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160" windowHeight="0" tabRatio="916" firstSheet="18" activeTab="23"/>
  </bookViews>
  <sheets>
    <sheet name="C39" sheetId="78" r:id="rId1"/>
    <sheet name="C471" sheetId="58" r:id="rId2"/>
    <sheet name="C472" sheetId="57" r:id="rId3"/>
    <sheet name="C480" sheetId="59" r:id="rId4"/>
    <sheet name="C50" sheetId="18" r:id="rId5"/>
    <sheet name="C51" sheetId="95" r:id="rId6"/>
    <sheet name="C514" sheetId="88" r:id="rId7"/>
    <sheet name="C516" sheetId="34" r:id="rId8"/>
    <sheet name="C521" sheetId="82" r:id="rId9"/>
    <sheet name="C522" sheetId="83" r:id="rId10"/>
    <sheet name="C55" sheetId="97" r:id="rId11"/>
    <sheet name="M588" sheetId="64" r:id="rId12"/>
    <sheet name="M608" sheetId="81" r:id="rId13"/>
    <sheet name="M626" sheetId="63" r:id="rId14"/>
    <sheet name="M628" sheetId="35" r:id="rId15"/>
    <sheet name="M656" sheetId="86" r:id="rId16"/>
    <sheet name="M660" sheetId="65" r:id="rId17"/>
    <sheet name="M678" sheetId="51" r:id="rId18"/>
    <sheet name="M680" sheetId="102" r:id="rId19"/>
    <sheet name="M692" sheetId="76" r:id="rId20"/>
    <sheet name="M693" sheetId="73" r:id="rId21"/>
    <sheet name="M727" sheetId="74" r:id="rId22"/>
    <sheet name="M721" sheetId="92" r:id="rId23"/>
    <sheet name="M75" sheetId="87" r:id="rId24"/>
    <sheet name="C466" sheetId="52" r:id="rId25"/>
    <sheet name="N236" sheetId="69" r:id="rId26"/>
    <sheet name="W537" sheetId="66" r:id="rId27"/>
    <sheet name="F153" sheetId="94" r:id="rId28"/>
    <sheet name="F156" sheetId="93" r:id="rId29"/>
    <sheet name="C530" sheetId="84" r:id="rId30"/>
    <sheet name="C534" sheetId="89" r:id="rId31"/>
    <sheet name="M673" sheetId="98" r:id="rId32"/>
    <sheet name="O678" sheetId="99" r:id="rId33"/>
    <sheet name="N301" sheetId="103" r:id="rId34"/>
    <sheet name="M755" sheetId="101" r:id="rId35"/>
    <sheet name="M756" sheetId="100" r:id="rId36"/>
    <sheet name="K121" sheetId="90" r:id="rId37"/>
    <sheet name="K128" sheetId="91" r:id="rId38"/>
    <sheet name="汇总" sheetId="49" r:id="rId39"/>
    <sheet name="良率刷新（PMC）" sheetId="28" r:id="rId40"/>
    <sheet name="PMC数据辅助&amp;月良率预估" sheetId="38" r:id="rId41"/>
    <sheet name="批次辅助" sheetId="27" r:id="rId42"/>
    <sheet name="切数" sheetId="26" r:id="rId43"/>
  </sheets>
  <definedNames>
    <definedName name="_xlnm._FilterDatabase" localSheetId="40" hidden="1">'PMC数据辅助&amp;月良率预估'!$N$1:$AG$56</definedName>
    <definedName name="_xlnm._FilterDatabase" localSheetId="38" hidden="1">汇总!$B$12:$BC$46</definedName>
    <definedName name="_xlnm._FilterDatabase" localSheetId="39" hidden="1">'良率刷新（PMC）'!$B$2:$I$150</definedName>
    <definedName name="_xlnm._FilterDatabase" localSheetId="42" hidden="1">切数!$A$1:$J$385</definedName>
  </definedNames>
  <calcPr calcId="162913"/>
  <fileRecoveryPr repairLoad="1"/>
</workbook>
</file>

<file path=xl/calcChain.xml><?xml version="1.0" encoding="utf-8"?>
<calcChain xmlns="http://schemas.openxmlformats.org/spreadsheetml/2006/main">
  <c r="G19" i="83" l="1"/>
  <c r="E172" i="28" l="1"/>
  <c r="AC37" i="38" l="1"/>
  <c r="AB37" i="38"/>
  <c r="AA37" i="38"/>
  <c r="Z37" i="38"/>
  <c r="Y37" i="38"/>
  <c r="X37" i="38"/>
  <c r="W37" i="38"/>
  <c r="V37" i="38"/>
  <c r="U37" i="38"/>
  <c r="AC36" i="38"/>
  <c r="Z36" i="38" s="1"/>
  <c r="AB36" i="38"/>
  <c r="AA36" i="38"/>
  <c r="Y36" i="38"/>
  <c r="X36" i="38"/>
  <c r="W36" i="38"/>
  <c r="V36" i="38"/>
  <c r="U36" i="38"/>
  <c r="AC35" i="38"/>
  <c r="AB35" i="38"/>
  <c r="Z35" i="38" s="1"/>
  <c r="AA35" i="38"/>
  <c r="Y35" i="38"/>
  <c r="X35" i="38"/>
  <c r="W35" i="38"/>
  <c r="V35" i="38"/>
  <c r="U35" i="38"/>
  <c r="AC34" i="38"/>
  <c r="Z34" i="38" s="1"/>
  <c r="AB34" i="38"/>
  <c r="AA34" i="38"/>
  <c r="Y34" i="38"/>
  <c r="X34" i="38"/>
  <c r="W34" i="38"/>
  <c r="V34" i="38"/>
  <c r="U34" i="38"/>
  <c r="AS106" i="38"/>
  <c r="AS105" i="38"/>
  <c r="O94" i="103"/>
  <c r="O93" i="103"/>
  <c r="N93" i="103"/>
  <c r="M93" i="103"/>
  <c r="L93" i="103"/>
  <c r="K93" i="103"/>
  <c r="J93" i="103"/>
  <c r="I93" i="103"/>
  <c r="H93" i="103"/>
  <c r="O92" i="103"/>
  <c r="N92" i="103"/>
  <c r="M92" i="103"/>
  <c r="L92" i="103"/>
  <c r="K92" i="103"/>
  <c r="J92" i="103"/>
  <c r="I92" i="103"/>
  <c r="H92" i="103"/>
  <c r="O91" i="103"/>
  <c r="N91" i="103"/>
  <c r="M91" i="103"/>
  <c r="L91" i="103"/>
  <c r="K91" i="103"/>
  <c r="J91" i="103"/>
  <c r="I91" i="103"/>
  <c r="H91" i="103"/>
  <c r="G91" i="103"/>
  <c r="F91" i="103"/>
  <c r="E91" i="103"/>
  <c r="D91" i="103"/>
  <c r="C91" i="103"/>
  <c r="B91" i="103"/>
  <c r="O90" i="103"/>
  <c r="O89" i="103"/>
  <c r="O88" i="103"/>
  <c r="O87" i="103"/>
  <c r="O86" i="103"/>
  <c r="O85" i="103"/>
  <c r="O84" i="103" s="1"/>
  <c r="O83" i="103"/>
  <c r="N83" i="103"/>
  <c r="M83" i="103"/>
  <c r="L83" i="103"/>
  <c r="K83" i="103"/>
  <c r="J83" i="103"/>
  <c r="I83" i="103"/>
  <c r="H83" i="103"/>
  <c r="G83" i="103"/>
  <c r="F83" i="103"/>
  <c r="E83" i="103"/>
  <c r="D83" i="103"/>
  <c r="C83" i="103"/>
  <c r="B83" i="103"/>
  <c r="O82" i="103"/>
  <c r="O81" i="103"/>
  <c r="O80" i="103"/>
  <c r="O79" i="103"/>
  <c r="O78" i="103"/>
  <c r="O77" i="103"/>
  <c r="O76" i="103"/>
  <c r="O75" i="103" s="1"/>
  <c r="O74" i="103"/>
  <c r="N74" i="103"/>
  <c r="M74" i="103"/>
  <c r="L74" i="103"/>
  <c r="K74" i="103"/>
  <c r="J74" i="103"/>
  <c r="I74" i="103"/>
  <c r="H74" i="103"/>
  <c r="G74" i="103"/>
  <c r="F74" i="103"/>
  <c r="E74" i="103"/>
  <c r="D74" i="103"/>
  <c r="C74" i="103"/>
  <c r="B74" i="103"/>
  <c r="O73" i="103"/>
  <c r="O72" i="103"/>
  <c r="O71" i="103"/>
  <c r="O70" i="103"/>
  <c r="O69" i="103"/>
  <c r="O68" i="103"/>
  <c r="O67" i="103"/>
  <c r="O66" i="103"/>
  <c r="O65" i="103"/>
  <c r="O64" i="103"/>
  <c r="O63" i="103"/>
  <c r="O62" i="103"/>
  <c r="O61" i="103"/>
  <c r="O60" i="103"/>
  <c r="O59" i="103"/>
  <c r="O58" i="103"/>
  <c r="O57" i="103" s="1"/>
  <c r="O55" i="103"/>
  <c r="O56" i="103" s="1"/>
  <c r="X54" i="103"/>
  <c r="O54" i="103"/>
  <c r="L54" i="103"/>
  <c r="L53" i="103"/>
  <c r="X52" i="103"/>
  <c r="X53" i="103" s="1"/>
  <c r="L52" i="103"/>
  <c r="O51" i="103"/>
  <c r="O50" i="103"/>
  <c r="BO46" i="103"/>
  <c r="BN46" i="103"/>
  <c r="BJ46" i="103"/>
  <c r="BI46" i="103"/>
  <c r="BE46" i="103"/>
  <c r="BD46" i="103"/>
  <c r="AZ46" i="103"/>
  <c r="AY46" i="103"/>
  <c r="AU46" i="103"/>
  <c r="AT46" i="103"/>
  <c r="AP46" i="103"/>
  <c r="AO46" i="103"/>
  <c r="AK46" i="103"/>
  <c r="AJ46" i="103"/>
  <c r="AF46" i="103"/>
  <c r="G93" i="103" s="1"/>
  <c r="AE46" i="103"/>
  <c r="G92" i="103" s="1"/>
  <c r="AA46" i="103"/>
  <c r="F93" i="103" s="1"/>
  <c r="Z46" i="103"/>
  <c r="F92" i="103" s="1"/>
  <c r="V46" i="103"/>
  <c r="E93" i="103" s="1"/>
  <c r="U46" i="103"/>
  <c r="E92" i="103" s="1"/>
  <c r="Q46" i="103"/>
  <c r="D93" i="103" s="1"/>
  <c r="P46" i="103"/>
  <c r="D92" i="103" s="1"/>
  <c r="L46" i="103"/>
  <c r="C93" i="103" s="1"/>
  <c r="K46" i="103"/>
  <c r="C92" i="103" s="1"/>
  <c r="G46" i="103"/>
  <c r="B93" i="103" s="1"/>
  <c r="F46" i="103"/>
  <c r="B92" i="103" s="1"/>
  <c r="A2" i="103"/>
  <c r="O52" i="103" s="1"/>
  <c r="O53" i="103" s="1"/>
  <c r="B1" i="103"/>
  <c r="D170" i="28"/>
  <c r="E170" i="28"/>
  <c r="F170" i="28"/>
  <c r="D171" i="28"/>
  <c r="E171" i="28"/>
  <c r="F171" i="28"/>
  <c r="D172" i="28"/>
  <c r="F172" i="28"/>
  <c r="D173" i="28"/>
  <c r="A173" i="28" s="1"/>
  <c r="L173" i="28" s="1"/>
  <c r="E173" i="28"/>
  <c r="F173" i="28"/>
  <c r="D174" i="28"/>
  <c r="A174" i="28" s="1"/>
  <c r="L174" i="28" s="1"/>
  <c r="E174" i="28"/>
  <c r="F174" i="28"/>
  <c r="D175" i="28"/>
  <c r="A175" i="28" s="1"/>
  <c r="L175" i="28" s="1"/>
  <c r="E175" i="28"/>
  <c r="F175" i="28"/>
  <c r="G172" i="38"/>
  <c r="G173" i="38"/>
  <c r="G174" i="38"/>
  <c r="A172" i="38"/>
  <c r="B172" i="38"/>
  <c r="A173" i="38"/>
  <c r="B173" i="38"/>
  <c r="A174" i="38"/>
  <c r="B174" i="38"/>
  <c r="G170" i="38"/>
  <c r="G171" i="38"/>
  <c r="A170" i="38"/>
  <c r="B170" i="38"/>
  <c r="A171" i="38"/>
  <c r="B171" i="38"/>
  <c r="G169" i="38"/>
  <c r="O52" i="64" l="1"/>
  <c r="O53" i="64" s="1"/>
  <c r="O54" i="64"/>
  <c r="O55" i="64"/>
  <c r="O56" i="64" s="1"/>
  <c r="O58" i="64"/>
  <c r="O57" i="64" s="1"/>
  <c r="O59" i="64"/>
  <c r="O60" i="64"/>
  <c r="O61" i="64"/>
  <c r="O62" i="64"/>
  <c r="O63" i="64"/>
  <c r="O64" i="64"/>
  <c r="O65" i="64"/>
  <c r="O67" i="64"/>
  <c r="O66" i="64" s="1"/>
  <c r="O68" i="64"/>
  <c r="O69" i="64"/>
  <c r="O70" i="64"/>
  <c r="O71" i="64"/>
  <c r="O72" i="64"/>
  <c r="O73" i="64"/>
  <c r="O74" i="64"/>
  <c r="O75" i="64"/>
  <c r="O76" i="64"/>
  <c r="O77" i="64"/>
  <c r="O78" i="64"/>
  <c r="O79" i="64"/>
  <c r="O80" i="64"/>
  <c r="O81" i="64"/>
  <c r="O82" i="64"/>
  <c r="O83" i="64"/>
  <c r="O85" i="64"/>
  <c r="O84" i="64" s="1"/>
  <c r="O86" i="64"/>
  <c r="O87" i="64"/>
  <c r="O88" i="64"/>
  <c r="O89" i="64"/>
  <c r="O90" i="64"/>
  <c r="O91" i="64"/>
  <c r="O92" i="64"/>
  <c r="O93" i="64"/>
  <c r="O52" i="74"/>
  <c r="O53" i="74" s="1"/>
  <c r="O54" i="74"/>
  <c r="O72" i="74"/>
  <c r="O74" i="74"/>
  <c r="O77" i="74"/>
  <c r="O83" i="74"/>
  <c r="O91" i="74"/>
  <c r="O92" i="74"/>
  <c r="O93" i="74"/>
  <c r="O52" i="73"/>
  <c r="O53" i="73" s="1"/>
  <c r="O54" i="73"/>
  <c r="O55" i="73"/>
  <c r="O56" i="73" s="1"/>
  <c r="O57" i="73"/>
  <c r="O66" i="73"/>
  <c r="O75" i="73"/>
  <c r="O84" i="73"/>
  <c r="O52" i="76"/>
  <c r="O53" i="76" s="1"/>
  <c r="O54" i="76"/>
  <c r="O65" i="76"/>
  <c r="O72" i="76"/>
  <c r="O73" i="76"/>
  <c r="O74" i="76"/>
  <c r="O77" i="76"/>
  <c r="O82" i="76"/>
  <c r="O83" i="76"/>
  <c r="O90" i="76"/>
  <c r="O91" i="76"/>
  <c r="O92" i="76"/>
  <c r="O93" i="76"/>
  <c r="O52" i="51"/>
  <c r="O53" i="51" s="1"/>
  <c r="O54" i="51"/>
  <c r="O65" i="51"/>
  <c r="O72" i="51"/>
  <c r="O73" i="51"/>
  <c r="O74" i="51"/>
  <c r="O77" i="51"/>
  <c r="O82" i="51"/>
  <c r="O83" i="51"/>
  <c r="O90" i="51"/>
  <c r="O91" i="51"/>
  <c r="O92" i="51"/>
  <c r="O93" i="51"/>
  <c r="O52" i="65"/>
  <c r="O53" i="65"/>
  <c r="O54" i="65"/>
  <c r="O55" i="65"/>
  <c r="O56" i="65" s="1"/>
  <c r="O58" i="65"/>
  <c r="O57" i="65" s="1"/>
  <c r="O59" i="65"/>
  <c r="O60" i="65"/>
  <c r="O61" i="65"/>
  <c r="O62" i="65"/>
  <c r="O63" i="65"/>
  <c r="O64" i="65"/>
  <c r="O65" i="65"/>
  <c r="O66" i="65"/>
  <c r="O67" i="65"/>
  <c r="O68" i="65"/>
  <c r="O69" i="65"/>
  <c r="O70" i="65"/>
  <c r="O71" i="65"/>
  <c r="O72" i="65"/>
  <c r="O73" i="65"/>
  <c r="O74" i="65"/>
  <c r="O75" i="65"/>
  <c r="O76" i="65"/>
  <c r="O77" i="65"/>
  <c r="O78" i="65"/>
  <c r="O79" i="65"/>
  <c r="O80" i="65"/>
  <c r="O81" i="65"/>
  <c r="O82" i="65"/>
  <c r="O83" i="65"/>
  <c r="O85" i="65"/>
  <c r="O84" i="65" s="1"/>
  <c r="O86" i="65"/>
  <c r="O87" i="65"/>
  <c r="O88" i="65"/>
  <c r="O89" i="65"/>
  <c r="O90" i="65"/>
  <c r="O91" i="65"/>
  <c r="O92" i="65"/>
  <c r="O93" i="65"/>
  <c r="O52" i="86"/>
  <c r="O53" i="86" s="1"/>
  <c r="O54" i="86"/>
  <c r="O55" i="86"/>
  <c r="O56" i="86"/>
  <c r="O57" i="86"/>
  <c r="O58" i="86"/>
  <c r="O59" i="86"/>
  <c r="O60" i="86"/>
  <c r="O61" i="86"/>
  <c r="O62" i="86"/>
  <c r="O63" i="86"/>
  <c r="O64" i="86"/>
  <c r="O65" i="86"/>
  <c r="O67" i="86"/>
  <c r="O66" i="86" s="1"/>
  <c r="O68" i="86"/>
  <c r="O69" i="86"/>
  <c r="O70" i="86"/>
  <c r="O71" i="86"/>
  <c r="O72" i="86"/>
  <c r="O73" i="86"/>
  <c r="O74" i="86"/>
  <c r="O76" i="86"/>
  <c r="O75" i="86" s="1"/>
  <c r="O77" i="86"/>
  <c r="O78" i="86"/>
  <c r="O79" i="86"/>
  <c r="O80" i="86"/>
  <c r="O81" i="86"/>
  <c r="O82" i="86"/>
  <c r="O83" i="86"/>
  <c r="O84" i="86"/>
  <c r="O85" i="86"/>
  <c r="O86" i="86"/>
  <c r="O87" i="86"/>
  <c r="O88" i="86"/>
  <c r="O89" i="86"/>
  <c r="O90" i="86"/>
  <c r="O91" i="86"/>
  <c r="O92" i="86"/>
  <c r="O93" i="86"/>
  <c r="O52" i="35"/>
  <c r="O53" i="35"/>
  <c r="O54" i="35"/>
  <c r="O65" i="35"/>
  <c r="O72" i="35"/>
  <c r="O73" i="35"/>
  <c r="O74" i="35"/>
  <c r="O77" i="35"/>
  <c r="O82" i="35"/>
  <c r="O83" i="35"/>
  <c r="O90" i="35"/>
  <c r="O91" i="35"/>
  <c r="O92" i="35"/>
  <c r="O93" i="35"/>
  <c r="O52" i="63"/>
  <c r="O53" i="63" s="1"/>
  <c r="O54" i="63"/>
  <c r="O65" i="63"/>
  <c r="O72" i="63"/>
  <c r="O73" i="63"/>
  <c r="O74" i="63"/>
  <c r="O77" i="63"/>
  <c r="O82" i="63"/>
  <c r="O83" i="63"/>
  <c r="O90" i="63"/>
  <c r="O91" i="63"/>
  <c r="O92" i="63"/>
  <c r="O93" i="63"/>
  <c r="O52" i="81"/>
  <c r="O53" i="81"/>
  <c r="O54" i="81"/>
  <c r="O55" i="81"/>
  <c r="O56" i="81" s="1"/>
  <c r="O58" i="81"/>
  <c r="O57" i="81" s="1"/>
  <c r="O59" i="81"/>
  <c r="O60" i="81"/>
  <c r="O61" i="81"/>
  <c r="O62" i="81"/>
  <c r="O63" i="81"/>
  <c r="O64" i="81"/>
  <c r="O65" i="81"/>
  <c r="O66" i="81"/>
  <c r="O67" i="81"/>
  <c r="O68" i="81"/>
  <c r="O69" i="81"/>
  <c r="O70" i="81"/>
  <c r="O71" i="81"/>
  <c r="O72" i="81"/>
  <c r="O73" i="81"/>
  <c r="O74" i="81"/>
  <c r="O75" i="81"/>
  <c r="O76" i="81"/>
  <c r="O77" i="81"/>
  <c r="O78" i="81"/>
  <c r="O79" i="81"/>
  <c r="O80" i="81"/>
  <c r="O81" i="81"/>
  <c r="O82" i="81"/>
  <c r="O83" i="81"/>
  <c r="O85" i="81"/>
  <c r="O84" i="81" s="1"/>
  <c r="O86" i="81"/>
  <c r="O87" i="81"/>
  <c r="O88" i="81"/>
  <c r="O89" i="81"/>
  <c r="O90" i="81"/>
  <c r="O91" i="81"/>
  <c r="O92" i="81"/>
  <c r="O93" i="81"/>
  <c r="P61" i="38" l="1"/>
  <c r="P62" i="38"/>
  <c r="P63" i="38"/>
  <c r="P64" i="38"/>
  <c r="P65" i="38"/>
  <c r="P60" i="38"/>
  <c r="X58" i="78" l="1"/>
  <c r="X59" i="78"/>
  <c r="X60" i="78"/>
  <c r="X58" i="18"/>
  <c r="X59" i="18"/>
  <c r="X60" i="18"/>
  <c r="X58" i="95"/>
  <c r="X59" i="95"/>
  <c r="X60" i="95"/>
  <c r="X58" i="83"/>
  <c r="X59" i="83"/>
  <c r="X60" i="83"/>
  <c r="X58" i="97"/>
  <c r="X59" i="97"/>
  <c r="X60" i="97"/>
  <c r="X58" i="64"/>
  <c r="X59" i="64"/>
  <c r="X60" i="64"/>
  <c r="X58" i="81"/>
  <c r="X59" i="81"/>
  <c r="X60" i="81"/>
  <c r="X58" i="86"/>
  <c r="X59" i="86"/>
  <c r="X60" i="86"/>
  <c r="X57" i="78"/>
  <c r="X57" i="18"/>
  <c r="X57" i="95"/>
  <c r="X57" i="83"/>
  <c r="X57" i="97"/>
  <c r="X57" i="64"/>
  <c r="X57" i="81"/>
  <c r="X57" i="86"/>
  <c r="X58" i="102"/>
  <c r="X59" i="102"/>
  <c r="X60" i="102"/>
  <c r="X57" i="102"/>
  <c r="X60" i="73"/>
  <c r="X59" i="73"/>
  <c r="X58" i="73"/>
  <c r="X57" i="73"/>
  <c r="Y51" i="51" l="1"/>
  <c r="Z51" i="51"/>
  <c r="Z51" i="88" l="1"/>
  <c r="Y51" i="88"/>
  <c r="F15" i="34" l="1"/>
  <c r="O93" i="102" l="1"/>
  <c r="N93" i="102"/>
  <c r="M93" i="102"/>
  <c r="L93" i="102"/>
  <c r="K93" i="102"/>
  <c r="J93" i="102"/>
  <c r="I93" i="102"/>
  <c r="H93" i="102"/>
  <c r="O92" i="102"/>
  <c r="N92" i="102"/>
  <c r="M92" i="102"/>
  <c r="L92" i="102"/>
  <c r="K92" i="102"/>
  <c r="J92" i="102"/>
  <c r="I92" i="102"/>
  <c r="H92" i="102"/>
  <c r="O91" i="102"/>
  <c r="N91" i="102"/>
  <c r="M91" i="102"/>
  <c r="L91" i="102"/>
  <c r="K91" i="102"/>
  <c r="J91" i="102"/>
  <c r="I91" i="102"/>
  <c r="H91" i="102"/>
  <c r="G91" i="102"/>
  <c r="F91" i="102"/>
  <c r="E91" i="102"/>
  <c r="D91" i="102"/>
  <c r="C91" i="102"/>
  <c r="O90" i="102"/>
  <c r="O89" i="102"/>
  <c r="O88" i="102"/>
  <c r="O87" i="102"/>
  <c r="O86" i="102"/>
  <c r="O83" i="102"/>
  <c r="N83" i="102"/>
  <c r="M83" i="102"/>
  <c r="L83" i="102"/>
  <c r="K83" i="102"/>
  <c r="J83" i="102"/>
  <c r="I83" i="102"/>
  <c r="H83" i="102"/>
  <c r="G83" i="102"/>
  <c r="F83" i="102"/>
  <c r="E83" i="102"/>
  <c r="D83" i="102"/>
  <c r="C83" i="102"/>
  <c r="B83" i="102"/>
  <c r="O82" i="102"/>
  <c r="O81" i="102"/>
  <c r="O80" i="102"/>
  <c r="O79" i="102"/>
  <c r="O78" i="102"/>
  <c r="O77" i="102"/>
  <c r="O74" i="102"/>
  <c r="N74" i="102"/>
  <c r="M74" i="102"/>
  <c r="L74" i="102"/>
  <c r="K74" i="102"/>
  <c r="J74" i="102"/>
  <c r="I74" i="102"/>
  <c r="H74" i="102"/>
  <c r="G74" i="102"/>
  <c r="F74" i="102"/>
  <c r="E74" i="102"/>
  <c r="D74" i="102"/>
  <c r="C74" i="102"/>
  <c r="B74" i="102"/>
  <c r="O73" i="102"/>
  <c r="O72" i="102"/>
  <c r="O71" i="102"/>
  <c r="O70" i="102"/>
  <c r="O69" i="102"/>
  <c r="O68" i="102"/>
  <c r="O65" i="102"/>
  <c r="O64" i="102"/>
  <c r="O63" i="102"/>
  <c r="O62" i="102"/>
  <c r="O61" i="102"/>
  <c r="O85" i="102"/>
  <c r="O84" i="102" s="1"/>
  <c r="O60" i="102"/>
  <c r="O67" i="102"/>
  <c r="O66" i="102" s="1"/>
  <c r="O59" i="102"/>
  <c r="O76" i="102"/>
  <c r="O75" i="102" s="1"/>
  <c r="O58" i="102"/>
  <c r="O57" i="102" s="1"/>
  <c r="O55" i="102"/>
  <c r="O56" i="102" s="1"/>
  <c r="X54" i="102"/>
  <c r="O54" i="102"/>
  <c r="L54" i="102"/>
  <c r="L53" i="102"/>
  <c r="X52" i="102"/>
  <c r="X53" i="102" s="1"/>
  <c r="L52" i="102"/>
  <c r="Z51" i="102"/>
  <c r="Y51" i="102"/>
  <c r="O51" i="102"/>
  <c r="O50" i="102"/>
  <c r="BO46" i="102"/>
  <c r="BN46" i="102"/>
  <c r="BJ46" i="102"/>
  <c r="BI46" i="102"/>
  <c r="BE46" i="102"/>
  <c r="BD46" i="102"/>
  <c r="AZ46" i="102"/>
  <c r="AY46" i="102"/>
  <c r="AU46" i="102"/>
  <c r="AT46" i="102"/>
  <c r="AP46" i="102"/>
  <c r="AO46" i="102"/>
  <c r="AK46" i="102"/>
  <c r="AJ46" i="102"/>
  <c r="AF46" i="102"/>
  <c r="G93" i="102" s="1"/>
  <c r="AE46" i="102"/>
  <c r="G92" i="102" s="1"/>
  <c r="AA46" i="102"/>
  <c r="F93" i="102" s="1"/>
  <c r="Z46" i="102"/>
  <c r="F92" i="102" s="1"/>
  <c r="V46" i="102"/>
  <c r="E93" i="102" s="1"/>
  <c r="P46" i="102"/>
  <c r="D92" i="102" s="1"/>
  <c r="L46" i="102"/>
  <c r="C93" i="102" s="1"/>
  <c r="K46" i="102"/>
  <c r="C92" i="102" s="1"/>
  <c r="G46" i="102"/>
  <c r="B93" i="102" s="1"/>
  <c r="F46" i="102"/>
  <c r="B92" i="102" s="1"/>
  <c r="H45" i="102"/>
  <c r="B91" i="102" s="1"/>
  <c r="AS104" i="38"/>
  <c r="O94" i="101" l="1"/>
  <c r="O93" i="101"/>
  <c r="N93" i="101"/>
  <c r="M93" i="101"/>
  <c r="L93" i="101"/>
  <c r="K93" i="101"/>
  <c r="J93" i="101"/>
  <c r="I93" i="101"/>
  <c r="H93" i="101"/>
  <c r="O92" i="101"/>
  <c r="N92" i="101"/>
  <c r="M92" i="101"/>
  <c r="L92" i="101"/>
  <c r="K92" i="101"/>
  <c r="J92" i="101"/>
  <c r="I92" i="101"/>
  <c r="H92" i="101"/>
  <c r="O91" i="101"/>
  <c r="N91" i="101"/>
  <c r="M91" i="101"/>
  <c r="L91" i="101"/>
  <c r="K91" i="101"/>
  <c r="J91" i="101"/>
  <c r="I91" i="101"/>
  <c r="H91" i="101"/>
  <c r="G91" i="101"/>
  <c r="F91" i="101"/>
  <c r="E91" i="101"/>
  <c r="D91" i="101"/>
  <c r="C91" i="101"/>
  <c r="B91" i="101"/>
  <c r="O90" i="101"/>
  <c r="O89" i="101"/>
  <c r="O88" i="101"/>
  <c r="O87" i="101"/>
  <c r="O86" i="101"/>
  <c r="O85" i="101"/>
  <c r="O84" i="101" s="1"/>
  <c r="O83" i="101"/>
  <c r="N83" i="101"/>
  <c r="M83" i="101"/>
  <c r="L83" i="101"/>
  <c r="K83" i="101"/>
  <c r="J83" i="101"/>
  <c r="I83" i="101"/>
  <c r="H83" i="101"/>
  <c r="G83" i="101"/>
  <c r="F83" i="101"/>
  <c r="E83" i="101"/>
  <c r="D83" i="101"/>
  <c r="C83" i="101"/>
  <c r="B83" i="101"/>
  <c r="O82" i="101"/>
  <c r="O81" i="101"/>
  <c r="O80" i="101"/>
  <c r="O79" i="101"/>
  <c r="O78" i="101"/>
  <c r="O77" i="101"/>
  <c r="O76" i="101"/>
  <c r="O75" i="101"/>
  <c r="O74" i="101"/>
  <c r="N74" i="101"/>
  <c r="M74" i="101"/>
  <c r="L74" i="101"/>
  <c r="K74" i="101"/>
  <c r="J74" i="101"/>
  <c r="I74" i="101"/>
  <c r="H74" i="101"/>
  <c r="G74" i="101"/>
  <c r="F74" i="101"/>
  <c r="E74" i="101"/>
  <c r="D74" i="101"/>
  <c r="C74" i="101"/>
  <c r="B74" i="101"/>
  <c r="O73" i="101"/>
  <c r="O72" i="101"/>
  <c r="O71" i="101"/>
  <c r="O70" i="101"/>
  <c r="O69" i="101"/>
  <c r="O68" i="101"/>
  <c r="O67" i="101"/>
  <c r="O66" i="101" s="1"/>
  <c r="O65" i="101"/>
  <c r="O64" i="101"/>
  <c r="O63" i="101"/>
  <c r="O62" i="101"/>
  <c r="O61" i="101"/>
  <c r="O60" i="101"/>
  <c r="O59" i="101"/>
  <c r="O58" i="101"/>
  <c r="O57" i="101"/>
  <c r="X54" i="101"/>
  <c r="O55" i="101" s="1"/>
  <c r="O56" i="101" s="1"/>
  <c r="O54" i="101"/>
  <c r="L54" i="101"/>
  <c r="L53" i="101"/>
  <c r="X52" i="101"/>
  <c r="X53" i="101" s="1"/>
  <c r="L52" i="101"/>
  <c r="O51" i="101"/>
  <c r="O50" i="101"/>
  <c r="BO46" i="101"/>
  <c r="BN46" i="101"/>
  <c r="BJ46" i="101"/>
  <c r="BI46" i="101"/>
  <c r="BE46" i="101"/>
  <c r="BD46" i="101"/>
  <c r="AZ46" i="101"/>
  <c r="AY46" i="101"/>
  <c r="AU46" i="101"/>
  <c r="AT46" i="101"/>
  <c r="AP46" i="101"/>
  <c r="AO46" i="101"/>
  <c r="AK46" i="101"/>
  <c r="AJ46" i="101"/>
  <c r="AF46" i="101"/>
  <c r="G93" i="101" s="1"/>
  <c r="AE46" i="101"/>
  <c r="G92" i="101" s="1"/>
  <c r="AA46" i="101"/>
  <c r="F93" i="101" s="1"/>
  <c r="Z46" i="101"/>
  <c r="F92" i="101" s="1"/>
  <c r="V46" i="101"/>
  <c r="E93" i="101" s="1"/>
  <c r="U46" i="101"/>
  <c r="E92" i="101" s="1"/>
  <c r="Q46" i="101"/>
  <c r="D93" i="101" s="1"/>
  <c r="P46" i="101"/>
  <c r="D92" i="101" s="1"/>
  <c r="L46" i="101"/>
  <c r="C93" i="101" s="1"/>
  <c r="K46" i="101"/>
  <c r="C92" i="101" s="1"/>
  <c r="G46" i="101"/>
  <c r="B93" i="101" s="1"/>
  <c r="F46" i="101"/>
  <c r="B92" i="101" s="1"/>
  <c r="B1" i="101"/>
  <c r="O94" i="100"/>
  <c r="O93" i="100"/>
  <c r="N93" i="100"/>
  <c r="M93" i="100"/>
  <c r="L93" i="100"/>
  <c r="K93" i="100"/>
  <c r="J93" i="100"/>
  <c r="I93" i="100"/>
  <c r="H93" i="100"/>
  <c r="O92" i="100"/>
  <c r="N92" i="100"/>
  <c r="M92" i="100"/>
  <c r="L92" i="100"/>
  <c r="K92" i="100"/>
  <c r="J92" i="100"/>
  <c r="I92" i="100"/>
  <c r="H92" i="100"/>
  <c r="O91" i="100"/>
  <c r="N91" i="100"/>
  <c r="M91" i="100"/>
  <c r="L91" i="100"/>
  <c r="K91" i="100"/>
  <c r="J91" i="100"/>
  <c r="I91" i="100"/>
  <c r="H91" i="100"/>
  <c r="G91" i="100"/>
  <c r="F91" i="100"/>
  <c r="E91" i="100"/>
  <c r="D91" i="100"/>
  <c r="C91" i="100"/>
  <c r="B91" i="100"/>
  <c r="O90" i="100"/>
  <c r="O89" i="100"/>
  <c r="O88" i="100"/>
  <c r="O87" i="100"/>
  <c r="O86" i="100"/>
  <c r="O85" i="100"/>
  <c r="O84" i="100"/>
  <c r="O83" i="100"/>
  <c r="N83" i="100"/>
  <c r="M83" i="100"/>
  <c r="L83" i="100"/>
  <c r="K83" i="100"/>
  <c r="J83" i="100"/>
  <c r="I83" i="100"/>
  <c r="H83" i="100"/>
  <c r="G83" i="100"/>
  <c r="F83" i="100"/>
  <c r="E83" i="100"/>
  <c r="D83" i="100"/>
  <c r="C83" i="100"/>
  <c r="B83" i="100"/>
  <c r="O82" i="100"/>
  <c r="O81" i="100"/>
  <c r="O80" i="100"/>
  <c r="O79" i="100"/>
  <c r="O78" i="100"/>
  <c r="O77" i="100"/>
  <c r="O76" i="100"/>
  <c r="O75" i="100" s="1"/>
  <c r="O74" i="100"/>
  <c r="N74" i="100"/>
  <c r="M74" i="100"/>
  <c r="L74" i="100"/>
  <c r="K74" i="100"/>
  <c r="J74" i="100"/>
  <c r="I74" i="100"/>
  <c r="H74" i="100"/>
  <c r="G74" i="100"/>
  <c r="F74" i="100"/>
  <c r="E74" i="100"/>
  <c r="D74" i="100"/>
  <c r="C74" i="100"/>
  <c r="B74" i="100"/>
  <c r="O73" i="100"/>
  <c r="O72" i="100"/>
  <c r="O71" i="100"/>
  <c r="O70" i="100"/>
  <c r="O69" i="100"/>
  <c r="O68" i="100"/>
  <c r="O67" i="100"/>
  <c r="O66" i="100" s="1"/>
  <c r="O65" i="100"/>
  <c r="O64" i="100"/>
  <c r="O63" i="100"/>
  <c r="O62" i="100"/>
  <c r="O61" i="100"/>
  <c r="O60" i="100"/>
  <c r="O59" i="100"/>
  <c r="O58" i="100"/>
  <c r="O57" i="100" s="1"/>
  <c r="O55" i="100"/>
  <c r="O56" i="100" s="1"/>
  <c r="X54" i="100"/>
  <c r="O54" i="100"/>
  <c r="L54" i="100"/>
  <c r="L53" i="100"/>
  <c r="X52" i="100"/>
  <c r="X53" i="100" s="1"/>
  <c r="L52" i="100"/>
  <c r="O51" i="100"/>
  <c r="O50" i="100"/>
  <c r="BO46" i="100"/>
  <c r="BN46" i="100"/>
  <c r="BJ46" i="100"/>
  <c r="BI46" i="100"/>
  <c r="BE46" i="100"/>
  <c r="BD46" i="100"/>
  <c r="AZ46" i="100"/>
  <c r="AY46" i="100"/>
  <c r="AU46" i="100"/>
  <c r="AT46" i="100"/>
  <c r="AP46" i="100"/>
  <c r="AO46" i="100"/>
  <c r="AK46" i="100"/>
  <c r="AJ46" i="100"/>
  <c r="AF46" i="100"/>
  <c r="G93" i="100" s="1"/>
  <c r="AE46" i="100"/>
  <c r="G92" i="100" s="1"/>
  <c r="AA46" i="100"/>
  <c r="F93" i="100" s="1"/>
  <c r="Z46" i="100"/>
  <c r="F92" i="100" s="1"/>
  <c r="V46" i="100"/>
  <c r="E93" i="100" s="1"/>
  <c r="U46" i="100"/>
  <c r="E92" i="100" s="1"/>
  <c r="Q46" i="100"/>
  <c r="D93" i="100" s="1"/>
  <c r="P46" i="100"/>
  <c r="D92" i="100" s="1"/>
  <c r="L46" i="100"/>
  <c r="C93" i="100" s="1"/>
  <c r="K46" i="100"/>
  <c r="C92" i="100" s="1"/>
  <c r="G46" i="100"/>
  <c r="B93" i="100" s="1"/>
  <c r="F46" i="100"/>
  <c r="B92" i="100" s="1"/>
  <c r="B1" i="100"/>
  <c r="O94" i="99"/>
  <c r="O93" i="99"/>
  <c r="N93" i="99"/>
  <c r="M93" i="99"/>
  <c r="L93" i="99"/>
  <c r="K93" i="99"/>
  <c r="J93" i="99"/>
  <c r="I93" i="99"/>
  <c r="H93" i="99"/>
  <c r="O92" i="99"/>
  <c r="N92" i="99"/>
  <c r="M92" i="99"/>
  <c r="L92" i="99"/>
  <c r="K92" i="99"/>
  <c r="J92" i="99"/>
  <c r="I92" i="99"/>
  <c r="H92" i="99"/>
  <c r="O91" i="99"/>
  <c r="N91" i="99"/>
  <c r="M91" i="99"/>
  <c r="L91" i="99"/>
  <c r="K91" i="99"/>
  <c r="J91" i="99"/>
  <c r="I91" i="99"/>
  <c r="H91" i="99"/>
  <c r="G91" i="99"/>
  <c r="F91" i="99"/>
  <c r="E91" i="99"/>
  <c r="D91" i="99"/>
  <c r="C91" i="99"/>
  <c r="B91" i="99"/>
  <c r="O90" i="99"/>
  <c r="O89" i="99"/>
  <c r="O88" i="99"/>
  <c r="O87" i="99"/>
  <c r="O86" i="99"/>
  <c r="O85" i="99"/>
  <c r="O84" i="99" s="1"/>
  <c r="O83" i="99"/>
  <c r="N83" i="99"/>
  <c r="M83" i="99"/>
  <c r="L83" i="99"/>
  <c r="K83" i="99"/>
  <c r="J83" i="99"/>
  <c r="I83" i="99"/>
  <c r="H83" i="99"/>
  <c r="G83" i="99"/>
  <c r="F83" i="99"/>
  <c r="E83" i="99"/>
  <c r="D83" i="99"/>
  <c r="C83" i="99"/>
  <c r="B83" i="99"/>
  <c r="O82" i="99"/>
  <c r="O81" i="99"/>
  <c r="O80" i="99"/>
  <c r="O79" i="99"/>
  <c r="O78" i="99"/>
  <c r="O77" i="99"/>
  <c r="O76" i="99"/>
  <c r="O75" i="99"/>
  <c r="O74" i="99"/>
  <c r="N74" i="99"/>
  <c r="M74" i="99"/>
  <c r="L74" i="99"/>
  <c r="K74" i="99"/>
  <c r="J74" i="99"/>
  <c r="I74" i="99"/>
  <c r="H74" i="99"/>
  <c r="G74" i="99"/>
  <c r="F74" i="99"/>
  <c r="E74" i="99"/>
  <c r="D74" i="99"/>
  <c r="C74" i="99"/>
  <c r="B74" i="99"/>
  <c r="O73" i="99"/>
  <c r="O72" i="99"/>
  <c r="O71" i="99"/>
  <c r="O70" i="99"/>
  <c r="O69" i="99"/>
  <c r="O68" i="99"/>
  <c r="O67" i="99"/>
  <c r="O66" i="99" s="1"/>
  <c r="O65" i="99"/>
  <c r="O64" i="99"/>
  <c r="O63" i="99"/>
  <c r="O62" i="99"/>
  <c r="O61" i="99"/>
  <c r="O60" i="99"/>
  <c r="O59" i="99"/>
  <c r="O58" i="99"/>
  <c r="O57" i="99"/>
  <c r="X54" i="99"/>
  <c r="O55" i="99" s="1"/>
  <c r="O56" i="99" s="1"/>
  <c r="O54" i="99"/>
  <c r="L54" i="99"/>
  <c r="L53" i="99"/>
  <c r="X52" i="99"/>
  <c r="X53" i="99" s="1"/>
  <c r="L52" i="99"/>
  <c r="O51" i="99"/>
  <c r="O50" i="99"/>
  <c r="BO46" i="99"/>
  <c r="BN46" i="99"/>
  <c r="BJ46" i="99"/>
  <c r="BI46" i="99"/>
  <c r="BE46" i="99"/>
  <c r="BD46" i="99"/>
  <c r="AZ46" i="99"/>
  <c r="AY46" i="99"/>
  <c r="AU46" i="99"/>
  <c r="AT46" i="99"/>
  <c r="AP46" i="99"/>
  <c r="AO46" i="99"/>
  <c r="AK46" i="99"/>
  <c r="AJ46" i="99"/>
  <c r="AF46" i="99"/>
  <c r="G93" i="99" s="1"/>
  <c r="AE46" i="99"/>
  <c r="G92" i="99" s="1"/>
  <c r="AA46" i="99"/>
  <c r="F93" i="99" s="1"/>
  <c r="Z46" i="99"/>
  <c r="F92" i="99" s="1"/>
  <c r="V46" i="99"/>
  <c r="E93" i="99" s="1"/>
  <c r="U46" i="99"/>
  <c r="E92" i="99" s="1"/>
  <c r="Q46" i="99"/>
  <c r="D93" i="99" s="1"/>
  <c r="P46" i="99"/>
  <c r="D92" i="99" s="1"/>
  <c r="L46" i="99"/>
  <c r="C93" i="99" s="1"/>
  <c r="K46" i="99"/>
  <c r="C92" i="99" s="1"/>
  <c r="G46" i="99"/>
  <c r="B93" i="99" s="1"/>
  <c r="F46" i="99"/>
  <c r="B92" i="99" s="1"/>
  <c r="O94" i="98"/>
  <c r="O93" i="98"/>
  <c r="N93" i="98"/>
  <c r="M93" i="98"/>
  <c r="L93" i="98"/>
  <c r="K93" i="98"/>
  <c r="J93" i="98"/>
  <c r="I93" i="98"/>
  <c r="H93" i="98"/>
  <c r="O92" i="98"/>
  <c r="N92" i="98"/>
  <c r="M92" i="98"/>
  <c r="L92" i="98"/>
  <c r="K92" i="98"/>
  <c r="J92" i="98"/>
  <c r="I92" i="98"/>
  <c r="H92" i="98"/>
  <c r="O91" i="98"/>
  <c r="N91" i="98"/>
  <c r="M91" i="98"/>
  <c r="L91" i="98"/>
  <c r="K91" i="98"/>
  <c r="J91" i="98"/>
  <c r="I91" i="98"/>
  <c r="H91" i="98"/>
  <c r="G91" i="98"/>
  <c r="F91" i="98"/>
  <c r="E91" i="98"/>
  <c r="D91" i="98"/>
  <c r="C91" i="98"/>
  <c r="B91" i="98"/>
  <c r="O90" i="98"/>
  <c r="O89" i="98"/>
  <c r="O88" i="98"/>
  <c r="O87" i="98"/>
  <c r="O86" i="98"/>
  <c r="O85" i="98"/>
  <c r="O84" i="98" s="1"/>
  <c r="O83" i="98"/>
  <c r="N83" i="98"/>
  <c r="M83" i="98"/>
  <c r="L83" i="98"/>
  <c r="K83" i="98"/>
  <c r="J83" i="98"/>
  <c r="I83" i="98"/>
  <c r="H83" i="98"/>
  <c r="G83" i="98"/>
  <c r="F83" i="98"/>
  <c r="E83" i="98"/>
  <c r="D83" i="98"/>
  <c r="C83" i="98"/>
  <c r="B83" i="98"/>
  <c r="O82" i="98"/>
  <c r="O81" i="98"/>
  <c r="O80" i="98"/>
  <c r="O79" i="98"/>
  <c r="O78" i="98"/>
  <c r="O77" i="98"/>
  <c r="O76" i="98"/>
  <c r="O75" i="98"/>
  <c r="O74" i="98"/>
  <c r="N74" i="98"/>
  <c r="M74" i="98"/>
  <c r="L74" i="98"/>
  <c r="K74" i="98"/>
  <c r="J74" i="98"/>
  <c r="I74" i="98"/>
  <c r="H74" i="98"/>
  <c r="G74" i="98"/>
  <c r="F74" i="98"/>
  <c r="E74" i="98"/>
  <c r="D74" i="98"/>
  <c r="C74" i="98"/>
  <c r="B74" i="98"/>
  <c r="O73" i="98"/>
  <c r="O72" i="98"/>
  <c r="O71" i="98"/>
  <c r="O70" i="98"/>
  <c r="O69" i="98"/>
  <c r="O68" i="98"/>
  <c r="O67" i="98"/>
  <c r="O66" i="98"/>
  <c r="O65" i="98"/>
  <c r="O64" i="98"/>
  <c r="O63" i="98"/>
  <c r="O62" i="98"/>
  <c r="O61" i="98"/>
  <c r="O60" i="98"/>
  <c r="O59" i="98"/>
  <c r="O58" i="98"/>
  <c r="O57" i="98" s="1"/>
  <c r="X54" i="98"/>
  <c r="O55" i="98" s="1"/>
  <c r="O56" i="98" s="1"/>
  <c r="O54" i="98"/>
  <c r="L54" i="98"/>
  <c r="L53" i="98"/>
  <c r="X52" i="98"/>
  <c r="X53" i="98" s="1"/>
  <c r="L52" i="98"/>
  <c r="O51" i="98"/>
  <c r="O50" i="98"/>
  <c r="BO46" i="98"/>
  <c r="BN46" i="98"/>
  <c r="BJ46" i="98"/>
  <c r="BI46" i="98"/>
  <c r="BE46" i="98"/>
  <c r="BD46" i="98"/>
  <c r="AZ46" i="98"/>
  <c r="AY46" i="98"/>
  <c r="AU46" i="98"/>
  <c r="AT46" i="98"/>
  <c r="AP46" i="98"/>
  <c r="AO46" i="98"/>
  <c r="AK46" i="98"/>
  <c r="AJ46" i="98"/>
  <c r="AF46" i="98"/>
  <c r="G93" i="98" s="1"/>
  <c r="AE46" i="98"/>
  <c r="G92" i="98" s="1"/>
  <c r="AA46" i="98"/>
  <c r="F93" i="98" s="1"/>
  <c r="Z46" i="98"/>
  <c r="F92" i="98" s="1"/>
  <c r="V46" i="98"/>
  <c r="E93" i="98" s="1"/>
  <c r="U46" i="98"/>
  <c r="E92" i="98" s="1"/>
  <c r="Q46" i="98"/>
  <c r="D93" i="98" s="1"/>
  <c r="P46" i="98"/>
  <c r="D92" i="98" s="1"/>
  <c r="L46" i="98"/>
  <c r="C93" i="98" s="1"/>
  <c r="K46" i="98"/>
  <c r="C92" i="98" s="1"/>
  <c r="G46" i="98"/>
  <c r="B93" i="98" s="1"/>
  <c r="F46" i="98"/>
  <c r="B92" i="98" s="1"/>
  <c r="O94" i="97"/>
  <c r="O93" i="97"/>
  <c r="N93" i="97"/>
  <c r="M93" i="97"/>
  <c r="L93" i="97"/>
  <c r="K93" i="97"/>
  <c r="J93" i="97"/>
  <c r="I93" i="97"/>
  <c r="H93" i="97"/>
  <c r="O92" i="97"/>
  <c r="N92" i="97"/>
  <c r="M92" i="97"/>
  <c r="L92" i="97"/>
  <c r="K92" i="97"/>
  <c r="J92" i="97"/>
  <c r="I92" i="97"/>
  <c r="H92" i="97"/>
  <c r="O91" i="97"/>
  <c r="N91" i="97"/>
  <c r="M91" i="97"/>
  <c r="L91" i="97"/>
  <c r="K91" i="97"/>
  <c r="J91" i="97"/>
  <c r="I91" i="97"/>
  <c r="H91" i="97"/>
  <c r="G91" i="97"/>
  <c r="F91" i="97"/>
  <c r="E91" i="97"/>
  <c r="D91" i="97"/>
  <c r="C91" i="97"/>
  <c r="B91" i="97"/>
  <c r="O90" i="97"/>
  <c r="O89" i="97"/>
  <c r="O88" i="97"/>
  <c r="O87" i="97"/>
  <c r="O86" i="97"/>
  <c r="O83" i="97"/>
  <c r="N83" i="97"/>
  <c r="M83" i="97"/>
  <c r="L83" i="97"/>
  <c r="K83" i="97"/>
  <c r="J83" i="97"/>
  <c r="I83" i="97"/>
  <c r="H83" i="97"/>
  <c r="G83" i="97"/>
  <c r="F83" i="97"/>
  <c r="E83" i="97"/>
  <c r="D83" i="97"/>
  <c r="C83" i="97"/>
  <c r="B83" i="97"/>
  <c r="O82" i="97"/>
  <c r="O81" i="97"/>
  <c r="O80" i="97"/>
  <c r="O79" i="97"/>
  <c r="O78" i="97"/>
  <c r="O77" i="97"/>
  <c r="O74" i="97"/>
  <c r="N74" i="97"/>
  <c r="M74" i="97"/>
  <c r="L74" i="97"/>
  <c r="K74" i="97"/>
  <c r="J74" i="97"/>
  <c r="I74" i="97"/>
  <c r="H74" i="97"/>
  <c r="G74" i="97"/>
  <c r="F74" i="97"/>
  <c r="E74" i="97"/>
  <c r="D74" i="97"/>
  <c r="C74" i="97"/>
  <c r="B74" i="97"/>
  <c r="O73" i="97"/>
  <c r="O72" i="97"/>
  <c r="O71" i="97"/>
  <c r="O70" i="97"/>
  <c r="O69" i="97"/>
  <c r="O68" i="97"/>
  <c r="O65" i="97"/>
  <c r="O64" i="97"/>
  <c r="O63" i="97"/>
  <c r="O62" i="97"/>
  <c r="O61" i="97"/>
  <c r="O60" i="97"/>
  <c r="O59" i="97"/>
  <c r="O54" i="97"/>
  <c r="L54" i="97"/>
  <c r="L53" i="97"/>
  <c r="X52" i="97"/>
  <c r="X53" i="97" s="1"/>
  <c r="L52" i="97"/>
  <c r="Z51" i="97"/>
  <c r="Y51" i="97"/>
  <c r="O51" i="97"/>
  <c r="O50" i="97"/>
  <c r="BO46" i="97"/>
  <c r="BN46" i="97"/>
  <c r="BJ46" i="97"/>
  <c r="BI46" i="97"/>
  <c r="BE46" i="97"/>
  <c r="BD46" i="97"/>
  <c r="AZ46" i="97"/>
  <c r="AY46" i="97"/>
  <c r="AU46" i="97"/>
  <c r="AT46" i="97"/>
  <c r="AP46" i="97"/>
  <c r="AO46" i="97"/>
  <c r="AK46" i="97"/>
  <c r="AJ46" i="97"/>
  <c r="AF46" i="97"/>
  <c r="G93" i="97" s="1"/>
  <c r="AE46" i="97"/>
  <c r="G92" i="97" s="1"/>
  <c r="AA46" i="97"/>
  <c r="F93" i="97" s="1"/>
  <c r="Z46" i="97"/>
  <c r="F92" i="97" s="1"/>
  <c r="V46" i="97"/>
  <c r="E93" i="97" s="1"/>
  <c r="U46" i="97"/>
  <c r="E92" i="97" s="1"/>
  <c r="Q46" i="97"/>
  <c r="D93" i="97" s="1"/>
  <c r="P46" i="97"/>
  <c r="D92" i="97" s="1"/>
  <c r="L46" i="97"/>
  <c r="C93" i="97" s="1"/>
  <c r="K46" i="97"/>
  <c r="C92" i="97" s="1"/>
  <c r="G46" i="97"/>
  <c r="B93" i="97" s="1"/>
  <c r="F46" i="97"/>
  <c r="B92" i="97" s="1"/>
  <c r="O93" i="95"/>
  <c r="N93" i="95"/>
  <c r="M93" i="95"/>
  <c r="L93" i="95"/>
  <c r="K93" i="95"/>
  <c r="J93" i="95"/>
  <c r="I93" i="95"/>
  <c r="H93" i="95"/>
  <c r="O92" i="95"/>
  <c r="N92" i="95"/>
  <c r="M92" i="95"/>
  <c r="L92" i="95"/>
  <c r="K92" i="95"/>
  <c r="J92" i="95"/>
  <c r="I92" i="95"/>
  <c r="H92" i="95"/>
  <c r="O91" i="95"/>
  <c r="N91" i="95"/>
  <c r="M91" i="95"/>
  <c r="L91" i="95"/>
  <c r="K91" i="95"/>
  <c r="J91" i="95"/>
  <c r="I91" i="95"/>
  <c r="H91" i="95"/>
  <c r="G91" i="95"/>
  <c r="F91" i="95"/>
  <c r="E91" i="95"/>
  <c r="D91" i="95"/>
  <c r="C91" i="95"/>
  <c r="B91" i="95"/>
  <c r="O90" i="95"/>
  <c r="O89" i="95"/>
  <c r="O88" i="95"/>
  <c r="O87" i="95"/>
  <c r="O86" i="95"/>
  <c r="O85" i="95"/>
  <c r="O84" i="95" s="1"/>
  <c r="O83" i="95"/>
  <c r="N83" i="95"/>
  <c r="M83" i="95"/>
  <c r="L83" i="95"/>
  <c r="K83" i="95"/>
  <c r="J83" i="95"/>
  <c r="I83" i="95"/>
  <c r="H83" i="95"/>
  <c r="G83" i="95"/>
  <c r="F83" i="95"/>
  <c r="E83" i="95"/>
  <c r="D83" i="95"/>
  <c r="C83" i="95"/>
  <c r="B83" i="95"/>
  <c r="O82" i="95"/>
  <c r="O81" i="95"/>
  <c r="O80" i="95"/>
  <c r="O79" i="95"/>
  <c r="O78" i="95"/>
  <c r="O77" i="95"/>
  <c r="O76" i="95"/>
  <c r="O75" i="95" s="1"/>
  <c r="O74" i="95"/>
  <c r="N74" i="95"/>
  <c r="M74" i="95"/>
  <c r="L74" i="95"/>
  <c r="K74" i="95"/>
  <c r="J74" i="95"/>
  <c r="I74" i="95"/>
  <c r="H74" i="95"/>
  <c r="G74" i="95"/>
  <c r="F74" i="95"/>
  <c r="E74" i="95"/>
  <c r="D74" i="95"/>
  <c r="C74" i="95"/>
  <c r="B74" i="95"/>
  <c r="O73" i="95"/>
  <c r="O72" i="95"/>
  <c r="O71" i="95"/>
  <c r="O70" i="95"/>
  <c r="O69" i="95"/>
  <c r="O68" i="95"/>
  <c r="O67" i="95"/>
  <c r="O66" i="95" s="1"/>
  <c r="O65" i="95"/>
  <c r="O64" i="95"/>
  <c r="O63" i="95"/>
  <c r="O62" i="95"/>
  <c r="O61" i="95"/>
  <c r="O60" i="95"/>
  <c r="O59" i="95"/>
  <c r="O58" i="95"/>
  <c r="O57" i="95" s="1"/>
  <c r="X54" i="95"/>
  <c r="O55" i="95" s="1"/>
  <c r="O56" i="95" s="1"/>
  <c r="O54" i="95"/>
  <c r="L54" i="95"/>
  <c r="L53" i="95"/>
  <c r="X52" i="95"/>
  <c r="X53" i="95" s="1"/>
  <c r="L52" i="95"/>
  <c r="Z51" i="95"/>
  <c r="Y51" i="95"/>
  <c r="O51" i="95"/>
  <c r="O50" i="95"/>
  <c r="BO46" i="95"/>
  <c r="BN46" i="95"/>
  <c r="BJ46" i="95"/>
  <c r="BI46" i="95"/>
  <c r="BE46" i="95"/>
  <c r="BD46" i="95"/>
  <c r="AZ46" i="95"/>
  <c r="AY46" i="95"/>
  <c r="AU46" i="95"/>
  <c r="AT46" i="95"/>
  <c r="AP46" i="95"/>
  <c r="AO46" i="95"/>
  <c r="AK46" i="95"/>
  <c r="AJ46" i="95"/>
  <c r="AF46" i="95"/>
  <c r="G93" i="95" s="1"/>
  <c r="AE46" i="95"/>
  <c r="G92" i="95" s="1"/>
  <c r="AA46" i="95"/>
  <c r="F93" i="95" s="1"/>
  <c r="Z46" i="95"/>
  <c r="F92" i="95" s="1"/>
  <c r="V46" i="95"/>
  <c r="E93" i="95" s="1"/>
  <c r="U46" i="95"/>
  <c r="E92" i="95" s="1"/>
  <c r="Q46" i="95"/>
  <c r="D93" i="95" s="1"/>
  <c r="P46" i="95"/>
  <c r="D92" i="95" s="1"/>
  <c r="L46" i="95"/>
  <c r="C93" i="95" s="1"/>
  <c r="K46" i="95"/>
  <c r="C92" i="95" s="1"/>
  <c r="G46" i="95"/>
  <c r="B93" i="95" s="1"/>
  <c r="AS103" i="38"/>
  <c r="A170" i="28" s="1"/>
  <c r="L170" i="28" s="1"/>
  <c r="AA31" i="38"/>
  <c r="AB31" i="38"/>
  <c r="AC31" i="38"/>
  <c r="AA32" i="38"/>
  <c r="AB32" i="38"/>
  <c r="AC32" i="38"/>
  <c r="Z32" i="38" s="1"/>
  <c r="AA33" i="38"/>
  <c r="AB33" i="38"/>
  <c r="AC33" i="38"/>
  <c r="AA45" i="38"/>
  <c r="AB45" i="38"/>
  <c r="AC45" i="38"/>
  <c r="U31" i="38"/>
  <c r="V31" i="38"/>
  <c r="W31" i="38"/>
  <c r="X31" i="38"/>
  <c r="Y31" i="38"/>
  <c r="U32" i="38"/>
  <c r="V32" i="38"/>
  <c r="W32" i="38"/>
  <c r="X32" i="38"/>
  <c r="Y32" i="38"/>
  <c r="U33" i="38"/>
  <c r="V33" i="38"/>
  <c r="W33" i="38"/>
  <c r="X33" i="38"/>
  <c r="Y33" i="38"/>
  <c r="B1" i="99" l="1"/>
  <c r="Z31" i="38"/>
  <c r="Z33" i="38"/>
  <c r="Q46" i="102" l="1"/>
  <c r="D93" i="102" s="1"/>
  <c r="U46" i="102"/>
  <c r="E92" i="102" s="1"/>
  <c r="J133" i="26"/>
  <c r="J8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70" i="26" l="1"/>
  <c r="AS102" i="38"/>
  <c r="D148" i="28"/>
  <c r="D149" i="28"/>
  <c r="D150" i="28"/>
  <c r="D151" i="28"/>
  <c r="D152" i="28"/>
  <c r="D153" i="28"/>
  <c r="D154" i="28"/>
  <c r="X54" i="97" l="1"/>
  <c r="O55" i="97" s="1"/>
  <c r="O56" i="97" s="1"/>
  <c r="Z51" i="82" l="1"/>
  <c r="Y51" i="82"/>
  <c r="Z51" i="83"/>
  <c r="Y51" i="83"/>
  <c r="Y51" i="63" l="1"/>
  <c r="Z51" i="63" s="1"/>
  <c r="O51" i="73"/>
  <c r="O50" i="73"/>
  <c r="D169" i="28" l="1"/>
  <c r="E169" i="28"/>
  <c r="F169" i="28"/>
  <c r="A169" i="38"/>
  <c r="B169" i="38"/>
  <c r="G168" i="38"/>
  <c r="O93" i="94"/>
  <c r="N93" i="94"/>
  <c r="M93" i="94"/>
  <c r="L93" i="94"/>
  <c r="K93" i="94"/>
  <c r="J93" i="94"/>
  <c r="I93" i="94"/>
  <c r="H93" i="94"/>
  <c r="O92" i="94"/>
  <c r="N92" i="94"/>
  <c r="M92" i="94"/>
  <c r="L92" i="94"/>
  <c r="K92" i="94"/>
  <c r="J92" i="94"/>
  <c r="I92" i="94"/>
  <c r="H92" i="94"/>
  <c r="O91" i="94"/>
  <c r="N91" i="94"/>
  <c r="M91" i="94"/>
  <c r="L91" i="94"/>
  <c r="K91" i="94"/>
  <c r="J91" i="94"/>
  <c r="I91" i="94"/>
  <c r="H91" i="94"/>
  <c r="G91" i="94"/>
  <c r="F91" i="94"/>
  <c r="E91" i="94"/>
  <c r="D91" i="94"/>
  <c r="C91" i="94"/>
  <c r="B91" i="94"/>
  <c r="O90" i="94"/>
  <c r="O89" i="94"/>
  <c r="O88" i="94"/>
  <c r="O87" i="94"/>
  <c r="O86" i="94"/>
  <c r="O85" i="94"/>
  <c r="O84" i="94" s="1"/>
  <c r="O83" i="94"/>
  <c r="N83" i="94"/>
  <c r="M83" i="94"/>
  <c r="L83" i="94"/>
  <c r="K83" i="94"/>
  <c r="J83" i="94"/>
  <c r="I83" i="94"/>
  <c r="H83" i="94"/>
  <c r="G83" i="94"/>
  <c r="F83" i="94"/>
  <c r="E83" i="94"/>
  <c r="D83" i="94"/>
  <c r="C83" i="94"/>
  <c r="B83" i="94"/>
  <c r="O82" i="94"/>
  <c r="O81" i="94"/>
  <c r="O80" i="94"/>
  <c r="O79" i="94"/>
  <c r="O78" i="94"/>
  <c r="O77" i="94"/>
  <c r="O76" i="94"/>
  <c r="O75" i="94"/>
  <c r="O74" i="94"/>
  <c r="N74" i="94"/>
  <c r="M74" i="94"/>
  <c r="L74" i="94"/>
  <c r="K74" i="94"/>
  <c r="J74" i="94"/>
  <c r="I74" i="94"/>
  <c r="H74" i="94"/>
  <c r="G74" i="94"/>
  <c r="F74" i="94"/>
  <c r="E74" i="94"/>
  <c r="D74" i="94"/>
  <c r="C74" i="94"/>
  <c r="B74" i="94"/>
  <c r="O73" i="94"/>
  <c r="O72" i="94"/>
  <c r="O71" i="94"/>
  <c r="O70" i="94"/>
  <c r="O69" i="94"/>
  <c r="O68" i="94"/>
  <c r="O67" i="94"/>
  <c r="O66" i="94" s="1"/>
  <c r="O65" i="94"/>
  <c r="O64" i="94"/>
  <c r="O63" i="94"/>
  <c r="O62" i="94"/>
  <c r="O61" i="94"/>
  <c r="O60" i="94"/>
  <c r="O59" i="94"/>
  <c r="O58" i="94"/>
  <c r="O57" i="94"/>
  <c r="O55" i="94"/>
  <c r="O56" i="94" s="1"/>
  <c r="X54" i="94"/>
  <c r="O54" i="94"/>
  <c r="L54" i="94"/>
  <c r="D54" i="94"/>
  <c r="L53" i="94"/>
  <c r="D53" i="94"/>
  <c r="X52" i="94"/>
  <c r="X53" i="94" s="1"/>
  <c r="L52" i="94"/>
  <c r="D52" i="94"/>
  <c r="Z51" i="94"/>
  <c r="Y51" i="94"/>
  <c r="O51" i="94"/>
  <c r="O50" i="94"/>
  <c r="BO46" i="94"/>
  <c r="BN46" i="94"/>
  <c r="BJ46" i="94"/>
  <c r="BI46" i="94"/>
  <c r="BE46" i="94"/>
  <c r="BD46" i="94"/>
  <c r="AZ46" i="94"/>
  <c r="AY46" i="94"/>
  <c r="AU46" i="94"/>
  <c r="AT46" i="94"/>
  <c r="AP46" i="94"/>
  <c r="AO46" i="94"/>
  <c r="AK46" i="94"/>
  <c r="AJ46" i="94"/>
  <c r="AF46" i="94"/>
  <c r="G93" i="94" s="1"/>
  <c r="AE46" i="94"/>
  <c r="G92" i="94" s="1"/>
  <c r="AA46" i="94"/>
  <c r="F93" i="94" s="1"/>
  <c r="Z46" i="94"/>
  <c r="F92" i="94" s="1"/>
  <c r="V46" i="94"/>
  <c r="E93" i="94" s="1"/>
  <c r="U46" i="94"/>
  <c r="E92" i="94" s="1"/>
  <c r="Q46" i="94"/>
  <c r="D93" i="94" s="1"/>
  <c r="P46" i="94"/>
  <c r="D92" i="94" s="1"/>
  <c r="L46" i="94"/>
  <c r="C93" i="94" s="1"/>
  <c r="K46" i="94"/>
  <c r="C92" i="94" s="1"/>
  <c r="G46" i="94"/>
  <c r="B93" i="94" s="1"/>
  <c r="F46" i="94"/>
  <c r="B92" i="94" s="1"/>
  <c r="U30" i="38"/>
  <c r="V30" i="38"/>
  <c r="W30" i="38"/>
  <c r="X30" i="38"/>
  <c r="Y30" i="38"/>
  <c r="AA30" i="38"/>
  <c r="AB30" i="38"/>
  <c r="AC30" i="38"/>
  <c r="Z30" i="38" s="1"/>
  <c r="AS101" i="38"/>
  <c r="B1" i="94" s="1"/>
  <c r="J369" i="26"/>
  <c r="D168" i="28" l="1"/>
  <c r="E168" i="28"/>
  <c r="F168" i="28"/>
  <c r="G167" i="38"/>
  <c r="AE4" i="49" l="1"/>
  <c r="AD4" i="49"/>
  <c r="AC4" i="49"/>
  <c r="AB4" i="49"/>
  <c r="AA4" i="49"/>
  <c r="Z4" i="49"/>
  <c r="Y4" i="49"/>
  <c r="X4" i="49"/>
  <c r="W4" i="49"/>
  <c r="V4" i="49"/>
  <c r="U4" i="49"/>
  <c r="T4" i="49"/>
  <c r="S4" i="49"/>
  <c r="R4" i="49"/>
  <c r="Q4" i="49"/>
  <c r="P4" i="49"/>
  <c r="O4" i="49"/>
  <c r="N4" i="49"/>
  <c r="M4" i="49"/>
  <c r="L4" i="49"/>
  <c r="K4" i="49"/>
  <c r="J4" i="49"/>
  <c r="I4" i="49"/>
  <c r="H4" i="49"/>
  <c r="G4" i="49"/>
  <c r="F4" i="49"/>
  <c r="E4" i="49"/>
  <c r="D4" i="49"/>
  <c r="AE3" i="49" l="1"/>
  <c r="AS100" i="38"/>
  <c r="AS99" i="38"/>
  <c r="J368" i="26" l="1"/>
  <c r="J367" i="26"/>
  <c r="O93" i="93"/>
  <c r="N93" i="93"/>
  <c r="M93" i="93"/>
  <c r="L93" i="93"/>
  <c r="K93" i="93"/>
  <c r="J93" i="93"/>
  <c r="I93" i="93"/>
  <c r="H93" i="93"/>
  <c r="O92" i="93"/>
  <c r="N92" i="93"/>
  <c r="M92" i="93"/>
  <c r="L92" i="93"/>
  <c r="K92" i="93"/>
  <c r="J92" i="93"/>
  <c r="I92" i="93"/>
  <c r="H92" i="93"/>
  <c r="O91" i="93"/>
  <c r="N91" i="93"/>
  <c r="M91" i="93"/>
  <c r="L91" i="93"/>
  <c r="K91" i="93"/>
  <c r="J91" i="93"/>
  <c r="I91" i="93"/>
  <c r="H91" i="93"/>
  <c r="G91" i="93"/>
  <c r="F91" i="93"/>
  <c r="E91" i="93"/>
  <c r="D91" i="93"/>
  <c r="C91" i="93"/>
  <c r="B91" i="93"/>
  <c r="O90" i="93"/>
  <c r="O89" i="93"/>
  <c r="O88" i="93"/>
  <c r="O87" i="93"/>
  <c r="O86" i="93"/>
  <c r="O85" i="93"/>
  <c r="O84" i="93" s="1"/>
  <c r="O83" i="93"/>
  <c r="N83" i="93"/>
  <c r="M83" i="93"/>
  <c r="L83" i="93"/>
  <c r="K83" i="93"/>
  <c r="J83" i="93"/>
  <c r="I83" i="93"/>
  <c r="H83" i="93"/>
  <c r="G83" i="93"/>
  <c r="F83" i="93"/>
  <c r="E83" i="93"/>
  <c r="D83" i="93"/>
  <c r="C83" i="93"/>
  <c r="B83" i="93"/>
  <c r="O82" i="93"/>
  <c r="O81" i="93"/>
  <c r="O80" i="93"/>
  <c r="O79" i="93"/>
  <c r="O78" i="93"/>
  <c r="O77" i="93"/>
  <c r="O76" i="93"/>
  <c r="O75" i="93" s="1"/>
  <c r="O74" i="93"/>
  <c r="N74" i="93"/>
  <c r="M74" i="93"/>
  <c r="L74" i="93"/>
  <c r="K74" i="93"/>
  <c r="J74" i="93"/>
  <c r="I74" i="93"/>
  <c r="H74" i="93"/>
  <c r="G74" i="93"/>
  <c r="F74" i="93"/>
  <c r="E74" i="93"/>
  <c r="D74" i="93"/>
  <c r="C74" i="93"/>
  <c r="B74" i="93"/>
  <c r="O73" i="93"/>
  <c r="O72" i="93"/>
  <c r="O71" i="93"/>
  <c r="O70" i="93"/>
  <c r="O69" i="93"/>
  <c r="O68" i="93"/>
  <c r="O67" i="93"/>
  <c r="O66" i="93"/>
  <c r="O65" i="93"/>
  <c r="O64" i="93"/>
  <c r="O63" i="93"/>
  <c r="O62" i="93"/>
  <c r="O61" i="93"/>
  <c r="O60" i="93"/>
  <c r="O59" i="93"/>
  <c r="O58" i="93"/>
  <c r="O57" i="93" s="1"/>
  <c r="X54" i="93"/>
  <c r="O55" i="93" s="1"/>
  <c r="O56" i="93" s="1"/>
  <c r="O54" i="93"/>
  <c r="L54" i="93"/>
  <c r="D54" i="93"/>
  <c r="L53" i="93"/>
  <c r="D53" i="93"/>
  <c r="X52" i="93"/>
  <c r="X53" i="93" s="1"/>
  <c r="L52" i="93"/>
  <c r="D52" i="93"/>
  <c r="Z51" i="93"/>
  <c r="Y51" i="93"/>
  <c r="O51" i="93"/>
  <c r="O50" i="93"/>
  <c r="BO46" i="93"/>
  <c r="BN46" i="93"/>
  <c r="BJ46" i="93"/>
  <c r="BI46" i="93"/>
  <c r="BE46" i="93"/>
  <c r="BD46" i="93"/>
  <c r="AZ46" i="93"/>
  <c r="AY46" i="93"/>
  <c r="AU46" i="93"/>
  <c r="AT46" i="93"/>
  <c r="AP46" i="93"/>
  <c r="AO46" i="93"/>
  <c r="AK46" i="93"/>
  <c r="AJ46" i="93"/>
  <c r="AF46" i="93"/>
  <c r="G93" i="93" s="1"/>
  <c r="AE46" i="93"/>
  <c r="G92" i="93" s="1"/>
  <c r="AA46" i="93"/>
  <c r="F93" i="93" s="1"/>
  <c r="Z46" i="93"/>
  <c r="F92" i="93" s="1"/>
  <c r="V46" i="93"/>
  <c r="E93" i="93" s="1"/>
  <c r="U46" i="93"/>
  <c r="E92" i="93" s="1"/>
  <c r="Q46" i="93"/>
  <c r="D93" i="93" s="1"/>
  <c r="P46" i="93"/>
  <c r="D92" i="93" s="1"/>
  <c r="L46" i="93"/>
  <c r="C93" i="93" s="1"/>
  <c r="K46" i="93"/>
  <c r="C92" i="93" s="1"/>
  <c r="G46" i="93"/>
  <c r="B93" i="93" s="1"/>
  <c r="F46" i="93"/>
  <c r="B92" i="93" s="1"/>
  <c r="B1" i="93"/>
  <c r="E154" i="28" l="1"/>
  <c r="F154" i="28"/>
  <c r="D155" i="28"/>
  <c r="E155" i="28"/>
  <c r="F155" i="28"/>
  <c r="D156" i="28"/>
  <c r="E156" i="28"/>
  <c r="F156" i="28"/>
  <c r="D157" i="28"/>
  <c r="E157" i="28"/>
  <c r="F157" i="28"/>
  <c r="D158" i="28"/>
  <c r="E158" i="28"/>
  <c r="F158" i="28"/>
  <c r="D159" i="28"/>
  <c r="A159" i="28" s="1"/>
  <c r="L159" i="28" s="1"/>
  <c r="E159" i="28"/>
  <c r="F159" i="28"/>
  <c r="D160" i="28"/>
  <c r="E160" i="28"/>
  <c r="F160" i="28"/>
  <c r="D161" i="28"/>
  <c r="E161" i="28"/>
  <c r="F161" i="28"/>
  <c r="D162" i="28"/>
  <c r="E162" i="28"/>
  <c r="F162" i="28"/>
  <c r="D163" i="28"/>
  <c r="E163" i="28"/>
  <c r="F163" i="28"/>
  <c r="D164" i="28"/>
  <c r="E164" i="28"/>
  <c r="F164" i="28"/>
  <c r="D165" i="28"/>
  <c r="E165" i="28"/>
  <c r="F165" i="28"/>
  <c r="D166" i="28"/>
  <c r="E166" i="28"/>
  <c r="F166" i="28"/>
  <c r="D167" i="28"/>
  <c r="A167" i="28" s="1"/>
  <c r="L167" i="28" s="1"/>
  <c r="E167" i="28"/>
  <c r="F167" i="28"/>
  <c r="A168" i="28"/>
  <c r="L168" i="28" s="1"/>
  <c r="A169" i="28"/>
  <c r="L169" i="28" s="1"/>
  <c r="G153" i="38"/>
  <c r="G154" i="38"/>
  <c r="G155" i="38"/>
  <c r="G156" i="38"/>
  <c r="G157" i="38"/>
  <c r="G158" i="38"/>
  <c r="G159" i="38"/>
  <c r="G160" i="38"/>
  <c r="G161" i="38"/>
  <c r="G162" i="38"/>
  <c r="G163" i="38"/>
  <c r="G164" i="38"/>
  <c r="G165" i="38"/>
  <c r="G166" i="38"/>
  <c r="A153" i="38"/>
  <c r="B153" i="38"/>
  <c r="A154" i="38"/>
  <c r="B154" i="38"/>
  <c r="A155" i="38"/>
  <c r="B155" i="38"/>
  <c r="A156" i="38"/>
  <c r="B156" i="38"/>
  <c r="A157" i="38"/>
  <c r="B157" i="38"/>
  <c r="A158" i="38"/>
  <c r="B158" i="38"/>
  <c r="A159" i="38"/>
  <c r="B159" i="38"/>
  <c r="A160" i="38"/>
  <c r="B160" i="38"/>
  <c r="A161" i="38"/>
  <c r="B161" i="38"/>
  <c r="A162" i="38"/>
  <c r="B162" i="38"/>
  <c r="A163" i="38"/>
  <c r="B163" i="38"/>
  <c r="A164" i="38"/>
  <c r="B164" i="38"/>
  <c r="A165" i="38"/>
  <c r="B165" i="38"/>
  <c r="A166" i="38"/>
  <c r="B166" i="38"/>
  <c r="A167" i="38"/>
  <c r="B167" i="38"/>
  <c r="A168" i="38"/>
  <c r="B168" i="38"/>
  <c r="A158" i="28" l="1"/>
  <c r="L158" i="28" s="1"/>
  <c r="E152" i="28"/>
  <c r="F152" i="28"/>
  <c r="E153" i="28"/>
  <c r="F153" i="28"/>
  <c r="D145" i="28"/>
  <c r="E145" i="28"/>
  <c r="F145" i="28"/>
  <c r="D146" i="28"/>
  <c r="E146" i="28"/>
  <c r="F146" i="28"/>
  <c r="D147" i="28"/>
  <c r="E147" i="28"/>
  <c r="F147" i="28"/>
  <c r="E148" i="28"/>
  <c r="F148" i="28"/>
  <c r="E149" i="28"/>
  <c r="F149" i="28"/>
  <c r="E150" i="28"/>
  <c r="F150" i="28"/>
  <c r="E151" i="28"/>
  <c r="F151" i="28"/>
  <c r="G144" i="38"/>
  <c r="G145" i="38"/>
  <c r="G146" i="38"/>
  <c r="G147" i="38"/>
  <c r="G148" i="38"/>
  <c r="G149" i="38"/>
  <c r="G150" i="38"/>
  <c r="G151" i="38"/>
  <c r="G152" i="38"/>
  <c r="A144" i="38"/>
  <c r="B144" i="38"/>
  <c r="A145" i="38"/>
  <c r="B145" i="38"/>
  <c r="A146" i="38"/>
  <c r="B146" i="38"/>
  <c r="A147" i="38"/>
  <c r="B147" i="38"/>
  <c r="A148" i="38"/>
  <c r="B148" i="38"/>
  <c r="A149" i="38"/>
  <c r="B149" i="38"/>
  <c r="A150" i="38"/>
  <c r="B150" i="38"/>
  <c r="A151" i="38"/>
  <c r="B151" i="38"/>
  <c r="A152" i="38"/>
  <c r="B152" i="38"/>
  <c r="D141" i="28"/>
  <c r="E141" i="28"/>
  <c r="F141" i="28"/>
  <c r="D142" i="28"/>
  <c r="E142" i="28"/>
  <c r="F142" i="28"/>
  <c r="D143" i="28"/>
  <c r="E143" i="28"/>
  <c r="F143" i="28"/>
  <c r="D144" i="28"/>
  <c r="E144" i="28"/>
  <c r="F144" i="28"/>
  <c r="D4" i="28"/>
  <c r="E4" i="28"/>
  <c r="F4" i="28"/>
  <c r="D5" i="28"/>
  <c r="E5" i="28"/>
  <c r="F5" i="28"/>
  <c r="D6" i="28"/>
  <c r="E6" i="28"/>
  <c r="F6" i="28"/>
  <c r="D7" i="28"/>
  <c r="E7" i="28"/>
  <c r="F7" i="28"/>
  <c r="D8" i="28"/>
  <c r="E8" i="28"/>
  <c r="F8" i="28"/>
  <c r="D9" i="28"/>
  <c r="E9" i="28"/>
  <c r="F9" i="28"/>
  <c r="D10" i="28"/>
  <c r="E10" i="28"/>
  <c r="F10" i="28"/>
  <c r="D11" i="28"/>
  <c r="E11" i="28"/>
  <c r="F11" i="28"/>
  <c r="D12" i="28"/>
  <c r="E12" i="28"/>
  <c r="F12" i="28"/>
  <c r="D13" i="28"/>
  <c r="E13" i="28"/>
  <c r="F13" i="28"/>
  <c r="D14" i="28"/>
  <c r="E14" i="28"/>
  <c r="F14" i="28"/>
  <c r="D15" i="28"/>
  <c r="E15" i="28"/>
  <c r="F15" i="28"/>
  <c r="D16" i="28"/>
  <c r="E16" i="28"/>
  <c r="F16" i="28"/>
  <c r="D17" i="28"/>
  <c r="E17" i="28"/>
  <c r="F17" i="28"/>
  <c r="D18" i="28"/>
  <c r="E18" i="28"/>
  <c r="F18" i="28"/>
  <c r="D19" i="28"/>
  <c r="E19" i="28"/>
  <c r="F19" i="28"/>
  <c r="D20" i="28"/>
  <c r="E20" i="28"/>
  <c r="F20" i="28"/>
  <c r="D21" i="28"/>
  <c r="E21" i="28"/>
  <c r="F21" i="28"/>
  <c r="D22" i="28"/>
  <c r="E22" i="28"/>
  <c r="F22" i="28"/>
  <c r="D23" i="28"/>
  <c r="E23" i="28"/>
  <c r="F23" i="28"/>
  <c r="D24" i="28"/>
  <c r="E24" i="28"/>
  <c r="F24" i="28"/>
  <c r="D25" i="28"/>
  <c r="E25" i="28"/>
  <c r="F25" i="28"/>
  <c r="D26" i="28"/>
  <c r="E26" i="28"/>
  <c r="F26" i="28"/>
  <c r="D27" i="28"/>
  <c r="E27" i="28"/>
  <c r="F27" i="28"/>
  <c r="D28" i="28"/>
  <c r="E28" i="28"/>
  <c r="F28" i="28"/>
  <c r="D29" i="28"/>
  <c r="E29" i="28"/>
  <c r="F29" i="28"/>
  <c r="D30" i="28"/>
  <c r="E30" i="28"/>
  <c r="F30" i="28"/>
  <c r="D31" i="28"/>
  <c r="E31" i="28"/>
  <c r="F31" i="28"/>
  <c r="D32" i="28"/>
  <c r="E32" i="28"/>
  <c r="F32" i="28"/>
  <c r="D33" i="28"/>
  <c r="E33" i="28"/>
  <c r="F33" i="28"/>
  <c r="D34" i="28"/>
  <c r="E34" i="28"/>
  <c r="F34" i="28"/>
  <c r="D35" i="28"/>
  <c r="E35" i="28"/>
  <c r="F35" i="28"/>
  <c r="D36" i="28"/>
  <c r="E36" i="28"/>
  <c r="F36" i="28"/>
  <c r="D37" i="28"/>
  <c r="E37" i="28"/>
  <c r="F37" i="28"/>
  <c r="D38" i="28"/>
  <c r="E38" i="28"/>
  <c r="F38" i="28"/>
  <c r="D39" i="28"/>
  <c r="E39" i="28"/>
  <c r="F39" i="28"/>
  <c r="D40" i="28"/>
  <c r="E40" i="28"/>
  <c r="F40" i="28"/>
  <c r="D41" i="28"/>
  <c r="E41" i="28"/>
  <c r="F41" i="28"/>
  <c r="D42" i="28"/>
  <c r="E42" i="28"/>
  <c r="F42" i="28"/>
  <c r="D43" i="28"/>
  <c r="E43" i="28"/>
  <c r="F43" i="28"/>
  <c r="D44" i="28"/>
  <c r="E44" i="28"/>
  <c r="F44" i="28"/>
  <c r="D45" i="28"/>
  <c r="E45" i="28"/>
  <c r="F45" i="28"/>
  <c r="D46" i="28"/>
  <c r="E46" i="28"/>
  <c r="F46" i="28"/>
  <c r="D47" i="28"/>
  <c r="E47" i="28"/>
  <c r="F47" i="28"/>
  <c r="D48" i="28"/>
  <c r="E48" i="28"/>
  <c r="F48" i="28"/>
  <c r="D49" i="28"/>
  <c r="E49" i="28"/>
  <c r="F49" i="28"/>
  <c r="D50" i="28"/>
  <c r="E50" i="28"/>
  <c r="F50" i="28"/>
  <c r="D51" i="28"/>
  <c r="E51" i="28"/>
  <c r="F51" i="28"/>
  <c r="D52" i="28"/>
  <c r="E52" i="28"/>
  <c r="F52" i="28"/>
  <c r="D53" i="28"/>
  <c r="E53" i="28"/>
  <c r="F53" i="28"/>
  <c r="D54" i="28"/>
  <c r="E54" i="28"/>
  <c r="F54" i="28"/>
  <c r="D55" i="28"/>
  <c r="E55" i="28"/>
  <c r="F55" i="28"/>
  <c r="D56" i="28"/>
  <c r="E56" i="28"/>
  <c r="F56" i="28"/>
  <c r="D57" i="28"/>
  <c r="E57" i="28"/>
  <c r="F57" i="28"/>
  <c r="D58" i="28"/>
  <c r="E58" i="28"/>
  <c r="F58" i="28"/>
  <c r="D59" i="28"/>
  <c r="E59" i="28"/>
  <c r="F59" i="28"/>
  <c r="D60" i="28"/>
  <c r="E60" i="28"/>
  <c r="F60" i="28"/>
  <c r="D61" i="28"/>
  <c r="E61" i="28"/>
  <c r="F61" i="28"/>
  <c r="D62" i="28"/>
  <c r="E62" i="28"/>
  <c r="F62" i="28"/>
  <c r="D63" i="28"/>
  <c r="E63" i="28"/>
  <c r="F63" i="28"/>
  <c r="D64" i="28"/>
  <c r="E64" i="28"/>
  <c r="F64" i="28"/>
  <c r="D65" i="28"/>
  <c r="E65" i="28"/>
  <c r="F65" i="28"/>
  <c r="D66" i="28"/>
  <c r="E66" i="28"/>
  <c r="F66" i="28"/>
  <c r="D67" i="28"/>
  <c r="E67" i="28"/>
  <c r="F67" i="28"/>
  <c r="D68" i="28"/>
  <c r="E68" i="28"/>
  <c r="F68" i="28"/>
  <c r="D69" i="28"/>
  <c r="E69" i="28"/>
  <c r="F69" i="28"/>
  <c r="D70" i="28"/>
  <c r="E70" i="28"/>
  <c r="F70" i="28"/>
  <c r="D71" i="28"/>
  <c r="E71" i="28"/>
  <c r="F71" i="28"/>
  <c r="D72" i="28"/>
  <c r="E72" i="28"/>
  <c r="F72" i="28"/>
  <c r="D73" i="28"/>
  <c r="E73" i="28"/>
  <c r="F73" i="28"/>
  <c r="D74" i="28"/>
  <c r="E74" i="28"/>
  <c r="F74" i="28"/>
  <c r="D75" i="28"/>
  <c r="E75" i="28"/>
  <c r="F75" i="28"/>
  <c r="D76" i="28"/>
  <c r="E76" i="28"/>
  <c r="F76" i="28"/>
  <c r="D77" i="28"/>
  <c r="E77" i="28"/>
  <c r="F77" i="28"/>
  <c r="D78" i="28"/>
  <c r="E78" i="28"/>
  <c r="F78" i="28"/>
  <c r="D79" i="28"/>
  <c r="E79" i="28"/>
  <c r="F79" i="28"/>
  <c r="D80" i="28"/>
  <c r="E80" i="28"/>
  <c r="F80" i="28"/>
  <c r="D81" i="28"/>
  <c r="E81" i="28"/>
  <c r="F81" i="28"/>
  <c r="D82" i="28"/>
  <c r="E82" i="28"/>
  <c r="F82" i="28"/>
  <c r="D83" i="28"/>
  <c r="E83" i="28"/>
  <c r="F83" i="28"/>
  <c r="D84" i="28"/>
  <c r="E84" i="28"/>
  <c r="F84" i="28"/>
  <c r="D85" i="28"/>
  <c r="E85" i="28"/>
  <c r="F85" i="28"/>
  <c r="D86" i="28"/>
  <c r="E86" i="28"/>
  <c r="F86" i="28"/>
  <c r="D87" i="28"/>
  <c r="E87" i="28"/>
  <c r="F87" i="28"/>
  <c r="D88" i="28"/>
  <c r="E88" i="28"/>
  <c r="F88" i="28"/>
  <c r="D89" i="28"/>
  <c r="E89" i="28"/>
  <c r="F89" i="28"/>
  <c r="D90" i="28"/>
  <c r="E90" i="28"/>
  <c r="F90" i="28"/>
  <c r="D91" i="28"/>
  <c r="E91" i="28"/>
  <c r="F91" i="28"/>
  <c r="D92" i="28"/>
  <c r="E92" i="28"/>
  <c r="F92" i="28"/>
  <c r="D93" i="28"/>
  <c r="E93" i="28"/>
  <c r="F93" i="28"/>
  <c r="D94" i="28"/>
  <c r="E94" i="28"/>
  <c r="F94" i="28"/>
  <c r="D95" i="28"/>
  <c r="E95" i="28"/>
  <c r="F95" i="28"/>
  <c r="D96" i="28"/>
  <c r="E96" i="28"/>
  <c r="F96" i="28"/>
  <c r="D97" i="28"/>
  <c r="E97" i="28"/>
  <c r="F97" i="28"/>
  <c r="D98" i="28"/>
  <c r="E98" i="28"/>
  <c r="F98" i="28"/>
  <c r="D99" i="28"/>
  <c r="E99" i="28"/>
  <c r="F99" i="28"/>
  <c r="D100" i="28"/>
  <c r="E100" i="28"/>
  <c r="F100" i="28"/>
  <c r="D101" i="28"/>
  <c r="E101" i="28"/>
  <c r="F101" i="28"/>
  <c r="D102" i="28"/>
  <c r="E102" i="28"/>
  <c r="F102" i="28"/>
  <c r="D103" i="28"/>
  <c r="E103" i="28"/>
  <c r="F103" i="28"/>
  <c r="D104" i="28"/>
  <c r="E104" i="28"/>
  <c r="F104" i="28"/>
  <c r="D105" i="28"/>
  <c r="E105" i="28"/>
  <c r="F105" i="28"/>
  <c r="D106" i="28"/>
  <c r="E106" i="28"/>
  <c r="F106" i="28"/>
  <c r="D107" i="28"/>
  <c r="E107" i="28"/>
  <c r="F107" i="28"/>
  <c r="D108" i="28"/>
  <c r="E108" i="28"/>
  <c r="F108" i="28"/>
  <c r="D109" i="28"/>
  <c r="E109" i="28"/>
  <c r="F109" i="28"/>
  <c r="D110" i="28"/>
  <c r="E110" i="28"/>
  <c r="F110" i="28"/>
  <c r="D111" i="28"/>
  <c r="E111" i="28"/>
  <c r="F111" i="28"/>
  <c r="D112" i="28"/>
  <c r="E112" i="28"/>
  <c r="F112" i="28"/>
  <c r="D113" i="28"/>
  <c r="E113" i="28"/>
  <c r="F113" i="28"/>
  <c r="D114" i="28"/>
  <c r="E114" i="28"/>
  <c r="F114" i="28"/>
  <c r="D115" i="28"/>
  <c r="E115" i="28"/>
  <c r="F115" i="28"/>
  <c r="D116" i="28"/>
  <c r="E116" i="28"/>
  <c r="F116" i="28"/>
  <c r="D117" i="28"/>
  <c r="E117" i="28"/>
  <c r="F117" i="28"/>
  <c r="D118" i="28"/>
  <c r="E118" i="28"/>
  <c r="F118" i="28"/>
  <c r="D119" i="28"/>
  <c r="E119" i="28"/>
  <c r="F119" i="28"/>
  <c r="D120" i="28"/>
  <c r="E120" i="28"/>
  <c r="F120" i="28"/>
  <c r="D121" i="28"/>
  <c r="E121" i="28"/>
  <c r="F121" i="28"/>
  <c r="D122" i="28"/>
  <c r="E122" i="28"/>
  <c r="F122" i="28"/>
  <c r="D123" i="28"/>
  <c r="E123" i="28"/>
  <c r="F123" i="28"/>
  <c r="D124" i="28"/>
  <c r="E124" i="28"/>
  <c r="F124" i="28"/>
  <c r="D125" i="28"/>
  <c r="E125" i="28"/>
  <c r="F125" i="28"/>
  <c r="D126" i="28"/>
  <c r="E126" i="28"/>
  <c r="F126" i="28"/>
  <c r="D127" i="28"/>
  <c r="E127" i="28"/>
  <c r="F127" i="28"/>
  <c r="D128" i="28"/>
  <c r="E128" i="28"/>
  <c r="F128" i="28"/>
  <c r="D129" i="28"/>
  <c r="E129" i="28"/>
  <c r="F129" i="28"/>
  <c r="D130" i="28"/>
  <c r="E130" i="28"/>
  <c r="F130" i="28"/>
  <c r="D131" i="28"/>
  <c r="E131" i="28"/>
  <c r="F131" i="28"/>
  <c r="D132" i="28"/>
  <c r="E132" i="28"/>
  <c r="F132" i="28"/>
  <c r="D133" i="28"/>
  <c r="E133" i="28"/>
  <c r="F133" i="28"/>
  <c r="D134" i="28"/>
  <c r="E134" i="28"/>
  <c r="F134" i="28"/>
  <c r="D135" i="28"/>
  <c r="E135" i="28"/>
  <c r="F135" i="28"/>
  <c r="D136" i="28"/>
  <c r="E136" i="28"/>
  <c r="F136" i="28"/>
  <c r="D137" i="28"/>
  <c r="E137" i="28"/>
  <c r="F137" i="28"/>
  <c r="D138" i="28"/>
  <c r="E138" i="28"/>
  <c r="F138" i="28"/>
  <c r="D139" i="28"/>
  <c r="E139" i="28"/>
  <c r="F139" i="28"/>
  <c r="D140" i="28"/>
  <c r="E140" i="28"/>
  <c r="F140" i="28"/>
  <c r="E3" i="28"/>
  <c r="F3" i="28"/>
  <c r="D3" i="28"/>
  <c r="A141" i="38"/>
  <c r="B141" i="38"/>
  <c r="A142" i="38"/>
  <c r="B142" i="38"/>
  <c r="A143" i="38"/>
  <c r="B143" i="38"/>
  <c r="G143" i="38"/>
  <c r="G142" i="38"/>
  <c r="G141" i="38"/>
  <c r="G140" i="38"/>
  <c r="G139" i="38"/>
  <c r="G138" i="38"/>
  <c r="G137" i="38"/>
  <c r="O93" i="92"/>
  <c r="N93" i="92"/>
  <c r="M93" i="92"/>
  <c r="L93" i="92"/>
  <c r="K93" i="92"/>
  <c r="J93" i="92"/>
  <c r="I93" i="92"/>
  <c r="H93" i="92"/>
  <c r="O92" i="92"/>
  <c r="N92" i="92"/>
  <c r="M92" i="92"/>
  <c r="L92" i="92"/>
  <c r="K92" i="92"/>
  <c r="J92" i="92"/>
  <c r="I92" i="92"/>
  <c r="H92" i="92"/>
  <c r="O91" i="92"/>
  <c r="N91" i="92"/>
  <c r="M91" i="92"/>
  <c r="L91" i="92"/>
  <c r="K91" i="92"/>
  <c r="J91" i="92"/>
  <c r="I91" i="92"/>
  <c r="H91" i="92"/>
  <c r="G91" i="92"/>
  <c r="F91" i="92"/>
  <c r="E91" i="92"/>
  <c r="D91" i="92"/>
  <c r="C91" i="92"/>
  <c r="B91" i="92"/>
  <c r="O90" i="92"/>
  <c r="O83" i="92"/>
  <c r="N83" i="92"/>
  <c r="M83" i="92"/>
  <c r="L83" i="92"/>
  <c r="K83" i="92"/>
  <c r="J83" i="92"/>
  <c r="I83" i="92"/>
  <c r="H83" i="92"/>
  <c r="G83" i="92"/>
  <c r="F83" i="92"/>
  <c r="E83" i="92"/>
  <c r="D83" i="92"/>
  <c r="C83" i="92"/>
  <c r="B83" i="92"/>
  <c r="O82" i="92"/>
  <c r="O77" i="92"/>
  <c r="O74" i="92"/>
  <c r="N74" i="92"/>
  <c r="M74" i="92"/>
  <c r="L74" i="92"/>
  <c r="K74" i="92"/>
  <c r="J74" i="92"/>
  <c r="I74" i="92"/>
  <c r="H74" i="92"/>
  <c r="G74" i="92"/>
  <c r="F74" i="92"/>
  <c r="E74" i="92"/>
  <c r="D74" i="92"/>
  <c r="C74" i="92"/>
  <c r="B74" i="92"/>
  <c r="O73" i="92"/>
  <c r="O72" i="92"/>
  <c r="O65" i="92"/>
  <c r="O54" i="92"/>
  <c r="L54" i="92"/>
  <c r="D54" i="92"/>
  <c r="L53" i="92"/>
  <c r="D53" i="92"/>
  <c r="X52" i="92"/>
  <c r="L52" i="92"/>
  <c r="D52" i="92"/>
  <c r="Z51" i="92"/>
  <c r="Y51" i="92"/>
  <c r="O51" i="92"/>
  <c r="O50" i="92"/>
  <c r="BO46" i="92"/>
  <c r="BN46" i="92"/>
  <c r="BJ46" i="92"/>
  <c r="BI46" i="92"/>
  <c r="BE46" i="92"/>
  <c r="BD46" i="92"/>
  <c r="AZ46" i="92"/>
  <c r="AY46" i="92"/>
  <c r="AU46" i="92"/>
  <c r="AT46" i="92"/>
  <c r="AP46" i="92"/>
  <c r="AO46" i="92"/>
  <c r="AK46" i="92"/>
  <c r="AJ46" i="92"/>
  <c r="AF46" i="92"/>
  <c r="G93" i="92" s="1"/>
  <c r="AE46" i="92"/>
  <c r="G92" i="92" s="1"/>
  <c r="AA46" i="92"/>
  <c r="F93" i="92" s="1"/>
  <c r="Z46" i="92"/>
  <c r="F92" i="92" s="1"/>
  <c r="V46" i="92"/>
  <c r="E93" i="92" s="1"/>
  <c r="U46" i="92"/>
  <c r="E92" i="92" s="1"/>
  <c r="Q46" i="92"/>
  <c r="D93" i="92" s="1"/>
  <c r="K46" i="92"/>
  <c r="C92" i="92" s="1"/>
  <c r="G46" i="92"/>
  <c r="B93" i="92" s="1"/>
  <c r="F46" i="92"/>
  <c r="B92" i="92" s="1"/>
  <c r="B172" i="28" l="1"/>
  <c r="C175" i="28"/>
  <c r="C171" i="28"/>
  <c r="B175" i="28"/>
  <c r="B174" i="28"/>
  <c r="C172" i="28"/>
  <c r="C170" i="28"/>
  <c r="C173" i="28"/>
  <c r="C174" i="28"/>
  <c r="B170" i="28"/>
  <c r="B171" i="28"/>
  <c r="B173" i="28"/>
  <c r="X53" i="92"/>
  <c r="C155" i="28"/>
  <c r="B156" i="28"/>
  <c r="C157" i="28"/>
  <c r="B161" i="28"/>
  <c r="B165" i="28"/>
  <c r="C156" i="28"/>
  <c r="B169" i="28"/>
  <c r="B157" i="28"/>
  <c r="C159" i="28"/>
  <c r="B160" i="28"/>
  <c r="C163" i="28"/>
  <c r="B164" i="28"/>
  <c r="C167" i="28"/>
  <c r="B168" i="28"/>
  <c r="B167" i="28"/>
  <c r="B159" i="28"/>
  <c r="C169" i="28"/>
  <c r="C161" i="28"/>
  <c r="C164" i="28"/>
  <c r="B163" i="28"/>
  <c r="C165" i="28"/>
  <c r="C154" i="28"/>
  <c r="C168" i="28"/>
  <c r="C166" i="28"/>
  <c r="C158" i="28"/>
  <c r="B166" i="28"/>
  <c r="B158" i="28"/>
  <c r="C160" i="28"/>
  <c r="B155" i="28"/>
  <c r="B154" i="28"/>
  <c r="C162" i="28"/>
  <c r="B162" i="28"/>
  <c r="B153" i="28"/>
  <c r="B152" i="28"/>
  <c r="B151" i="28"/>
  <c r="AS50" i="38"/>
  <c r="AS51" i="38"/>
  <c r="AS52" i="38"/>
  <c r="AS53" i="38"/>
  <c r="AS54" i="38"/>
  <c r="AS55" i="38"/>
  <c r="AS56" i="38"/>
  <c r="AS57" i="38"/>
  <c r="AS58" i="38"/>
  <c r="AS59" i="38"/>
  <c r="AS60" i="38"/>
  <c r="AS61" i="38"/>
  <c r="AS62" i="38"/>
  <c r="B1" i="97" s="1"/>
  <c r="AS63" i="38"/>
  <c r="AS64" i="38"/>
  <c r="B1" i="95" s="1"/>
  <c r="AS65" i="38"/>
  <c r="AS66" i="38"/>
  <c r="AS67" i="38"/>
  <c r="AS68" i="38"/>
  <c r="AS69" i="38"/>
  <c r="AS70" i="38"/>
  <c r="AS71" i="38"/>
  <c r="X3" i="49" s="1"/>
  <c r="AS72" i="38"/>
  <c r="AS73" i="38"/>
  <c r="AS74" i="38"/>
  <c r="AS75" i="38"/>
  <c r="Y3" i="49" s="1"/>
  <c r="AS76" i="38"/>
  <c r="AS77" i="38"/>
  <c r="AS78" i="38"/>
  <c r="AS79" i="38"/>
  <c r="AS80" i="38"/>
  <c r="AS81" i="38"/>
  <c r="AS82" i="38"/>
  <c r="AC3" i="49" s="1"/>
  <c r="AS83" i="38"/>
  <c r="AA3" i="49" s="1"/>
  <c r="AS84" i="38"/>
  <c r="AS85" i="38"/>
  <c r="AS86" i="38"/>
  <c r="T3" i="49" s="1"/>
  <c r="AS87" i="38"/>
  <c r="AS88" i="38"/>
  <c r="AS89" i="38"/>
  <c r="AS90" i="38"/>
  <c r="U3" i="49" s="1"/>
  <c r="AS91" i="38"/>
  <c r="V3" i="49" s="1"/>
  <c r="AS92" i="38"/>
  <c r="AS93" i="38"/>
  <c r="AS94" i="38"/>
  <c r="AS95" i="38"/>
  <c r="AS96" i="38"/>
  <c r="AS97" i="38"/>
  <c r="AS98" i="38"/>
  <c r="A154" i="28" l="1"/>
  <c r="L154" i="28" s="1"/>
  <c r="A155" i="28"/>
  <c r="L155" i="28" s="1"/>
  <c r="B1" i="98"/>
  <c r="Z3" i="49"/>
  <c r="A171" i="28"/>
  <c r="L171" i="28" s="1"/>
  <c r="A172" i="28"/>
  <c r="L172" i="28" s="1"/>
  <c r="A153" i="28"/>
  <c r="L153" i="28" s="1"/>
  <c r="W3" i="49"/>
  <c r="A152" i="28"/>
  <c r="L152" i="28" s="1"/>
  <c r="A151" i="28"/>
  <c r="L151" i="28" s="1"/>
  <c r="J366" i="26"/>
  <c r="O51" i="74"/>
  <c r="O50" i="74"/>
  <c r="J176" i="26" l="1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U2" i="49" s="1"/>
  <c r="J252" i="26"/>
  <c r="J253" i="26"/>
  <c r="J254" i="26"/>
  <c r="J255" i="26"/>
  <c r="J256" i="26"/>
  <c r="J257" i="26"/>
  <c r="J258" i="26"/>
  <c r="J259" i="26"/>
  <c r="J260" i="26"/>
  <c r="J261" i="26"/>
  <c r="A2" i="98" s="1"/>
  <c r="O52" i="98" s="1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AE2" i="49" s="1"/>
  <c r="J291" i="26"/>
  <c r="J292" i="26"/>
  <c r="J293" i="26"/>
  <c r="J294" i="26"/>
  <c r="J295" i="26"/>
  <c r="J296" i="26"/>
  <c r="J297" i="26"/>
  <c r="J298" i="26"/>
  <c r="J299" i="26"/>
  <c r="J300" i="26"/>
  <c r="A2" i="101" s="1"/>
  <c r="O52" i="101" s="1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U27" i="38"/>
  <c r="V27" i="38"/>
  <c r="AC8" i="49" s="1"/>
  <c r="W27" i="38"/>
  <c r="X27" i="38"/>
  <c r="Y27" i="38"/>
  <c r="U28" i="38"/>
  <c r="V28" i="38"/>
  <c r="W28" i="38"/>
  <c r="X28" i="38"/>
  <c r="Y28" i="38"/>
  <c r="U29" i="38"/>
  <c r="V29" i="38"/>
  <c r="W29" i="38"/>
  <c r="X29" i="38"/>
  <c r="Y29" i="38"/>
  <c r="O53" i="98" l="1"/>
  <c r="O53" i="101"/>
  <c r="AE8" i="49"/>
  <c r="AD8" i="49"/>
  <c r="AC28" i="38"/>
  <c r="AA24" i="38"/>
  <c r="AB24" i="38"/>
  <c r="AC24" i="38"/>
  <c r="AA25" i="38"/>
  <c r="AB25" i="38"/>
  <c r="AC25" i="38"/>
  <c r="AA26" i="38"/>
  <c r="AB26" i="38"/>
  <c r="AC26" i="38"/>
  <c r="AA27" i="38"/>
  <c r="AB27" i="38"/>
  <c r="AC27" i="38"/>
  <c r="AA28" i="38"/>
  <c r="AB28" i="38"/>
  <c r="AA29" i="38"/>
  <c r="AB29" i="38"/>
  <c r="AC29" i="38"/>
  <c r="Z29" i="38" l="1"/>
  <c r="Z25" i="38"/>
  <c r="Z24" i="38"/>
  <c r="Z28" i="38"/>
  <c r="Z26" i="38"/>
  <c r="Z27" i="38"/>
  <c r="U1" i="38"/>
  <c r="O94" i="91" l="1"/>
  <c r="O93" i="91"/>
  <c r="N93" i="91"/>
  <c r="M93" i="91"/>
  <c r="L93" i="91"/>
  <c r="K93" i="91"/>
  <c r="J93" i="91"/>
  <c r="I93" i="91"/>
  <c r="H93" i="91"/>
  <c r="O92" i="91"/>
  <c r="N92" i="91"/>
  <c r="M92" i="91"/>
  <c r="L92" i="91"/>
  <c r="K92" i="91"/>
  <c r="J92" i="91"/>
  <c r="I92" i="91"/>
  <c r="H92" i="91"/>
  <c r="O91" i="91"/>
  <c r="N91" i="91"/>
  <c r="M91" i="91"/>
  <c r="L91" i="91"/>
  <c r="K91" i="91"/>
  <c r="J91" i="91"/>
  <c r="I91" i="91"/>
  <c r="H91" i="91"/>
  <c r="G91" i="91"/>
  <c r="F91" i="91"/>
  <c r="E91" i="91"/>
  <c r="D91" i="91"/>
  <c r="C91" i="91"/>
  <c r="B91" i="91"/>
  <c r="O90" i="91"/>
  <c r="O89" i="91"/>
  <c r="O88" i="91"/>
  <c r="O87" i="91"/>
  <c r="O86" i="91"/>
  <c r="O85" i="91"/>
  <c r="O84" i="91" s="1"/>
  <c r="O83" i="91"/>
  <c r="N83" i="91"/>
  <c r="M83" i="91"/>
  <c r="L83" i="91"/>
  <c r="K83" i="91"/>
  <c r="J83" i="91"/>
  <c r="I83" i="91"/>
  <c r="H83" i="91"/>
  <c r="G83" i="91"/>
  <c r="F83" i="91"/>
  <c r="E83" i="91"/>
  <c r="D83" i="91"/>
  <c r="C83" i="91"/>
  <c r="B83" i="91"/>
  <c r="O82" i="91"/>
  <c r="O81" i="91"/>
  <c r="O80" i="91"/>
  <c r="O79" i="91"/>
  <c r="O78" i="91"/>
  <c r="O77" i="91"/>
  <c r="O76" i="91"/>
  <c r="O75" i="91" s="1"/>
  <c r="O74" i="91"/>
  <c r="N74" i="91"/>
  <c r="M74" i="91"/>
  <c r="L74" i="91"/>
  <c r="K74" i="91"/>
  <c r="J74" i="91"/>
  <c r="I74" i="91"/>
  <c r="H74" i="91"/>
  <c r="G74" i="91"/>
  <c r="F74" i="91"/>
  <c r="E74" i="91"/>
  <c r="D74" i="91"/>
  <c r="C74" i="91"/>
  <c r="B74" i="91"/>
  <c r="O73" i="91"/>
  <c r="O72" i="91"/>
  <c r="O71" i="91"/>
  <c r="O70" i="91"/>
  <c r="O69" i="91"/>
  <c r="O68" i="91"/>
  <c r="O67" i="91"/>
  <c r="O66" i="91" s="1"/>
  <c r="O65" i="91"/>
  <c r="O64" i="91"/>
  <c r="O63" i="91"/>
  <c r="O62" i="91"/>
  <c r="O61" i="91"/>
  <c r="O60" i="91"/>
  <c r="O59" i="91"/>
  <c r="O58" i="91"/>
  <c r="O57" i="91" s="1"/>
  <c r="X54" i="91"/>
  <c r="O55" i="91" s="1"/>
  <c r="O56" i="91" s="1"/>
  <c r="O54" i="91"/>
  <c r="L54" i="91"/>
  <c r="L53" i="91"/>
  <c r="X52" i="91"/>
  <c r="X53" i="91" s="1"/>
  <c r="L52" i="91"/>
  <c r="O51" i="91"/>
  <c r="O50" i="91"/>
  <c r="BO46" i="91"/>
  <c r="BN46" i="91"/>
  <c r="BJ46" i="91"/>
  <c r="BI46" i="91"/>
  <c r="BE46" i="91"/>
  <c r="BD46" i="91"/>
  <c r="AZ46" i="91"/>
  <c r="AY46" i="91"/>
  <c r="AU46" i="91"/>
  <c r="AT46" i="91"/>
  <c r="AP46" i="91"/>
  <c r="AO46" i="91"/>
  <c r="AK46" i="91"/>
  <c r="AJ46" i="91"/>
  <c r="AF46" i="91"/>
  <c r="G93" i="91" s="1"/>
  <c r="AE46" i="91"/>
  <c r="G92" i="91" s="1"/>
  <c r="AA46" i="91"/>
  <c r="F93" i="91" s="1"/>
  <c r="Z46" i="91"/>
  <c r="F92" i="91" s="1"/>
  <c r="V46" i="91"/>
  <c r="E93" i="91" s="1"/>
  <c r="U46" i="91"/>
  <c r="E92" i="91" s="1"/>
  <c r="Q46" i="91"/>
  <c r="D93" i="91" s="1"/>
  <c r="P46" i="91"/>
  <c r="D92" i="91" s="1"/>
  <c r="L46" i="91"/>
  <c r="C93" i="91" s="1"/>
  <c r="K46" i="91"/>
  <c r="C92" i="91" s="1"/>
  <c r="G46" i="91"/>
  <c r="B93" i="91" s="1"/>
  <c r="F46" i="91"/>
  <c r="B92" i="91" s="1"/>
  <c r="A2" i="91"/>
  <c r="O94" i="90"/>
  <c r="O93" i="90"/>
  <c r="N93" i="90"/>
  <c r="M93" i="90"/>
  <c r="L93" i="90"/>
  <c r="K93" i="90"/>
  <c r="J93" i="90"/>
  <c r="I93" i="90"/>
  <c r="H93" i="90"/>
  <c r="O92" i="90"/>
  <c r="N92" i="90"/>
  <c r="M92" i="90"/>
  <c r="L92" i="90"/>
  <c r="K92" i="90"/>
  <c r="J92" i="90"/>
  <c r="I92" i="90"/>
  <c r="H92" i="90"/>
  <c r="O91" i="90"/>
  <c r="N91" i="90"/>
  <c r="M91" i="90"/>
  <c r="L91" i="90"/>
  <c r="K91" i="90"/>
  <c r="J91" i="90"/>
  <c r="I91" i="90"/>
  <c r="H91" i="90"/>
  <c r="G91" i="90"/>
  <c r="F91" i="90"/>
  <c r="E91" i="90"/>
  <c r="D91" i="90"/>
  <c r="C91" i="90"/>
  <c r="B91" i="90"/>
  <c r="O90" i="90"/>
  <c r="O89" i="90"/>
  <c r="O88" i="90"/>
  <c r="O87" i="90"/>
  <c r="O86" i="90"/>
  <c r="O85" i="90"/>
  <c r="O84" i="90" s="1"/>
  <c r="O83" i="90"/>
  <c r="N83" i="90"/>
  <c r="M83" i="90"/>
  <c r="L83" i="90"/>
  <c r="K83" i="90"/>
  <c r="J83" i="90"/>
  <c r="I83" i="90"/>
  <c r="H83" i="90"/>
  <c r="G83" i="90"/>
  <c r="F83" i="90"/>
  <c r="E83" i="90"/>
  <c r="D83" i="90"/>
  <c r="C83" i="90"/>
  <c r="B83" i="90"/>
  <c r="O82" i="90"/>
  <c r="O81" i="90"/>
  <c r="O80" i="90"/>
  <c r="O79" i="90"/>
  <c r="O78" i="90"/>
  <c r="O77" i="90"/>
  <c r="O76" i="90"/>
  <c r="O75" i="90" s="1"/>
  <c r="O74" i="90"/>
  <c r="N74" i="90"/>
  <c r="M74" i="90"/>
  <c r="L74" i="90"/>
  <c r="K74" i="90"/>
  <c r="J74" i="90"/>
  <c r="I74" i="90"/>
  <c r="H74" i="90"/>
  <c r="G74" i="90"/>
  <c r="F74" i="90"/>
  <c r="E74" i="90"/>
  <c r="D74" i="90"/>
  <c r="C74" i="90"/>
  <c r="B74" i="90"/>
  <c r="O73" i="90"/>
  <c r="O72" i="90"/>
  <c r="O71" i="90"/>
  <c r="O70" i="90"/>
  <c r="O69" i="90"/>
  <c r="O68" i="90"/>
  <c r="O67" i="90"/>
  <c r="O66" i="90" s="1"/>
  <c r="O65" i="90"/>
  <c r="O64" i="90"/>
  <c r="O63" i="90"/>
  <c r="O62" i="90"/>
  <c r="O61" i="90"/>
  <c r="O60" i="90"/>
  <c r="O59" i="90"/>
  <c r="O58" i="90"/>
  <c r="O57" i="90" s="1"/>
  <c r="O55" i="90"/>
  <c r="O56" i="90" s="1"/>
  <c r="X54" i="90"/>
  <c r="O54" i="90"/>
  <c r="L54" i="90"/>
  <c r="L53" i="90"/>
  <c r="X52" i="90"/>
  <c r="X53" i="90" s="1"/>
  <c r="L52" i="90"/>
  <c r="O51" i="90"/>
  <c r="O50" i="90"/>
  <c r="BO46" i="90"/>
  <c r="BN46" i="90"/>
  <c r="BJ46" i="90"/>
  <c r="BI46" i="90"/>
  <c r="BE46" i="90"/>
  <c r="BD46" i="90"/>
  <c r="AZ46" i="90"/>
  <c r="AY46" i="90"/>
  <c r="AU46" i="90"/>
  <c r="AT46" i="90"/>
  <c r="AP46" i="90"/>
  <c r="AO46" i="90"/>
  <c r="AK46" i="90"/>
  <c r="AJ46" i="90"/>
  <c r="AF46" i="90"/>
  <c r="G93" i="90" s="1"/>
  <c r="AE46" i="90"/>
  <c r="G92" i="90" s="1"/>
  <c r="AA46" i="90"/>
  <c r="F93" i="90" s="1"/>
  <c r="Z46" i="90"/>
  <c r="F92" i="90" s="1"/>
  <c r="V46" i="90"/>
  <c r="E93" i="90" s="1"/>
  <c r="U46" i="90"/>
  <c r="E92" i="90" s="1"/>
  <c r="Q46" i="90"/>
  <c r="D93" i="90" s="1"/>
  <c r="P46" i="90"/>
  <c r="D92" i="90" s="1"/>
  <c r="L46" i="90"/>
  <c r="C93" i="90" s="1"/>
  <c r="K46" i="90"/>
  <c r="C92" i="90" s="1"/>
  <c r="G46" i="90"/>
  <c r="B93" i="90" s="1"/>
  <c r="F46" i="90"/>
  <c r="B92" i="90" s="1"/>
  <c r="A2" i="90"/>
  <c r="O52" i="90" s="1"/>
  <c r="O53" i="90" s="1"/>
  <c r="O94" i="89"/>
  <c r="O93" i="89"/>
  <c r="N93" i="89"/>
  <c r="M93" i="89"/>
  <c r="L93" i="89"/>
  <c r="K93" i="89"/>
  <c r="J93" i="89"/>
  <c r="I93" i="89"/>
  <c r="H93" i="89"/>
  <c r="O92" i="89"/>
  <c r="N92" i="89"/>
  <c r="M92" i="89"/>
  <c r="L92" i="89"/>
  <c r="K92" i="89"/>
  <c r="J92" i="89"/>
  <c r="I92" i="89"/>
  <c r="H92" i="89"/>
  <c r="O91" i="89"/>
  <c r="N91" i="89"/>
  <c r="M91" i="89"/>
  <c r="L91" i="89"/>
  <c r="K91" i="89"/>
  <c r="J91" i="89"/>
  <c r="I91" i="89"/>
  <c r="H91" i="89"/>
  <c r="G91" i="89"/>
  <c r="F91" i="89"/>
  <c r="E91" i="89"/>
  <c r="D91" i="89"/>
  <c r="C91" i="89"/>
  <c r="B91" i="89"/>
  <c r="O90" i="89"/>
  <c r="O89" i="89"/>
  <c r="O88" i="89"/>
  <c r="O87" i="89"/>
  <c r="O86" i="89"/>
  <c r="O85" i="89"/>
  <c r="O84" i="89" s="1"/>
  <c r="O83" i="89"/>
  <c r="N83" i="89"/>
  <c r="M83" i="89"/>
  <c r="L83" i="89"/>
  <c r="K83" i="89"/>
  <c r="J83" i="89"/>
  <c r="I83" i="89"/>
  <c r="H83" i="89"/>
  <c r="G83" i="89"/>
  <c r="F83" i="89"/>
  <c r="E83" i="89"/>
  <c r="D83" i="89"/>
  <c r="C83" i="89"/>
  <c r="B83" i="89"/>
  <c r="O82" i="89"/>
  <c r="O81" i="89"/>
  <c r="O80" i="89"/>
  <c r="O79" i="89"/>
  <c r="O78" i="89"/>
  <c r="O77" i="89"/>
  <c r="O76" i="89"/>
  <c r="O75" i="89"/>
  <c r="O74" i="89"/>
  <c r="N74" i="89"/>
  <c r="M74" i="89"/>
  <c r="L74" i="89"/>
  <c r="K74" i="89"/>
  <c r="J74" i="89"/>
  <c r="I74" i="89"/>
  <c r="H74" i="89"/>
  <c r="G74" i="89"/>
  <c r="F74" i="89"/>
  <c r="E74" i="89"/>
  <c r="D74" i="89"/>
  <c r="C74" i="89"/>
  <c r="B74" i="89"/>
  <c r="O73" i="89"/>
  <c r="O72" i="89"/>
  <c r="O71" i="89"/>
  <c r="O70" i="89"/>
  <c r="O69" i="89"/>
  <c r="O68" i="89"/>
  <c r="O67" i="89"/>
  <c r="O66" i="89" s="1"/>
  <c r="O65" i="89"/>
  <c r="O64" i="89"/>
  <c r="O63" i="89"/>
  <c r="O62" i="89"/>
  <c r="O61" i="89"/>
  <c r="O60" i="89"/>
  <c r="O59" i="89"/>
  <c r="O58" i="89"/>
  <c r="O57" i="89" s="1"/>
  <c r="X54" i="89"/>
  <c r="O55" i="89" s="1"/>
  <c r="O56" i="89" s="1"/>
  <c r="O54" i="89"/>
  <c r="L54" i="89"/>
  <c r="L53" i="89"/>
  <c r="X52" i="89"/>
  <c r="X53" i="89" s="1"/>
  <c r="L52" i="89"/>
  <c r="O51" i="89"/>
  <c r="O50" i="89"/>
  <c r="BO46" i="89"/>
  <c r="BN46" i="89"/>
  <c r="BJ46" i="89"/>
  <c r="BI46" i="89"/>
  <c r="BE46" i="89"/>
  <c r="BD46" i="89"/>
  <c r="AZ46" i="89"/>
  <c r="AY46" i="89"/>
  <c r="AU46" i="89"/>
  <c r="AT46" i="89"/>
  <c r="AP46" i="89"/>
  <c r="AO46" i="89"/>
  <c r="AK46" i="89"/>
  <c r="AJ46" i="89"/>
  <c r="AF46" i="89"/>
  <c r="G93" i="89" s="1"/>
  <c r="AE46" i="89"/>
  <c r="G92" i="89" s="1"/>
  <c r="AA46" i="89"/>
  <c r="F93" i="89" s="1"/>
  <c r="Z46" i="89"/>
  <c r="F92" i="89" s="1"/>
  <c r="V46" i="89"/>
  <c r="E93" i="89" s="1"/>
  <c r="U46" i="89"/>
  <c r="E92" i="89" s="1"/>
  <c r="Q46" i="89"/>
  <c r="D93" i="89" s="1"/>
  <c r="P46" i="89"/>
  <c r="D92" i="89" s="1"/>
  <c r="L46" i="89"/>
  <c r="C93" i="89" s="1"/>
  <c r="K46" i="89"/>
  <c r="C92" i="89" s="1"/>
  <c r="G46" i="89"/>
  <c r="B93" i="89" s="1"/>
  <c r="F46" i="89"/>
  <c r="B92" i="89" s="1"/>
  <c r="A2" i="89"/>
  <c r="O52" i="89" s="1"/>
  <c r="O53" i="89" s="1"/>
  <c r="O94" i="88"/>
  <c r="O93" i="88"/>
  <c r="N93" i="88"/>
  <c r="M93" i="88"/>
  <c r="L93" i="88"/>
  <c r="K93" i="88"/>
  <c r="J93" i="88"/>
  <c r="I93" i="88"/>
  <c r="H93" i="88"/>
  <c r="O92" i="88"/>
  <c r="N92" i="88"/>
  <c r="M92" i="88"/>
  <c r="L92" i="88"/>
  <c r="K92" i="88"/>
  <c r="J92" i="88"/>
  <c r="I92" i="88"/>
  <c r="H92" i="88"/>
  <c r="O91" i="88"/>
  <c r="N91" i="88"/>
  <c r="M91" i="88"/>
  <c r="L91" i="88"/>
  <c r="K91" i="88"/>
  <c r="J91" i="88"/>
  <c r="I91" i="88"/>
  <c r="H91" i="88"/>
  <c r="G91" i="88"/>
  <c r="F91" i="88"/>
  <c r="E91" i="88"/>
  <c r="D91" i="88"/>
  <c r="C91" i="88"/>
  <c r="B91" i="88"/>
  <c r="O90" i="88"/>
  <c r="O83" i="88"/>
  <c r="N83" i="88"/>
  <c r="M83" i="88"/>
  <c r="L83" i="88"/>
  <c r="K83" i="88"/>
  <c r="J83" i="88"/>
  <c r="I83" i="88"/>
  <c r="H83" i="88"/>
  <c r="G83" i="88"/>
  <c r="F83" i="88"/>
  <c r="E83" i="88"/>
  <c r="D83" i="88"/>
  <c r="C83" i="88"/>
  <c r="B83" i="88"/>
  <c r="O82" i="88"/>
  <c r="O77" i="88"/>
  <c r="O74" i="88"/>
  <c r="N74" i="88"/>
  <c r="M74" i="88"/>
  <c r="L74" i="88"/>
  <c r="K74" i="88"/>
  <c r="J74" i="88"/>
  <c r="I74" i="88"/>
  <c r="H74" i="88"/>
  <c r="G74" i="88"/>
  <c r="F74" i="88"/>
  <c r="E74" i="88"/>
  <c r="D74" i="88"/>
  <c r="C74" i="88"/>
  <c r="B74" i="88"/>
  <c r="O73" i="88"/>
  <c r="O72" i="88"/>
  <c r="O65" i="88"/>
  <c r="O54" i="88"/>
  <c r="L54" i="88"/>
  <c r="L53" i="88"/>
  <c r="X52" i="88"/>
  <c r="L52" i="88"/>
  <c r="O51" i="88"/>
  <c r="O50" i="88"/>
  <c r="BO46" i="88"/>
  <c r="BN46" i="88"/>
  <c r="BJ46" i="88"/>
  <c r="BI46" i="88"/>
  <c r="BE46" i="88"/>
  <c r="BD46" i="88"/>
  <c r="AZ46" i="88"/>
  <c r="AY46" i="88"/>
  <c r="AU46" i="88"/>
  <c r="AT46" i="88"/>
  <c r="AP46" i="88"/>
  <c r="AO46" i="88"/>
  <c r="AK46" i="88"/>
  <c r="AJ46" i="88"/>
  <c r="AF46" i="88"/>
  <c r="G93" i="88" s="1"/>
  <c r="AE46" i="88"/>
  <c r="G92" i="88" s="1"/>
  <c r="AA46" i="88"/>
  <c r="F93" i="88" s="1"/>
  <c r="Z46" i="88"/>
  <c r="F92" i="88" s="1"/>
  <c r="V46" i="88"/>
  <c r="E93" i="88" s="1"/>
  <c r="U46" i="88"/>
  <c r="E92" i="88" s="1"/>
  <c r="Q46" i="88"/>
  <c r="D93" i="88" s="1"/>
  <c r="P46" i="88"/>
  <c r="D92" i="88" s="1"/>
  <c r="L46" i="88"/>
  <c r="C93" i="88" s="1"/>
  <c r="K46" i="88"/>
  <c r="C92" i="88" s="1"/>
  <c r="G46" i="88"/>
  <c r="B93" i="88" s="1"/>
  <c r="F46" i="88"/>
  <c r="B92" i="88" s="1"/>
  <c r="G123" i="38"/>
  <c r="G124" i="38"/>
  <c r="G125" i="38"/>
  <c r="G126" i="38"/>
  <c r="G127" i="38"/>
  <c r="G128" i="38"/>
  <c r="G129" i="38"/>
  <c r="G130" i="38"/>
  <c r="G131" i="38"/>
  <c r="G132" i="38"/>
  <c r="G133" i="38"/>
  <c r="G134" i="38"/>
  <c r="G135" i="38"/>
  <c r="G136" i="38"/>
  <c r="X53" i="88" l="1"/>
  <c r="O52" i="91"/>
  <c r="O53" i="91" s="1"/>
  <c r="G3" i="38" l="1"/>
  <c r="G4" i="38"/>
  <c r="G5" i="38"/>
  <c r="G6" i="38"/>
  <c r="G7" i="38"/>
  <c r="G8" i="38"/>
  <c r="G9" i="38"/>
  <c r="G10" i="38"/>
  <c r="G11" i="38"/>
  <c r="G12" i="38"/>
  <c r="G13" i="38"/>
  <c r="G14" i="38"/>
  <c r="G15" i="38"/>
  <c r="G16" i="38"/>
  <c r="G17" i="38"/>
  <c r="G18" i="38"/>
  <c r="G19" i="38"/>
  <c r="G20" i="38"/>
  <c r="G21" i="38"/>
  <c r="G22" i="38"/>
  <c r="G23" i="38"/>
  <c r="G24" i="38"/>
  <c r="G25" i="38"/>
  <c r="G26" i="38"/>
  <c r="G27" i="38"/>
  <c r="G28" i="38"/>
  <c r="G29" i="38"/>
  <c r="G30" i="38"/>
  <c r="G31" i="38"/>
  <c r="G32" i="38"/>
  <c r="G33" i="38"/>
  <c r="G34" i="38"/>
  <c r="G35" i="38"/>
  <c r="G36" i="38"/>
  <c r="G37" i="38"/>
  <c r="G38" i="38"/>
  <c r="G39" i="38"/>
  <c r="G40" i="38"/>
  <c r="G41" i="38"/>
  <c r="G42" i="38"/>
  <c r="G43" i="38"/>
  <c r="G44" i="38"/>
  <c r="G45" i="38"/>
  <c r="G46" i="38"/>
  <c r="G47" i="38"/>
  <c r="G48" i="38"/>
  <c r="G49" i="38"/>
  <c r="G50" i="38"/>
  <c r="G51" i="38"/>
  <c r="G52" i="38"/>
  <c r="G53" i="38"/>
  <c r="G54" i="38"/>
  <c r="G55" i="38"/>
  <c r="G56" i="38"/>
  <c r="G57" i="38"/>
  <c r="G58" i="38"/>
  <c r="G59" i="38"/>
  <c r="G60" i="38"/>
  <c r="G61" i="38"/>
  <c r="G62" i="38"/>
  <c r="G63" i="38"/>
  <c r="G64" i="38"/>
  <c r="G65" i="38"/>
  <c r="G66" i="38"/>
  <c r="G67" i="38"/>
  <c r="G68" i="38"/>
  <c r="G69" i="38"/>
  <c r="G70" i="38"/>
  <c r="G71" i="38"/>
  <c r="G72" i="38"/>
  <c r="G73" i="38"/>
  <c r="G74" i="38"/>
  <c r="G75" i="38"/>
  <c r="G76" i="38"/>
  <c r="G77" i="38"/>
  <c r="G78" i="38"/>
  <c r="G79" i="38"/>
  <c r="G80" i="38"/>
  <c r="G81" i="38"/>
  <c r="G82" i="38"/>
  <c r="G83" i="38"/>
  <c r="G84" i="38"/>
  <c r="G85" i="38"/>
  <c r="G86" i="38"/>
  <c r="G87" i="38"/>
  <c r="G88" i="38"/>
  <c r="G89" i="38"/>
  <c r="G90" i="38"/>
  <c r="G91" i="38"/>
  <c r="G92" i="38"/>
  <c r="G93" i="38"/>
  <c r="G94" i="38"/>
  <c r="G95" i="38"/>
  <c r="G96" i="38"/>
  <c r="G97" i="38"/>
  <c r="G98" i="38"/>
  <c r="G99" i="38"/>
  <c r="G100" i="38"/>
  <c r="G101" i="38"/>
  <c r="G102" i="38"/>
  <c r="G103" i="38"/>
  <c r="G104" i="38"/>
  <c r="G105" i="38"/>
  <c r="G106" i="38"/>
  <c r="G107" i="38"/>
  <c r="G108" i="38"/>
  <c r="G109" i="38"/>
  <c r="G110" i="38"/>
  <c r="G111" i="38"/>
  <c r="G112" i="38"/>
  <c r="G113" i="38"/>
  <c r="G114" i="38"/>
  <c r="G115" i="38"/>
  <c r="G116" i="38"/>
  <c r="G117" i="38"/>
  <c r="G118" i="38"/>
  <c r="G119" i="38"/>
  <c r="G120" i="38"/>
  <c r="G121" i="38"/>
  <c r="G122" i="38"/>
  <c r="U26" i="38"/>
  <c r="V26" i="38"/>
  <c r="W26" i="38"/>
  <c r="X26" i="38"/>
  <c r="Y26" i="38"/>
  <c r="AB8" i="49" l="1"/>
  <c r="O65" i="58" l="1"/>
  <c r="O72" i="58"/>
  <c r="O73" i="58"/>
  <c r="O74" i="58"/>
  <c r="O77" i="58"/>
  <c r="O82" i="58"/>
  <c r="O83" i="58"/>
  <c r="O90" i="58"/>
  <c r="O91" i="58"/>
  <c r="O92" i="58"/>
  <c r="O93" i="58"/>
  <c r="Z51" i="65" l="1"/>
  <c r="Y51" i="65"/>
  <c r="U25" i="38" l="1"/>
  <c r="V25" i="38"/>
  <c r="AA8" i="49" s="1"/>
  <c r="W25" i="38"/>
  <c r="X25" i="38"/>
  <c r="Y25" i="38"/>
  <c r="O93" i="87" l="1"/>
  <c r="N93" i="87"/>
  <c r="M93" i="87"/>
  <c r="L93" i="87"/>
  <c r="K93" i="87"/>
  <c r="J93" i="87"/>
  <c r="I93" i="87"/>
  <c r="H93" i="87"/>
  <c r="O92" i="87"/>
  <c r="N92" i="87"/>
  <c r="M92" i="87"/>
  <c r="L92" i="87"/>
  <c r="K92" i="87"/>
  <c r="J92" i="87"/>
  <c r="I92" i="87"/>
  <c r="H92" i="87"/>
  <c r="O91" i="87"/>
  <c r="N91" i="87"/>
  <c r="M91" i="87"/>
  <c r="L91" i="87"/>
  <c r="K91" i="87"/>
  <c r="J91" i="87"/>
  <c r="I91" i="87"/>
  <c r="H91" i="87"/>
  <c r="G91" i="87"/>
  <c r="F91" i="87"/>
  <c r="E91" i="87"/>
  <c r="D91" i="87"/>
  <c r="C91" i="87"/>
  <c r="B91" i="87"/>
  <c r="O90" i="87"/>
  <c r="O89" i="87"/>
  <c r="O88" i="87"/>
  <c r="O87" i="87"/>
  <c r="O86" i="87"/>
  <c r="O85" i="87"/>
  <c r="O84" i="87" s="1"/>
  <c r="O83" i="87"/>
  <c r="N83" i="87"/>
  <c r="M83" i="87"/>
  <c r="L83" i="87"/>
  <c r="K83" i="87"/>
  <c r="J83" i="87"/>
  <c r="I83" i="87"/>
  <c r="H83" i="87"/>
  <c r="G83" i="87"/>
  <c r="F83" i="87"/>
  <c r="E83" i="87"/>
  <c r="D83" i="87"/>
  <c r="C83" i="87"/>
  <c r="B83" i="87"/>
  <c r="O82" i="87"/>
  <c r="O81" i="87"/>
  <c r="O80" i="87"/>
  <c r="O79" i="87"/>
  <c r="O78" i="87"/>
  <c r="O77" i="87"/>
  <c r="O76" i="87"/>
  <c r="O75" i="87" s="1"/>
  <c r="O74" i="87"/>
  <c r="N74" i="87"/>
  <c r="M74" i="87"/>
  <c r="L74" i="87"/>
  <c r="K74" i="87"/>
  <c r="J74" i="87"/>
  <c r="I74" i="87"/>
  <c r="H74" i="87"/>
  <c r="G74" i="87"/>
  <c r="F74" i="87"/>
  <c r="E74" i="87"/>
  <c r="D74" i="87"/>
  <c r="C74" i="87"/>
  <c r="B74" i="87"/>
  <c r="O73" i="87"/>
  <c r="O72" i="87"/>
  <c r="O71" i="87"/>
  <c r="O70" i="87"/>
  <c r="O69" i="87"/>
  <c r="O68" i="87"/>
  <c r="O67" i="87"/>
  <c r="O66" i="87" s="1"/>
  <c r="O65" i="87"/>
  <c r="O64" i="87"/>
  <c r="O63" i="87"/>
  <c r="O62" i="87"/>
  <c r="O61" i="87"/>
  <c r="O60" i="87"/>
  <c r="O59" i="87"/>
  <c r="O58" i="87"/>
  <c r="O57" i="87" s="1"/>
  <c r="X54" i="87"/>
  <c r="O54" i="87"/>
  <c r="L54" i="87"/>
  <c r="D54" i="87"/>
  <c r="L53" i="87"/>
  <c r="D53" i="87"/>
  <c r="X52" i="87"/>
  <c r="X53" i="87" s="1"/>
  <c r="L52" i="87"/>
  <c r="D52" i="87"/>
  <c r="Z51" i="87"/>
  <c r="Y51" i="87"/>
  <c r="O51" i="87"/>
  <c r="O50" i="87"/>
  <c r="BO46" i="87"/>
  <c r="BN46" i="87"/>
  <c r="BJ46" i="87"/>
  <c r="BI46" i="87"/>
  <c r="BE46" i="87"/>
  <c r="BD46" i="87"/>
  <c r="AZ46" i="87"/>
  <c r="AY46" i="87"/>
  <c r="AU46" i="87"/>
  <c r="AT46" i="87"/>
  <c r="AP46" i="87"/>
  <c r="AO46" i="87"/>
  <c r="AK46" i="87"/>
  <c r="AJ46" i="87"/>
  <c r="AF46" i="87"/>
  <c r="G93" i="87" s="1"/>
  <c r="AE46" i="87"/>
  <c r="G92" i="87" s="1"/>
  <c r="AA46" i="87"/>
  <c r="F93" i="87" s="1"/>
  <c r="Z46" i="87"/>
  <c r="F92" i="87" s="1"/>
  <c r="V46" i="87"/>
  <c r="E93" i="87" s="1"/>
  <c r="U46" i="87"/>
  <c r="E92" i="87" s="1"/>
  <c r="Q46" i="87"/>
  <c r="D93" i="87" s="1"/>
  <c r="P46" i="87"/>
  <c r="D92" i="87" s="1"/>
  <c r="L46" i="87"/>
  <c r="C93" i="87" s="1"/>
  <c r="K46" i="87"/>
  <c r="C92" i="87" s="1"/>
  <c r="G46" i="87"/>
  <c r="B93" i="87" s="1"/>
  <c r="F46" i="87"/>
  <c r="B92" i="87" s="1"/>
  <c r="N93" i="86"/>
  <c r="M93" i="86"/>
  <c r="L93" i="86"/>
  <c r="K93" i="86"/>
  <c r="J93" i="86"/>
  <c r="I93" i="86"/>
  <c r="H93" i="86"/>
  <c r="N92" i="86"/>
  <c r="M92" i="86"/>
  <c r="L92" i="86"/>
  <c r="K92" i="86"/>
  <c r="J92" i="86"/>
  <c r="I92" i="86"/>
  <c r="H92" i="86"/>
  <c r="N91" i="86"/>
  <c r="M91" i="86"/>
  <c r="L91" i="86"/>
  <c r="K91" i="86"/>
  <c r="J91" i="86"/>
  <c r="I91" i="86"/>
  <c r="H91" i="86"/>
  <c r="G91" i="86"/>
  <c r="F91" i="86"/>
  <c r="E91" i="86"/>
  <c r="D91" i="86"/>
  <c r="C91" i="86"/>
  <c r="B91" i="86"/>
  <c r="N83" i="86"/>
  <c r="M83" i="86"/>
  <c r="L83" i="86"/>
  <c r="K83" i="86"/>
  <c r="J83" i="86"/>
  <c r="I83" i="86"/>
  <c r="H83" i="86"/>
  <c r="G83" i="86"/>
  <c r="F83" i="86"/>
  <c r="E83" i="86"/>
  <c r="D83" i="86"/>
  <c r="C83" i="86"/>
  <c r="B83" i="86"/>
  <c r="N74" i="86"/>
  <c r="M74" i="86"/>
  <c r="L74" i="86"/>
  <c r="K74" i="86"/>
  <c r="J74" i="86"/>
  <c r="I74" i="86"/>
  <c r="H74" i="86"/>
  <c r="G74" i="86"/>
  <c r="F74" i="86"/>
  <c r="E74" i="86"/>
  <c r="D74" i="86"/>
  <c r="C74" i="86"/>
  <c r="B74" i="86"/>
  <c r="L54" i="86"/>
  <c r="D54" i="86"/>
  <c r="L53" i="86"/>
  <c r="D53" i="86"/>
  <c r="X52" i="86"/>
  <c r="X53" i="86" s="1"/>
  <c r="L52" i="86"/>
  <c r="D52" i="86"/>
  <c r="Z51" i="86"/>
  <c r="Y51" i="86"/>
  <c r="O51" i="86"/>
  <c r="O50" i="86"/>
  <c r="BO46" i="86"/>
  <c r="BN46" i="86"/>
  <c r="BJ46" i="86"/>
  <c r="BI46" i="86"/>
  <c r="BE46" i="86"/>
  <c r="BD46" i="86"/>
  <c r="AZ46" i="86"/>
  <c r="AY46" i="86"/>
  <c r="AU46" i="86"/>
  <c r="AT46" i="86"/>
  <c r="AP46" i="86"/>
  <c r="AO46" i="86"/>
  <c r="AK46" i="86"/>
  <c r="AJ46" i="86"/>
  <c r="AF46" i="86"/>
  <c r="G93" i="86" s="1"/>
  <c r="AE46" i="86"/>
  <c r="G92" i="86" s="1"/>
  <c r="AA46" i="86"/>
  <c r="F93" i="86" s="1"/>
  <c r="Z46" i="86"/>
  <c r="F92" i="86" s="1"/>
  <c r="V46" i="86"/>
  <c r="E93" i="86" s="1"/>
  <c r="U46" i="86"/>
  <c r="E92" i="86" s="1"/>
  <c r="Q46" i="86"/>
  <c r="D93" i="86" s="1"/>
  <c r="P46" i="86"/>
  <c r="D92" i="86" s="1"/>
  <c r="L46" i="86"/>
  <c r="C93" i="86" s="1"/>
  <c r="K46" i="86"/>
  <c r="C92" i="86" s="1"/>
  <c r="G46" i="86"/>
  <c r="B93" i="86" s="1"/>
  <c r="F46" i="86"/>
  <c r="B92" i="86" s="1"/>
  <c r="O55" i="87" l="1"/>
  <c r="O56" i="87" s="1"/>
  <c r="X52" i="35" l="1"/>
  <c r="X53" i="35" l="1"/>
  <c r="AN2" i="38"/>
  <c r="AO2" i="38"/>
  <c r="R47" i="38" l="1"/>
  <c r="S47" i="38"/>
  <c r="J175" i="26"/>
  <c r="J174" i="26"/>
  <c r="J173" i="26"/>
  <c r="O93" i="84"/>
  <c r="O92" i="84"/>
  <c r="O91" i="84"/>
  <c r="O90" i="84"/>
  <c r="O89" i="84"/>
  <c r="O88" i="84"/>
  <c r="O87" i="84"/>
  <c r="O86" i="84"/>
  <c r="O85" i="84"/>
  <c r="O84" i="84" s="1"/>
  <c r="O83" i="84"/>
  <c r="O82" i="84"/>
  <c r="O81" i="84"/>
  <c r="O80" i="84"/>
  <c r="O79" i="84"/>
  <c r="O78" i="84"/>
  <c r="O77" i="84"/>
  <c r="O76" i="84"/>
  <c r="O75" i="84" s="1"/>
  <c r="O74" i="84"/>
  <c r="O73" i="84"/>
  <c r="O72" i="84"/>
  <c r="O71" i="84"/>
  <c r="O70" i="84"/>
  <c r="O69" i="84"/>
  <c r="O68" i="84"/>
  <c r="O67" i="84"/>
  <c r="O66" i="84" s="1"/>
  <c r="O65" i="84"/>
  <c r="O64" i="84"/>
  <c r="O63" i="84"/>
  <c r="O62" i="84"/>
  <c r="O61" i="84"/>
  <c r="O60" i="84"/>
  <c r="O59" i="84"/>
  <c r="O58" i="84"/>
  <c r="O57" i="84" s="1"/>
  <c r="O54" i="84"/>
  <c r="O51" i="84"/>
  <c r="O50" i="84"/>
  <c r="O94" i="84"/>
  <c r="X52" i="84"/>
  <c r="X53" i="84" s="1"/>
  <c r="X54" i="84"/>
  <c r="O55" i="84" s="1"/>
  <c r="O56" i="84" s="1"/>
  <c r="B1" i="91" l="1"/>
  <c r="B1" i="89"/>
  <c r="B1" i="88"/>
  <c r="B1" i="90"/>
  <c r="X52" i="59"/>
  <c r="X53" i="59" l="1"/>
  <c r="X52" i="58"/>
  <c r="M74" i="78"/>
  <c r="N74" i="78"/>
  <c r="M83" i="78"/>
  <c r="N83" i="78"/>
  <c r="M91" i="78"/>
  <c r="N91" i="78"/>
  <c r="M92" i="78"/>
  <c r="N92" i="78"/>
  <c r="M93" i="78"/>
  <c r="N93" i="78"/>
  <c r="M74" i="58"/>
  <c r="N74" i="58"/>
  <c r="M83" i="58"/>
  <c r="N83" i="58"/>
  <c r="M91" i="58"/>
  <c r="N91" i="58"/>
  <c r="M92" i="58"/>
  <c r="N92" i="58"/>
  <c r="M93" i="58"/>
  <c r="N93" i="58"/>
  <c r="M74" i="57"/>
  <c r="N74" i="57"/>
  <c r="M83" i="57"/>
  <c r="N83" i="57"/>
  <c r="M91" i="57"/>
  <c r="N91" i="57"/>
  <c r="M92" i="57"/>
  <c r="N92" i="57"/>
  <c r="M93" i="57"/>
  <c r="N93" i="57"/>
  <c r="M74" i="59"/>
  <c r="N74" i="59"/>
  <c r="M83" i="59"/>
  <c r="N83" i="59"/>
  <c r="M91" i="59"/>
  <c r="N91" i="59"/>
  <c r="M92" i="59"/>
  <c r="N92" i="59"/>
  <c r="M93" i="59"/>
  <c r="N93" i="59"/>
  <c r="M74" i="18"/>
  <c r="N74" i="18"/>
  <c r="M83" i="18"/>
  <c r="N83" i="18"/>
  <c r="M91" i="18"/>
  <c r="N91" i="18"/>
  <c r="M92" i="18"/>
  <c r="N92" i="18"/>
  <c r="M93" i="18"/>
  <c r="N93" i="18"/>
  <c r="M74" i="76"/>
  <c r="N74" i="76"/>
  <c r="M83" i="76"/>
  <c r="N83" i="76"/>
  <c r="M91" i="76"/>
  <c r="N91" i="76"/>
  <c r="M92" i="76"/>
  <c r="N92" i="76"/>
  <c r="M93" i="76"/>
  <c r="N93" i="76"/>
  <c r="M74" i="64"/>
  <c r="N74" i="64"/>
  <c r="M83" i="64"/>
  <c r="N83" i="64"/>
  <c r="M91" i="64"/>
  <c r="N91" i="64"/>
  <c r="M92" i="64"/>
  <c r="N92" i="64"/>
  <c r="M93" i="64"/>
  <c r="N93" i="64"/>
  <c r="M74" i="35"/>
  <c r="N74" i="35"/>
  <c r="M83" i="35"/>
  <c r="N83" i="35"/>
  <c r="M91" i="35"/>
  <c r="N91" i="35"/>
  <c r="M92" i="35"/>
  <c r="N92" i="35"/>
  <c r="M93" i="35"/>
  <c r="N93" i="35"/>
  <c r="M74" i="65"/>
  <c r="N74" i="65"/>
  <c r="M83" i="65"/>
  <c r="N83" i="65"/>
  <c r="M91" i="65"/>
  <c r="N91" i="65"/>
  <c r="M92" i="65"/>
  <c r="N92" i="65"/>
  <c r="M93" i="65"/>
  <c r="N93" i="65"/>
  <c r="M74" i="51"/>
  <c r="N74" i="51"/>
  <c r="M83" i="51"/>
  <c r="N83" i="51"/>
  <c r="M91" i="51"/>
  <c r="N91" i="51"/>
  <c r="M92" i="51"/>
  <c r="N92" i="51"/>
  <c r="M93" i="51"/>
  <c r="N93" i="51"/>
  <c r="M74" i="52"/>
  <c r="N74" i="52"/>
  <c r="M83" i="52"/>
  <c r="N83" i="52"/>
  <c r="M91" i="52"/>
  <c r="N91" i="52"/>
  <c r="M92" i="52"/>
  <c r="N92" i="52"/>
  <c r="M93" i="52"/>
  <c r="N93" i="52"/>
  <c r="M74" i="69"/>
  <c r="N74" i="69"/>
  <c r="M83" i="69"/>
  <c r="N83" i="69"/>
  <c r="M91" i="69"/>
  <c r="N91" i="69"/>
  <c r="M92" i="69"/>
  <c r="N92" i="69"/>
  <c r="M93" i="69"/>
  <c r="N93" i="69"/>
  <c r="M74" i="66"/>
  <c r="N74" i="66"/>
  <c r="M83" i="66"/>
  <c r="N83" i="66"/>
  <c r="M91" i="66"/>
  <c r="N91" i="66"/>
  <c r="M92" i="66"/>
  <c r="N92" i="66"/>
  <c r="M93" i="66"/>
  <c r="N93" i="66"/>
  <c r="M74" i="81"/>
  <c r="N74" i="81"/>
  <c r="M83" i="81"/>
  <c r="N83" i="81"/>
  <c r="M91" i="81"/>
  <c r="N91" i="81"/>
  <c r="M92" i="81"/>
  <c r="N92" i="81"/>
  <c r="M93" i="81"/>
  <c r="N93" i="81"/>
  <c r="M74" i="74"/>
  <c r="N74" i="74"/>
  <c r="M83" i="74"/>
  <c r="N83" i="74"/>
  <c r="M91" i="74"/>
  <c r="N91" i="74"/>
  <c r="M92" i="74"/>
  <c r="N92" i="74"/>
  <c r="M93" i="74"/>
  <c r="N93" i="74"/>
  <c r="M74" i="73"/>
  <c r="N74" i="73"/>
  <c r="M83" i="73"/>
  <c r="N83" i="73"/>
  <c r="M91" i="73"/>
  <c r="N91" i="73"/>
  <c r="M92" i="73"/>
  <c r="N92" i="73"/>
  <c r="M93" i="73"/>
  <c r="N93" i="73"/>
  <c r="M74" i="63"/>
  <c r="N74" i="63"/>
  <c r="M83" i="63"/>
  <c r="N83" i="63"/>
  <c r="M91" i="63"/>
  <c r="N91" i="63"/>
  <c r="M92" i="63"/>
  <c r="N92" i="63"/>
  <c r="M93" i="63"/>
  <c r="N93" i="63"/>
  <c r="M74" i="82"/>
  <c r="N74" i="82"/>
  <c r="M83" i="82"/>
  <c r="N83" i="82"/>
  <c r="M91" i="82"/>
  <c r="N91" i="82"/>
  <c r="M92" i="82"/>
  <c r="N92" i="82"/>
  <c r="M93" i="82"/>
  <c r="N93" i="82"/>
  <c r="M74" i="83"/>
  <c r="N74" i="83"/>
  <c r="M83" i="83"/>
  <c r="N83" i="83"/>
  <c r="M91" i="83"/>
  <c r="N91" i="83"/>
  <c r="M92" i="83"/>
  <c r="N92" i="83"/>
  <c r="M93" i="83"/>
  <c r="N93" i="83"/>
  <c r="M74" i="84"/>
  <c r="N74" i="84"/>
  <c r="M83" i="84"/>
  <c r="N83" i="84"/>
  <c r="M91" i="84"/>
  <c r="N91" i="84"/>
  <c r="M92" i="84"/>
  <c r="N92" i="84"/>
  <c r="M93" i="84"/>
  <c r="N93" i="84"/>
  <c r="M74" i="34"/>
  <c r="N74" i="34"/>
  <c r="M83" i="34"/>
  <c r="N83" i="34"/>
  <c r="M91" i="34"/>
  <c r="N91" i="34"/>
  <c r="M92" i="34"/>
  <c r="N92" i="34"/>
  <c r="M93" i="34"/>
  <c r="N93" i="34"/>
  <c r="W14" i="28"/>
  <c r="C37" i="28" s="1"/>
  <c r="W15" i="28"/>
  <c r="C38" i="28" s="1"/>
  <c r="BO46" i="78"/>
  <c r="BN46" i="78"/>
  <c r="BO46" i="58"/>
  <c r="BN46" i="58"/>
  <c r="BO46" i="57"/>
  <c r="BN46" i="57"/>
  <c r="BO46" i="59"/>
  <c r="BN46" i="59"/>
  <c r="BO46" i="18"/>
  <c r="BN46" i="18"/>
  <c r="BO46" i="34"/>
  <c r="BN46" i="34"/>
  <c r="BO46" i="76"/>
  <c r="BN46" i="76"/>
  <c r="BO46" i="64"/>
  <c r="BN46" i="64"/>
  <c r="BO46" i="35"/>
  <c r="BN46" i="35"/>
  <c r="BO46" i="65"/>
  <c r="BN46" i="65"/>
  <c r="BO46" i="51"/>
  <c r="BN46" i="51"/>
  <c r="BO46" i="52"/>
  <c r="BN46" i="52"/>
  <c r="BO46" i="69"/>
  <c r="BN46" i="69"/>
  <c r="BO46" i="66"/>
  <c r="BN46" i="66"/>
  <c r="BO46" i="81"/>
  <c r="BN46" i="81"/>
  <c r="BO46" i="74"/>
  <c r="BN46" i="74"/>
  <c r="BO46" i="73"/>
  <c r="BN46" i="73"/>
  <c r="BO46" i="63"/>
  <c r="BN46" i="63"/>
  <c r="BO46" i="82"/>
  <c r="BN46" i="82"/>
  <c r="BO46" i="83"/>
  <c r="BN46" i="83"/>
  <c r="BO46" i="84"/>
  <c r="BN46" i="84"/>
  <c r="BJ46" i="78"/>
  <c r="BI46" i="78"/>
  <c r="BJ46" i="58"/>
  <c r="BI46" i="58"/>
  <c r="BJ46" i="57"/>
  <c r="BI46" i="57"/>
  <c r="BJ46" i="59"/>
  <c r="BI46" i="59"/>
  <c r="BJ46" i="18"/>
  <c r="BI46" i="18"/>
  <c r="BJ46" i="34"/>
  <c r="BI46" i="34"/>
  <c r="BJ46" i="76"/>
  <c r="BI46" i="76"/>
  <c r="BJ46" i="64"/>
  <c r="BI46" i="64"/>
  <c r="BJ46" i="35"/>
  <c r="BI46" i="35"/>
  <c r="BJ46" i="65"/>
  <c r="BI46" i="65"/>
  <c r="BJ46" i="51"/>
  <c r="BI46" i="51"/>
  <c r="BJ46" i="52"/>
  <c r="BI46" i="52"/>
  <c r="BJ46" i="69"/>
  <c r="BI46" i="69"/>
  <c r="BJ46" i="66"/>
  <c r="BI46" i="66"/>
  <c r="BJ46" i="81"/>
  <c r="BI46" i="81"/>
  <c r="BJ46" i="74"/>
  <c r="BI46" i="74"/>
  <c r="BJ46" i="73"/>
  <c r="BI46" i="73"/>
  <c r="BJ46" i="63"/>
  <c r="BI46" i="63"/>
  <c r="BJ46" i="82"/>
  <c r="BI46" i="82"/>
  <c r="BJ46" i="83"/>
  <c r="BI46" i="83"/>
  <c r="BJ46" i="84"/>
  <c r="BI46" i="84"/>
  <c r="X53" i="58" l="1"/>
  <c r="L93" i="84"/>
  <c r="K93" i="84"/>
  <c r="J93" i="84"/>
  <c r="I93" i="84"/>
  <c r="H93" i="84"/>
  <c r="L92" i="84"/>
  <c r="K92" i="84"/>
  <c r="J92" i="84"/>
  <c r="I92" i="84"/>
  <c r="H92" i="84"/>
  <c r="L91" i="84"/>
  <c r="K91" i="84"/>
  <c r="J91" i="84"/>
  <c r="I91" i="84"/>
  <c r="H91" i="84"/>
  <c r="G91" i="84"/>
  <c r="F91" i="84"/>
  <c r="E91" i="84"/>
  <c r="D91" i="84"/>
  <c r="C91" i="84"/>
  <c r="B91" i="84"/>
  <c r="L83" i="84"/>
  <c r="K83" i="84"/>
  <c r="J83" i="84"/>
  <c r="I83" i="84"/>
  <c r="H83" i="84"/>
  <c r="G83" i="84"/>
  <c r="F83" i="84"/>
  <c r="E83" i="84"/>
  <c r="D83" i="84"/>
  <c r="C83" i="84"/>
  <c r="B83" i="84"/>
  <c r="L74" i="84"/>
  <c r="K74" i="84"/>
  <c r="J74" i="84"/>
  <c r="I74" i="84"/>
  <c r="H74" i="84"/>
  <c r="G74" i="84"/>
  <c r="F74" i="84"/>
  <c r="E74" i="84"/>
  <c r="D74" i="84"/>
  <c r="C74" i="84"/>
  <c r="B74" i="84"/>
  <c r="L54" i="84"/>
  <c r="L53" i="84"/>
  <c r="L52" i="84"/>
  <c r="BE46" i="84"/>
  <c r="BD46" i="84"/>
  <c r="AZ46" i="84"/>
  <c r="AY46" i="84"/>
  <c r="AU46" i="84"/>
  <c r="AT46" i="84"/>
  <c r="AP46" i="84"/>
  <c r="AO46" i="84"/>
  <c r="AK46" i="84"/>
  <c r="AJ46" i="84"/>
  <c r="AF46" i="84"/>
  <c r="G93" i="84" s="1"/>
  <c r="AE46" i="84"/>
  <c r="G92" i="84" s="1"/>
  <c r="AA46" i="84"/>
  <c r="F93" i="84" s="1"/>
  <c r="Z46" i="84"/>
  <c r="F92" i="84" s="1"/>
  <c r="V46" i="84"/>
  <c r="E93" i="84" s="1"/>
  <c r="U46" i="84"/>
  <c r="E92" i="84" s="1"/>
  <c r="Q46" i="84"/>
  <c r="D93" i="84" s="1"/>
  <c r="P46" i="84"/>
  <c r="D92" i="84" s="1"/>
  <c r="L46" i="84"/>
  <c r="C93" i="84" s="1"/>
  <c r="K46" i="84"/>
  <c r="C92" i="84" s="1"/>
  <c r="G46" i="84"/>
  <c r="B93" i="84" s="1"/>
  <c r="F46" i="84"/>
  <c r="B92" i="84" s="1"/>
  <c r="B1" i="84"/>
  <c r="O94" i="83"/>
  <c r="O93" i="83"/>
  <c r="L93" i="83"/>
  <c r="K93" i="83"/>
  <c r="J93" i="83"/>
  <c r="I93" i="83"/>
  <c r="H93" i="83"/>
  <c r="O92" i="83"/>
  <c r="L92" i="83"/>
  <c r="K92" i="83"/>
  <c r="J92" i="83"/>
  <c r="I92" i="83"/>
  <c r="H92" i="83"/>
  <c r="O91" i="83"/>
  <c r="L91" i="83"/>
  <c r="K91" i="83"/>
  <c r="J91" i="83"/>
  <c r="I91" i="83"/>
  <c r="H91" i="83"/>
  <c r="G91" i="83"/>
  <c r="F91" i="83"/>
  <c r="E91" i="83"/>
  <c r="D91" i="83"/>
  <c r="C91" i="83"/>
  <c r="B91" i="83"/>
  <c r="O90" i="83"/>
  <c r="O89" i="83"/>
  <c r="O88" i="83"/>
  <c r="O87" i="83"/>
  <c r="O86" i="83"/>
  <c r="O83" i="83"/>
  <c r="L83" i="83"/>
  <c r="K83" i="83"/>
  <c r="J83" i="83"/>
  <c r="I83" i="83"/>
  <c r="H83" i="83"/>
  <c r="G83" i="83"/>
  <c r="F83" i="83"/>
  <c r="E83" i="83"/>
  <c r="D83" i="83"/>
  <c r="C83" i="83"/>
  <c r="B83" i="83"/>
  <c r="O82" i="83"/>
  <c r="O81" i="83"/>
  <c r="O80" i="83"/>
  <c r="O79" i="83"/>
  <c r="O78" i="83"/>
  <c r="O77" i="83"/>
  <c r="O74" i="83"/>
  <c r="L74" i="83"/>
  <c r="K74" i="83"/>
  <c r="J74" i="83"/>
  <c r="I74" i="83"/>
  <c r="H74" i="83"/>
  <c r="G74" i="83"/>
  <c r="F74" i="83"/>
  <c r="E74" i="83"/>
  <c r="D74" i="83"/>
  <c r="C74" i="83"/>
  <c r="B74" i="83"/>
  <c r="O73" i="83"/>
  <c r="O72" i="83"/>
  <c r="O71" i="83"/>
  <c r="O70" i="83"/>
  <c r="O69" i="83"/>
  <c r="O68" i="83"/>
  <c r="O65" i="83"/>
  <c r="O64" i="83"/>
  <c r="O63" i="83"/>
  <c r="O62" i="83"/>
  <c r="O61" i="83"/>
  <c r="O60" i="83"/>
  <c r="O59" i="83"/>
  <c r="O54" i="83"/>
  <c r="L54" i="83"/>
  <c r="L53" i="83"/>
  <c r="X52" i="83"/>
  <c r="X53" i="83" s="1"/>
  <c r="L52" i="83"/>
  <c r="O51" i="83"/>
  <c r="O50" i="83"/>
  <c r="BE46" i="83"/>
  <c r="BD46" i="83"/>
  <c r="AZ46" i="83"/>
  <c r="AY46" i="83"/>
  <c r="AU46" i="83"/>
  <c r="AT46" i="83"/>
  <c r="AP46" i="83"/>
  <c r="AO46" i="83"/>
  <c r="AK46" i="83"/>
  <c r="AJ46" i="83"/>
  <c r="AF46" i="83"/>
  <c r="G93" i="83" s="1"/>
  <c r="AE46" i="83"/>
  <c r="G92" i="83" s="1"/>
  <c r="AA46" i="83"/>
  <c r="F93" i="83" s="1"/>
  <c r="Z46" i="83"/>
  <c r="F92" i="83" s="1"/>
  <c r="V46" i="83"/>
  <c r="E93" i="83" s="1"/>
  <c r="U46" i="83"/>
  <c r="E92" i="83" s="1"/>
  <c r="Q46" i="83"/>
  <c r="D93" i="83" s="1"/>
  <c r="P46" i="83"/>
  <c r="D92" i="83" s="1"/>
  <c r="L46" i="83"/>
  <c r="C93" i="83" s="1"/>
  <c r="K46" i="83"/>
  <c r="C92" i="83" s="1"/>
  <c r="G46" i="83"/>
  <c r="B93" i="83" s="1"/>
  <c r="F46" i="83"/>
  <c r="B92" i="83" s="1"/>
  <c r="B1" i="83"/>
  <c r="O94" i="82"/>
  <c r="O93" i="82"/>
  <c r="L93" i="82"/>
  <c r="K93" i="82"/>
  <c r="J93" i="82"/>
  <c r="I93" i="82"/>
  <c r="H93" i="82"/>
  <c r="O92" i="82"/>
  <c r="L92" i="82"/>
  <c r="K92" i="82"/>
  <c r="J92" i="82"/>
  <c r="I92" i="82"/>
  <c r="H92" i="82"/>
  <c r="O91" i="82"/>
  <c r="L91" i="82"/>
  <c r="K91" i="82"/>
  <c r="J91" i="82"/>
  <c r="I91" i="82"/>
  <c r="H91" i="82"/>
  <c r="G91" i="82"/>
  <c r="F91" i="82"/>
  <c r="E91" i="82"/>
  <c r="D91" i="82"/>
  <c r="C91" i="82"/>
  <c r="B91" i="82"/>
  <c r="O90" i="82"/>
  <c r="O83" i="82"/>
  <c r="L83" i="82"/>
  <c r="K83" i="82"/>
  <c r="J83" i="82"/>
  <c r="I83" i="82"/>
  <c r="H83" i="82"/>
  <c r="G83" i="82"/>
  <c r="F83" i="82"/>
  <c r="E83" i="82"/>
  <c r="D83" i="82"/>
  <c r="C83" i="82"/>
  <c r="B83" i="82"/>
  <c r="O82" i="82"/>
  <c r="O77" i="82"/>
  <c r="O74" i="82"/>
  <c r="L74" i="82"/>
  <c r="K74" i="82"/>
  <c r="J74" i="82"/>
  <c r="I74" i="82"/>
  <c r="H74" i="82"/>
  <c r="G74" i="82"/>
  <c r="F74" i="82"/>
  <c r="E74" i="82"/>
  <c r="D74" i="82"/>
  <c r="C74" i="82"/>
  <c r="B74" i="82"/>
  <c r="O73" i="82"/>
  <c r="O72" i="82"/>
  <c r="O65" i="82"/>
  <c r="O54" i="82"/>
  <c r="L54" i="82"/>
  <c r="L53" i="82"/>
  <c r="X52" i="82"/>
  <c r="L52" i="82"/>
  <c r="O51" i="82"/>
  <c r="O50" i="82"/>
  <c r="BE46" i="82"/>
  <c r="BD46" i="82"/>
  <c r="AZ46" i="82"/>
  <c r="AY46" i="82"/>
  <c r="AU46" i="82"/>
  <c r="AT46" i="82"/>
  <c r="AP46" i="82"/>
  <c r="AO46" i="82"/>
  <c r="AK46" i="82"/>
  <c r="AJ46" i="82"/>
  <c r="AF46" i="82"/>
  <c r="G93" i="82" s="1"/>
  <c r="AE46" i="82"/>
  <c r="G92" i="82" s="1"/>
  <c r="AA46" i="82"/>
  <c r="F93" i="82" s="1"/>
  <c r="Z46" i="82"/>
  <c r="F92" i="82" s="1"/>
  <c r="V46" i="82"/>
  <c r="E93" i="82" s="1"/>
  <c r="U46" i="82"/>
  <c r="E92" i="82" s="1"/>
  <c r="Q46" i="82"/>
  <c r="D93" i="82" s="1"/>
  <c r="P46" i="82"/>
  <c r="D92" i="82" s="1"/>
  <c r="L46" i="82"/>
  <c r="C93" i="82" s="1"/>
  <c r="G46" i="82"/>
  <c r="B93" i="82" s="1"/>
  <c r="F46" i="82"/>
  <c r="B92" i="82" s="1"/>
  <c r="B1" i="82"/>
  <c r="X59" i="82" l="1"/>
  <c r="X60" i="82"/>
  <c r="X58" i="82"/>
  <c r="X57" i="82"/>
  <c r="X53" i="82"/>
  <c r="O59" i="82"/>
  <c r="O71" i="82"/>
  <c r="O79" i="82"/>
  <c r="O70" i="82"/>
  <c r="O86" i="82"/>
  <c r="O80" i="82"/>
  <c r="O60" i="82"/>
  <c r="O68" i="82"/>
  <c r="O63" i="82"/>
  <c r="O89" i="82"/>
  <c r="O88" i="82"/>
  <c r="O64" i="82"/>
  <c r="O87" i="82"/>
  <c r="O78" i="82"/>
  <c r="O61" i="82"/>
  <c r="O62" i="82"/>
  <c r="O69" i="82"/>
  <c r="O81" i="82"/>
  <c r="U24" i="38"/>
  <c r="V24" i="38"/>
  <c r="W24" i="38"/>
  <c r="X24" i="38"/>
  <c r="Y24" i="38"/>
  <c r="X3" i="38"/>
  <c r="Y3" i="38"/>
  <c r="X4" i="38"/>
  <c r="Y4" i="38"/>
  <c r="X5" i="38"/>
  <c r="Y5" i="38"/>
  <c r="X6" i="38"/>
  <c r="Y6" i="38"/>
  <c r="X7" i="38"/>
  <c r="Y7" i="38"/>
  <c r="X8" i="38"/>
  <c r="Y8" i="38"/>
  <c r="X9" i="38"/>
  <c r="Y9" i="38"/>
  <c r="X10" i="38"/>
  <c r="Y10" i="38"/>
  <c r="X11" i="38"/>
  <c r="Y11" i="38"/>
  <c r="X12" i="38"/>
  <c r="Y12" i="38"/>
  <c r="X13" i="38"/>
  <c r="Y13" i="38"/>
  <c r="X14" i="38"/>
  <c r="Y14" i="38"/>
  <c r="X15" i="38"/>
  <c r="Y15" i="38"/>
  <c r="X16" i="38"/>
  <c r="Y16" i="38"/>
  <c r="X17" i="38"/>
  <c r="Y17" i="38"/>
  <c r="X18" i="38"/>
  <c r="Y18" i="38"/>
  <c r="X19" i="38"/>
  <c r="Y19" i="38"/>
  <c r="X20" i="38"/>
  <c r="Y20" i="38"/>
  <c r="X21" i="38"/>
  <c r="Y21" i="38"/>
  <c r="X22" i="38"/>
  <c r="Y22" i="38"/>
  <c r="X23" i="38"/>
  <c r="Y23" i="38"/>
  <c r="Y2" i="38"/>
  <c r="X2" i="38"/>
  <c r="W2" i="38"/>
  <c r="V2" i="38"/>
  <c r="U2" i="38"/>
  <c r="X1" i="38"/>
  <c r="X47" i="38" s="1"/>
  <c r="Y1" i="38"/>
  <c r="Y47" i="38" s="1"/>
  <c r="Z8" i="49" l="1"/>
  <c r="D8" i="49"/>
  <c r="X48" i="38"/>
  <c r="Y48" i="38"/>
  <c r="U23" i="38"/>
  <c r="V23" i="38"/>
  <c r="W23" i="38"/>
  <c r="AA23" i="38"/>
  <c r="AB23" i="38"/>
  <c r="AC23" i="38"/>
  <c r="Y8" i="49" l="1"/>
  <c r="Z23" i="38"/>
  <c r="AA21" i="38"/>
  <c r="AB21" i="38"/>
  <c r="AC21" i="38"/>
  <c r="AA22" i="38"/>
  <c r="AB22" i="38"/>
  <c r="AC22" i="38"/>
  <c r="Z22" i="38" l="1"/>
  <c r="Z21" i="38"/>
  <c r="L93" i="81"/>
  <c r="K93" i="81"/>
  <c r="J93" i="81"/>
  <c r="I93" i="81"/>
  <c r="H93" i="81"/>
  <c r="L92" i="81"/>
  <c r="K92" i="81"/>
  <c r="J92" i="81"/>
  <c r="I92" i="81"/>
  <c r="H92" i="81"/>
  <c r="L91" i="81"/>
  <c r="K91" i="81"/>
  <c r="J91" i="81"/>
  <c r="I91" i="81"/>
  <c r="H91" i="81"/>
  <c r="G91" i="81"/>
  <c r="F91" i="81"/>
  <c r="E91" i="81"/>
  <c r="D91" i="81"/>
  <c r="C91" i="81"/>
  <c r="B91" i="81"/>
  <c r="L83" i="81"/>
  <c r="K83" i="81"/>
  <c r="J83" i="81"/>
  <c r="I83" i="81"/>
  <c r="H83" i="81"/>
  <c r="G83" i="81"/>
  <c r="F83" i="81"/>
  <c r="E83" i="81"/>
  <c r="D83" i="81"/>
  <c r="C83" i="81"/>
  <c r="B83" i="81"/>
  <c r="L74" i="81"/>
  <c r="K74" i="81"/>
  <c r="J74" i="81"/>
  <c r="I74" i="81"/>
  <c r="H74" i="81"/>
  <c r="G74" i="81"/>
  <c r="F74" i="81"/>
  <c r="E74" i="81"/>
  <c r="D74" i="81"/>
  <c r="C74" i="81"/>
  <c r="B74" i="81"/>
  <c r="X54" i="81"/>
  <c r="L54" i="81"/>
  <c r="D54" i="81"/>
  <c r="L53" i="81"/>
  <c r="D53" i="81"/>
  <c r="X52" i="81"/>
  <c r="X53" i="81" s="1"/>
  <c r="L52" i="81"/>
  <c r="D52" i="81"/>
  <c r="Z51" i="81"/>
  <c r="Y51" i="81"/>
  <c r="O51" i="81"/>
  <c r="O50" i="81"/>
  <c r="BE46" i="81"/>
  <c r="BD46" i="81"/>
  <c r="AZ46" i="81"/>
  <c r="AY46" i="81"/>
  <c r="AU46" i="81"/>
  <c r="AT46" i="81"/>
  <c r="AP46" i="81"/>
  <c r="AO46" i="81"/>
  <c r="AK46" i="81"/>
  <c r="AJ46" i="81"/>
  <c r="AF46" i="81"/>
  <c r="G93" i="81" s="1"/>
  <c r="AE46" i="81"/>
  <c r="G92" i="81" s="1"/>
  <c r="AA46" i="81"/>
  <c r="F93" i="81" s="1"/>
  <c r="Z46" i="81"/>
  <c r="F92" i="81" s="1"/>
  <c r="V46" i="81"/>
  <c r="E93" i="81" s="1"/>
  <c r="U46" i="81"/>
  <c r="E92" i="81" s="1"/>
  <c r="Q46" i="81"/>
  <c r="D93" i="81" s="1"/>
  <c r="P46" i="81"/>
  <c r="D92" i="81" s="1"/>
  <c r="L46" i="81"/>
  <c r="C93" i="81" s="1"/>
  <c r="K46" i="81"/>
  <c r="C92" i="81" s="1"/>
  <c r="G46" i="81"/>
  <c r="B93" i="81" s="1"/>
  <c r="F46" i="81"/>
  <c r="B92" i="81" s="1"/>
  <c r="O50" i="18" l="1"/>
  <c r="O51" i="18"/>
  <c r="O50" i="58"/>
  <c r="O50" i="57"/>
  <c r="O50" i="59"/>
  <c r="O50" i="34"/>
  <c r="O50" i="76"/>
  <c r="O50" i="64"/>
  <c r="O50" i="35"/>
  <c r="O50" i="65"/>
  <c r="O50" i="51"/>
  <c r="O50" i="52"/>
  <c r="O50" i="69"/>
  <c r="O50" i="66"/>
  <c r="O50" i="63"/>
  <c r="O50" i="78"/>
  <c r="U22" i="38"/>
  <c r="V22" i="38"/>
  <c r="X8" i="49" s="1"/>
  <c r="W22" i="38"/>
  <c r="V1" i="38" l="1"/>
  <c r="W1" i="38"/>
  <c r="AL2" i="38"/>
  <c r="AM2" i="38"/>
  <c r="AK2" i="38"/>
  <c r="J172" i="26" l="1"/>
  <c r="O51" i="65" l="1"/>
  <c r="CR1" i="27" l="1"/>
  <c r="CS1" i="27"/>
  <c r="CT1" i="27"/>
  <c r="CU1" i="27"/>
  <c r="CV1" i="27"/>
  <c r="CW1" i="27"/>
  <c r="CZ1" i="27"/>
  <c r="DA1" i="27"/>
  <c r="DB1" i="27"/>
  <c r="DC1" i="27"/>
  <c r="W47" i="38"/>
  <c r="Q47" i="38"/>
  <c r="W3" i="38"/>
  <c r="W4" i="38"/>
  <c r="W5" i="38"/>
  <c r="W6" i="38"/>
  <c r="W7" i="38"/>
  <c r="W8" i="38"/>
  <c r="W9" i="38"/>
  <c r="W10" i="38"/>
  <c r="W11" i="38"/>
  <c r="W12" i="38"/>
  <c r="W13" i="38"/>
  <c r="W14" i="38"/>
  <c r="W15" i="38"/>
  <c r="W16" i="38"/>
  <c r="W17" i="38"/>
  <c r="W18" i="38"/>
  <c r="W19" i="38"/>
  <c r="W20" i="38"/>
  <c r="W21" i="38"/>
  <c r="O93" i="78"/>
  <c r="L93" i="78"/>
  <c r="K93" i="78"/>
  <c r="J93" i="78"/>
  <c r="I93" i="78"/>
  <c r="H93" i="78"/>
  <c r="O92" i="78"/>
  <c r="L92" i="78"/>
  <c r="K92" i="78"/>
  <c r="J92" i="78"/>
  <c r="I92" i="78"/>
  <c r="H92" i="78"/>
  <c r="O91" i="78"/>
  <c r="L91" i="78"/>
  <c r="K91" i="78"/>
  <c r="J91" i="78"/>
  <c r="I91" i="78"/>
  <c r="H91" i="78"/>
  <c r="G91" i="78"/>
  <c r="F91" i="78"/>
  <c r="E91" i="78"/>
  <c r="D91" i="78"/>
  <c r="C91" i="78"/>
  <c r="B91" i="78"/>
  <c r="O90" i="78"/>
  <c r="O89" i="78"/>
  <c r="O88" i="78"/>
  <c r="O87" i="78"/>
  <c r="O86" i="78"/>
  <c r="O85" i="78"/>
  <c r="O84" i="78" s="1"/>
  <c r="O83" i="78"/>
  <c r="L83" i="78"/>
  <c r="K83" i="78"/>
  <c r="J83" i="78"/>
  <c r="I83" i="78"/>
  <c r="H83" i="78"/>
  <c r="G83" i="78"/>
  <c r="F83" i="78"/>
  <c r="E83" i="78"/>
  <c r="D83" i="78"/>
  <c r="C83" i="78"/>
  <c r="B83" i="78"/>
  <c r="O82" i="78"/>
  <c r="O81" i="78"/>
  <c r="O80" i="78"/>
  <c r="O79" i="78"/>
  <c r="O78" i="78"/>
  <c r="O77" i="78"/>
  <c r="O76" i="78"/>
  <c r="O75" i="78" s="1"/>
  <c r="O74" i="78"/>
  <c r="L74" i="78"/>
  <c r="K74" i="78"/>
  <c r="J74" i="78"/>
  <c r="I74" i="78"/>
  <c r="H74" i="78"/>
  <c r="G74" i="78"/>
  <c r="F74" i="78"/>
  <c r="E74" i="78"/>
  <c r="D74" i="78"/>
  <c r="C74" i="78"/>
  <c r="B74" i="78"/>
  <c r="O73" i="78"/>
  <c r="O72" i="78"/>
  <c r="O71" i="78"/>
  <c r="O70" i="78"/>
  <c r="O69" i="78"/>
  <c r="O68" i="78"/>
  <c r="O67" i="78"/>
  <c r="O66" i="78" s="1"/>
  <c r="O65" i="78"/>
  <c r="O64" i="78"/>
  <c r="O63" i="78"/>
  <c r="O62" i="78"/>
  <c r="O61" i="78"/>
  <c r="O60" i="78"/>
  <c r="O59" i="78"/>
  <c r="O58" i="78"/>
  <c r="O57" i="78" s="1"/>
  <c r="X54" i="78"/>
  <c r="O55" i="78" s="1"/>
  <c r="O56" i="78" s="1"/>
  <c r="O54" i="78"/>
  <c r="L54" i="78"/>
  <c r="L53" i="78"/>
  <c r="X52" i="78"/>
  <c r="X53" i="78" s="1"/>
  <c r="L52" i="78"/>
  <c r="Z51" i="78"/>
  <c r="Y51" i="78"/>
  <c r="O51" i="78"/>
  <c r="BE46" i="78"/>
  <c r="BD46" i="78"/>
  <c r="AZ46" i="78"/>
  <c r="AY46" i="78"/>
  <c r="AU46" i="78"/>
  <c r="AT46" i="78"/>
  <c r="AP46" i="78"/>
  <c r="AO46" i="78"/>
  <c r="AK46" i="78"/>
  <c r="AJ46" i="78"/>
  <c r="AF46" i="78"/>
  <c r="G93" i="78" s="1"/>
  <c r="AE46" i="78"/>
  <c r="G92" i="78" s="1"/>
  <c r="AA46" i="78"/>
  <c r="F93" i="78" s="1"/>
  <c r="Z46" i="78"/>
  <c r="F92" i="78" s="1"/>
  <c r="V46" i="78"/>
  <c r="E93" i="78" s="1"/>
  <c r="U46" i="78"/>
  <c r="E92" i="78" s="1"/>
  <c r="Q46" i="78"/>
  <c r="D93" i="78" s="1"/>
  <c r="P46" i="78"/>
  <c r="D92" i="78" s="1"/>
  <c r="L46" i="78"/>
  <c r="C93" i="78" s="1"/>
  <c r="G46" i="78"/>
  <c r="B93" i="78" s="1"/>
  <c r="W48" i="38" l="1"/>
  <c r="CY1" i="27"/>
  <c r="CX1" i="27"/>
  <c r="CQ1" i="27"/>
  <c r="CP1" i="27"/>
  <c r="CO1" i="27"/>
  <c r="CN1" i="27"/>
  <c r="O93" i="69" l="1"/>
  <c r="O92" i="69"/>
  <c r="O91" i="69"/>
  <c r="O90" i="69"/>
  <c r="O83" i="69"/>
  <c r="O82" i="69"/>
  <c r="O77" i="69"/>
  <c r="O74" i="69"/>
  <c r="O73" i="69"/>
  <c r="O72" i="69"/>
  <c r="O65" i="69"/>
  <c r="O54" i="69"/>
  <c r="O51" i="69"/>
  <c r="O51" i="63"/>
  <c r="O94" i="63"/>
  <c r="J171" i="26" l="1"/>
  <c r="J170" i="26"/>
  <c r="T1" i="38" l="1"/>
  <c r="O51" i="35" l="1"/>
  <c r="S3" i="49" l="1"/>
  <c r="L93" i="76" l="1"/>
  <c r="K93" i="76"/>
  <c r="J93" i="76"/>
  <c r="I93" i="76"/>
  <c r="H93" i="76"/>
  <c r="L92" i="76"/>
  <c r="K92" i="76"/>
  <c r="J92" i="76"/>
  <c r="I92" i="76"/>
  <c r="H92" i="76"/>
  <c r="L91" i="76"/>
  <c r="K91" i="76"/>
  <c r="J91" i="76"/>
  <c r="I91" i="76"/>
  <c r="H91" i="76"/>
  <c r="G91" i="76"/>
  <c r="F91" i="76"/>
  <c r="E91" i="76"/>
  <c r="D91" i="76"/>
  <c r="C91" i="76"/>
  <c r="B91" i="76"/>
  <c r="L83" i="76"/>
  <c r="K83" i="76"/>
  <c r="J83" i="76"/>
  <c r="I83" i="76"/>
  <c r="H83" i="76"/>
  <c r="G83" i="76"/>
  <c r="F83" i="76"/>
  <c r="E83" i="76"/>
  <c r="D83" i="76"/>
  <c r="C83" i="76"/>
  <c r="B83" i="76"/>
  <c r="L74" i="76"/>
  <c r="K74" i="76"/>
  <c r="J74" i="76"/>
  <c r="I74" i="76"/>
  <c r="H74" i="76"/>
  <c r="G74" i="76"/>
  <c r="F74" i="76"/>
  <c r="E74" i="76"/>
  <c r="D74" i="76"/>
  <c r="C74" i="76"/>
  <c r="B74" i="76"/>
  <c r="L54" i="76"/>
  <c r="L53" i="76"/>
  <c r="X52" i="76"/>
  <c r="L52" i="76"/>
  <c r="Z51" i="76"/>
  <c r="Y51" i="76"/>
  <c r="O51" i="76"/>
  <c r="BE46" i="76"/>
  <c r="BD46" i="76"/>
  <c r="AZ46" i="76"/>
  <c r="AY46" i="76"/>
  <c r="AU46" i="76"/>
  <c r="AT46" i="76"/>
  <c r="AP46" i="76"/>
  <c r="AO46" i="76"/>
  <c r="AK46" i="76"/>
  <c r="AJ46" i="76"/>
  <c r="AF46" i="76"/>
  <c r="G93" i="76" s="1"/>
  <c r="AE46" i="76"/>
  <c r="G92" i="76" s="1"/>
  <c r="AA46" i="76"/>
  <c r="F93" i="76" s="1"/>
  <c r="Z46" i="76"/>
  <c r="F92" i="76" s="1"/>
  <c r="V46" i="76"/>
  <c r="E93" i="76" s="1"/>
  <c r="U46" i="76"/>
  <c r="E92" i="76" s="1"/>
  <c r="Q46" i="76"/>
  <c r="D93" i="76" s="1"/>
  <c r="P46" i="76"/>
  <c r="D92" i="76" s="1"/>
  <c r="L46" i="76"/>
  <c r="C93" i="76" s="1"/>
  <c r="K46" i="76"/>
  <c r="C92" i="76" s="1"/>
  <c r="G46" i="76"/>
  <c r="B93" i="76" s="1"/>
  <c r="F46" i="76"/>
  <c r="B92" i="76" s="1"/>
  <c r="X53" i="76" l="1"/>
  <c r="L93" i="74"/>
  <c r="K93" i="74"/>
  <c r="J93" i="74"/>
  <c r="I93" i="74"/>
  <c r="H93" i="74"/>
  <c r="L92" i="74"/>
  <c r="K92" i="74"/>
  <c r="J92" i="74"/>
  <c r="I92" i="74"/>
  <c r="H92" i="74"/>
  <c r="L91" i="74"/>
  <c r="K91" i="74"/>
  <c r="J91" i="74"/>
  <c r="I91" i="74"/>
  <c r="H91" i="74"/>
  <c r="G91" i="74"/>
  <c r="F91" i="74"/>
  <c r="E91" i="74"/>
  <c r="D91" i="74"/>
  <c r="C91" i="74"/>
  <c r="B91" i="74"/>
  <c r="L83" i="74"/>
  <c r="K83" i="74"/>
  <c r="J83" i="74"/>
  <c r="I83" i="74"/>
  <c r="H83" i="74"/>
  <c r="G83" i="74"/>
  <c r="F83" i="74"/>
  <c r="E83" i="74"/>
  <c r="D83" i="74"/>
  <c r="C83" i="74"/>
  <c r="B83" i="74"/>
  <c r="L74" i="74"/>
  <c r="K74" i="74"/>
  <c r="J74" i="74"/>
  <c r="I74" i="74"/>
  <c r="H74" i="74"/>
  <c r="G74" i="74"/>
  <c r="F74" i="74"/>
  <c r="E74" i="74"/>
  <c r="D74" i="74"/>
  <c r="C74" i="74"/>
  <c r="B74" i="74"/>
  <c r="L54" i="74"/>
  <c r="L53" i="74"/>
  <c r="X52" i="74"/>
  <c r="X53" i="74" s="1"/>
  <c r="L52" i="74"/>
  <c r="Z51" i="74"/>
  <c r="Y51" i="74"/>
  <c r="BE46" i="74"/>
  <c r="BD46" i="74"/>
  <c r="AZ46" i="74"/>
  <c r="AY46" i="74"/>
  <c r="AU46" i="74"/>
  <c r="AT46" i="74"/>
  <c r="AP46" i="74"/>
  <c r="AO46" i="74"/>
  <c r="AK46" i="74"/>
  <c r="AJ46" i="74"/>
  <c r="AF46" i="74"/>
  <c r="G93" i="74" s="1"/>
  <c r="AE46" i="74"/>
  <c r="G92" i="74" s="1"/>
  <c r="AA46" i="74"/>
  <c r="F93" i="74" s="1"/>
  <c r="Z46" i="74"/>
  <c r="F92" i="74" s="1"/>
  <c r="V46" i="74"/>
  <c r="E93" i="74" s="1"/>
  <c r="U46" i="74"/>
  <c r="E92" i="74" s="1"/>
  <c r="Q46" i="74"/>
  <c r="D93" i="74" s="1"/>
  <c r="P46" i="74"/>
  <c r="D92" i="74" s="1"/>
  <c r="L46" i="74"/>
  <c r="C93" i="74" s="1"/>
  <c r="F46" i="74"/>
  <c r="B92" i="74" s="1"/>
  <c r="A2" i="74"/>
  <c r="B1" i="74"/>
  <c r="O51" i="64" l="1"/>
  <c r="U3" i="38" l="1"/>
  <c r="V3" i="38"/>
  <c r="E8" i="49" s="1"/>
  <c r="U4" i="38"/>
  <c r="V4" i="38"/>
  <c r="U5" i="38"/>
  <c r="V5" i="38"/>
  <c r="G8" i="49" s="1"/>
  <c r="U6" i="38"/>
  <c r="V6" i="38"/>
  <c r="U7" i="38"/>
  <c r="V7" i="38"/>
  <c r="I8" i="49" s="1"/>
  <c r="U8" i="38"/>
  <c r="V8" i="38"/>
  <c r="U9" i="38"/>
  <c r="V9" i="38"/>
  <c r="K8" i="49" s="1"/>
  <c r="U10" i="38"/>
  <c r="V10" i="38"/>
  <c r="U11" i="38"/>
  <c r="V11" i="38"/>
  <c r="M8" i="49" s="1"/>
  <c r="U12" i="38"/>
  <c r="V12" i="38"/>
  <c r="U13" i="38"/>
  <c r="V13" i="38"/>
  <c r="O8" i="49" s="1"/>
  <c r="U14" i="38"/>
  <c r="V14" i="38"/>
  <c r="U15" i="38"/>
  <c r="V15" i="38"/>
  <c r="Q8" i="49" s="1"/>
  <c r="U16" i="38"/>
  <c r="V16" i="38"/>
  <c r="U17" i="38"/>
  <c r="V17" i="38"/>
  <c r="S8" i="49" s="1"/>
  <c r="U18" i="38"/>
  <c r="V18" i="38"/>
  <c r="U19" i="38"/>
  <c r="V19" i="38"/>
  <c r="U8" i="49" s="1"/>
  <c r="U20" i="38"/>
  <c r="V20" i="38"/>
  <c r="U21" i="38"/>
  <c r="V21" i="38"/>
  <c r="W8" i="49" s="1"/>
  <c r="V8" i="49" l="1"/>
  <c r="T8" i="49"/>
  <c r="R8" i="49"/>
  <c r="P8" i="49"/>
  <c r="N8" i="49"/>
  <c r="L8" i="49"/>
  <c r="J8" i="49"/>
  <c r="H8" i="49"/>
  <c r="F8" i="49"/>
  <c r="O51" i="59"/>
  <c r="X52" i="57" l="1"/>
  <c r="X52" i="18"/>
  <c r="X52" i="66"/>
  <c r="X52" i="64"/>
  <c r="X52" i="63"/>
  <c r="X52" i="52"/>
  <c r="X52" i="51"/>
  <c r="X52" i="69"/>
  <c r="X52" i="73"/>
  <c r="X52" i="34"/>
  <c r="X52" i="65"/>
  <c r="X54" i="18"/>
  <c r="O51" i="66"/>
  <c r="O51" i="52"/>
  <c r="O51" i="51"/>
  <c r="O51" i="34"/>
  <c r="O62" i="69" l="1"/>
  <c r="X57" i="65"/>
  <c r="X59" i="65"/>
  <c r="X60" i="65"/>
  <c r="X58" i="65"/>
  <c r="L93" i="73" l="1"/>
  <c r="K93" i="73"/>
  <c r="J93" i="73"/>
  <c r="I93" i="73"/>
  <c r="H93" i="73"/>
  <c r="L92" i="73"/>
  <c r="K92" i="73"/>
  <c r="J92" i="73"/>
  <c r="I92" i="73"/>
  <c r="H92" i="73"/>
  <c r="L91" i="73"/>
  <c r="K91" i="73"/>
  <c r="J91" i="73"/>
  <c r="I91" i="73"/>
  <c r="H91" i="73"/>
  <c r="G91" i="73"/>
  <c r="F91" i="73"/>
  <c r="E91" i="73"/>
  <c r="D91" i="73"/>
  <c r="C91" i="73"/>
  <c r="B91" i="73"/>
  <c r="L83" i="73"/>
  <c r="K83" i="73"/>
  <c r="J83" i="73"/>
  <c r="I83" i="73"/>
  <c r="H83" i="73"/>
  <c r="G83" i="73"/>
  <c r="F83" i="73"/>
  <c r="E83" i="73"/>
  <c r="D83" i="73"/>
  <c r="C83" i="73"/>
  <c r="B83" i="73"/>
  <c r="L74" i="73"/>
  <c r="K74" i="73"/>
  <c r="J74" i="73"/>
  <c r="I74" i="73"/>
  <c r="H74" i="73"/>
  <c r="G74" i="73"/>
  <c r="F74" i="73"/>
  <c r="E74" i="73"/>
  <c r="D74" i="73"/>
  <c r="C74" i="73"/>
  <c r="B74" i="73"/>
  <c r="L54" i="73"/>
  <c r="L53" i="73"/>
  <c r="L52" i="73"/>
  <c r="Z51" i="73"/>
  <c r="Y51" i="73"/>
  <c r="BE46" i="73"/>
  <c r="BD46" i="73"/>
  <c r="AZ46" i="73"/>
  <c r="AY46" i="73"/>
  <c r="AU46" i="73"/>
  <c r="AT46" i="73"/>
  <c r="AP46" i="73"/>
  <c r="AO46" i="73"/>
  <c r="AK46" i="73"/>
  <c r="AJ46" i="73"/>
  <c r="AF46" i="73"/>
  <c r="G93" i="73" s="1"/>
  <c r="AE46" i="73"/>
  <c r="G92" i="73" s="1"/>
  <c r="AA46" i="73"/>
  <c r="F93" i="73" s="1"/>
  <c r="Z46" i="73"/>
  <c r="F92" i="73" s="1"/>
  <c r="V46" i="73"/>
  <c r="E93" i="73" s="1"/>
  <c r="U46" i="73"/>
  <c r="E92" i="73" s="1"/>
  <c r="Q46" i="73"/>
  <c r="D93" i="73" s="1"/>
  <c r="B1" i="73"/>
  <c r="J159" i="26"/>
  <c r="J160" i="26"/>
  <c r="J161" i="26"/>
  <c r="J162" i="26"/>
  <c r="J163" i="26"/>
  <c r="J164" i="26"/>
  <c r="J165" i="26"/>
  <c r="A2" i="100" s="1"/>
  <c r="O52" i="100" s="1"/>
  <c r="J166" i="26"/>
  <c r="J167" i="26"/>
  <c r="J168" i="26"/>
  <c r="J169" i="26"/>
  <c r="O53" i="100" l="1"/>
  <c r="X53" i="73"/>
  <c r="Z51" i="52" l="1"/>
  <c r="Y51" i="52"/>
  <c r="B89" i="28" l="1"/>
  <c r="B90" i="28"/>
  <c r="B91" i="28"/>
  <c r="B92" i="28"/>
  <c r="B93" i="28"/>
  <c r="B94" i="28"/>
  <c r="B95" i="28"/>
  <c r="B96" i="28"/>
  <c r="B97" i="28"/>
  <c r="B98" i="28"/>
  <c r="B99" i="28"/>
  <c r="B100" i="28"/>
  <c r="B101" i="28"/>
  <c r="B102" i="28"/>
  <c r="B103" i="28"/>
  <c r="B104" i="28"/>
  <c r="B105" i="28"/>
  <c r="B106" i="28"/>
  <c r="B107" i="28"/>
  <c r="B108" i="28"/>
  <c r="B109" i="28"/>
  <c r="B110" i="28"/>
  <c r="B111" i="28"/>
  <c r="B112" i="28"/>
  <c r="B113" i="28"/>
  <c r="B114" i="28"/>
  <c r="A115" i="28"/>
  <c r="L115" i="28" s="1"/>
  <c r="B115" i="28"/>
  <c r="B116" i="28"/>
  <c r="B117" i="28"/>
  <c r="B118" i="28"/>
  <c r="B119" i="28"/>
  <c r="B120" i="28"/>
  <c r="B121" i="28"/>
  <c r="B122" i="28"/>
  <c r="B123" i="28"/>
  <c r="B124" i="28"/>
  <c r="B125" i="28"/>
  <c r="A126" i="28"/>
  <c r="B126" i="28"/>
  <c r="A127" i="28"/>
  <c r="B127" i="28"/>
  <c r="A128" i="28"/>
  <c r="B128" i="28"/>
  <c r="A129" i="28"/>
  <c r="B129" i="28"/>
  <c r="A130" i="28"/>
  <c r="L130" i="28" s="1"/>
  <c r="B130" i="28"/>
  <c r="A131" i="28"/>
  <c r="L131" i="28" s="1"/>
  <c r="B131" i="28"/>
  <c r="A132" i="28"/>
  <c r="L132" i="28" s="1"/>
  <c r="B132" i="28"/>
  <c r="A133" i="28"/>
  <c r="L133" i="28" s="1"/>
  <c r="B133" i="28"/>
  <c r="A134" i="28"/>
  <c r="L134" i="28" s="1"/>
  <c r="B134" i="28"/>
  <c r="A135" i="28"/>
  <c r="L135" i="28" s="1"/>
  <c r="B135" i="28"/>
  <c r="A136" i="28"/>
  <c r="L136" i="28" s="1"/>
  <c r="B136" i="28"/>
  <c r="A137" i="28"/>
  <c r="L137" i="28" s="1"/>
  <c r="B137" i="28"/>
  <c r="A138" i="28"/>
  <c r="L138" i="28" s="1"/>
  <c r="B138" i="28"/>
  <c r="A139" i="28"/>
  <c r="L139" i="28" s="1"/>
  <c r="B139" i="28"/>
  <c r="B140" i="28"/>
  <c r="B141" i="28"/>
  <c r="B142" i="28"/>
  <c r="B143" i="28"/>
  <c r="B144" i="28"/>
  <c r="B145" i="28"/>
  <c r="B146" i="28"/>
  <c r="B147" i="28"/>
  <c r="B148" i="28"/>
  <c r="B149" i="28"/>
  <c r="A150" i="28"/>
  <c r="L150" i="28" s="1"/>
  <c r="B150" i="28"/>
  <c r="B74" i="28"/>
  <c r="B75" i="28"/>
  <c r="B76" i="28"/>
  <c r="B77" i="28"/>
  <c r="B78" i="28"/>
  <c r="B79" i="28"/>
  <c r="B80" i="28"/>
  <c r="B81" i="28"/>
  <c r="B82" i="28"/>
  <c r="B83" i="28"/>
  <c r="B84" i="28"/>
  <c r="B85" i="28"/>
  <c r="B86" i="28"/>
  <c r="B87" i="28"/>
  <c r="B88" i="28"/>
  <c r="L129" i="28" l="1"/>
  <c r="L128" i="28"/>
  <c r="L127" i="28"/>
  <c r="L126" i="28"/>
  <c r="B4" i="28"/>
  <c r="B5" i="28"/>
  <c r="B6" i="28"/>
  <c r="B7" i="28"/>
  <c r="B8" i="28"/>
  <c r="B9" i="28"/>
  <c r="B10" i="28"/>
  <c r="B11" i="28"/>
  <c r="B12" i="28"/>
  <c r="B13" i="28"/>
  <c r="B14" i="28"/>
  <c r="B15" i="28"/>
  <c r="B16" i="28"/>
  <c r="B17" i="28"/>
  <c r="B18" i="28"/>
  <c r="B19" i="28"/>
  <c r="B20" i="28"/>
  <c r="B21" i="28"/>
  <c r="B22" i="28"/>
  <c r="B23" i="28"/>
  <c r="B24" i="28"/>
  <c r="B25" i="28"/>
  <c r="B26" i="28"/>
  <c r="B27" i="28"/>
  <c r="B28" i="28"/>
  <c r="B29" i="28"/>
  <c r="B30" i="28"/>
  <c r="B31" i="28"/>
  <c r="B32" i="28"/>
  <c r="B33" i="28"/>
  <c r="B34" i="28"/>
  <c r="B35" i="28"/>
  <c r="B36" i="28"/>
  <c r="B37" i="28"/>
  <c r="B38" i="28"/>
  <c r="B39" i="28"/>
  <c r="B40" i="28"/>
  <c r="B41" i="28"/>
  <c r="B42" i="28"/>
  <c r="B43" i="28"/>
  <c r="B44" i="28"/>
  <c r="B45" i="28"/>
  <c r="B46" i="28"/>
  <c r="B47" i="28"/>
  <c r="B48" i="28"/>
  <c r="B49" i="28"/>
  <c r="B50" i="28"/>
  <c r="B51" i="28"/>
  <c r="B52" i="28"/>
  <c r="B53" i="28"/>
  <c r="B54" i="28"/>
  <c r="B55" i="28"/>
  <c r="B56" i="28"/>
  <c r="B57" i="28"/>
  <c r="B58" i="28"/>
  <c r="B59" i="28"/>
  <c r="B60" i="28"/>
  <c r="B61" i="28"/>
  <c r="B62" i="28"/>
  <c r="B63" i="28"/>
  <c r="B64" i="28"/>
  <c r="B65" i="28"/>
  <c r="B66" i="28"/>
  <c r="B67" i="28"/>
  <c r="B68" i="28"/>
  <c r="B69" i="28"/>
  <c r="B70" i="28"/>
  <c r="B71" i="28"/>
  <c r="B72" i="28"/>
  <c r="B73" i="28"/>
  <c r="A106" i="28" l="1"/>
  <c r="A107" i="28"/>
  <c r="A105" i="28"/>
  <c r="A104" i="28"/>
  <c r="J156" i="26"/>
  <c r="J155" i="26"/>
  <c r="J154" i="26"/>
  <c r="J157" i="26"/>
  <c r="J158" i="26"/>
  <c r="L93" i="69"/>
  <c r="K93" i="69"/>
  <c r="J93" i="69"/>
  <c r="I93" i="69"/>
  <c r="H93" i="69"/>
  <c r="L92" i="69"/>
  <c r="K92" i="69"/>
  <c r="J92" i="69"/>
  <c r="I92" i="69"/>
  <c r="H92" i="69"/>
  <c r="L91" i="69"/>
  <c r="K91" i="69"/>
  <c r="J91" i="69"/>
  <c r="I91" i="69"/>
  <c r="H91" i="69"/>
  <c r="G91" i="69"/>
  <c r="F91" i="69"/>
  <c r="E91" i="69"/>
  <c r="D91" i="69"/>
  <c r="C91" i="69"/>
  <c r="B91" i="69"/>
  <c r="L83" i="69"/>
  <c r="K83" i="69"/>
  <c r="J83" i="69"/>
  <c r="I83" i="69"/>
  <c r="H83" i="69"/>
  <c r="G83" i="69"/>
  <c r="F83" i="69"/>
  <c r="E83" i="69"/>
  <c r="D83" i="69"/>
  <c r="C83" i="69"/>
  <c r="B83" i="69"/>
  <c r="L74" i="69"/>
  <c r="K74" i="69"/>
  <c r="J74" i="69"/>
  <c r="I74" i="69"/>
  <c r="H74" i="69"/>
  <c r="G74" i="69"/>
  <c r="F74" i="69"/>
  <c r="E74" i="69"/>
  <c r="D74" i="69"/>
  <c r="C74" i="69"/>
  <c r="B74" i="69"/>
  <c r="L54" i="69"/>
  <c r="L53" i="69"/>
  <c r="L52" i="69"/>
  <c r="Z51" i="69"/>
  <c r="Y51" i="69"/>
  <c r="BE46" i="69"/>
  <c r="BD46" i="69"/>
  <c r="AZ46" i="69"/>
  <c r="AY46" i="69"/>
  <c r="AU46" i="69"/>
  <c r="AT46" i="69"/>
  <c r="AP46" i="69"/>
  <c r="AO46" i="69"/>
  <c r="AK46" i="69"/>
  <c r="AJ46" i="69"/>
  <c r="AF46" i="69"/>
  <c r="G93" i="69" s="1"/>
  <c r="AE46" i="69"/>
  <c r="G92" i="69" s="1"/>
  <c r="AA46" i="69"/>
  <c r="F93" i="69" s="1"/>
  <c r="Z46" i="69"/>
  <c r="F92" i="69" s="1"/>
  <c r="V46" i="69"/>
  <c r="E93" i="69" s="1"/>
  <c r="U46" i="69"/>
  <c r="E92" i="69" s="1"/>
  <c r="Q46" i="69"/>
  <c r="D93" i="69" s="1"/>
  <c r="P46" i="69"/>
  <c r="D92" i="69" s="1"/>
  <c r="L46" i="69"/>
  <c r="C93" i="69" s="1"/>
  <c r="K46" i="69"/>
  <c r="C92" i="69" s="1"/>
  <c r="B93" i="69"/>
  <c r="F46" i="69"/>
  <c r="B92" i="69" s="1"/>
  <c r="X53" i="69" l="1"/>
  <c r="A112" i="28"/>
  <c r="A113" i="28"/>
  <c r="A44" i="38"/>
  <c r="B44" i="38"/>
  <c r="A45" i="38"/>
  <c r="B45" i="38"/>
  <c r="A46" i="38"/>
  <c r="B46" i="38"/>
  <c r="A47" i="38"/>
  <c r="B47" i="38"/>
  <c r="A48" i="38"/>
  <c r="B48" i="38"/>
  <c r="A49" i="38"/>
  <c r="B49" i="38"/>
  <c r="A50" i="38"/>
  <c r="B50" i="38"/>
  <c r="A51" i="38"/>
  <c r="B51" i="38"/>
  <c r="A52" i="38"/>
  <c r="B52" i="38"/>
  <c r="A53" i="38"/>
  <c r="B53" i="38"/>
  <c r="A54" i="38"/>
  <c r="B54" i="38"/>
  <c r="A55" i="38"/>
  <c r="B55" i="38"/>
  <c r="A56" i="38"/>
  <c r="B56" i="38"/>
  <c r="A57" i="38"/>
  <c r="B57" i="38"/>
  <c r="A58" i="38"/>
  <c r="B58" i="38"/>
  <c r="A59" i="38"/>
  <c r="B59" i="38"/>
  <c r="A60" i="38"/>
  <c r="B60" i="38"/>
  <c r="A61" i="38"/>
  <c r="B61" i="38"/>
  <c r="A62" i="38"/>
  <c r="B62" i="38"/>
  <c r="A63" i="38"/>
  <c r="B63" i="38"/>
  <c r="A64" i="38"/>
  <c r="B64" i="38"/>
  <c r="A65" i="38"/>
  <c r="B65" i="38"/>
  <c r="A66" i="38"/>
  <c r="B66" i="38"/>
  <c r="A67" i="38"/>
  <c r="B67" i="38"/>
  <c r="A68" i="38"/>
  <c r="B68" i="38"/>
  <c r="A69" i="38"/>
  <c r="B69" i="38"/>
  <c r="A70" i="38"/>
  <c r="B70" i="38"/>
  <c r="A71" i="38"/>
  <c r="B71" i="38"/>
  <c r="A72" i="38"/>
  <c r="B72" i="38"/>
  <c r="A73" i="38"/>
  <c r="B73" i="38"/>
  <c r="A74" i="38"/>
  <c r="B74" i="38"/>
  <c r="A75" i="38"/>
  <c r="B75" i="38"/>
  <c r="A76" i="38"/>
  <c r="B76" i="38"/>
  <c r="A77" i="38"/>
  <c r="B77" i="38"/>
  <c r="A78" i="38"/>
  <c r="B78" i="38"/>
  <c r="A79" i="38"/>
  <c r="B79" i="38"/>
  <c r="A80" i="38"/>
  <c r="B80" i="38"/>
  <c r="A81" i="38"/>
  <c r="B81" i="38"/>
  <c r="A82" i="38"/>
  <c r="B82" i="38"/>
  <c r="A83" i="38"/>
  <c r="B83" i="38"/>
  <c r="A84" i="38"/>
  <c r="B84" i="38"/>
  <c r="A85" i="38"/>
  <c r="B85" i="38"/>
  <c r="A86" i="38"/>
  <c r="B86" i="38"/>
  <c r="A87" i="38"/>
  <c r="B87" i="38"/>
  <c r="A88" i="38"/>
  <c r="B88" i="38"/>
  <c r="A89" i="38"/>
  <c r="B89" i="38"/>
  <c r="A90" i="38"/>
  <c r="B90" i="38"/>
  <c r="A91" i="38"/>
  <c r="B91" i="38"/>
  <c r="A92" i="38"/>
  <c r="B92" i="38"/>
  <c r="A93" i="38"/>
  <c r="B93" i="38"/>
  <c r="A94" i="38"/>
  <c r="B94" i="38"/>
  <c r="A95" i="38"/>
  <c r="B95" i="38"/>
  <c r="A96" i="38"/>
  <c r="B96" i="38"/>
  <c r="A97" i="38"/>
  <c r="B97" i="38"/>
  <c r="A98" i="38"/>
  <c r="B98" i="38"/>
  <c r="A99" i="38"/>
  <c r="B99" i="38"/>
  <c r="A100" i="38"/>
  <c r="B100" i="38"/>
  <c r="A101" i="38"/>
  <c r="B101" i="38"/>
  <c r="A102" i="38"/>
  <c r="B102" i="38"/>
  <c r="A103" i="38"/>
  <c r="B103" i="38"/>
  <c r="A104" i="38"/>
  <c r="B104" i="38"/>
  <c r="A105" i="38"/>
  <c r="B105" i="38"/>
  <c r="A106" i="38"/>
  <c r="B106" i="38"/>
  <c r="A107" i="38"/>
  <c r="B107" i="38"/>
  <c r="A108" i="38"/>
  <c r="B108" i="38"/>
  <c r="A109" i="38"/>
  <c r="B109" i="38"/>
  <c r="A110" i="38"/>
  <c r="B110" i="38"/>
  <c r="A111" i="38"/>
  <c r="B111" i="38"/>
  <c r="A112" i="38"/>
  <c r="B112" i="38"/>
  <c r="A113" i="38"/>
  <c r="B113" i="38"/>
  <c r="A114" i="38"/>
  <c r="B114" i="38"/>
  <c r="A115" i="38"/>
  <c r="B115" i="38"/>
  <c r="A116" i="38"/>
  <c r="B116" i="38"/>
  <c r="A117" i="38"/>
  <c r="B117" i="38"/>
  <c r="A118" i="38"/>
  <c r="B118" i="38"/>
  <c r="A119" i="38"/>
  <c r="B119" i="38"/>
  <c r="A120" i="38"/>
  <c r="B120" i="38"/>
  <c r="A121" i="38"/>
  <c r="B121" i="38"/>
  <c r="A122" i="38"/>
  <c r="B122" i="38"/>
  <c r="A123" i="38"/>
  <c r="B123" i="38"/>
  <c r="A124" i="38"/>
  <c r="B124" i="38"/>
  <c r="A125" i="38"/>
  <c r="B125" i="38"/>
  <c r="A126" i="38"/>
  <c r="B126" i="38"/>
  <c r="A127" i="38"/>
  <c r="B127" i="38"/>
  <c r="A128" i="38"/>
  <c r="B128" i="38"/>
  <c r="A129" i="38"/>
  <c r="B129" i="38"/>
  <c r="A130" i="38"/>
  <c r="B130" i="38"/>
  <c r="A131" i="38"/>
  <c r="B131" i="38"/>
  <c r="A132" i="38"/>
  <c r="B132" i="38"/>
  <c r="A133" i="38"/>
  <c r="B133" i="38"/>
  <c r="A134" i="38"/>
  <c r="B134" i="38"/>
  <c r="A135" i="38"/>
  <c r="B135" i="38"/>
  <c r="A136" i="38"/>
  <c r="B136" i="38"/>
  <c r="A137" i="38"/>
  <c r="B137" i="38"/>
  <c r="A138" i="38"/>
  <c r="B138" i="38"/>
  <c r="A139" i="38"/>
  <c r="B139" i="38"/>
  <c r="A140" i="38"/>
  <c r="B140" i="38"/>
  <c r="BZ1" i="27" l="1"/>
  <c r="BX1" i="27" l="1"/>
  <c r="A85" i="28" l="1"/>
  <c r="L85" i="28" s="1"/>
  <c r="A82" i="28"/>
  <c r="L82" i="28" s="1"/>
  <c r="A83" i="28"/>
  <c r="L83" i="28" s="1"/>
  <c r="A87" i="28"/>
  <c r="L87" i="28" s="1"/>
  <c r="A84" i="28"/>
  <c r="L84" i="28" s="1"/>
  <c r="P47" i="38" l="1"/>
  <c r="AE46" i="38" s="1"/>
  <c r="U47" i="38"/>
  <c r="V47" i="38"/>
  <c r="O47" i="38"/>
  <c r="AD46" i="38" s="1"/>
  <c r="AA3" i="38"/>
  <c r="AB3" i="38"/>
  <c r="AC3" i="38"/>
  <c r="AA4" i="38"/>
  <c r="AB4" i="38"/>
  <c r="AC4" i="38"/>
  <c r="AA5" i="38"/>
  <c r="AB5" i="38"/>
  <c r="AC5" i="38"/>
  <c r="AA6" i="38"/>
  <c r="AB6" i="38"/>
  <c r="AC6" i="38"/>
  <c r="AA7" i="38"/>
  <c r="AB7" i="38"/>
  <c r="AC7" i="38"/>
  <c r="AA8" i="38"/>
  <c r="AB8" i="38"/>
  <c r="AC8" i="38"/>
  <c r="AA9" i="38"/>
  <c r="AB9" i="38"/>
  <c r="AC9" i="38"/>
  <c r="AA10" i="38"/>
  <c r="AB10" i="38"/>
  <c r="AC10" i="38"/>
  <c r="AA11" i="38"/>
  <c r="AB11" i="38"/>
  <c r="AC11" i="38"/>
  <c r="AA12" i="38"/>
  <c r="AB12" i="38"/>
  <c r="AC12" i="38"/>
  <c r="AA13" i="38"/>
  <c r="AB13" i="38"/>
  <c r="AC13" i="38"/>
  <c r="AA14" i="38"/>
  <c r="AB14" i="38"/>
  <c r="AC14" i="38"/>
  <c r="AA15" i="38"/>
  <c r="AB15" i="38"/>
  <c r="AC15" i="38"/>
  <c r="AA16" i="38"/>
  <c r="AB16" i="38"/>
  <c r="AC16" i="38"/>
  <c r="AA17" i="38"/>
  <c r="AB17" i="38"/>
  <c r="AC17" i="38"/>
  <c r="AA18" i="38"/>
  <c r="AB18" i="38"/>
  <c r="AC18" i="38"/>
  <c r="AA19" i="38"/>
  <c r="AB19" i="38"/>
  <c r="AC19" i="38"/>
  <c r="AA20" i="38"/>
  <c r="AB20" i="38"/>
  <c r="AC20" i="38"/>
  <c r="AA2" i="38"/>
  <c r="AB2" i="38"/>
  <c r="AC2" i="38"/>
  <c r="Z2" i="38" l="1"/>
  <c r="Z18" i="38"/>
  <c r="Z19" i="38"/>
  <c r="Z17" i="38"/>
  <c r="Z16" i="38"/>
  <c r="Z15" i="38"/>
  <c r="Z11" i="38"/>
  <c r="Z7" i="38"/>
  <c r="Z3" i="38"/>
  <c r="Z20" i="38"/>
  <c r="Z12" i="38"/>
  <c r="Z8" i="38"/>
  <c r="Z4" i="38"/>
  <c r="Z14" i="38"/>
  <c r="Z10" i="38"/>
  <c r="Z6" i="38"/>
  <c r="Z13" i="38"/>
  <c r="Z9" i="38"/>
  <c r="Z5" i="38"/>
  <c r="V48" i="38"/>
  <c r="U48" i="38"/>
  <c r="Y52" i="38" l="1"/>
  <c r="X49" i="38"/>
  <c r="X54" i="38"/>
  <c r="Y51" i="38"/>
  <c r="Y49" i="38"/>
  <c r="Y54" i="38"/>
  <c r="Y55" i="38"/>
  <c r="X55" i="38"/>
  <c r="X50" i="38"/>
  <c r="X56" i="38"/>
  <c r="X52" i="38"/>
  <c r="Y50" i="38"/>
  <c r="Y56" i="38"/>
  <c r="X51" i="38"/>
  <c r="X53" i="38"/>
  <c r="Y53" i="38"/>
  <c r="W49" i="38"/>
  <c r="W50" i="38"/>
  <c r="W51" i="38"/>
  <c r="W52" i="38"/>
  <c r="W53" i="38"/>
  <c r="W54" i="38"/>
  <c r="W55" i="38"/>
  <c r="W56" i="38"/>
  <c r="U52" i="38"/>
  <c r="U56" i="38"/>
  <c r="U55" i="38"/>
  <c r="V55" i="38"/>
  <c r="U50" i="38"/>
  <c r="U51" i="38"/>
  <c r="U54" i="38"/>
  <c r="V56" i="38"/>
  <c r="V51" i="38"/>
  <c r="V49" i="38"/>
  <c r="U53" i="38"/>
  <c r="V54" i="38"/>
  <c r="V53" i="38"/>
  <c r="V52" i="38"/>
  <c r="V50" i="38"/>
  <c r="U49" i="38"/>
  <c r="BW1" i="27" l="1"/>
  <c r="BY1" i="27"/>
  <c r="O93" i="52" l="1"/>
  <c r="O92" i="52"/>
  <c r="O91" i="52"/>
  <c r="O90" i="52"/>
  <c r="O89" i="52"/>
  <c r="O88" i="52"/>
  <c r="O87" i="52"/>
  <c r="O86" i="52"/>
  <c r="O85" i="52"/>
  <c r="O84" i="52" s="1"/>
  <c r="O83" i="52"/>
  <c r="O82" i="52"/>
  <c r="O81" i="52"/>
  <c r="O80" i="52"/>
  <c r="O79" i="52"/>
  <c r="O78" i="52"/>
  <c r="O77" i="52"/>
  <c r="O76" i="52"/>
  <c r="O75" i="52" s="1"/>
  <c r="O74" i="52"/>
  <c r="O73" i="52"/>
  <c r="O72" i="52"/>
  <c r="O71" i="52"/>
  <c r="O70" i="52"/>
  <c r="O69" i="52"/>
  <c r="O68" i="52"/>
  <c r="O67" i="52"/>
  <c r="O66" i="52" s="1"/>
  <c r="O65" i="52"/>
  <c r="O64" i="52"/>
  <c r="O63" i="52"/>
  <c r="O62" i="52"/>
  <c r="O61" i="52"/>
  <c r="O60" i="52"/>
  <c r="O59" i="52"/>
  <c r="O58" i="52"/>
  <c r="O57" i="52" s="1"/>
  <c r="O54" i="52"/>
  <c r="O93" i="66"/>
  <c r="O92" i="66"/>
  <c r="O91" i="66"/>
  <c r="O90" i="66"/>
  <c r="O89" i="66"/>
  <c r="O88" i="66"/>
  <c r="O87" i="66"/>
  <c r="O86" i="66"/>
  <c r="O85" i="66"/>
  <c r="O84" i="66" s="1"/>
  <c r="O83" i="66"/>
  <c r="O82" i="66"/>
  <c r="O81" i="66"/>
  <c r="O80" i="66"/>
  <c r="O79" i="66"/>
  <c r="O78" i="66"/>
  <c r="O77" i="66"/>
  <c r="O76" i="66"/>
  <c r="O75" i="66" s="1"/>
  <c r="O74" i="66"/>
  <c r="O73" i="66"/>
  <c r="O72" i="66"/>
  <c r="O71" i="66"/>
  <c r="O70" i="66"/>
  <c r="O69" i="66"/>
  <c r="O68" i="66"/>
  <c r="O67" i="66"/>
  <c r="O66" i="66" s="1"/>
  <c r="O65" i="66"/>
  <c r="O64" i="66"/>
  <c r="O63" i="66"/>
  <c r="O62" i="66"/>
  <c r="O61" i="66"/>
  <c r="O60" i="66"/>
  <c r="O59" i="66"/>
  <c r="O58" i="66"/>
  <c r="O57" i="66" s="1"/>
  <c r="O54" i="66"/>
  <c r="L93" i="66" l="1"/>
  <c r="K93" i="66"/>
  <c r="J93" i="66"/>
  <c r="I93" i="66"/>
  <c r="H93" i="66"/>
  <c r="L92" i="66"/>
  <c r="K92" i="66"/>
  <c r="J92" i="66"/>
  <c r="I92" i="66"/>
  <c r="H92" i="66"/>
  <c r="L91" i="66"/>
  <c r="K91" i="66"/>
  <c r="J91" i="66"/>
  <c r="I91" i="66"/>
  <c r="H91" i="66"/>
  <c r="G91" i="66"/>
  <c r="F91" i="66"/>
  <c r="E91" i="66"/>
  <c r="D91" i="66"/>
  <c r="C91" i="66"/>
  <c r="B91" i="66"/>
  <c r="L83" i="66"/>
  <c r="K83" i="66"/>
  <c r="J83" i="66"/>
  <c r="I83" i="66"/>
  <c r="H83" i="66"/>
  <c r="G83" i="66"/>
  <c r="F83" i="66"/>
  <c r="E83" i="66"/>
  <c r="D83" i="66"/>
  <c r="C83" i="66"/>
  <c r="B83" i="66"/>
  <c r="L74" i="66"/>
  <c r="K74" i="66"/>
  <c r="J74" i="66"/>
  <c r="I74" i="66"/>
  <c r="H74" i="66"/>
  <c r="G74" i="66"/>
  <c r="F74" i="66"/>
  <c r="E74" i="66"/>
  <c r="D74" i="66"/>
  <c r="C74" i="66"/>
  <c r="B74" i="66"/>
  <c r="L54" i="66"/>
  <c r="L53" i="66"/>
  <c r="D53" i="66"/>
  <c r="L52" i="66"/>
  <c r="D52" i="66"/>
  <c r="Z51" i="66"/>
  <c r="Y51" i="66"/>
  <c r="BE46" i="66"/>
  <c r="BD46" i="66"/>
  <c r="AZ46" i="66"/>
  <c r="AY46" i="66"/>
  <c r="AU46" i="66"/>
  <c r="AT46" i="66"/>
  <c r="AP46" i="66"/>
  <c r="AO46" i="66"/>
  <c r="AK46" i="66"/>
  <c r="AJ46" i="66"/>
  <c r="AF46" i="66"/>
  <c r="G93" i="66" s="1"/>
  <c r="AE46" i="66"/>
  <c r="G92" i="66" s="1"/>
  <c r="AA46" i="66"/>
  <c r="F93" i="66" s="1"/>
  <c r="Z46" i="66"/>
  <c r="F92" i="66" s="1"/>
  <c r="V46" i="66"/>
  <c r="E93" i="66" s="1"/>
  <c r="U46" i="66"/>
  <c r="E92" i="66" s="1"/>
  <c r="Q46" i="66"/>
  <c r="D93" i="66" s="1"/>
  <c r="P46" i="66"/>
  <c r="D92" i="66" s="1"/>
  <c r="L46" i="66"/>
  <c r="C93" i="66" s="1"/>
  <c r="K46" i="66"/>
  <c r="C92" i="66" s="1"/>
  <c r="G46" i="66"/>
  <c r="B93" i="66" s="1"/>
  <c r="F46" i="66"/>
  <c r="B92" i="66" s="1"/>
  <c r="D54" i="66"/>
  <c r="X53" i="66" l="1"/>
  <c r="BS1" i="27" l="1"/>
  <c r="BT1" i="27"/>
  <c r="BU1" i="27"/>
  <c r="B3" i="28" l="1"/>
  <c r="BN1" i="27" l="1"/>
  <c r="BM1" i="27"/>
  <c r="BL1" i="27"/>
  <c r="W3" i="28" l="1"/>
  <c r="B6" i="49"/>
  <c r="B7" i="49"/>
  <c r="B8" i="49"/>
  <c r="B9" i="49"/>
  <c r="B10" i="49"/>
  <c r="B11" i="49"/>
  <c r="B12" i="49"/>
  <c r="B13" i="49"/>
  <c r="B14" i="49"/>
  <c r="B15" i="49"/>
  <c r="B16" i="49"/>
  <c r="B17" i="49"/>
  <c r="B18" i="49"/>
  <c r="B19" i="49"/>
  <c r="B20" i="49"/>
  <c r="B21" i="49"/>
  <c r="B22" i="49"/>
  <c r="B23" i="49"/>
  <c r="B24" i="49"/>
  <c r="B25" i="49"/>
  <c r="B26" i="49"/>
  <c r="B27" i="49"/>
  <c r="B28" i="49"/>
  <c r="B29" i="49"/>
  <c r="B30" i="49"/>
  <c r="B31" i="49"/>
  <c r="B32" i="49"/>
  <c r="B33" i="49"/>
  <c r="B34" i="49"/>
  <c r="B35" i="49"/>
  <c r="B36" i="49"/>
  <c r="B37" i="49"/>
  <c r="B38" i="49"/>
  <c r="B39" i="49"/>
  <c r="B40" i="49"/>
  <c r="B41" i="49"/>
  <c r="B42" i="49"/>
  <c r="B43" i="49"/>
  <c r="B44" i="49"/>
  <c r="B45" i="49"/>
  <c r="B46" i="49"/>
  <c r="B5" i="49"/>
  <c r="R5" i="49"/>
  <c r="Z5" i="49"/>
  <c r="H5" i="49"/>
  <c r="AB5" i="49"/>
  <c r="W5" i="49"/>
  <c r="AD5" i="49"/>
  <c r="T5" i="49"/>
  <c r="U5" i="49"/>
  <c r="AE5" i="49"/>
  <c r="X5" i="49"/>
  <c r="AA5" i="49"/>
  <c r="V5" i="49"/>
  <c r="Y5" i="49"/>
  <c r="S5" i="49"/>
  <c r="AC5" i="49"/>
  <c r="C5" i="28" l="1"/>
  <c r="C41" i="28"/>
  <c r="C53" i="28"/>
  <c r="C61" i="28"/>
  <c r="C65" i="28"/>
  <c r="C69" i="28"/>
  <c r="C85" i="28"/>
  <c r="C129" i="28"/>
  <c r="C6" i="28"/>
  <c r="C10" i="28"/>
  <c r="C18" i="28"/>
  <c r="C26" i="28"/>
  <c r="C42" i="28"/>
  <c r="C54" i="28"/>
  <c r="C98" i="28"/>
  <c r="C114" i="28"/>
  <c r="C134" i="28"/>
  <c r="C60" i="28"/>
  <c r="C92" i="28"/>
  <c r="C39" i="28"/>
  <c r="C55" i="28"/>
  <c r="C79" i="28"/>
  <c r="C91" i="28"/>
  <c r="C99" i="28"/>
  <c r="C103" i="28"/>
  <c r="C135" i="28"/>
  <c r="C143" i="28"/>
  <c r="C3" i="28"/>
  <c r="C56" i="28"/>
  <c r="C124" i="28"/>
  <c r="L53" i="58"/>
  <c r="L54" i="58"/>
  <c r="L53" i="18"/>
  <c r="L54" i="18"/>
  <c r="L53" i="57"/>
  <c r="L54" i="57"/>
  <c r="L53" i="59"/>
  <c r="L54" i="59"/>
  <c r="L53" i="35"/>
  <c r="L54" i="35"/>
  <c r="L53" i="51"/>
  <c r="L54" i="51"/>
  <c r="L53" i="34"/>
  <c r="L54" i="34"/>
  <c r="L53" i="52"/>
  <c r="L54" i="52"/>
  <c r="L53" i="65"/>
  <c r="L54" i="65"/>
  <c r="L53" i="64"/>
  <c r="L54" i="64"/>
  <c r="L53" i="63"/>
  <c r="L54" i="63"/>
  <c r="L52" i="58"/>
  <c r="L52" i="18"/>
  <c r="L52" i="57"/>
  <c r="L52" i="59"/>
  <c r="L52" i="35"/>
  <c r="L52" i="51"/>
  <c r="L52" i="34"/>
  <c r="L52" i="52"/>
  <c r="L52" i="65"/>
  <c r="L52" i="64"/>
  <c r="L52" i="63"/>
  <c r="L93" i="58"/>
  <c r="K93" i="58"/>
  <c r="J93" i="58"/>
  <c r="I93" i="58"/>
  <c r="L92" i="58"/>
  <c r="K92" i="58"/>
  <c r="J92" i="58"/>
  <c r="I92" i="58"/>
  <c r="L91" i="58"/>
  <c r="K91" i="58"/>
  <c r="J91" i="58"/>
  <c r="I91" i="58"/>
  <c r="L83" i="58"/>
  <c r="K83" i="58"/>
  <c r="J83" i="58"/>
  <c r="I83" i="58"/>
  <c r="L74" i="58"/>
  <c r="K74" i="58"/>
  <c r="J74" i="58"/>
  <c r="I74" i="58"/>
  <c r="L93" i="18"/>
  <c r="K93" i="18"/>
  <c r="J93" i="18"/>
  <c r="I93" i="18"/>
  <c r="L92" i="18"/>
  <c r="K92" i="18"/>
  <c r="J92" i="18"/>
  <c r="I92" i="18"/>
  <c r="L91" i="18"/>
  <c r="K91" i="18"/>
  <c r="J91" i="18"/>
  <c r="I91" i="18"/>
  <c r="L83" i="18"/>
  <c r="K83" i="18"/>
  <c r="J83" i="18"/>
  <c r="I83" i="18"/>
  <c r="L74" i="18"/>
  <c r="K74" i="18"/>
  <c r="J74" i="18"/>
  <c r="I74" i="18"/>
  <c r="L93" i="57"/>
  <c r="K93" i="57"/>
  <c r="J93" i="57"/>
  <c r="I93" i="57"/>
  <c r="L92" i="57"/>
  <c r="K92" i="57"/>
  <c r="J92" i="57"/>
  <c r="I92" i="57"/>
  <c r="L91" i="57"/>
  <c r="K91" i="57"/>
  <c r="J91" i="57"/>
  <c r="I91" i="57"/>
  <c r="L83" i="57"/>
  <c r="K83" i="57"/>
  <c r="J83" i="57"/>
  <c r="I83" i="57"/>
  <c r="L74" i="57"/>
  <c r="K74" i="57"/>
  <c r="J74" i="57"/>
  <c r="I74" i="57"/>
  <c r="L93" i="59"/>
  <c r="K93" i="59"/>
  <c r="J93" i="59"/>
  <c r="I93" i="59"/>
  <c r="L92" i="59"/>
  <c r="K92" i="59"/>
  <c r="J92" i="59"/>
  <c r="I92" i="59"/>
  <c r="L91" i="59"/>
  <c r="K91" i="59"/>
  <c r="J91" i="59"/>
  <c r="I91" i="59"/>
  <c r="L83" i="59"/>
  <c r="K83" i="59"/>
  <c r="J83" i="59"/>
  <c r="I83" i="59"/>
  <c r="L74" i="59"/>
  <c r="K74" i="59"/>
  <c r="J74" i="59"/>
  <c r="I74" i="59"/>
  <c r="L93" i="35"/>
  <c r="K93" i="35"/>
  <c r="J93" i="35"/>
  <c r="I93" i="35"/>
  <c r="L92" i="35"/>
  <c r="K92" i="35"/>
  <c r="J92" i="35"/>
  <c r="I92" i="35"/>
  <c r="L91" i="35"/>
  <c r="K91" i="35"/>
  <c r="J91" i="35"/>
  <c r="I91" i="35"/>
  <c r="L83" i="35"/>
  <c r="K83" i="35"/>
  <c r="J83" i="35"/>
  <c r="I83" i="35"/>
  <c r="L74" i="35"/>
  <c r="K74" i="35"/>
  <c r="J74" i="35"/>
  <c r="I74" i="35"/>
  <c r="L93" i="51"/>
  <c r="K93" i="51"/>
  <c r="J93" i="51"/>
  <c r="I93" i="51"/>
  <c r="L92" i="51"/>
  <c r="K92" i="51"/>
  <c r="J92" i="51"/>
  <c r="I92" i="51"/>
  <c r="L91" i="51"/>
  <c r="K91" i="51"/>
  <c r="J91" i="51"/>
  <c r="I91" i="51"/>
  <c r="L83" i="51"/>
  <c r="K83" i="51"/>
  <c r="J83" i="51"/>
  <c r="I83" i="51"/>
  <c r="L74" i="51"/>
  <c r="K74" i="51"/>
  <c r="J74" i="51"/>
  <c r="I74" i="51"/>
  <c r="L93" i="34"/>
  <c r="K93" i="34"/>
  <c r="J93" i="34"/>
  <c r="I93" i="34"/>
  <c r="L92" i="34"/>
  <c r="K92" i="34"/>
  <c r="J92" i="34"/>
  <c r="I92" i="34"/>
  <c r="L91" i="34"/>
  <c r="K91" i="34"/>
  <c r="J91" i="34"/>
  <c r="I91" i="34"/>
  <c r="L83" i="34"/>
  <c r="K83" i="34"/>
  <c r="J83" i="34"/>
  <c r="I83" i="34"/>
  <c r="L74" i="34"/>
  <c r="K74" i="34"/>
  <c r="J74" i="34"/>
  <c r="I74" i="34"/>
  <c r="L93" i="52"/>
  <c r="K93" i="52"/>
  <c r="J93" i="52"/>
  <c r="I93" i="52"/>
  <c r="L92" i="52"/>
  <c r="K92" i="52"/>
  <c r="J92" i="52"/>
  <c r="I92" i="52"/>
  <c r="L91" i="52"/>
  <c r="K91" i="52"/>
  <c r="J91" i="52"/>
  <c r="I91" i="52"/>
  <c r="L83" i="52"/>
  <c r="K83" i="52"/>
  <c r="J83" i="52"/>
  <c r="I83" i="52"/>
  <c r="L74" i="52"/>
  <c r="K74" i="52"/>
  <c r="J74" i="52"/>
  <c r="I74" i="52"/>
  <c r="L93" i="65"/>
  <c r="K93" i="65"/>
  <c r="J93" i="65"/>
  <c r="I93" i="65"/>
  <c r="L92" i="65"/>
  <c r="K92" i="65"/>
  <c r="J92" i="65"/>
  <c r="I92" i="65"/>
  <c r="L91" i="65"/>
  <c r="K91" i="65"/>
  <c r="J91" i="65"/>
  <c r="I91" i="65"/>
  <c r="L83" i="65"/>
  <c r="K83" i="65"/>
  <c r="J83" i="65"/>
  <c r="I83" i="65"/>
  <c r="L74" i="65"/>
  <c r="K74" i="65"/>
  <c r="J74" i="65"/>
  <c r="I74" i="65"/>
  <c r="L93" i="64"/>
  <c r="K93" i="64"/>
  <c r="J93" i="64"/>
  <c r="I93" i="64"/>
  <c r="L92" i="64"/>
  <c r="K92" i="64"/>
  <c r="J92" i="64"/>
  <c r="I92" i="64"/>
  <c r="L91" i="64"/>
  <c r="K91" i="64"/>
  <c r="J91" i="64"/>
  <c r="I91" i="64"/>
  <c r="L83" i="64"/>
  <c r="K83" i="64"/>
  <c r="J83" i="64"/>
  <c r="I83" i="64"/>
  <c r="L74" i="64"/>
  <c r="K74" i="64"/>
  <c r="J74" i="64"/>
  <c r="I74" i="64"/>
  <c r="L93" i="63"/>
  <c r="K93" i="63"/>
  <c r="J93" i="63"/>
  <c r="I93" i="63"/>
  <c r="L92" i="63"/>
  <c r="K92" i="63"/>
  <c r="J92" i="63"/>
  <c r="I92" i="63"/>
  <c r="L91" i="63"/>
  <c r="K91" i="63"/>
  <c r="J91" i="63"/>
  <c r="I91" i="63"/>
  <c r="L83" i="63"/>
  <c r="K83" i="63"/>
  <c r="J83" i="63"/>
  <c r="I83" i="63"/>
  <c r="L74" i="63"/>
  <c r="K74" i="63"/>
  <c r="J74" i="63"/>
  <c r="I74" i="63"/>
  <c r="H93" i="58"/>
  <c r="H92" i="58"/>
  <c r="H91" i="58"/>
  <c r="H83" i="58"/>
  <c r="H74" i="58"/>
  <c r="H93" i="18"/>
  <c r="H92" i="18"/>
  <c r="H91" i="18"/>
  <c r="H83" i="18"/>
  <c r="H74" i="18"/>
  <c r="H93" i="57"/>
  <c r="H92" i="57"/>
  <c r="H91" i="57"/>
  <c r="H83" i="57"/>
  <c r="H74" i="57"/>
  <c r="H93" i="59"/>
  <c r="H92" i="59"/>
  <c r="H91" i="59"/>
  <c r="H83" i="59"/>
  <c r="H74" i="59"/>
  <c r="H93" i="35"/>
  <c r="H92" i="35"/>
  <c r="H91" i="35"/>
  <c r="H83" i="35"/>
  <c r="H74" i="35"/>
  <c r="H93" i="51"/>
  <c r="H92" i="51"/>
  <c r="H91" i="51"/>
  <c r="H83" i="51"/>
  <c r="H74" i="51"/>
  <c r="H93" i="34"/>
  <c r="H92" i="34"/>
  <c r="H91" i="34"/>
  <c r="H83" i="34"/>
  <c r="H74" i="34"/>
  <c r="H93" i="52"/>
  <c r="H92" i="52"/>
  <c r="H91" i="52"/>
  <c r="H83" i="52"/>
  <c r="H74" i="52"/>
  <c r="H93" i="65"/>
  <c r="H92" i="65"/>
  <c r="H91" i="65"/>
  <c r="H83" i="65"/>
  <c r="H74" i="65"/>
  <c r="H93" i="64"/>
  <c r="H92" i="64"/>
  <c r="H91" i="64"/>
  <c r="H83" i="64"/>
  <c r="H74" i="64"/>
  <c r="H93" i="63"/>
  <c r="H92" i="63"/>
  <c r="H91" i="63"/>
  <c r="H83" i="63"/>
  <c r="H74" i="63"/>
  <c r="P5" i="49"/>
  <c r="E5" i="49"/>
  <c r="BE46" i="58" l="1"/>
  <c r="BD46" i="58"/>
  <c r="BE46" i="18"/>
  <c r="BD46" i="18"/>
  <c r="BE46" i="57"/>
  <c r="BD46" i="57"/>
  <c r="BE46" i="59"/>
  <c r="BD46" i="59"/>
  <c r="BE46" i="35"/>
  <c r="BD46" i="35"/>
  <c r="BE46" i="51"/>
  <c r="BD46" i="51"/>
  <c r="BE46" i="34"/>
  <c r="BD46" i="34"/>
  <c r="BE46" i="52"/>
  <c r="BD46" i="52"/>
  <c r="BE46" i="65"/>
  <c r="BD46" i="65"/>
  <c r="BE46" i="64"/>
  <c r="BD46" i="64"/>
  <c r="BE46" i="63"/>
  <c r="BD46" i="63"/>
  <c r="AZ46" i="58"/>
  <c r="AY46" i="58"/>
  <c r="AZ46" i="18"/>
  <c r="AY46" i="18"/>
  <c r="AZ46" i="57"/>
  <c r="AY46" i="57"/>
  <c r="AZ46" i="59"/>
  <c r="AY46" i="59"/>
  <c r="AZ46" i="35"/>
  <c r="AY46" i="35"/>
  <c r="AZ46" i="51"/>
  <c r="AY46" i="51"/>
  <c r="AZ46" i="34"/>
  <c r="AY46" i="34"/>
  <c r="AZ46" i="52"/>
  <c r="AY46" i="52"/>
  <c r="AZ46" i="65"/>
  <c r="AY46" i="65"/>
  <c r="AZ46" i="64"/>
  <c r="AY46" i="64"/>
  <c r="AZ46" i="63"/>
  <c r="AY46" i="63"/>
  <c r="AU46" i="58"/>
  <c r="AT46" i="58"/>
  <c r="AU46" i="18"/>
  <c r="AT46" i="18"/>
  <c r="AU46" i="57"/>
  <c r="AT46" i="57"/>
  <c r="AU46" i="59"/>
  <c r="AT46" i="59"/>
  <c r="AU46" i="35"/>
  <c r="AT46" i="35"/>
  <c r="AU46" i="51"/>
  <c r="AT46" i="51"/>
  <c r="AU46" i="34"/>
  <c r="AT46" i="34"/>
  <c r="AU46" i="52"/>
  <c r="AT46" i="52"/>
  <c r="AU46" i="65"/>
  <c r="AT46" i="65"/>
  <c r="AU46" i="64"/>
  <c r="AT46" i="64"/>
  <c r="AU46" i="63"/>
  <c r="AT46" i="63"/>
  <c r="AP46" i="58"/>
  <c r="AO46" i="58"/>
  <c r="AP46" i="18"/>
  <c r="AO46" i="18"/>
  <c r="AP46" i="57"/>
  <c r="AO46" i="57"/>
  <c r="AP46" i="59"/>
  <c r="AO46" i="59"/>
  <c r="AP46" i="35"/>
  <c r="AO46" i="35"/>
  <c r="AP46" i="51"/>
  <c r="AO46" i="51"/>
  <c r="AP46" i="34"/>
  <c r="AO46" i="34"/>
  <c r="AP46" i="52"/>
  <c r="AO46" i="52"/>
  <c r="AP46" i="65"/>
  <c r="AO46" i="65"/>
  <c r="AP46" i="64"/>
  <c r="AO46" i="64"/>
  <c r="AP46" i="63"/>
  <c r="AO46" i="63"/>
  <c r="AK46" i="58"/>
  <c r="AJ46" i="58"/>
  <c r="AK46" i="18"/>
  <c r="AJ46" i="18"/>
  <c r="AK46" i="57"/>
  <c r="AJ46" i="57"/>
  <c r="AK46" i="59"/>
  <c r="AJ46" i="59"/>
  <c r="AK46" i="35"/>
  <c r="AJ46" i="35"/>
  <c r="AK46" i="51"/>
  <c r="AJ46" i="51"/>
  <c r="AK46" i="34"/>
  <c r="AJ46" i="34"/>
  <c r="AK46" i="52"/>
  <c r="AJ46" i="52"/>
  <c r="AK46" i="65"/>
  <c r="AJ46" i="65"/>
  <c r="AK46" i="64"/>
  <c r="AJ46" i="64"/>
  <c r="AK46" i="63"/>
  <c r="AJ46" i="63"/>
  <c r="W4" i="28"/>
  <c r="W5" i="28"/>
  <c r="W6" i="28"/>
  <c r="W7" i="28"/>
  <c r="W8" i="28"/>
  <c r="W9" i="28"/>
  <c r="W10" i="28"/>
  <c r="W11" i="28"/>
  <c r="W12" i="28"/>
  <c r="W13" i="28"/>
  <c r="A75" i="28"/>
  <c r="L75" i="28" s="1"/>
  <c r="C153" i="28" l="1"/>
  <c r="C73" i="28"/>
  <c r="C89" i="28"/>
  <c r="C133" i="28"/>
  <c r="C14" i="28"/>
  <c r="C22" i="28"/>
  <c r="C30" i="28"/>
  <c r="C46" i="28"/>
  <c r="C118" i="28"/>
  <c r="C83" i="28"/>
  <c r="C107" i="28"/>
  <c r="C139" i="28"/>
  <c r="C147" i="28"/>
  <c r="C96" i="28"/>
  <c r="C128" i="28"/>
  <c r="C109" i="28"/>
  <c r="C141" i="28"/>
  <c r="C149" i="28"/>
  <c r="C16" i="28"/>
  <c r="C24" i="28"/>
  <c r="C32" i="28"/>
  <c r="C120" i="28"/>
  <c r="C75" i="28"/>
  <c r="C48" i="28"/>
  <c r="C151" i="28"/>
  <c r="C81" i="28"/>
  <c r="C101" i="28"/>
  <c r="C105" i="28"/>
  <c r="C137" i="28"/>
  <c r="C145" i="28"/>
  <c r="C58" i="28"/>
  <c r="C94" i="28"/>
  <c r="C126" i="28"/>
  <c r="C8" i="28"/>
  <c r="C44" i="28"/>
  <c r="C116" i="28"/>
  <c r="C63" i="28"/>
  <c r="C67" i="28"/>
  <c r="C71" i="28"/>
  <c r="C87" i="28"/>
  <c r="C131" i="28"/>
  <c r="C12" i="28"/>
  <c r="C20" i="28"/>
  <c r="C28" i="28"/>
  <c r="C113" i="28"/>
  <c r="C52" i="28"/>
  <c r="C36" i="28"/>
  <c r="C78" i="28"/>
  <c r="C35" i="28"/>
  <c r="C51" i="28"/>
  <c r="C123" i="28"/>
  <c r="C112" i="28"/>
  <c r="C97" i="28"/>
  <c r="C74" i="28"/>
  <c r="C90" i="28"/>
  <c r="C84" i="28"/>
  <c r="C108" i="28"/>
  <c r="C148" i="28"/>
  <c r="C15" i="28"/>
  <c r="C23" i="28"/>
  <c r="C31" i="28"/>
  <c r="C47" i="28"/>
  <c r="C119" i="28"/>
  <c r="C140" i="28"/>
  <c r="C57" i="28"/>
  <c r="C93" i="28"/>
  <c r="C125" i="28"/>
  <c r="C62" i="28"/>
  <c r="C66" i="28"/>
  <c r="C70" i="28"/>
  <c r="C86" i="28"/>
  <c r="C130" i="28"/>
  <c r="C150" i="28"/>
  <c r="C40" i="28"/>
  <c r="C100" i="28"/>
  <c r="C7" i="28"/>
  <c r="C11" i="28"/>
  <c r="C19" i="28"/>
  <c r="C27" i="28"/>
  <c r="C43" i="28"/>
  <c r="C115" i="28"/>
  <c r="C4" i="28"/>
  <c r="C80" i="28"/>
  <c r="C104" i="28"/>
  <c r="C136" i="28"/>
  <c r="C144" i="28"/>
  <c r="C77" i="28"/>
  <c r="C34" i="28"/>
  <c r="C50" i="28"/>
  <c r="C122" i="28"/>
  <c r="C111" i="28"/>
  <c r="C17" i="28"/>
  <c r="C25" i="28"/>
  <c r="C33" i="28"/>
  <c r="C49" i="28"/>
  <c r="C121" i="28"/>
  <c r="C110" i="28"/>
  <c r="C142" i="28"/>
  <c r="C76" i="28"/>
  <c r="C152" i="28"/>
  <c r="C9" i="28"/>
  <c r="C13" i="28"/>
  <c r="C21" i="28"/>
  <c r="C29" i="28"/>
  <c r="C45" i="28"/>
  <c r="C117" i="28"/>
  <c r="C82" i="28"/>
  <c r="C102" i="28"/>
  <c r="C106" i="28"/>
  <c r="C138" i="28"/>
  <c r="C146" i="28"/>
  <c r="C68" i="28"/>
  <c r="C59" i="28"/>
  <c r="C95" i="28"/>
  <c r="C127" i="28"/>
  <c r="C64" i="28"/>
  <c r="C72" i="28"/>
  <c r="C88" i="28"/>
  <c r="C132" i="28"/>
  <c r="L113" i="28"/>
  <c r="A31" i="28"/>
  <c r="L31" i="28" s="1"/>
  <c r="A24" i="28"/>
  <c r="L24" i="28" s="1"/>
  <c r="A20" i="28"/>
  <c r="L20" i="28" s="1"/>
  <c r="A25" i="28"/>
  <c r="L25" i="28" s="1"/>
  <c r="A21" i="28"/>
  <c r="L21" i="28" s="1"/>
  <c r="A22" i="28"/>
  <c r="L22" i="28" s="1"/>
  <c r="A27" i="28"/>
  <c r="L27" i="28" s="1"/>
  <c r="A23" i="28"/>
  <c r="L23" i="28" s="1"/>
  <c r="A19" i="28"/>
  <c r="L19" i="28" s="1"/>
  <c r="A34" i="28"/>
  <c r="L34" i="28" s="1"/>
  <c r="A58" i="28"/>
  <c r="L58" i="28" s="1"/>
  <c r="A51" i="28"/>
  <c r="L51" i="28" s="1"/>
  <c r="A74" i="28"/>
  <c r="L74" i="28" s="1"/>
  <c r="A68" i="28"/>
  <c r="L68" i="28" s="1"/>
  <c r="A72" i="28"/>
  <c r="L72" i="28" s="1"/>
  <c r="A65" i="28"/>
  <c r="L65" i="28" s="1"/>
  <c r="A66" i="28"/>
  <c r="L66" i="28" s="1"/>
  <c r="A70" i="28"/>
  <c r="L70" i="28" s="1"/>
  <c r="A69" i="28"/>
  <c r="L69" i="28" s="1"/>
  <c r="A67" i="28"/>
  <c r="L67" i="28" s="1"/>
  <c r="A73" i="28"/>
  <c r="L73" i="28" s="1"/>
  <c r="A71" i="28"/>
  <c r="L71" i="28" s="1"/>
  <c r="A80" i="28"/>
  <c r="L80" i="28" s="1"/>
  <c r="A81" i="28"/>
  <c r="L81" i="28" s="1"/>
  <c r="L112" i="28"/>
  <c r="L107" i="28"/>
  <c r="L104" i="28"/>
  <c r="L105" i="28"/>
  <c r="L106" i="28"/>
  <c r="G91" i="65" l="1"/>
  <c r="F91" i="65"/>
  <c r="E91" i="65"/>
  <c r="D91" i="65"/>
  <c r="C91" i="65"/>
  <c r="B91" i="65"/>
  <c r="G83" i="65"/>
  <c r="F83" i="65"/>
  <c r="E83" i="65"/>
  <c r="D83" i="65"/>
  <c r="C83" i="65"/>
  <c r="B83" i="65"/>
  <c r="G74" i="65"/>
  <c r="F74" i="65"/>
  <c r="E74" i="65"/>
  <c r="D74" i="65"/>
  <c r="C74" i="65"/>
  <c r="B74" i="65"/>
  <c r="AF46" i="65"/>
  <c r="AE46" i="65"/>
  <c r="G92" i="65" s="1"/>
  <c r="AA46" i="65"/>
  <c r="F93" i="65" s="1"/>
  <c r="Z46" i="65"/>
  <c r="F92" i="65" s="1"/>
  <c r="V46" i="65"/>
  <c r="E93" i="65" s="1"/>
  <c r="U46" i="65"/>
  <c r="E92" i="65" s="1"/>
  <c r="Q46" i="65"/>
  <c r="D93" i="65" s="1"/>
  <c r="P46" i="65"/>
  <c r="D92" i="65" s="1"/>
  <c r="L46" i="65"/>
  <c r="C93" i="65" s="1"/>
  <c r="K46" i="65"/>
  <c r="C92" i="65" s="1"/>
  <c r="F46" i="65"/>
  <c r="B92" i="65" s="1"/>
  <c r="G46" i="65"/>
  <c r="B93" i="65" s="1"/>
  <c r="G91" i="64"/>
  <c r="F91" i="64"/>
  <c r="E91" i="64"/>
  <c r="D91" i="64"/>
  <c r="C91" i="64"/>
  <c r="B91" i="64"/>
  <c r="G83" i="64"/>
  <c r="F83" i="64"/>
  <c r="E83" i="64"/>
  <c r="D83" i="64"/>
  <c r="C83" i="64"/>
  <c r="B83" i="64"/>
  <c r="G74" i="64"/>
  <c r="F74" i="64"/>
  <c r="E74" i="64"/>
  <c r="D74" i="64"/>
  <c r="C74" i="64"/>
  <c r="B74" i="64"/>
  <c r="Z51" i="64"/>
  <c r="Y51" i="64"/>
  <c r="AF46" i="64"/>
  <c r="AE46" i="64"/>
  <c r="G92" i="64" s="1"/>
  <c r="AA46" i="64"/>
  <c r="F93" i="64" s="1"/>
  <c r="Z46" i="64"/>
  <c r="F92" i="64" s="1"/>
  <c r="V46" i="64"/>
  <c r="E93" i="64" s="1"/>
  <c r="U46" i="64"/>
  <c r="E92" i="64" s="1"/>
  <c r="L46" i="64"/>
  <c r="C93" i="64" s="1"/>
  <c r="K46" i="64"/>
  <c r="C92" i="64" s="1"/>
  <c r="G46" i="64"/>
  <c r="B93" i="64" s="1"/>
  <c r="G91" i="63"/>
  <c r="F91" i="63"/>
  <c r="E91" i="63"/>
  <c r="D91" i="63"/>
  <c r="C91" i="63"/>
  <c r="B91" i="63"/>
  <c r="G83" i="63"/>
  <c r="F83" i="63"/>
  <c r="E83" i="63"/>
  <c r="D83" i="63"/>
  <c r="C83" i="63"/>
  <c r="B83" i="63"/>
  <c r="G74" i="63"/>
  <c r="F74" i="63"/>
  <c r="E74" i="63"/>
  <c r="D74" i="63"/>
  <c r="C74" i="63"/>
  <c r="B74" i="63"/>
  <c r="AF46" i="63"/>
  <c r="AE46" i="63"/>
  <c r="G92" i="63" s="1"/>
  <c r="AA46" i="63"/>
  <c r="F93" i="63" s="1"/>
  <c r="Z46" i="63"/>
  <c r="F92" i="63" s="1"/>
  <c r="V46" i="63"/>
  <c r="E93" i="63" s="1"/>
  <c r="F46" i="63"/>
  <c r="B92" i="63" s="1"/>
  <c r="AM1" i="27"/>
  <c r="AD1" i="27"/>
  <c r="AE1" i="27"/>
  <c r="AF1" i="27"/>
  <c r="W1" i="27"/>
  <c r="AA1" i="27"/>
  <c r="AB1" i="27"/>
  <c r="AC1" i="27"/>
  <c r="Z1" i="27"/>
  <c r="G91" i="59"/>
  <c r="F91" i="59"/>
  <c r="E91" i="59"/>
  <c r="D91" i="59"/>
  <c r="C91" i="59"/>
  <c r="B91" i="59"/>
  <c r="G83" i="59"/>
  <c r="F83" i="59"/>
  <c r="E83" i="59"/>
  <c r="D83" i="59"/>
  <c r="C83" i="59"/>
  <c r="B83" i="59"/>
  <c r="G74" i="59"/>
  <c r="F74" i="59"/>
  <c r="E74" i="59"/>
  <c r="D74" i="59"/>
  <c r="C74" i="59"/>
  <c r="B74" i="59"/>
  <c r="Z51" i="59"/>
  <c r="Y51" i="59"/>
  <c r="AF46" i="59"/>
  <c r="G46" i="59"/>
  <c r="B93" i="59" s="1"/>
  <c r="B1" i="59"/>
  <c r="G91" i="58"/>
  <c r="F91" i="58"/>
  <c r="E91" i="58"/>
  <c r="D91" i="58"/>
  <c r="C91" i="58"/>
  <c r="B91" i="58"/>
  <c r="G83" i="58"/>
  <c r="F83" i="58"/>
  <c r="E83" i="58"/>
  <c r="D83" i="58"/>
  <c r="C83" i="58"/>
  <c r="B83" i="58"/>
  <c r="G74" i="58"/>
  <c r="F74" i="58"/>
  <c r="E74" i="58"/>
  <c r="D74" i="58"/>
  <c r="C74" i="58"/>
  <c r="B74" i="58"/>
  <c r="O54" i="58"/>
  <c r="AF46" i="58"/>
  <c r="AE46" i="58"/>
  <c r="G92" i="58" s="1"/>
  <c r="AA46" i="58"/>
  <c r="F93" i="58" s="1"/>
  <c r="P46" i="58"/>
  <c r="D92" i="58" s="1"/>
  <c r="L46" i="58"/>
  <c r="C93" i="58" s="1"/>
  <c r="B1" i="58"/>
  <c r="X53" i="64" l="1"/>
  <c r="X53" i="63"/>
  <c r="X53" i="65"/>
  <c r="G93" i="65"/>
  <c r="G93" i="64"/>
  <c r="G93" i="63"/>
  <c r="G93" i="58"/>
  <c r="G93" i="59"/>
  <c r="J5" i="26" l="1"/>
  <c r="O93" i="57"/>
  <c r="O92" i="57"/>
  <c r="O91" i="57"/>
  <c r="G91" i="57"/>
  <c r="F91" i="57"/>
  <c r="E91" i="57"/>
  <c r="D91" i="57"/>
  <c r="C91" i="57"/>
  <c r="B91" i="57"/>
  <c r="O90" i="57"/>
  <c r="O83" i="57"/>
  <c r="G83" i="57"/>
  <c r="F83" i="57"/>
  <c r="E83" i="57"/>
  <c r="D83" i="57"/>
  <c r="C83" i="57"/>
  <c r="B83" i="57"/>
  <c r="O82" i="57"/>
  <c r="O77" i="57"/>
  <c r="O74" i="57"/>
  <c r="G74" i="57"/>
  <c r="F74" i="57"/>
  <c r="E74" i="57"/>
  <c r="D74" i="57"/>
  <c r="C74" i="57"/>
  <c r="B74" i="57"/>
  <c r="O73" i="57"/>
  <c r="O72" i="57"/>
  <c r="O65" i="57"/>
  <c r="O54" i="57"/>
  <c r="AF46" i="57"/>
  <c r="AE46" i="57"/>
  <c r="G92" i="57" s="1"/>
  <c r="AA46" i="57"/>
  <c r="F93" i="57" s="1"/>
  <c r="Z46" i="57"/>
  <c r="F92" i="57" s="1"/>
  <c r="V46" i="57"/>
  <c r="E93" i="57" s="1"/>
  <c r="B1" i="57"/>
  <c r="X53" i="57" l="1"/>
  <c r="G93" i="57"/>
  <c r="B1" i="51" l="1"/>
  <c r="AS4" i="38"/>
  <c r="AS5" i="38"/>
  <c r="AS6" i="38"/>
  <c r="AS7" i="38"/>
  <c r="AS8" i="38"/>
  <c r="AS9" i="38"/>
  <c r="AS10" i="38"/>
  <c r="AS11" i="38"/>
  <c r="AS12" i="38"/>
  <c r="B1" i="78" s="1"/>
  <c r="AS13" i="38"/>
  <c r="AS14" i="38"/>
  <c r="AS15" i="38"/>
  <c r="A52" i="28" s="1"/>
  <c r="L52" i="28" s="1"/>
  <c r="AS16" i="38"/>
  <c r="AS17" i="38"/>
  <c r="AS18" i="38"/>
  <c r="AS19" i="38"/>
  <c r="AS20" i="38"/>
  <c r="AS21" i="38"/>
  <c r="AS22" i="38"/>
  <c r="AS23" i="38"/>
  <c r="AS24" i="38"/>
  <c r="AS25" i="38"/>
  <c r="AS26" i="38"/>
  <c r="AS27" i="38"/>
  <c r="AS28" i="38"/>
  <c r="AS29" i="38"/>
  <c r="AS30" i="38"/>
  <c r="AS31" i="38"/>
  <c r="AS32" i="38"/>
  <c r="AS33" i="38"/>
  <c r="AS34" i="38"/>
  <c r="AS35" i="38"/>
  <c r="AS36" i="38"/>
  <c r="AS37" i="38"/>
  <c r="AS38" i="38"/>
  <c r="AS39" i="38"/>
  <c r="AS40" i="38"/>
  <c r="AS41" i="38"/>
  <c r="AS42" i="38"/>
  <c r="AS43" i="38"/>
  <c r="AS44" i="38"/>
  <c r="AS45" i="38"/>
  <c r="A156" i="28" s="1"/>
  <c r="L156" i="28" s="1"/>
  <c r="AS46" i="38"/>
  <c r="AS47" i="38"/>
  <c r="AS48" i="38"/>
  <c r="AS49" i="38"/>
  <c r="AS3" i="38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B1" i="102" l="1"/>
  <c r="A140" i="28"/>
  <c r="L140" i="28" s="1"/>
  <c r="A89" i="28"/>
  <c r="L89" i="28" s="1"/>
  <c r="A157" i="28"/>
  <c r="L157" i="28" s="1"/>
  <c r="A40" i="28"/>
  <c r="L40" i="28" s="1"/>
  <c r="A35" i="28"/>
  <c r="L35" i="28" s="1"/>
  <c r="AB3" i="49"/>
  <c r="A141" i="28"/>
  <c r="L141" i="28" s="1"/>
  <c r="A142" i="28"/>
  <c r="L142" i="28" s="1"/>
  <c r="AD3" i="49"/>
  <c r="A161" i="28"/>
  <c r="L161" i="28" s="1"/>
  <c r="A165" i="28"/>
  <c r="L165" i="28" s="1"/>
  <c r="A166" i="28"/>
  <c r="L166" i="28" s="1"/>
  <c r="A160" i="28"/>
  <c r="L160" i="28" s="1"/>
  <c r="A162" i="28"/>
  <c r="L162" i="28" s="1"/>
  <c r="A164" i="28"/>
  <c r="L164" i="28" s="1"/>
  <c r="A163" i="28"/>
  <c r="L163" i="28" s="1"/>
  <c r="A88" i="28"/>
  <c r="L88" i="28" s="1"/>
  <c r="B1" i="92"/>
  <c r="A143" i="28"/>
  <c r="L143" i="28" s="1"/>
  <c r="A145" i="28"/>
  <c r="L145" i="28" s="1"/>
  <c r="A147" i="28"/>
  <c r="L147" i="28" s="1"/>
  <c r="A149" i="28"/>
  <c r="L149" i="28" s="1"/>
  <c r="A144" i="28"/>
  <c r="L144" i="28" s="1"/>
  <c r="A146" i="28"/>
  <c r="L146" i="28" s="1"/>
  <c r="A148" i="28"/>
  <c r="L148" i="28" s="1"/>
  <c r="A97" i="28"/>
  <c r="A95" i="28"/>
  <c r="A96" i="28"/>
  <c r="A93" i="28"/>
  <c r="A94" i="28"/>
  <c r="A64" i="28"/>
  <c r="L64" i="28" s="1"/>
  <c r="A63" i="28"/>
  <c r="L63" i="28" s="1"/>
  <c r="A124" i="28"/>
  <c r="L124" i="28" s="1"/>
  <c r="A59" i="28"/>
  <c r="L59" i="28" s="1"/>
  <c r="A90" i="28"/>
  <c r="L90" i="28" s="1"/>
  <c r="A91" i="28"/>
  <c r="L91" i="28" s="1"/>
  <c r="A92" i="28"/>
  <c r="L92" i="28" s="1"/>
  <c r="A120" i="28"/>
  <c r="L120" i="28" s="1"/>
  <c r="B1" i="87"/>
  <c r="A125" i="28"/>
  <c r="B1" i="86"/>
  <c r="A121" i="28"/>
  <c r="L121" i="28" s="1"/>
  <c r="A122" i="28"/>
  <c r="L122" i="28" s="1"/>
  <c r="A123" i="28"/>
  <c r="A32" i="28"/>
  <c r="L32" i="28" s="1"/>
  <c r="A33" i="28"/>
  <c r="L33" i="28" s="1"/>
  <c r="A119" i="28"/>
  <c r="L119" i="28" s="1"/>
  <c r="B1" i="69"/>
  <c r="B1" i="81"/>
  <c r="A98" i="28"/>
  <c r="A26" i="28"/>
  <c r="L26" i="28" s="1"/>
  <c r="A28" i="28"/>
  <c r="L28" i="28" s="1"/>
  <c r="A29" i="28"/>
  <c r="L29" i="28" s="1"/>
  <c r="A30" i="28"/>
  <c r="L30" i="28" s="1"/>
  <c r="A103" i="28"/>
  <c r="L103" i="28" s="1"/>
  <c r="A77" i="28"/>
  <c r="L77" i="28" s="1"/>
  <c r="A76" i="28"/>
  <c r="L76" i="28" s="1"/>
  <c r="A116" i="28"/>
  <c r="L116" i="28" s="1"/>
  <c r="A86" i="28"/>
  <c r="L86" i="28" s="1"/>
  <c r="A43" i="28"/>
  <c r="L43" i="28" s="1"/>
  <c r="A41" i="28"/>
  <c r="L41" i="28" s="1"/>
  <c r="A42" i="28"/>
  <c r="L42" i="28" s="1"/>
  <c r="A44" i="28"/>
  <c r="L44" i="28" s="1"/>
  <c r="A50" i="28"/>
  <c r="L50" i="28" s="1"/>
  <c r="B1" i="76"/>
  <c r="A78" i="28"/>
  <c r="L78" i="28" s="1"/>
  <c r="A79" i="28"/>
  <c r="L79" i="28" s="1"/>
  <c r="A117" i="28"/>
  <c r="L117" i="28" s="1"/>
  <c r="A118" i="28"/>
  <c r="L118" i="28" s="1"/>
  <c r="A60" i="28"/>
  <c r="L60" i="28" s="1"/>
  <c r="A53" i="28"/>
  <c r="L53" i="28" s="1"/>
  <c r="A54" i="28"/>
  <c r="L54" i="28" s="1"/>
  <c r="A56" i="28"/>
  <c r="L56" i="28" s="1"/>
  <c r="A57" i="28"/>
  <c r="L57" i="28" s="1"/>
  <c r="A55" i="28"/>
  <c r="L55" i="28" s="1"/>
  <c r="A39" i="28"/>
  <c r="L39" i="28" s="1"/>
  <c r="A36" i="28"/>
  <c r="L36" i="28" s="1"/>
  <c r="A5" i="28"/>
  <c r="L5" i="28" s="1"/>
  <c r="A61" i="28"/>
  <c r="L61" i="28" s="1"/>
  <c r="A62" i="28"/>
  <c r="L62" i="28" s="1"/>
  <c r="A37" i="28"/>
  <c r="L37" i="28" s="1"/>
  <c r="A38" i="28"/>
  <c r="L38" i="28" s="1"/>
  <c r="A12" i="28"/>
  <c r="L12" i="28" s="1"/>
  <c r="A8" i="28"/>
  <c r="L8" i="28" s="1"/>
  <c r="A13" i="28"/>
  <c r="L13" i="28" s="1"/>
  <c r="A9" i="28"/>
  <c r="L9" i="28" s="1"/>
  <c r="A14" i="28"/>
  <c r="L14" i="28" s="1"/>
  <c r="A10" i="28"/>
  <c r="L10" i="28" s="1"/>
  <c r="A11" i="28"/>
  <c r="L11" i="28" s="1"/>
  <c r="A48" i="28"/>
  <c r="L48" i="28" s="1"/>
  <c r="A49" i="28"/>
  <c r="L49" i="28" s="1"/>
  <c r="G3" i="49"/>
  <c r="A6" i="28"/>
  <c r="L6" i="28" s="1"/>
  <c r="A7" i="28"/>
  <c r="L7" i="28" s="1"/>
  <c r="A16" i="28"/>
  <c r="L16" i="28" s="1"/>
  <c r="A17" i="28"/>
  <c r="L17" i="28" s="1"/>
  <c r="A18" i="28"/>
  <c r="L18" i="28" s="1"/>
  <c r="A15" i="28"/>
  <c r="L15" i="28" s="1"/>
  <c r="A101" i="28"/>
  <c r="A102" i="28"/>
  <c r="A99" i="28"/>
  <c r="A100" i="28"/>
  <c r="A114" i="28"/>
  <c r="A109" i="28"/>
  <c r="A108" i="28"/>
  <c r="A110" i="28"/>
  <c r="A111" i="28"/>
  <c r="A4" i="28"/>
  <c r="L4" i="28" s="1"/>
  <c r="A45" i="28"/>
  <c r="L45" i="28" s="1"/>
  <c r="A46" i="28"/>
  <c r="L46" i="28" s="1"/>
  <c r="A47" i="28"/>
  <c r="L47" i="28" s="1"/>
  <c r="L3" i="49"/>
  <c r="B1" i="52"/>
  <c r="B1" i="66"/>
  <c r="R3" i="49"/>
  <c r="O3" i="49"/>
  <c r="A3" i="28"/>
  <c r="L3" i="28" s="1"/>
  <c r="D3" i="49"/>
  <c r="Q3" i="49"/>
  <c r="M3" i="49"/>
  <c r="F3" i="49"/>
  <c r="P3" i="49"/>
  <c r="K3" i="49"/>
  <c r="N3" i="49"/>
  <c r="B1" i="34"/>
  <c r="H3" i="49"/>
  <c r="J3" i="49"/>
  <c r="I3" i="49"/>
  <c r="B1" i="35"/>
  <c r="E3" i="49"/>
  <c r="B1" i="18"/>
  <c r="B1" i="64"/>
  <c r="B1" i="65"/>
  <c r="B1" i="63"/>
  <c r="AE1" i="49" l="1"/>
  <c r="AA1" i="49"/>
  <c r="V1" i="49"/>
  <c r="Y1" i="49"/>
  <c r="AC1" i="49"/>
  <c r="Z1" i="49"/>
  <c r="AB1" i="49"/>
  <c r="X1" i="49"/>
  <c r="U1" i="49"/>
  <c r="T1" i="49"/>
  <c r="W1" i="49"/>
  <c r="AD1" i="49"/>
  <c r="L123" i="28"/>
  <c r="L125" i="28"/>
  <c r="S1" i="49"/>
  <c r="E1" i="49"/>
  <c r="L102" i="28"/>
  <c r="L101" i="28"/>
  <c r="L111" i="28"/>
  <c r="L110" i="28"/>
  <c r="L108" i="28"/>
  <c r="L109" i="28"/>
  <c r="L114" i="28"/>
  <c r="L98" i="28"/>
  <c r="L97" i="28"/>
  <c r="L96" i="28"/>
  <c r="L100" i="28"/>
  <c r="L99" i="28"/>
  <c r="L93" i="28"/>
  <c r="L95" i="28"/>
  <c r="L94" i="28"/>
  <c r="H1" i="49"/>
  <c r="J1" i="49"/>
  <c r="D1" i="49"/>
  <c r="I1" i="49"/>
  <c r="F1" i="49"/>
  <c r="N1" i="49"/>
  <c r="L1" i="49"/>
  <c r="R1" i="49"/>
  <c r="G1" i="49"/>
  <c r="M1" i="49"/>
  <c r="O1" i="49"/>
  <c r="K1" i="49"/>
  <c r="P1" i="49"/>
  <c r="Q1" i="49"/>
  <c r="BD19" i="49" l="1"/>
  <c r="BK23" i="49"/>
  <c r="BG27" i="49"/>
  <c r="BD29" i="49"/>
  <c r="BH30" i="49"/>
  <c r="BD32" i="49"/>
  <c r="BH33" i="49"/>
  <c r="BD35" i="49"/>
  <c r="BB21" i="49"/>
  <c r="BB33" i="49"/>
  <c r="BD27" i="49"/>
  <c r="BB31" i="49"/>
  <c r="BF19" i="49"/>
  <c r="BD22" i="49"/>
  <c r="BD24" i="49"/>
  <c r="BJ25" i="49"/>
  <c r="BH27" i="49"/>
  <c r="BE32" i="49"/>
  <c r="BE35" i="49"/>
  <c r="BB22" i="49"/>
  <c r="BB34" i="49"/>
  <c r="BH19" i="49"/>
  <c r="BF22" i="49"/>
  <c r="BF24" i="49"/>
  <c r="BK25" i="49"/>
  <c r="BF29" i="49"/>
  <c r="BJ30" i="49"/>
  <c r="BF32" i="49"/>
  <c r="BJ33" i="49"/>
  <c r="BF35" i="49"/>
  <c r="BB23" i="49"/>
  <c r="BB35" i="49"/>
  <c r="BH21" i="49"/>
  <c r="BJ19" i="49"/>
  <c r="BH22" i="49"/>
  <c r="BD26" i="49"/>
  <c r="BJ27" i="49"/>
  <c r="BG29" i="49"/>
  <c r="BK30" i="49"/>
  <c r="BG32" i="49"/>
  <c r="BK33" i="49"/>
  <c r="BG35" i="49"/>
  <c r="BB24" i="49"/>
  <c r="BB36" i="49"/>
  <c r="BJ28" i="49"/>
  <c r="BD20" i="49"/>
  <c r="BJ22" i="49"/>
  <c r="BH24" i="49"/>
  <c r="BF26" i="49"/>
  <c r="BK27" i="49"/>
  <c r="BH29" i="49"/>
  <c r="BD31" i="49"/>
  <c r="BH32" i="49"/>
  <c r="BD34" i="49"/>
  <c r="BH35" i="49"/>
  <c r="BB25" i="49"/>
  <c r="BB37" i="49"/>
  <c r="BG25" i="49"/>
  <c r="BF20" i="49"/>
  <c r="BK22" i="49"/>
  <c r="BG26" i="49"/>
  <c r="BD28" i="49"/>
  <c r="BE31" i="49"/>
  <c r="BE34" i="49"/>
  <c r="BI35" i="49"/>
  <c r="BB26" i="49"/>
  <c r="BB38" i="49"/>
  <c r="BC37" i="49"/>
  <c r="BJ31" i="49"/>
  <c r="BH20" i="49"/>
  <c r="BD23" i="49"/>
  <c r="BJ24" i="49"/>
  <c r="BH26" i="49"/>
  <c r="BF28" i="49"/>
  <c r="BJ29" i="49"/>
  <c r="BF31" i="49"/>
  <c r="BJ32" i="49"/>
  <c r="BF34" i="49"/>
  <c r="BJ35" i="49"/>
  <c r="BB27" i="49"/>
  <c r="BB19" i="49"/>
  <c r="BB30" i="49"/>
  <c r="BF33" i="49"/>
  <c r="BJ20" i="49"/>
  <c r="BF23" i="49"/>
  <c r="BK24" i="49"/>
  <c r="BG28" i="49"/>
  <c r="BK29" i="49"/>
  <c r="BG31" i="49"/>
  <c r="BK32" i="49"/>
  <c r="BG34" i="49"/>
  <c r="BK35" i="49"/>
  <c r="BB28" i="49"/>
  <c r="BF30" i="49"/>
  <c r="BD21" i="49"/>
  <c r="BD25" i="49"/>
  <c r="BJ26" i="49"/>
  <c r="BH28" i="49"/>
  <c r="BD30" i="49"/>
  <c r="BH31" i="49"/>
  <c r="BD33" i="49"/>
  <c r="BH34" i="49"/>
  <c r="BB29" i="49"/>
  <c r="BE33" i="49"/>
  <c r="BJ34" i="49"/>
  <c r="BF21" i="49"/>
  <c r="BH23" i="49"/>
  <c r="BF25" i="49"/>
  <c r="BK26" i="49"/>
  <c r="BC38" i="49"/>
  <c r="BJ21" i="49"/>
  <c r="BJ23" i="49"/>
  <c r="BH25" i="49"/>
  <c r="BF27" i="49"/>
  <c r="BK28" i="49"/>
  <c r="BG30" i="49"/>
  <c r="BK31" i="49"/>
  <c r="BG33" i="49"/>
  <c r="BK34" i="49"/>
  <c r="BB20" i="49"/>
  <c r="BB32" i="49"/>
  <c r="X53" i="34" l="1"/>
  <c r="O93" i="34"/>
  <c r="O92" i="34"/>
  <c r="O91" i="34"/>
  <c r="O90" i="34"/>
  <c r="O83" i="34"/>
  <c r="O82" i="34"/>
  <c r="O74" i="34"/>
  <c r="O73" i="34"/>
  <c r="O54" i="34"/>
  <c r="CJ1" i="27" l="1"/>
  <c r="CK1" i="27"/>
  <c r="CM1" i="27"/>
  <c r="A3" i="38" l="1"/>
  <c r="B3" i="38"/>
  <c r="A4" i="38"/>
  <c r="B4" i="38"/>
  <c r="A5" i="38"/>
  <c r="B5" i="38"/>
  <c r="A6" i="38"/>
  <c r="B6" i="38"/>
  <c r="A7" i="38"/>
  <c r="B7" i="38"/>
  <c r="A8" i="38"/>
  <c r="B8" i="38"/>
  <c r="A9" i="38"/>
  <c r="B9" i="38"/>
  <c r="A10" i="38"/>
  <c r="B10" i="38"/>
  <c r="A11" i="38"/>
  <c r="B11" i="38"/>
  <c r="A12" i="38"/>
  <c r="B12" i="38"/>
  <c r="A13" i="38"/>
  <c r="B13" i="38"/>
  <c r="A14" i="38"/>
  <c r="B14" i="38"/>
  <c r="A15" i="38"/>
  <c r="B15" i="38"/>
  <c r="A16" i="38"/>
  <c r="B16" i="38"/>
  <c r="A17" i="38"/>
  <c r="B17" i="38"/>
  <c r="A18" i="38"/>
  <c r="B18" i="38"/>
  <c r="A19" i="38"/>
  <c r="B19" i="38"/>
  <c r="A20" i="38"/>
  <c r="B20" i="38"/>
  <c r="A21" i="38"/>
  <c r="B21" i="38"/>
  <c r="A22" i="38"/>
  <c r="B22" i="38"/>
  <c r="A23" i="38"/>
  <c r="B23" i="38"/>
  <c r="A24" i="38"/>
  <c r="B24" i="38"/>
  <c r="A25" i="38"/>
  <c r="B25" i="38"/>
  <c r="A26" i="38"/>
  <c r="B26" i="38"/>
  <c r="A27" i="38"/>
  <c r="B27" i="38"/>
  <c r="A28" i="38"/>
  <c r="B28" i="38"/>
  <c r="A29" i="38"/>
  <c r="B29" i="38"/>
  <c r="A30" i="38"/>
  <c r="B30" i="38"/>
  <c r="A31" i="38"/>
  <c r="B31" i="38"/>
  <c r="A32" i="38"/>
  <c r="B32" i="38"/>
  <c r="A33" i="38"/>
  <c r="B33" i="38"/>
  <c r="A34" i="38"/>
  <c r="B34" i="38"/>
  <c r="A35" i="38"/>
  <c r="B35" i="38"/>
  <c r="A36" i="38"/>
  <c r="B36" i="38"/>
  <c r="A37" i="38"/>
  <c r="B37" i="38"/>
  <c r="A38" i="38"/>
  <c r="B38" i="38"/>
  <c r="A39" i="38"/>
  <c r="B39" i="38"/>
  <c r="A40" i="38"/>
  <c r="B40" i="38"/>
  <c r="A41" i="38"/>
  <c r="B41" i="38"/>
  <c r="A42" i="38"/>
  <c r="B42" i="38"/>
  <c r="A43" i="38"/>
  <c r="B43" i="38"/>
  <c r="J131" i="26" l="1"/>
  <c r="J130" i="26"/>
  <c r="J77" i="26"/>
  <c r="J76" i="26"/>
  <c r="O93" i="18" l="1"/>
  <c r="O92" i="18"/>
  <c r="O91" i="18"/>
  <c r="O90" i="18"/>
  <c r="O89" i="18"/>
  <c r="O88" i="18"/>
  <c r="O87" i="18"/>
  <c r="O86" i="18"/>
  <c r="O85" i="18"/>
  <c r="O84" i="18" s="1"/>
  <c r="O83" i="18"/>
  <c r="O82" i="18"/>
  <c r="O81" i="18"/>
  <c r="O80" i="18"/>
  <c r="O79" i="18"/>
  <c r="O78" i="18"/>
  <c r="O77" i="18"/>
  <c r="O76" i="18"/>
  <c r="O75" i="18" s="1"/>
  <c r="O74" i="18"/>
  <c r="O73" i="18"/>
  <c r="O72" i="18"/>
  <c r="O71" i="18"/>
  <c r="O70" i="18"/>
  <c r="O69" i="18"/>
  <c r="O68" i="18"/>
  <c r="O67" i="18"/>
  <c r="O66" i="18" s="1"/>
  <c r="O65" i="18"/>
  <c r="O64" i="18"/>
  <c r="O63" i="18"/>
  <c r="O62" i="18"/>
  <c r="O61" i="18"/>
  <c r="O60" i="18"/>
  <c r="O59" i="18"/>
  <c r="O58" i="18"/>
  <c r="O57" i="18" s="1"/>
  <c r="O54" i="18"/>
  <c r="Z51" i="18" l="1"/>
  <c r="Z51" i="35"/>
  <c r="Z51" i="34"/>
  <c r="Q52" i="49"/>
  <c r="Y51" i="18"/>
  <c r="Y51" i="35"/>
  <c r="Y51" i="34"/>
  <c r="O52" i="49"/>
  <c r="X53" i="51" l="1"/>
  <c r="X53" i="18"/>
  <c r="X53" i="52"/>
  <c r="G2" i="38" l="1"/>
  <c r="J95" i="26" l="1"/>
  <c r="CD1" i="27" l="1"/>
  <c r="CE1" i="27"/>
  <c r="CF1" i="27"/>
  <c r="CG1" i="27"/>
  <c r="CH1" i="27"/>
  <c r="CI1" i="27"/>
  <c r="CL1" i="27"/>
  <c r="CC1" i="27" l="1"/>
  <c r="CA1" i="27" l="1"/>
  <c r="CB1" i="27"/>
  <c r="G91" i="52" l="1"/>
  <c r="F91" i="52"/>
  <c r="E91" i="52"/>
  <c r="D91" i="52"/>
  <c r="C91" i="52"/>
  <c r="B91" i="52"/>
  <c r="G83" i="52"/>
  <c r="F83" i="52"/>
  <c r="E83" i="52"/>
  <c r="D83" i="52"/>
  <c r="C83" i="52"/>
  <c r="B83" i="52"/>
  <c r="G74" i="52"/>
  <c r="F74" i="52"/>
  <c r="E74" i="52"/>
  <c r="D74" i="52"/>
  <c r="C74" i="52"/>
  <c r="B74" i="52"/>
  <c r="AF46" i="52"/>
  <c r="AE46" i="52"/>
  <c r="G92" i="52" s="1"/>
  <c r="AA46" i="52"/>
  <c r="F93" i="52" s="1"/>
  <c r="Z46" i="52"/>
  <c r="F92" i="52" s="1"/>
  <c r="V46" i="52"/>
  <c r="E93" i="52" s="1"/>
  <c r="U46" i="52"/>
  <c r="E92" i="52" s="1"/>
  <c r="Q46" i="52"/>
  <c r="D93" i="52" s="1"/>
  <c r="P46" i="52"/>
  <c r="D92" i="52" s="1"/>
  <c r="L46" i="52"/>
  <c r="C93" i="52" s="1"/>
  <c r="K46" i="52"/>
  <c r="C92" i="52" s="1"/>
  <c r="G46" i="52"/>
  <c r="B93" i="52" s="1"/>
  <c r="F46" i="52"/>
  <c r="B92" i="52" s="1"/>
  <c r="G91" i="51"/>
  <c r="F91" i="51"/>
  <c r="E91" i="51"/>
  <c r="D91" i="51"/>
  <c r="C91" i="51"/>
  <c r="G83" i="51"/>
  <c r="F83" i="51"/>
  <c r="E83" i="51"/>
  <c r="D83" i="51"/>
  <c r="C83" i="51"/>
  <c r="B83" i="51"/>
  <c r="G74" i="51"/>
  <c r="F74" i="51"/>
  <c r="E74" i="51"/>
  <c r="D74" i="51"/>
  <c r="C74" i="51"/>
  <c r="B74" i="51"/>
  <c r="AF46" i="51"/>
  <c r="AE46" i="51"/>
  <c r="G92" i="51" s="1"/>
  <c r="AA46" i="51"/>
  <c r="F93" i="51" s="1"/>
  <c r="Z46" i="51"/>
  <c r="F92" i="51" s="1"/>
  <c r="V46" i="51"/>
  <c r="E93" i="51" s="1"/>
  <c r="P46" i="51"/>
  <c r="D92" i="51" s="1"/>
  <c r="L46" i="51"/>
  <c r="C93" i="51" s="1"/>
  <c r="K46" i="51"/>
  <c r="C92" i="51" s="1"/>
  <c r="G46" i="51"/>
  <c r="B93" i="51" s="1"/>
  <c r="H45" i="51"/>
  <c r="B91" i="51" s="1"/>
  <c r="G93" i="51" l="1"/>
  <c r="G93" i="52"/>
  <c r="BR1" i="27" l="1"/>
  <c r="BV1" i="27"/>
  <c r="BJ1" i="27" l="1"/>
  <c r="BK1" i="27"/>
  <c r="BO1" i="27"/>
  <c r="BP1" i="27"/>
  <c r="BQ1" i="27"/>
  <c r="AF46" i="35" l="1"/>
  <c r="AE46" i="35"/>
  <c r="G92" i="35" s="1"/>
  <c r="AF46" i="34"/>
  <c r="AE46" i="34"/>
  <c r="G92" i="34" s="1"/>
  <c r="AF46" i="18"/>
  <c r="AE46" i="18"/>
  <c r="G92" i="18" s="1"/>
  <c r="AA46" i="35"/>
  <c r="F93" i="35" s="1"/>
  <c r="Z46" i="35"/>
  <c r="F92" i="35" s="1"/>
  <c r="AA46" i="34"/>
  <c r="F93" i="34" s="1"/>
  <c r="AA46" i="18"/>
  <c r="F93" i="18" s="1"/>
  <c r="Z46" i="18"/>
  <c r="F92" i="18" s="1"/>
  <c r="V46" i="35"/>
  <c r="E93" i="35" s="1"/>
  <c r="U46" i="35"/>
  <c r="E92" i="35" s="1"/>
  <c r="U46" i="34"/>
  <c r="E92" i="34" s="1"/>
  <c r="V46" i="18"/>
  <c r="E93" i="18" s="1"/>
  <c r="U46" i="18"/>
  <c r="E92" i="18" s="1"/>
  <c r="Q46" i="35"/>
  <c r="D93" i="35" s="1"/>
  <c r="P46" i="35"/>
  <c r="D92" i="35" s="1"/>
  <c r="Q46" i="34"/>
  <c r="D93" i="34" s="1"/>
  <c r="Q46" i="18"/>
  <c r="D93" i="18" s="1"/>
  <c r="L46" i="35"/>
  <c r="C93" i="35" s="1"/>
  <c r="K46" i="35"/>
  <c r="C92" i="35" s="1"/>
  <c r="G46" i="35"/>
  <c r="B93" i="35" s="1"/>
  <c r="F46" i="35"/>
  <c r="B92" i="35" s="1"/>
  <c r="B74" i="34"/>
  <c r="C74" i="34"/>
  <c r="D74" i="34"/>
  <c r="E74" i="34"/>
  <c r="F74" i="34"/>
  <c r="G74" i="34"/>
  <c r="B83" i="34"/>
  <c r="C83" i="34"/>
  <c r="D83" i="34"/>
  <c r="E83" i="34"/>
  <c r="F83" i="34"/>
  <c r="G83" i="34"/>
  <c r="B91" i="34"/>
  <c r="C91" i="34"/>
  <c r="D91" i="34"/>
  <c r="E91" i="34"/>
  <c r="F91" i="34"/>
  <c r="G91" i="34"/>
  <c r="B74" i="18"/>
  <c r="C74" i="18"/>
  <c r="D74" i="18"/>
  <c r="E74" i="18"/>
  <c r="F74" i="18"/>
  <c r="G74" i="18"/>
  <c r="B83" i="18"/>
  <c r="C83" i="18"/>
  <c r="D83" i="18"/>
  <c r="E83" i="18"/>
  <c r="F83" i="18"/>
  <c r="G83" i="18"/>
  <c r="B91" i="18"/>
  <c r="C91" i="18"/>
  <c r="D91" i="18"/>
  <c r="E91" i="18"/>
  <c r="F91" i="18"/>
  <c r="G91" i="18"/>
  <c r="B74" i="35"/>
  <c r="C74" i="35"/>
  <c r="D74" i="35"/>
  <c r="E74" i="35"/>
  <c r="F74" i="35"/>
  <c r="G74" i="35"/>
  <c r="B83" i="35"/>
  <c r="C83" i="35"/>
  <c r="D83" i="35"/>
  <c r="E83" i="35"/>
  <c r="F83" i="35"/>
  <c r="G83" i="35"/>
  <c r="B91" i="35"/>
  <c r="C91" i="35"/>
  <c r="D91" i="35"/>
  <c r="E91" i="35"/>
  <c r="F91" i="35"/>
  <c r="G91" i="35"/>
  <c r="B2" i="38"/>
  <c r="A2" i="38"/>
  <c r="BH4" i="103" l="1"/>
  <c r="AN4" i="103"/>
  <c r="T4" i="103"/>
  <c r="E4" i="103"/>
  <c r="BC4" i="103"/>
  <c r="AI4" i="103"/>
  <c r="O4" i="103"/>
  <c r="AS4" i="103"/>
  <c r="AX4" i="103"/>
  <c r="AD4" i="103"/>
  <c r="J4" i="103"/>
  <c r="BM4" i="103"/>
  <c r="Y4" i="103"/>
  <c r="AX4" i="102"/>
  <c r="AD4" i="102"/>
  <c r="J4" i="102"/>
  <c r="BH4" i="102"/>
  <c r="AN4" i="102"/>
  <c r="T4" i="102"/>
  <c r="BC4" i="102"/>
  <c r="AI4" i="102"/>
  <c r="O4" i="102"/>
  <c r="BM4" i="102"/>
  <c r="AS4" i="102"/>
  <c r="Y4" i="102"/>
  <c r="E4" i="102"/>
  <c r="BH4" i="101"/>
  <c r="AN4" i="101"/>
  <c r="T4" i="101"/>
  <c r="BC4" i="100"/>
  <c r="AI4" i="100"/>
  <c r="O4" i="100"/>
  <c r="BM4" i="99"/>
  <c r="AS4" i="99"/>
  <c r="Y4" i="99"/>
  <c r="E4" i="99"/>
  <c r="AX4" i="98"/>
  <c r="AD4" i="98"/>
  <c r="J4" i="98"/>
  <c r="BC4" i="97"/>
  <c r="AI4" i="97"/>
  <c r="O4" i="97"/>
  <c r="BC4" i="95"/>
  <c r="AI4" i="95"/>
  <c r="O4" i="95"/>
  <c r="Y4" i="100"/>
  <c r="AN4" i="98"/>
  <c r="BM4" i="97"/>
  <c r="Y4" i="97"/>
  <c r="E4" i="97"/>
  <c r="BM4" i="95"/>
  <c r="AS4" i="95"/>
  <c r="E4" i="95"/>
  <c r="AI4" i="98"/>
  <c r="BC4" i="101"/>
  <c r="AI4" i="101"/>
  <c r="O4" i="101"/>
  <c r="AX4" i="100"/>
  <c r="AD4" i="100"/>
  <c r="J4" i="100"/>
  <c r="BH4" i="99"/>
  <c r="AN4" i="99"/>
  <c r="T4" i="99"/>
  <c r="BM4" i="98"/>
  <c r="AS4" i="98"/>
  <c r="Y4" i="98"/>
  <c r="E4" i="98"/>
  <c r="AX4" i="97"/>
  <c r="AD4" i="97"/>
  <c r="J4" i="97"/>
  <c r="AX4" i="95"/>
  <c r="AD4" i="95"/>
  <c r="J4" i="95"/>
  <c r="AX4" i="101"/>
  <c r="AD4" i="101"/>
  <c r="J4" i="101"/>
  <c r="BM4" i="100"/>
  <c r="AS4" i="100"/>
  <c r="E4" i="100"/>
  <c r="BC4" i="99"/>
  <c r="AI4" i="99"/>
  <c r="O4" i="99"/>
  <c r="BH4" i="98"/>
  <c r="T4" i="98"/>
  <c r="AS4" i="97"/>
  <c r="Y4" i="95"/>
  <c r="BM4" i="101"/>
  <c r="AS4" i="101"/>
  <c r="Y4" i="101"/>
  <c r="E4" i="101"/>
  <c r="BH4" i="100"/>
  <c r="AN4" i="100"/>
  <c r="T4" i="100"/>
  <c r="AX4" i="99"/>
  <c r="AD4" i="99"/>
  <c r="J4" i="99"/>
  <c r="BC4" i="98"/>
  <c r="O4" i="98"/>
  <c r="BH4" i="97"/>
  <c r="AN4" i="97"/>
  <c r="T4" i="97"/>
  <c r="BH4" i="95"/>
  <c r="AN4" i="95"/>
  <c r="T4" i="95"/>
  <c r="BH4" i="94"/>
  <c r="AD4" i="94"/>
  <c r="AI4" i="94"/>
  <c r="AS4" i="94"/>
  <c r="J4" i="94"/>
  <c r="BC4" i="94"/>
  <c r="AN4" i="94"/>
  <c r="BM4" i="94"/>
  <c r="AX4" i="94"/>
  <c r="T4" i="94"/>
  <c r="E4" i="94"/>
  <c r="O4" i="94"/>
  <c r="Y4" i="94"/>
  <c r="T4" i="93"/>
  <c r="O4" i="93"/>
  <c r="J4" i="93"/>
  <c r="E4" i="93"/>
  <c r="AX4" i="93"/>
  <c r="AS4" i="93"/>
  <c r="BC4" i="93"/>
  <c r="AD4" i="93"/>
  <c r="Y4" i="93"/>
  <c r="AI4" i="93"/>
  <c r="BH4" i="93"/>
  <c r="AN4" i="93"/>
  <c r="BM4" i="93"/>
  <c r="O4" i="92"/>
  <c r="AN4" i="92"/>
  <c r="AD4" i="92"/>
  <c r="T4" i="92"/>
  <c r="AS4" i="92"/>
  <c r="E4" i="92"/>
  <c r="J4" i="92"/>
  <c r="AX4" i="92"/>
  <c r="Y4" i="92"/>
  <c r="BC4" i="92"/>
  <c r="E4" i="18"/>
  <c r="E3" i="18" s="1"/>
  <c r="BM4" i="92"/>
  <c r="BH4" i="92"/>
  <c r="AI4" i="92"/>
  <c r="AI4" i="91"/>
  <c r="AS4" i="90"/>
  <c r="AX4" i="89"/>
  <c r="Y4" i="88"/>
  <c r="AD4" i="91"/>
  <c r="AN4" i="90"/>
  <c r="AS4" i="89"/>
  <c r="T4" i="88"/>
  <c r="Y4" i="91"/>
  <c r="AI4" i="90"/>
  <c r="AN4" i="89"/>
  <c r="O4" i="88"/>
  <c r="AS4" i="88"/>
  <c r="T4" i="91"/>
  <c r="AD4" i="90"/>
  <c r="AI4" i="89"/>
  <c r="J4" i="88"/>
  <c r="O4" i="91"/>
  <c r="Y4" i="90"/>
  <c r="AD4" i="89"/>
  <c r="BM4" i="88"/>
  <c r="E4" i="88"/>
  <c r="J4" i="91"/>
  <c r="T4" i="90"/>
  <c r="Y4" i="89"/>
  <c r="BH4" i="88"/>
  <c r="BM4" i="90"/>
  <c r="BM4" i="91"/>
  <c r="E4" i="91"/>
  <c r="O4" i="90"/>
  <c r="T4" i="89"/>
  <c r="BC4" i="88"/>
  <c r="J4" i="89"/>
  <c r="BH4" i="91"/>
  <c r="J4" i="90"/>
  <c r="O4" i="89"/>
  <c r="AX4" i="88"/>
  <c r="E4" i="90"/>
  <c r="AX4" i="91"/>
  <c r="BH4" i="90"/>
  <c r="BM4" i="89"/>
  <c r="E4" i="89"/>
  <c r="AN4" i="88"/>
  <c r="AS4" i="91"/>
  <c r="BC4" i="90"/>
  <c r="BH4" i="89"/>
  <c r="AI4" i="88"/>
  <c r="AN4" i="91"/>
  <c r="AX4" i="90"/>
  <c r="BC4" i="89"/>
  <c r="AD4" i="88"/>
  <c r="BC4" i="91"/>
  <c r="O4" i="87"/>
  <c r="T4" i="86"/>
  <c r="AD4" i="86"/>
  <c r="BC4" i="87"/>
  <c r="O4" i="86"/>
  <c r="AI4" i="87"/>
  <c r="BM4" i="87"/>
  <c r="O4" i="66"/>
  <c r="AD4" i="87"/>
  <c r="Y4" i="86"/>
  <c r="BH4" i="87"/>
  <c r="O4" i="81"/>
  <c r="AX4" i="86"/>
  <c r="E4" i="86"/>
  <c r="J4" i="86"/>
  <c r="Y4" i="87"/>
  <c r="AX4" i="87"/>
  <c r="AS4" i="86"/>
  <c r="T4" i="87"/>
  <c r="AS4" i="87"/>
  <c r="BM4" i="86"/>
  <c r="AN4" i="86"/>
  <c r="J4" i="87"/>
  <c r="AN4" i="87"/>
  <c r="BH4" i="86"/>
  <c r="AI4" i="86"/>
  <c r="E4" i="87"/>
  <c r="BC4" i="86"/>
  <c r="BH4" i="57"/>
  <c r="BH4" i="84"/>
  <c r="BC4" i="35"/>
  <c r="BC4" i="63"/>
  <c r="AX4" i="76"/>
  <c r="BH4" i="83"/>
  <c r="BM4" i="34"/>
  <c r="BM4" i="66"/>
  <c r="BH4" i="59"/>
  <c r="BH4" i="52"/>
  <c r="BH4" i="78"/>
  <c r="BC4" i="65"/>
  <c r="BC4" i="82"/>
  <c r="AX4" i="74"/>
  <c r="AS4" i="34"/>
  <c r="AS4" i="66"/>
  <c r="BH4" i="51"/>
  <c r="BM4" i="81"/>
  <c r="BH4" i="18"/>
  <c r="BH4" i="69"/>
  <c r="BC4" i="58"/>
  <c r="BC4" i="51"/>
  <c r="BC4" i="83"/>
  <c r="AX4" i="64"/>
  <c r="AX4" i="73"/>
  <c r="AS4" i="81"/>
  <c r="BM4" i="18"/>
  <c r="BM4" i="76"/>
  <c r="BC4" i="57"/>
  <c r="BC4" i="84"/>
  <c r="AX4" i="35"/>
  <c r="AX4" i="63"/>
  <c r="AS4" i="76"/>
  <c r="BC4" i="73"/>
  <c r="BM4" i="74"/>
  <c r="BH4" i="34"/>
  <c r="BH4" i="66"/>
  <c r="BC4" i="59"/>
  <c r="BC4" i="52"/>
  <c r="BC4" i="78"/>
  <c r="AX4" i="65"/>
  <c r="AX4" i="82"/>
  <c r="AS4" i="74"/>
  <c r="BC4" i="64"/>
  <c r="BM4" i="64"/>
  <c r="BM4" i="73"/>
  <c r="BH4" i="81"/>
  <c r="BC4" i="18"/>
  <c r="BC4" i="69"/>
  <c r="AX4" i="58"/>
  <c r="AX4" i="51"/>
  <c r="AX4" i="83"/>
  <c r="AS4" i="64"/>
  <c r="AS4" i="73"/>
  <c r="BH4" i="58"/>
  <c r="BM4" i="35"/>
  <c r="BM4" i="63"/>
  <c r="BH4" i="76"/>
  <c r="AX4" i="57"/>
  <c r="AX4" i="84"/>
  <c r="AS4" i="35"/>
  <c r="AS4" i="63"/>
  <c r="BM4" i="69"/>
  <c r="BM4" i="65"/>
  <c r="BM4" i="82"/>
  <c r="BH4" i="74"/>
  <c r="BC4" i="34"/>
  <c r="BC4" i="66"/>
  <c r="AX4" i="59"/>
  <c r="AX4" i="52"/>
  <c r="AX4" i="78"/>
  <c r="AS4" i="65"/>
  <c r="AS4" i="82"/>
  <c r="AX4" i="81"/>
  <c r="BM4" i="58"/>
  <c r="BM4" i="51"/>
  <c r="BM4" i="83"/>
  <c r="BH4" i="64"/>
  <c r="BH4" i="73"/>
  <c r="BC4" i="81"/>
  <c r="AX4" i="18"/>
  <c r="AX4" i="69"/>
  <c r="AS4" i="58"/>
  <c r="AS4" i="51"/>
  <c r="AS4" i="83"/>
  <c r="BM4" i="57"/>
  <c r="BM4" i="84"/>
  <c r="BH4" i="35"/>
  <c r="BH4" i="63"/>
  <c r="BC4" i="76"/>
  <c r="AS4" i="57"/>
  <c r="AS4" i="84"/>
  <c r="AS4" i="18"/>
  <c r="BM4" i="59"/>
  <c r="BM4" i="52"/>
  <c r="BM4" i="78"/>
  <c r="BH4" i="65"/>
  <c r="BH4" i="82"/>
  <c r="BC4" i="74"/>
  <c r="AX4" i="34"/>
  <c r="AX4" i="66"/>
  <c r="AS4" i="59"/>
  <c r="AS4" i="52"/>
  <c r="AS4" i="78"/>
  <c r="AS4" i="69"/>
  <c r="AI4" i="84"/>
  <c r="AN4" i="84"/>
  <c r="AD4" i="84"/>
  <c r="AN4" i="83"/>
  <c r="Y4" i="84"/>
  <c r="AI4" i="83"/>
  <c r="E4" i="82"/>
  <c r="T4" i="84"/>
  <c r="AD4" i="83"/>
  <c r="O4" i="84"/>
  <c r="Y4" i="83"/>
  <c r="AN4" i="82"/>
  <c r="J4" i="84"/>
  <c r="T4" i="83"/>
  <c r="AI4" i="82"/>
  <c r="E4" i="84"/>
  <c r="O4" i="83"/>
  <c r="AD4" i="82"/>
  <c r="J4" i="83"/>
  <c r="Y4" i="82"/>
  <c r="E4" i="83"/>
  <c r="T4" i="82"/>
  <c r="O4" i="82"/>
  <c r="J4" i="82"/>
  <c r="AD4" i="81"/>
  <c r="Y4" i="81"/>
  <c r="T4" i="81"/>
  <c r="J4" i="81"/>
  <c r="AI4" i="81"/>
  <c r="E4" i="81"/>
  <c r="AN4" i="81"/>
  <c r="E4" i="78"/>
  <c r="O4" i="63"/>
  <c r="J4" i="78"/>
  <c r="AD4" i="78"/>
  <c r="Y4" i="78"/>
  <c r="T4" i="78"/>
  <c r="O4" i="78"/>
  <c r="AI4" i="78"/>
  <c r="AN4" i="78"/>
  <c r="J4" i="76"/>
  <c r="E4" i="76"/>
  <c r="AN4" i="76"/>
  <c r="AI4" i="76"/>
  <c r="AD4" i="76"/>
  <c r="Y4" i="76"/>
  <c r="T4" i="76"/>
  <c r="O4" i="76"/>
  <c r="AI4" i="74"/>
  <c r="AN4" i="74"/>
  <c r="Y4" i="74"/>
  <c r="T4" i="74"/>
  <c r="E4" i="74"/>
  <c r="O4" i="74"/>
  <c r="J4" i="74"/>
  <c r="AD4" i="74"/>
  <c r="E4" i="73"/>
  <c r="J4" i="73"/>
  <c r="AN4" i="73"/>
  <c r="AI4" i="73"/>
  <c r="AD4" i="73"/>
  <c r="Y4" i="73"/>
  <c r="O4" i="73"/>
  <c r="T4" i="73"/>
  <c r="AN4" i="69"/>
  <c r="E4" i="69"/>
  <c r="AI4" i="69"/>
  <c r="AD4" i="69"/>
  <c r="Y4" i="69"/>
  <c r="T4" i="69"/>
  <c r="O4" i="69"/>
  <c r="J4" i="69"/>
  <c r="E4" i="66"/>
  <c r="AN4" i="66"/>
  <c r="J4" i="66"/>
  <c r="T4" i="66"/>
  <c r="AI4" i="66"/>
  <c r="AD4" i="66"/>
  <c r="Y4" i="66"/>
  <c r="G93" i="34"/>
  <c r="G93" i="18"/>
  <c r="G93" i="35"/>
  <c r="AN4" i="59"/>
  <c r="AN4" i="52"/>
  <c r="AI4" i="59"/>
  <c r="AI4" i="52"/>
  <c r="AN4" i="35"/>
  <c r="AI4" i="63"/>
  <c r="AN4" i="58"/>
  <c r="AN4" i="65"/>
  <c r="AI4" i="35"/>
  <c r="AN4" i="34"/>
  <c r="AN4" i="18"/>
  <c r="AN4" i="51"/>
  <c r="AN4" i="64"/>
  <c r="AI4" i="58"/>
  <c r="AN4" i="57"/>
  <c r="AN4" i="63"/>
  <c r="AI4" i="65"/>
  <c r="AI4" i="57"/>
  <c r="AI4" i="18"/>
  <c r="AI4" i="51"/>
  <c r="AI4" i="64"/>
  <c r="AI4" i="34"/>
  <c r="T4" i="65"/>
  <c r="J4" i="65"/>
  <c r="T4" i="57"/>
  <c r="J4" i="64"/>
  <c r="J4" i="59"/>
  <c r="AD4" i="65"/>
  <c r="AD4" i="64"/>
  <c r="T4" i="64"/>
  <c r="E4" i="58"/>
  <c r="O4" i="57"/>
  <c r="J4" i="57"/>
  <c r="O4" i="64"/>
  <c r="Y4" i="63"/>
  <c r="Y3" i="63" s="1"/>
  <c r="Y4" i="57"/>
  <c r="E4" i="57"/>
  <c r="J4" i="58"/>
  <c r="J4" i="63"/>
  <c r="Y4" i="59"/>
  <c r="E4" i="63"/>
  <c r="Y4" i="65"/>
  <c r="O4" i="59"/>
  <c r="AD4" i="63"/>
  <c r="O4" i="65"/>
  <c r="E4" i="59"/>
  <c r="AD4" i="57"/>
  <c r="Y4" i="64"/>
  <c r="E4" i="64"/>
  <c r="T4" i="59"/>
  <c r="T4" i="63"/>
  <c r="AD4" i="59"/>
  <c r="Y4" i="58"/>
  <c r="E4" i="65"/>
  <c r="O4" i="58"/>
  <c r="T4" i="58"/>
  <c r="AD4" i="58"/>
  <c r="AZ1" i="27"/>
  <c r="BA1" i="27"/>
  <c r="BB1" i="27"/>
  <c r="BC1" i="27"/>
  <c r="BD1" i="27"/>
  <c r="BE1" i="27"/>
  <c r="BF1" i="27"/>
  <c r="BG1" i="27"/>
  <c r="BH1" i="27"/>
  <c r="BI1" i="27"/>
  <c r="C1" i="27"/>
  <c r="D1" i="27"/>
  <c r="E1" i="27"/>
  <c r="F1" i="27"/>
  <c r="G1" i="27"/>
  <c r="H1" i="27"/>
  <c r="I1" i="27"/>
  <c r="J1" i="27"/>
  <c r="K1" i="27"/>
  <c r="L1" i="27"/>
  <c r="M1" i="27"/>
  <c r="N1" i="27"/>
  <c r="O1" i="27"/>
  <c r="P1" i="27"/>
  <c r="Q1" i="27"/>
  <c r="R1" i="27"/>
  <c r="S1" i="27"/>
  <c r="T1" i="27"/>
  <c r="U1" i="27"/>
  <c r="V1" i="27"/>
  <c r="X1" i="27"/>
  <c r="Y1" i="27"/>
  <c r="AG1" i="27"/>
  <c r="AH1" i="27"/>
  <c r="AI1" i="27"/>
  <c r="AJ1" i="27"/>
  <c r="AK1" i="27"/>
  <c r="AL1" i="27"/>
  <c r="AN1" i="27"/>
  <c r="AO1" i="27"/>
  <c r="AP1" i="27"/>
  <c r="AQ1" i="27"/>
  <c r="AR1" i="27"/>
  <c r="AS1" i="27"/>
  <c r="AT1" i="27"/>
  <c r="AU1" i="27"/>
  <c r="AV1" i="27"/>
  <c r="AW1" i="27"/>
  <c r="AX1" i="27"/>
  <c r="AY1" i="27"/>
  <c r="B1" i="27"/>
  <c r="C44" i="103" l="1"/>
  <c r="H44" i="103" s="1"/>
  <c r="C43" i="103"/>
  <c r="H43" i="103" s="1"/>
  <c r="C42" i="103"/>
  <c r="H42" i="103" s="1"/>
  <c r="C41" i="103"/>
  <c r="H41" i="103" s="1"/>
  <c r="C40" i="103"/>
  <c r="H40" i="103" s="1"/>
  <c r="C39" i="103"/>
  <c r="C36" i="103"/>
  <c r="H36" i="103" s="1"/>
  <c r="B35" i="103"/>
  <c r="D33" i="103"/>
  <c r="C32" i="103"/>
  <c r="H32" i="103" s="1"/>
  <c r="B31" i="103"/>
  <c r="D27" i="103"/>
  <c r="C26" i="103"/>
  <c r="H26" i="103" s="1"/>
  <c r="B25" i="103"/>
  <c r="D23" i="103"/>
  <c r="C22" i="103"/>
  <c r="H22" i="103" s="1"/>
  <c r="B21" i="103"/>
  <c r="D18" i="103"/>
  <c r="C17" i="103"/>
  <c r="H17" i="103" s="1"/>
  <c r="B16" i="103"/>
  <c r="D14" i="103"/>
  <c r="C13" i="103"/>
  <c r="H13" i="103" s="1"/>
  <c r="B12" i="103"/>
  <c r="D8" i="103"/>
  <c r="C7" i="103"/>
  <c r="B6" i="103"/>
  <c r="B44" i="103"/>
  <c r="B43" i="103"/>
  <c r="B42" i="103"/>
  <c r="B41" i="103"/>
  <c r="B40" i="103"/>
  <c r="B39" i="103"/>
  <c r="B36" i="103"/>
  <c r="D34" i="103"/>
  <c r="C33" i="103"/>
  <c r="H33" i="103" s="1"/>
  <c r="B32" i="103"/>
  <c r="D30" i="103"/>
  <c r="C27" i="103"/>
  <c r="H27" i="103" s="1"/>
  <c r="B26" i="103"/>
  <c r="D24" i="103"/>
  <c r="C23" i="103"/>
  <c r="H23" i="103" s="1"/>
  <c r="B22" i="103"/>
  <c r="D19" i="103"/>
  <c r="C18" i="103"/>
  <c r="H18" i="103" s="1"/>
  <c r="B17" i="103"/>
  <c r="D15" i="103"/>
  <c r="C14" i="103"/>
  <c r="H14" i="103" s="1"/>
  <c r="B13" i="103"/>
  <c r="D9" i="103"/>
  <c r="C8" i="103"/>
  <c r="B7" i="103"/>
  <c r="D35" i="103"/>
  <c r="C34" i="103"/>
  <c r="H34" i="103" s="1"/>
  <c r="B33" i="103"/>
  <c r="D31" i="103"/>
  <c r="C30" i="103"/>
  <c r="B27" i="103"/>
  <c r="D25" i="103"/>
  <c r="C24" i="103"/>
  <c r="H24" i="103" s="1"/>
  <c r="B23" i="103"/>
  <c r="D21" i="103"/>
  <c r="C19" i="103"/>
  <c r="H19" i="103" s="1"/>
  <c r="B18" i="103"/>
  <c r="D16" i="103"/>
  <c r="C15" i="103"/>
  <c r="H15" i="103" s="1"/>
  <c r="B14" i="103"/>
  <c r="D12" i="103"/>
  <c r="C9" i="103"/>
  <c r="C10" i="103" s="1"/>
  <c r="B8" i="103"/>
  <c r="D6" i="103"/>
  <c r="D44" i="103"/>
  <c r="D43" i="103"/>
  <c r="D42" i="103"/>
  <c r="D41" i="103"/>
  <c r="D40" i="103"/>
  <c r="D39" i="103"/>
  <c r="D36" i="103"/>
  <c r="C35" i="103"/>
  <c r="H35" i="103" s="1"/>
  <c r="B34" i="103"/>
  <c r="D32" i="103"/>
  <c r="C31" i="103"/>
  <c r="H31" i="103" s="1"/>
  <c r="B30" i="103"/>
  <c r="D26" i="103"/>
  <c r="C25" i="103"/>
  <c r="H25" i="103" s="1"/>
  <c r="B24" i="103"/>
  <c r="D22" i="103"/>
  <c r="C21" i="103"/>
  <c r="B19" i="103"/>
  <c r="D17" i="103"/>
  <c r="C16" i="103"/>
  <c r="H16" i="103" s="1"/>
  <c r="B15" i="103"/>
  <c r="D13" i="103"/>
  <c r="C12" i="103"/>
  <c r="B9" i="103"/>
  <c r="D7" i="103"/>
  <c r="C6" i="103"/>
  <c r="C18" i="64"/>
  <c r="N51" i="103"/>
  <c r="BM3" i="103"/>
  <c r="N50" i="103" s="1"/>
  <c r="BM6" i="103"/>
  <c r="BM7" i="103"/>
  <c r="N53" i="103" s="1"/>
  <c r="J51" i="103"/>
  <c r="AS3" i="103"/>
  <c r="J50" i="103" s="1"/>
  <c r="AS6" i="103"/>
  <c r="AS7" i="103"/>
  <c r="J53" i="103" s="1"/>
  <c r="B51" i="103"/>
  <c r="E3" i="103"/>
  <c r="B50" i="103" s="1"/>
  <c r="E6" i="103"/>
  <c r="E7" i="103"/>
  <c r="B53" i="103" s="1"/>
  <c r="C51" i="103"/>
  <c r="J7" i="103"/>
  <c r="C53" i="103" s="1"/>
  <c r="J6" i="103"/>
  <c r="J3" i="103"/>
  <c r="C50" i="103" s="1"/>
  <c r="D51" i="103"/>
  <c r="O7" i="103"/>
  <c r="D53" i="103" s="1"/>
  <c r="O3" i="103"/>
  <c r="D50" i="103" s="1"/>
  <c r="O6" i="103"/>
  <c r="E51" i="103"/>
  <c r="T3" i="103"/>
  <c r="E50" i="103" s="1"/>
  <c r="T7" i="103"/>
  <c r="E53" i="103" s="1"/>
  <c r="T6" i="103"/>
  <c r="G51" i="103"/>
  <c r="AD3" i="103"/>
  <c r="G50" i="103" s="1"/>
  <c r="AD7" i="103"/>
  <c r="G53" i="103" s="1"/>
  <c r="AD6" i="103"/>
  <c r="H51" i="103"/>
  <c r="AI7" i="103"/>
  <c r="H53" i="103" s="1"/>
  <c r="AI3" i="103"/>
  <c r="H50" i="103" s="1"/>
  <c r="AI6" i="103"/>
  <c r="I51" i="103"/>
  <c r="AN3" i="103"/>
  <c r="I50" i="103" s="1"/>
  <c r="AN7" i="103"/>
  <c r="I53" i="103" s="1"/>
  <c r="AN6" i="103"/>
  <c r="F51" i="103"/>
  <c r="Y3" i="103"/>
  <c r="F50" i="103" s="1"/>
  <c r="Y6" i="103"/>
  <c r="Y7" i="103"/>
  <c r="F53" i="103" s="1"/>
  <c r="K51" i="103"/>
  <c r="AX3" i="103"/>
  <c r="K50" i="103" s="1"/>
  <c r="AX6" i="103"/>
  <c r="AX7" i="103"/>
  <c r="K53" i="103" s="1"/>
  <c r="L51" i="103"/>
  <c r="BC3" i="103"/>
  <c r="L50" i="103" s="1"/>
  <c r="BC6" i="103"/>
  <c r="BC8" i="103" s="1"/>
  <c r="BC7" i="103"/>
  <c r="M51" i="103"/>
  <c r="BH3" i="103"/>
  <c r="M50" i="103" s="1"/>
  <c r="BH6" i="103"/>
  <c r="BH7" i="103"/>
  <c r="M53" i="103" s="1"/>
  <c r="E51" i="97"/>
  <c r="T6" i="97"/>
  <c r="T7" i="97"/>
  <c r="E53" i="97" s="1"/>
  <c r="T3" i="97"/>
  <c r="E50" i="97" s="1"/>
  <c r="F51" i="101"/>
  <c r="Y6" i="101"/>
  <c r="Y3" i="101"/>
  <c r="F50" i="101" s="1"/>
  <c r="Y7" i="101"/>
  <c r="F53" i="101" s="1"/>
  <c r="C51" i="95"/>
  <c r="J3" i="95"/>
  <c r="C50" i="95" s="1"/>
  <c r="J6" i="95"/>
  <c r="J7" i="95"/>
  <c r="C53" i="95" s="1"/>
  <c r="D51" i="101"/>
  <c r="O3" i="101"/>
  <c r="D50" i="101" s="1"/>
  <c r="O6" i="101"/>
  <c r="O7" i="101"/>
  <c r="D53" i="101" s="1"/>
  <c r="B51" i="95"/>
  <c r="E3" i="95"/>
  <c r="B50" i="95" s="1"/>
  <c r="E7" i="95"/>
  <c r="B53" i="95" s="1"/>
  <c r="E6" i="95"/>
  <c r="H51" i="97"/>
  <c r="AI3" i="97"/>
  <c r="H50" i="97" s="1"/>
  <c r="AI6" i="97"/>
  <c r="AI7" i="97"/>
  <c r="H53" i="97" s="1"/>
  <c r="E51" i="101"/>
  <c r="T3" i="101"/>
  <c r="E50" i="101" s="1"/>
  <c r="T7" i="101"/>
  <c r="E53" i="101" s="1"/>
  <c r="T6" i="101"/>
  <c r="M51" i="102"/>
  <c r="BH6" i="102"/>
  <c r="BH3" i="102"/>
  <c r="M50" i="102" s="1"/>
  <c r="BH7" i="102"/>
  <c r="M53" i="102" s="1"/>
  <c r="E51" i="95"/>
  <c r="T6" i="95"/>
  <c r="T3" i="95"/>
  <c r="E50" i="95" s="1"/>
  <c r="T7" i="95"/>
  <c r="E53" i="95" s="1"/>
  <c r="I51" i="97"/>
  <c r="AN3" i="97"/>
  <c r="I50" i="97" s="1"/>
  <c r="AN6" i="97"/>
  <c r="AN7" i="97"/>
  <c r="I53" i="97" s="1"/>
  <c r="J3" i="99"/>
  <c r="C50" i="99" s="1"/>
  <c r="J6" i="99"/>
  <c r="C51" i="99"/>
  <c r="J7" i="99"/>
  <c r="C53" i="99" s="1"/>
  <c r="I51" i="100"/>
  <c r="AN3" i="100"/>
  <c r="I50" i="100" s="1"/>
  <c r="AN6" i="100"/>
  <c r="AN7" i="100"/>
  <c r="I53" i="100" s="1"/>
  <c r="J51" i="101"/>
  <c r="AS3" i="101"/>
  <c r="J50" i="101" s="1"/>
  <c r="AS7" i="101"/>
  <c r="J53" i="101" s="1"/>
  <c r="AS6" i="101"/>
  <c r="T3" i="98"/>
  <c r="E50" i="98" s="1"/>
  <c r="T6" i="98"/>
  <c r="T7" i="98"/>
  <c r="E53" i="98" s="1"/>
  <c r="E51" i="98"/>
  <c r="L51" i="99"/>
  <c r="BC3" i="99"/>
  <c r="L50" i="99" s="1"/>
  <c r="BC7" i="99"/>
  <c r="BC6" i="99"/>
  <c r="BC8" i="99" s="1"/>
  <c r="C51" i="101"/>
  <c r="J7" i="101"/>
  <c r="C53" i="101" s="1"/>
  <c r="J3" i="101"/>
  <c r="C50" i="101" s="1"/>
  <c r="J6" i="101"/>
  <c r="G51" i="95"/>
  <c r="AD7" i="95"/>
  <c r="G53" i="95" s="1"/>
  <c r="AD3" i="95"/>
  <c r="G50" i="95" s="1"/>
  <c r="AD6" i="95"/>
  <c r="K51" i="97"/>
  <c r="AX3" i="97"/>
  <c r="K50" i="97" s="1"/>
  <c r="AX6" i="97"/>
  <c r="AX7" i="97"/>
  <c r="K53" i="97" s="1"/>
  <c r="N51" i="98"/>
  <c r="BM3" i="98"/>
  <c r="N50" i="98" s="1"/>
  <c r="BM7" i="98"/>
  <c r="N53" i="98" s="1"/>
  <c r="BM6" i="98"/>
  <c r="C51" i="100"/>
  <c r="J3" i="100"/>
  <c r="C50" i="100" s="1"/>
  <c r="J7" i="100"/>
  <c r="C53" i="100" s="1"/>
  <c r="J6" i="100"/>
  <c r="H51" i="101"/>
  <c r="AI3" i="101"/>
  <c r="H50" i="101" s="1"/>
  <c r="AI7" i="101"/>
  <c r="H53" i="101" s="1"/>
  <c r="AI6" i="101"/>
  <c r="J51" i="95"/>
  <c r="AS6" i="95"/>
  <c r="AS7" i="95"/>
  <c r="J53" i="95" s="1"/>
  <c r="AS3" i="95"/>
  <c r="J50" i="95" s="1"/>
  <c r="N51" i="97"/>
  <c r="BM6" i="97"/>
  <c r="BM7" i="97"/>
  <c r="N53" i="97" s="1"/>
  <c r="BM3" i="97"/>
  <c r="N50" i="97" s="1"/>
  <c r="H51" i="95"/>
  <c r="AI3" i="95"/>
  <c r="H50" i="95" s="1"/>
  <c r="AI7" i="95"/>
  <c r="H53" i="95" s="1"/>
  <c r="AI6" i="95"/>
  <c r="L51" i="97"/>
  <c r="BC3" i="97"/>
  <c r="L50" i="97" s="1"/>
  <c r="BC7" i="97"/>
  <c r="BC6" i="97"/>
  <c r="BC8" i="97" s="1"/>
  <c r="E3" i="99"/>
  <c r="B50" i="99" s="1"/>
  <c r="B51" i="99"/>
  <c r="E7" i="99"/>
  <c r="B53" i="99" s="1"/>
  <c r="E6" i="99"/>
  <c r="D51" i="100"/>
  <c r="O6" i="100"/>
  <c r="O3" i="100"/>
  <c r="D50" i="100" s="1"/>
  <c r="O7" i="100"/>
  <c r="D53" i="100" s="1"/>
  <c r="I51" i="101"/>
  <c r="AN6" i="101"/>
  <c r="AN7" i="101"/>
  <c r="I53" i="101" s="1"/>
  <c r="AN3" i="101"/>
  <c r="I50" i="101" s="1"/>
  <c r="J51" i="102"/>
  <c r="AS3" i="102"/>
  <c r="J50" i="102" s="1"/>
  <c r="AS6" i="102"/>
  <c r="AS7" i="102"/>
  <c r="J53" i="102" s="1"/>
  <c r="L51" i="102"/>
  <c r="BC3" i="102"/>
  <c r="L50" i="102" s="1"/>
  <c r="BC7" i="102"/>
  <c r="BC6" i="102"/>
  <c r="BC8" i="102" s="1"/>
  <c r="C51" i="102"/>
  <c r="J3" i="102"/>
  <c r="C50" i="102" s="1"/>
  <c r="J7" i="102"/>
  <c r="C53" i="102" s="1"/>
  <c r="J6" i="102"/>
  <c r="L51" i="98"/>
  <c r="BC3" i="98"/>
  <c r="L50" i="98" s="1"/>
  <c r="BC7" i="98"/>
  <c r="BC6" i="98"/>
  <c r="BC8" i="98" s="1"/>
  <c r="J51" i="97"/>
  <c r="AS3" i="97"/>
  <c r="J50" i="97" s="1"/>
  <c r="AS6" i="97"/>
  <c r="AS7" i="97"/>
  <c r="J53" i="97" s="1"/>
  <c r="N51" i="100"/>
  <c r="BM3" i="100"/>
  <c r="N50" i="100" s="1"/>
  <c r="BM6" i="100"/>
  <c r="BM7" i="100"/>
  <c r="N53" i="100" s="1"/>
  <c r="J51" i="98"/>
  <c r="AS3" i="98"/>
  <c r="J50" i="98" s="1"/>
  <c r="AS7" i="98"/>
  <c r="J53" i="98" s="1"/>
  <c r="AS6" i="98"/>
  <c r="F51" i="97"/>
  <c r="Y3" i="97"/>
  <c r="F50" i="97" s="1"/>
  <c r="Y7" i="97"/>
  <c r="F53" i="97" s="1"/>
  <c r="Y6" i="97"/>
  <c r="K51" i="98"/>
  <c r="AX3" i="98"/>
  <c r="K50" i="98" s="1"/>
  <c r="AX6" i="98"/>
  <c r="AX7" i="98"/>
  <c r="K53" i="98" s="1"/>
  <c r="H51" i="102"/>
  <c r="AI7" i="102"/>
  <c r="H53" i="102" s="1"/>
  <c r="AI6" i="102"/>
  <c r="AI3" i="102"/>
  <c r="H50" i="102" s="1"/>
  <c r="I51" i="95"/>
  <c r="AN3" i="95"/>
  <c r="I50" i="95" s="1"/>
  <c r="AN7" i="95"/>
  <c r="I53" i="95" s="1"/>
  <c r="AN6" i="95"/>
  <c r="M51" i="97"/>
  <c r="BH3" i="97"/>
  <c r="M50" i="97" s="1"/>
  <c r="BH7" i="97"/>
  <c r="M53" i="97" s="1"/>
  <c r="BH6" i="97"/>
  <c r="G51" i="99"/>
  <c r="AD7" i="99"/>
  <c r="G53" i="99" s="1"/>
  <c r="AD6" i="99"/>
  <c r="AD3" i="99"/>
  <c r="G50" i="99" s="1"/>
  <c r="M51" i="100"/>
  <c r="BH6" i="100"/>
  <c r="BH3" i="100"/>
  <c r="M50" i="100" s="1"/>
  <c r="BH7" i="100"/>
  <c r="M53" i="100" s="1"/>
  <c r="N51" i="101"/>
  <c r="BM6" i="101"/>
  <c r="BM3" i="101"/>
  <c r="N50" i="101" s="1"/>
  <c r="BM7" i="101"/>
  <c r="N53" i="101" s="1"/>
  <c r="M51" i="98"/>
  <c r="BH7" i="98"/>
  <c r="M53" i="98" s="1"/>
  <c r="BH3" i="98"/>
  <c r="M50" i="98" s="1"/>
  <c r="BH6" i="98"/>
  <c r="B51" i="100"/>
  <c r="E3" i="100"/>
  <c r="B50" i="100" s="1"/>
  <c r="E7" i="100"/>
  <c r="B53" i="100" s="1"/>
  <c r="E6" i="100"/>
  <c r="G51" i="101"/>
  <c r="AD3" i="101"/>
  <c r="G50" i="101" s="1"/>
  <c r="AD7" i="101"/>
  <c r="G53" i="101" s="1"/>
  <c r="AD6" i="101"/>
  <c r="K51" i="95"/>
  <c r="AX6" i="95"/>
  <c r="AX7" i="95"/>
  <c r="K53" i="95" s="1"/>
  <c r="AX3" i="95"/>
  <c r="K50" i="95" s="1"/>
  <c r="B51" i="98"/>
  <c r="E7" i="98"/>
  <c r="B53" i="98" s="1"/>
  <c r="E3" i="98"/>
  <c r="B50" i="98" s="1"/>
  <c r="E6" i="98"/>
  <c r="T3" i="99"/>
  <c r="E50" i="99" s="1"/>
  <c r="T7" i="99"/>
  <c r="E53" i="99" s="1"/>
  <c r="T6" i="99"/>
  <c r="E51" i="99"/>
  <c r="G51" i="100"/>
  <c r="AD7" i="100"/>
  <c r="G53" i="100" s="1"/>
  <c r="AD6" i="100"/>
  <c r="AD3" i="100"/>
  <c r="G50" i="100" s="1"/>
  <c r="L51" i="101"/>
  <c r="BC3" i="101"/>
  <c r="L50" i="101" s="1"/>
  <c r="BC7" i="101"/>
  <c r="BC6" i="101"/>
  <c r="BC8" i="101" s="1"/>
  <c r="N51" i="95"/>
  <c r="BM3" i="95"/>
  <c r="N50" i="95" s="1"/>
  <c r="BM7" i="95"/>
  <c r="N53" i="95" s="1"/>
  <c r="BM6" i="95"/>
  <c r="I51" i="98"/>
  <c r="AN6" i="98"/>
  <c r="AN3" i="98"/>
  <c r="I50" i="98" s="1"/>
  <c r="AN7" i="98"/>
  <c r="I53" i="98" s="1"/>
  <c r="L51" i="95"/>
  <c r="BC3" i="95"/>
  <c r="L50" i="95" s="1"/>
  <c r="BC7" i="95"/>
  <c r="BC6" i="95"/>
  <c r="BC8" i="95" s="1"/>
  <c r="C51" i="98"/>
  <c r="J3" i="98"/>
  <c r="C50" i="98" s="1"/>
  <c r="J7" i="98"/>
  <c r="C53" i="98" s="1"/>
  <c r="J6" i="98"/>
  <c r="Y3" i="99"/>
  <c r="F50" i="99" s="1"/>
  <c r="Y7" i="99"/>
  <c r="F53" i="99" s="1"/>
  <c r="Y6" i="99"/>
  <c r="F51" i="99"/>
  <c r="H51" i="100"/>
  <c r="AI3" i="100"/>
  <c r="H50" i="100" s="1"/>
  <c r="AI7" i="100"/>
  <c r="H53" i="100" s="1"/>
  <c r="AI6" i="100"/>
  <c r="M51" i="101"/>
  <c r="BH6" i="101"/>
  <c r="BH7" i="101"/>
  <c r="M53" i="101" s="1"/>
  <c r="BH3" i="101"/>
  <c r="M50" i="101" s="1"/>
  <c r="N51" i="102"/>
  <c r="BM3" i="102"/>
  <c r="N50" i="102" s="1"/>
  <c r="BM6" i="102"/>
  <c r="BM7" i="102"/>
  <c r="N53" i="102" s="1"/>
  <c r="E51" i="102"/>
  <c r="T3" i="102"/>
  <c r="E50" i="102" s="1"/>
  <c r="T7" i="102"/>
  <c r="E53" i="102" s="1"/>
  <c r="T6" i="102"/>
  <c r="G51" i="102"/>
  <c r="AD3" i="102"/>
  <c r="G50" i="102" s="1"/>
  <c r="AD6" i="102"/>
  <c r="AD7" i="102"/>
  <c r="G53" i="102" s="1"/>
  <c r="E51" i="100"/>
  <c r="T3" i="100"/>
  <c r="E50" i="100" s="1"/>
  <c r="T7" i="100"/>
  <c r="E53" i="100" s="1"/>
  <c r="T6" i="100"/>
  <c r="H51" i="99"/>
  <c r="AI3" i="99"/>
  <c r="H50" i="99" s="1"/>
  <c r="AI6" i="99"/>
  <c r="AI7" i="99"/>
  <c r="H53" i="99" s="1"/>
  <c r="G51" i="97"/>
  <c r="AD6" i="97"/>
  <c r="AD3" i="97"/>
  <c r="G50" i="97" s="1"/>
  <c r="AD7" i="97"/>
  <c r="G53" i="97" s="1"/>
  <c r="BH3" i="99"/>
  <c r="M50" i="99" s="1"/>
  <c r="BH6" i="99"/>
  <c r="BH7" i="99"/>
  <c r="M53" i="99" s="1"/>
  <c r="M51" i="99"/>
  <c r="D51" i="95"/>
  <c r="O6" i="95"/>
  <c r="O3" i="95"/>
  <c r="D50" i="95" s="1"/>
  <c r="O7" i="95"/>
  <c r="D53" i="95" s="1"/>
  <c r="N51" i="99"/>
  <c r="BM3" i="99"/>
  <c r="N50" i="99" s="1"/>
  <c r="BM7" i="99"/>
  <c r="N53" i="99" s="1"/>
  <c r="BM6" i="99"/>
  <c r="F51" i="102"/>
  <c r="Y3" i="102"/>
  <c r="F50" i="102" s="1"/>
  <c r="Y6" i="102"/>
  <c r="Y7" i="102"/>
  <c r="F53" i="102" s="1"/>
  <c r="M51" i="95"/>
  <c r="BH3" i="95"/>
  <c r="M50" i="95" s="1"/>
  <c r="BH6" i="95"/>
  <c r="BH7" i="95"/>
  <c r="M53" i="95" s="1"/>
  <c r="D51" i="98"/>
  <c r="O7" i="98"/>
  <c r="D53" i="98" s="1"/>
  <c r="O3" i="98"/>
  <c r="D50" i="98" s="1"/>
  <c r="O6" i="98"/>
  <c r="K51" i="99"/>
  <c r="AX3" i="99"/>
  <c r="K50" i="99" s="1"/>
  <c r="AX7" i="99"/>
  <c r="K53" i="99" s="1"/>
  <c r="AX6" i="99"/>
  <c r="B51" i="101"/>
  <c r="E3" i="101"/>
  <c r="B50" i="101" s="1"/>
  <c r="E7" i="101"/>
  <c r="B53" i="101" s="1"/>
  <c r="E6" i="101"/>
  <c r="F51" i="95"/>
  <c r="Y3" i="95"/>
  <c r="F50" i="95" s="1"/>
  <c r="Y6" i="95"/>
  <c r="Y7" i="95"/>
  <c r="F53" i="95" s="1"/>
  <c r="O3" i="99"/>
  <c r="D50" i="99" s="1"/>
  <c r="D51" i="99"/>
  <c r="O7" i="99"/>
  <c r="D53" i="99" s="1"/>
  <c r="O6" i="99"/>
  <c r="J51" i="100"/>
  <c r="AS3" i="100"/>
  <c r="J50" i="100" s="1"/>
  <c r="AS6" i="100"/>
  <c r="AS7" i="100"/>
  <c r="J53" i="100" s="1"/>
  <c r="AX3" i="101"/>
  <c r="K50" i="101" s="1"/>
  <c r="K51" i="101"/>
  <c r="AX6" i="101"/>
  <c r="AX7" i="101"/>
  <c r="K53" i="101" s="1"/>
  <c r="C51" i="97"/>
  <c r="J7" i="97"/>
  <c r="C53" i="97" s="1"/>
  <c r="J3" i="97"/>
  <c r="C50" i="97" s="1"/>
  <c r="J6" i="97"/>
  <c r="F51" i="98"/>
  <c r="Y6" i="98"/>
  <c r="Y3" i="98"/>
  <c r="F50" i="98" s="1"/>
  <c r="Y7" i="98"/>
  <c r="F53" i="98" s="1"/>
  <c r="AN3" i="99"/>
  <c r="I50" i="99" s="1"/>
  <c r="AN6" i="99"/>
  <c r="I51" i="99"/>
  <c r="AN7" i="99"/>
  <c r="I53" i="99" s="1"/>
  <c r="K51" i="100"/>
  <c r="AX6" i="100"/>
  <c r="AX3" i="100"/>
  <c r="K50" i="100" s="1"/>
  <c r="AX7" i="100"/>
  <c r="K53" i="100" s="1"/>
  <c r="H51" i="98"/>
  <c r="AI3" i="98"/>
  <c r="H50" i="98" s="1"/>
  <c r="AI7" i="98"/>
  <c r="H53" i="98" s="1"/>
  <c r="AI6" i="98"/>
  <c r="B51" i="97"/>
  <c r="E7" i="97"/>
  <c r="B53" i="97" s="1"/>
  <c r="E6" i="97"/>
  <c r="E3" i="97"/>
  <c r="B50" i="97" s="1"/>
  <c r="F51" i="100"/>
  <c r="Y6" i="100"/>
  <c r="Y7" i="100"/>
  <c r="F53" i="100" s="1"/>
  <c r="Y3" i="100"/>
  <c r="F50" i="100" s="1"/>
  <c r="D51" i="97"/>
  <c r="O3" i="97"/>
  <c r="D50" i="97" s="1"/>
  <c r="O6" i="97"/>
  <c r="O7" i="97"/>
  <c r="D53" i="97" s="1"/>
  <c r="G51" i="98"/>
  <c r="AD3" i="98"/>
  <c r="G50" i="98" s="1"/>
  <c r="AD6" i="98"/>
  <c r="AD7" i="98"/>
  <c r="G53" i="98" s="1"/>
  <c r="J51" i="99"/>
  <c r="AS3" i="99"/>
  <c r="J50" i="99" s="1"/>
  <c r="AS7" i="99"/>
  <c r="J53" i="99" s="1"/>
  <c r="AS6" i="99"/>
  <c r="L51" i="100"/>
  <c r="BC6" i="100"/>
  <c r="BC8" i="100" s="1"/>
  <c r="BC3" i="100"/>
  <c r="L50" i="100" s="1"/>
  <c r="BC7" i="100"/>
  <c r="B51" i="102"/>
  <c r="E6" i="102"/>
  <c r="E7" i="102"/>
  <c r="B53" i="102" s="1"/>
  <c r="E3" i="102"/>
  <c r="B50" i="102" s="1"/>
  <c r="D51" i="102"/>
  <c r="O3" i="102"/>
  <c r="D50" i="102" s="1"/>
  <c r="O6" i="102"/>
  <c r="O7" i="102"/>
  <c r="D53" i="102" s="1"/>
  <c r="I51" i="102"/>
  <c r="AN3" i="102"/>
  <c r="I50" i="102" s="1"/>
  <c r="AN7" i="102"/>
  <c r="I53" i="102" s="1"/>
  <c r="AN6" i="102"/>
  <c r="K51" i="102"/>
  <c r="AX3" i="102"/>
  <c r="K50" i="102" s="1"/>
  <c r="AX6" i="102"/>
  <c r="AX7" i="102"/>
  <c r="K53" i="102" s="1"/>
  <c r="D43" i="102"/>
  <c r="C42" i="102"/>
  <c r="H42" i="102" s="1"/>
  <c r="B41" i="102"/>
  <c r="D39" i="102"/>
  <c r="C36" i="102"/>
  <c r="H36" i="102" s="1"/>
  <c r="B35" i="102"/>
  <c r="D33" i="102"/>
  <c r="C32" i="102"/>
  <c r="H32" i="102" s="1"/>
  <c r="B31" i="102"/>
  <c r="D27" i="102"/>
  <c r="C26" i="102"/>
  <c r="H26" i="102" s="1"/>
  <c r="B25" i="102"/>
  <c r="D23" i="102"/>
  <c r="C22" i="102"/>
  <c r="H22" i="102" s="1"/>
  <c r="B21" i="102"/>
  <c r="D18" i="102"/>
  <c r="C17" i="102"/>
  <c r="H17" i="102" s="1"/>
  <c r="B16" i="102"/>
  <c r="D14" i="102"/>
  <c r="C13" i="102"/>
  <c r="H13" i="102" s="1"/>
  <c r="B12" i="102"/>
  <c r="D8" i="102"/>
  <c r="C7" i="102"/>
  <c r="B6" i="102"/>
  <c r="D44" i="102"/>
  <c r="C43" i="102"/>
  <c r="H43" i="102" s="1"/>
  <c r="B42" i="102"/>
  <c r="D40" i="102"/>
  <c r="C39" i="102"/>
  <c r="B36" i="102"/>
  <c r="D34" i="102"/>
  <c r="C33" i="102"/>
  <c r="H33" i="102" s="1"/>
  <c r="B32" i="102"/>
  <c r="D30" i="102"/>
  <c r="C27" i="102"/>
  <c r="H27" i="102" s="1"/>
  <c r="B26" i="102"/>
  <c r="D24" i="102"/>
  <c r="C23" i="102"/>
  <c r="H23" i="102" s="1"/>
  <c r="B22" i="102"/>
  <c r="D19" i="102"/>
  <c r="C18" i="102"/>
  <c r="H18" i="102" s="1"/>
  <c r="B17" i="102"/>
  <c r="D15" i="102"/>
  <c r="C14" i="102"/>
  <c r="H14" i="102" s="1"/>
  <c r="B13" i="102"/>
  <c r="D9" i="102"/>
  <c r="C8" i="102"/>
  <c r="B7" i="102"/>
  <c r="C44" i="102"/>
  <c r="H44" i="102" s="1"/>
  <c r="B43" i="102"/>
  <c r="D41" i="102"/>
  <c r="C40" i="102"/>
  <c r="H40" i="102" s="1"/>
  <c r="B39" i="102"/>
  <c r="D35" i="102"/>
  <c r="C34" i="102"/>
  <c r="H34" i="102" s="1"/>
  <c r="B33" i="102"/>
  <c r="D31" i="102"/>
  <c r="C30" i="102"/>
  <c r="B27" i="102"/>
  <c r="D25" i="102"/>
  <c r="C24" i="102"/>
  <c r="H24" i="102" s="1"/>
  <c r="B23" i="102"/>
  <c r="D21" i="102"/>
  <c r="C19" i="102"/>
  <c r="H19" i="102" s="1"/>
  <c r="B18" i="102"/>
  <c r="D16" i="102"/>
  <c r="C15" i="102"/>
  <c r="H15" i="102" s="1"/>
  <c r="B14" i="102"/>
  <c r="D12" i="102"/>
  <c r="C9" i="102"/>
  <c r="B8" i="102"/>
  <c r="D6" i="102"/>
  <c r="B44" i="102"/>
  <c r="D42" i="102"/>
  <c r="C41" i="102"/>
  <c r="H41" i="102" s="1"/>
  <c r="B40" i="102"/>
  <c r="D36" i="102"/>
  <c r="C35" i="102"/>
  <c r="H35" i="102" s="1"/>
  <c r="B34" i="102"/>
  <c r="D32" i="102"/>
  <c r="C31" i="102"/>
  <c r="H31" i="102" s="1"/>
  <c r="B30" i="102"/>
  <c r="D26" i="102"/>
  <c r="C25" i="102"/>
  <c r="H25" i="102" s="1"/>
  <c r="B24" i="102"/>
  <c r="D22" i="102"/>
  <c r="C21" i="102"/>
  <c r="B19" i="102"/>
  <c r="D17" i="102"/>
  <c r="C16" i="102"/>
  <c r="H16" i="102" s="1"/>
  <c r="B15" i="102"/>
  <c r="D13" i="102"/>
  <c r="C12" i="102"/>
  <c r="B9" i="102"/>
  <c r="D7" i="102"/>
  <c r="C6" i="102"/>
  <c r="D44" i="101"/>
  <c r="C43" i="101"/>
  <c r="H43" i="101" s="1"/>
  <c r="B42" i="101"/>
  <c r="D40" i="101"/>
  <c r="C39" i="101"/>
  <c r="B36" i="101"/>
  <c r="D34" i="101"/>
  <c r="C33" i="101"/>
  <c r="H33" i="101" s="1"/>
  <c r="B32" i="101"/>
  <c r="D30" i="101"/>
  <c r="C27" i="101"/>
  <c r="H27" i="101" s="1"/>
  <c r="B26" i="101"/>
  <c r="D24" i="101"/>
  <c r="C23" i="101"/>
  <c r="H23" i="101" s="1"/>
  <c r="B22" i="101"/>
  <c r="D19" i="101"/>
  <c r="C18" i="101"/>
  <c r="H18" i="101" s="1"/>
  <c r="B17" i="101"/>
  <c r="D15" i="101"/>
  <c r="C14" i="101"/>
  <c r="H14" i="101" s="1"/>
  <c r="B13" i="101"/>
  <c r="D9" i="101"/>
  <c r="C8" i="101"/>
  <c r="B7" i="101"/>
  <c r="D44" i="100"/>
  <c r="C43" i="100"/>
  <c r="H43" i="100" s="1"/>
  <c r="B42" i="100"/>
  <c r="D40" i="100"/>
  <c r="C39" i="100"/>
  <c r="B36" i="100"/>
  <c r="D34" i="100"/>
  <c r="C33" i="100"/>
  <c r="H33" i="100" s="1"/>
  <c r="B32" i="100"/>
  <c r="D30" i="100"/>
  <c r="C27" i="100"/>
  <c r="H27" i="100" s="1"/>
  <c r="B26" i="100"/>
  <c r="D24" i="100"/>
  <c r="C23" i="100"/>
  <c r="H23" i="100" s="1"/>
  <c r="B22" i="100"/>
  <c r="D19" i="100"/>
  <c r="C18" i="100"/>
  <c r="H18" i="100" s="1"/>
  <c r="B17" i="100"/>
  <c r="D15" i="100"/>
  <c r="C14" i="100"/>
  <c r="H14" i="100" s="1"/>
  <c r="B13" i="100"/>
  <c r="D9" i="100"/>
  <c r="C8" i="100"/>
  <c r="B7" i="100"/>
  <c r="B44" i="99"/>
  <c r="D42" i="99"/>
  <c r="C41" i="99"/>
  <c r="H41" i="99" s="1"/>
  <c r="B40" i="99"/>
  <c r="D36" i="99"/>
  <c r="C35" i="99"/>
  <c r="H35" i="99" s="1"/>
  <c r="B34" i="99"/>
  <c r="D32" i="99"/>
  <c r="C31" i="99"/>
  <c r="H31" i="99" s="1"/>
  <c r="B30" i="99"/>
  <c r="D26" i="99"/>
  <c r="C25" i="99"/>
  <c r="H25" i="99" s="1"/>
  <c r="B24" i="99"/>
  <c r="D22" i="99"/>
  <c r="C21" i="99"/>
  <c r="B19" i="99"/>
  <c r="D17" i="99"/>
  <c r="C16" i="99"/>
  <c r="H16" i="99" s="1"/>
  <c r="B15" i="99"/>
  <c r="D13" i="99"/>
  <c r="C12" i="99"/>
  <c r="B9" i="99"/>
  <c r="D7" i="99"/>
  <c r="C6" i="99"/>
  <c r="D43" i="98"/>
  <c r="C44" i="101"/>
  <c r="H44" i="101" s="1"/>
  <c r="B43" i="101"/>
  <c r="D41" i="101"/>
  <c r="C40" i="101"/>
  <c r="H40" i="101" s="1"/>
  <c r="B39" i="101"/>
  <c r="D35" i="101"/>
  <c r="C34" i="101"/>
  <c r="H34" i="101" s="1"/>
  <c r="B33" i="101"/>
  <c r="D31" i="101"/>
  <c r="C30" i="101"/>
  <c r="B27" i="101"/>
  <c r="D25" i="101"/>
  <c r="C24" i="101"/>
  <c r="H24" i="101" s="1"/>
  <c r="B23" i="101"/>
  <c r="D21" i="101"/>
  <c r="C19" i="101"/>
  <c r="H19" i="101" s="1"/>
  <c r="B18" i="101"/>
  <c r="D16" i="101"/>
  <c r="C15" i="101"/>
  <c r="H15" i="101" s="1"/>
  <c r="B14" i="101"/>
  <c r="D12" i="101"/>
  <c r="C9" i="101"/>
  <c r="B8" i="101"/>
  <c r="D6" i="101"/>
  <c r="C44" i="100"/>
  <c r="H44" i="100" s="1"/>
  <c r="B43" i="100"/>
  <c r="D41" i="100"/>
  <c r="C40" i="100"/>
  <c r="H40" i="100" s="1"/>
  <c r="B39" i="100"/>
  <c r="D35" i="100"/>
  <c r="C34" i="100"/>
  <c r="H34" i="100" s="1"/>
  <c r="B33" i="100"/>
  <c r="D31" i="100"/>
  <c r="C30" i="100"/>
  <c r="B27" i="100"/>
  <c r="D25" i="100"/>
  <c r="C24" i="100"/>
  <c r="H24" i="100" s="1"/>
  <c r="B23" i="100"/>
  <c r="D21" i="100"/>
  <c r="C19" i="100"/>
  <c r="H19" i="100" s="1"/>
  <c r="B18" i="100"/>
  <c r="D16" i="100"/>
  <c r="C15" i="100"/>
  <c r="H15" i="100" s="1"/>
  <c r="B14" i="100"/>
  <c r="D12" i="100"/>
  <c r="C9" i="100"/>
  <c r="B8" i="100"/>
  <c r="D6" i="100"/>
  <c r="D43" i="99"/>
  <c r="C42" i="99"/>
  <c r="H42" i="99" s="1"/>
  <c r="B41" i="99"/>
  <c r="D39" i="99"/>
  <c r="C36" i="99"/>
  <c r="H36" i="99" s="1"/>
  <c r="B35" i="99"/>
  <c r="D33" i="99"/>
  <c r="C32" i="99"/>
  <c r="H32" i="99" s="1"/>
  <c r="B31" i="99"/>
  <c r="D27" i="99"/>
  <c r="C26" i="99"/>
  <c r="H26" i="99" s="1"/>
  <c r="B25" i="99"/>
  <c r="D23" i="99"/>
  <c r="C22" i="99"/>
  <c r="H22" i="99" s="1"/>
  <c r="B21" i="99"/>
  <c r="D18" i="99"/>
  <c r="C17" i="99"/>
  <c r="H17" i="99" s="1"/>
  <c r="B16" i="99"/>
  <c r="D14" i="99"/>
  <c r="C13" i="99"/>
  <c r="H13" i="99" s="1"/>
  <c r="B12" i="99"/>
  <c r="D8" i="99"/>
  <c r="C7" i="99"/>
  <c r="B6" i="99"/>
  <c r="D44" i="98"/>
  <c r="C43" i="98"/>
  <c r="H43" i="98" s="1"/>
  <c r="B44" i="101"/>
  <c r="D42" i="101"/>
  <c r="C41" i="101"/>
  <c r="H41" i="101" s="1"/>
  <c r="B40" i="101"/>
  <c r="D36" i="101"/>
  <c r="C35" i="101"/>
  <c r="H35" i="101" s="1"/>
  <c r="B34" i="101"/>
  <c r="D32" i="101"/>
  <c r="C31" i="101"/>
  <c r="H31" i="101" s="1"/>
  <c r="B30" i="101"/>
  <c r="D26" i="101"/>
  <c r="C25" i="101"/>
  <c r="H25" i="101" s="1"/>
  <c r="B24" i="101"/>
  <c r="D22" i="101"/>
  <c r="C21" i="101"/>
  <c r="B19" i="101"/>
  <c r="D17" i="101"/>
  <c r="C16" i="101"/>
  <c r="H16" i="101" s="1"/>
  <c r="B15" i="101"/>
  <c r="D13" i="101"/>
  <c r="C12" i="101"/>
  <c r="B9" i="101"/>
  <c r="D7" i="101"/>
  <c r="C6" i="101"/>
  <c r="B44" i="100"/>
  <c r="D42" i="100"/>
  <c r="C41" i="100"/>
  <c r="H41" i="100" s="1"/>
  <c r="B40" i="100"/>
  <c r="D36" i="100"/>
  <c r="C35" i="100"/>
  <c r="H35" i="100" s="1"/>
  <c r="B34" i="100"/>
  <c r="D32" i="100"/>
  <c r="C31" i="100"/>
  <c r="H31" i="100" s="1"/>
  <c r="B30" i="100"/>
  <c r="D26" i="100"/>
  <c r="C25" i="100"/>
  <c r="H25" i="100" s="1"/>
  <c r="B24" i="100"/>
  <c r="D22" i="100"/>
  <c r="C21" i="100"/>
  <c r="B19" i="100"/>
  <c r="D17" i="100"/>
  <c r="C16" i="100"/>
  <c r="H16" i="100" s="1"/>
  <c r="B15" i="100"/>
  <c r="D13" i="100"/>
  <c r="C12" i="100"/>
  <c r="B9" i="100"/>
  <c r="D7" i="100"/>
  <c r="C6" i="100"/>
  <c r="D44" i="99"/>
  <c r="C43" i="99"/>
  <c r="H43" i="99" s="1"/>
  <c r="B42" i="99"/>
  <c r="D40" i="99"/>
  <c r="C39" i="99"/>
  <c r="B36" i="99"/>
  <c r="D34" i="99"/>
  <c r="C33" i="99"/>
  <c r="H33" i="99" s="1"/>
  <c r="B32" i="99"/>
  <c r="D30" i="99"/>
  <c r="C27" i="99"/>
  <c r="H27" i="99" s="1"/>
  <c r="B26" i="99"/>
  <c r="D24" i="99"/>
  <c r="C23" i="99"/>
  <c r="H23" i="99" s="1"/>
  <c r="B22" i="99"/>
  <c r="D19" i="99"/>
  <c r="C18" i="99"/>
  <c r="H18" i="99" s="1"/>
  <c r="B17" i="99"/>
  <c r="D15" i="99"/>
  <c r="C14" i="99"/>
  <c r="H14" i="99" s="1"/>
  <c r="B13" i="99"/>
  <c r="D9" i="99"/>
  <c r="C8" i="99"/>
  <c r="B7" i="99"/>
  <c r="C44" i="98"/>
  <c r="H44" i="98" s="1"/>
  <c r="D43" i="101"/>
  <c r="C42" i="101"/>
  <c r="H42" i="101" s="1"/>
  <c r="B41" i="101"/>
  <c r="D39" i="101"/>
  <c r="C36" i="101"/>
  <c r="H36" i="101" s="1"/>
  <c r="B35" i="101"/>
  <c r="D33" i="101"/>
  <c r="C32" i="101"/>
  <c r="H32" i="101" s="1"/>
  <c r="B31" i="101"/>
  <c r="D27" i="101"/>
  <c r="C26" i="101"/>
  <c r="H26" i="101" s="1"/>
  <c r="B25" i="101"/>
  <c r="D23" i="101"/>
  <c r="C22" i="101"/>
  <c r="H22" i="101" s="1"/>
  <c r="B21" i="101"/>
  <c r="D18" i="101"/>
  <c r="C17" i="101"/>
  <c r="H17" i="101" s="1"/>
  <c r="B16" i="101"/>
  <c r="D14" i="101"/>
  <c r="C13" i="101"/>
  <c r="H13" i="101" s="1"/>
  <c r="B12" i="101"/>
  <c r="D8" i="101"/>
  <c r="C7" i="101"/>
  <c r="B6" i="101"/>
  <c r="D43" i="100"/>
  <c r="C42" i="100"/>
  <c r="H42" i="100" s="1"/>
  <c r="B41" i="100"/>
  <c r="D39" i="100"/>
  <c r="C36" i="100"/>
  <c r="H36" i="100" s="1"/>
  <c r="B35" i="100"/>
  <c r="D33" i="100"/>
  <c r="C32" i="100"/>
  <c r="H32" i="100" s="1"/>
  <c r="B31" i="100"/>
  <c r="D27" i="100"/>
  <c r="C26" i="100"/>
  <c r="H26" i="100" s="1"/>
  <c r="B25" i="100"/>
  <c r="D23" i="100"/>
  <c r="C22" i="100"/>
  <c r="H22" i="100" s="1"/>
  <c r="B21" i="100"/>
  <c r="D18" i="100"/>
  <c r="C17" i="100"/>
  <c r="H17" i="100" s="1"/>
  <c r="B16" i="100"/>
  <c r="D14" i="100"/>
  <c r="C13" i="100"/>
  <c r="H13" i="100" s="1"/>
  <c r="B12" i="100"/>
  <c r="D8" i="100"/>
  <c r="C7" i="100"/>
  <c r="B6" i="100"/>
  <c r="C44" i="99"/>
  <c r="H44" i="99" s="1"/>
  <c r="B43" i="99"/>
  <c r="D41" i="99"/>
  <c r="C40" i="99"/>
  <c r="H40" i="99" s="1"/>
  <c r="B39" i="99"/>
  <c r="D35" i="99"/>
  <c r="C34" i="99"/>
  <c r="H34" i="99" s="1"/>
  <c r="B33" i="99"/>
  <c r="D31" i="99"/>
  <c r="C30" i="99"/>
  <c r="B27" i="99"/>
  <c r="D25" i="99"/>
  <c r="C24" i="99"/>
  <c r="H24" i="99" s="1"/>
  <c r="B23" i="99"/>
  <c r="D21" i="99"/>
  <c r="C19" i="99"/>
  <c r="H19" i="99" s="1"/>
  <c r="B18" i="99"/>
  <c r="D16" i="99"/>
  <c r="C15" i="99"/>
  <c r="H15" i="99" s="1"/>
  <c r="B14" i="99"/>
  <c r="D12" i="99"/>
  <c r="C9" i="99"/>
  <c r="B8" i="99"/>
  <c r="D6" i="99"/>
  <c r="B44" i="98"/>
  <c r="D42" i="98"/>
  <c r="B42" i="98"/>
  <c r="D40" i="98"/>
  <c r="C39" i="98"/>
  <c r="B36" i="98"/>
  <c r="D34" i="98"/>
  <c r="C33" i="98"/>
  <c r="H33" i="98" s="1"/>
  <c r="B32" i="98"/>
  <c r="D30" i="98"/>
  <c r="C27" i="98"/>
  <c r="H27" i="98" s="1"/>
  <c r="B26" i="98"/>
  <c r="D24" i="98"/>
  <c r="C23" i="98"/>
  <c r="H23" i="98" s="1"/>
  <c r="B22" i="98"/>
  <c r="D19" i="98"/>
  <c r="C18" i="98"/>
  <c r="H18" i="98" s="1"/>
  <c r="B17" i="98"/>
  <c r="D15" i="98"/>
  <c r="C14" i="98"/>
  <c r="H14" i="98" s="1"/>
  <c r="B13" i="98"/>
  <c r="D9" i="98"/>
  <c r="C8" i="98"/>
  <c r="B7" i="98"/>
  <c r="D43" i="97"/>
  <c r="C42" i="97"/>
  <c r="H42" i="97" s="1"/>
  <c r="B41" i="97"/>
  <c r="D39" i="97"/>
  <c r="C36" i="97"/>
  <c r="H36" i="97" s="1"/>
  <c r="B35" i="97"/>
  <c r="D33" i="97"/>
  <c r="C32" i="97"/>
  <c r="H32" i="97" s="1"/>
  <c r="B31" i="97"/>
  <c r="D27" i="97"/>
  <c r="C26" i="97"/>
  <c r="H26" i="97" s="1"/>
  <c r="B25" i="97"/>
  <c r="D23" i="97"/>
  <c r="C22" i="97"/>
  <c r="H22" i="97" s="1"/>
  <c r="B21" i="97"/>
  <c r="D18" i="97"/>
  <c r="C17" i="97"/>
  <c r="H17" i="97" s="1"/>
  <c r="B16" i="97"/>
  <c r="D14" i="97"/>
  <c r="C13" i="97"/>
  <c r="H13" i="97" s="1"/>
  <c r="B12" i="97"/>
  <c r="D8" i="97"/>
  <c r="C7" i="97"/>
  <c r="B6" i="97"/>
  <c r="D44" i="95"/>
  <c r="C43" i="95"/>
  <c r="H43" i="95" s="1"/>
  <c r="B42" i="95"/>
  <c r="D40" i="95"/>
  <c r="C39" i="95"/>
  <c r="B36" i="95"/>
  <c r="D34" i="95"/>
  <c r="C33" i="95"/>
  <c r="H33" i="95" s="1"/>
  <c r="B32" i="95"/>
  <c r="D30" i="95"/>
  <c r="C27" i="95"/>
  <c r="B26" i="95"/>
  <c r="D24" i="95"/>
  <c r="C23" i="95"/>
  <c r="H23" i="95" s="1"/>
  <c r="B22" i="95"/>
  <c r="D19" i="95"/>
  <c r="C18" i="95"/>
  <c r="H18" i="95" s="1"/>
  <c r="B17" i="95"/>
  <c r="D15" i="95"/>
  <c r="C14" i="95"/>
  <c r="H14" i="95" s="1"/>
  <c r="B13" i="95"/>
  <c r="D9" i="95"/>
  <c r="C8" i="95"/>
  <c r="B7" i="95"/>
  <c r="D41" i="98"/>
  <c r="C40" i="98"/>
  <c r="H40" i="98" s="1"/>
  <c r="B39" i="98"/>
  <c r="D35" i="98"/>
  <c r="C34" i="98"/>
  <c r="H34" i="98" s="1"/>
  <c r="B33" i="98"/>
  <c r="D31" i="98"/>
  <c r="C30" i="98"/>
  <c r="B27" i="98"/>
  <c r="D25" i="98"/>
  <c r="C24" i="98"/>
  <c r="H24" i="98" s="1"/>
  <c r="B23" i="98"/>
  <c r="D21" i="98"/>
  <c r="C19" i="98"/>
  <c r="H19" i="98" s="1"/>
  <c r="B18" i="98"/>
  <c r="D16" i="98"/>
  <c r="C15" i="98"/>
  <c r="H15" i="98" s="1"/>
  <c r="B14" i="98"/>
  <c r="D12" i="98"/>
  <c r="C9" i="98"/>
  <c r="B8" i="98"/>
  <c r="D6" i="98"/>
  <c r="D44" i="97"/>
  <c r="C43" i="97"/>
  <c r="H43" i="97" s="1"/>
  <c r="B42" i="97"/>
  <c r="D40" i="97"/>
  <c r="C39" i="97"/>
  <c r="B36" i="97"/>
  <c r="D34" i="97"/>
  <c r="C33" i="97"/>
  <c r="H33" i="97" s="1"/>
  <c r="B32" i="97"/>
  <c r="D30" i="97"/>
  <c r="C27" i="97"/>
  <c r="H27" i="97" s="1"/>
  <c r="B26" i="97"/>
  <c r="D24" i="97"/>
  <c r="C23" i="97"/>
  <c r="H23" i="97" s="1"/>
  <c r="B22" i="97"/>
  <c r="D19" i="97"/>
  <c r="C18" i="97"/>
  <c r="H18" i="97" s="1"/>
  <c r="B17" i="97"/>
  <c r="D15" i="97"/>
  <c r="C14" i="97"/>
  <c r="H14" i="97" s="1"/>
  <c r="B13" i="97"/>
  <c r="D9" i="97"/>
  <c r="C8" i="97"/>
  <c r="B7" i="97"/>
  <c r="C44" i="95"/>
  <c r="H44" i="95" s="1"/>
  <c r="B43" i="95"/>
  <c r="D41" i="95"/>
  <c r="C40" i="95"/>
  <c r="H40" i="95" s="1"/>
  <c r="B39" i="95"/>
  <c r="D35" i="95"/>
  <c r="C34" i="95"/>
  <c r="H34" i="95" s="1"/>
  <c r="B33" i="95"/>
  <c r="D31" i="95"/>
  <c r="C30" i="95"/>
  <c r="B27" i="95"/>
  <c r="D25" i="95"/>
  <c r="C24" i="95"/>
  <c r="H24" i="95" s="1"/>
  <c r="B23" i="95"/>
  <c r="D21" i="95"/>
  <c r="C19" i="95"/>
  <c r="H19" i="95" s="1"/>
  <c r="B18" i="95"/>
  <c r="D16" i="95"/>
  <c r="C15" i="95"/>
  <c r="H15" i="95" s="1"/>
  <c r="B14" i="95"/>
  <c r="D12" i="95"/>
  <c r="C9" i="95"/>
  <c r="B8" i="95"/>
  <c r="D6" i="95"/>
  <c r="B43" i="98"/>
  <c r="C41" i="98"/>
  <c r="H41" i="98" s="1"/>
  <c r="B40" i="98"/>
  <c r="D36" i="98"/>
  <c r="C35" i="98"/>
  <c r="H35" i="98" s="1"/>
  <c r="B34" i="98"/>
  <c r="D32" i="98"/>
  <c r="C31" i="98"/>
  <c r="H31" i="98" s="1"/>
  <c r="B30" i="98"/>
  <c r="D26" i="98"/>
  <c r="C25" i="98"/>
  <c r="H25" i="98" s="1"/>
  <c r="B24" i="98"/>
  <c r="D22" i="98"/>
  <c r="C21" i="98"/>
  <c r="B19" i="98"/>
  <c r="D17" i="98"/>
  <c r="C16" i="98"/>
  <c r="H16" i="98" s="1"/>
  <c r="B15" i="98"/>
  <c r="D13" i="98"/>
  <c r="C12" i="98"/>
  <c r="B9" i="98"/>
  <c r="D7" i="98"/>
  <c r="C6" i="98"/>
  <c r="C44" i="97"/>
  <c r="H44" i="97" s="1"/>
  <c r="B43" i="97"/>
  <c r="D41" i="97"/>
  <c r="C40" i="97"/>
  <c r="H40" i="97" s="1"/>
  <c r="B39" i="97"/>
  <c r="D35" i="97"/>
  <c r="C34" i="97"/>
  <c r="H34" i="97" s="1"/>
  <c r="B33" i="97"/>
  <c r="D31" i="97"/>
  <c r="C30" i="97"/>
  <c r="B27" i="97"/>
  <c r="D25" i="97"/>
  <c r="C24" i="97"/>
  <c r="H24" i="97" s="1"/>
  <c r="B23" i="97"/>
  <c r="D21" i="97"/>
  <c r="C19" i="97"/>
  <c r="H19" i="97" s="1"/>
  <c r="B18" i="97"/>
  <c r="D16" i="97"/>
  <c r="C15" i="97"/>
  <c r="H15" i="97" s="1"/>
  <c r="B14" i="97"/>
  <c r="D12" i="97"/>
  <c r="C9" i="97"/>
  <c r="B8" i="97"/>
  <c r="D6" i="97"/>
  <c r="B44" i="95"/>
  <c r="D42" i="95"/>
  <c r="C41" i="95"/>
  <c r="H41" i="95" s="1"/>
  <c r="B40" i="95"/>
  <c r="D36" i="95"/>
  <c r="C35" i="95"/>
  <c r="B34" i="95"/>
  <c r="D32" i="95"/>
  <c r="C31" i="95"/>
  <c r="H31" i="95" s="1"/>
  <c r="B30" i="95"/>
  <c r="D26" i="95"/>
  <c r="C25" i="95"/>
  <c r="H25" i="95" s="1"/>
  <c r="B24" i="95"/>
  <c r="D22" i="95"/>
  <c r="C21" i="95"/>
  <c r="B19" i="95"/>
  <c r="D17" i="95"/>
  <c r="C16" i="95"/>
  <c r="H16" i="95" s="1"/>
  <c r="B15" i="95"/>
  <c r="D13" i="95"/>
  <c r="C12" i="95"/>
  <c r="B9" i="95"/>
  <c r="D7" i="95"/>
  <c r="C6" i="95"/>
  <c r="C42" i="98"/>
  <c r="H42" i="98" s="1"/>
  <c r="B41" i="98"/>
  <c r="D39" i="98"/>
  <c r="C36" i="98"/>
  <c r="H36" i="98" s="1"/>
  <c r="B35" i="98"/>
  <c r="D33" i="98"/>
  <c r="C32" i="98"/>
  <c r="H32" i="98" s="1"/>
  <c r="B31" i="98"/>
  <c r="D27" i="98"/>
  <c r="C26" i="98"/>
  <c r="H26" i="98" s="1"/>
  <c r="B25" i="98"/>
  <c r="D23" i="98"/>
  <c r="C22" i="98"/>
  <c r="H22" i="98" s="1"/>
  <c r="B21" i="98"/>
  <c r="D18" i="98"/>
  <c r="C17" i="98"/>
  <c r="H17" i="98" s="1"/>
  <c r="B16" i="98"/>
  <c r="D14" i="98"/>
  <c r="C13" i="98"/>
  <c r="H13" i="98" s="1"/>
  <c r="B12" i="98"/>
  <c r="D8" i="98"/>
  <c r="C7" i="98"/>
  <c r="B6" i="98"/>
  <c r="B44" i="97"/>
  <c r="D42" i="97"/>
  <c r="C41" i="97"/>
  <c r="H41" i="97" s="1"/>
  <c r="B40" i="97"/>
  <c r="D36" i="97"/>
  <c r="C35" i="97"/>
  <c r="H35" i="97" s="1"/>
  <c r="B34" i="97"/>
  <c r="D32" i="97"/>
  <c r="C31" i="97"/>
  <c r="H31" i="97" s="1"/>
  <c r="B30" i="97"/>
  <c r="D26" i="97"/>
  <c r="C25" i="97"/>
  <c r="H25" i="97" s="1"/>
  <c r="B24" i="97"/>
  <c r="D22" i="97"/>
  <c r="C21" i="97"/>
  <c r="B19" i="97"/>
  <c r="D17" i="97"/>
  <c r="C16" i="97"/>
  <c r="H16" i="97" s="1"/>
  <c r="B15" i="97"/>
  <c r="D13" i="97"/>
  <c r="C12" i="97"/>
  <c r="B9" i="97"/>
  <c r="D7" i="97"/>
  <c r="C6" i="97"/>
  <c r="D43" i="95"/>
  <c r="C42" i="95"/>
  <c r="H42" i="95" s="1"/>
  <c r="B41" i="95"/>
  <c r="D39" i="95"/>
  <c r="C36" i="95"/>
  <c r="H36" i="95" s="1"/>
  <c r="B35" i="95"/>
  <c r="D33" i="95"/>
  <c r="C32" i="95"/>
  <c r="H32" i="95" s="1"/>
  <c r="B31" i="95"/>
  <c r="D27" i="95"/>
  <c r="C26" i="95"/>
  <c r="H26" i="95" s="1"/>
  <c r="B25" i="95"/>
  <c r="D23" i="95"/>
  <c r="C22" i="95"/>
  <c r="H22" i="95" s="1"/>
  <c r="B21" i="95"/>
  <c r="D18" i="95"/>
  <c r="C17" i="95"/>
  <c r="H17" i="95" s="1"/>
  <c r="B16" i="95"/>
  <c r="D14" i="95"/>
  <c r="C13" i="95"/>
  <c r="H13" i="95" s="1"/>
  <c r="B12" i="95"/>
  <c r="D8" i="95"/>
  <c r="C7" i="95"/>
  <c r="B6" i="95"/>
  <c r="D51" i="94"/>
  <c r="O3" i="94"/>
  <c r="D50" i="94" s="1"/>
  <c r="N51" i="94"/>
  <c r="BM3" i="94"/>
  <c r="N50" i="94" s="1"/>
  <c r="BM6" i="94"/>
  <c r="BM7" i="94"/>
  <c r="N53" i="94" s="1"/>
  <c r="J51" i="94"/>
  <c r="AS7" i="94"/>
  <c r="J53" i="94" s="1"/>
  <c r="AS6" i="94"/>
  <c r="AS3" i="94"/>
  <c r="J50" i="94" s="1"/>
  <c r="B51" i="94"/>
  <c r="E3" i="94"/>
  <c r="B50" i="94" s="1"/>
  <c r="E6" i="94"/>
  <c r="E7" i="94"/>
  <c r="B53" i="94" s="1"/>
  <c r="I51" i="94"/>
  <c r="AN7" i="94"/>
  <c r="I53" i="94" s="1"/>
  <c r="AN6" i="94"/>
  <c r="AN3" i="94"/>
  <c r="I50" i="94" s="1"/>
  <c r="H51" i="94"/>
  <c r="AI7" i="94"/>
  <c r="H53" i="94" s="1"/>
  <c r="AI6" i="94"/>
  <c r="AI3" i="94"/>
  <c r="H50" i="94" s="1"/>
  <c r="E51" i="94"/>
  <c r="T3" i="94"/>
  <c r="E50" i="94" s="1"/>
  <c r="T6" i="94"/>
  <c r="T7" i="94"/>
  <c r="E53" i="94" s="1"/>
  <c r="L51" i="94"/>
  <c r="BC3" i="94"/>
  <c r="L50" i="94" s="1"/>
  <c r="BC7" i="94"/>
  <c r="BC6" i="94"/>
  <c r="BC8" i="94" s="1"/>
  <c r="G51" i="94"/>
  <c r="AD7" i="94"/>
  <c r="G53" i="94" s="1"/>
  <c r="AD3" i="94"/>
  <c r="G50" i="94" s="1"/>
  <c r="AD6" i="94"/>
  <c r="F51" i="94"/>
  <c r="Y6" i="94"/>
  <c r="Y7" i="94"/>
  <c r="F53" i="94" s="1"/>
  <c r="Y3" i="94"/>
  <c r="F50" i="94" s="1"/>
  <c r="K51" i="94"/>
  <c r="AX3" i="94"/>
  <c r="K50" i="94" s="1"/>
  <c r="AX7" i="94"/>
  <c r="K53" i="94" s="1"/>
  <c r="AX6" i="94"/>
  <c r="C51" i="94"/>
  <c r="J3" i="94"/>
  <c r="C50" i="94" s="1"/>
  <c r="J6" i="94"/>
  <c r="J7" i="94"/>
  <c r="C53" i="94" s="1"/>
  <c r="M51" i="94"/>
  <c r="BH3" i="94"/>
  <c r="M50" i="94" s="1"/>
  <c r="BH6" i="94"/>
  <c r="BH7" i="94"/>
  <c r="M53" i="94" s="1"/>
  <c r="D44" i="94"/>
  <c r="D43" i="94"/>
  <c r="D42" i="94"/>
  <c r="D41" i="94"/>
  <c r="D40" i="94"/>
  <c r="D39" i="94"/>
  <c r="D36" i="94"/>
  <c r="C35" i="94"/>
  <c r="H35" i="94" s="1"/>
  <c r="B34" i="94"/>
  <c r="D32" i="94"/>
  <c r="C31" i="94"/>
  <c r="H31" i="94" s="1"/>
  <c r="B30" i="94"/>
  <c r="D26" i="94"/>
  <c r="C25" i="94"/>
  <c r="H25" i="94" s="1"/>
  <c r="B24" i="94"/>
  <c r="D22" i="94"/>
  <c r="C21" i="94"/>
  <c r="B19" i="94"/>
  <c r="D17" i="94"/>
  <c r="C16" i="94"/>
  <c r="H16" i="94" s="1"/>
  <c r="B15" i="94"/>
  <c r="D13" i="94"/>
  <c r="C12" i="94"/>
  <c r="B9" i="94"/>
  <c r="D7" i="94"/>
  <c r="C6" i="94"/>
  <c r="D18" i="94"/>
  <c r="C17" i="94"/>
  <c r="H17" i="94" s="1"/>
  <c r="D14" i="94"/>
  <c r="C13" i="94"/>
  <c r="H13" i="94" s="1"/>
  <c r="D8" i="94"/>
  <c r="C7" i="94"/>
  <c r="D35" i="94"/>
  <c r="B33" i="94"/>
  <c r="C30" i="94"/>
  <c r="C24" i="94"/>
  <c r="H24" i="94" s="1"/>
  <c r="D21" i="94"/>
  <c r="D16" i="94"/>
  <c r="D12" i="94"/>
  <c r="D6" i="94"/>
  <c r="C44" i="94"/>
  <c r="H44" i="94" s="1"/>
  <c r="C43" i="94"/>
  <c r="H43" i="94" s="1"/>
  <c r="C42" i="94"/>
  <c r="H42" i="94" s="1"/>
  <c r="C41" i="94"/>
  <c r="H41" i="94" s="1"/>
  <c r="C40" i="94"/>
  <c r="H40" i="94" s="1"/>
  <c r="C39" i="94"/>
  <c r="C36" i="94"/>
  <c r="H36" i="94" s="1"/>
  <c r="B35" i="94"/>
  <c r="D33" i="94"/>
  <c r="C32" i="94"/>
  <c r="H32" i="94" s="1"/>
  <c r="B31" i="94"/>
  <c r="D27" i="94"/>
  <c r="C26" i="94"/>
  <c r="H26" i="94" s="1"/>
  <c r="B25" i="94"/>
  <c r="D23" i="94"/>
  <c r="C22" i="94"/>
  <c r="H22" i="94" s="1"/>
  <c r="B21" i="94"/>
  <c r="B16" i="94"/>
  <c r="B12" i="94"/>
  <c r="B6" i="94"/>
  <c r="D31" i="94"/>
  <c r="D25" i="94"/>
  <c r="B18" i="94"/>
  <c r="B14" i="94"/>
  <c r="B8" i="94"/>
  <c r="B44" i="94"/>
  <c r="B43" i="94"/>
  <c r="B42" i="94"/>
  <c r="B41" i="94"/>
  <c r="B40" i="94"/>
  <c r="B39" i="94"/>
  <c r="B36" i="94"/>
  <c r="D34" i="94"/>
  <c r="C33" i="94"/>
  <c r="H33" i="94" s="1"/>
  <c r="B32" i="94"/>
  <c r="D30" i="94"/>
  <c r="C27" i="94"/>
  <c r="H27" i="94" s="1"/>
  <c r="B26" i="94"/>
  <c r="D24" i="94"/>
  <c r="C23" i="94"/>
  <c r="H23" i="94" s="1"/>
  <c r="B22" i="94"/>
  <c r="D19" i="94"/>
  <c r="C18" i="94"/>
  <c r="H18" i="94" s="1"/>
  <c r="B17" i="94"/>
  <c r="D15" i="94"/>
  <c r="C14" i="94"/>
  <c r="H14" i="94" s="1"/>
  <c r="B13" i="94"/>
  <c r="D9" i="94"/>
  <c r="C8" i="94"/>
  <c r="B7" i="94"/>
  <c r="C34" i="94"/>
  <c r="H34" i="94" s="1"/>
  <c r="B27" i="94"/>
  <c r="B23" i="94"/>
  <c r="C19" i="94"/>
  <c r="H19" i="94" s="1"/>
  <c r="C15" i="94"/>
  <c r="H15" i="94" s="1"/>
  <c r="C9" i="94"/>
  <c r="AD6" i="93"/>
  <c r="AD3" i="93"/>
  <c r="G50" i="93" s="1"/>
  <c r="G51" i="93"/>
  <c r="AD7" i="93"/>
  <c r="G53" i="93" s="1"/>
  <c r="E3" i="93"/>
  <c r="B50" i="93" s="1"/>
  <c r="E6" i="93"/>
  <c r="B51" i="93"/>
  <c r="E7" i="93"/>
  <c r="B53" i="93" s="1"/>
  <c r="M51" i="93"/>
  <c r="BH3" i="93"/>
  <c r="M50" i="93" s="1"/>
  <c r="BH6" i="93"/>
  <c r="BH7" i="93"/>
  <c r="M53" i="93" s="1"/>
  <c r="L51" i="93"/>
  <c r="BC3" i="93"/>
  <c r="L50" i="93" s="1"/>
  <c r="BC6" i="93"/>
  <c r="BC8" i="93" s="1"/>
  <c r="BC7" i="93"/>
  <c r="C51" i="93"/>
  <c r="J3" i="93"/>
  <c r="C50" i="93" s="1"/>
  <c r="J7" i="93"/>
  <c r="C53" i="93" s="1"/>
  <c r="J6" i="93"/>
  <c r="H51" i="93"/>
  <c r="AI3" i="93"/>
  <c r="H50" i="93" s="1"/>
  <c r="AI6" i="93"/>
  <c r="AI7" i="93"/>
  <c r="H53" i="93" s="1"/>
  <c r="AS3" i="93"/>
  <c r="J50" i="93" s="1"/>
  <c r="AS6" i="93"/>
  <c r="AS7" i="93"/>
  <c r="J53" i="93" s="1"/>
  <c r="J51" i="93"/>
  <c r="D51" i="93"/>
  <c r="O3" i="93"/>
  <c r="D50" i="93" s="1"/>
  <c r="I51" i="93"/>
  <c r="AN6" i="93"/>
  <c r="AN3" i="93"/>
  <c r="I50" i="93" s="1"/>
  <c r="AN7" i="93"/>
  <c r="I53" i="93" s="1"/>
  <c r="BM3" i="93"/>
  <c r="N50" i="93" s="1"/>
  <c r="BM7" i="93"/>
  <c r="N53" i="93" s="1"/>
  <c r="BM6" i="93"/>
  <c r="N51" i="93"/>
  <c r="Y3" i="93"/>
  <c r="F50" i="93" s="1"/>
  <c r="F51" i="93"/>
  <c r="Y6" i="93"/>
  <c r="Y7" i="93"/>
  <c r="F53" i="93" s="1"/>
  <c r="AX3" i="93"/>
  <c r="K50" i="93" s="1"/>
  <c r="AX7" i="93"/>
  <c r="K53" i="93" s="1"/>
  <c r="AX6" i="93"/>
  <c r="K51" i="93"/>
  <c r="E51" i="93"/>
  <c r="T6" i="93"/>
  <c r="T3" i="93"/>
  <c r="E50" i="93" s="1"/>
  <c r="T7" i="93"/>
  <c r="E53" i="93" s="1"/>
  <c r="B44" i="93"/>
  <c r="D42" i="93"/>
  <c r="C41" i="93"/>
  <c r="H41" i="93" s="1"/>
  <c r="B40" i="93"/>
  <c r="D36" i="93"/>
  <c r="C35" i="93"/>
  <c r="H35" i="93" s="1"/>
  <c r="B34" i="93"/>
  <c r="D32" i="93"/>
  <c r="C31" i="93"/>
  <c r="H31" i="93" s="1"/>
  <c r="B30" i="93"/>
  <c r="D26" i="93"/>
  <c r="C25" i="93"/>
  <c r="H25" i="93" s="1"/>
  <c r="C24" i="93"/>
  <c r="H24" i="93" s="1"/>
  <c r="B23" i="93"/>
  <c r="D21" i="93"/>
  <c r="C19" i="93"/>
  <c r="H19" i="93" s="1"/>
  <c r="B18" i="93"/>
  <c r="B17" i="93"/>
  <c r="B16" i="93"/>
  <c r="B15" i="93"/>
  <c r="B14" i="93"/>
  <c r="B13" i="93"/>
  <c r="D9" i="93"/>
  <c r="C8" i="93"/>
  <c r="B7" i="93"/>
  <c r="B6" i="93"/>
  <c r="C44" i="93"/>
  <c r="H44" i="93" s="1"/>
  <c r="C40" i="93"/>
  <c r="H40" i="93" s="1"/>
  <c r="C34" i="93"/>
  <c r="H34" i="93" s="1"/>
  <c r="C30" i="93"/>
  <c r="D25" i="93"/>
  <c r="B22" i="93"/>
  <c r="C18" i="93"/>
  <c r="H18" i="93" s="1"/>
  <c r="C17" i="93"/>
  <c r="H17" i="93" s="1"/>
  <c r="C14" i="93"/>
  <c r="H14" i="93" s="1"/>
  <c r="B12" i="93"/>
  <c r="C6" i="93"/>
  <c r="D43" i="93"/>
  <c r="C42" i="93"/>
  <c r="H42" i="93" s="1"/>
  <c r="B41" i="93"/>
  <c r="D39" i="93"/>
  <c r="C36" i="93"/>
  <c r="H36" i="93" s="1"/>
  <c r="B35" i="93"/>
  <c r="D33" i="93"/>
  <c r="C32" i="93"/>
  <c r="H32" i="93" s="1"/>
  <c r="B31" i="93"/>
  <c r="D27" i="93"/>
  <c r="C26" i="93"/>
  <c r="H26" i="93" s="1"/>
  <c r="B25" i="93"/>
  <c r="B24" i="93"/>
  <c r="D22" i="93"/>
  <c r="C21" i="93"/>
  <c r="B19" i="93"/>
  <c r="D12" i="93"/>
  <c r="C9" i="93"/>
  <c r="B8" i="93"/>
  <c r="D41" i="93"/>
  <c r="D35" i="93"/>
  <c r="B33" i="93"/>
  <c r="B27" i="93"/>
  <c r="D24" i="93"/>
  <c r="D19" i="93"/>
  <c r="C16" i="93"/>
  <c r="H16" i="93" s="1"/>
  <c r="C13" i="93"/>
  <c r="H13" i="93" s="1"/>
  <c r="C7" i="93"/>
  <c r="D44" i="93"/>
  <c r="C43" i="93"/>
  <c r="H43" i="93" s="1"/>
  <c r="B42" i="93"/>
  <c r="D40" i="93"/>
  <c r="C39" i="93"/>
  <c r="B36" i="93"/>
  <c r="D34" i="93"/>
  <c r="C33" i="93"/>
  <c r="H33" i="93" s="1"/>
  <c r="B32" i="93"/>
  <c r="D30" i="93"/>
  <c r="C27" i="93"/>
  <c r="H27" i="93" s="1"/>
  <c r="B26" i="93"/>
  <c r="D23" i="93"/>
  <c r="C22" i="93"/>
  <c r="H22" i="93" s="1"/>
  <c r="B21" i="93"/>
  <c r="D18" i="93"/>
  <c r="D17" i="93"/>
  <c r="D16" i="93"/>
  <c r="D15" i="93"/>
  <c r="D14" i="93"/>
  <c r="D13" i="93"/>
  <c r="C12" i="93"/>
  <c r="B9" i="93"/>
  <c r="D7" i="93"/>
  <c r="D6" i="93"/>
  <c r="B43" i="93"/>
  <c r="B39" i="93"/>
  <c r="D31" i="93"/>
  <c r="C23" i="93"/>
  <c r="H23" i="93" s="1"/>
  <c r="C15" i="93"/>
  <c r="H15" i="93" s="1"/>
  <c r="D8" i="93"/>
  <c r="AX7" i="92"/>
  <c r="K53" i="92" s="1"/>
  <c r="AX6" i="92"/>
  <c r="K51" i="92"/>
  <c r="AX3" i="92"/>
  <c r="K50" i="92" s="1"/>
  <c r="Y3" i="92"/>
  <c r="F50" i="92" s="1"/>
  <c r="F51" i="92"/>
  <c r="Y6" i="92"/>
  <c r="Y7" i="92"/>
  <c r="F53" i="92" s="1"/>
  <c r="J6" i="92"/>
  <c r="J3" i="92"/>
  <c r="C50" i="92" s="1"/>
  <c r="C51" i="92"/>
  <c r="J7" i="92"/>
  <c r="C53" i="92" s="1"/>
  <c r="E7" i="92"/>
  <c r="B53" i="92" s="1"/>
  <c r="E6" i="92"/>
  <c r="E3" i="92"/>
  <c r="B50" i="92" s="1"/>
  <c r="B51" i="92"/>
  <c r="J51" i="92"/>
  <c r="AS3" i="92"/>
  <c r="J50" i="92" s="1"/>
  <c r="AS6" i="92"/>
  <c r="AS7" i="92"/>
  <c r="J53" i="92" s="1"/>
  <c r="T7" i="92"/>
  <c r="E53" i="92" s="1"/>
  <c r="T6" i="92"/>
  <c r="E51" i="92"/>
  <c r="T3" i="92"/>
  <c r="E50" i="92" s="1"/>
  <c r="AD6" i="92"/>
  <c r="AD3" i="92"/>
  <c r="G50" i="92" s="1"/>
  <c r="AD7" i="92"/>
  <c r="G53" i="92" s="1"/>
  <c r="G51" i="92"/>
  <c r="H51" i="92"/>
  <c r="AI3" i="92"/>
  <c r="H50" i="92" s="1"/>
  <c r="AI7" i="92"/>
  <c r="H53" i="92" s="1"/>
  <c r="AI6" i="92"/>
  <c r="AN3" i="92"/>
  <c r="I50" i="92" s="1"/>
  <c r="AN6" i="92"/>
  <c r="I51" i="92"/>
  <c r="AN7" i="92"/>
  <c r="I53" i="92" s="1"/>
  <c r="M51" i="92"/>
  <c r="BH3" i="92"/>
  <c r="M50" i="92" s="1"/>
  <c r="BH6" i="92"/>
  <c r="BH7" i="92"/>
  <c r="M53" i="92" s="1"/>
  <c r="D51" i="92"/>
  <c r="O3" i="92"/>
  <c r="D50" i="92" s="1"/>
  <c r="BC6" i="92"/>
  <c r="BC8" i="92" s="1"/>
  <c r="BC7" i="92"/>
  <c r="L51" i="92"/>
  <c r="BC3" i="92"/>
  <c r="L50" i="92" s="1"/>
  <c r="BM3" i="92"/>
  <c r="N50" i="92" s="1"/>
  <c r="BM7" i="92"/>
  <c r="N53" i="92" s="1"/>
  <c r="N51" i="92"/>
  <c r="BM6" i="92"/>
  <c r="B44" i="92"/>
  <c r="B40" i="92"/>
  <c r="B34" i="92"/>
  <c r="B30" i="92"/>
  <c r="B24" i="92"/>
  <c r="B19" i="92"/>
  <c r="B15" i="92"/>
  <c r="B9" i="92"/>
  <c r="B13" i="92"/>
  <c r="D43" i="92"/>
  <c r="D39" i="92"/>
  <c r="D33" i="92"/>
  <c r="D27" i="92"/>
  <c r="D23" i="92"/>
  <c r="D18" i="92"/>
  <c r="D14" i="92"/>
  <c r="D8" i="92"/>
  <c r="B22" i="92"/>
  <c r="C43" i="92"/>
  <c r="H43" i="92" s="1"/>
  <c r="C39" i="92"/>
  <c r="C33" i="92"/>
  <c r="H33" i="92" s="1"/>
  <c r="C27" i="92"/>
  <c r="H27" i="92" s="1"/>
  <c r="C23" i="92"/>
  <c r="H23" i="92" s="1"/>
  <c r="C18" i="92"/>
  <c r="H18" i="92" s="1"/>
  <c r="C14" i="92"/>
  <c r="H14" i="92" s="1"/>
  <c r="C8" i="92"/>
  <c r="B17" i="92"/>
  <c r="B43" i="92"/>
  <c r="B39" i="92"/>
  <c r="B33" i="92"/>
  <c r="B27" i="92"/>
  <c r="B23" i="92"/>
  <c r="B18" i="92"/>
  <c r="B14" i="92"/>
  <c r="B8" i="92"/>
  <c r="B26" i="92"/>
  <c r="D42" i="92"/>
  <c r="D36" i="92"/>
  <c r="D32" i="92"/>
  <c r="D26" i="92"/>
  <c r="D22" i="92"/>
  <c r="D17" i="92"/>
  <c r="D13" i="92"/>
  <c r="D7" i="92"/>
  <c r="C25" i="92"/>
  <c r="H25" i="92" s="1"/>
  <c r="C42" i="92"/>
  <c r="H42" i="92" s="1"/>
  <c r="C36" i="92"/>
  <c r="H36" i="92" s="1"/>
  <c r="C32" i="92"/>
  <c r="H32" i="92" s="1"/>
  <c r="C26" i="92"/>
  <c r="H26" i="92" s="1"/>
  <c r="C22" i="92"/>
  <c r="H22" i="92" s="1"/>
  <c r="C17" i="92"/>
  <c r="H17" i="92" s="1"/>
  <c r="C13" i="92"/>
  <c r="H13" i="92" s="1"/>
  <c r="C7" i="92"/>
  <c r="C31" i="92"/>
  <c r="H31" i="92" s="1"/>
  <c r="B42" i="92"/>
  <c r="B36" i="92"/>
  <c r="B32" i="92"/>
  <c r="D41" i="92"/>
  <c r="D35" i="92"/>
  <c r="D31" i="92"/>
  <c r="D25" i="92"/>
  <c r="D21" i="92"/>
  <c r="D16" i="92"/>
  <c r="D12" i="92"/>
  <c r="D6" i="92"/>
  <c r="C12" i="92"/>
  <c r="C41" i="92"/>
  <c r="H41" i="92" s="1"/>
  <c r="C35" i="92"/>
  <c r="H35" i="92" s="1"/>
  <c r="C21" i="92"/>
  <c r="B41" i="92"/>
  <c r="B35" i="92"/>
  <c r="B31" i="92"/>
  <c r="B25" i="92"/>
  <c r="B21" i="92"/>
  <c r="B16" i="92"/>
  <c r="B12" i="92"/>
  <c r="B6" i="92"/>
  <c r="C6" i="92"/>
  <c r="D44" i="92"/>
  <c r="D40" i="92"/>
  <c r="D34" i="92"/>
  <c r="D30" i="92"/>
  <c r="D24" i="92"/>
  <c r="D19" i="92"/>
  <c r="D15" i="92"/>
  <c r="D9" i="92"/>
  <c r="C16" i="92"/>
  <c r="H16" i="92" s="1"/>
  <c r="C44" i="92"/>
  <c r="H44" i="92" s="1"/>
  <c r="C40" i="92"/>
  <c r="H40" i="92" s="1"/>
  <c r="C34" i="92"/>
  <c r="H34" i="92" s="1"/>
  <c r="C30" i="92"/>
  <c r="C24" i="92"/>
  <c r="H24" i="92" s="1"/>
  <c r="C19" i="92"/>
  <c r="H19" i="92" s="1"/>
  <c r="C15" i="92"/>
  <c r="H15" i="92" s="1"/>
  <c r="C9" i="92"/>
  <c r="B7" i="92"/>
  <c r="C41" i="91"/>
  <c r="H41" i="91" s="1"/>
  <c r="C35" i="91"/>
  <c r="H35" i="91" s="1"/>
  <c r="C31" i="91"/>
  <c r="H31" i="91" s="1"/>
  <c r="D25" i="91"/>
  <c r="B22" i="91"/>
  <c r="B17" i="91"/>
  <c r="B13" i="91"/>
  <c r="B7" i="91"/>
  <c r="B44" i="90"/>
  <c r="C40" i="90"/>
  <c r="H40" i="90" s="1"/>
  <c r="C34" i="90"/>
  <c r="H34" i="90" s="1"/>
  <c r="C30" i="90"/>
  <c r="D24" i="90"/>
  <c r="D19" i="90"/>
  <c r="D15" i="90"/>
  <c r="D9" i="90"/>
  <c r="C42" i="89"/>
  <c r="H42" i="89" s="1"/>
  <c r="C36" i="89"/>
  <c r="H36" i="89" s="1"/>
  <c r="C32" i="89"/>
  <c r="H32" i="89" s="1"/>
  <c r="C26" i="89"/>
  <c r="H26" i="89" s="1"/>
  <c r="B18" i="89"/>
  <c r="B14" i="89"/>
  <c r="B8" i="89"/>
  <c r="C41" i="88"/>
  <c r="H41" i="88" s="1"/>
  <c r="C35" i="88"/>
  <c r="H35" i="88" s="1"/>
  <c r="C31" i="88"/>
  <c r="H31" i="88" s="1"/>
  <c r="D25" i="88"/>
  <c r="B22" i="88"/>
  <c r="C17" i="88"/>
  <c r="H17" i="88" s="1"/>
  <c r="D13" i="88"/>
  <c r="D7" i="88"/>
  <c r="B41" i="91"/>
  <c r="B35" i="91"/>
  <c r="B31" i="91"/>
  <c r="C25" i="91"/>
  <c r="H25" i="91" s="1"/>
  <c r="D21" i="91"/>
  <c r="D16" i="91"/>
  <c r="D12" i="91"/>
  <c r="D6" i="91"/>
  <c r="D43" i="90"/>
  <c r="B40" i="90"/>
  <c r="B34" i="90"/>
  <c r="B30" i="90"/>
  <c r="C24" i="90"/>
  <c r="H24" i="90" s="1"/>
  <c r="C19" i="90"/>
  <c r="H19" i="90" s="1"/>
  <c r="C15" i="90"/>
  <c r="H15" i="90" s="1"/>
  <c r="C9" i="90"/>
  <c r="B42" i="89"/>
  <c r="B36" i="89"/>
  <c r="B32" i="89"/>
  <c r="B26" i="89"/>
  <c r="D22" i="89"/>
  <c r="D17" i="89"/>
  <c r="D13" i="89"/>
  <c r="D7" i="89"/>
  <c r="B41" i="88"/>
  <c r="B35" i="88"/>
  <c r="B31" i="88"/>
  <c r="C25" i="88"/>
  <c r="H25" i="88" s="1"/>
  <c r="D21" i="88"/>
  <c r="B17" i="88"/>
  <c r="C13" i="88"/>
  <c r="H13" i="88" s="1"/>
  <c r="C7" i="88"/>
  <c r="D44" i="91"/>
  <c r="D40" i="91"/>
  <c r="D34" i="91"/>
  <c r="D30" i="91"/>
  <c r="B25" i="91"/>
  <c r="C21" i="91"/>
  <c r="C16" i="91"/>
  <c r="H16" i="91" s="1"/>
  <c r="C12" i="91"/>
  <c r="C6" i="91"/>
  <c r="C43" i="90"/>
  <c r="H43" i="90" s="1"/>
  <c r="D39" i="90"/>
  <c r="D33" i="90"/>
  <c r="B24" i="90"/>
  <c r="B19" i="90"/>
  <c r="B15" i="90"/>
  <c r="B9" i="90"/>
  <c r="D41" i="89"/>
  <c r="D35" i="89"/>
  <c r="D31" i="89"/>
  <c r="D25" i="89"/>
  <c r="C22" i="89"/>
  <c r="H22" i="89" s="1"/>
  <c r="C17" i="89"/>
  <c r="H17" i="89" s="1"/>
  <c r="C13" i="89"/>
  <c r="H13" i="89" s="1"/>
  <c r="C7" i="89"/>
  <c r="D44" i="88"/>
  <c r="D40" i="88"/>
  <c r="D34" i="88"/>
  <c r="D30" i="88"/>
  <c r="B25" i="88"/>
  <c r="C21" i="88"/>
  <c r="D16" i="88"/>
  <c r="B13" i="88"/>
  <c r="B7" i="88"/>
  <c r="C44" i="91"/>
  <c r="H44" i="91" s="1"/>
  <c r="C40" i="91"/>
  <c r="H40" i="91" s="1"/>
  <c r="C34" i="91"/>
  <c r="H34" i="91" s="1"/>
  <c r="C30" i="91"/>
  <c r="D24" i="91"/>
  <c r="B21" i="91"/>
  <c r="B16" i="91"/>
  <c r="B12" i="91"/>
  <c r="B6" i="91"/>
  <c r="B43" i="90"/>
  <c r="C39" i="90"/>
  <c r="C33" i="90"/>
  <c r="H33" i="90" s="1"/>
  <c r="D27" i="90"/>
  <c r="D23" i="90"/>
  <c r="D18" i="90"/>
  <c r="D14" i="90"/>
  <c r="D8" i="90"/>
  <c r="C41" i="89"/>
  <c r="H41" i="89" s="1"/>
  <c r="C35" i="89"/>
  <c r="H35" i="89" s="1"/>
  <c r="C31" i="89"/>
  <c r="H31" i="89" s="1"/>
  <c r="C25" i="89"/>
  <c r="H25" i="89" s="1"/>
  <c r="B22" i="89"/>
  <c r="B17" i="89"/>
  <c r="B13" i="89"/>
  <c r="B7" i="89"/>
  <c r="C44" i="88"/>
  <c r="H44" i="88" s="1"/>
  <c r="C40" i="88"/>
  <c r="H40" i="88" s="1"/>
  <c r="C34" i="88"/>
  <c r="H34" i="88" s="1"/>
  <c r="C30" i="88"/>
  <c r="D24" i="88"/>
  <c r="B21" i="88"/>
  <c r="C16" i="88"/>
  <c r="H16" i="88" s="1"/>
  <c r="D12" i="88"/>
  <c r="D6" i="88"/>
  <c r="B44" i="91"/>
  <c r="B40" i="91"/>
  <c r="B34" i="91"/>
  <c r="B30" i="91"/>
  <c r="C24" i="91"/>
  <c r="H24" i="91" s="1"/>
  <c r="D19" i="91"/>
  <c r="D15" i="91"/>
  <c r="D9" i="91"/>
  <c r="D42" i="90"/>
  <c r="B39" i="90"/>
  <c r="B33" i="90"/>
  <c r="C27" i="90"/>
  <c r="H27" i="90" s="1"/>
  <c r="C23" i="90"/>
  <c r="H23" i="90" s="1"/>
  <c r="C18" i="90"/>
  <c r="H18" i="90" s="1"/>
  <c r="C14" i="90"/>
  <c r="H14" i="90" s="1"/>
  <c r="C8" i="90"/>
  <c r="B41" i="89"/>
  <c r="B35" i="89"/>
  <c r="B31" i="89"/>
  <c r="B25" i="89"/>
  <c r="D21" i="89"/>
  <c r="D16" i="89"/>
  <c r="D12" i="89"/>
  <c r="D6" i="89"/>
  <c r="B44" i="88"/>
  <c r="B40" i="88"/>
  <c r="B34" i="88"/>
  <c r="B30" i="88"/>
  <c r="C24" i="88"/>
  <c r="H24" i="88" s="1"/>
  <c r="B16" i="88"/>
  <c r="C12" i="88"/>
  <c r="C6" i="88"/>
  <c r="D43" i="91"/>
  <c r="D39" i="91"/>
  <c r="D33" i="91"/>
  <c r="D27" i="91"/>
  <c r="B24" i="91"/>
  <c r="C19" i="91"/>
  <c r="H19" i="91" s="1"/>
  <c r="C15" i="91"/>
  <c r="H15" i="91" s="1"/>
  <c r="C9" i="91"/>
  <c r="C42" i="90"/>
  <c r="H42" i="90" s="1"/>
  <c r="D36" i="90"/>
  <c r="D32" i="90"/>
  <c r="B27" i="90"/>
  <c r="B23" i="90"/>
  <c r="B18" i="90"/>
  <c r="B14" i="90"/>
  <c r="B8" i="90"/>
  <c r="D44" i="89"/>
  <c r="D40" i="89"/>
  <c r="D34" i="89"/>
  <c r="D30" i="89"/>
  <c r="D24" i="89"/>
  <c r="C21" i="89"/>
  <c r="C16" i="89"/>
  <c r="H16" i="89" s="1"/>
  <c r="C12" i="89"/>
  <c r="C6" i="89"/>
  <c r="D43" i="88"/>
  <c r="D39" i="88"/>
  <c r="D33" i="88"/>
  <c r="D27" i="88"/>
  <c r="B24" i="88"/>
  <c r="D19" i="88"/>
  <c r="D15" i="88"/>
  <c r="B12" i="88"/>
  <c r="B6" i="88"/>
  <c r="C43" i="91"/>
  <c r="H43" i="91" s="1"/>
  <c r="C39" i="91"/>
  <c r="C33" i="91"/>
  <c r="H33" i="91" s="1"/>
  <c r="C27" i="91"/>
  <c r="H27" i="91" s="1"/>
  <c r="B19" i="91"/>
  <c r="B15" i="91"/>
  <c r="B9" i="91"/>
  <c r="B42" i="90"/>
  <c r="C36" i="90"/>
  <c r="H36" i="90" s="1"/>
  <c r="C32" i="90"/>
  <c r="H32" i="90" s="1"/>
  <c r="D26" i="90"/>
  <c r="D22" i="90"/>
  <c r="D17" i="90"/>
  <c r="D13" i="90"/>
  <c r="D7" i="90"/>
  <c r="C44" i="89"/>
  <c r="H44" i="89" s="1"/>
  <c r="C40" i="89"/>
  <c r="H40" i="89" s="1"/>
  <c r="C34" i="89"/>
  <c r="H34" i="89" s="1"/>
  <c r="C30" i="89"/>
  <c r="C24" i="89"/>
  <c r="H24" i="89" s="1"/>
  <c r="B21" i="89"/>
  <c r="B16" i="89"/>
  <c r="B12" i="89"/>
  <c r="B6" i="89"/>
  <c r="C43" i="88"/>
  <c r="H43" i="88" s="1"/>
  <c r="C39" i="88"/>
  <c r="C33" i="88"/>
  <c r="H33" i="88" s="1"/>
  <c r="C27" i="88"/>
  <c r="H27" i="88" s="1"/>
  <c r="C19" i="88"/>
  <c r="H19" i="88" s="1"/>
  <c r="C15" i="88"/>
  <c r="H15" i="88" s="1"/>
  <c r="D9" i="88"/>
  <c r="B43" i="91"/>
  <c r="B39" i="91"/>
  <c r="B33" i="91"/>
  <c r="B27" i="91"/>
  <c r="D23" i="91"/>
  <c r="D18" i="91"/>
  <c r="D14" i="91"/>
  <c r="D8" i="91"/>
  <c r="B36" i="90"/>
  <c r="B32" i="90"/>
  <c r="C26" i="90"/>
  <c r="H26" i="90" s="1"/>
  <c r="C22" i="90"/>
  <c r="H22" i="90" s="1"/>
  <c r="C17" i="90"/>
  <c r="H17" i="90" s="1"/>
  <c r="C13" i="90"/>
  <c r="H13" i="90" s="1"/>
  <c r="C7" i="90"/>
  <c r="B44" i="89"/>
  <c r="B40" i="89"/>
  <c r="B34" i="89"/>
  <c r="B30" i="89"/>
  <c r="B24" i="89"/>
  <c r="D19" i="89"/>
  <c r="D15" i="89"/>
  <c r="D9" i="89"/>
  <c r="B43" i="88"/>
  <c r="B39" i="88"/>
  <c r="B33" i="88"/>
  <c r="B27" i="88"/>
  <c r="D23" i="88"/>
  <c r="B19" i="88"/>
  <c r="B15" i="88"/>
  <c r="C9" i="88"/>
  <c r="D42" i="91"/>
  <c r="D36" i="91"/>
  <c r="D32" i="91"/>
  <c r="C23" i="91"/>
  <c r="H23" i="91" s="1"/>
  <c r="C18" i="91"/>
  <c r="H18" i="91" s="1"/>
  <c r="C14" i="91"/>
  <c r="H14" i="91" s="1"/>
  <c r="C8" i="91"/>
  <c r="D41" i="90"/>
  <c r="D35" i="90"/>
  <c r="D31" i="90"/>
  <c r="B26" i="90"/>
  <c r="B22" i="90"/>
  <c r="B17" i="90"/>
  <c r="B13" i="90"/>
  <c r="B7" i="90"/>
  <c r="D43" i="89"/>
  <c r="D39" i="89"/>
  <c r="D33" i="89"/>
  <c r="D27" i="89"/>
  <c r="D23" i="89"/>
  <c r="C19" i="89"/>
  <c r="H19" i="89" s="1"/>
  <c r="C15" i="89"/>
  <c r="H15" i="89" s="1"/>
  <c r="C9" i="89"/>
  <c r="D42" i="88"/>
  <c r="D36" i="88"/>
  <c r="D32" i="88"/>
  <c r="C23" i="88"/>
  <c r="H23" i="88" s="1"/>
  <c r="D18" i="88"/>
  <c r="D14" i="88"/>
  <c r="B9" i="88"/>
  <c r="C42" i="91"/>
  <c r="H42" i="91" s="1"/>
  <c r="C36" i="91"/>
  <c r="H36" i="91" s="1"/>
  <c r="C32" i="91"/>
  <c r="H32" i="91" s="1"/>
  <c r="D26" i="91"/>
  <c r="B23" i="91"/>
  <c r="B18" i="91"/>
  <c r="B14" i="91"/>
  <c r="B8" i="91"/>
  <c r="C41" i="90"/>
  <c r="H41" i="90" s="1"/>
  <c r="C35" i="90"/>
  <c r="H35" i="90" s="1"/>
  <c r="C31" i="90"/>
  <c r="H31" i="90" s="1"/>
  <c r="D25" i="90"/>
  <c r="D21" i="90"/>
  <c r="D16" i="90"/>
  <c r="D12" i="90"/>
  <c r="D6" i="90"/>
  <c r="C43" i="89"/>
  <c r="H43" i="89" s="1"/>
  <c r="C39" i="89"/>
  <c r="C33" i="89"/>
  <c r="H33" i="89" s="1"/>
  <c r="C27" i="89"/>
  <c r="H27" i="89" s="1"/>
  <c r="C23" i="89"/>
  <c r="H23" i="89" s="1"/>
  <c r="B19" i="89"/>
  <c r="B15" i="89"/>
  <c r="B9" i="89"/>
  <c r="C42" i="88"/>
  <c r="H42" i="88" s="1"/>
  <c r="C36" i="88"/>
  <c r="H36" i="88" s="1"/>
  <c r="C32" i="88"/>
  <c r="H32" i="88" s="1"/>
  <c r="D26" i="88"/>
  <c r="B23" i="88"/>
  <c r="C18" i="88"/>
  <c r="H18" i="88" s="1"/>
  <c r="C14" i="88"/>
  <c r="H14" i="88" s="1"/>
  <c r="D8" i="88"/>
  <c r="B42" i="91"/>
  <c r="B36" i="91"/>
  <c r="B32" i="91"/>
  <c r="C26" i="91"/>
  <c r="H26" i="91" s="1"/>
  <c r="D22" i="91"/>
  <c r="D17" i="91"/>
  <c r="D13" i="91"/>
  <c r="D7" i="91"/>
  <c r="D44" i="90"/>
  <c r="B41" i="90"/>
  <c r="B35" i="90"/>
  <c r="B31" i="90"/>
  <c r="C25" i="90"/>
  <c r="H25" i="90" s="1"/>
  <c r="C21" i="90"/>
  <c r="C16" i="90"/>
  <c r="H16" i="90" s="1"/>
  <c r="C12" i="90"/>
  <c r="C6" i="90"/>
  <c r="B43" i="89"/>
  <c r="B39" i="89"/>
  <c r="B33" i="89"/>
  <c r="B27" i="89"/>
  <c r="B23" i="89"/>
  <c r="D18" i="89"/>
  <c r="D14" i="89"/>
  <c r="D8" i="89"/>
  <c r="B42" i="88"/>
  <c r="B36" i="88"/>
  <c r="B32" i="88"/>
  <c r="C26" i="88"/>
  <c r="H26" i="88" s="1"/>
  <c r="D22" i="88"/>
  <c r="B18" i="88"/>
  <c r="B14" i="88"/>
  <c r="C8" i="88"/>
  <c r="D41" i="91"/>
  <c r="D35" i="91"/>
  <c r="D31" i="91"/>
  <c r="B26" i="91"/>
  <c r="C22" i="91"/>
  <c r="H22" i="91" s="1"/>
  <c r="C17" i="91"/>
  <c r="H17" i="91" s="1"/>
  <c r="C13" i="91"/>
  <c r="H13" i="91" s="1"/>
  <c r="C7" i="91"/>
  <c r="C44" i="90"/>
  <c r="H44" i="90" s="1"/>
  <c r="D40" i="90"/>
  <c r="D34" i="90"/>
  <c r="D30" i="90"/>
  <c r="B25" i="90"/>
  <c r="B21" i="90"/>
  <c r="B16" i="90"/>
  <c r="B12" i="90"/>
  <c r="B6" i="90"/>
  <c r="D42" i="89"/>
  <c r="D36" i="89"/>
  <c r="D32" i="89"/>
  <c r="D26" i="89"/>
  <c r="C18" i="89"/>
  <c r="H18" i="89" s="1"/>
  <c r="C14" i="89"/>
  <c r="H14" i="89" s="1"/>
  <c r="C8" i="89"/>
  <c r="D41" i="88"/>
  <c r="D35" i="88"/>
  <c r="D31" i="88"/>
  <c r="B26" i="88"/>
  <c r="C22" i="88"/>
  <c r="H22" i="88" s="1"/>
  <c r="D17" i="88"/>
  <c r="B8" i="88"/>
  <c r="I51" i="91"/>
  <c r="AN7" i="91"/>
  <c r="I53" i="91" s="1"/>
  <c r="AN6" i="91"/>
  <c r="AN3" i="91"/>
  <c r="I50" i="91" s="1"/>
  <c r="D51" i="89"/>
  <c r="O3" i="89"/>
  <c r="D50" i="89" s="1"/>
  <c r="O6" i="89"/>
  <c r="O7" i="89"/>
  <c r="D53" i="89" s="1"/>
  <c r="E51" i="90"/>
  <c r="T3" i="90"/>
  <c r="E50" i="90" s="1"/>
  <c r="T6" i="90"/>
  <c r="T7" i="90"/>
  <c r="E53" i="90" s="1"/>
  <c r="D51" i="88"/>
  <c r="O6" i="88"/>
  <c r="O7" i="88"/>
  <c r="D53" i="88" s="1"/>
  <c r="O3" i="88"/>
  <c r="D50" i="88" s="1"/>
  <c r="J6" i="91"/>
  <c r="J7" i="91"/>
  <c r="C53" i="91" s="1"/>
  <c r="J3" i="91"/>
  <c r="C50" i="91" s="1"/>
  <c r="C51" i="91"/>
  <c r="M51" i="89"/>
  <c r="BH3" i="89"/>
  <c r="M50" i="89" s="1"/>
  <c r="BH7" i="89"/>
  <c r="M53" i="89" s="1"/>
  <c r="BH6" i="89"/>
  <c r="M51" i="91"/>
  <c r="BH3" i="91"/>
  <c r="M50" i="91" s="1"/>
  <c r="BH6" i="91"/>
  <c r="BH7" i="91"/>
  <c r="M53" i="91" s="1"/>
  <c r="B51" i="88"/>
  <c r="E6" i="88"/>
  <c r="E3" i="88"/>
  <c r="B50" i="88" s="1"/>
  <c r="E7" i="88"/>
  <c r="B53" i="88" s="1"/>
  <c r="H51" i="90"/>
  <c r="AI6" i="90"/>
  <c r="AI7" i="90"/>
  <c r="H53" i="90" s="1"/>
  <c r="AI3" i="90"/>
  <c r="H50" i="90" s="1"/>
  <c r="H51" i="88"/>
  <c r="AI6" i="88"/>
  <c r="AI7" i="88"/>
  <c r="H53" i="88" s="1"/>
  <c r="AI3" i="88"/>
  <c r="H50" i="88" s="1"/>
  <c r="I51" i="89"/>
  <c r="AN3" i="89"/>
  <c r="I50" i="89" s="1"/>
  <c r="AN6" i="89"/>
  <c r="AN7" i="89"/>
  <c r="I53" i="89" s="1"/>
  <c r="L51" i="90"/>
  <c r="BC7" i="90"/>
  <c r="BC6" i="90"/>
  <c r="BC8" i="90" s="1"/>
  <c r="BC3" i="90"/>
  <c r="L50" i="90" s="1"/>
  <c r="C51" i="89"/>
  <c r="J3" i="89"/>
  <c r="C50" i="89" s="1"/>
  <c r="J6" i="89"/>
  <c r="J7" i="89"/>
  <c r="C53" i="89" s="1"/>
  <c r="N51" i="88"/>
  <c r="BM7" i="88"/>
  <c r="N53" i="88" s="1"/>
  <c r="BM6" i="88"/>
  <c r="BM3" i="88"/>
  <c r="N50" i="88" s="1"/>
  <c r="F51" i="91"/>
  <c r="Y7" i="91"/>
  <c r="F53" i="91" s="1"/>
  <c r="Y3" i="91"/>
  <c r="F50" i="91" s="1"/>
  <c r="Y6" i="91"/>
  <c r="C51" i="90"/>
  <c r="J6" i="90"/>
  <c r="J7" i="90"/>
  <c r="C53" i="90" s="1"/>
  <c r="J3" i="90"/>
  <c r="C50" i="90" s="1"/>
  <c r="J51" i="91"/>
  <c r="AS6" i="91"/>
  <c r="AS3" i="91"/>
  <c r="J50" i="91" s="1"/>
  <c r="AS7" i="91"/>
  <c r="J53" i="91" s="1"/>
  <c r="BC7" i="88"/>
  <c r="BC3" i="88"/>
  <c r="L50" i="88" s="1"/>
  <c r="BC6" i="88"/>
  <c r="BC8" i="88" s="1"/>
  <c r="L51" i="88"/>
  <c r="G51" i="89"/>
  <c r="AD3" i="89"/>
  <c r="G50" i="89" s="1"/>
  <c r="AD6" i="89"/>
  <c r="AD7" i="89"/>
  <c r="G53" i="89" s="1"/>
  <c r="E51" i="88"/>
  <c r="T3" i="88"/>
  <c r="E50" i="88" s="1"/>
  <c r="T7" i="88"/>
  <c r="E53" i="88" s="1"/>
  <c r="T6" i="88"/>
  <c r="I51" i="88"/>
  <c r="AN3" i="88"/>
  <c r="I50" i="88" s="1"/>
  <c r="AN7" i="88"/>
  <c r="I53" i="88" s="1"/>
  <c r="AN6" i="88"/>
  <c r="E51" i="89"/>
  <c r="T3" i="89"/>
  <c r="E50" i="89" s="1"/>
  <c r="T6" i="89"/>
  <c r="T7" i="89"/>
  <c r="E53" i="89" s="1"/>
  <c r="F51" i="90"/>
  <c r="Y3" i="90"/>
  <c r="F50" i="90" s="1"/>
  <c r="Y7" i="90"/>
  <c r="F53" i="90" s="1"/>
  <c r="Y6" i="90"/>
  <c r="J51" i="89"/>
  <c r="AS7" i="89"/>
  <c r="J53" i="89" s="1"/>
  <c r="AS6" i="89"/>
  <c r="AS3" i="89"/>
  <c r="J50" i="89" s="1"/>
  <c r="E7" i="89"/>
  <c r="B53" i="89" s="1"/>
  <c r="E6" i="89"/>
  <c r="E3" i="89"/>
  <c r="B50" i="89" s="1"/>
  <c r="B51" i="89"/>
  <c r="D51" i="90"/>
  <c r="O6" i="90"/>
  <c r="O3" i="90"/>
  <c r="D50" i="90" s="1"/>
  <c r="O7" i="90"/>
  <c r="D53" i="90" s="1"/>
  <c r="D51" i="91"/>
  <c r="O7" i="91"/>
  <c r="D53" i="91" s="1"/>
  <c r="O6" i="91"/>
  <c r="O3" i="91"/>
  <c r="D50" i="91" s="1"/>
  <c r="I51" i="90"/>
  <c r="AN3" i="90"/>
  <c r="I50" i="90" s="1"/>
  <c r="AN6" i="90"/>
  <c r="AN7" i="90"/>
  <c r="I53" i="90" s="1"/>
  <c r="BM7" i="89"/>
  <c r="N53" i="89" s="1"/>
  <c r="BM6" i="89"/>
  <c r="N51" i="89"/>
  <c r="BM3" i="89"/>
  <c r="N50" i="89" s="1"/>
  <c r="E3" i="91"/>
  <c r="B50" i="91" s="1"/>
  <c r="B51" i="91"/>
  <c r="E6" i="91"/>
  <c r="E7" i="91"/>
  <c r="B53" i="91" s="1"/>
  <c r="J6" i="88"/>
  <c r="J3" i="88"/>
  <c r="C50" i="88" s="1"/>
  <c r="C51" i="88"/>
  <c r="J7" i="88"/>
  <c r="C53" i="88" s="1"/>
  <c r="G51" i="91"/>
  <c r="AD6" i="91"/>
  <c r="AD3" i="91"/>
  <c r="G50" i="91" s="1"/>
  <c r="AD7" i="91"/>
  <c r="G53" i="91" s="1"/>
  <c r="BC3" i="91"/>
  <c r="L50" i="91" s="1"/>
  <c r="BC7" i="91"/>
  <c r="BC6" i="91"/>
  <c r="BC8" i="91" s="1"/>
  <c r="L51" i="91"/>
  <c r="BH6" i="90"/>
  <c r="BH7" i="90"/>
  <c r="M53" i="90" s="1"/>
  <c r="M51" i="90"/>
  <c r="BH3" i="90"/>
  <c r="M50" i="90" s="1"/>
  <c r="BM3" i="91"/>
  <c r="N50" i="91" s="1"/>
  <c r="N51" i="91"/>
  <c r="BM6" i="91"/>
  <c r="BM7" i="91"/>
  <c r="N53" i="91" s="1"/>
  <c r="H51" i="89"/>
  <c r="AI3" i="89"/>
  <c r="H50" i="89" s="1"/>
  <c r="AI6" i="89"/>
  <c r="AI7" i="89"/>
  <c r="H53" i="89" s="1"/>
  <c r="F51" i="88"/>
  <c r="Y3" i="88"/>
  <c r="F50" i="88" s="1"/>
  <c r="Y7" i="88"/>
  <c r="F53" i="88" s="1"/>
  <c r="Y6" i="88"/>
  <c r="G51" i="88"/>
  <c r="AD3" i="88"/>
  <c r="G50" i="88" s="1"/>
  <c r="AD7" i="88"/>
  <c r="G53" i="88" s="1"/>
  <c r="AD6" i="88"/>
  <c r="K51" i="91"/>
  <c r="AX7" i="91"/>
  <c r="K53" i="91" s="1"/>
  <c r="AX6" i="91"/>
  <c r="AX3" i="91"/>
  <c r="K50" i="91" s="1"/>
  <c r="BM6" i="90"/>
  <c r="BM3" i="90"/>
  <c r="N50" i="90" s="1"/>
  <c r="BM7" i="90"/>
  <c r="N53" i="90" s="1"/>
  <c r="N51" i="90"/>
  <c r="G51" i="90"/>
  <c r="AD7" i="90"/>
  <c r="G53" i="90" s="1"/>
  <c r="AD3" i="90"/>
  <c r="G50" i="90" s="1"/>
  <c r="AD6" i="90"/>
  <c r="K51" i="89"/>
  <c r="AX3" i="89"/>
  <c r="K50" i="89" s="1"/>
  <c r="AX7" i="89"/>
  <c r="K53" i="89" s="1"/>
  <c r="AX6" i="89"/>
  <c r="L51" i="89"/>
  <c r="BC3" i="89"/>
  <c r="L50" i="89" s="1"/>
  <c r="BC6" i="89"/>
  <c r="BC8" i="89" s="1"/>
  <c r="BC7" i="89"/>
  <c r="E3" i="90"/>
  <c r="B50" i="90" s="1"/>
  <c r="B51" i="90"/>
  <c r="E7" i="90"/>
  <c r="B53" i="90" s="1"/>
  <c r="E6" i="90"/>
  <c r="M51" i="88"/>
  <c r="BH6" i="88"/>
  <c r="BH7" i="88"/>
  <c r="M53" i="88" s="1"/>
  <c r="BH3" i="88"/>
  <c r="M50" i="88" s="1"/>
  <c r="E51" i="91"/>
  <c r="T3" i="91"/>
  <c r="E50" i="91" s="1"/>
  <c r="T7" i="91"/>
  <c r="E53" i="91" s="1"/>
  <c r="T6" i="91"/>
  <c r="J51" i="90"/>
  <c r="AS6" i="90"/>
  <c r="AS3" i="90"/>
  <c r="J50" i="90" s="1"/>
  <c r="AS7" i="90"/>
  <c r="J53" i="90" s="1"/>
  <c r="K51" i="90"/>
  <c r="AX6" i="90"/>
  <c r="AX3" i="90"/>
  <c r="K50" i="90" s="1"/>
  <c r="AX7" i="90"/>
  <c r="K53" i="90" s="1"/>
  <c r="K51" i="88"/>
  <c r="AX3" i="88"/>
  <c r="K50" i="88" s="1"/>
  <c r="AX6" i="88"/>
  <c r="AX7" i="88"/>
  <c r="K53" i="88" s="1"/>
  <c r="F51" i="89"/>
  <c r="Y7" i="89"/>
  <c r="F53" i="89" s="1"/>
  <c r="Y3" i="89"/>
  <c r="F50" i="89" s="1"/>
  <c r="Y6" i="89"/>
  <c r="J51" i="88"/>
  <c r="AS7" i="88"/>
  <c r="J53" i="88" s="1"/>
  <c r="AS6" i="88"/>
  <c r="AS3" i="88"/>
  <c r="J50" i="88" s="1"/>
  <c r="H51" i="91"/>
  <c r="AI6" i="91"/>
  <c r="AI7" i="91"/>
  <c r="H53" i="91" s="1"/>
  <c r="AI3" i="91"/>
  <c r="H50" i="91" s="1"/>
  <c r="O3" i="81"/>
  <c r="D50" i="81" s="1"/>
  <c r="D51" i="81"/>
  <c r="J6" i="87"/>
  <c r="J3" i="87"/>
  <c r="C50" i="87" s="1"/>
  <c r="J7" i="87"/>
  <c r="C53" i="87" s="1"/>
  <c r="C51" i="87"/>
  <c r="BH3" i="87"/>
  <c r="M50" i="87" s="1"/>
  <c r="BH6" i="87"/>
  <c r="BH7" i="87"/>
  <c r="M53" i="87" s="1"/>
  <c r="M51" i="87"/>
  <c r="AN6" i="87"/>
  <c r="I51" i="87"/>
  <c r="AN3" i="87"/>
  <c r="I50" i="87" s="1"/>
  <c r="AN7" i="87"/>
  <c r="I53" i="87" s="1"/>
  <c r="AN3" i="86"/>
  <c r="I50" i="86" s="1"/>
  <c r="AN6" i="86"/>
  <c r="I51" i="86"/>
  <c r="AN7" i="86"/>
  <c r="I53" i="86" s="1"/>
  <c r="Y7" i="86"/>
  <c r="F53" i="86" s="1"/>
  <c r="F51" i="86"/>
  <c r="Y6" i="86"/>
  <c r="Y3" i="86"/>
  <c r="F50" i="86" s="1"/>
  <c r="BM6" i="86"/>
  <c r="N51" i="86"/>
  <c r="BM7" i="86"/>
  <c r="N53" i="86" s="1"/>
  <c r="BM3" i="86"/>
  <c r="N50" i="86" s="1"/>
  <c r="AD7" i="87"/>
  <c r="G53" i="87" s="1"/>
  <c r="AD6" i="87"/>
  <c r="AD3" i="87"/>
  <c r="G50" i="87" s="1"/>
  <c r="G51" i="87"/>
  <c r="AS7" i="87"/>
  <c r="J53" i="87" s="1"/>
  <c r="J51" i="87"/>
  <c r="AS6" i="87"/>
  <c r="AS3" i="87"/>
  <c r="J50" i="87" s="1"/>
  <c r="O3" i="66"/>
  <c r="D50" i="66" s="1"/>
  <c r="D51" i="66"/>
  <c r="E51" i="87"/>
  <c r="T3" i="87"/>
  <c r="E50" i="87" s="1"/>
  <c r="T6" i="87"/>
  <c r="T7" i="87"/>
  <c r="E53" i="87" s="1"/>
  <c r="BM7" i="87"/>
  <c r="N53" i="87" s="1"/>
  <c r="BM3" i="87"/>
  <c r="N50" i="87" s="1"/>
  <c r="N51" i="87"/>
  <c r="BM6" i="87"/>
  <c r="AS6" i="86"/>
  <c r="AS3" i="86"/>
  <c r="J50" i="86" s="1"/>
  <c r="J51" i="86"/>
  <c r="AS7" i="86"/>
  <c r="J53" i="86" s="1"/>
  <c r="AI7" i="87"/>
  <c r="H53" i="87" s="1"/>
  <c r="H51" i="87"/>
  <c r="AI6" i="87"/>
  <c r="AI3" i="87"/>
  <c r="H50" i="87" s="1"/>
  <c r="AX3" i="87"/>
  <c r="K50" i="87" s="1"/>
  <c r="AX7" i="87"/>
  <c r="K53" i="87" s="1"/>
  <c r="K51" i="87"/>
  <c r="AX6" i="87"/>
  <c r="O3" i="86"/>
  <c r="D50" i="86" s="1"/>
  <c r="D51" i="86"/>
  <c r="BC3" i="86"/>
  <c r="L50" i="86" s="1"/>
  <c r="BC7" i="86"/>
  <c r="BC6" i="86"/>
  <c r="BC8" i="86" s="1"/>
  <c r="L51" i="86"/>
  <c r="Y3" i="87"/>
  <c r="F50" i="87" s="1"/>
  <c r="F51" i="87"/>
  <c r="Y7" i="87"/>
  <c r="F53" i="87" s="1"/>
  <c r="Y6" i="87"/>
  <c r="BC3" i="87"/>
  <c r="L50" i="87" s="1"/>
  <c r="BC7" i="87"/>
  <c r="L51" i="87"/>
  <c r="BC6" i="87"/>
  <c r="BC8" i="87" s="1"/>
  <c r="B51" i="87"/>
  <c r="E7" i="87"/>
  <c r="B53" i="87" s="1"/>
  <c r="E6" i="87"/>
  <c r="E3" i="87"/>
  <c r="B50" i="87" s="1"/>
  <c r="J6" i="86"/>
  <c r="J3" i="86"/>
  <c r="C50" i="86" s="1"/>
  <c r="J7" i="86"/>
  <c r="C53" i="86" s="1"/>
  <c r="C51" i="86"/>
  <c r="AD7" i="86"/>
  <c r="G53" i="86" s="1"/>
  <c r="AD3" i="86"/>
  <c r="G50" i="86" s="1"/>
  <c r="G51" i="86"/>
  <c r="AD6" i="86"/>
  <c r="AI6" i="86"/>
  <c r="H51" i="86"/>
  <c r="AI3" i="86"/>
  <c r="H50" i="86" s="1"/>
  <c r="AI7" i="86"/>
  <c r="H53" i="86" s="1"/>
  <c r="E7" i="86"/>
  <c r="B53" i="86" s="1"/>
  <c r="E6" i="86"/>
  <c r="B51" i="86"/>
  <c r="E3" i="86"/>
  <c r="B50" i="86" s="1"/>
  <c r="T3" i="86"/>
  <c r="E50" i="86" s="1"/>
  <c r="E51" i="86"/>
  <c r="T7" i="86"/>
  <c r="E53" i="86" s="1"/>
  <c r="T6" i="86"/>
  <c r="M51" i="86"/>
  <c r="BH3" i="86"/>
  <c r="M50" i="86" s="1"/>
  <c r="BH6" i="86"/>
  <c r="BH7" i="86"/>
  <c r="M53" i="86" s="1"/>
  <c r="K51" i="86"/>
  <c r="AX3" i="86"/>
  <c r="K50" i="86" s="1"/>
  <c r="AX6" i="86"/>
  <c r="AX7" i="86"/>
  <c r="K53" i="86" s="1"/>
  <c r="O3" i="87"/>
  <c r="D50" i="87" s="1"/>
  <c r="D51" i="87"/>
  <c r="D41" i="87"/>
  <c r="D17" i="86"/>
  <c r="C25" i="87"/>
  <c r="H25" i="87" s="1"/>
  <c r="B31" i="87"/>
  <c r="C7" i="86"/>
  <c r="D40" i="86"/>
  <c r="C18" i="86"/>
  <c r="H18" i="86" s="1"/>
  <c r="C30" i="86"/>
  <c r="B15" i="87"/>
  <c r="D39" i="87"/>
  <c r="D19" i="86"/>
  <c r="C33" i="87"/>
  <c r="H33" i="87" s="1"/>
  <c r="B19" i="86"/>
  <c r="B39" i="86"/>
  <c r="D42" i="86"/>
  <c r="B22" i="87"/>
  <c r="D44" i="87"/>
  <c r="C34" i="87"/>
  <c r="H34" i="87" s="1"/>
  <c r="D23" i="87"/>
  <c r="B43" i="87"/>
  <c r="B7" i="87"/>
  <c r="D27" i="86"/>
  <c r="C31" i="87"/>
  <c r="H31" i="87" s="1"/>
  <c r="D7" i="87"/>
  <c r="D35" i="87"/>
  <c r="B8" i="86"/>
  <c r="C21" i="87"/>
  <c r="B25" i="87"/>
  <c r="C32" i="87"/>
  <c r="H32" i="87" s="1"/>
  <c r="D34" i="86"/>
  <c r="C44" i="87"/>
  <c r="H44" i="87" s="1"/>
  <c r="D24" i="86"/>
  <c r="B9" i="87"/>
  <c r="D33" i="87"/>
  <c r="D15" i="86"/>
  <c r="C27" i="87"/>
  <c r="H27" i="87" s="1"/>
  <c r="C42" i="87"/>
  <c r="H42" i="87" s="1"/>
  <c r="B33" i="86"/>
  <c r="D36" i="86"/>
  <c r="B17" i="87"/>
  <c r="B16" i="87"/>
  <c r="D6" i="86"/>
  <c r="B6" i="86"/>
  <c r="D26" i="86"/>
  <c r="C40" i="86"/>
  <c r="H40" i="86" s="1"/>
  <c r="B14" i="86"/>
  <c r="C39" i="87"/>
  <c r="D31" i="87"/>
  <c r="C35" i="86"/>
  <c r="H35" i="86" s="1"/>
  <c r="C16" i="87"/>
  <c r="H16" i="87" s="1"/>
  <c r="B21" i="87"/>
  <c r="B23" i="86"/>
  <c r="D30" i="86"/>
  <c r="C40" i="87"/>
  <c r="H40" i="87" s="1"/>
  <c r="C16" i="86"/>
  <c r="H16" i="86" s="1"/>
  <c r="B44" i="86"/>
  <c r="D27" i="87"/>
  <c r="B12" i="86"/>
  <c r="C23" i="87"/>
  <c r="H23" i="87" s="1"/>
  <c r="C32" i="86"/>
  <c r="H32" i="86" s="1"/>
  <c r="C22" i="87"/>
  <c r="H22" i="87" s="1"/>
  <c r="D32" i="86"/>
  <c r="B13" i="87"/>
  <c r="C12" i="87"/>
  <c r="B25" i="86"/>
  <c r="B40" i="86"/>
  <c r="D8" i="86"/>
  <c r="D9" i="87"/>
  <c r="B8" i="87"/>
  <c r="B19" i="87"/>
  <c r="D25" i="87"/>
  <c r="D25" i="86"/>
  <c r="C18" i="87"/>
  <c r="H18" i="87" s="1"/>
  <c r="D44" i="86"/>
  <c r="D21" i="87"/>
  <c r="B22" i="86"/>
  <c r="C6" i="87"/>
  <c r="B12" i="87"/>
  <c r="D40" i="87"/>
  <c r="C21" i="86"/>
  <c r="C30" i="87"/>
  <c r="D14" i="86"/>
  <c r="B34" i="86"/>
  <c r="D18" i="87"/>
  <c r="C27" i="86"/>
  <c r="H27" i="86" s="1"/>
  <c r="C14" i="87"/>
  <c r="H14" i="87" s="1"/>
  <c r="B39" i="87"/>
  <c r="D42" i="87"/>
  <c r="C23" i="86"/>
  <c r="H23" i="86" s="1"/>
  <c r="B42" i="86"/>
  <c r="C25" i="86"/>
  <c r="H25" i="86" s="1"/>
  <c r="D33" i="86"/>
  <c r="B36" i="87"/>
  <c r="C6" i="86"/>
  <c r="B32" i="87"/>
  <c r="B24" i="86"/>
  <c r="D16" i="87"/>
  <c r="D13" i="86"/>
  <c r="C41" i="86"/>
  <c r="H41" i="86" s="1"/>
  <c r="B6" i="87"/>
  <c r="D34" i="87"/>
  <c r="D16" i="86"/>
  <c r="C24" i="87"/>
  <c r="H24" i="87" s="1"/>
  <c r="C13" i="87"/>
  <c r="H13" i="87" s="1"/>
  <c r="B30" i="86"/>
  <c r="D14" i="87"/>
  <c r="C15" i="86"/>
  <c r="H15" i="86" s="1"/>
  <c r="C8" i="87"/>
  <c r="B33" i="87"/>
  <c r="D36" i="87"/>
  <c r="D18" i="86"/>
  <c r="B36" i="86"/>
  <c r="C41" i="87"/>
  <c r="H41" i="87" s="1"/>
  <c r="C14" i="86"/>
  <c r="H14" i="86" s="1"/>
  <c r="B41" i="87"/>
  <c r="C43" i="87"/>
  <c r="H43" i="87" s="1"/>
  <c r="C34" i="86"/>
  <c r="H34" i="86" s="1"/>
  <c r="D12" i="87"/>
  <c r="C13" i="86"/>
  <c r="H13" i="86" s="1"/>
  <c r="C31" i="86"/>
  <c r="H31" i="86" s="1"/>
  <c r="B41" i="86"/>
  <c r="D30" i="87"/>
  <c r="B13" i="86"/>
  <c r="C19" i="87"/>
  <c r="H19" i="87" s="1"/>
  <c r="B44" i="87"/>
  <c r="C24" i="86"/>
  <c r="H24" i="86" s="1"/>
  <c r="D8" i="87"/>
  <c r="B27" i="86"/>
  <c r="C43" i="86"/>
  <c r="H43" i="86" s="1"/>
  <c r="B27" i="87"/>
  <c r="D32" i="87"/>
  <c r="B9" i="86"/>
  <c r="B32" i="86"/>
  <c r="C7" i="87"/>
  <c r="C9" i="86"/>
  <c r="D17" i="87"/>
  <c r="C35" i="87"/>
  <c r="H35" i="87" s="1"/>
  <c r="C42" i="86"/>
  <c r="H42" i="86" s="1"/>
  <c r="C26" i="87"/>
  <c r="H26" i="87" s="1"/>
  <c r="B43" i="86"/>
  <c r="D6" i="87"/>
  <c r="C36" i="87"/>
  <c r="H36" i="87" s="1"/>
  <c r="C17" i="86"/>
  <c r="H17" i="86" s="1"/>
  <c r="B35" i="86"/>
  <c r="D24" i="87"/>
  <c r="B7" i="86"/>
  <c r="C15" i="87"/>
  <c r="H15" i="87" s="1"/>
  <c r="B40" i="87"/>
  <c r="B16" i="86"/>
  <c r="D43" i="86"/>
  <c r="B15" i="86"/>
  <c r="C39" i="86"/>
  <c r="B23" i="87"/>
  <c r="D26" i="87"/>
  <c r="C36" i="86"/>
  <c r="H36" i="86" s="1"/>
  <c r="B26" i="86"/>
  <c r="D15" i="87"/>
  <c r="C44" i="86"/>
  <c r="H44" i="86" s="1"/>
  <c r="B14" i="87"/>
  <c r="D9" i="86"/>
  <c r="B35" i="87"/>
  <c r="B26" i="87"/>
  <c r="D41" i="86"/>
  <c r="C26" i="86"/>
  <c r="H26" i="86" s="1"/>
  <c r="D7" i="86"/>
  <c r="B31" i="86"/>
  <c r="D19" i="87"/>
  <c r="B21" i="86"/>
  <c r="C9" i="87"/>
  <c r="B34" i="87"/>
  <c r="C12" i="86"/>
  <c r="D39" i="86"/>
  <c r="C17" i="87"/>
  <c r="H17" i="87" s="1"/>
  <c r="C33" i="86"/>
  <c r="H33" i="86" s="1"/>
  <c r="B18" i="87"/>
  <c r="D22" i="87"/>
  <c r="B42" i="87"/>
  <c r="D22" i="86"/>
  <c r="D12" i="86"/>
  <c r="B30" i="87"/>
  <c r="C19" i="86"/>
  <c r="H19" i="86" s="1"/>
  <c r="B18" i="86"/>
  <c r="D21" i="86"/>
  <c r="D13" i="87"/>
  <c r="D43" i="87"/>
  <c r="C8" i="86"/>
  <c r="D35" i="86"/>
  <c r="B17" i="86"/>
  <c r="D31" i="86"/>
  <c r="B24" i="87"/>
  <c r="D23" i="86"/>
  <c r="C22" i="86"/>
  <c r="H22" i="86" s="1"/>
  <c r="C51" i="83"/>
  <c r="J6" i="83"/>
  <c r="J7" i="83"/>
  <c r="C53" i="83" s="1"/>
  <c r="J3" i="83"/>
  <c r="C50" i="83" s="1"/>
  <c r="B51" i="82"/>
  <c r="E7" i="82"/>
  <c r="B53" i="82" s="1"/>
  <c r="E3" i="82"/>
  <c r="B50" i="82" s="1"/>
  <c r="E6" i="82"/>
  <c r="G51" i="82"/>
  <c r="AD3" i="82"/>
  <c r="G50" i="82" s="1"/>
  <c r="AD6" i="82"/>
  <c r="AD7" i="82"/>
  <c r="G53" i="82" s="1"/>
  <c r="AI3" i="83"/>
  <c r="H50" i="83" s="1"/>
  <c r="AI7" i="83"/>
  <c r="H53" i="83" s="1"/>
  <c r="H51" i="83"/>
  <c r="AI6" i="83"/>
  <c r="AX6" i="84"/>
  <c r="AX7" i="84"/>
  <c r="K53" i="84" s="1"/>
  <c r="AX3" i="84"/>
  <c r="K50" i="84" s="1"/>
  <c r="K51" i="84"/>
  <c r="AX7" i="83"/>
  <c r="K53" i="83" s="1"/>
  <c r="AX3" i="83"/>
  <c r="K50" i="83" s="1"/>
  <c r="AX6" i="83"/>
  <c r="K51" i="83"/>
  <c r="K51" i="82"/>
  <c r="AX6" i="82"/>
  <c r="AX3" i="82"/>
  <c r="K50" i="82" s="1"/>
  <c r="AX7" i="82"/>
  <c r="K53" i="82" s="1"/>
  <c r="E51" i="84"/>
  <c r="T7" i="84"/>
  <c r="E53" i="84" s="1"/>
  <c r="T3" i="84"/>
  <c r="E50" i="84" s="1"/>
  <c r="T6" i="84"/>
  <c r="D51" i="83"/>
  <c r="O7" i="83"/>
  <c r="D53" i="83" s="1"/>
  <c r="O6" i="83"/>
  <c r="O3" i="83"/>
  <c r="D50" i="83" s="1"/>
  <c r="F51" i="84"/>
  <c r="Y3" i="84"/>
  <c r="F50" i="84" s="1"/>
  <c r="Y6" i="84"/>
  <c r="Y7" i="84"/>
  <c r="F53" i="84" s="1"/>
  <c r="B51" i="84"/>
  <c r="E7" i="84"/>
  <c r="B53" i="84" s="1"/>
  <c r="E6" i="84"/>
  <c r="E3" i="84"/>
  <c r="B50" i="84" s="1"/>
  <c r="I51" i="83"/>
  <c r="AN3" i="83"/>
  <c r="I50" i="83" s="1"/>
  <c r="AN7" i="83"/>
  <c r="I53" i="83" s="1"/>
  <c r="AN6" i="83"/>
  <c r="BH6" i="82"/>
  <c r="M51" i="82"/>
  <c r="BH7" i="82"/>
  <c r="M53" i="82" s="1"/>
  <c r="BH3" i="82"/>
  <c r="M50" i="82" s="1"/>
  <c r="BC7" i="84"/>
  <c r="BC3" i="84"/>
  <c r="L50" i="84" s="1"/>
  <c r="L51" i="84"/>
  <c r="BC6" i="84"/>
  <c r="BC8" i="84" s="1"/>
  <c r="L51" i="83"/>
  <c r="BC6" i="83"/>
  <c r="BC3" i="83"/>
  <c r="L50" i="83" s="1"/>
  <c r="BC7" i="83"/>
  <c r="BC3" i="82"/>
  <c r="L50" i="82" s="1"/>
  <c r="L51" i="82"/>
  <c r="BC7" i="82"/>
  <c r="BC6" i="82"/>
  <c r="H51" i="82"/>
  <c r="AI6" i="82"/>
  <c r="AI7" i="82"/>
  <c r="H53" i="82" s="1"/>
  <c r="AI3" i="82"/>
  <c r="H50" i="82" s="1"/>
  <c r="G51" i="84"/>
  <c r="AD3" i="84"/>
  <c r="G50" i="84" s="1"/>
  <c r="AD6" i="84"/>
  <c r="AD7" i="84"/>
  <c r="G53" i="84" s="1"/>
  <c r="BH7" i="65"/>
  <c r="M53" i="65" s="1"/>
  <c r="M51" i="65"/>
  <c r="BH3" i="65"/>
  <c r="M50" i="65" s="1"/>
  <c r="BH6" i="65"/>
  <c r="M51" i="63"/>
  <c r="BH7" i="63"/>
  <c r="M53" i="63" s="1"/>
  <c r="BH3" i="63"/>
  <c r="M50" i="63" s="1"/>
  <c r="BH6" i="63"/>
  <c r="E51" i="83"/>
  <c r="T7" i="83"/>
  <c r="E53" i="83" s="1"/>
  <c r="T3" i="83"/>
  <c r="E50" i="83" s="1"/>
  <c r="T6" i="83"/>
  <c r="AN7" i="84"/>
  <c r="I53" i="84" s="1"/>
  <c r="AN3" i="84"/>
  <c r="I50" i="84" s="1"/>
  <c r="I51" i="84"/>
  <c r="AN6" i="84"/>
  <c r="BM7" i="78"/>
  <c r="N53" i="78" s="1"/>
  <c r="BM3" i="78"/>
  <c r="N50" i="78" s="1"/>
  <c r="BM6" i="78"/>
  <c r="N51" i="78"/>
  <c r="M51" i="35"/>
  <c r="BH7" i="35"/>
  <c r="M53" i="35" s="1"/>
  <c r="BH6" i="35"/>
  <c r="BH3" i="35"/>
  <c r="M50" i="35" s="1"/>
  <c r="M51" i="73"/>
  <c r="BH3" i="73"/>
  <c r="M50" i="73" s="1"/>
  <c r="BH7" i="73"/>
  <c r="M53" i="73" s="1"/>
  <c r="BH6" i="73"/>
  <c r="M51" i="78"/>
  <c r="BH7" i="78"/>
  <c r="M53" i="78" s="1"/>
  <c r="BH3" i="78"/>
  <c r="M50" i="78" s="1"/>
  <c r="BH6" i="78"/>
  <c r="M51" i="84"/>
  <c r="BH6" i="84"/>
  <c r="BH7" i="84"/>
  <c r="M53" i="84" s="1"/>
  <c r="BH3" i="84"/>
  <c r="M50" i="84" s="1"/>
  <c r="C51" i="84"/>
  <c r="J3" i="84"/>
  <c r="C50" i="84" s="1"/>
  <c r="J6" i="84"/>
  <c r="J7" i="84"/>
  <c r="C53" i="84" s="1"/>
  <c r="H51" i="84"/>
  <c r="AI7" i="84"/>
  <c r="H53" i="84" s="1"/>
  <c r="AI3" i="84"/>
  <c r="H50" i="84" s="1"/>
  <c r="AI6" i="84"/>
  <c r="N51" i="52"/>
  <c r="BM7" i="52"/>
  <c r="N53" i="52" s="1"/>
  <c r="BM6" i="52"/>
  <c r="BM3" i="52"/>
  <c r="N50" i="52" s="1"/>
  <c r="N51" i="84"/>
  <c r="BM6" i="84"/>
  <c r="BM7" i="84"/>
  <c r="N53" i="84" s="1"/>
  <c r="BM3" i="84"/>
  <c r="N50" i="84" s="1"/>
  <c r="M51" i="64"/>
  <c r="BH3" i="64"/>
  <c r="M50" i="64" s="1"/>
  <c r="BH7" i="64"/>
  <c r="M53" i="64" s="1"/>
  <c r="BH6" i="64"/>
  <c r="M51" i="74"/>
  <c r="BH7" i="74"/>
  <c r="M53" i="74" s="1"/>
  <c r="BH6" i="74"/>
  <c r="BH3" i="74"/>
  <c r="M50" i="74" s="1"/>
  <c r="M51" i="81"/>
  <c r="BH7" i="81"/>
  <c r="M53" i="81" s="1"/>
  <c r="BH6" i="81"/>
  <c r="BH3" i="81"/>
  <c r="M50" i="81" s="1"/>
  <c r="M51" i="66"/>
  <c r="BH6" i="66"/>
  <c r="BH7" i="66"/>
  <c r="M53" i="66" s="1"/>
  <c r="BH3" i="66"/>
  <c r="M50" i="66" s="1"/>
  <c r="M51" i="69"/>
  <c r="BH6" i="69"/>
  <c r="BH3" i="69"/>
  <c r="M50" i="69" s="1"/>
  <c r="BH7" i="69"/>
  <c r="M53" i="69" s="1"/>
  <c r="M51" i="52"/>
  <c r="BH7" i="52"/>
  <c r="M53" i="52" s="1"/>
  <c r="BH6" i="52"/>
  <c r="BH3" i="52"/>
  <c r="M50" i="52" s="1"/>
  <c r="J51" i="82"/>
  <c r="AS7" i="82"/>
  <c r="J53" i="82" s="1"/>
  <c r="AS6" i="82"/>
  <c r="AS3" i="82"/>
  <c r="J50" i="82" s="1"/>
  <c r="C51" i="82"/>
  <c r="J3" i="82"/>
  <c r="C50" i="82" s="1"/>
  <c r="J7" i="82"/>
  <c r="C53" i="82" s="1"/>
  <c r="J6" i="82"/>
  <c r="I51" i="82"/>
  <c r="AN3" i="82"/>
  <c r="I50" i="82" s="1"/>
  <c r="AN6" i="82"/>
  <c r="AN7" i="82"/>
  <c r="I53" i="82" s="1"/>
  <c r="N51" i="59"/>
  <c r="BM7" i="59"/>
  <c r="N53" i="59" s="1"/>
  <c r="BM6" i="59"/>
  <c r="BM3" i="59"/>
  <c r="N50" i="59" s="1"/>
  <c r="N51" i="83"/>
  <c r="BM7" i="83"/>
  <c r="N53" i="83" s="1"/>
  <c r="BM6" i="83"/>
  <c r="BM3" i="83"/>
  <c r="N50" i="83" s="1"/>
  <c r="M51" i="76"/>
  <c r="BH3" i="76"/>
  <c r="M50" i="76" s="1"/>
  <c r="BH7" i="76"/>
  <c r="M53" i="76" s="1"/>
  <c r="BH6" i="76"/>
  <c r="M51" i="34"/>
  <c r="BH6" i="34"/>
  <c r="BH7" i="34"/>
  <c r="M53" i="34" s="1"/>
  <c r="BH3" i="34"/>
  <c r="M50" i="34" s="1"/>
  <c r="M51" i="18"/>
  <c r="BH6" i="18"/>
  <c r="BH3" i="18"/>
  <c r="M50" i="18" s="1"/>
  <c r="BH7" i="18"/>
  <c r="M53" i="18" s="1"/>
  <c r="M51" i="59"/>
  <c r="BH7" i="59"/>
  <c r="M53" i="59" s="1"/>
  <c r="BH3" i="59"/>
  <c r="M50" i="59" s="1"/>
  <c r="BH6" i="59"/>
  <c r="M51" i="57"/>
  <c r="BH6" i="57"/>
  <c r="BH7" i="57"/>
  <c r="M53" i="57" s="1"/>
  <c r="BH3" i="57"/>
  <c r="M50" i="57" s="1"/>
  <c r="F51" i="82"/>
  <c r="Y7" i="82"/>
  <c r="F53" i="82" s="1"/>
  <c r="Y6" i="82"/>
  <c r="Y3" i="82"/>
  <c r="F50" i="82" s="1"/>
  <c r="D51" i="82"/>
  <c r="O6" i="82"/>
  <c r="O7" i="82"/>
  <c r="D53" i="82" s="1"/>
  <c r="O3" i="82"/>
  <c r="D50" i="82" s="1"/>
  <c r="F51" i="83"/>
  <c r="Y6" i="83"/>
  <c r="Y3" i="83"/>
  <c r="F50" i="83" s="1"/>
  <c r="Y7" i="83"/>
  <c r="F53" i="83" s="1"/>
  <c r="N51" i="57"/>
  <c r="BM6" i="57"/>
  <c r="BM7" i="57"/>
  <c r="N53" i="57" s="1"/>
  <c r="BM3" i="57"/>
  <c r="N50" i="57" s="1"/>
  <c r="N51" i="51"/>
  <c r="BM7" i="51"/>
  <c r="N53" i="51" s="1"/>
  <c r="BM3" i="51"/>
  <c r="N50" i="51" s="1"/>
  <c r="BM6" i="51"/>
  <c r="N51" i="82"/>
  <c r="BM7" i="82"/>
  <c r="N53" i="82" s="1"/>
  <c r="BM3" i="82"/>
  <c r="N50" i="82" s="1"/>
  <c r="BM6" i="82"/>
  <c r="BM7" i="63"/>
  <c r="N53" i="63" s="1"/>
  <c r="N51" i="63"/>
  <c r="BM3" i="63"/>
  <c r="N50" i="63" s="1"/>
  <c r="BM6" i="63"/>
  <c r="BM6" i="73"/>
  <c r="N51" i="73"/>
  <c r="BM3" i="73"/>
  <c r="N50" i="73" s="1"/>
  <c r="BM7" i="73"/>
  <c r="N53" i="73" s="1"/>
  <c r="N51" i="74"/>
  <c r="BM7" i="74"/>
  <c r="N53" i="74" s="1"/>
  <c r="BM6" i="74"/>
  <c r="BM3" i="74"/>
  <c r="N50" i="74" s="1"/>
  <c r="N51" i="81"/>
  <c r="BM6" i="81"/>
  <c r="BM7" i="81"/>
  <c r="N53" i="81" s="1"/>
  <c r="BM3" i="81"/>
  <c r="N50" i="81" s="1"/>
  <c r="N51" i="66"/>
  <c r="BM6" i="66"/>
  <c r="BM7" i="66"/>
  <c r="N53" i="66" s="1"/>
  <c r="BM3" i="66"/>
  <c r="N50" i="66" s="1"/>
  <c r="E51" i="82"/>
  <c r="T3" i="82"/>
  <c r="E50" i="82" s="1"/>
  <c r="T7" i="82"/>
  <c r="E53" i="82" s="1"/>
  <c r="T6" i="82"/>
  <c r="D51" i="84"/>
  <c r="O7" i="84"/>
  <c r="D53" i="84" s="1"/>
  <c r="O6" i="84"/>
  <c r="O3" i="84"/>
  <c r="D50" i="84" s="1"/>
  <c r="J51" i="84"/>
  <c r="AS6" i="84"/>
  <c r="AS3" i="84"/>
  <c r="J50" i="84" s="1"/>
  <c r="AS7" i="84"/>
  <c r="J53" i="84" s="1"/>
  <c r="N51" i="58"/>
  <c r="BM7" i="58"/>
  <c r="N53" i="58" s="1"/>
  <c r="BM3" i="58"/>
  <c r="N50" i="58" s="1"/>
  <c r="BM6" i="58"/>
  <c r="N51" i="65"/>
  <c r="BM7" i="65"/>
  <c r="N53" i="65" s="1"/>
  <c r="BM3" i="65"/>
  <c r="N50" i="65" s="1"/>
  <c r="BM6" i="65"/>
  <c r="BM7" i="35"/>
  <c r="N53" i="35" s="1"/>
  <c r="N51" i="35"/>
  <c r="BM6" i="35"/>
  <c r="BM3" i="35"/>
  <c r="N50" i="35" s="1"/>
  <c r="N51" i="64"/>
  <c r="BM7" i="64"/>
  <c r="N53" i="64" s="1"/>
  <c r="BM3" i="64"/>
  <c r="N50" i="64" s="1"/>
  <c r="BM6" i="64"/>
  <c r="N51" i="76"/>
  <c r="BM7" i="76"/>
  <c r="N53" i="76" s="1"/>
  <c r="BM3" i="76"/>
  <c r="N50" i="76" s="1"/>
  <c r="BM6" i="76"/>
  <c r="N51" i="34"/>
  <c r="BM6" i="34"/>
  <c r="BM7" i="34"/>
  <c r="N53" i="34" s="1"/>
  <c r="BM3" i="34"/>
  <c r="N50" i="34" s="1"/>
  <c r="B51" i="83"/>
  <c r="E6" i="83"/>
  <c r="E7" i="83"/>
  <c r="B53" i="83" s="1"/>
  <c r="E3" i="83"/>
  <c r="B50" i="83" s="1"/>
  <c r="G51" i="83"/>
  <c r="AD7" i="83"/>
  <c r="G53" i="83" s="1"/>
  <c r="AD3" i="83"/>
  <c r="G50" i="83" s="1"/>
  <c r="AD6" i="83"/>
  <c r="J51" i="83"/>
  <c r="AS6" i="83"/>
  <c r="AS3" i="83"/>
  <c r="J50" i="83" s="1"/>
  <c r="AS7" i="83"/>
  <c r="J53" i="83" s="1"/>
  <c r="N51" i="69"/>
  <c r="BM6" i="69"/>
  <c r="BM3" i="69"/>
  <c r="N50" i="69" s="1"/>
  <c r="BM7" i="69"/>
  <c r="N53" i="69" s="1"/>
  <c r="M51" i="58"/>
  <c r="BH7" i="58"/>
  <c r="M53" i="58" s="1"/>
  <c r="BH3" i="58"/>
  <c r="M50" i="58" s="1"/>
  <c r="BH6" i="58"/>
  <c r="N51" i="18"/>
  <c r="BM3" i="18"/>
  <c r="N50" i="18" s="1"/>
  <c r="BM6" i="18"/>
  <c r="BM7" i="18"/>
  <c r="N53" i="18" s="1"/>
  <c r="M51" i="51"/>
  <c r="BH7" i="51"/>
  <c r="M53" i="51" s="1"/>
  <c r="BH6" i="51"/>
  <c r="BH3" i="51"/>
  <c r="M50" i="51" s="1"/>
  <c r="M51" i="83"/>
  <c r="BH7" i="83"/>
  <c r="M53" i="83" s="1"/>
  <c r="BH6" i="83"/>
  <c r="BH3" i="83"/>
  <c r="M50" i="83" s="1"/>
  <c r="D44" i="84"/>
  <c r="B35" i="84"/>
  <c r="C31" i="84"/>
  <c r="H31" i="84" s="1"/>
  <c r="B26" i="84"/>
  <c r="B22" i="84"/>
  <c r="C17" i="84"/>
  <c r="H17" i="84" s="1"/>
  <c r="D13" i="84"/>
  <c r="D43" i="83"/>
  <c r="D39" i="83"/>
  <c r="D33" i="83"/>
  <c r="D27" i="83"/>
  <c r="D23" i="83"/>
  <c r="D18" i="83"/>
  <c r="D14" i="83"/>
  <c r="D8" i="83"/>
  <c r="D44" i="82"/>
  <c r="D40" i="82"/>
  <c r="D34" i="82"/>
  <c r="D30" i="82"/>
  <c r="D24" i="82"/>
  <c r="D19" i="82"/>
  <c r="B16" i="82"/>
  <c r="B12" i="82"/>
  <c r="B6" i="82"/>
  <c r="C34" i="84"/>
  <c r="H34" i="84" s="1"/>
  <c r="C25" i="84"/>
  <c r="H25" i="84" s="1"/>
  <c r="C7" i="84"/>
  <c r="B27" i="83"/>
  <c r="B14" i="83"/>
  <c r="B30" i="82"/>
  <c r="C9" i="82"/>
  <c r="B42" i="82"/>
  <c r="C44" i="84"/>
  <c r="H44" i="84" s="1"/>
  <c r="D40" i="84"/>
  <c r="D34" i="84"/>
  <c r="B31" i="84"/>
  <c r="D25" i="84"/>
  <c r="D21" i="84"/>
  <c r="B17" i="84"/>
  <c r="C13" i="84"/>
  <c r="H13" i="84" s="1"/>
  <c r="D7" i="84"/>
  <c r="C43" i="83"/>
  <c r="H43" i="83" s="1"/>
  <c r="C39" i="83"/>
  <c r="C33" i="83"/>
  <c r="H33" i="83" s="1"/>
  <c r="C27" i="83"/>
  <c r="H27" i="83" s="1"/>
  <c r="C23" i="83"/>
  <c r="H23" i="83" s="1"/>
  <c r="C18" i="83"/>
  <c r="H18" i="83" s="1"/>
  <c r="C14" i="83"/>
  <c r="H14" i="83" s="1"/>
  <c r="C8" i="83"/>
  <c r="C44" i="82"/>
  <c r="H44" i="82" s="1"/>
  <c r="C40" i="82"/>
  <c r="H40" i="82" s="1"/>
  <c r="C34" i="82"/>
  <c r="H34" i="82" s="1"/>
  <c r="C30" i="82"/>
  <c r="C24" i="82"/>
  <c r="H24" i="82" s="1"/>
  <c r="C19" i="82"/>
  <c r="H19" i="82" s="1"/>
  <c r="D15" i="82"/>
  <c r="D9" i="82"/>
  <c r="B44" i="84"/>
  <c r="D16" i="84"/>
  <c r="B39" i="83"/>
  <c r="B18" i="83"/>
  <c r="B44" i="82"/>
  <c r="B19" i="82"/>
  <c r="B22" i="82"/>
  <c r="C40" i="84"/>
  <c r="H40" i="84" s="1"/>
  <c r="B33" i="83"/>
  <c r="B24" i="82"/>
  <c r="B12" i="83"/>
  <c r="D43" i="84"/>
  <c r="B40" i="84"/>
  <c r="B34" i="84"/>
  <c r="C30" i="84"/>
  <c r="B25" i="84"/>
  <c r="B21" i="84"/>
  <c r="C16" i="84"/>
  <c r="H16" i="84" s="1"/>
  <c r="D12" i="84"/>
  <c r="B7" i="84"/>
  <c r="D42" i="83"/>
  <c r="D36" i="83"/>
  <c r="D32" i="83"/>
  <c r="D26" i="83"/>
  <c r="D22" i="83"/>
  <c r="D17" i="83"/>
  <c r="D13" i="83"/>
  <c r="D7" i="83"/>
  <c r="D43" i="82"/>
  <c r="D39" i="82"/>
  <c r="D33" i="82"/>
  <c r="D27" i="82"/>
  <c r="D23" i="82"/>
  <c r="B15" i="82"/>
  <c r="B9" i="82"/>
  <c r="C32" i="84"/>
  <c r="H32" i="84" s="1"/>
  <c r="B25" i="83"/>
  <c r="C13" i="82"/>
  <c r="H13" i="82" s="1"/>
  <c r="C43" i="84"/>
  <c r="H43" i="84" s="1"/>
  <c r="D39" i="84"/>
  <c r="D33" i="84"/>
  <c r="B30" i="84"/>
  <c r="D24" i="84"/>
  <c r="D19" i="84"/>
  <c r="B16" i="84"/>
  <c r="C12" i="84"/>
  <c r="D6" i="84"/>
  <c r="C42" i="83"/>
  <c r="H42" i="83" s="1"/>
  <c r="C36" i="83"/>
  <c r="H36" i="83" s="1"/>
  <c r="C32" i="83"/>
  <c r="H32" i="83" s="1"/>
  <c r="C26" i="83"/>
  <c r="H26" i="83" s="1"/>
  <c r="C22" i="83"/>
  <c r="H22" i="83" s="1"/>
  <c r="C17" i="83"/>
  <c r="H17" i="83" s="1"/>
  <c r="C13" i="83"/>
  <c r="H13" i="83" s="1"/>
  <c r="C7" i="83"/>
  <c r="C43" i="82"/>
  <c r="H43" i="82" s="1"/>
  <c r="C39" i="82"/>
  <c r="C33" i="82"/>
  <c r="H33" i="82" s="1"/>
  <c r="C27" i="82"/>
  <c r="H27" i="82" s="1"/>
  <c r="C23" i="82"/>
  <c r="H23" i="82" s="1"/>
  <c r="D18" i="82"/>
  <c r="D14" i="82"/>
  <c r="D8" i="82"/>
  <c r="C36" i="84"/>
  <c r="H36" i="84" s="1"/>
  <c r="B9" i="84"/>
  <c r="B31" i="83"/>
  <c r="B36" i="82"/>
  <c r="B43" i="84"/>
  <c r="C39" i="84"/>
  <c r="C33" i="84"/>
  <c r="H33" i="84" s="1"/>
  <c r="D27" i="84"/>
  <c r="C24" i="84"/>
  <c r="H24" i="84" s="1"/>
  <c r="C19" i="84"/>
  <c r="H19" i="84" s="1"/>
  <c r="D15" i="84"/>
  <c r="B12" i="84"/>
  <c r="C6" i="84"/>
  <c r="B42" i="83"/>
  <c r="B36" i="83"/>
  <c r="B32" i="83"/>
  <c r="B26" i="83"/>
  <c r="B22" i="83"/>
  <c r="B17" i="83"/>
  <c r="B13" i="83"/>
  <c r="B7" i="83"/>
  <c r="B43" i="82"/>
  <c r="B39" i="82"/>
  <c r="B33" i="82"/>
  <c r="B27" i="82"/>
  <c r="B23" i="82"/>
  <c r="C18" i="82"/>
  <c r="H18" i="82" s="1"/>
  <c r="C14" i="82"/>
  <c r="H14" i="82" s="1"/>
  <c r="C8" i="82"/>
  <c r="C18" i="84"/>
  <c r="H18" i="84" s="1"/>
  <c r="B35" i="83"/>
  <c r="C17" i="82"/>
  <c r="H17" i="82" s="1"/>
  <c r="D42" i="84"/>
  <c r="B39" i="84"/>
  <c r="B33" i="84"/>
  <c r="C27" i="84"/>
  <c r="H27" i="84" s="1"/>
  <c r="B24" i="84"/>
  <c r="B19" i="84"/>
  <c r="C15" i="84"/>
  <c r="H15" i="84" s="1"/>
  <c r="D9" i="84"/>
  <c r="B6" i="84"/>
  <c r="D41" i="83"/>
  <c r="D35" i="83"/>
  <c r="D31" i="83"/>
  <c r="D25" i="83"/>
  <c r="D21" i="83"/>
  <c r="D16" i="83"/>
  <c r="D12" i="83"/>
  <c r="D6" i="83"/>
  <c r="D42" i="82"/>
  <c r="D36" i="82"/>
  <c r="D32" i="82"/>
  <c r="D26" i="82"/>
  <c r="D22" i="82"/>
  <c r="B18" i="82"/>
  <c r="B14" i="82"/>
  <c r="B8" i="82"/>
  <c r="C23" i="84"/>
  <c r="H23" i="84" s="1"/>
  <c r="B41" i="83"/>
  <c r="B32" i="82"/>
  <c r="C42" i="84"/>
  <c r="H42" i="84" s="1"/>
  <c r="D36" i="84"/>
  <c r="D32" i="84"/>
  <c r="B27" i="84"/>
  <c r="D23" i="84"/>
  <c r="D18" i="84"/>
  <c r="B15" i="84"/>
  <c r="C9" i="84"/>
  <c r="C41" i="83"/>
  <c r="H41" i="83" s="1"/>
  <c r="C35" i="83"/>
  <c r="H35" i="83" s="1"/>
  <c r="C31" i="83"/>
  <c r="H31" i="83" s="1"/>
  <c r="C25" i="83"/>
  <c r="H25" i="83" s="1"/>
  <c r="C21" i="83"/>
  <c r="C16" i="83"/>
  <c r="H16" i="83" s="1"/>
  <c r="C12" i="83"/>
  <c r="C6" i="83"/>
  <c r="C42" i="82"/>
  <c r="H42" i="82" s="1"/>
  <c r="C36" i="82"/>
  <c r="H36" i="82" s="1"/>
  <c r="K46" i="82" s="1"/>
  <c r="C92" i="82" s="1"/>
  <c r="C32" i="82"/>
  <c r="H32" i="82" s="1"/>
  <c r="C26" i="82"/>
  <c r="H26" i="82" s="1"/>
  <c r="C22" i="82"/>
  <c r="H22" i="82" s="1"/>
  <c r="D17" i="82"/>
  <c r="D13" i="82"/>
  <c r="D7" i="82"/>
  <c r="B42" i="84"/>
  <c r="B21" i="83"/>
  <c r="B26" i="82"/>
  <c r="D41" i="84"/>
  <c r="B36" i="84"/>
  <c r="B32" i="84"/>
  <c r="B23" i="84"/>
  <c r="B18" i="84"/>
  <c r="D14" i="84"/>
  <c r="D8" i="84"/>
  <c r="D44" i="83"/>
  <c r="D40" i="83"/>
  <c r="D34" i="83"/>
  <c r="D30" i="83"/>
  <c r="D24" i="83"/>
  <c r="D19" i="83"/>
  <c r="D15" i="83"/>
  <c r="D9" i="83"/>
  <c r="D41" i="82"/>
  <c r="D35" i="82"/>
  <c r="D31" i="82"/>
  <c r="D25" i="82"/>
  <c r="D21" i="82"/>
  <c r="B17" i="82"/>
  <c r="B13" i="82"/>
  <c r="B7" i="82"/>
  <c r="C41" i="82"/>
  <c r="H41" i="82" s="1"/>
  <c r="C35" i="82"/>
  <c r="H35" i="82" s="1"/>
  <c r="C31" i="82"/>
  <c r="H31" i="82" s="1"/>
  <c r="C25" i="82"/>
  <c r="H25" i="82" s="1"/>
  <c r="C21" i="82"/>
  <c r="D16" i="82"/>
  <c r="D12" i="82"/>
  <c r="D6" i="82"/>
  <c r="B8" i="83"/>
  <c r="B34" i="82"/>
  <c r="B6" i="83"/>
  <c r="C41" i="84"/>
  <c r="H41" i="84" s="1"/>
  <c r="D35" i="84"/>
  <c r="D26" i="84"/>
  <c r="D22" i="84"/>
  <c r="C14" i="84"/>
  <c r="H14" i="84" s="1"/>
  <c r="C8" i="84"/>
  <c r="C44" i="83"/>
  <c r="H44" i="83" s="1"/>
  <c r="C40" i="83"/>
  <c r="H40" i="83" s="1"/>
  <c r="C34" i="83"/>
  <c r="H34" i="83" s="1"/>
  <c r="C30" i="83"/>
  <c r="C24" i="83"/>
  <c r="H24" i="83" s="1"/>
  <c r="C19" i="83"/>
  <c r="H19" i="83" s="1"/>
  <c r="C15" i="83"/>
  <c r="H15" i="83" s="1"/>
  <c r="C9" i="83"/>
  <c r="B41" i="84"/>
  <c r="C35" i="84"/>
  <c r="H35" i="84" s="1"/>
  <c r="D31" i="84"/>
  <c r="C26" i="84"/>
  <c r="H26" i="84" s="1"/>
  <c r="C22" i="84"/>
  <c r="H22" i="84" s="1"/>
  <c r="D17" i="84"/>
  <c r="B14" i="84"/>
  <c r="B8" i="84"/>
  <c r="B44" i="83"/>
  <c r="B40" i="83"/>
  <c r="B34" i="83"/>
  <c r="B30" i="83"/>
  <c r="B24" i="83"/>
  <c r="B19" i="83"/>
  <c r="B15" i="83"/>
  <c r="B9" i="83"/>
  <c r="B41" i="82"/>
  <c r="B35" i="82"/>
  <c r="B31" i="82"/>
  <c r="B25" i="82"/>
  <c r="B21" i="82"/>
  <c r="C16" i="82"/>
  <c r="H16" i="82" s="1"/>
  <c r="C12" i="82"/>
  <c r="C6" i="82"/>
  <c r="D30" i="84"/>
  <c r="C21" i="84"/>
  <c r="B13" i="84"/>
  <c r="B43" i="83"/>
  <c r="B23" i="83"/>
  <c r="B40" i="82"/>
  <c r="C15" i="82"/>
  <c r="H15" i="82" s="1"/>
  <c r="B16" i="83"/>
  <c r="C7" i="82"/>
  <c r="J51" i="81"/>
  <c r="AS3" i="81"/>
  <c r="J50" i="81" s="1"/>
  <c r="AS6" i="81"/>
  <c r="AS7" i="81"/>
  <c r="J53" i="81" s="1"/>
  <c r="I51" i="81"/>
  <c r="AN3" i="81"/>
  <c r="I50" i="81" s="1"/>
  <c r="AN7" i="81"/>
  <c r="I53" i="81" s="1"/>
  <c r="AN6" i="81"/>
  <c r="K51" i="81"/>
  <c r="AX6" i="81"/>
  <c r="AX3" i="81"/>
  <c r="K50" i="81" s="1"/>
  <c r="AX7" i="81"/>
  <c r="K53" i="81" s="1"/>
  <c r="L51" i="81"/>
  <c r="BC7" i="81"/>
  <c r="BC3" i="81"/>
  <c r="L50" i="81" s="1"/>
  <c r="BC6" i="81"/>
  <c r="BC8" i="81" s="1"/>
  <c r="B51" i="81"/>
  <c r="E3" i="81"/>
  <c r="B50" i="81" s="1"/>
  <c r="E7" i="81"/>
  <c r="B53" i="81" s="1"/>
  <c r="E6" i="81"/>
  <c r="H51" i="81"/>
  <c r="AI7" i="81"/>
  <c r="H53" i="81" s="1"/>
  <c r="AI6" i="81"/>
  <c r="AI3" i="81"/>
  <c r="H50" i="81" s="1"/>
  <c r="C51" i="81"/>
  <c r="J6" i="81"/>
  <c r="J7" i="81"/>
  <c r="C53" i="81" s="1"/>
  <c r="J3" i="81"/>
  <c r="C50" i="81" s="1"/>
  <c r="E51" i="81"/>
  <c r="T7" i="81"/>
  <c r="E53" i="81" s="1"/>
  <c r="T6" i="81"/>
  <c r="T3" i="81"/>
  <c r="E50" i="81" s="1"/>
  <c r="F51" i="81"/>
  <c r="Y7" i="81"/>
  <c r="F53" i="81" s="1"/>
  <c r="Y6" i="81"/>
  <c r="Y3" i="81"/>
  <c r="F50" i="81" s="1"/>
  <c r="G51" i="81"/>
  <c r="AD6" i="81"/>
  <c r="AD7" i="81"/>
  <c r="G53" i="81" s="1"/>
  <c r="AD3" i="81"/>
  <c r="G50" i="81" s="1"/>
  <c r="B43" i="81"/>
  <c r="D22" i="81"/>
  <c r="C13" i="81"/>
  <c r="H13" i="81" s="1"/>
  <c r="D9" i="81"/>
  <c r="D43" i="81"/>
  <c r="B41" i="81"/>
  <c r="D34" i="81"/>
  <c r="B24" i="81"/>
  <c r="C14" i="81"/>
  <c r="H14" i="81" s="1"/>
  <c r="D32" i="81"/>
  <c r="B39" i="81"/>
  <c r="D17" i="81"/>
  <c r="C7" i="81"/>
  <c r="C24" i="81"/>
  <c r="H24" i="81" s="1"/>
  <c r="C41" i="81"/>
  <c r="H41" i="81" s="1"/>
  <c r="B35" i="81"/>
  <c r="D30" i="81"/>
  <c r="D27" i="81"/>
  <c r="C27" i="81"/>
  <c r="H27" i="81" s="1"/>
  <c r="D12" i="81"/>
  <c r="B33" i="81"/>
  <c r="D13" i="81"/>
  <c r="B15" i="81"/>
  <c r="D33" i="81"/>
  <c r="C35" i="81"/>
  <c r="H35" i="81" s="1"/>
  <c r="B31" i="81"/>
  <c r="D24" i="81"/>
  <c r="C43" i="81"/>
  <c r="H43" i="81" s="1"/>
  <c r="C40" i="81"/>
  <c r="H40" i="81" s="1"/>
  <c r="C8" i="81"/>
  <c r="C9" i="81"/>
  <c r="B27" i="81"/>
  <c r="D7" i="81"/>
  <c r="D14" i="81"/>
  <c r="D41" i="81"/>
  <c r="C31" i="81"/>
  <c r="H31" i="81" s="1"/>
  <c r="B25" i="81"/>
  <c r="D19" i="81"/>
  <c r="C39" i="81"/>
  <c r="B16" i="81"/>
  <c r="B40" i="81"/>
  <c r="D44" i="81"/>
  <c r="B23" i="81"/>
  <c r="B19" i="81"/>
  <c r="B42" i="81"/>
  <c r="D35" i="81"/>
  <c r="C25" i="81"/>
  <c r="H25" i="81" s="1"/>
  <c r="B21" i="81"/>
  <c r="D15" i="81"/>
  <c r="C33" i="81"/>
  <c r="H33" i="81" s="1"/>
  <c r="C21" i="81"/>
  <c r="C22" i="81"/>
  <c r="H22" i="81" s="1"/>
  <c r="B18" i="81"/>
  <c r="D18" i="81"/>
  <c r="B36" i="81"/>
  <c r="D31" i="81"/>
  <c r="B13" i="81"/>
  <c r="B14" i="81"/>
  <c r="C42" i="81"/>
  <c r="H42" i="81" s="1"/>
  <c r="B32" i="81"/>
  <c r="D25" i="81"/>
  <c r="C16" i="81"/>
  <c r="H16" i="81" s="1"/>
  <c r="B12" i="81"/>
  <c r="C15" i="81"/>
  <c r="H15" i="81" s="1"/>
  <c r="C23" i="81"/>
  <c r="H23" i="81" s="1"/>
  <c r="B44" i="81"/>
  <c r="B6" i="81"/>
  <c r="B8" i="81"/>
  <c r="C36" i="81"/>
  <c r="H36" i="81" s="1"/>
  <c r="B26" i="81"/>
  <c r="D21" i="81"/>
  <c r="C12" i="81"/>
  <c r="C44" i="81"/>
  <c r="H44" i="81" s="1"/>
  <c r="D39" i="81"/>
  <c r="C18" i="81"/>
  <c r="H18" i="81" s="1"/>
  <c r="B9" i="81"/>
  <c r="D8" i="81"/>
  <c r="B34" i="81"/>
  <c r="D42" i="81"/>
  <c r="C32" i="81"/>
  <c r="H32" i="81" s="1"/>
  <c r="B22" i="81"/>
  <c r="D16" i="81"/>
  <c r="C6" i="81"/>
  <c r="C26" i="81"/>
  <c r="H26" i="81" s="1"/>
  <c r="C34" i="81"/>
  <c r="H34" i="81" s="1"/>
  <c r="B17" i="81"/>
  <c r="D26" i="81"/>
  <c r="C17" i="81"/>
  <c r="H17" i="81" s="1"/>
  <c r="B7" i="81"/>
  <c r="C30" i="81"/>
  <c r="C19" i="81"/>
  <c r="H19" i="81" s="1"/>
  <c r="D40" i="81"/>
  <c r="B30" i="81"/>
  <c r="D23" i="81"/>
  <c r="D36" i="81"/>
  <c r="D6" i="81"/>
  <c r="D36" i="78"/>
  <c r="C17" i="78"/>
  <c r="H17" i="78" s="1"/>
  <c r="D35" i="78"/>
  <c r="C16" i="78"/>
  <c r="H16" i="78" s="1"/>
  <c r="C27" i="78"/>
  <c r="H27" i="78" s="1"/>
  <c r="C34" i="78"/>
  <c r="H34" i="78" s="1"/>
  <c r="B19" i="78"/>
  <c r="D8" i="78"/>
  <c r="C25" i="78"/>
  <c r="H25" i="78" s="1"/>
  <c r="D32" i="78"/>
  <c r="C13" i="78"/>
  <c r="H13" i="78" s="1"/>
  <c r="D31" i="78"/>
  <c r="C12" i="78"/>
  <c r="D44" i="78"/>
  <c r="C30" i="78"/>
  <c r="B15" i="78"/>
  <c r="C43" i="78"/>
  <c r="H43" i="78" s="1"/>
  <c r="B30" i="78"/>
  <c r="B24" i="78"/>
  <c r="D26" i="78"/>
  <c r="C7" i="78"/>
  <c r="D25" i="78"/>
  <c r="C6" i="78"/>
  <c r="D40" i="78"/>
  <c r="C24" i="78"/>
  <c r="H24" i="78" s="1"/>
  <c r="B9" i="78"/>
  <c r="C23" i="78"/>
  <c r="H23" i="78" s="1"/>
  <c r="B7" i="78"/>
  <c r="D41" i="78"/>
  <c r="B43" i="78"/>
  <c r="D22" i="78"/>
  <c r="B42" i="78"/>
  <c r="D21" i="78"/>
  <c r="C14" i="78"/>
  <c r="H14" i="78" s="1"/>
  <c r="D34" i="78"/>
  <c r="C19" i="78"/>
  <c r="H19" i="78" s="1"/>
  <c r="C39" i="78"/>
  <c r="B8" i="78"/>
  <c r="C22" i="78"/>
  <c r="H22" i="78" s="1"/>
  <c r="B39" i="78"/>
  <c r="D17" i="78"/>
  <c r="B36" i="78"/>
  <c r="D16" i="78"/>
  <c r="B41" i="78"/>
  <c r="D30" i="78"/>
  <c r="C15" i="78"/>
  <c r="H15" i="78" s="1"/>
  <c r="C18" i="78"/>
  <c r="H18" i="78" s="1"/>
  <c r="C26" i="78"/>
  <c r="H26" i="78" s="1"/>
  <c r="B6" i="78"/>
  <c r="B33" i="78"/>
  <c r="D13" i="78"/>
  <c r="B32" i="78"/>
  <c r="D12" i="78"/>
  <c r="B35" i="78"/>
  <c r="D24" i="78"/>
  <c r="C9" i="78"/>
  <c r="D43" i="78"/>
  <c r="C44" i="78"/>
  <c r="H44" i="78" s="1"/>
  <c r="C40" i="78"/>
  <c r="H40" i="78" s="1"/>
  <c r="B27" i="78"/>
  <c r="D7" i="78"/>
  <c r="B26" i="78"/>
  <c r="D6" i="78"/>
  <c r="B31" i="78"/>
  <c r="D19" i="78"/>
  <c r="C8" i="78"/>
  <c r="D39" i="78"/>
  <c r="D18" i="78"/>
  <c r="D42" i="78"/>
  <c r="D14" i="78"/>
  <c r="B23" i="78"/>
  <c r="C42" i="78"/>
  <c r="H42" i="78" s="1"/>
  <c r="B22" i="78"/>
  <c r="C41" i="78"/>
  <c r="H41" i="78" s="1"/>
  <c r="B25" i="78"/>
  <c r="D15" i="78"/>
  <c r="B44" i="78"/>
  <c r="D33" i="78"/>
  <c r="B18" i="78"/>
  <c r="C36" i="78"/>
  <c r="B17" i="78"/>
  <c r="C35" i="78"/>
  <c r="H35" i="78" s="1"/>
  <c r="B21" i="78"/>
  <c r="D9" i="78"/>
  <c r="B40" i="78"/>
  <c r="D27" i="78"/>
  <c r="B14" i="78"/>
  <c r="C32" i="78"/>
  <c r="H32" i="78" s="1"/>
  <c r="B13" i="78"/>
  <c r="C31" i="78"/>
  <c r="H31" i="78" s="1"/>
  <c r="B16" i="78"/>
  <c r="C33" i="78"/>
  <c r="H33" i="78" s="1"/>
  <c r="B34" i="78"/>
  <c r="D23" i="78"/>
  <c r="B12" i="78"/>
  <c r="C21" i="78"/>
  <c r="I51" i="78"/>
  <c r="AN7" i="78"/>
  <c r="I53" i="78" s="1"/>
  <c r="AN3" i="78"/>
  <c r="I50" i="78" s="1"/>
  <c r="AN6" i="78"/>
  <c r="AS7" i="78"/>
  <c r="J53" i="78" s="1"/>
  <c r="J51" i="78"/>
  <c r="AS3" i="78"/>
  <c r="J50" i="78" s="1"/>
  <c r="AS6" i="78"/>
  <c r="F51" i="78"/>
  <c r="Y6" i="78"/>
  <c r="Y3" i="78"/>
  <c r="F50" i="78" s="1"/>
  <c r="Y7" i="78"/>
  <c r="F53" i="78" s="1"/>
  <c r="BC6" i="78"/>
  <c r="BC8" i="78" s="1"/>
  <c r="BC7" i="78"/>
  <c r="BC3" i="78"/>
  <c r="L50" i="78" s="1"/>
  <c r="L51" i="78"/>
  <c r="G51" i="78"/>
  <c r="AD3" i="78"/>
  <c r="G50" i="78" s="1"/>
  <c r="AD7" i="78"/>
  <c r="G53" i="78" s="1"/>
  <c r="AD6" i="78"/>
  <c r="C51" i="78"/>
  <c r="J6" i="78"/>
  <c r="J7" i="78"/>
  <c r="C53" i="78" s="1"/>
  <c r="J3" i="78"/>
  <c r="C50" i="78" s="1"/>
  <c r="AI6" i="78"/>
  <c r="AI3" i="78"/>
  <c r="H50" i="78" s="1"/>
  <c r="H51" i="78"/>
  <c r="AI7" i="78"/>
  <c r="H53" i="78" s="1"/>
  <c r="O3" i="78"/>
  <c r="D50" i="78" s="1"/>
  <c r="O7" i="78"/>
  <c r="D53" i="78" s="1"/>
  <c r="O6" i="78"/>
  <c r="D51" i="78"/>
  <c r="E51" i="78"/>
  <c r="T6" i="78"/>
  <c r="T3" i="78"/>
  <c r="E50" i="78" s="1"/>
  <c r="T7" i="78"/>
  <c r="E53" i="78" s="1"/>
  <c r="K51" i="78"/>
  <c r="AX6" i="78"/>
  <c r="AX7" i="78"/>
  <c r="K53" i="78" s="1"/>
  <c r="AX3" i="78"/>
  <c r="K50" i="78" s="1"/>
  <c r="B51" i="78"/>
  <c r="E3" i="78"/>
  <c r="B50" i="78" s="1"/>
  <c r="E6" i="78"/>
  <c r="E7" i="78"/>
  <c r="B53" i="78" s="1"/>
  <c r="B51" i="74"/>
  <c r="E7" i="74"/>
  <c r="B53" i="74" s="1"/>
  <c r="E3" i="74"/>
  <c r="B50" i="74" s="1"/>
  <c r="E6" i="74"/>
  <c r="G46" i="74" s="1"/>
  <c r="B93" i="74" s="1"/>
  <c r="D51" i="76"/>
  <c r="O3" i="76"/>
  <c r="D50" i="76" s="1"/>
  <c r="O7" i="76"/>
  <c r="D53" i="76" s="1"/>
  <c r="O6" i="76"/>
  <c r="E51" i="76"/>
  <c r="T3" i="76"/>
  <c r="E50" i="76" s="1"/>
  <c r="T6" i="76"/>
  <c r="T7" i="76"/>
  <c r="E53" i="76" s="1"/>
  <c r="AD3" i="74"/>
  <c r="G50" i="74" s="1"/>
  <c r="AD7" i="74"/>
  <c r="G53" i="74" s="1"/>
  <c r="AD6" i="74"/>
  <c r="G51" i="74"/>
  <c r="K51" i="74"/>
  <c r="AX6" i="74"/>
  <c r="AX7" i="74"/>
  <c r="K53" i="74" s="1"/>
  <c r="AX3" i="74"/>
  <c r="K50" i="74" s="1"/>
  <c r="F51" i="76"/>
  <c r="Y6" i="76"/>
  <c r="Y3" i="76"/>
  <c r="F50" i="76" s="1"/>
  <c r="Y7" i="76"/>
  <c r="F53" i="76" s="1"/>
  <c r="E51" i="74"/>
  <c r="T3" i="74"/>
  <c r="E50" i="74" s="1"/>
  <c r="T6" i="74"/>
  <c r="T7" i="74"/>
  <c r="E53" i="74" s="1"/>
  <c r="G51" i="76"/>
  <c r="AD3" i="76"/>
  <c r="G50" i="76" s="1"/>
  <c r="AD6" i="76"/>
  <c r="AD7" i="76"/>
  <c r="G53" i="76" s="1"/>
  <c r="Y6" i="74"/>
  <c r="F51" i="74"/>
  <c r="Y3" i="74"/>
  <c r="F50" i="74" s="1"/>
  <c r="Y7" i="74"/>
  <c r="F53" i="74" s="1"/>
  <c r="H51" i="76"/>
  <c r="AI3" i="76"/>
  <c r="H50" i="76" s="1"/>
  <c r="AI6" i="76"/>
  <c r="AI7" i="76"/>
  <c r="H53" i="76" s="1"/>
  <c r="I51" i="76"/>
  <c r="AN7" i="76"/>
  <c r="I53" i="76" s="1"/>
  <c r="AN6" i="76"/>
  <c r="AN3" i="76"/>
  <c r="I50" i="76" s="1"/>
  <c r="C51" i="74"/>
  <c r="J6" i="74"/>
  <c r="J7" i="74"/>
  <c r="C53" i="74" s="1"/>
  <c r="J3" i="74"/>
  <c r="C50" i="74" s="1"/>
  <c r="I51" i="74"/>
  <c r="AN7" i="74"/>
  <c r="I53" i="74" s="1"/>
  <c r="AN6" i="74"/>
  <c r="AN3" i="74"/>
  <c r="I50" i="74" s="1"/>
  <c r="J51" i="76"/>
  <c r="AS3" i="76"/>
  <c r="J50" i="76" s="1"/>
  <c r="AS7" i="76"/>
  <c r="J53" i="76" s="1"/>
  <c r="AS6" i="76"/>
  <c r="K51" i="76"/>
  <c r="AX6" i="76"/>
  <c r="AX7" i="76"/>
  <c r="K53" i="76" s="1"/>
  <c r="AX3" i="76"/>
  <c r="K50" i="76" s="1"/>
  <c r="L51" i="74"/>
  <c r="BC3" i="74"/>
  <c r="L50" i="74" s="1"/>
  <c r="BC6" i="74"/>
  <c r="BC8" i="74" s="1"/>
  <c r="BC7" i="74"/>
  <c r="H51" i="74"/>
  <c r="AI3" i="74"/>
  <c r="H50" i="74" s="1"/>
  <c r="AI6" i="74"/>
  <c r="AI7" i="74"/>
  <c r="H53" i="74" s="1"/>
  <c r="L51" i="76"/>
  <c r="BC3" i="76"/>
  <c r="L50" i="76" s="1"/>
  <c r="BC7" i="76"/>
  <c r="BC6" i="76"/>
  <c r="BC8" i="76" s="1"/>
  <c r="B51" i="76"/>
  <c r="E7" i="76"/>
  <c r="B53" i="76" s="1"/>
  <c r="E6" i="76"/>
  <c r="E3" i="76"/>
  <c r="B50" i="76" s="1"/>
  <c r="D51" i="74"/>
  <c r="O6" i="74"/>
  <c r="O7" i="74"/>
  <c r="D53" i="74" s="1"/>
  <c r="O3" i="74"/>
  <c r="D50" i="74" s="1"/>
  <c r="J51" i="74"/>
  <c r="AS6" i="74"/>
  <c r="AS7" i="74"/>
  <c r="J53" i="74" s="1"/>
  <c r="AS3" i="74"/>
  <c r="J50" i="74" s="1"/>
  <c r="C51" i="76"/>
  <c r="J6" i="76"/>
  <c r="J7" i="76"/>
  <c r="C53" i="76" s="1"/>
  <c r="J3" i="76"/>
  <c r="C50" i="76" s="1"/>
  <c r="D41" i="76"/>
  <c r="B36" i="76"/>
  <c r="C32" i="76"/>
  <c r="H32" i="76" s="1"/>
  <c r="D26" i="76"/>
  <c r="C23" i="76"/>
  <c r="H23" i="76" s="1"/>
  <c r="C18" i="76"/>
  <c r="H18" i="76" s="1"/>
  <c r="D14" i="76"/>
  <c r="D8" i="76"/>
  <c r="B19" i="76"/>
  <c r="B9" i="76"/>
  <c r="C41" i="76"/>
  <c r="H41" i="76" s="1"/>
  <c r="D35" i="76"/>
  <c r="B32" i="76"/>
  <c r="C26" i="76"/>
  <c r="H26" i="76" s="1"/>
  <c r="B23" i="76"/>
  <c r="B18" i="76"/>
  <c r="C14" i="76"/>
  <c r="H14" i="76" s="1"/>
  <c r="C8" i="76"/>
  <c r="C27" i="76"/>
  <c r="H27" i="76" s="1"/>
  <c r="D18" i="76"/>
  <c r="B41" i="76"/>
  <c r="C35" i="76"/>
  <c r="H35" i="76" s="1"/>
  <c r="D31" i="76"/>
  <c r="B26" i="76"/>
  <c r="D22" i="76"/>
  <c r="B14" i="76"/>
  <c r="B8" i="76"/>
  <c r="C9" i="76"/>
  <c r="D32" i="76"/>
  <c r="D44" i="76"/>
  <c r="D40" i="76"/>
  <c r="B35" i="76"/>
  <c r="C31" i="76"/>
  <c r="H31" i="76" s="1"/>
  <c r="D25" i="76"/>
  <c r="C22" i="76"/>
  <c r="H22" i="76" s="1"/>
  <c r="D17" i="76"/>
  <c r="D13" i="76"/>
  <c r="D7" i="76"/>
  <c r="D36" i="76"/>
  <c r="B27" i="76"/>
  <c r="C44" i="76"/>
  <c r="H44" i="76" s="1"/>
  <c r="C40" i="76"/>
  <c r="H40" i="76" s="1"/>
  <c r="B31" i="76"/>
  <c r="C25" i="76"/>
  <c r="H25" i="76" s="1"/>
  <c r="B22" i="76"/>
  <c r="C17" i="76"/>
  <c r="H17" i="76" s="1"/>
  <c r="C13" i="76"/>
  <c r="H13" i="76" s="1"/>
  <c r="C7" i="76"/>
  <c r="B33" i="76"/>
  <c r="B44" i="76"/>
  <c r="B40" i="76"/>
  <c r="D34" i="76"/>
  <c r="D30" i="76"/>
  <c r="B25" i="76"/>
  <c r="D21" i="76"/>
  <c r="B17" i="76"/>
  <c r="B13" i="76"/>
  <c r="B7" i="76"/>
  <c r="D43" i="76"/>
  <c r="D39" i="76"/>
  <c r="C34" i="76"/>
  <c r="H34" i="76" s="1"/>
  <c r="C30" i="76"/>
  <c r="D24" i="76"/>
  <c r="C21" i="76"/>
  <c r="D16" i="76"/>
  <c r="D12" i="76"/>
  <c r="D6" i="76"/>
  <c r="B15" i="76"/>
  <c r="C43" i="76"/>
  <c r="H43" i="76" s="1"/>
  <c r="C39" i="76"/>
  <c r="B34" i="76"/>
  <c r="B30" i="76"/>
  <c r="C24" i="76"/>
  <c r="H24" i="76" s="1"/>
  <c r="B21" i="76"/>
  <c r="C16" i="76"/>
  <c r="H16" i="76" s="1"/>
  <c r="C12" i="76"/>
  <c r="C6" i="76"/>
  <c r="C15" i="76"/>
  <c r="H15" i="76" s="1"/>
  <c r="B42" i="76"/>
  <c r="B43" i="76"/>
  <c r="B39" i="76"/>
  <c r="D33" i="76"/>
  <c r="B24" i="76"/>
  <c r="D19" i="76"/>
  <c r="B16" i="76"/>
  <c r="B12" i="76"/>
  <c r="B6" i="76"/>
  <c r="C36" i="76"/>
  <c r="H36" i="76" s="1"/>
  <c r="D42" i="76"/>
  <c r="C33" i="76"/>
  <c r="H33" i="76" s="1"/>
  <c r="D27" i="76"/>
  <c r="C19" i="76"/>
  <c r="H19" i="76" s="1"/>
  <c r="D15" i="76"/>
  <c r="D9" i="76"/>
  <c r="C42" i="76"/>
  <c r="H42" i="76" s="1"/>
  <c r="D23" i="76"/>
  <c r="D44" i="74"/>
  <c r="B41" i="74"/>
  <c r="B35" i="74"/>
  <c r="B31" i="74"/>
  <c r="C25" i="74"/>
  <c r="H25" i="74" s="1"/>
  <c r="C21" i="74"/>
  <c r="D16" i="74"/>
  <c r="D12" i="74"/>
  <c r="D6" i="74"/>
  <c r="C44" i="74"/>
  <c r="H44" i="74" s="1"/>
  <c r="D40" i="74"/>
  <c r="D34" i="74"/>
  <c r="D30" i="74"/>
  <c r="B25" i="74"/>
  <c r="B21" i="74"/>
  <c r="C16" i="74"/>
  <c r="H16" i="74" s="1"/>
  <c r="C12" i="74"/>
  <c r="C6" i="74"/>
  <c r="B44" i="74"/>
  <c r="C40" i="74"/>
  <c r="H40" i="74" s="1"/>
  <c r="C34" i="74"/>
  <c r="H34" i="74" s="1"/>
  <c r="C30" i="74"/>
  <c r="D24" i="74"/>
  <c r="D19" i="74"/>
  <c r="B16" i="74"/>
  <c r="B12" i="74"/>
  <c r="B6" i="74"/>
  <c r="D43" i="74"/>
  <c r="B40" i="74"/>
  <c r="B34" i="74"/>
  <c r="B30" i="74"/>
  <c r="C24" i="74"/>
  <c r="H24" i="74" s="1"/>
  <c r="C19" i="74"/>
  <c r="D15" i="74"/>
  <c r="D9" i="74"/>
  <c r="C43" i="74"/>
  <c r="H43" i="74" s="1"/>
  <c r="D39" i="74"/>
  <c r="D33" i="74"/>
  <c r="D27" i="74"/>
  <c r="B24" i="74"/>
  <c r="B19" i="74"/>
  <c r="C15" i="74"/>
  <c r="H15" i="74" s="1"/>
  <c r="C9" i="74"/>
  <c r="B43" i="74"/>
  <c r="C39" i="74"/>
  <c r="C33" i="74"/>
  <c r="H33" i="74" s="1"/>
  <c r="C27" i="74"/>
  <c r="H27" i="74" s="1"/>
  <c r="D23" i="74"/>
  <c r="D18" i="74"/>
  <c r="B15" i="74"/>
  <c r="B9" i="74"/>
  <c r="B39" i="74"/>
  <c r="B33" i="74"/>
  <c r="B27" i="74"/>
  <c r="C23" i="74"/>
  <c r="H23" i="74" s="1"/>
  <c r="C18" i="74"/>
  <c r="H18" i="74" s="1"/>
  <c r="D14" i="74"/>
  <c r="D8" i="74"/>
  <c r="D42" i="74"/>
  <c r="D36" i="74"/>
  <c r="D32" i="74"/>
  <c r="B23" i="74"/>
  <c r="B18" i="74"/>
  <c r="C14" i="74"/>
  <c r="H14" i="74" s="1"/>
  <c r="C8" i="74"/>
  <c r="C42" i="74"/>
  <c r="H42" i="74" s="1"/>
  <c r="C36" i="74"/>
  <c r="H36" i="74" s="1"/>
  <c r="C32" i="74"/>
  <c r="H32" i="74" s="1"/>
  <c r="D26" i="74"/>
  <c r="D22" i="74"/>
  <c r="B14" i="74"/>
  <c r="B8" i="74"/>
  <c r="B42" i="74"/>
  <c r="B36" i="74"/>
  <c r="B32" i="74"/>
  <c r="C26" i="74"/>
  <c r="H26" i="74" s="1"/>
  <c r="C22" i="74"/>
  <c r="H22" i="74" s="1"/>
  <c r="D17" i="74"/>
  <c r="D13" i="74"/>
  <c r="D7" i="74"/>
  <c r="D41" i="74"/>
  <c r="D35" i="74"/>
  <c r="D31" i="74"/>
  <c r="B26" i="74"/>
  <c r="B22" i="74"/>
  <c r="C17" i="74"/>
  <c r="H17" i="74" s="1"/>
  <c r="C13" i="74"/>
  <c r="H13" i="74" s="1"/>
  <c r="C7" i="74"/>
  <c r="C41" i="74"/>
  <c r="H41" i="74" s="1"/>
  <c r="C35" i="74"/>
  <c r="H35" i="74" s="1"/>
  <c r="C31" i="74"/>
  <c r="H31" i="74" s="1"/>
  <c r="D25" i="74"/>
  <c r="D21" i="74"/>
  <c r="B17" i="74"/>
  <c r="B13" i="74"/>
  <c r="B7" i="74"/>
  <c r="B41" i="73"/>
  <c r="B35" i="73"/>
  <c r="B31" i="73"/>
  <c r="B25" i="73"/>
  <c r="B21" i="73"/>
  <c r="D16" i="73"/>
  <c r="D12" i="73"/>
  <c r="D6" i="73"/>
  <c r="D15" i="73"/>
  <c r="D44" i="73"/>
  <c r="D40" i="73"/>
  <c r="D34" i="73"/>
  <c r="D30" i="73"/>
  <c r="D24" i="73"/>
  <c r="D19" i="73"/>
  <c r="C16" i="73"/>
  <c r="H16" i="73" s="1"/>
  <c r="C12" i="73"/>
  <c r="C6" i="73"/>
  <c r="B24" i="73"/>
  <c r="C44" i="73"/>
  <c r="H44" i="73" s="1"/>
  <c r="C40" i="73"/>
  <c r="H40" i="73" s="1"/>
  <c r="C34" i="73"/>
  <c r="H34" i="73" s="1"/>
  <c r="C30" i="73"/>
  <c r="C24" i="73"/>
  <c r="H24" i="73" s="1"/>
  <c r="C19" i="73"/>
  <c r="B16" i="73"/>
  <c r="B12" i="73"/>
  <c r="B6" i="73"/>
  <c r="B30" i="73"/>
  <c r="B44" i="73"/>
  <c r="B40" i="73"/>
  <c r="B34" i="73"/>
  <c r="D43" i="73"/>
  <c r="D39" i="73"/>
  <c r="D33" i="73"/>
  <c r="D27" i="73"/>
  <c r="D23" i="73"/>
  <c r="C15" i="73"/>
  <c r="H15" i="73" s="1"/>
  <c r="C9" i="73"/>
  <c r="C43" i="73"/>
  <c r="H43" i="73" s="1"/>
  <c r="C39" i="73"/>
  <c r="C33" i="73"/>
  <c r="H33" i="73" s="1"/>
  <c r="C27" i="73"/>
  <c r="C23" i="73"/>
  <c r="H23" i="73" s="1"/>
  <c r="D18" i="73"/>
  <c r="B15" i="73"/>
  <c r="B9" i="73"/>
  <c r="B43" i="73"/>
  <c r="B39" i="73"/>
  <c r="B33" i="73"/>
  <c r="B27" i="73"/>
  <c r="B23" i="73"/>
  <c r="C18" i="73"/>
  <c r="H18" i="73" s="1"/>
  <c r="D14" i="73"/>
  <c r="D8" i="73"/>
  <c r="D42" i="73"/>
  <c r="D36" i="73"/>
  <c r="D32" i="73"/>
  <c r="D26" i="73"/>
  <c r="D22" i="73"/>
  <c r="B18" i="73"/>
  <c r="C14" i="73"/>
  <c r="H14" i="73" s="1"/>
  <c r="C8" i="73"/>
  <c r="C42" i="73"/>
  <c r="H42" i="73" s="1"/>
  <c r="C36" i="73"/>
  <c r="C32" i="73"/>
  <c r="H32" i="73" s="1"/>
  <c r="C26" i="73"/>
  <c r="H26" i="73" s="1"/>
  <c r="C22" i="73"/>
  <c r="H22" i="73" s="1"/>
  <c r="D17" i="73"/>
  <c r="B14" i="73"/>
  <c r="B8" i="73"/>
  <c r="B42" i="73"/>
  <c r="B36" i="73"/>
  <c r="B32" i="73"/>
  <c r="B26" i="73"/>
  <c r="B22" i="73"/>
  <c r="C17" i="73"/>
  <c r="H17" i="73" s="1"/>
  <c r="D13" i="73"/>
  <c r="D7" i="73"/>
  <c r="D41" i="73"/>
  <c r="D35" i="73"/>
  <c r="D31" i="73"/>
  <c r="D25" i="73"/>
  <c r="D21" i="73"/>
  <c r="B17" i="73"/>
  <c r="C13" i="73"/>
  <c r="H13" i="73" s="1"/>
  <c r="C7" i="73"/>
  <c r="B19" i="73"/>
  <c r="C41" i="73"/>
  <c r="H41" i="73" s="1"/>
  <c r="C35" i="73"/>
  <c r="H35" i="73" s="1"/>
  <c r="C31" i="73"/>
  <c r="H31" i="73" s="1"/>
  <c r="C25" i="73"/>
  <c r="H25" i="73" s="1"/>
  <c r="C21" i="73"/>
  <c r="B13" i="73"/>
  <c r="B7" i="73"/>
  <c r="D9" i="73"/>
  <c r="E51" i="73"/>
  <c r="T7" i="73"/>
  <c r="E53" i="73" s="1"/>
  <c r="T3" i="73"/>
  <c r="E50" i="73" s="1"/>
  <c r="T6" i="73"/>
  <c r="D51" i="73"/>
  <c r="O3" i="73"/>
  <c r="D50" i="73" s="1"/>
  <c r="O7" i="73"/>
  <c r="D53" i="73" s="1"/>
  <c r="O6" i="73"/>
  <c r="Y7" i="73"/>
  <c r="F53" i="73" s="1"/>
  <c r="Y6" i="73"/>
  <c r="Y3" i="73"/>
  <c r="F50" i="73" s="1"/>
  <c r="F51" i="73"/>
  <c r="G51" i="73"/>
  <c r="AD3" i="73"/>
  <c r="G50" i="73" s="1"/>
  <c r="AD6" i="73"/>
  <c r="AD7" i="73"/>
  <c r="G53" i="73" s="1"/>
  <c r="H51" i="73"/>
  <c r="AI7" i="73"/>
  <c r="H53" i="73" s="1"/>
  <c r="AI6" i="73"/>
  <c r="AI3" i="73"/>
  <c r="H50" i="73" s="1"/>
  <c r="I51" i="73"/>
  <c r="AN3" i="73"/>
  <c r="I50" i="73" s="1"/>
  <c r="AN6" i="73"/>
  <c r="I52" i="73" s="1"/>
  <c r="AN7" i="73"/>
  <c r="I53" i="73" s="1"/>
  <c r="J51" i="73"/>
  <c r="AS7" i="73"/>
  <c r="J53" i="73" s="1"/>
  <c r="AS6" i="73"/>
  <c r="AS3" i="73"/>
  <c r="J50" i="73" s="1"/>
  <c r="K51" i="73"/>
  <c r="AX7" i="73"/>
  <c r="K53" i="73" s="1"/>
  <c r="AX3" i="73"/>
  <c r="K50" i="73" s="1"/>
  <c r="AX6" i="73"/>
  <c r="L51" i="73"/>
  <c r="BC6" i="73"/>
  <c r="BC3" i="73"/>
  <c r="L50" i="73" s="1"/>
  <c r="BC7" i="73"/>
  <c r="C51" i="73"/>
  <c r="J7" i="73"/>
  <c r="C53" i="73" s="1"/>
  <c r="J3" i="73"/>
  <c r="C50" i="73" s="1"/>
  <c r="J6" i="73"/>
  <c r="B51" i="73"/>
  <c r="E3" i="73"/>
  <c r="B50" i="73" s="1"/>
  <c r="E6" i="73"/>
  <c r="E7" i="73"/>
  <c r="B53" i="73" s="1"/>
  <c r="B43" i="69"/>
  <c r="B39" i="69"/>
  <c r="C33" i="69"/>
  <c r="H33" i="69" s="1"/>
  <c r="C27" i="69"/>
  <c r="H27" i="69" s="1"/>
  <c r="D23" i="69"/>
  <c r="D18" i="69"/>
  <c r="B15" i="69"/>
  <c r="B9" i="69"/>
  <c r="B33" i="69"/>
  <c r="D14" i="69"/>
  <c r="D8" i="69"/>
  <c r="D42" i="69"/>
  <c r="B27" i="69"/>
  <c r="C23" i="69"/>
  <c r="H23" i="69" s="1"/>
  <c r="C18" i="69"/>
  <c r="H18" i="69" s="1"/>
  <c r="C42" i="69"/>
  <c r="H42" i="69" s="1"/>
  <c r="D36" i="69"/>
  <c r="D32" i="69"/>
  <c r="D26" i="69"/>
  <c r="B23" i="69"/>
  <c r="B18" i="69"/>
  <c r="C14" i="69"/>
  <c r="H14" i="69" s="1"/>
  <c r="C8" i="69"/>
  <c r="B42" i="69"/>
  <c r="C36" i="69"/>
  <c r="H36" i="69" s="1"/>
  <c r="C32" i="69"/>
  <c r="H32" i="69" s="1"/>
  <c r="C26" i="69"/>
  <c r="H26" i="69" s="1"/>
  <c r="D22" i="69"/>
  <c r="D17" i="69"/>
  <c r="B14" i="69"/>
  <c r="B8" i="69"/>
  <c r="D41" i="69"/>
  <c r="B36" i="69"/>
  <c r="B32" i="69"/>
  <c r="B26" i="69"/>
  <c r="C22" i="69"/>
  <c r="H22" i="69" s="1"/>
  <c r="C17" i="69"/>
  <c r="H17" i="69" s="1"/>
  <c r="D13" i="69"/>
  <c r="D7" i="69"/>
  <c r="D27" i="69"/>
  <c r="C9" i="69"/>
  <c r="C41" i="69"/>
  <c r="H41" i="69" s="1"/>
  <c r="D35" i="69"/>
  <c r="D31" i="69"/>
  <c r="D25" i="69"/>
  <c r="B22" i="69"/>
  <c r="B17" i="69"/>
  <c r="C13" i="69"/>
  <c r="H13" i="69" s="1"/>
  <c r="C7" i="69"/>
  <c r="B19" i="69"/>
  <c r="B41" i="69"/>
  <c r="C35" i="69"/>
  <c r="H35" i="69" s="1"/>
  <c r="C31" i="69"/>
  <c r="H31" i="69" s="1"/>
  <c r="C25" i="69"/>
  <c r="H25" i="69" s="1"/>
  <c r="D21" i="69"/>
  <c r="B13" i="69"/>
  <c r="B7" i="69"/>
  <c r="D44" i="69"/>
  <c r="D40" i="69"/>
  <c r="B35" i="69"/>
  <c r="B31" i="69"/>
  <c r="B25" i="69"/>
  <c r="C21" i="69"/>
  <c r="D16" i="69"/>
  <c r="D12" i="69"/>
  <c r="D6" i="69"/>
  <c r="C39" i="69"/>
  <c r="B24" i="69"/>
  <c r="C44" i="69"/>
  <c r="H44" i="69" s="1"/>
  <c r="C40" i="69"/>
  <c r="H40" i="69" s="1"/>
  <c r="D34" i="69"/>
  <c r="D30" i="69"/>
  <c r="B21" i="69"/>
  <c r="C16" i="69"/>
  <c r="H16" i="69" s="1"/>
  <c r="C12" i="69"/>
  <c r="C6" i="69"/>
  <c r="C43" i="69"/>
  <c r="H43" i="69" s="1"/>
  <c r="B44" i="69"/>
  <c r="B40" i="69"/>
  <c r="C34" i="69"/>
  <c r="H34" i="69" s="1"/>
  <c r="C30" i="69"/>
  <c r="D24" i="69"/>
  <c r="D19" i="69"/>
  <c r="B16" i="69"/>
  <c r="B12" i="69"/>
  <c r="B6" i="69"/>
  <c r="C15" i="69"/>
  <c r="H15" i="69" s="1"/>
  <c r="D43" i="69"/>
  <c r="D39" i="69"/>
  <c r="B34" i="69"/>
  <c r="B30" i="69"/>
  <c r="C24" i="69"/>
  <c r="H24" i="69" s="1"/>
  <c r="C19" i="69"/>
  <c r="H19" i="69" s="1"/>
  <c r="D15" i="69"/>
  <c r="D9" i="69"/>
  <c r="D33" i="69"/>
  <c r="F51" i="69"/>
  <c r="Y3" i="69"/>
  <c r="F50" i="69" s="1"/>
  <c r="Y6" i="69"/>
  <c r="Y7" i="69"/>
  <c r="F53" i="69" s="1"/>
  <c r="J51" i="69"/>
  <c r="AS3" i="69"/>
  <c r="J50" i="69" s="1"/>
  <c r="AS6" i="69"/>
  <c r="AS7" i="69"/>
  <c r="J53" i="69" s="1"/>
  <c r="AD3" i="69"/>
  <c r="G50" i="69" s="1"/>
  <c r="AD7" i="69"/>
  <c r="G53" i="69" s="1"/>
  <c r="AD6" i="69"/>
  <c r="G51" i="69"/>
  <c r="C51" i="69"/>
  <c r="J3" i="69"/>
  <c r="C50" i="69" s="1"/>
  <c r="J7" i="69"/>
  <c r="C53" i="69" s="1"/>
  <c r="J6" i="69"/>
  <c r="K51" i="69"/>
  <c r="AX7" i="69"/>
  <c r="K53" i="69" s="1"/>
  <c r="AX3" i="69"/>
  <c r="K50" i="69" s="1"/>
  <c r="AX6" i="69"/>
  <c r="AI3" i="69"/>
  <c r="H50" i="69" s="1"/>
  <c r="H51" i="69"/>
  <c r="AI6" i="69"/>
  <c r="AI7" i="69"/>
  <c r="H53" i="69" s="1"/>
  <c r="D51" i="69"/>
  <c r="O3" i="69"/>
  <c r="D50" i="69" s="1"/>
  <c r="O7" i="69"/>
  <c r="D53" i="69" s="1"/>
  <c r="O6" i="69"/>
  <c r="B51" i="69"/>
  <c r="E6" i="69"/>
  <c r="B52" i="69" s="1"/>
  <c r="E7" i="69"/>
  <c r="B53" i="69" s="1"/>
  <c r="E3" i="69"/>
  <c r="B50" i="69" s="1"/>
  <c r="L51" i="69"/>
  <c r="BC6" i="69"/>
  <c r="BC8" i="69" s="1"/>
  <c r="BC7" i="69"/>
  <c r="BC3" i="69"/>
  <c r="L50" i="69" s="1"/>
  <c r="E51" i="69"/>
  <c r="T6" i="69"/>
  <c r="T3" i="69"/>
  <c r="E50" i="69" s="1"/>
  <c r="T7" i="69"/>
  <c r="E53" i="69" s="1"/>
  <c r="I51" i="69"/>
  <c r="AN6" i="69"/>
  <c r="I52" i="69" s="1"/>
  <c r="AN3" i="69"/>
  <c r="I50" i="69" s="1"/>
  <c r="AN7" i="69"/>
  <c r="I53" i="69" s="1"/>
  <c r="D44" i="66"/>
  <c r="C30" i="66"/>
  <c r="B15" i="66"/>
  <c r="C39" i="66"/>
  <c r="B27" i="66"/>
  <c r="D13" i="66"/>
  <c r="B42" i="66"/>
  <c r="D25" i="66"/>
  <c r="D41" i="66"/>
  <c r="D7" i="66"/>
  <c r="D40" i="66"/>
  <c r="C24" i="66"/>
  <c r="H24" i="66" s="1"/>
  <c r="C6" i="66"/>
  <c r="C33" i="66"/>
  <c r="H33" i="66" s="1"/>
  <c r="B23" i="66"/>
  <c r="B8" i="66"/>
  <c r="B36" i="66"/>
  <c r="D21" i="66"/>
  <c r="B24" i="66"/>
  <c r="D34" i="66"/>
  <c r="C19" i="66"/>
  <c r="H19" i="66" s="1"/>
  <c r="D43" i="66"/>
  <c r="C27" i="66"/>
  <c r="H27" i="66" s="1"/>
  <c r="B18" i="66"/>
  <c r="C12" i="66"/>
  <c r="B32" i="66"/>
  <c r="D16" i="66"/>
  <c r="D26" i="66"/>
  <c r="D6" i="66"/>
  <c r="D30" i="66"/>
  <c r="C15" i="66"/>
  <c r="H15" i="66" s="1"/>
  <c r="D39" i="66"/>
  <c r="C23" i="66"/>
  <c r="H23" i="66" s="1"/>
  <c r="B14" i="66"/>
  <c r="C42" i="66"/>
  <c r="H42" i="66" s="1"/>
  <c r="B26" i="66"/>
  <c r="D12" i="66"/>
  <c r="B25" i="66"/>
  <c r="B39" i="66"/>
  <c r="D24" i="66"/>
  <c r="C9" i="66"/>
  <c r="D33" i="66"/>
  <c r="C18" i="66"/>
  <c r="H18" i="66" s="1"/>
  <c r="C8" i="66"/>
  <c r="C36" i="66"/>
  <c r="H36" i="66" s="1"/>
  <c r="B22" i="66"/>
  <c r="B7" i="66"/>
  <c r="C41" i="66"/>
  <c r="H41" i="66" s="1"/>
  <c r="D19" i="66"/>
  <c r="B9" i="66"/>
  <c r="D27" i="66"/>
  <c r="C14" i="66"/>
  <c r="H14" i="66" s="1"/>
  <c r="C25" i="66"/>
  <c r="H25" i="66" s="1"/>
  <c r="C32" i="66"/>
  <c r="H32" i="66" s="1"/>
  <c r="B17" i="66"/>
  <c r="C21" i="66"/>
  <c r="B43" i="66"/>
  <c r="D15" i="66"/>
  <c r="B44" i="66"/>
  <c r="D23" i="66"/>
  <c r="D8" i="66"/>
  <c r="D42" i="66"/>
  <c r="C26" i="66"/>
  <c r="H26" i="66" s="1"/>
  <c r="B13" i="66"/>
  <c r="B41" i="66"/>
  <c r="C13" i="66"/>
  <c r="H13" i="66" s="1"/>
  <c r="D22" i="66"/>
  <c r="D9" i="66"/>
  <c r="B40" i="66"/>
  <c r="D18" i="66"/>
  <c r="C35" i="66"/>
  <c r="H35" i="66" s="1"/>
  <c r="D36" i="66"/>
  <c r="C22" i="66"/>
  <c r="H22" i="66" s="1"/>
  <c r="C7" i="66"/>
  <c r="B35" i="66"/>
  <c r="C44" i="66"/>
  <c r="H44" i="66" s="1"/>
  <c r="D35" i="66"/>
  <c r="B6" i="66"/>
  <c r="B34" i="66"/>
  <c r="D14" i="66"/>
  <c r="B12" i="66"/>
  <c r="D32" i="66"/>
  <c r="C17" i="66"/>
  <c r="H17" i="66" s="1"/>
  <c r="C31" i="66"/>
  <c r="H31" i="66" s="1"/>
  <c r="B31" i="66"/>
  <c r="B30" i="66"/>
  <c r="B21" i="66"/>
  <c r="C34" i="66"/>
  <c r="H34" i="66" s="1"/>
  <c r="B19" i="66"/>
  <c r="C43" i="66"/>
  <c r="H43" i="66" s="1"/>
  <c r="B33" i="66"/>
  <c r="D17" i="66"/>
  <c r="C16" i="66"/>
  <c r="H16" i="66" s="1"/>
  <c r="D31" i="66"/>
  <c r="B16" i="66"/>
  <c r="C40" i="66"/>
  <c r="H40" i="66" s="1"/>
  <c r="F51" i="66"/>
  <c r="Y7" i="66"/>
  <c r="F53" i="66" s="1"/>
  <c r="Y3" i="66"/>
  <c r="F50" i="66" s="1"/>
  <c r="Y6" i="66"/>
  <c r="G51" i="66"/>
  <c r="AD3" i="66"/>
  <c r="G50" i="66" s="1"/>
  <c r="AD7" i="66"/>
  <c r="G53" i="66" s="1"/>
  <c r="AD6" i="66"/>
  <c r="J51" i="66"/>
  <c r="AS6" i="66"/>
  <c r="AS3" i="66"/>
  <c r="J50" i="66" s="1"/>
  <c r="AS7" i="66"/>
  <c r="J53" i="66" s="1"/>
  <c r="L51" i="66"/>
  <c r="BC7" i="66"/>
  <c r="BC6" i="66"/>
  <c r="BC8" i="66" s="1"/>
  <c r="BC3" i="66"/>
  <c r="L50" i="66" s="1"/>
  <c r="H51" i="66"/>
  <c r="AI3" i="66"/>
  <c r="H50" i="66" s="1"/>
  <c r="AI7" i="66"/>
  <c r="H53" i="66" s="1"/>
  <c r="AI6" i="66"/>
  <c r="E51" i="66"/>
  <c r="T6" i="66"/>
  <c r="T3" i="66"/>
  <c r="E50" i="66" s="1"/>
  <c r="T7" i="66"/>
  <c r="E53" i="66" s="1"/>
  <c r="C51" i="66"/>
  <c r="J7" i="66"/>
  <c r="C53" i="66" s="1"/>
  <c r="J6" i="66"/>
  <c r="J3" i="66"/>
  <c r="C50" i="66" s="1"/>
  <c r="I51" i="66"/>
  <c r="AN7" i="66"/>
  <c r="I53" i="66" s="1"/>
  <c r="AN6" i="66"/>
  <c r="I52" i="66" s="1"/>
  <c r="AN3" i="66"/>
  <c r="I50" i="66" s="1"/>
  <c r="K51" i="66"/>
  <c r="AX7" i="66"/>
  <c r="K53" i="66" s="1"/>
  <c r="AX6" i="66"/>
  <c r="AX3" i="66"/>
  <c r="K50" i="66" s="1"/>
  <c r="B51" i="66"/>
  <c r="E7" i="66"/>
  <c r="B53" i="66" s="1"/>
  <c r="E3" i="66"/>
  <c r="B50" i="66" s="1"/>
  <c r="E6" i="66"/>
  <c r="D43" i="65"/>
  <c r="D39" i="65"/>
  <c r="D33" i="65"/>
  <c r="D27" i="65"/>
  <c r="D23" i="65"/>
  <c r="B19" i="65"/>
  <c r="B15" i="65"/>
  <c r="B9" i="65"/>
  <c r="C43" i="64"/>
  <c r="H43" i="64" s="1"/>
  <c r="C39" i="64"/>
  <c r="C33" i="64"/>
  <c r="H33" i="64" s="1"/>
  <c r="C27" i="64"/>
  <c r="C23" i="64"/>
  <c r="H23" i="64" s="1"/>
  <c r="D18" i="64"/>
  <c r="D14" i="64"/>
  <c r="D8" i="64"/>
  <c r="B43" i="63"/>
  <c r="B39" i="63"/>
  <c r="B33" i="63"/>
  <c r="B27" i="63"/>
  <c r="B23" i="63"/>
  <c r="C18" i="63"/>
  <c r="H18" i="63" s="1"/>
  <c r="C14" i="63"/>
  <c r="H14" i="63" s="1"/>
  <c r="C8" i="63"/>
  <c r="C43" i="65"/>
  <c r="H43" i="65" s="1"/>
  <c r="C39" i="65"/>
  <c r="C33" i="65"/>
  <c r="H33" i="65" s="1"/>
  <c r="C27" i="65"/>
  <c r="H27" i="65" s="1"/>
  <c r="C23" i="65"/>
  <c r="H23" i="65" s="1"/>
  <c r="D18" i="65"/>
  <c r="D14" i="65"/>
  <c r="D8" i="65"/>
  <c r="B43" i="64"/>
  <c r="B39" i="64"/>
  <c r="B33" i="64"/>
  <c r="B27" i="64"/>
  <c r="B23" i="64"/>
  <c r="H18" i="64"/>
  <c r="C14" i="64"/>
  <c r="H14" i="64" s="1"/>
  <c r="C8" i="64"/>
  <c r="D42" i="63"/>
  <c r="D36" i="63"/>
  <c r="D32" i="63"/>
  <c r="D26" i="63"/>
  <c r="D22" i="63"/>
  <c r="B18" i="63"/>
  <c r="B14" i="63"/>
  <c r="B8" i="63"/>
  <c r="B39" i="65"/>
  <c r="B18" i="64"/>
  <c r="C36" i="63"/>
  <c r="B43" i="65"/>
  <c r="C14" i="65"/>
  <c r="H14" i="65" s="1"/>
  <c r="D22" i="64"/>
  <c r="D13" i="63"/>
  <c r="D42" i="65"/>
  <c r="D36" i="65"/>
  <c r="D32" i="65"/>
  <c r="D26" i="65"/>
  <c r="D22" i="65"/>
  <c r="B18" i="65"/>
  <c r="B14" i="65"/>
  <c r="B8" i="65"/>
  <c r="C42" i="64"/>
  <c r="H42" i="64" s="1"/>
  <c r="C36" i="64"/>
  <c r="H36" i="64" s="1"/>
  <c r="C32" i="64"/>
  <c r="H32" i="64" s="1"/>
  <c r="C26" i="64"/>
  <c r="H26" i="64" s="1"/>
  <c r="C22" i="64"/>
  <c r="H22" i="64" s="1"/>
  <c r="D17" i="64"/>
  <c r="D13" i="64"/>
  <c r="D7" i="64"/>
  <c r="B42" i="63"/>
  <c r="B36" i="63"/>
  <c r="B32" i="63"/>
  <c r="B26" i="63"/>
  <c r="B22" i="63"/>
  <c r="C17" i="63"/>
  <c r="H17" i="63" s="1"/>
  <c r="C13" i="63"/>
  <c r="H13" i="63" s="1"/>
  <c r="C7" i="63"/>
  <c r="C21" i="63"/>
  <c r="D6" i="63"/>
  <c r="B12" i="63"/>
  <c r="C42" i="65"/>
  <c r="H42" i="65" s="1"/>
  <c r="C36" i="65"/>
  <c r="H36" i="65" s="1"/>
  <c r="C32" i="65"/>
  <c r="H32" i="65" s="1"/>
  <c r="C26" i="65"/>
  <c r="H26" i="65" s="1"/>
  <c r="C22" i="65"/>
  <c r="H22" i="65" s="1"/>
  <c r="D17" i="65"/>
  <c r="D13" i="65"/>
  <c r="D7" i="65"/>
  <c r="B42" i="64"/>
  <c r="B36" i="64"/>
  <c r="B32" i="64"/>
  <c r="B26" i="64"/>
  <c r="B22" i="64"/>
  <c r="C17" i="64"/>
  <c r="H17" i="64" s="1"/>
  <c r="C13" i="64"/>
  <c r="H13" i="64" s="1"/>
  <c r="C7" i="64"/>
  <c r="D41" i="63"/>
  <c r="D35" i="63"/>
  <c r="D31" i="63"/>
  <c r="D25" i="63"/>
  <c r="D21" i="63"/>
  <c r="B17" i="63"/>
  <c r="B13" i="63"/>
  <c r="B7" i="63"/>
  <c r="D16" i="63"/>
  <c r="D12" i="63"/>
  <c r="D17" i="63"/>
  <c r="B42" i="65"/>
  <c r="B36" i="65"/>
  <c r="B32" i="65"/>
  <c r="B26" i="65"/>
  <c r="B22" i="65"/>
  <c r="C17" i="65"/>
  <c r="H17" i="65" s="1"/>
  <c r="C13" i="65"/>
  <c r="H13" i="65" s="1"/>
  <c r="C7" i="65"/>
  <c r="D41" i="64"/>
  <c r="D35" i="64"/>
  <c r="D31" i="64"/>
  <c r="D25" i="64"/>
  <c r="D21" i="64"/>
  <c r="B17" i="64"/>
  <c r="B13" i="64"/>
  <c r="B7" i="64"/>
  <c r="C41" i="63"/>
  <c r="H41" i="63" s="1"/>
  <c r="C35" i="63"/>
  <c r="H35" i="63" s="1"/>
  <c r="C31" i="63"/>
  <c r="H31" i="63" s="1"/>
  <c r="C25" i="63"/>
  <c r="H25" i="63" s="1"/>
  <c r="D41" i="65"/>
  <c r="D35" i="65"/>
  <c r="D31" i="65"/>
  <c r="D25" i="65"/>
  <c r="D21" i="65"/>
  <c r="B17" i="65"/>
  <c r="B13" i="65"/>
  <c r="B7" i="65"/>
  <c r="C41" i="64"/>
  <c r="H41" i="64" s="1"/>
  <c r="C35" i="64"/>
  <c r="H35" i="64" s="1"/>
  <c r="C31" i="64"/>
  <c r="H31" i="64" s="1"/>
  <c r="C25" i="64"/>
  <c r="H25" i="64" s="1"/>
  <c r="C21" i="64"/>
  <c r="D16" i="64"/>
  <c r="D12" i="64"/>
  <c r="D6" i="64"/>
  <c r="B41" i="63"/>
  <c r="B35" i="63"/>
  <c r="B31" i="63"/>
  <c r="B25" i="63"/>
  <c r="B21" i="63"/>
  <c r="C16" i="63"/>
  <c r="H16" i="63" s="1"/>
  <c r="C12" i="63"/>
  <c r="C6" i="63"/>
  <c r="C6" i="64"/>
  <c r="D34" i="63"/>
  <c r="D24" i="63"/>
  <c r="B6" i="63"/>
  <c r="D7" i="63"/>
  <c r="C41" i="65"/>
  <c r="H41" i="65" s="1"/>
  <c r="C35" i="65"/>
  <c r="H35" i="65" s="1"/>
  <c r="C31" i="65"/>
  <c r="H31" i="65" s="1"/>
  <c r="C25" i="65"/>
  <c r="H25" i="65" s="1"/>
  <c r="C21" i="65"/>
  <c r="D16" i="65"/>
  <c r="D12" i="65"/>
  <c r="D6" i="65"/>
  <c r="B41" i="64"/>
  <c r="B35" i="64"/>
  <c r="B31" i="64"/>
  <c r="B25" i="64"/>
  <c r="B21" i="64"/>
  <c r="C16" i="64"/>
  <c r="H16" i="64" s="1"/>
  <c r="C12" i="64"/>
  <c r="D44" i="63"/>
  <c r="D40" i="63"/>
  <c r="D30" i="63"/>
  <c r="B16" i="63"/>
  <c r="B41" i="65"/>
  <c r="B35" i="65"/>
  <c r="B31" i="65"/>
  <c r="B25" i="65"/>
  <c r="B21" i="65"/>
  <c r="C16" i="65"/>
  <c r="H16" i="65" s="1"/>
  <c r="C12" i="65"/>
  <c r="C6" i="65"/>
  <c r="D44" i="64"/>
  <c r="D40" i="64"/>
  <c r="D34" i="64"/>
  <c r="D30" i="64"/>
  <c r="D24" i="64"/>
  <c r="B16" i="64"/>
  <c r="B12" i="64"/>
  <c r="B6" i="64"/>
  <c r="C44" i="63"/>
  <c r="H44" i="63" s="1"/>
  <c r="C40" i="63"/>
  <c r="H40" i="63" s="1"/>
  <c r="C34" i="63"/>
  <c r="H34" i="63" s="1"/>
  <c r="C30" i="63"/>
  <c r="C24" i="63"/>
  <c r="H24" i="63" s="1"/>
  <c r="D19" i="63"/>
  <c r="D15" i="63"/>
  <c r="D9" i="63"/>
  <c r="B23" i="65"/>
  <c r="D26" i="64"/>
  <c r="C32" i="63"/>
  <c r="H32" i="63" s="1"/>
  <c r="D44" i="65"/>
  <c r="D40" i="65"/>
  <c r="D34" i="65"/>
  <c r="D30" i="65"/>
  <c r="D24" i="65"/>
  <c r="B16" i="65"/>
  <c r="B12" i="65"/>
  <c r="B6" i="65"/>
  <c r="C44" i="64"/>
  <c r="H44" i="64" s="1"/>
  <c r="C40" i="64"/>
  <c r="H40" i="64" s="1"/>
  <c r="C34" i="64"/>
  <c r="H34" i="64" s="1"/>
  <c r="C30" i="64"/>
  <c r="C24" i="64"/>
  <c r="H24" i="64" s="1"/>
  <c r="D19" i="64"/>
  <c r="D15" i="64"/>
  <c r="D9" i="64"/>
  <c r="B44" i="63"/>
  <c r="B40" i="63"/>
  <c r="B34" i="63"/>
  <c r="B30" i="63"/>
  <c r="B24" i="63"/>
  <c r="C19" i="63"/>
  <c r="H19" i="63" s="1"/>
  <c r="C15" i="63"/>
  <c r="H15" i="63" s="1"/>
  <c r="C9" i="63"/>
  <c r="B33" i="65"/>
  <c r="D36" i="64"/>
  <c r="B8" i="64"/>
  <c r="C22" i="63"/>
  <c r="H22" i="63" s="1"/>
  <c r="C44" i="65"/>
  <c r="H44" i="65" s="1"/>
  <c r="C40" i="65"/>
  <c r="H40" i="65" s="1"/>
  <c r="C34" i="65"/>
  <c r="H34" i="65" s="1"/>
  <c r="C30" i="65"/>
  <c r="C24" i="65"/>
  <c r="H24" i="65" s="1"/>
  <c r="D19" i="65"/>
  <c r="D15" i="65"/>
  <c r="D9" i="65"/>
  <c r="B44" i="64"/>
  <c r="B40" i="64"/>
  <c r="B34" i="64"/>
  <c r="B30" i="64"/>
  <c r="B24" i="64"/>
  <c r="C19" i="64"/>
  <c r="H19" i="64" s="1"/>
  <c r="C15" i="64"/>
  <c r="H15" i="64" s="1"/>
  <c r="C9" i="64"/>
  <c r="D43" i="63"/>
  <c r="D39" i="63"/>
  <c r="D33" i="63"/>
  <c r="D27" i="63"/>
  <c r="D23" i="63"/>
  <c r="B19" i="63"/>
  <c r="B15" i="63"/>
  <c r="B9" i="63"/>
  <c r="C18" i="65"/>
  <c r="H18" i="65" s="1"/>
  <c r="C8" i="65"/>
  <c r="D32" i="64"/>
  <c r="C42" i="63"/>
  <c r="H42" i="63" s="1"/>
  <c r="B44" i="65"/>
  <c r="B40" i="65"/>
  <c r="B34" i="65"/>
  <c r="B30" i="65"/>
  <c r="B24" i="65"/>
  <c r="C19" i="65"/>
  <c r="H19" i="65" s="1"/>
  <c r="C15" i="65"/>
  <c r="H15" i="65" s="1"/>
  <c r="C9" i="65"/>
  <c r="D43" i="64"/>
  <c r="D39" i="64"/>
  <c r="D33" i="64"/>
  <c r="D27" i="64"/>
  <c r="D23" i="64"/>
  <c r="B19" i="64"/>
  <c r="B15" i="64"/>
  <c r="B9" i="64"/>
  <c r="C43" i="63"/>
  <c r="H43" i="63" s="1"/>
  <c r="C39" i="63"/>
  <c r="C33" i="63"/>
  <c r="H33" i="63" s="1"/>
  <c r="C27" i="63"/>
  <c r="H27" i="63" s="1"/>
  <c r="C23" i="63"/>
  <c r="H23" i="63" s="1"/>
  <c r="D18" i="63"/>
  <c r="D14" i="63"/>
  <c r="D8" i="63"/>
  <c r="B27" i="65"/>
  <c r="D42" i="64"/>
  <c r="B14" i="64"/>
  <c r="C26" i="63"/>
  <c r="H26" i="63" s="1"/>
  <c r="BC7" i="65"/>
  <c r="BC6" i="65"/>
  <c r="L51" i="65"/>
  <c r="BC3" i="65"/>
  <c r="L50" i="65" s="1"/>
  <c r="BC7" i="63"/>
  <c r="BC6" i="63"/>
  <c r="BC8" i="63" s="1"/>
  <c r="BC3" i="63"/>
  <c r="L50" i="63" s="1"/>
  <c r="L51" i="63"/>
  <c r="BC7" i="64"/>
  <c r="BC6" i="64"/>
  <c r="L51" i="64"/>
  <c r="BC3" i="64"/>
  <c r="L50" i="64" s="1"/>
  <c r="BC7" i="18"/>
  <c r="BC6" i="18"/>
  <c r="BC8" i="18" s="1"/>
  <c r="L51" i="18"/>
  <c r="BC3" i="18"/>
  <c r="L50" i="18" s="1"/>
  <c r="BC7" i="59"/>
  <c r="BC6" i="59"/>
  <c r="L51" i="59"/>
  <c r="BC3" i="59"/>
  <c r="L50" i="59" s="1"/>
  <c r="BC7" i="58"/>
  <c r="BC6" i="58"/>
  <c r="BC8" i="58" s="1"/>
  <c r="L51" i="58"/>
  <c r="BC3" i="58"/>
  <c r="L50" i="58" s="1"/>
  <c r="BC7" i="51"/>
  <c r="BC6" i="51"/>
  <c r="L51" i="51"/>
  <c r="BC3" i="51"/>
  <c r="L50" i="51" s="1"/>
  <c r="BC7" i="35"/>
  <c r="BC6" i="35"/>
  <c r="BC8" i="35" s="1"/>
  <c r="L51" i="35"/>
  <c r="BC3" i="35"/>
  <c r="L50" i="35" s="1"/>
  <c r="BC7" i="57"/>
  <c r="BC6" i="57"/>
  <c r="BC8" i="57" s="1"/>
  <c r="L51" i="57"/>
  <c r="BC3" i="57"/>
  <c r="L50" i="57" s="1"/>
  <c r="BC7" i="34"/>
  <c r="L51" i="34"/>
  <c r="BC6" i="34"/>
  <c r="BC3" i="34"/>
  <c r="L50" i="34" s="1"/>
  <c r="BC7" i="52"/>
  <c r="BC6" i="52"/>
  <c r="BC8" i="52" s="1"/>
  <c r="L51" i="52"/>
  <c r="BC3" i="52"/>
  <c r="L50" i="52" s="1"/>
  <c r="O3" i="59"/>
  <c r="D50" i="59" s="1"/>
  <c r="O7" i="59"/>
  <c r="D53" i="59" s="1"/>
  <c r="O6" i="59"/>
  <c r="Q36" i="59" s="1"/>
  <c r="E6" i="18"/>
  <c r="E7" i="18"/>
  <c r="Y3" i="64"/>
  <c r="F50" i="64" s="1"/>
  <c r="Y7" i="64"/>
  <c r="F53" i="64" s="1"/>
  <c r="Y6" i="64"/>
  <c r="Y3" i="57"/>
  <c r="F50" i="57" s="1"/>
  <c r="Y7" i="57"/>
  <c r="F53" i="57" s="1"/>
  <c r="Y6" i="57"/>
  <c r="AD3" i="58"/>
  <c r="G50" i="58" s="1"/>
  <c r="AD7" i="58"/>
  <c r="G53" i="58" s="1"/>
  <c r="AD6" i="58"/>
  <c r="AD3" i="64"/>
  <c r="G50" i="64" s="1"/>
  <c r="AD7" i="64"/>
  <c r="G53" i="64" s="1"/>
  <c r="AD6" i="64"/>
  <c r="AN7" i="57"/>
  <c r="I53" i="57" s="1"/>
  <c r="AN6" i="57"/>
  <c r="AI7" i="58"/>
  <c r="H53" i="58" s="1"/>
  <c r="AI6" i="58"/>
  <c r="AN7" i="34"/>
  <c r="I53" i="34" s="1"/>
  <c r="AN6" i="34"/>
  <c r="AX7" i="34"/>
  <c r="K53" i="34" s="1"/>
  <c r="AX6" i="34"/>
  <c r="AS7" i="51"/>
  <c r="J53" i="51" s="1"/>
  <c r="AS6" i="51"/>
  <c r="AX7" i="18"/>
  <c r="K53" i="18" s="1"/>
  <c r="AX6" i="18"/>
  <c r="AX8" i="18" s="1"/>
  <c r="AN7" i="59"/>
  <c r="I53" i="59" s="1"/>
  <c r="AN6" i="59"/>
  <c r="AI7" i="52"/>
  <c r="H53" i="52" s="1"/>
  <c r="AI6" i="52"/>
  <c r="H52" i="52" s="1"/>
  <c r="O3" i="58"/>
  <c r="D50" i="58" s="1"/>
  <c r="O7" i="58"/>
  <c r="D53" i="58" s="1"/>
  <c r="O6" i="58"/>
  <c r="Q36" i="58" s="1"/>
  <c r="F50" i="63"/>
  <c r="Y7" i="63"/>
  <c r="F53" i="63" s="1"/>
  <c r="Y6" i="63"/>
  <c r="J3" i="59"/>
  <c r="C50" i="59" s="1"/>
  <c r="J7" i="59"/>
  <c r="C53" i="59" s="1"/>
  <c r="J6" i="59"/>
  <c r="L36" i="59" s="1"/>
  <c r="AX7" i="35"/>
  <c r="K53" i="35" s="1"/>
  <c r="AX6" i="35"/>
  <c r="AX8" i="35" s="1"/>
  <c r="AS7" i="34"/>
  <c r="J53" i="34" s="1"/>
  <c r="AS6" i="34"/>
  <c r="AN7" i="51"/>
  <c r="I53" i="51" s="1"/>
  <c r="AN6" i="51"/>
  <c r="I52" i="51" s="1"/>
  <c r="AI7" i="59"/>
  <c r="H53" i="59" s="1"/>
  <c r="AI6" i="59"/>
  <c r="O3" i="63"/>
  <c r="D50" i="63" s="1"/>
  <c r="O6" i="63"/>
  <c r="Q19" i="63" s="1"/>
  <c r="O7" i="63"/>
  <c r="D53" i="63" s="1"/>
  <c r="AX7" i="65"/>
  <c r="K53" i="65" s="1"/>
  <c r="AX6" i="65"/>
  <c r="E3" i="65"/>
  <c r="B50" i="65" s="1"/>
  <c r="E7" i="65"/>
  <c r="B53" i="65" s="1"/>
  <c r="E6" i="65"/>
  <c r="AD3" i="57"/>
  <c r="G50" i="57" s="1"/>
  <c r="AD6" i="57"/>
  <c r="AD7" i="57"/>
  <c r="G53" i="57" s="1"/>
  <c r="E3" i="63"/>
  <c r="B50" i="63" s="1"/>
  <c r="E6" i="63"/>
  <c r="E7" i="63"/>
  <c r="B53" i="63" s="1"/>
  <c r="AX7" i="52"/>
  <c r="K53" i="52" s="1"/>
  <c r="AX6" i="52"/>
  <c r="AN7" i="18"/>
  <c r="I53" i="18" s="1"/>
  <c r="AN6" i="18"/>
  <c r="AI7" i="35"/>
  <c r="H53" i="35" s="1"/>
  <c r="AI6" i="35"/>
  <c r="H52" i="35" s="1"/>
  <c r="AS7" i="65"/>
  <c r="J53" i="65" s="1"/>
  <c r="AS6" i="65"/>
  <c r="Y3" i="58"/>
  <c r="F50" i="58" s="1"/>
  <c r="Y7" i="58"/>
  <c r="F53" i="58" s="1"/>
  <c r="Y6" i="58"/>
  <c r="AI6" i="34"/>
  <c r="AI7" i="34"/>
  <c r="H53" i="34" s="1"/>
  <c r="AX7" i="59"/>
  <c r="K53" i="59" s="1"/>
  <c r="AX6" i="59"/>
  <c r="E3" i="59"/>
  <c r="B50" i="59" s="1"/>
  <c r="E6" i="59"/>
  <c r="E7" i="59"/>
  <c r="B53" i="59" s="1"/>
  <c r="O3" i="64"/>
  <c r="D50" i="64" s="1"/>
  <c r="O7" i="64"/>
  <c r="D53" i="64" s="1"/>
  <c r="O6" i="64"/>
  <c r="J3" i="64"/>
  <c r="C50" i="64" s="1"/>
  <c r="J6" i="64"/>
  <c r="J7" i="64"/>
  <c r="C53" i="64" s="1"/>
  <c r="AI7" i="64"/>
  <c r="H53" i="64" s="1"/>
  <c r="AI6" i="64"/>
  <c r="AN7" i="65"/>
  <c r="I53" i="65" s="1"/>
  <c r="AN6" i="65"/>
  <c r="I52" i="65" s="1"/>
  <c r="AS7" i="52"/>
  <c r="J53" i="52" s="1"/>
  <c r="AS6" i="52"/>
  <c r="AS8" i="52" s="1"/>
  <c r="AS7" i="18"/>
  <c r="J53" i="18" s="1"/>
  <c r="AS6" i="18"/>
  <c r="AS8" i="18" s="1"/>
  <c r="AD3" i="63"/>
  <c r="G50" i="63" s="1"/>
  <c r="AD7" i="63"/>
  <c r="G53" i="63" s="1"/>
  <c r="AD6" i="63"/>
  <c r="Y3" i="59"/>
  <c r="F50" i="59" s="1"/>
  <c r="Y7" i="59"/>
  <c r="F53" i="59" s="1"/>
  <c r="Y6" i="59"/>
  <c r="AA19" i="59" s="1"/>
  <c r="AI7" i="51"/>
  <c r="H53" i="51" s="1"/>
  <c r="AI6" i="51"/>
  <c r="H52" i="51" s="1"/>
  <c r="AI7" i="57"/>
  <c r="H53" i="57" s="1"/>
  <c r="AI6" i="57"/>
  <c r="AI7" i="63"/>
  <c r="H53" i="63" s="1"/>
  <c r="AI6" i="63"/>
  <c r="AX7" i="63"/>
  <c r="K53" i="63" s="1"/>
  <c r="AX6" i="63"/>
  <c r="T3" i="63"/>
  <c r="E50" i="63" s="1"/>
  <c r="T7" i="63"/>
  <c r="E53" i="63" s="1"/>
  <c r="T6" i="63"/>
  <c r="J3" i="63"/>
  <c r="C50" i="63" s="1"/>
  <c r="J7" i="63"/>
  <c r="C53" i="63" s="1"/>
  <c r="J6" i="63"/>
  <c r="T3" i="57"/>
  <c r="E50" i="57" s="1"/>
  <c r="T7" i="57"/>
  <c r="E53" i="57" s="1"/>
  <c r="T6" i="57"/>
  <c r="AI7" i="18"/>
  <c r="H53" i="18" s="1"/>
  <c r="AI6" i="18"/>
  <c r="AI7" i="65"/>
  <c r="H53" i="65" s="1"/>
  <c r="AI6" i="65"/>
  <c r="AX7" i="58"/>
  <c r="K53" i="58" s="1"/>
  <c r="AX6" i="58"/>
  <c r="AD3" i="65"/>
  <c r="G50" i="65" s="1"/>
  <c r="AD7" i="65"/>
  <c r="G53" i="65" s="1"/>
  <c r="AD6" i="65"/>
  <c r="AN7" i="35"/>
  <c r="I53" i="35" s="1"/>
  <c r="AN6" i="35"/>
  <c r="AD3" i="59"/>
  <c r="G50" i="59" s="1"/>
  <c r="AD7" i="59"/>
  <c r="G53" i="59" s="1"/>
  <c r="AD6" i="59"/>
  <c r="T3" i="59"/>
  <c r="E50" i="59" s="1"/>
  <c r="T7" i="59"/>
  <c r="E53" i="59" s="1"/>
  <c r="T6" i="59"/>
  <c r="V27" i="59" s="1"/>
  <c r="J3" i="57"/>
  <c r="C50" i="57" s="1"/>
  <c r="J7" i="57"/>
  <c r="C53" i="57" s="1"/>
  <c r="J6" i="57"/>
  <c r="AS7" i="63"/>
  <c r="J53" i="63" s="1"/>
  <c r="AS6" i="63"/>
  <c r="AX7" i="57"/>
  <c r="K53" i="57" s="1"/>
  <c r="AX6" i="57"/>
  <c r="T3" i="58"/>
  <c r="E50" i="58" s="1"/>
  <c r="T6" i="58"/>
  <c r="V27" i="58" s="1"/>
  <c r="T7" i="58"/>
  <c r="E53" i="58" s="1"/>
  <c r="AN7" i="64"/>
  <c r="I53" i="64" s="1"/>
  <c r="AN6" i="64"/>
  <c r="I52" i="64" s="1"/>
  <c r="O3" i="65"/>
  <c r="D50" i="65" s="1"/>
  <c r="O7" i="65"/>
  <c r="D53" i="65" s="1"/>
  <c r="O6" i="65"/>
  <c r="E3" i="64"/>
  <c r="B50" i="64" s="1"/>
  <c r="E6" i="64"/>
  <c r="E7" i="64"/>
  <c r="B53" i="64" s="1"/>
  <c r="J3" i="58"/>
  <c r="C50" i="58" s="1"/>
  <c r="J7" i="58"/>
  <c r="C53" i="58" s="1"/>
  <c r="J6" i="58"/>
  <c r="O3" i="57"/>
  <c r="D50" i="57" s="1"/>
  <c r="O7" i="57"/>
  <c r="D53" i="57" s="1"/>
  <c r="O6" i="57"/>
  <c r="J3" i="65"/>
  <c r="C50" i="65" s="1"/>
  <c r="J6" i="65"/>
  <c r="J7" i="65"/>
  <c r="C53" i="65" s="1"/>
  <c r="AS7" i="58"/>
  <c r="J53" i="58" s="1"/>
  <c r="AS6" i="58"/>
  <c r="E3" i="57"/>
  <c r="B50" i="57" s="1"/>
  <c r="E6" i="57"/>
  <c r="E7" i="57"/>
  <c r="B53" i="57" s="1"/>
  <c r="T3" i="65"/>
  <c r="E50" i="65" s="1"/>
  <c r="T7" i="65"/>
  <c r="E53" i="65" s="1"/>
  <c r="T6" i="65"/>
  <c r="AN7" i="63"/>
  <c r="I53" i="63" s="1"/>
  <c r="AN6" i="63"/>
  <c r="AS7" i="57"/>
  <c r="J53" i="57" s="1"/>
  <c r="AS6" i="57"/>
  <c r="AN7" i="58"/>
  <c r="I53" i="58" s="1"/>
  <c r="AN6" i="58"/>
  <c r="I52" i="58" s="1"/>
  <c r="AS7" i="59"/>
  <c r="J53" i="59" s="1"/>
  <c r="AS6" i="59"/>
  <c r="AX7" i="64"/>
  <c r="K53" i="64" s="1"/>
  <c r="AX6" i="64"/>
  <c r="E3" i="58"/>
  <c r="B50" i="58" s="1"/>
  <c r="E7" i="58"/>
  <c r="B53" i="58" s="1"/>
  <c r="E6" i="58"/>
  <c r="G46" i="58" s="1"/>
  <c r="B93" i="58" s="1"/>
  <c r="Y3" i="65"/>
  <c r="F50" i="65" s="1"/>
  <c r="Y6" i="65"/>
  <c r="Y7" i="65"/>
  <c r="F53" i="65" s="1"/>
  <c r="T3" i="64"/>
  <c r="E50" i="64" s="1"/>
  <c r="T7" i="64"/>
  <c r="E53" i="64" s="1"/>
  <c r="T6" i="64"/>
  <c r="AS7" i="64"/>
  <c r="J53" i="64" s="1"/>
  <c r="AS6" i="64"/>
  <c r="AX7" i="51"/>
  <c r="K53" i="51" s="1"/>
  <c r="AX6" i="51"/>
  <c r="AS7" i="35"/>
  <c r="J53" i="35" s="1"/>
  <c r="AS6" i="35"/>
  <c r="AS8" i="35" s="1"/>
  <c r="AN7" i="52"/>
  <c r="I53" i="52" s="1"/>
  <c r="AN6" i="52"/>
  <c r="I52" i="52" s="1"/>
  <c r="I51" i="57"/>
  <c r="AN3" i="57"/>
  <c r="I50" i="57" s="1"/>
  <c r="H51" i="58"/>
  <c r="AI3" i="58"/>
  <c r="H50" i="58" s="1"/>
  <c r="I51" i="34"/>
  <c r="AN3" i="34"/>
  <c r="I50" i="34" s="1"/>
  <c r="K51" i="34"/>
  <c r="AX3" i="34"/>
  <c r="K50" i="34" s="1"/>
  <c r="J51" i="51"/>
  <c r="AS3" i="51"/>
  <c r="J50" i="51" s="1"/>
  <c r="K51" i="18"/>
  <c r="AX3" i="18"/>
  <c r="K50" i="18" s="1"/>
  <c r="I51" i="59"/>
  <c r="AN3" i="59"/>
  <c r="I50" i="59" s="1"/>
  <c r="I51" i="64"/>
  <c r="AN3" i="64"/>
  <c r="I50" i="64" s="1"/>
  <c r="J51" i="18"/>
  <c r="AS3" i="18"/>
  <c r="J50" i="18" s="1"/>
  <c r="I51" i="35"/>
  <c r="AN3" i="35"/>
  <c r="I50" i="35" s="1"/>
  <c r="H51" i="52"/>
  <c r="AI3" i="52"/>
  <c r="H50" i="52" s="1"/>
  <c r="K51" i="65"/>
  <c r="AX3" i="65"/>
  <c r="K50" i="65" s="1"/>
  <c r="K51" i="35"/>
  <c r="AX3" i="35"/>
  <c r="K50" i="35" s="1"/>
  <c r="J51" i="34"/>
  <c r="AS3" i="34"/>
  <c r="J50" i="34" s="1"/>
  <c r="I51" i="51"/>
  <c r="AN3" i="51"/>
  <c r="I50" i="51" s="1"/>
  <c r="H51" i="59"/>
  <c r="AI3" i="59"/>
  <c r="H50" i="59" s="1"/>
  <c r="K51" i="52"/>
  <c r="AX3" i="52"/>
  <c r="K50" i="52" s="1"/>
  <c r="I51" i="18"/>
  <c r="AN3" i="18"/>
  <c r="I50" i="18" s="1"/>
  <c r="H51" i="35"/>
  <c r="AI3" i="35"/>
  <c r="H50" i="35" s="1"/>
  <c r="J51" i="65"/>
  <c r="AS3" i="65"/>
  <c r="J50" i="65" s="1"/>
  <c r="H51" i="34"/>
  <c r="AI3" i="34"/>
  <c r="H50" i="34" s="1"/>
  <c r="K51" i="59"/>
  <c r="AX3" i="59"/>
  <c r="K50" i="59" s="1"/>
  <c r="H51" i="64"/>
  <c r="AI3" i="64"/>
  <c r="H50" i="64" s="1"/>
  <c r="I51" i="65"/>
  <c r="AN3" i="65"/>
  <c r="I50" i="65" s="1"/>
  <c r="J51" i="52"/>
  <c r="AS3" i="52"/>
  <c r="J50" i="52" s="1"/>
  <c r="H51" i="51"/>
  <c r="AI3" i="51"/>
  <c r="H50" i="51" s="1"/>
  <c r="H51" i="57"/>
  <c r="AI3" i="57"/>
  <c r="H50" i="57" s="1"/>
  <c r="H51" i="63"/>
  <c r="AI3" i="63"/>
  <c r="H50" i="63" s="1"/>
  <c r="K51" i="63"/>
  <c r="AX3" i="63"/>
  <c r="K50" i="63" s="1"/>
  <c r="H51" i="18"/>
  <c r="AI3" i="18"/>
  <c r="H50" i="18" s="1"/>
  <c r="H51" i="65"/>
  <c r="AI3" i="65"/>
  <c r="H50" i="65" s="1"/>
  <c r="K51" i="58"/>
  <c r="AX3" i="58"/>
  <c r="K50" i="58" s="1"/>
  <c r="J51" i="63"/>
  <c r="AS3" i="63"/>
  <c r="J50" i="63" s="1"/>
  <c r="K51" i="57"/>
  <c r="AX3" i="57"/>
  <c r="K50" i="57" s="1"/>
  <c r="J51" i="58"/>
  <c r="AS3" i="58"/>
  <c r="J50" i="58" s="1"/>
  <c r="I51" i="63"/>
  <c r="AN3" i="63"/>
  <c r="I50" i="63" s="1"/>
  <c r="J51" i="57"/>
  <c r="AS3" i="57"/>
  <c r="J50" i="57" s="1"/>
  <c r="I51" i="58"/>
  <c r="AN3" i="58"/>
  <c r="I50" i="58" s="1"/>
  <c r="J51" i="59"/>
  <c r="AS3" i="59"/>
  <c r="J50" i="59" s="1"/>
  <c r="K51" i="64"/>
  <c r="AX3" i="64"/>
  <c r="K50" i="64" s="1"/>
  <c r="J51" i="64"/>
  <c r="AS3" i="64"/>
  <c r="J50" i="64" s="1"/>
  <c r="K51" i="51"/>
  <c r="AX3" i="51"/>
  <c r="K50" i="51" s="1"/>
  <c r="J51" i="35"/>
  <c r="AS3" i="35"/>
  <c r="J50" i="35" s="1"/>
  <c r="I51" i="52"/>
  <c r="AN3" i="52"/>
  <c r="I50" i="52" s="1"/>
  <c r="B51" i="65"/>
  <c r="G51" i="63"/>
  <c r="D51" i="59"/>
  <c r="B51" i="57"/>
  <c r="O51" i="57" s="1"/>
  <c r="B51" i="58"/>
  <c r="O51" i="58" s="1"/>
  <c r="E51" i="65"/>
  <c r="G51" i="64"/>
  <c r="F51" i="64"/>
  <c r="G51" i="58"/>
  <c r="E51" i="58"/>
  <c r="D51" i="63"/>
  <c r="G51" i="65"/>
  <c r="F51" i="57"/>
  <c r="D51" i="58"/>
  <c r="F51" i="63"/>
  <c r="C51" i="59"/>
  <c r="E51" i="64"/>
  <c r="G51" i="57"/>
  <c r="F51" i="65"/>
  <c r="F51" i="58"/>
  <c r="B51" i="59"/>
  <c r="B51" i="63"/>
  <c r="D51" i="64"/>
  <c r="C51" i="64"/>
  <c r="G51" i="59"/>
  <c r="F51" i="59"/>
  <c r="E51" i="63"/>
  <c r="C51" i="63"/>
  <c r="E51" i="57"/>
  <c r="D51" i="65"/>
  <c r="E51" i="59"/>
  <c r="C51" i="57"/>
  <c r="B51" i="64"/>
  <c r="C51" i="58"/>
  <c r="D51" i="57"/>
  <c r="C51" i="65"/>
  <c r="D36" i="59"/>
  <c r="B33" i="59"/>
  <c r="B27" i="59"/>
  <c r="D23" i="59"/>
  <c r="D18" i="59"/>
  <c r="B16" i="59"/>
  <c r="B15" i="59"/>
  <c r="C12" i="59"/>
  <c r="C9" i="59"/>
  <c r="C42" i="59"/>
  <c r="H42" i="59" s="1"/>
  <c r="D6" i="59"/>
  <c r="C24" i="59"/>
  <c r="H24" i="59" s="1"/>
  <c r="C30" i="59"/>
  <c r="C7" i="59"/>
  <c r="D34" i="59"/>
  <c r="B22" i="59"/>
  <c r="B8" i="59"/>
  <c r="C8" i="59"/>
  <c r="C25" i="59"/>
  <c r="H25" i="59" s="1"/>
  <c r="D27" i="59"/>
  <c r="B34" i="59"/>
  <c r="B13" i="59"/>
  <c r="D40" i="59"/>
  <c r="D25" i="59"/>
  <c r="C22" i="59"/>
  <c r="H22" i="59" s="1"/>
  <c r="B14" i="59"/>
  <c r="D19" i="59"/>
  <c r="D33" i="59"/>
  <c r="B40" i="59"/>
  <c r="D16" i="59"/>
  <c r="C44" i="59"/>
  <c r="H44" i="59" s="1"/>
  <c r="C31" i="59"/>
  <c r="H31" i="59" s="1"/>
  <c r="D31" i="59"/>
  <c r="D22" i="59"/>
  <c r="D17" i="59"/>
  <c r="D15" i="59"/>
  <c r="D24" i="59"/>
  <c r="C39" i="59"/>
  <c r="D43" i="59"/>
  <c r="C21" i="59"/>
  <c r="B35" i="59"/>
  <c r="C35" i="59"/>
  <c r="H35" i="59" s="1"/>
  <c r="B26" i="59"/>
  <c r="D8" i="59"/>
  <c r="B7" i="59"/>
  <c r="B42" i="59"/>
  <c r="D9" i="59"/>
  <c r="B43" i="59"/>
  <c r="B25" i="59"/>
  <c r="B41" i="59"/>
  <c r="C41" i="59"/>
  <c r="H41" i="59" s="1"/>
  <c r="B32" i="59"/>
  <c r="C14" i="59"/>
  <c r="H14" i="59" s="1"/>
  <c r="B9" i="59"/>
  <c r="D13" i="59"/>
  <c r="C17" i="59"/>
  <c r="H17" i="59" s="1"/>
  <c r="B19" i="59"/>
  <c r="D30" i="59"/>
  <c r="D44" i="59"/>
  <c r="D35" i="59"/>
  <c r="B18" i="59"/>
  <c r="D14" i="59"/>
  <c r="B6" i="59"/>
  <c r="C27" i="59"/>
  <c r="H27" i="59" s="1"/>
  <c r="C43" i="59"/>
  <c r="H43" i="59" s="1"/>
  <c r="C34" i="59"/>
  <c r="H34" i="59" s="1"/>
  <c r="D7" i="59"/>
  <c r="D41" i="59"/>
  <c r="B23" i="59"/>
  <c r="C18" i="59"/>
  <c r="H18" i="59" s="1"/>
  <c r="C16" i="59"/>
  <c r="H16" i="59" s="1"/>
  <c r="B31" i="59"/>
  <c r="C15" i="59"/>
  <c r="H15" i="59" s="1"/>
  <c r="B39" i="59"/>
  <c r="C40" i="59"/>
  <c r="H40" i="59" s="1"/>
  <c r="C13" i="59"/>
  <c r="H13" i="59" s="1"/>
  <c r="D39" i="59"/>
  <c r="C26" i="59"/>
  <c r="H26" i="59" s="1"/>
  <c r="C23" i="59"/>
  <c r="H23" i="59" s="1"/>
  <c r="B21" i="59"/>
  <c r="B24" i="59"/>
  <c r="C6" i="59"/>
  <c r="B30" i="59"/>
  <c r="B44" i="59"/>
  <c r="B17" i="59"/>
  <c r="C32" i="59"/>
  <c r="H32" i="59" s="1"/>
  <c r="D26" i="59"/>
  <c r="C19" i="59"/>
  <c r="C33" i="59"/>
  <c r="H33" i="59" s="1"/>
  <c r="B12" i="59"/>
  <c r="D12" i="59"/>
  <c r="D21" i="59"/>
  <c r="B36" i="59"/>
  <c r="D32" i="59"/>
  <c r="D42" i="59"/>
  <c r="C36" i="59"/>
  <c r="D42" i="58"/>
  <c r="D36" i="58"/>
  <c r="D32" i="58"/>
  <c r="D26" i="58"/>
  <c r="D22" i="58"/>
  <c r="D17" i="58"/>
  <c r="D13" i="58"/>
  <c r="D7" i="58"/>
  <c r="C43" i="58"/>
  <c r="H43" i="58" s="1"/>
  <c r="C42" i="58"/>
  <c r="H42" i="58" s="1"/>
  <c r="C36" i="58"/>
  <c r="H36" i="58" s="1"/>
  <c r="C32" i="58"/>
  <c r="H32" i="58" s="1"/>
  <c r="C26" i="58"/>
  <c r="H26" i="58" s="1"/>
  <c r="C22" i="58"/>
  <c r="H22" i="58" s="1"/>
  <c r="C17" i="58"/>
  <c r="H17" i="58" s="1"/>
  <c r="C13" i="58"/>
  <c r="H13" i="58" s="1"/>
  <c r="C7" i="58"/>
  <c r="C27" i="58"/>
  <c r="F27" i="58" s="1"/>
  <c r="B8" i="58"/>
  <c r="B42" i="58"/>
  <c r="B36" i="58"/>
  <c r="B32" i="58"/>
  <c r="B26" i="58"/>
  <c r="B22" i="58"/>
  <c r="B17" i="58"/>
  <c r="B13" i="58"/>
  <c r="B7" i="58"/>
  <c r="C23" i="58"/>
  <c r="H23" i="58" s="1"/>
  <c r="B23" i="58"/>
  <c r="D41" i="58"/>
  <c r="D35" i="58"/>
  <c r="D31" i="58"/>
  <c r="D25" i="58"/>
  <c r="D21" i="58"/>
  <c r="D16" i="58"/>
  <c r="D12" i="58"/>
  <c r="C14" i="58"/>
  <c r="H14" i="58" s="1"/>
  <c r="C41" i="58"/>
  <c r="H41" i="58" s="1"/>
  <c r="C35" i="58"/>
  <c r="H35" i="58" s="1"/>
  <c r="C31" i="58"/>
  <c r="H31" i="58" s="1"/>
  <c r="C25" i="58"/>
  <c r="H25" i="58" s="1"/>
  <c r="C21" i="58"/>
  <c r="C16" i="58"/>
  <c r="H16" i="58" s="1"/>
  <c r="C12" i="58"/>
  <c r="D6" i="58"/>
  <c r="C8" i="58"/>
  <c r="B43" i="58"/>
  <c r="B41" i="58"/>
  <c r="B35" i="58"/>
  <c r="B31" i="58"/>
  <c r="B25" i="58"/>
  <c r="B21" i="58"/>
  <c r="B16" i="58"/>
  <c r="B12" i="58"/>
  <c r="C6" i="58"/>
  <c r="C18" i="58"/>
  <c r="H18" i="58" s="1"/>
  <c r="B14" i="58"/>
  <c r="D44" i="58"/>
  <c r="D40" i="58"/>
  <c r="D34" i="58"/>
  <c r="D30" i="58"/>
  <c r="D24" i="58"/>
  <c r="D19" i="58"/>
  <c r="D15" i="58"/>
  <c r="D9" i="58"/>
  <c r="B6" i="58"/>
  <c r="B33" i="58"/>
  <c r="C44" i="58"/>
  <c r="H44" i="58" s="1"/>
  <c r="C40" i="58"/>
  <c r="H40" i="58" s="1"/>
  <c r="C34" i="58"/>
  <c r="H34" i="58" s="1"/>
  <c r="C30" i="58"/>
  <c r="C24" i="58"/>
  <c r="H24" i="58" s="1"/>
  <c r="C19" i="58"/>
  <c r="H19" i="58" s="1"/>
  <c r="C15" i="58"/>
  <c r="H15" i="58" s="1"/>
  <c r="C9" i="58"/>
  <c r="B27" i="58"/>
  <c r="B44" i="58"/>
  <c r="B40" i="58"/>
  <c r="B34" i="58"/>
  <c r="B30" i="58"/>
  <c r="B24" i="58"/>
  <c r="B19" i="58"/>
  <c r="B15" i="58"/>
  <c r="B9" i="58"/>
  <c r="C39" i="58"/>
  <c r="B39" i="58"/>
  <c r="D43" i="58"/>
  <c r="D39" i="58"/>
  <c r="D33" i="58"/>
  <c r="D27" i="58"/>
  <c r="D23" i="58"/>
  <c r="D18" i="58"/>
  <c r="D14" i="58"/>
  <c r="D8" i="58"/>
  <c r="C33" i="58"/>
  <c r="H33" i="58" s="1"/>
  <c r="B18" i="58"/>
  <c r="B41" i="57"/>
  <c r="B35" i="57"/>
  <c r="B31" i="57"/>
  <c r="B25" i="57"/>
  <c r="B21" i="57"/>
  <c r="B16" i="57"/>
  <c r="B12" i="57"/>
  <c r="B6" i="57"/>
  <c r="D19" i="57"/>
  <c r="D9" i="57"/>
  <c r="D44" i="57"/>
  <c r="D40" i="57"/>
  <c r="D34" i="57"/>
  <c r="D30" i="57"/>
  <c r="D24" i="57"/>
  <c r="D15" i="57"/>
  <c r="C6" i="57"/>
  <c r="C44" i="57"/>
  <c r="H44" i="57" s="1"/>
  <c r="C40" i="57"/>
  <c r="H40" i="57" s="1"/>
  <c r="C34" i="57"/>
  <c r="H34" i="57" s="1"/>
  <c r="C30" i="57"/>
  <c r="C24" i="57"/>
  <c r="H24" i="57" s="1"/>
  <c r="C19" i="57"/>
  <c r="F46" i="57" s="1"/>
  <c r="B92" i="57" s="1"/>
  <c r="C15" i="57"/>
  <c r="H15" i="57" s="1"/>
  <c r="C9" i="57"/>
  <c r="B44" i="57"/>
  <c r="B40" i="57"/>
  <c r="B34" i="57"/>
  <c r="B30" i="57"/>
  <c r="B24" i="57"/>
  <c r="B19" i="57"/>
  <c r="B15" i="57"/>
  <c r="B9" i="57"/>
  <c r="D43" i="57"/>
  <c r="D39" i="57"/>
  <c r="D33" i="57"/>
  <c r="D27" i="57"/>
  <c r="D23" i="57"/>
  <c r="D18" i="57"/>
  <c r="D14" i="57"/>
  <c r="D8" i="57"/>
  <c r="B14" i="57"/>
  <c r="B7" i="57"/>
  <c r="C43" i="57"/>
  <c r="H43" i="57" s="1"/>
  <c r="C39" i="57"/>
  <c r="C33" i="57"/>
  <c r="H33" i="57" s="1"/>
  <c r="C27" i="57"/>
  <c r="H27" i="57" s="1"/>
  <c r="C23" i="57"/>
  <c r="H23" i="57" s="1"/>
  <c r="C18" i="57"/>
  <c r="H18" i="57" s="1"/>
  <c r="C14" i="57"/>
  <c r="H14" i="57" s="1"/>
  <c r="C8" i="57"/>
  <c r="B18" i="57"/>
  <c r="C35" i="57"/>
  <c r="H35" i="57" s="1"/>
  <c r="B43" i="57"/>
  <c r="B39" i="57"/>
  <c r="B33" i="57"/>
  <c r="B27" i="57"/>
  <c r="B23" i="57"/>
  <c r="B8" i="57"/>
  <c r="C12" i="57"/>
  <c r="D42" i="57"/>
  <c r="D36" i="57"/>
  <c r="D32" i="57"/>
  <c r="D26" i="57"/>
  <c r="D22" i="57"/>
  <c r="D17" i="57"/>
  <c r="D13" i="57"/>
  <c r="D7" i="57"/>
  <c r="C7" i="57"/>
  <c r="C16" i="57"/>
  <c r="H16" i="57" s="1"/>
  <c r="C42" i="57"/>
  <c r="H42" i="57" s="1"/>
  <c r="C36" i="57"/>
  <c r="H36" i="57" s="1"/>
  <c r="C32" i="57"/>
  <c r="H32" i="57" s="1"/>
  <c r="C26" i="57"/>
  <c r="H26" i="57" s="1"/>
  <c r="C22" i="57"/>
  <c r="H22" i="57" s="1"/>
  <c r="C17" i="57"/>
  <c r="H17" i="57" s="1"/>
  <c r="C13" i="57"/>
  <c r="H13" i="57" s="1"/>
  <c r="C31" i="57"/>
  <c r="H31" i="57" s="1"/>
  <c r="B42" i="57"/>
  <c r="B36" i="57"/>
  <c r="B32" i="57"/>
  <c r="B26" i="57"/>
  <c r="B22" i="57"/>
  <c r="B17" i="57"/>
  <c r="B13" i="57"/>
  <c r="C21" i="57"/>
  <c r="D41" i="57"/>
  <c r="D35" i="57"/>
  <c r="D31" i="57"/>
  <c r="D25" i="57"/>
  <c r="D21" i="57"/>
  <c r="D16" i="57"/>
  <c r="D12" i="57"/>
  <c r="D6" i="57"/>
  <c r="C41" i="57"/>
  <c r="H41" i="57" s="1"/>
  <c r="C25" i="57"/>
  <c r="H25" i="57" s="1"/>
  <c r="D43" i="52"/>
  <c r="D39" i="52"/>
  <c r="B34" i="52"/>
  <c r="B30" i="52"/>
  <c r="D24" i="52"/>
  <c r="D19" i="52"/>
  <c r="B16" i="52"/>
  <c r="D12" i="52"/>
  <c r="D6" i="52"/>
  <c r="B44" i="51"/>
  <c r="B40" i="51"/>
  <c r="B34" i="51"/>
  <c r="B30" i="51"/>
  <c r="B24" i="51"/>
  <c r="B19" i="51"/>
  <c r="B15" i="51"/>
  <c r="B9" i="51"/>
  <c r="C33" i="52"/>
  <c r="H33" i="52" s="1"/>
  <c r="B19" i="52"/>
  <c r="B6" i="52"/>
  <c r="C39" i="51"/>
  <c r="C23" i="51"/>
  <c r="H23" i="51" s="1"/>
  <c r="C8" i="51"/>
  <c r="B21" i="52"/>
  <c r="C15" i="51"/>
  <c r="H15" i="51" s="1"/>
  <c r="C43" i="52"/>
  <c r="H43" i="52" s="1"/>
  <c r="C39" i="52"/>
  <c r="D33" i="52"/>
  <c r="D27" i="52"/>
  <c r="C24" i="52"/>
  <c r="H24" i="52" s="1"/>
  <c r="C19" i="52"/>
  <c r="H19" i="52" s="1"/>
  <c r="D15" i="52"/>
  <c r="C12" i="52"/>
  <c r="C6" i="52"/>
  <c r="D43" i="51"/>
  <c r="D39" i="51"/>
  <c r="D33" i="51"/>
  <c r="D27" i="51"/>
  <c r="D23" i="51"/>
  <c r="D18" i="51"/>
  <c r="D14" i="51"/>
  <c r="D8" i="51"/>
  <c r="B39" i="52"/>
  <c r="C15" i="52"/>
  <c r="H15" i="52" s="1"/>
  <c r="C43" i="51"/>
  <c r="H43" i="51" s="1"/>
  <c r="C27" i="51"/>
  <c r="H27" i="51" s="1"/>
  <c r="C14" i="51"/>
  <c r="H14" i="51" s="1"/>
  <c r="B44" i="52"/>
  <c r="B7" i="52"/>
  <c r="C24" i="51"/>
  <c r="H24" i="51" s="1"/>
  <c r="B43" i="52"/>
  <c r="C27" i="52"/>
  <c r="H27" i="52" s="1"/>
  <c r="B24" i="52"/>
  <c r="B12" i="52"/>
  <c r="C33" i="51"/>
  <c r="H33" i="51" s="1"/>
  <c r="C18" i="51"/>
  <c r="H18" i="51" s="1"/>
  <c r="C30" i="51"/>
  <c r="D42" i="52"/>
  <c r="B33" i="52"/>
  <c r="B27" i="52"/>
  <c r="D23" i="52"/>
  <c r="D18" i="52"/>
  <c r="B15" i="52"/>
  <c r="D9" i="52"/>
  <c r="B43" i="51"/>
  <c r="B39" i="51"/>
  <c r="B33" i="51"/>
  <c r="B27" i="51"/>
  <c r="B23" i="51"/>
  <c r="B18" i="51"/>
  <c r="B14" i="51"/>
  <c r="B8" i="51"/>
  <c r="C21" i="52"/>
  <c r="D40" i="51"/>
  <c r="C34" i="52"/>
  <c r="H34" i="52" s="1"/>
  <c r="C40" i="51"/>
  <c r="H40" i="51" s="1"/>
  <c r="C42" i="52"/>
  <c r="H42" i="52" s="1"/>
  <c r="D36" i="52"/>
  <c r="D32" i="52"/>
  <c r="D26" i="52"/>
  <c r="C23" i="52"/>
  <c r="H23" i="52" s="1"/>
  <c r="C18" i="52"/>
  <c r="H18" i="52" s="1"/>
  <c r="C9" i="52"/>
  <c r="D42" i="51"/>
  <c r="D36" i="51"/>
  <c r="D32" i="51"/>
  <c r="D26" i="51"/>
  <c r="D22" i="51"/>
  <c r="D17" i="51"/>
  <c r="D13" i="51"/>
  <c r="D7" i="51"/>
  <c r="D16" i="52"/>
  <c r="D15" i="51"/>
  <c r="C9" i="51"/>
  <c r="B42" i="52"/>
  <c r="C36" i="52"/>
  <c r="H36" i="52" s="1"/>
  <c r="C32" i="52"/>
  <c r="H32" i="52" s="1"/>
  <c r="C26" i="52"/>
  <c r="H26" i="52" s="1"/>
  <c r="B23" i="52"/>
  <c r="B18" i="52"/>
  <c r="D14" i="52"/>
  <c r="B9" i="52"/>
  <c r="C42" i="51"/>
  <c r="H42" i="51" s="1"/>
  <c r="C36" i="51"/>
  <c r="C32" i="51"/>
  <c r="H32" i="51" s="1"/>
  <c r="C26" i="51"/>
  <c r="H26" i="51" s="1"/>
  <c r="C22" i="51"/>
  <c r="H22" i="51" s="1"/>
  <c r="C17" i="51"/>
  <c r="H17" i="51" s="1"/>
  <c r="C13" i="51"/>
  <c r="H13" i="51" s="1"/>
  <c r="C7" i="51"/>
  <c r="B25" i="52"/>
  <c r="D30" i="51"/>
  <c r="B13" i="52"/>
  <c r="D41" i="52"/>
  <c r="B36" i="52"/>
  <c r="B32" i="52"/>
  <c r="B26" i="52"/>
  <c r="D22" i="52"/>
  <c r="C14" i="52"/>
  <c r="H14" i="52" s="1"/>
  <c r="D8" i="52"/>
  <c r="B42" i="51"/>
  <c r="B36" i="51"/>
  <c r="B32" i="51"/>
  <c r="B26" i="51"/>
  <c r="B22" i="51"/>
  <c r="B17" i="51"/>
  <c r="B13" i="51"/>
  <c r="B7" i="51"/>
  <c r="C44" i="52"/>
  <c r="H44" i="52" s="1"/>
  <c r="C13" i="52"/>
  <c r="H13" i="52" s="1"/>
  <c r="D34" i="51"/>
  <c r="C16" i="52"/>
  <c r="H16" i="52" s="1"/>
  <c r="C19" i="51"/>
  <c r="H19" i="51" s="1"/>
  <c r="C41" i="52"/>
  <c r="H41" i="52" s="1"/>
  <c r="D35" i="52"/>
  <c r="D31" i="52"/>
  <c r="C22" i="52"/>
  <c r="H22" i="52" s="1"/>
  <c r="D17" i="52"/>
  <c r="B14" i="52"/>
  <c r="C8" i="52"/>
  <c r="D41" i="51"/>
  <c r="D35" i="51"/>
  <c r="D31" i="51"/>
  <c r="D25" i="51"/>
  <c r="D21" i="51"/>
  <c r="D16" i="51"/>
  <c r="D12" i="51"/>
  <c r="D6" i="51"/>
  <c r="D34" i="52"/>
  <c r="D19" i="51"/>
  <c r="B41" i="52"/>
  <c r="C35" i="52"/>
  <c r="H35" i="52" s="1"/>
  <c r="C31" i="52"/>
  <c r="H31" i="52" s="1"/>
  <c r="D25" i="52"/>
  <c r="B22" i="52"/>
  <c r="C17" i="52"/>
  <c r="H17" i="52" s="1"/>
  <c r="B8" i="52"/>
  <c r="C41" i="51"/>
  <c r="H41" i="51" s="1"/>
  <c r="C35" i="51"/>
  <c r="H35" i="51" s="1"/>
  <c r="C31" i="51"/>
  <c r="H31" i="51" s="1"/>
  <c r="C25" i="51"/>
  <c r="H25" i="51" s="1"/>
  <c r="C21" i="51"/>
  <c r="C16" i="51"/>
  <c r="H16" i="51" s="1"/>
  <c r="C12" i="51"/>
  <c r="C6" i="51"/>
  <c r="C40" i="52"/>
  <c r="H40" i="52" s="1"/>
  <c r="C7" i="52"/>
  <c r="D24" i="51"/>
  <c r="B40" i="52"/>
  <c r="C44" i="51"/>
  <c r="H44" i="51" s="1"/>
  <c r="D44" i="52"/>
  <c r="D40" i="52"/>
  <c r="B35" i="52"/>
  <c r="B31" i="52"/>
  <c r="C25" i="52"/>
  <c r="H25" i="52" s="1"/>
  <c r="D21" i="52"/>
  <c r="B17" i="52"/>
  <c r="D13" i="52"/>
  <c r="D7" i="52"/>
  <c r="B41" i="51"/>
  <c r="B35" i="51"/>
  <c r="B31" i="51"/>
  <c r="B25" i="51"/>
  <c r="B21" i="51"/>
  <c r="B16" i="51"/>
  <c r="B12" i="51"/>
  <c r="B6" i="51"/>
  <c r="D30" i="52"/>
  <c r="D44" i="51"/>
  <c r="D9" i="51"/>
  <c r="C30" i="52"/>
  <c r="C34" i="51"/>
  <c r="H34" i="51" s="1"/>
  <c r="D7" i="18"/>
  <c r="B7" i="18"/>
  <c r="B7" i="35"/>
  <c r="C7" i="18"/>
  <c r="C7" i="35"/>
  <c r="D7" i="35"/>
  <c r="B7" i="34"/>
  <c r="C7" i="34"/>
  <c r="D7" i="34"/>
  <c r="D39" i="18"/>
  <c r="D23" i="18"/>
  <c r="D8" i="18"/>
  <c r="D42" i="35"/>
  <c r="D26" i="35"/>
  <c r="D13" i="35"/>
  <c r="D41" i="34"/>
  <c r="D25" i="34"/>
  <c r="D12" i="34"/>
  <c r="D36" i="18"/>
  <c r="D22" i="18"/>
  <c r="D6" i="18"/>
  <c r="D41" i="35"/>
  <c r="D25" i="35"/>
  <c r="D12" i="35"/>
  <c r="D40" i="34"/>
  <c r="D24" i="34"/>
  <c r="D9" i="34"/>
  <c r="D35" i="18"/>
  <c r="D21" i="18"/>
  <c r="D40" i="35"/>
  <c r="D24" i="35"/>
  <c r="D9" i="35"/>
  <c r="D39" i="34"/>
  <c r="D23" i="34"/>
  <c r="D8" i="34"/>
  <c r="D34" i="18"/>
  <c r="D19" i="18"/>
  <c r="D39" i="35"/>
  <c r="D23" i="35"/>
  <c r="D8" i="35"/>
  <c r="D36" i="34"/>
  <c r="D22" i="34"/>
  <c r="D6" i="34"/>
  <c r="D33" i="18"/>
  <c r="D18" i="18"/>
  <c r="D36" i="35"/>
  <c r="D22" i="35"/>
  <c r="D6" i="35"/>
  <c r="D35" i="34"/>
  <c r="D21" i="34"/>
  <c r="D32" i="18"/>
  <c r="D17" i="18"/>
  <c r="D35" i="35"/>
  <c r="D21" i="35"/>
  <c r="D34" i="34"/>
  <c r="D19" i="34"/>
  <c r="D31" i="18"/>
  <c r="D16" i="18"/>
  <c r="D34" i="35"/>
  <c r="D19" i="35"/>
  <c r="D33" i="34"/>
  <c r="D18" i="34"/>
  <c r="D44" i="18"/>
  <c r="D30" i="18"/>
  <c r="D15" i="18"/>
  <c r="D33" i="35"/>
  <c r="D18" i="35"/>
  <c r="D32" i="34"/>
  <c r="D17" i="34"/>
  <c r="D43" i="18"/>
  <c r="D27" i="18"/>
  <c r="D14" i="18"/>
  <c r="D32" i="35"/>
  <c r="D17" i="35"/>
  <c r="D31" i="34"/>
  <c r="D16" i="34"/>
  <c r="D42" i="18"/>
  <c r="D26" i="18"/>
  <c r="D13" i="18"/>
  <c r="D31" i="35"/>
  <c r="D16" i="35"/>
  <c r="D44" i="34"/>
  <c r="D30" i="34"/>
  <c r="D15" i="34"/>
  <c r="D41" i="18"/>
  <c r="D25" i="18"/>
  <c r="D12" i="18"/>
  <c r="D44" i="35"/>
  <c r="D30" i="35"/>
  <c r="D15" i="35"/>
  <c r="D43" i="34"/>
  <c r="D27" i="34"/>
  <c r="D14" i="34"/>
  <c r="D40" i="18"/>
  <c r="D24" i="18"/>
  <c r="D9" i="18"/>
  <c r="D43" i="35"/>
  <c r="D27" i="35"/>
  <c r="D14" i="35"/>
  <c r="D42" i="34"/>
  <c r="D26" i="34"/>
  <c r="D13" i="34"/>
  <c r="B32" i="34"/>
  <c r="C32" i="34"/>
  <c r="H32" i="34" s="1"/>
  <c r="B33" i="34"/>
  <c r="C33" i="34"/>
  <c r="B32" i="18"/>
  <c r="B32" i="35"/>
  <c r="C32" i="18"/>
  <c r="H32" i="18" s="1"/>
  <c r="C32" i="35"/>
  <c r="H32" i="35" s="1"/>
  <c r="B33" i="18"/>
  <c r="B33" i="35"/>
  <c r="C33" i="18"/>
  <c r="H33" i="18" s="1"/>
  <c r="C33" i="35"/>
  <c r="H33" i="35" s="1"/>
  <c r="C39" i="34"/>
  <c r="C21" i="18"/>
  <c r="C21" i="35"/>
  <c r="B39" i="34"/>
  <c r="B21" i="18"/>
  <c r="B21" i="35"/>
  <c r="C30" i="18"/>
  <c r="C30" i="35"/>
  <c r="B30" i="18"/>
  <c r="B30" i="35"/>
  <c r="C39" i="18"/>
  <c r="C39" i="35"/>
  <c r="B39" i="18"/>
  <c r="B39" i="35"/>
  <c r="B12" i="35"/>
  <c r="C12" i="34"/>
  <c r="B12" i="34"/>
  <c r="B12" i="18"/>
  <c r="C21" i="34"/>
  <c r="B21" i="34"/>
  <c r="C30" i="34"/>
  <c r="C12" i="18"/>
  <c r="C12" i="35"/>
  <c r="B30" i="34"/>
  <c r="C44" i="35"/>
  <c r="H44" i="35" s="1"/>
  <c r="C44" i="34"/>
  <c r="H44" i="34" s="1"/>
  <c r="C36" i="35"/>
  <c r="H36" i="35" s="1"/>
  <c r="C24" i="35"/>
  <c r="H24" i="35" s="1"/>
  <c r="C22" i="34"/>
  <c r="H22" i="34" s="1"/>
  <c r="C19" i="35"/>
  <c r="H19" i="35" s="1"/>
  <c r="C13" i="35"/>
  <c r="H13" i="35" s="1"/>
  <c r="C15" i="34"/>
  <c r="H15" i="34" s="1"/>
  <c r="C9" i="35"/>
  <c r="C6" i="35"/>
  <c r="B44" i="35"/>
  <c r="B44" i="34"/>
  <c r="B36" i="35"/>
  <c r="B24" i="35"/>
  <c r="B22" i="34"/>
  <c r="B19" i="35"/>
  <c r="B13" i="35"/>
  <c r="B15" i="34"/>
  <c r="B9" i="35"/>
  <c r="B6" i="35"/>
  <c r="C43" i="35"/>
  <c r="H43" i="35" s="1"/>
  <c r="C43" i="34"/>
  <c r="H43" i="34" s="1"/>
  <c r="C35" i="35"/>
  <c r="H35" i="35" s="1"/>
  <c r="C23" i="35"/>
  <c r="H23" i="35" s="1"/>
  <c r="C27" i="34"/>
  <c r="C18" i="35"/>
  <c r="H18" i="35" s="1"/>
  <c r="C14" i="34"/>
  <c r="H14" i="34" s="1"/>
  <c r="C8" i="35"/>
  <c r="B43" i="35"/>
  <c r="B43" i="34"/>
  <c r="B35" i="35"/>
  <c r="B23" i="35"/>
  <c r="B27" i="34"/>
  <c r="B18" i="35"/>
  <c r="B14" i="34"/>
  <c r="B8" i="35"/>
  <c r="C42" i="35"/>
  <c r="H42" i="35" s="1"/>
  <c r="C42" i="34"/>
  <c r="H42" i="34" s="1"/>
  <c r="C34" i="35"/>
  <c r="H34" i="35" s="1"/>
  <c r="C36" i="34"/>
  <c r="H36" i="34" s="1"/>
  <c r="C22" i="35"/>
  <c r="H22" i="35" s="1"/>
  <c r="C26" i="34"/>
  <c r="H26" i="34" s="1"/>
  <c r="C17" i="35"/>
  <c r="H17" i="35" s="1"/>
  <c r="C19" i="34"/>
  <c r="H19" i="34" s="1"/>
  <c r="C13" i="34"/>
  <c r="H13" i="34" s="1"/>
  <c r="C9" i="34"/>
  <c r="B42" i="35"/>
  <c r="B42" i="34"/>
  <c r="B34" i="35"/>
  <c r="B36" i="34"/>
  <c r="B22" i="35"/>
  <c r="B26" i="34"/>
  <c r="B17" i="35"/>
  <c r="B19" i="34"/>
  <c r="B13" i="34"/>
  <c r="B9" i="34"/>
  <c r="C41" i="35"/>
  <c r="H41" i="35" s="1"/>
  <c r="C41" i="34"/>
  <c r="H41" i="34" s="1"/>
  <c r="C31" i="35"/>
  <c r="H31" i="35" s="1"/>
  <c r="C35" i="34"/>
  <c r="H35" i="34" s="1"/>
  <c r="C27" i="35"/>
  <c r="H27" i="35" s="1"/>
  <c r="C25" i="34"/>
  <c r="H25" i="34" s="1"/>
  <c r="C16" i="35"/>
  <c r="H16" i="35" s="1"/>
  <c r="C18" i="34"/>
  <c r="H18" i="34" s="1"/>
  <c r="C8" i="34"/>
  <c r="B41" i="35"/>
  <c r="B41" i="34"/>
  <c r="B31" i="35"/>
  <c r="B35" i="34"/>
  <c r="B27" i="35"/>
  <c r="B25" i="34"/>
  <c r="B16" i="35"/>
  <c r="B18" i="34"/>
  <c r="B8" i="34"/>
  <c r="C40" i="35"/>
  <c r="H40" i="35" s="1"/>
  <c r="C40" i="34"/>
  <c r="H40" i="34" s="1"/>
  <c r="C34" i="34"/>
  <c r="H34" i="34" s="1"/>
  <c r="C26" i="35"/>
  <c r="H26" i="35" s="1"/>
  <c r="C24" i="34"/>
  <c r="H24" i="34" s="1"/>
  <c r="C15" i="35"/>
  <c r="H15" i="35" s="1"/>
  <c r="C17" i="34"/>
  <c r="H17" i="34" s="1"/>
  <c r="C6" i="34"/>
  <c r="B40" i="35"/>
  <c r="B40" i="34"/>
  <c r="B34" i="34"/>
  <c r="B26" i="35"/>
  <c r="B24" i="34"/>
  <c r="B15" i="35"/>
  <c r="B17" i="34"/>
  <c r="B6" i="34"/>
  <c r="C31" i="34"/>
  <c r="H31" i="34" s="1"/>
  <c r="C25" i="35"/>
  <c r="H25" i="35" s="1"/>
  <c r="C23" i="34"/>
  <c r="H23" i="34" s="1"/>
  <c r="C14" i="35"/>
  <c r="H14" i="35" s="1"/>
  <c r="C16" i="34"/>
  <c r="H16" i="34" s="1"/>
  <c r="B31" i="34"/>
  <c r="B25" i="35"/>
  <c r="B23" i="34"/>
  <c r="B14" i="35"/>
  <c r="B16" i="34"/>
  <c r="B43" i="18"/>
  <c r="B22" i="18"/>
  <c r="B16" i="18"/>
  <c r="C6" i="18"/>
  <c r="C42" i="18"/>
  <c r="H42" i="18" s="1"/>
  <c r="M42" i="18" s="1"/>
  <c r="C36" i="18"/>
  <c r="H36" i="18" s="1"/>
  <c r="C27" i="18"/>
  <c r="C15" i="18"/>
  <c r="H15" i="18" s="1"/>
  <c r="M15" i="18" s="1"/>
  <c r="C9" i="18"/>
  <c r="B14" i="18"/>
  <c r="B42" i="18"/>
  <c r="B36" i="18"/>
  <c r="B27" i="18"/>
  <c r="B15" i="18"/>
  <c r="B9" i="18"/>
  <c r="C41" i="18"/>
  <c r="H41" i="18" s="1"/>
  <c r="B87" i="18" s="1"/>
  <c r="C35" i="18"/>
  <c r="H35" i="18" s="1"/>
  <c r="M35" i="18" s="1"/>
  <c r="C26" i="18"/>
  <c r="H26" i="18" s="1"/>
  <c r="M26" i="18" s="1"/>
  <c r="C14" i="18"/>
  <c r="H14" i="18" s="1"/>
  <c r="B60" i="18" s="1"/>
  <c r="B41" i="18"/>
  <c r="B35" i="18"/>
  <c r="B26" i="18"/>
  <c r="C40" i="18"/>
  <c r="H40" i="18" s="1"/>
  <c r="M40" i="18" s="1"/>
  <c r="C34" i="18"/>
  <c r="H34" i="18" s="1"/>
  <c r="M34" i="18" s="1"/>
  <c r="C25" i="18"/>
  <c r="H25" i="18" s="1"/>
  <c r="M25" i="18" s="1"/>
  <c r="C19" i="18"/>
  <c r="C13" i="18"/>
  <c r="H13" i="18" s="1"/>
  <c r="B40" i="18"/>
  <c r="B34" i="18"/>
  <c r="B25" i="18"/>
  <c r="B19" i="18"/>
  <c r="B13" i="18"/>
  <c r="B6" i="18"/>
  <c r="C31" i="18"/>
  <c r="H31" i="18" s="1"/>
  <c r="C24" i="18"/>
  <c r="H24" i="18" s="1"/>
  <c r="B70" i="18" s="1"/>
  <c r="C18" i="18"/>
  <c r="H18" i="18" s="1"/>
  <c r="M18" i="18" s="1"/>
  <c r="B31" i="18"/>
  <c r="B24" i="18"/>
  <c r="B18" i="18"/>
  <c r="C44" i="18"/>
  <c r="C23" i="18"/>
  <c r="C17" i="18"/>
  <c r="H17" i="18" s="1"/>
  <c r="B63" i="18" s="1"/>
  <c r="B44" i="18"/>
  <c r="B23" i="18"/>
  <c r="B17" i="18"/>
  <c r="C43" i="18"/>
  <c r="H43" i="18" s="1"/>
  <c r="B89" i="18" s="1"/>
  <c r="C22" i="18"/>
  <c r="H22" i="18" s="1"/>
  <c r="M22" i="18" s="1"/>
  <c r="C16" i="18"/>
  <c r="H16" i="18" s="1"/>
  <c r="M16" i="18" s="1"/>
  <c r="C8" i="18"/>
  <c r="B8" i="18"/>
  <c r="L6" i="49"/>
  <c r="K5" i="49"/>
  <c r="D6" i="49"/>
  <c r="L5" i="49"/>
  <c r="G6" i="49"/>
  <c r="M6" i="49"/>
  <c r="F6" i="49"/>
  <c r="Q5" i="49"/>
  <c r="I5" i="49"/>
  <c r="F5" i="49"/>
  <c r="O5" i="49"/>
  <c r="N5" i="49"/>
  <c r="E6" i="49"/>
  <c r="M5" i="49"/>
  <c r="I6" i="49"/>
  <c r="H6" i="49"/>
  <c r="G5" i="49"/>
  <c r="U19" i="63" l="1"/>
  <c r="U46" i="63" s="1"/>
  <c r="E92" i="63" s="1"/>
  <c r="Q46" i="63"/>
  <c r="D93" i="63" s="1"/>
  <c r="Z27" i="59"/>
  <c r="Z46" i="59" s="1"/>
  <c r="F92" i="59" s="1"/>
  <c r="V46" i="59"/>
  <c r="E93" i="59" s="1"/>
  <c r="U36" i="59"/>
  <c r="U46" i="59" s="1"/>
  <c r="E92" i="59" s="1"/>
  <c r="Q46" i="59"/>
  <c r="D93" i="59" s="1"/>
  <c r="AE19" i="59"/>
  <c r="AE46" i="59" s="1"/>
  <c r="G92" i="59" s="1"/>
  <c r="AA46" i="59"/>
  <c r="F93" i="59" s="1"/>
  <c r="Z27" i="58"/>
  <c r="Z46" i="58" s="1"/>
  <c r="F92" i="58" s="1"/>
  <c r="V46" i="58"/>
  <c r="E93" i="58" s="1"/>
  <c r="P46" i="63"/>
  <c r="D92" i="63" s="1"/>
  <c r="L46" i="63"/>
  <c r="C93" i="63" s="1"/>
  <c r="B10" i="98"/>
  <c r="F35" i="95"/>
  <c r="H35" i="95" s="1"/>
  <c r="B71" i="103"/>
  <c r="M25" i="103"/>
  <c r="B64" i="103"/>
  <c r="M18" i="103"/>
  <c r="B68" i="103"/>
  <c r="M22" i="103"/>
  <c r="H21" i="103"/>
  <c r="B87" i="103"/>
  <c r="M41" i="103"/>
  <c r="B10" i="97"/>
  <c r="C10" i="99"/>
  <c r="B10" i="102"/>
  <c r="C10" i="102"/>
  <c r="M24" i="103"/>
  <c r="B70" i="103"/>
  <c r="B60" i="103"/>
  <c r="M14" i="103"/>
  <c r="M33" i="103"/>
  <c r="B79" i="103"/>
  <c r="B63" i="103"/>
  <c r="M17" i="103"/>
  <c r="B82" i="103"/>
  <c r="M36" i="103"/>
  <c r="B88" i="103"/>
  <c r="M42" i="103"/>
  <c r="D10" i="99"/>
  <c r="B10" i="100"/>
  <c r="B10" i="101"/>
  <c r="B10" i="103"/>
  <c r="B62" i="103"/>
  <c r="M16" i="103"/>
  <c r="M35" i="103"/>
  <c r="B81" i="103"/>
  <c r="B65" i="103"/>
  <c r="M19" i="103"/>
  <c r="B73" i="103"/>
  <c r="M27" i="103"/>
  <c r="B59" i="103"/>
  <c r="H12" i="103"/>
  <c r="M13" i="103"/>
  <c r="B78" i="103"/>
  <c r="M32" i="103"/>
  <c r="B89" i="103"/>
  <c r="M43" i="103"/>
  <c r="F36" i="51"/>
  <c r="F46" i="51" s="1"/>
  <c r="B92" i="51" s="1"/>
  <c r="B77" i="103"/>
  <c r="M31" i="103"/>
  <c r="H30" i="103"/>
  <c r="B61" i="103"/>
  <c r="M15" i="103"/>
  <c r="B80" i="103"/>
  <c r="M34" i="103"/>
  <c r="D10" i="103"/>
  <c r="M23" i="103"/>
  <c r="B69" i="103"/>
  <c r="B72" i="103"/>
  <c r="M26" i="103"/>
  <c r="B86" i="103"/>
  <c r="H39" i="103"/>
  <c r="M40" i="103"/>
  <c r="B90" i="103"/>
  <c r="M44" i="103"/>
  <c r="AN8" i="103"/>
  <c r="I54" i="103" s="1"/>
  <c r="I52" i="103"/>
  <c r="H52" i="103"/>
  <c r="AI8" i="103"/>
  <c r="H54" i="103" s="1"/>
  <c r="G52" i="103"/>
  <c r="AD8" i="103"/>
  <c r="G54" i="103" s="1"/>
  <c r="E52" i="103"/>
  <c r="T8" i="103"/>
  <c r="E54" i="103" s="1"/>
  <c r="O8" i="103"/>
  <c r="D54" i="103" s="1"/>
  <c r="D52" i="103"/>
  <c r="M52" i="103"/>
  <c r="BH8" i="103"/>
  <c r="M54" i="103" s="1"/>
  <c r="K52" i="103"/>
  <c r="AX8" i="103"/>
  <c r="K54" i="103" s="1"/>
  <c r="F52" i="103"/>
  <c r="Y8" i="103"/>
  <c r="F54" i="103" s="1"/>
  <c r="J8" i="103"/>
  <c r="C54" i="103" s="1"/>
  <c r="C52" i="103"/>
  <c r="S52" i="103" s="1"/>
  <c r="E8" i="103"/>
  <c r="B54" i="103" s="1"/>
  <c r="B52" i="103"/>
  <c r="R52" i="103" s="1"/>
  <c r="AS8" i="103"/>
  <c r="J54" i="103" s="1"/>
  <c r="J52" i="103"/>
  <c r="N52" i="103"/>
  <c r="BM8" i="103"/>
  <c r="N54" i="103" s="1"/>
  <c r="T53" i="103"/>
  <c r="P53" i="103"/>
  <c r="R53" i="103"/>
  <c r="Q53" i="103"/>
  <c r="P52" i="103"/>
  <c r="Q52" i="103"/>
  <c r="S53" i="103"/>
  <c r="T52" i="103"/>
  <c r="P36" i="59"/>
  <c r="P46" i="73"/>
  <c r="D92" i="73" s="1"/>
  <c r="L46" i="73"/>
  <c r="C93" i="73" s="1"/>
  <c r="U36" i="58"/>
  <c r="P46" i="92"/>
  <c r="D92" i="92" s="1"/>
  <c r="L46" i="92"/>
  <c r="C93" i="92" s="1"/>
  <c r="I52" i="102"/>
  <c r="AN8" i="102"/>
  <c r="I54" i="102" s="1"/>
  <c r="R53" i="102"/>
  <c r="T53" i="102"/>
  <c r="Q53" i="102"/>
  <c r="S53" i="102"/>
  <c r="AS8" i="99"/>
  <c r="J54" i="99" s="1"/>
  <c r="J52" i="99"/>
  <c r="R53" i="97"/>
  <c r="S53" i="97"/>
  <c r="Q53" i="97"/>
  <c r="T53" i="97"/>
  <c r="R52" i="97"/>
  <c r="R54" i="97" s="1"/>
  <c r="T52" i="97"/>
  <c r="AI8" i="98"/>
  <c r="H54" i="98" s="1"/>
  <c r="H52" i="98"/>
  <c r="J8" i="97"/>
  <c r="C54" i="97" s="1"/>
  <c r="C52" i="97"/>
  <c r="O8" i="99"/>
  <c r="D54" i="99" s="1"/>
  <c r="D52" i="99"/>
  <c r="T52" i="99" s="1"/>
  <c r="E8" i="101"/>
  <c r="B54" i="101" s="1"/>
  <c r="B52" i="101"/>
  <c r="K52" i="99"/>
  <c r="AX8" i="99"/>
  <c r="K54" i="99" s="1"/>
  <c r="O8" i="98"/>
  <c r="D54" i="98" s="1"/>
  <c r="D52" i="98"/>
  <c r="N52" i="99"/>
  <c r="BM8" i="99"/>
  <c r="N54" i="99" s="1"/>
  <c r="E52" i="100"/>
  <c r="T8" i="100"/>
  <c r="E54" i="100" s="1"/>
  <c r="E52" i="102"/>
  <c r="T8" i="102"/>
  <c r="E54" i="102" s="1"/>
  <c r="H52" i="100"/>
  <c r="AI8" i="100"/>
  <c r="H54" i="100" s="1"/>
  <c r="C52" i="98"/>
  <c r="J8" i="98"/>
  <c r="C54" i="98" s="1"/>
  <c r="N52" i="95"/>
  <c r="BM8" i="95"/>
  <c r="N54" i="95" s="1"/>
  <c r="E8" i="98"/>
  <c r="B54" i="98" s="1"/>
  <c r="B52" i="98"/>
  <c r="AD8" i="101"/>
  <c r="G54" i="101" s="1"/>
  <c r="G52" i="101"/>
  <c r="B52" i="100"/>
  <c r="E8" i="100"/>
  <c r="B54" i="100" s="1"/>
  <c r="M52" i="98"/>
  <c r="BH8" i="98"/>
  <c r="M54" i="98" s="1"/>
  <c r="M52" i="97"/>
  <c r="BH8" i="97"/>
  <c r="M54" i="97" s="1"/>
  <c r="I52" i="95"/>
  <c r="AN8" i="95"/>
  <c r="I54" i="95" s="1"/>
  <c r="F52" i="97"/>
  <c r="Y8" i="97"/>
  <c r="F54" i="97" s="1"/>
  <c r="AS8" i="98"/>
  <c r="J54" i="98" s="1"/>
  <c r="J52" i="98"/>
  <c r="J8" i="102"/>
  <c r="C54" i="102" s="1"/>
  <c r="C52" i="102"/>
  <c r="T52" i="102" s="1"/>
  <c r="T54" i="102" s="1"/>
  <c r="B52" i="99"/>
  <c r="E8" i="99"/>
  <c r="B54" i="99" s="1"/>
  <c r="H52" i="95"/>
  <c r="AI8" i="95"/>
  <c r="H54" i="95" s="1"/>
  <c r="H52" i="101"/>
  <c r="AI8" i="101"/>
  <c r="H54" i="101" s="1"/>
  <c r="C52" i="100"/>
  <c r="J8" i="100"/>
  <c r="C54" i="100" s="1"/>
  <c r="N52" i="98"/>
  <c r="BM8" i="98"/>
  <c r="N54" i="98" s="1"/>
  <c r="G52" i="95"/>
  <c r="AD8" i="95"/>
  <c r="G54" i="95" s="1"/>
  <c r="C52" i="101"/>
  <c r="J8" i="101"/>
  <c r="C54" i="101" s="1"/>
  <c r="AS8" i="101"/>
  <c r="J54" i="101" s="1"/>
  <c r="J52" i="101"/>
  <c r="E52" i="101"/>
  <c r="T8" i="101"/>
  <c r="E54" i="101" s="1"/>
  <c r="B52" i="95"/>
  <c r="R52" i="95" s="1"/>
  <c r="E8" i="95"/>
  <c r="B54" i="95" s="1"/>
  <c r="K52" i="102"/>
  <c r="AX8" i="102"/>
  <c r="K54" i="102" s="1"/>
  <c r="O8" i="102"/>
  <c r="D54" i="102" s="1"/>
  <c r="D52" i="102"/>
  <c r="G52" i="98"/>
  <c r="AD8" i="98"/>
  <c r="G54" i="98" s="1"/>
  <c r="D52" i="97"/>
  <c r="O8" i="97"/>
  <c r="D54" i="97" s="1"/>
  <c r="E8" i="97"/>
  <c r="B54" i="97" s="1"/>
  <c r="B52" i="97"/>
  <c r="Q52" i="97" s="1"/>
  <c r="K52" i="101"/>
  <c r="AX8" i="101"/>
  <c r="K54" i="101" s="1"/>
  <c r="J52" i="100"/>
  <c r="AS8" i="100"/>
  <c r="J54" i="100" s="1"/>
  <c r="F52" i="95"/>
  <c r="Y8" i="95"/>
  <c r="F54" i="95" s="1"/>
  <c r="M52" i="95"/>
  <c r="BH8" i="95"/>
  <c r="M54" i="95" s="1"/>
  <c r="Y8" i="102"/>
  <c r="F54" i="102" s="1"/>
  <c r="F52" i="102"/>
  <c r="H52" i="99"/>
  <c r="AI8" i="99"/>
  <c r="H54" i="99" s="1"/>
  <c r="AD8" i="102"/>
  <c r="G54" i="102" s="1"/>
  <c r="G52" i="102"/>
  <c r="N52" i="102"/>
  <c r="BM8" i="102"/>
  <c r="N54" i="102" s="1"/>
  <c r="Y8" i="99"/>
  <c r="F54" i="99" s="1"/>
  <c r="F52" i="99"/>
  <c r="G52" i="100"/>
  <c r="AD8" i="100"/>
  <c r="G54" i="100" s="1"/>
  <c r="E52" i="99"/>
  <c r="T8" i="99"/>
  <c r="E54" i="99" s="1"/>
  <c r="Q52" i="98"/>
  <c r="T53" i="98"/>
  <c r="R53" i="98"/>
  <c r="S53" i="98"/>
  <c r="Q53" i="98"/>
  <c r="P52" i="98"/>
  <c r="P53" i="98"/>
  <c r="G52" i="99"/>
  <c r="AD8" i="99"/>
  <c r="G54" i="99" s="1"/>
  <c r="H52" i="102"/>
  <c r="AI8" i="102"/>
  <c r="H54" i="102" s="1"/>
  <c r="K52" i="98"/>
  <c r="AX8" i="98"/>
  <c r="K54" i="98" s="1"/>
  <c r="N52" i="100"/>
  <c r="BM8" i="100"/>
  <c r="N54" i="100" s="1"/>
  <c r="J52" i="97"/>
  <c r="AS8" i="97"/>
  <c r="J54" i="97" s="1"/>
  <c r="AS8" i="102"/>
  <c r="J54" i="102" s="1"/>
  <c r="J52" i="102"/>
  <c r="R53" i="99"/>
  <c r="AX8" i="97"/>
  <c r="K54" i="97" s="1"/>
  <c r="K52" i="97"/>
  <c r="I52" i="100"/>
  <c r="AN8" i="100"/>
  <c r="I54" i="100" s="1"/>
  <c r="AN8" i="97"/>
  <c r="I54" i="97" s="1"/>
  <c r="I52" i="97"/>
  <c r="H52" i="97"/>
  <c r="AI8" i="97"/>
  <c r="H54" i="97" s="1"/>
  <c r="D52" i="101"/>
  <c r="O8" i="101"/>
  <c r="D54" i="101" s="1"/>
  <c r="C52" i="95"/>
  <c r="J8" i="95"/>
  <c r="C54" i="95" s="1"/>
  <c r="B52" i="102"/>
  <c r="R52" i="102" s="1"/>
  <c r="E8" i="102"/>
  <c r="B54" i="102" s="1"/>
  <c r="Y8" i="100"/>
  <c r="F54" i="100" s="1"/>
  <c r="F52" i="100"/>
  <c r="K52" i="100"/>
  <c r="AX8" i="100"/>
  <c r="K54" i="100" s="1"/>
  <c r="I52" i="99"/>
  <c r="AN8" i="99"/>
  <c r="I54" i="99" s="1"/>
  <c r="Y8" i="98"/>
  <c r="F54" i="98" s="1"/>
  <c r="F52" i="98"/>
  <c r="S53" i="101"/>
  <c r="Q52" i="101"/>
  <c r="R53" i="101"/>
  <c r="T53" i="101"/>
  <c r="Q53" i="101"/>
  <c r="R52" i="101"/>
  <c r="P52" i="101"/>
  <c r="P53" i="101"/>
  <c r="D52" i="95"/>
  <c r="O8" i="95"/>
  <c r="D54" i="95" s="1"/>
  <c r="M52" i="99"/>
  <c r="BH8" i="99"/>
  <c r="M54" i="99" s="1"/>
  <c r="AD8" i="97"/>
  <c r="G54" i="97" s="1"/>
  <c r="G52" i="97"/>
  <c r="S52" i="97" s="1"/>
  <c r="M52" i="101"/>
  <c r="BH8" i="101"/>
  <c r="M54" i="101" s="1"/>
  <c r="I52" i="98"/>
  <c r="AN8" i="98"/>
  <c r="I54" i="98" s="1"/>
  <c r="K52" i="95"/>
  <c r="AX8" i="95"/>
  <c r="K54" i="95" s="1"/>
  <c r="S53" i="100"/>
  <c r="R52" i="100"/>
  <c r="Q53" i="100"/>
  <c r="T53" i="100"/>
  <c r="Q52" i="100"/>
  <c r="R53" i="100"/>
  <c r="P52" i="100"/>
  <c r="P53" i="100"/>
  <c r="BM8" i="101"/>
  <c r="N54" i="101" s="1"/>
  <c r="N52" i="101"/>
  <c r="BH8" i="100"/>
  <c r="M54" i="100" s="1"/>
  <c r="M52" i="100"/>
  <c r="I52" i="101"/>
  <c r="AN8" i="101"/>
  <c r="I54" i="101" s="1"/>
  <c r="D52" i="100"/>
  <c r="T52" i="100" s="1"/>
  <c r="O8" i="100"/>
  <c r="D54" i="100" s="1"/>
  <c r="N52" i="97"/>
  <c r="BM8" i="97"/>
  <c r="N54" i="97" s="1"/>
  <c r="J52" i="95"/>
  <c r="AS8" i="95"/>
  <c r="J54" i="95" s="1"/>
  <c r="E52" i="98"/>
  <c r="T8" i="98"/>
  <c r="E54" i="98" s="1"/>
  <c r="C52" i="99"/>
  <c r="J8" i="99"/>
  <c r="C54" i="99" s="1"/>
  <c r="E52" i="95"/>
  <c r="T8" i="95"/>
  <c r="E54" i="95" s="1"/>
  <c r="BH8" i="102"/>
  <c r="M54" i="102" s="1"/>
  <c r="M52" i="102"/>
  <c r="Q52" i="95"/>
  <c r="Q53" i="95"/>
  <c r="T52" i="95"/>
  <c r="S53" i="95"/>
  <c r="T53" i="95"/>
  <c r="S52" i="95"/>
  <c r="R53" i="95"/>
  <c r="Y8" i="101"/>
  <c r="F54" i="101" s="1"/>
  <c r="F52" i="101"/>
  <c r="T8" i="97"/>
  <c r="E54" i="97" s="1"/>
  <c r="E52" i="97"/>
  <c r="T53" i="99"/>
  <c r="T54" i="99" s="1"/>
  <c r="S53" i="99"/>
  <c r="Q52" i="99"/>
  <c r="Q53" i="99"/>
  <c r="M13" i="95"/>
  <c r="H12" i="95"/>
  <c r="B59" i="95"/>
  <c r="B78" i="95"/>
  <c r="M32" i="95"/>
  <c r="B71" i="97"/>
  <c r="M25" i="97"/>
  <c r="H12" i="98"/>
  <c r="B59" i="98"/>
  <c r="M13" i="98"/>
  <c r="M32" i="98"/>
  <c r="B78" i="98"/>
  <c r="M41" i="95"/>
  <c r="B87" i="95"/>
  <c r="B61" i="97"/>
  <c r="M15" i="97"/>
  <c r="M34" i="97"/>
  <c r="B80" i="97"/>
  <c r="B87" i="98"/>
  <c r="M41" i="98"/>
  <c r="C10" i="95"/>
  <c r="D10" i="97"/>
  <c r="B69" i="97"/>
  <c r="M23" i="97"/>
  <c r="M43" i="97"/>
  <c r="B89" i="97"/>
  <c r="C10" i="98"/>
  <c r="B60" i="95"/>
  <c r="M14" i="95"/>
  <c r="M33" i="95"/>
  <c r="B79" i="95"/>
  <c r="H12" i="97"/>
  <c r="B59" i="97"/>
  <c r="M13" i="97"/>
  <c r="M32" i="97"/>
  <c r="B78" i="97"/>
  <c r="B60" i="98"/>
  <c r="M14" i="98"/>
  <c r="B79" i="98"/>
  <c r="M33" i="98"/>
  <c r="B65" i="99"/>
  <c r="M19" i="99"/>
  <c r="H39" i="99"/>
  <c r="M40" i="99"/>
  <c r="B86" i="99"/>
  <c r="B59" i="100"/>
  <c r="M13" i="100"/>
  <c r="H12" i="100"/>
  <c r="B78" i="100"/>
  <c r="M32" i="100"/>
  <c r="M13" i="101"/>
  <c r="H12" i="101"/>
  <c r="B59" i="101"/>
  <c r="B78" i="101"/>
  <c r="M32" i="101"/>
  <c r="M44" i="98"/>
  <c r="B90" i="98"/>
  <c r="B64" i="99"/>
  <c r="M18" i="99"/>
  <c r="B77" i="100"/>
  <c r="H30" i="100"/>
  <c r="M31" i="100"/>
  <c r="B77" i="101"/>
  <c r="H30" i="101"/>
  <c r="M31" i="101"/>
  <c r="B72" i="99"/>
  <c r="M26" i="99"/>
  <c r="B61" i="100"/>
  <c r="M15" i="100"/>
  <c r="B80" i="100"/>
  <c r="M34" i="100"/>
  <c r="B61" i="101"/>
  <c r="M15" i="101"/>
  <c r="M34" i="101"/>
  <c r="B80" i="101"/>
  <c r="B71" i="99"/>
  <c r="M25" i="99"/>
  <c r="B60" i="100"/>
  <c r="M14" i="100"/>
  <c r="B79" i="100"/>
  <c r="M33" i="100"/>
  <c r="B60" i="101"/>
  <c r="M14" i="101"/>
  <c r="M33" i="101"/>
  <c r="B79" i="101"/>
  <c r="B71" i="102"/>
  <c r="M25" i="102"/>
  <c r="B65" i="102"/>
  <c r="M19" i="102"/>
  <c r="M40" i="102"/>
  <c r="B86" i="102"/>
  <c r="H39" i="102"/>
  <c r="B60" i="102"/>
  <c r="M14" i="102"/>
  <c r="B79" i="102"/>
  <c r="M33" i="102"/>
  <c r="M13" i="102"/>
  <c r="H12" i="102"/>
  <c r="B59" i="102"/>
  <c r="B78" i="102"/>
  <c r="M32" i="102"/>
  <c r="B72" i="95"/>
  <c r="M26" i="95"/>
  <c r="B87" i="97"/>
  <c r="M41" i="97"/>
  <c r="B72" i="98"/>
  <c r="M26" i="98"/>
  <c r="B10" i="95"/>
  <c r="B62" i="95"/>
  <c r="M16" i="95"/>
  <c r="C10" i="97"/>
  <c r="B62" i="98"/>
  <c r="M16" i="98"/>
  <c r="B81" i="98"/>
  <c r="M35" i="98"/>
  <c r="B70" i="95"/>
  <c r="M24" i="95"/>
  <c r="B90" i="95"/>
  <c r="M44" i="95"/>
  <c r="B64" i="97"/>
  <c r="M18" i="97"/>
  <c r="M24" i="98"/>
  <c r="B70" i="98"/>
  <c r="F46" i="95"/>
  <c r="B92" i="95" s="1"/>
  <c r="B72" i="97"/>
  <c r="M26" i="97"/>
  <c r="M27" i="98"/>
  <c r="B73" i="98"/>
  <c r="B61" i="99"/>
  <c r="M15" i="99"/>
  <c r="B80" i="99"/>
  <c r="M34" i="99"/>
  <c r="B72" i="100"/>
  <c r="M26" i="100"/>
  <c r="B72" i="101"/>
  <c r="M26" i="101"/>
  <c r="B60" i="99"/>
  <c r="M14" i="99"/>
  <c r="B79" i="99"/>
  <c r="M33" i="99"/>
  <c r="B71" i="100"/>
  <c r="M25" i="100"/>
  <c r="B71" i="101"/>
  <c r="M25" i="101"/>
  <c r="M43" i="98"/>
  <c r="B89" i="98"/>
  <c r="M22" i="99"/>
  <c r="B68" i="99"/>
  <c r="H21" i="99"/>
  <c r="B88" i="99"/>
  <c r="M42" i="99"/>
  <c r="C10" i="100"/>
  <c r="C10" i="101"/>
  <c r="B87" i="99"/>
  <c r="M41" i="99"/>
  <c r="B73" i="100"/>
  <c r="M27" i="100"/>
  <c r="B73" i="101"/>
  <c r="M27" i="101"/>
  <c r="B87" i="102"/>
  <c r="M41" i="102"/>
  <c r="B61" i="102"/>
  <c r="M15" i="102"/>
  <c r="B80" i="102"/>
  <c r="M34" i="102"/>
  <c r="B73" i="102"/>
  <c r="M27" i="102"/>
  <c r="B72" i="102"/>
  <c r="M26" i="102"/>
  <c r="B68" i="95"/>
  <c r="M22" i="95"/>
  <c r="H21" i="95"/>
  <c r="B88" i="95"/>
  <c r="M42" i="95"/>
  <c r="B62" i="97"/>
  <c r="M16" i="97"/>
  <c r="B81" i="97"/>
  <c r="M35" i="97"/>
  <c r="M22" i="98"/>
  <c r="B68" i="98"/>
  <c r="H21" i="98"/>
  <c r="B88" i="98"/>
  <c r="M42" i="98"/>
  <c r="B77" i="95"/>
  <c r="M31" i="95"/>
  <c r="B70" i="97"/>
  <c r="M24" i="97"/>
  <c r="B90" i="97"/>
  <c r="M44" i="97"/>
  <c r="B77" i="98"/>
  <c r="M31" i="98"/>
  <c r="H30" i="98"/>
  <c r="B65" i="95"/>
  <c r="M19" i="95"/>
  <c r="B86" i="95"/>
  <c r="H39" i="95"/>
  <c r="M40" i="95"/>
  <c r="B60" i="97"/>
  <c r="M14" i="97"/>
  <c r="B79" i="97"/>
  <c r="M33" i="97"/>
  <c r="B65" i="98"/>
  <c r="M19" i="98"/>
  <c r="M40" i="98"/>
  <c r="B86" i="98"/>
  <c r="H39" i="98"/>
  <c r="D10" i="95"/>
  <c r="B69" i="95"/>
  <c r="M23" i="95"/>
  <c r="B89" i="95"/>
  <c r="M43" i="95"/>
  <c r="H21" i="97"/>
  <c r="B68" i="97"/>
  <c r="M22" i="97"/>
  <c r="M42" i="97"/>
  <c r="B88" i="97"/>
  <c r="D10" i="98"/>
  <c r="B69" i="98"/>
  <c r="M23" i="98"/>
  <c r="H21" i="100"/>
  <c r="B68" i="100"/>
  <c r="M22" i="100"/>
  <c r="B88" i="100"/>
  <c r="M42" i="100"/>
  <c r="H21" i="101"/>
  <c r="B68" i="101"/>
  <c r="M22" i="101"/>
  <c r="B88" i="101"/>
  <c r="M42" i="101"/>
  <c r="M27" i="99"/>
  <c r="B73" i="99"/>
  <c r="B87" i="100"/>
  <c r="M41" i="100"/>
  <c r="M41" i="101"/>
  <c r="B87" i="101"/>
  <c r="B63" i="99"/>
  <c r="M17" i="99"/>
  <c r="B82" i="99"/>
  <c r="M36" i="99"/>
  <c r="B70" i="100"/>
  <c r="M24" i="100"/>
  <c r="M44" i="100"/>
  <c r="B90" i="100"/>
  <c r="B70" i="101"/>
  <c r="M24" i="101"/>
  <c r="B90" i="101"/>
  <c r="M44" i="101"/>
  <c r="B10" i="99"/>
  <c r="B62" i="99"/>
  <c r="M16" i="99"/>
  <c r="B81" i="99"/>
  <c r="M35" i="99"/>
  <c r="D10" i="100"/>
  <c r="M23" i="100"/>
  <c r="B69" i="100"/>
  <c r="B89" i="100"/>
  <c r="M43" i="100"/>
  <c r="D10" i="101"/>
  <c r="B69" i="101"/>
  <c r="M23" i="101"/>
  <c r="M43" i="101"/>
  <c r="B89" i="101"/>
  <c r="B62" i="102"/>
  <c r="M16" i="102"/>
  <c r="B81" i="102"/>
  <c r="M35" i="102"/>
  <c r="D10" i="102"/>
  <c r="B69" i="102"/>
  <c r="M23" i="102"/>
  <c r="B89" i="102"/>
  <c r="M43" i="102"/>
  <c r="M22" i="102"/>
  <c r="H21" i="102"/>
  <c r="B68" i="102"/>
  <c r="B88" i="102"/>
  <c r="M42" i="102"/>
  <c r="B63" i="95"/>
  <c r="M17" i="95"/>
  <c r="B82" i="95"/>
  <c r="M36" i="95"/>
  <c r="M31" i="97"/>
  <c r="H30" i="97"/>
  <c r="B77" i="97"/>
  <c r="B63" i="98"/>
  <c r="M17" i="98"/>
  <c r="M36" i="98"/>
  <c r="B82" i="98"/>
  <c r="B71" i="95"/>
  <c r="M25" i="95"/>
  <c r="B65" i="97"/>
  <c r="M19" i="97"/>
  <c r="B86" i="97"/>
  <c r="H39" i="97"/>
  <c r="M40" i="97"/>
  <c r="M25" i="98"/>
  <c r="B71" i="98"/>
  <c r="B61" i="95"/>
  <c r="M15" i="95"/>
  <c r="M34" i="95"/>
  <c r="B80" i="95"/>
  <c r="B73" i="97"/>
  <c r="M27" i="97"/>
  <c r="B61" i="98"/>
  <c r="M15" i="98"/>
  <c r="B80" i="98"/>
  <c r="M34" i="98"/>
  <c r="B64" i="95"/>
  <c r="M18" i="95"/>
  <c r="B63" i="97"/>
  <c r="M17" i="97"/>
  <c r="B82" i="97"/>
  <c r="M36" i="97"/>
  <c r="B64" i="98"/>
  <c r="M18" i="98"/>
  <c r="B70" i="99"/>
  <c r="M24" i="99"/>
  <c r="B90" i="99"/>
  <c r="M44" i="99"/>
  <c r="B63" i="100"/>
  <c r="M17" i="100"/>
  <c r="B82" i="100"/>
  <c r="M36" i="100"/>
  <c r="B63" i="101"/>
  <c r="M17" i="101"/>
  <c r="B82" i="101"/>
  <c r="M36" i="101"/>
  <c r="B69" i="99"/>
  <c r="M23" i="99"/>
  <c r="B89" i="99"/>
  <c r="M43" i="99"/>
  <c r="B62" i="100"/>
  <c r="M16" i="100"/>
  <c r="B81" i="100"/>
  <c r="M35" i="100"/>
  <c r="B62" i="101"/>
  <c r="M16" i="101"/>
  <c r="B81" i="101"/>
  <c r="M35" i="101"/>
  <c r="M13" i="99"/>
  <c r="H12" i="99"/>
  <c r="B59" i="99"/>
  <c r="M32" i="99"/>
  <c r="B78" i="99"/>
  <c r="B65" i="100"/>
  <c r="M19" i="100"/>
  <c r="B86" i="100"/>
  <c r="M40" i="100"/>
  <c r="H39" i="100"/>
  <c r="B65" i="101"/>
  <c r="M19" i="101"/>
  <c r="B86" i="101"/>
  <c r="M40" i="101"/>
  <c r="H39" i="101"/>
  <c r="M31" i="99"/>
  <c r="B77" i="99"/>
  <c r="H30" i="99"/>
  <c r="B64" i="100"/>
  <c r="M18" i="100"/>
  <c r="M18" i="101"/>
  <c r="B64" i="101"/>
  <c r="M31" i="102"/>
  <c r="B77" i="102"/>
  <c r="H30" i="102"/>
  <c r="B70" i="102"/>
  <c r="M24" i="102"/>
  <c r="B90" i="102"/>
  <c r="M44" i="102"/>
  <c r="B64" i="102"/>
  <c r="M18" i="102"/>
  <c r="B63" i="102"/>
  <c r="M17" i="102"/>
  <c r="B82" i="102"/>
  <c r="M36" i="102"/>
  <c r="AX8" i="63"/>
  <c r="BC8" i="59"/>
  <c r="F52" i="94"/>
  <c r="Y8" i="94"/>
  <c r="F54" i="94" s="1"/>
  <c r="S53" i="94"/>
  <c r="Q53" i="94"/>
  <c r="R53" i="94"/>
  <c r="T53" i="94"/>
  <c r="K52" i="94"/>
  <c r="AX8" i="94"/>
  <c r="K54" i="94" s="1"/>
  <c r="G52" i="94"/>
  <c r="AD8" i="94"/>
  <c r="G54" i="94" s="1"/>
  <c r="M52" i="94"/>
  <c r="BH8" i="94"/>
  <c r="M54" i="94" s="1"/>
  <c r="C52" i="94"/>
  <c r="J8" i="94"/>
  <c r="C54" i="94" s="1"/>
  <c r="E52" i="94"/>
  <c r="T8" i="94"/>
  <c r="E54" i="94" s="1"/>
  <c r="H52" i="94"/>
  <c r="AI8" i="94"/>
  <c r="H54" i="94" s="1"/>
  <c r="AN8" i="94"/>
  <c r="I54" i="94" s="1"/>
  <c r="I52" i="94"/>
  <c r="B52" i="94"/>
  <c r="Q52" i="94" s="1"/>
  <c r="E8" i="94"/>
  <c r="B54" i="94" s="1"/>
  <c r="AS8" i="94"/>
  <c r="J54" i="94" s="1"/>
  <c r="J52" i="94"/>
  <c r="BM8" i="94"/>
  <c r="N54" i="94" s="1"/>
  <c r="N52" i="94"/>
  <c r="H36" i="63"/>
  <c r="B82" i="63" s="1"/>
  <c r="K46" i="63"/>
  <c r="C92" i="63" s="1"/>
  <c r="G46" i="63"/>
  <c r="B93" i="63" s="1"/>
  <c r="F27" i="18"/>
  <c r="H27" i="18" s="1"/>
  <c r="F36" i="78"/>
  <c r="F46" i="78" s="1"/>
  <c r="B92" i="78" s="1"/>
  <c r="C10" i="94"/>
  <c r="D10" i="94"/>
  <c r="B69" i="94"/>
  <c r="M23" i="94"/>
  <c r="B68" i="94"/>
  <c r="M22" i="94"/>
  <c r="H21" i="94"/>
  <c r="B87" i="94"/>
  <c r="M41" i="94"/>
  <c r="B70" i="94"/>
  <c r="M24" i="94"/>
  <c r="B63" i="94"/>
  <c r="M17" i="94"/>
  <c r="B10" i="94"/>
  <c r="B62" i="94"/>
  <c r="M16" i="94"/>
  <c r="B81" i="94"/>
  <c r="M35" i="94"/>
  <c r="F46" i="73"/>
  <c r="B92" i="73" s="1"/>
  <c r="B61" i="94"/>
  <c r="M15" i="94"/>
  <c r="M34" i="94"/>
  <c r="B80" i="94"/>
  <c r="B64" i="94"/>
  <c r="M18" i="94"/>
  <c r="B82" i="94"/>
  <c r="M36" i="94"/>
  <c r="B88" i="94"/>
  <c r="M42" i="94"/>
  <c r="H30" i="94"/>
  <c r="B77" i="94"/>
  <c r="M31" i="94"/>
  <c r="H36" i="59"/>
  <c r="M36" i="59" s="1"/>
  <c r="B65" i="94"/>
  <c r="M19" i="94"/>
  <c r="B60" i="94"/>
  <c r="M14" i="94"/>
  <c r="M33" i="94"/>
  <c r="B79" i="94"/>
  <c r="B78" i="94"/>
  <c r="M32" i="94"/>
  <c r="B89" i="94"/>
  <c r="M43" i="94"/>
  <c r="H12" i="94"/>
  <c r="B59" i="94"/>
  <c r="M13" i="94"/>
  <c r="M25" i="94"/>
  <c r="B71" i="94"/>
  <c r="M27" i="94"/>
  <c r="B73" i="94"/>
  <c r="M26" i="94"/>
  <c r="B72" i="94"/>
  <c r="B86" i="94"/>
  <c r="H39" i="94"/>
  <c r="M40" i="94"/>
  <c r="B90" i="94"/>
  <c r="M44" i="94"/>
  <c r="E52" i="93"/>
  <c r="T8" i="93"/>
  <c r="E54" i="93" s="1"/>
  <c r="I52" i="93"/>
  <c r="AN8" i="93"/>
  <c r="I54" i="93" s="1"/>
  <c r="J8" i="93"/>
  <c r="C54" i="93" s="1"/>
  <c r="C52" i="93"/>
  <c r="AI8" i="93"/>
  <c r="H54" i="93" s="1"/>
  <c r="H52" i="93"/>
  <c r="BH8" i="93"/>
  <c r="M54" i="93" s="1"/>
  <c r="M52" i="93"/>
  <c r="AS8" i="93"/>
  <c r="J54" i="93" s="1"/>
  <c r="J52" i="93"/>
  <c r="B52" i="93"/>
  <c r="E8" i="93"/>
  <c r="B54" i="93" s="1"/>
  <c r="AX8" i="93"/>
  <c r="K54" i="93" s="1"/>
  <c r="K52" i="93"/>
  <c r="Y8" i="93"/>
  <c r="F54" i="93" s="1"/>
  <c r="F52" i="93"/>
  <c r="N52" i="93"/>
  <c r="BM8" i="93"/>
  <c r="N54" i="93" s="1"/>
  <c r="R53" i="93"/>
  <c r="T53" i="93"/>
  <c r="S53" i="93"/>
  <c r="Q53" i="93"/>
  <c r="G52" i="93"/>
  <c r="AD8" i="93"/>
  <c r="G54" i="93" s="1"/>
  <c r="AS8" i="57"/>
  <c r="J54" i="57" s="1"/>
  <c r="AX8" i="57"/>
  <c r="K54" i="57" s="1"/>
  <c r="B10" i="93"/>
  <c r="B73" i="93"/>
  <c r="M27" i="93"/>
  <c r="H12" i="93"/>
  <c r="B59" i="93"/>
  <c r="M13" i="93"/>
  <c r="B72" i="93"/>
  <c r="M26" i="93"/>
  <c r="B86" i="93"/>
  <c r="H39" i="93"/>
  <c r="M40" i="93"/>
  <c r="B65" i="93"/>
  <c r="M19" i="93"/>
  <c r="B71" i="93"/>
  <c r="M25" i="93"/>
  <c r="B61" i="93"/>
  <c r="M15" i="93"/>
  <c r="M22" i="93"/>
  <c r="B68" i="93"/>
  <c r="H21" i="93"/>
  <c r="B89" i="93"/>
  <c r="M43" i="93"/>
  <c r="M16" i="93"/>
  <c r="B62" i="93"/>
  <c r="C10" i="93"/>
  <c r="B88" i="93"/>
  <c r="M42" i="93"/>
  <c r="M14" i="93"/>
  <c r="B60" i="93"/>
  <c r="B90" i="93"/>
  <c r="M44" i="93"/>
  <c r="D10" i="93"/>
  <c r="B87" i="93"/>
  <c r="M41" i="93"/>
  <c r="B69" i="93"/>
  <c r="M23" i="93"/>
  <c r="B82" i="93"/>
  <c r="M36" i="93"/>
  <c r="M17" i="93"/>
  <c r="B63" i="93"/>
  <c r="B81" i="93"/>
  <c r="M35" i="93"/>
  <c r="M33" i="93"/>
  <c r="B79" i="93"/>
  <c r="M32" i="93"/>
  <c r="B78" i="93"/>
  <c r="B64" i="93"/>
  <c r="M18" i="93"/>
  <c r="B80" i="93"/>
  <c r="M34" i="93"/>
  <c r="B70" i="93"/>
  <c r="M24" i="93"/>
  <c r="H30" i="93"/>
  <c r="M31" i="93"/>
  <c r="B77" i="93"/>
  <c r="BC8" i="83"/>
  <c r="I52" i="92"/>
  <c r="AN8" i="92"/>
  <c r="I54" i="92" s="1"/>
  <c r="T8" i="92"/>
  <c r="E54" i="92" s="1"/>
  <c r="E52" i="92"/>
  <c r="C52" i="92"/>
  <c r="J8" i="92"/>
  <c r="C54" i="92" s="1"/>
  <c r="H52" i="92"/>
  <c r="AI8" i="92"/>
  <c r="H54" i="92" s="1"/>
  <c r="AS8" i="92"/>
  <c r="J54" i="92" s="1"/>
  <c r="J52" i="92"/>
  <c r="Y8" i="92"/>
  <c r="F54" i="92" s="1"/>
  <c r="F52" i="92"/>
  <c r="H36" i="73"/>
  <c r="M36" i="73" s="1"/>
  <c r="M52" i="92"/>
  <c r="BH8" i="92"/>
  <c r="M54" i="92" s="1"/>
  <c r="T52" i="92"/>
  <c r="R53" i="92"/>
  <c r="T53" i="92"/>
  <c r="S53" i="92"/>
  <c r="Q53" i="92"/>
  <c r="BM8" i="92"/>
  <c r="N54" i="92" s="1"/>
  <c r="N52" i="92"/>
  <c r="E8" i="92"/>
  <c r="B54" i="92" s="1"/>
  <c r="B52" i="92"/>
  <c r="AX8" i="92"/>
  <c r="K54" i="92" s="1"/>
  <c r="K52" i="92"/>
  <c r="AD8" i="92"/>
  <c r="G54" i="92" s="1"/>
  <c r="G52" i="92"/>
  <c r="C10" i="92"/>
  <c r="D10" i="92"/>
  <c r="M32" i="92"/>
  <c r="B78" i="92"/>
  <c r="Z77" i="92" s="1"/>
  <c r="X77" i="92" s="1"/>
  <c r="O78" i="92" s="1"/>
  <c r="B64" i="92"/>
  <c r="Z62" i="92" s="1"/>
  <c r="X62" i="92" s="1"/>
  <c r="O64" i="92" s="1"/>
  <c r="M18" i="92"/>
  <c r="M36" i="92"/>
  <c r="B82" i="92"/>
  <c r="B69" i="92"/>
  <c r="Z67" i="92" s="1"/>
  <c r="X67" i="92" s="1"/>
  <c r="O69" i="92" s="1"/>
  <c r="M23" i="92"/>
  <c r="B61" i="92"/>
  <c r="Z64" i="92" s="1"/>
  <c r="X64" i="92" s="1"/>
  <c r="O61" i="92" s="1"/>
  <c r="M15" i="92"/>
  <c r="M42" i="92"/>
  <c r="B88" i="92"/>
  <c r="Z73" i="92" s="1"/>
  <c r="X73" i="92" s="1"/>
  <c r="O88" i="92" s="1"/>
  <c r="B73" i="92"/>
  <c r="M27" i="92"/>
  <c r="M19" i="92"/>
  <c r="B65" i="92"/>
  <c r="B71" i="92"/>
  <c r="Z68" i="92" s="1"/>
  <c r="X68" i="92" s="1"/>
  <c r="O71" i="92" s="1"/>
  <c r="M25" i="92"/>
  <c r="M33" i="92"/>
  <c r="B79" i="92"/>
  <c r="Z71" i="92" s="1"/>
  <c r="X71" i="92" s="1"/>
  <c r="O79" i="92" s="1"/>
  <c r="M24" i="92"/>
  <c r="B70" i="92"/>
  <c r="Z69" i="92" s="1"/>
  <c r="X69" i="92" s="1"/>
  <c r="O70" i="92" s="1"/>
  <c r="M35" i="92"/>
  <c r="B81" i="92"/>
  <c r="Z70" i="92" s="1"/>
  <c r="X70" i="92" s="1"/>
  <c r="O81" i="92" s="1"/>
  <c r="B10" i="92"/>
  <c r="B87" i="92"/>
  <c r="Z78" i="92" s="1"/>
  <c r="X78" i="92" s="1"/>
  <c r="O87" i="92" s="1"/>
  <c r="M41" i="92"/>
  <c r="M43" i="92"/>
  <c r="B89" i="92"/>
  <c r="Z72" i="92" s="1"/>
  <c r="X72" i="92" s="1"/>
  <c r="O89" i="92" s="1"/>
  <c r="B80" i="92"/>
  <c r="Z76" i="92" s="1"/>
  <c r="X76" i="92" s="1"/>
  <c r="O80" i="92" s="1"/>
  <c r="M34" i="92"/>
  <c r="B77" i="92"/>
  <c r="M31" i="92"/>
  <c r="H30" i="92"/>
  <c r="H39" i="92"/>
  <c r="M40" i="92"/>
  <c r="B86" i="92"/>
  <c r="Z74" i="92" s="1"/>
  <c r="X74" i="92" s="1"/>
  <c r="O86" i="92" s="1"/>
  <c r="B90" i="92"/>
  <c r="M44" i="92"/>
  <c r="H12" i="92"/>
  <c r="M13" i="92"/>
  <c r="B59" i="92"/>
  <c r="Z63" i="92" s="1"/>
  <c r="X63" i="92" s="1"/>
  <c r="O59" i="92" s="1"/>
  <c r="B62" i="92"/>
  <c r="Z65" i="92" s="1"/>
  <c r="X65" i="92" s="1"/>
  <c r="O62" i="92" s="1"/>
  <c r="M16" i="92"/>
  <c r="M17" i="92"/>
  <c r="B63" i="92"/>
  <c r="Z75" i="92" s="1"/>
  <c r="X75" i="92" s="1"/>
  <c r="O63" i="92" s="1"/>
  <c r="B68" i="92"/>
  <c r="Z66" i="92" s="1"/>
  <c r="X66" i="92" s="1"/>
  <c r="O68" i="92" s="1"/>
  <c r="H21" i="92"/>
  <c r="M22" i="92"/>
  <c r="B72" i="92"/>
  <c r="M26" i="92"/>
  <c r="M14" i="92"/>
  <c r="B60" i="92"/>
  <c r="Z61" i="92" s="1"/>
  <c r="X61" i="92" s="1"/>
  <c r="O60" i="92" s="1"/>
  <c r="H19" i="74"/>
  <c r="K46" i="74" s="1"/>
  <c r="C92" i="74" s="1"/>
  <c r="H27" i="73"/>
  <c r="H19" i="73"/>
  <c r="H44" i="18"/>
  <c r="AS8" i="63"/>
  <c r="J54" i="63" s="1"/>
  <c r="B10" i="89"/>
  <c r="B10" i="88"/>
  <c r="C10" i="89"/>
  <c r="B59" i="91"/>
  <c r="M13" i="91"/>
  <c r="H12" i="91"/>
  <c r="M26" i="91"/>
  <c r="B72" i="91"/>
  <c r="B60" i="91"/>
  <c r="M14" i="91"/>
  <c r="B63" i="90"/>
  <c r="M17" i="90"/>
  <c r="M24" i="89"/>
  <c r="B70" i="89"/>
  <c r="B65" i="91"/>
  <c r="M19" i="91"/>
  <c r="B64" i="90"/>
  <c r="M18" i="90"/>
  <c r="M33" i="90"/>
  <c r="B79" i="90"/>
  <c r="B68" i="89"/>
  <c r="M22" i="89"/>
  <c r="H21" i="89"/>
  <c r="M41" i="88"/>
  <c r="B87" i="88"/>
  <c r="Z78" i="88" s="1"/>
  <c r="X78" i="88" s="1"/>
  <c r="O87" i="88" s="1"/>
  <c r="B63" i="91"/>
  <c r="M17" i="91"/>
  <c r="B62" i="90"/>
  <c r="M16" i="90"/>
  <c r="B77" i="90"/>
  <c r="H30" i="90"/>
  <c r="M31" i="90"/>
  <c r="B64" i="91"/>
  <c r="M18" i="91"/>
  <c r="B68" i="90"/>
  <c r="M22" i="90"/>
  <c r="H21" i="90"/>
  <c r="D10" i="88"/>
  <c r="B10" i="91"/>
  <c r="B69" i="90"/>
  <c r="M23" i="90"/>
  <c r="B71" i="88"/>
  <c r="Z68" i="88" s="1"/>
  <c r="X68" i="88" s="1"/>
  <c r="O71" i="88" s="1"/>
  <c r="M25" i="88"/>
  <c r="C10" i="90"/>
  <c r="M25" i="91"/>
  <c r="B71" i="91"/>
  <c r="B80" i="90"/>
  <c r="M34" i="90"/>
  <c r="B68" i="88"/>
  <c r="Z66" i="88" s="1"/>
  <c r="X66" i="88" s="1"/>
  <c r="O68" i="88" s="1"/>
  <c r="M22" i="88"/>
  <c r="H21" i="88"/>
  <c r="H21" i="91"/>
  <c r="B68" i="91"/>
  <c r="M22" i="91"/>
  <c r="B81" i="90"/>
  <c r="M35" i="90"/>
  <c r="B69" i="91"/>
  <c r="M23" i="91"/>
  <c r="D10" i="89"/>
  <c r="B72" i="90"/>
  <c r="M26" i="90"/>
  <c r="B61" i="88"/>
  <c r="Z64" i="88" s="1"/>
  <c r="X64" i="88" s="1"/>
  <c r="O61" i="88" s="1"/>
  <c r="M15" i="88"/>
  <c r="M34" i="89"/>
  <c r="B80" i="89"/>
  <c r="B73" i="90"/>
  <c r="M27" i="90"/>
  <c r="B62" i="91"/>
  <c r="M16" i="91"/>
  <c r="B61" i="90"/>
  <c r="M15" i="90"/>
  <c r="M40" i="90"/>
  <c r="B86" i="90"/>
  <c r="H39" i="90"/>
  <c r="B71" i="90"/>
  <c r="M25" i="90"/>
  <c r="B69" i="89"/>
  <c r="M23" i="89"/>
  <c r="B87" i="90"/>
  <c r="M41" i="90"/>
  <c r="B69" i="88"/>
  <c r="Z67" i="88" s="1"/>
  <c r="X67" i="88" s="1"/>
  <c r="O69" i="88" s="1"/>
  <c r="M23" i="88"/>
  <c r="B65" i="88"/>
  <c r="M19" i="88"/>
  <c r="H39" i="89"/>
  <c r="M40" i="89"/>
  <c r="B86" i="89"/>
  <c r="B71" i="89"/>
  <c r="M25" i="89"/>
  <c r="B65" i="90"/>
  <c r="M19" i="90"/>
  <c r="B73" i="89"/>
  <c r="M27" i="89"/>
  <c r="B73" i="88"/>
  <c r="M27" i="88"/>
  <c r="B90" i="89"/>
  <c r="M44" i="89"/>
  <c r="B73" i="91"/>
  <c r="M27" i="91"/>
  <c r="B62" i="88"/>
  <c r="Z65" i="88" s="1"/>
  <c r="X65" i="88" s="1"/>
  <c r="O62" i="88" s="1"/>
  <c r="M16" i="88"/>
  <c r="M31" i="89"/>
  <c r="H30" i="89"/>
  <c r="B77" i="89"/>
  <c r="B70" i="90"/>
  <c r="M24" i="90"/>
  <c r="M26" i="89"/>
  <c r="B72" i="89"/>
  <c r="M14" i="88"/>
  <c r="B60" i="88"/>
  <c r="Z61" i="88" s="1"/>
  <c r="X61" i="88" s="1"/>
  <c r="O60" i="88" s="1"/>
  <c r="M33" i="89"/>
  <c r="B79" i="89"/>
  <c r="M33" i="88"/>
  <c r="B79" i="88"/>
  <c r="Z71" i="88" s="1"/>
  <c r="X71" i="88" s="1"/>
  <c r="O79" i="88" s="1"/>
  <c r="B79" i="91"/>
  <c r="M33" i="91"/>
  <c r="B81" i="89"/>
  <c r="M35" i="89"/>
  <c r="B10" i="90"/>
  <c r="B78" i="89"/>
  <c r="M32" i="89"/>
  <c r="B64" i="88"/>
  <c r="Z62" i="88" s="1"/>
  <c r="X62" i="88" s="1"/>
  <c r="O64" i="88" s="1"/>
  <c r="M18" i="88"/>
  <c r="C10" i="88"/>
  <c r="D10" i="91"/>
  <c r="B87" i="89"/>
  <c r="M41" i="89"/>
  <c r="B82" i="89"/>
  <c r="M36" i="89"/>
  <c r="M43" i="89"/>
  <c r="B89" i="89"/>
  <c r="M43" i="88"/>
  <c r="B89" i="88"/>
  <c r="Z72" i="88" s="1"/>
  <c r="X72" i="88" s="1"/>
  <c r="O89" i="88" s="1"/>
  <c r="M43" i="91"/>
  <c r="B89" i="91"/>
  <c r="B62" i="89"/>
  <c r="M16" i="89"/>
  <c r="B63" i="88"/>
  <c r="Z75" i="88" s="1"/>
  <c r="X75" i="88" s="1"/>
  <c r="O63" i="88" s="1"/>
  <c r="M17" i="88"/>
  <c r="B88" i="89"/>
  <c r="M42" i="89"/>
  <c r="B60" i="89"/>
  <c r="M14" i="89"/>
  <c r="B61" i="89"/>
  <c r="M15" i="89"/>
  <c r="B80" i="88"/>
  <c r="Z76" i="88" s="1"/>
  <c r="X76" i="88" s="1"/>
  <c r="O80" i="88" s="1"/>
  <c r="M34" i="88"/>
  <c r="D10" i="90"/>
  <c r="B64" i="89"/>
  <c r="M18" i="89"/>
  <c r="B78" i="88"/>
  <c r="Z77" i="88" s="1"/>
  <c r="X77" i="88" s="1"/>
  <c r="O78" i="88" s="1"/>
  <c r="M32" i="88"/>
  <c r="M32" i="91"/>
  <c r="B78" i="91"/>
  <c r="B65" i="89"/>
  <c r="M19" i="89"/>
  <c r="M42" i="90"/>
  <c r="B88" i="90"/>
  <c r="B70" i="88"/>
  <c r="Z69" i="88" s="1"/>
  <c r="X69" i="88" s="1"/>
  <c r="O70" i="88" s="1"/>
  <c r="M24" i="88"/>
  <c r="B70" i="91"/>
  <c r="M24" i="91"/>
  <c r="H39" i="88"/>
  <c r="M40" i="88"/>
  <c r="B86" i="88"/>
  <c r="Z74" i="88" s="1"/>
  <c r="X74" i="88" s="1"/>
  <c r="O86" i="88" s="1"/>
  <c r="M34" i="91"/>
  <c r="B80" i="91"/>
  <c r="M31" i="91"/>
  <c r="H30" i="91"/>
  <c r="B77" i="91"/>
  <c r="M44" i="90"/>
  <c r="B90" i="90"/>
  <c r="B82" i="88"/>
  <c r="M36" i="88"/>
  <c r="B82" i="91"/>
  <c r="M36" i="91"/>
  <c r="B78" i="90"/>
  <c r="M32" i="90"/>
  <c r="C10" i="91"/>
  <c r="M44" i="88"/>
  <c r="B90" i="88"/>
  <c r="H39" i="91"/>
  <c r="M40" i="91"/>
  <c r="B86" i="91"/>
  <c r="B59" i="89"/>
  <c r="H12" i="89"/>
  <c r="M13" i="89"/>
  <c r="B59" i="88"/>
  <c r="Z63" i="88" s="1"/>
  <c r="X63" i="88" s="1"/>
  <c r="O59" i="88" s="1"/>
  <c r="H12" i="88"/>
  <c r="M13" i="88"/>
  <c r="M31" i="88"/>
  <c r="H30" i="88"/>
  <c r="B77" i="88"/>
  <c r="B81" i="91"/>
  <c r="M35" i="91"/>
  <c r="B72" i="88"/>
  <c r="M26" i="88"/>
  <c r="B88" i="88"/>
  <c r="Z73" i="88" s="1"/>
  <c r="X73" i="88" s="1"/>
  <c r="O88" i="88" s="1"/>
  <c r="M42" i="88"/>
  <c r="B88" i="91"/>
  <c r="M42" i="91"/>
  <c r="B59" i="90"/>
  <c r="M13" i="90"/>
  <c r="H12" i="90"/>
  <c r="B82" i="90"/>
  <c r="M36" i="90"/>
  <c r="B61" i="91"/>
  <c r="M15" i="91"/>
  <c r="B60" i="90"/>
  <c r="M14" i="90"/>
  <c r="M44" i="91"/>
  <c r="B90" i="91"/>
  <c r="B63" i="89"/>
  <c r="M17" i="89"/>
  <c r="B89" i="90"/>
  <c r="M43" i="90"/>
  <c r="M35" i="88"/>
  <c r="B81" i="88"/>
  <c r="Z70" i="88" s="1"/>
  <c r="X70" i="88" s="1"/>
  <c r="O81" i="88" s="1"/>
  <c r="B87" i="91"/>
  <c r="M41" i="91"/>
  <c r="K52" i="89"/>
  <c r="AX8" i="89"/>
  <c r="K54" i="89" s="1"/>
  <c r="P53" i="89"/>
  <c r="AN8" i="88"/>
  <c r="I54" i="88" s="1"/>
  <c r="I52" i="88"/>
  <c r="F52" i="91"/>
  <c r="Y8" i="91"/>
  <c r="F54" i="91" s="1"/>
  <c r="M52" i="89"/>
  <c r="BH8" i="89"/>
  <c r="M54" i="89" s="1"/>
  <c r="J52" i="88"/>
  <c r="AS8" i="88"/>
  <c r="J54" i="88" s="1"/>
  <c r="K52" i="91"/>
  <c r="AX8" i="91"/>
  <c r="K54" i="91" s="1"/>
  <c r="H52" i="89"/>
  <c r="AI8" i="89"/>
  <c r="H54" i="89" s="1"/>
  <c r="B52" i="91"/>
  <c r="E8" i="91"/>
  <c r="B54" i="91" s="1"/>
  <c r="D52" i="91"/>
  <c r="S52" i="91" s="1"/>
  <c r="O8" i="91"/>
  <c r="D54" i="91" s="1"/>
  <c r="J52" i="89"/>
  <c r="AS8" i="89"/>
  <c r="J54" i="89" s="1"/>
  <c r="E52" i="90"/>
  <c r="T8" i="90"/>
  <c r="E54" i="90" s="1"/>
  <c r="K52" i="90"/>
  <c r="AX8" i="90"/>
  <c r="K54" i="90" s="1"/>
  <c r="BH8" i="88"/>
  <c r="M54" i="88" s="1"/>
  <c r="M52" i="88"/>
  <c r="H52" i="90"/>
  <c r="AI8" i="90"/>
  <c r="H54" i="90" s="1"/>
  <c r="T53" i="91"/>
  <c r="P52" i="91"/>
  <c r="S53" i="91"/>
  <c r="R53" i="91"/>
  <c r="P53" i="91"/>
  <c r="Q53" i="91"/>
  <c r="Q52" i="91"/>
  <c r="F52" i="89"/>
  <c r="Y8" i="89"/>
  <c r="F54" i="89" s="1"/>
  <c r="B52" i="90"/>
  <c r="Q52" i="90" s="1"/>
  <c r="E8" i="90"/>
  <c r="B54" i="90" s="1"/>
  <c r="G52" i="90"/>
  <c r="AD8" i="90"/>
  <c r="G54" i="90" s="1"/>
  <c r="G52" i="88"/>
  <c r="AD8" i="88"/>
  <c r="G54" i="88" s="1"/>
  <c r="F52" i="90"/>
  <c r="Y8" i="90"/>
  <c r="F54" i="90" s="1"/>
  <c r="E52" i="88"/>
  <c r="T8" i="88"/>
  <c r="E54" i="88" s="1"/>
  <c r="S53" i="89"/>
  <c r="N52" i="91"/>
  <c r="BM8" i="91"/>
  <c r="N54" i="91" s="1"/>
  <c r="BM8" i="88"/>
  <c r="N54" i="88" s="1"/>
  <c r="N52" i="88"/>
  <c r="I52" i="89"/>
  <c r="AN8" i="89"/>
  <c r="I54" i="89" s="1"/>
  <c r="R53" i="88"/>
  <c r="T53" i="88"/>
  <c r="S53" i="88"/>
  <c r="Q53" i="88"/>
  <c r="D52" i="89"/>
  <c r="O8" i="89"/>
  <c r="D54" i="89" s="1"/>
  <c r="H19" i="57"/>
  <c r="J52" i="90"/>
  <c r="AS8" i="90"/>
  <c r="J54" i="90" s="1"/>
  <c r="G52" i="91"/>
  <c r="AD8" i="91"/>
  <c r="G54" i="91" s="1"/>
  <c r="N52" i="89"/>
  <c r="BM8" i="89"/>
  <c r="N54" i="89" s="1"/>
  <c r="D52" i="90"/>
  <c r="O8" i="90"/>
  <c r="D54" i="90" s="1"/>
  <c r="J52" i="91"/>
  <c r="AS8" i="91"/>
  <c r="J54" i="91" s="1"/>
  <c r="B52" i="88"/>
  <c r="E8" i="88"/>
  <c r="B54" i="88" s="1"/>
  <c r="Q53" i="90"/>
  <c r="R53" i="90"/>
  <c r="P53" i="90"/>
  <c r="S53" i="90"/>
  <c r="T53" i="90"/>
  <c r="P52" i="90"/>
  <c r="C52" i="91"/>
  <c r="R52" i="91" s="1"/>
  <c r="J8" i="91"/>
  <c r="C54" i="91" s="1"/>
  <c r="E52" i="91"/>
  <c r="T8" i="91"/>
  <c r="E54" i="91" s="1"/>
  <c r="F52" i="88"/>
  <c r="Y8" i="88"/>
  <c r="F54" i="88" s="1"/>
  <c r="T53" i="89"/>
  <c r="R53" i="89"/>
  <c r="AX8" i="88"/>
  <c r="K54" i="88" s="1"/>
  <c r="K52" i="88"/>
  <c r="I52" i="90"/>
  <c r="AN8" i="90"/>
  <c r="I54" i="90" s="1"/>
  <c r="Q53" i="89"/>
  <c r="E52" i="89"/>
  <c r="P52" i="89" s="1"/>
  <c r="T8" i="89"/>
  <c r="E54" i="89" s="1"/>
  <c r="AD8" i="89"/>
  <c r="G54" i="89" s="1"/>
  <c r="G52" i="89"/>
  <c r="C52" i="89"/>
  <c r="J8" i="89"/>
  <c r="C54" i="89" s="1"/>
  <c r="M52" i="91"/>
  <c r="BH8" i="91"/>
  <c r="M54" i="91" s="1"/>
  <c r="I52" i="91"/>
  <c r="AN8" i="91"/>
  <c r="I54" i="91" s="1"/>
  <c r="H52" i="91"/>
  <c r="AI8" i="91"/>
  <c r="H54" i="91" s="1"/>
  <c r="B52" i="89"/>
  <c r="Q52" i="89" s="1"/>
  <c r="E8" i="89"/>
  <c r="B54" i="89" s="1"/>
  <c r="C52" i="90"/>
  <c r="J8" i="90"/>
  <c r="C54" i="90" s="1"/>
  <c r="H52" i="88"/>
  <c r="AI8" i="88"/>
  <c r="H54" i="88" s="1"/>
  <c r="D52" i="88"/>
  <c r="O8" i="88"/>
  <c r="D54" i="88" s="1"/>
  <c r="N52" i="90"/>
  <c r="BM8" i="90"/>
  <c r="N54" i="90" s="1"/>
  <c r="M52" i="90"/>
  <c r="BH8" i="90"/>
  <c r="M54" i="90" s="1"/>
  <c r="C52" i="88"/>
  <c r="J8" i="88"/>
  <c r="C54" i="88" s="1"/>
  <c r="BC8" i="82"/>
  <c r="L46" i="57"/>
  <c r="C93" i="57" s="1"/>
  <c r="U19" i="57"/>
  <c r="U46" i="57" s="1"/>
  <c r="E92" i="57" s="1"/>
  <c r="Q46" i="57"/>
  <c r="D93" i="57" s="1"/>
  <c r="G46" i="57"/>
  <c r="B93" i="57" s="1"/>
  <c r="BC8" i="51"/>
  <c r="F46" i="18"/>
  <c r="B92" i="18" s="1"/>
  <c r="H19" i="18"/>
  <c r="B65" i="18" s="1"/>
  <c r="B10" i="86"/>
  <c r="AI8" i="86"/>
  <c r="H54" i="86" s="1"/>
  <c r="H52" i="86"/>
  <c r="N52" i="86"/>
  <c r="BM8" i="86"/>
  <c r="N54" i="86" s="1"/>
  <c r="AN8" i="87"/>
  <c r="I54" i="87" s="1"/>
  <c r="I52" i="87"/>
  <c r="E52" i="86"/>
  <c r="T8" i="86"/>
  <c r="E54" i="86" s="1"/>
  <c r="G52" i="86"/>
  <c r="AD8" i="86"/>
  <c r="G54" i="86" s="1"/>
  <c r="AS8" i="86"/>
  <c r="J54" i="86" s="1"/>
  <c r="J52" i="86"/>
  <c r="AS8" i="87"/>
  <c r="J54" i="87" s="1"/>
  <c r="J52" i="87"/>
  <c r="F52" i="86"/>
  <c r="Y8" i="86"/>
  <c r="F54" i="86" s="1"/>
  <c r="AX8" i="87"/>
  <c r="K54" i="87" s="1"/>
  <c r="K52" i="87"/>
  <c r="N52" i="87"/>
  <c r="BM8" i="87"/>
  <c r="N54" i="87" s="1"/>
  <c r="M52" i="87"/>
  <c r="BH8" i="87"/>
  <c r="M54" i="87" s="1"/>
  <c r="S52" i="86"/>
  <c r="T53" i="86"/>
  <c r="Q53" i="86"/>
  <c r="S53" i="86"/>
  <c r="R53" i="86"/>
  <c r="T52" i="86"/>
  <c r="F52" i="87"/>
  <c r="Y8" i="87"/>
  <c r="F54" i="87" s="1"/>
  <c r="K52" i="86"/>
  <c r="AX8" i="86"/>
  <c r="K54" i="86" s="1"/>
  <c r="B52" i="86"/>
  <c r="E8" i="86"/>
  <c r="B54" i="86" s="1"/>
  <c r="G52" i="87"/>
  <c r="AD8" i="87"/>
  <c r="G54" i="87" s="1"/>
  <c r="I52" i="86"/>
  <c r="AN8" i="86"/>
  <c r="I54" i="86" s="1"/>
  <c r="C52" i="86"/>
  <c r="J8" i="86"/>
  <c r="C54" i="86" s="1"/>
  <c r="H52" i="87"/>
  <c r="AI8" i="87"/>
  <c r="H54" i="87" s="1"/>
  <c r="T8" i="87"/>
  <c r="E54" i="87" s="1"/>
  <c r="E52" i="87"/>
  <c r="C52" i="87"/>
  <c r="J8" i="87"/>
  <c r="C54" i="87" s="1"/>
  <c r="S53" i="87"/>
  <c r="Q53" i="87"/>
  <c r="R53" i="87"/>
  <c r="T53" i="87"/>
  <c r="M52" i="86"/>
  <c r="BH8" i="86"/>
  <c r="M54" i="86" s="1"/>
  <c r="B52" i="87"/>
  <c r="T52" i="87" s="1"/>
  <c r="E8" i="87"/>
  <c r="B54" i="87" s="1"/>
  <c r="D10" i="86"/>
  <c r="C10" i="87"/>
  <c r="M22" i="86"/>
  <c r="B68" i="86"/>
  <c r="H21" i="86"/>
  <c r="H30" i="86"/>
  <c r="B77" i="86"/>
  <c r="M31" i="86"/>
  <c r="B78" i="86"/>
  <c r="M32" i="86"/>
  <c r="B73" i="87"/>
  <c r="M27" i="87"/>
  <c r="B79" i="87"/>
  <c r="M33" i="87"/>
  <c r="M36" i="86"/>
  <c r="B82" i="86"/>
  <c r="B63" i="86"/>
  <c r="M17" i="86"/>
  <c r="H12" i="86"/>
  <c r="M13" i="86"/>
  <c r="B59" i="86"/>
  <c r="B61" i="86"/>
  <c r="M15" i="86"/>
  <c r="B69" i="87"/>
  <c r="M23" i="87"/>
  <c r="M31" i="87"/>
  <c r="H30" i="87"/>
  <c r="B77" i="87"/>
  <c r="B82" i="87"/>
  <c r="M36" i="87"/>
  <c r="M43" i="86"/>
  <c r="B89" i="86"/>
  <c r="B80" i="86"/>
  <c r="M34" i="86"/>
  <c r="B86" i="86"/>
  <c r="H39" i="86"/>
  <c r="M40" i="86"/>
  <c r="B10" i="87"/>
  <c r="B72" i="86"/>
  <c r="M26" i="86"/>
  <c r="B89" i="87"/>
  <c r="M43" i="87"/>
  <c r="H12" i="87"/>
  <c r="B59" i="87"/>
  <c r="M13" i="87"/>
  <c r="D10" i="87"/>
  <c r="B72" i="87"/>
  <c r="M26" i="87"/>
  <c r="M24" i="87"/>
  <c r="B70" i="87"/>
  <c r="B71" i="86"/>
  <c r="M25" i="86"/>
  <c r="B62" i="86"/>
  <c r="M16" i="86"/>
  <c r="M44" i="87"/>
  <c r="B90" i="87"/>
  <c r="B64" i="86"/>
  <c r="M18" i="86"/>
  <c r="M33" i="86"/>
  <c r="B79" i="86"/>
  <c r="B88" i="86"/>
  <c r="M42" i="86"/>
  <c r="M24" i="86"/>
  <c r="B70" i="86"/>
  <c r="M14" i="86"/>
  <c r="B60" i="86"/>
  <c r="B86" i="87"/>
  <c r="M40" i="87"/>
  <c r="H39" i="87"/>
  <c r="B80" i="87"/>
  <c r="M34" i="87"/>
  <c r="M17" i="87"/>
  <c r="B63" i="87"/>
  <c r="B81" i="87"/>
  <c r="M35" i="87"/>
  <c r="B87" i="87"/>
  <c r="M41" i="87"/>
  <c r="B69" i="86"/>
  <c r="M23" i="86"/>
  <c r="B78" i="87"/>
  <c r="M32" i="87"/>
  <c r="B65" i="87"/>
  <c r="M19" i="87"/>
  <c r="B61" i="87"/>
  <c r="M15" i="87"/>
  <c r="C10" i="86"/>
  <c r="B87" i="86"/>
  <c r="M41" i="86"/>
  <c r="B71" i="87"/>
  <c r="M25" i="87"/>
  <c r="M44" i="86"/>
  <c r="B90" i="86"/>
  <c r="M14" i="87"/>
  <c r="B60" i="87"/>
  <c r="B62" i="87"/>
  <c r="M16" i="87"/>
  <c r="M19" i="86"/>
  <c r="B65" i="86"/>
  <c r="B73" i="86"/>
  <c r="M27" i="86"/>
  <c r="B64" i="87"/>
  <c r="M18" i="87"/>
  <c r="H21" i="87"/>
  <c r="B68" i="87"/>
  <c r="M22" i="87"/>
  <c r="M35" i="86"/>
  <c r="B81" i="86"/>
  <c r="M42" i="87"/>
  <c r="B88" i="87"/>
  <c r="BC8" i="34"/>
  <c r="F46" i="59"/>
  <c r="B92" i="59" s="1"/>
  <c r="F46" i="64"/>
  <c r="B92" i="64" s="1"/>
  <c r="BC8" i="64"/>
  <c r="M13" i="18"/>
  <c r="R13" i="18" s="1"/>
  <c r="H12" i="18"/>
  <c r="C10" i="84"/>
  <c r="B10" i="83"/>
  <c r="P46" i="64"/>
  <c r="D92" i="64" s="1"/>
  <c r="Q46" i="64"/>
  <c r="D93" i="64" s="1"/>
  <c r="C10" i="83"/>
  <c r="F46" i="58"/>
  <c r="B92" i="58" s="1"/>
  <c r="AI8" i="57"/>
  <c r="H54" i="57" s="1"/>
  <c r="E52" i="83"/>
  <c r="T8" i="83"/>
  <c r="E54" i="83" s="1"/>
  <c r="BM8" i="18"/>
  <c r="N54" i="18" s="1"/>
  <c r="N52" i="18"/>
  <c r="BM8" i="74"/>
  <c r="N54" i="74" s="1"/>
  <c r="N52" i="74"/>
  <c r="BM8" i="83"/>
  <c r="N54" i="83" s="1"/>
  <c r="N52" i="83"/>
  <c r="AN8" i="82"/>
  <c r="I54" i="82" s="1"/>
  <c r="I52" i="82"/>
  <c r="BH8" i="81"/>
  <c r="M54" i="81" s="1"/>
  <c r="M52" i="81"/>
  <c r="BH8" i="35"/>
  <c r="M54" i="35" s="1"/>
  <c r="M52" i="35"/>
  <c r="F52" i="84"/>
  <c r="Y8" i="84"/>
  <c r="F54" i="84" s="1"/>
  <c r="E52" i="82"/>
  <c r="T8" i="82"/>
  <c r="E54" i="82" s="1"/>
  <c r="AS8" i="83"/>
  <c r="J54" i="83" s="1"/>
  <c r="J52" i="83"/>
  <c r="BM8" i="66"/>
  <c r="N54" i="66" s="1"/>
  <c r="N52" i="66"/>
  <c r="F52" i="83"/>
  <c r="Y8" i="83"/>
  <c r="F54" i="83" s="1"/>
  <c r="BH8" i="18"/>
  <c r="M54" i="18" s="1"/>
  <c r="M52" i="18"/>
  <c r="BH8" i="69"/>
  <c r="M54" i="69" s="1"/>
  <c r="M52" i="69"/>
  <c r="BH8" i="84"/>
  <c r="M54" i="84" s="1"/>
  <c r="M52" i="84"/>
  <c r="BH8" i="65"/>
  <c r="M54" i="65" s="1"/>
  <c r="M52" i="65"/>
  <c r="I52" i="83"/>
  <c r="AN8" i="83"/>
  <c r="I54" i="83" s="1"/>
  <c r="AX8" i="84"/>
  <c r="K54" i="84" s="1"/>
  <c r="K52" i="84"/>
  <c r="M52" i="58"/>
  <c r="BH8" i="58"/>
  <c r="M54" i="58" s="1"/>
  <c r="G52" i="83"/>
  <c r="AD8" i="83"/>
  <c r="G54" i="83" s="1"/>
  <c r="N52" i="76"/>
  <c r="BM8" i="76"/>
  <c r="N54" i="76" s="1"/>
  <c r="BM8" i="51"/>
  <c r="N54" i="51" s="1"/>
  <c r="N52" i="51"/>
  <c r="BH8" i="76"/>
  <c r="M54" i="76" s="1"/>
  <c r="M52" i="76"/>
  <c r="C52" i="82"/>
  <c r="J8" i="82"/>
  <c r="C54" i="82" s="1"/>
  <c r="BH8" i="78"/>
  <c r="M54" i="78" s="1"/>
  <c r="M52" i="78"/>
  <c r="R53" i="84"/>
  <c r="T53" i="84"/>
  <c r="S53" i="84"/>
  <c r="Q53" i="84"/>
  <c r="AI8" i="83"/>
  <c r="H54" i="83" s="1"/>
  <c r="H52" i="83"/>
  <c r="B52" i="82"/>
  <c r="E8" i="82"/>
  <c r="B54" i="82" s="1"/>
  <c r="BH8" i="83"/>
  <c r="M54" i="83" s="1"/>
  <c r="M52" i="83"/>
  <c r="BM8" i="35"/>
  <c r="N54" i="35" s="1"/>
  <c r="N52" i="35"/>
  <c r="C52" i="84"/>
  <c r="J8" i="84"/>
  <c r="C54" i="84" s="1"/>
  <c r="BM8" i="78"/>
  <c r="N54" i="78" s="1"/>
  <c r="N52" i="78"/>
  <c r="G52" i="84"/>
  <c r="AD8" i="84"/>
  <c r="G54" i="84" s="1"/>
  <c r="B52" i="84"/>
  <c r="E8" i="84"/>
  <c r="B54" i="84" s="1"/>
  <c r="D52" i="83"/>
  <c r="O8" i="83"/>
  <c r="D54" i="83" s="1"/>
  <c r="T53" i="82"/>
  <c r="S53" i="82"/>
  <c r="Q53" i="82"/>
  <c r="R53" i="82"/>
  <c r="N52" i="82"/>
  <c r="BM8" i="82"/>
  <c r="N54" i="82" s="1"/>
  <c r="J52" i="84"/>
  <c r="AS8" i="84"/>
  <c r="J54" i="84" s="1"/>
  <c r="BM8" i="81"/>
  <c r="N54" i="81" s="1"/>
  <c r="N52" i="81"/>
  <c r="D52" i="82"/>
  <c r="O8" i="82"/>
  <c r="D54" i="82" s="1"/>
  <c r="BH8" i="57"/>
  <c r="M54" i="57" s="1"/>
  <c r="M52" i="57"/>
  <c r="BM8" i="84"/>
  <c r="N54" i="84" s="1"/>
  <c r="N52" i="84"/>
  <c r="AX8" i="82"/>
  <c r="K54" i="82" s="1"/>
  <c r="K52" i="82"/>
  <c r="BM8" i="73"/>
  <c r="N54" i="73" s="1"/>
  <c r="N52" i="73"/>
  <c r="M52" i="64"/>
  <c r="BH8" i="64"/>
  <c r="M54" i="64" s="1"/>
  <c r="Q53" i="83"/>
  <c r="T53" i="83"/>
  <c r="R53" i="83"/>
  <c r="S53" i="83"/>
  <c r="N52" i="65"/>
  <c r="BM8" i="65"/>
  <c r="N54" i="65" s="1"/>
  <c r="N52" i="63"/>
  <c r="BM8" i="63"/>
  <c r="N54" i="63" s="1"/>
  <c r="BH8" i="59"/>
  <c r="M54" i="59" s="1"/>
  <c r="M52" i="59"/>
  <c r="BH8" i="73"/>
  <c r="M54" i="73" s="1"/>
  <c r="M52" i="73"/>
  <c r="I52" i="84"/>
  <c r="AN8" i="84"/>
  <c r="I54" i="84" s="1"/>
  <c r="BH8" i="63"/>
  <c r="M54" i="63" s="1"/>
  <c r="M52" i="63"/>
  <c r="E52" i="84"/>
  <c r="T8" i="84"/>
  <c r="E54" i="84" s="1"/>
  <c r="BM8" i="64"/>
  <c r="N54" i="64" s="1"/>
  <c r="N52" i="64"/>
  <c r="AI8" i="84"/>
  <c r="H54" i="84" s="1"/>
  <c r="H52" i="84"/>
  <c r="BH8" i="51"/>
  <c r="M54" i="51" s="1"/>
  <c r="M52" i="51"/>
  <c r="D52" i="84"/>
  <c r="O8" i="84"/>
  <c r="D54" i="84" s="1"/>
  <c r="F52" i="82"/>
  <c r="Y8" i="82"/>
  <c r="F54" i="82" s="1"/>
  <c r="BM8" i="59"/>
  <c r="N54" i="59" s="1"/>
  <c r="N52" i="59"/>
  <c r="AS8" i="82"/>
  <c r="J54" i="82" s="1"/>
  <c r="J52" i="82"/>
  <c r="BH8" i="52"/>
  <c r="M54" i="52" s="1"/>
  <c r="M52" i="52"/>
  <c r="BH8" i="74"/>
  <c r="M54" i="74" s="1"/>
  <c r="M52" i="74"/>
  <c r="BM8" i="52"/>
  <c r="N54" i="52" s="1"/>
  <c r="N52" i="52"/>
  <c r="AX8" i="83"/>
  <c r="K54" i="83" s="1"/>
  <c r="K52" i="83"/>
  <c r="G52" i="82"/>
  <c r="AD8" i="82"/>
  <c r="G54" i="82" s="1"/>
  <c r="BM8" i="58"/>
  <c r="N54" i="58" s="1"/>
  <c r="N52" i="58"/>
  <c r="BM8" i="69"/>
  <c r="N54" i="69" s="1"/>
  <c r="N52" i="69"/>
  <c r="E8" i="83"/>
  <c r="B54" i="83" s="1"/>
  <c r="B52" i="83"/>
  <c r="N52" i="34"/>
  <c r="BM8" i="34"/>
  <c r="N54" i="34" s="1"/>
  <c r="BM8" i="57"/>
  <c r="N54" i="57" s="1"/>
  <c r="N52" i="57"/>
  <c r="M52" i="34"/>
  <c r="BH8" i="34"/>
  <c r="M54" i="34" s="1"/>
  <c r="BH8" i="66"/>
  <c r="M54" i="66" s="1"/>
  <c r="M52" i="66"/>
  <c r="AI8" i="82"/>
  <c r="H54" i="82" s="1"/>
  <c r="H52" i="82"/>
  <c r="C52" i="83"/>
  <c r="J8" i="83"/>
  <c r="C54" i="83" s="1"/>
  <c r="BH8" i="82"/>
  <c r="M54" i="82" s="1"/>
  <c r="M52" i="82"/>
  <c r="D10" i="84"/>
  <c r="M24" i="83"/>
  <c r="B70" i="83"/>
  <c r="B71" i="83"/>
  <c r="M25" i="83"/>
  <c r="M27" i="84"/>
  <c r="B73" i="84"/>
  <c r="B72" i="83"/>
  <c r="M26" i="83"/>
  <c r="B89" i="84"/>
  <c r="M43" i="84"/>
  <c r="B60" i="83"/>
  <c r="M14" i="83"/>
  <c r="M31" i="83"/>
  <c r="B77" i="83"/>
  <c r="H30" i="83"/>
  <c r="B78" i="83"/>
  <c r="M32" i="83"/>
  <c r="M13" i="82"/>
  <c r="B59" i="82"/>
  <c r="H12" i="82"/>
  <c r="B64" i="83"/>
  <c r="M18" i="83"/>
  <c r="B61" i="82"/>
  <c r="M15" i="82"/>
  <c r="M34" i="83"/>
  <c r="B80" i="83"/>
  <c r="B81" i="83"/>
  <c r="M35" i="83"/>
  <c r="B69" i="84"/>
  <c r="M23" i="84"/>
  <c r="M19" i="84"/>
  <c r="B65" i="84"/>
  <c r="M36" i="83"/>
  <c r="B82" i="83"/>
  <c r="B69" i="83"/>
  <c r="M23" i="83"/>
  <c r="B86" i="83"/>
  <c r="H39" i="83"/>
  <c r="M40" i="83"/>
  <c r="M22" i="82"/>
  <c r="B68" i="82"/>
  <c r="H21" i="82"/>
  <c r="M41" i="83"/>
  <c r="B87" i="83"/>
  <c r="M24" i="84"/>
  <c r="B70" i="84"/>
  <c r="B69" i="82"/>
  <c r="M23" i="82"/>
  <c r="B88" i="83"/>
  <c r="M42" i="83"/>
  <c r="B78" i="84"/>
  <c r="M32" i="84"/>
  <c r="D10" i="82"/>
  <c r="M27" i="83"/>
  <c r="B73" i="83"/>
  <c r="M44" i="84"/>
  <c r="B90" i="84"/>
  <c r="B68" i="84"/>
  <c r="H21" i="84"/>
  <c r="M22" i="84"/>
  <c r="M44" i="83"/>
  <c r="B90" i="83"/>
  <c r="B72" i="82"/>
  <c r="M26" i="82"/>
  <c r="B63" i="82"/>
  <c r="M17" i="82"/>
  <c r="M27" i="82"/>
  <c r="B73" i="82"/>
  <c r="B10" i="82"/>
  <c r="B79" i="83"/>
  <c r="M33" i="83"/>
  <c r="B72" i="84"/>
  <c r="M26" i="84"/>
  <c r="M32" i="82"/>
  <c r="B78" i="82"/>
  <c r="B79" i="84"/>
  <c r="M33" i="84"/>
  <c r="B79" i="82"/>
  <c r="M33" i="82"/>
  <c r="M19" i="82"/>
  <c r="B65" i="82"/>
  <c r="C10" i="82"/>
  <c r="B60" i="84"/>
  <c r="M14" i="84"/>
  <c r="M25" i="82"/>
  <c r="B71" i="82"/>
  <c r="D10" i="83"/>
  <c r="M36" i="82"/>
  <c r="B82" i="82"/>
  <c r="B64" i="84"/>
  <c r="M18" i="84"/>
  <c r="M24" i="82"/>
  <c r="B70" i="82"/>
  <c r="B89" i="83"/>
  <c r="M43" i="83"/>
  <c r="B63" i="84"/>
  <c r="M17" i="84"/>
  <c r="M35" i="84"/>
  <c r="B81" i="84"/>
  <c r="B77" i="82"/>
  <c r="M31" i="82"/>
  <c r="H30" i="82"/>
  <c r="B88" i="82"/>
  <c r="M42" i="82"/>
  <c r="B89" i="82"/>
  <c r="M43" i="82"/>
  <c r="B86" i="84"/>
  <c r="M40" i="84"/>
  <c r="H39" i="84"/>
  <c r="M35" i="82"/>
  <c r="B81" i="82"/>
  <c r="M14" i="82"/>
  <c r="B60" i="82"/>
  <c r="M34" i="82"/>
  <c r="B80" i="82"/>
  <c r="H12" i="84"/>
  <c r="M13" i="84"/>
  <c r="B59" i="84"/>
  <c r="M41" i="82"/>
  <c r="B87" i="82"/>
  <c r="B61" i="84"/>
  <c r="M15" i="84"/>
  <c r="B64" i="82"/>
  <c r="M18" i="82"/>
  <c r="M13" i="83"/>
  <c r="B59" i="83"/>
  <c r="H12" i="83"/>
  <c r="B62" i="84"/>
  <c r="M16" i="84"/>
  <c r="M40" i="82"/>
  <c r="H39" i="82"/>
  <c r="B86" i="82"/>
  <c r="M31" i="84"/>
  <c r="B77" i="84"/>
  <c r="H30" i="84"/>
  <c r="B61" i="83"/>
  <c r="M15" i="83"/>
  <c r="M41" i="84"/>
  <c r="B87" i="84"/>
  <c r="B62" i="83"/>
  <c r="M16" i="83"/>
  <c r="B10" i="84"/>
  <c r="M17" i="83"/>
  <c r="B63" i="83"/>
  <c r="M44" i="82"/>
  <c r="B90" i="82"/>
  <c r="M25" i="84"/>
  <c r="B71" i="84"/>
  <c r="B62" i="82"/>
  <c r="M16" i="82"/>
  <c r="M19" i="83"/>
  <c r="B65" i="83"/>
  <c r="B88" i="84"/>
  <c r="M42" i="84"/>
  <c r="B82" i="84"/>
  <c r="M36" i="84"/>
  <c r="H21" i="83"/>
  <c r="M22" i="83"/>
  <c r="B68" i="83"/>
  <c r="M34" i="84"/>
  <c r="B80" i="84"/>
  <c r="AX8" i="34"/>
  <c r="K54" i="34" s="1"/>
  <c r="F52" i="81"/>
  <c r="Y8" i="81"/>
  <c r="F54" i="81" s="1"/>
  <c r="AI8" i="81"/>
  <c r="H54" i="81" s="1"/>
  <c r="H52" i="81"/>
  <c r="K52" i="81"/>
  <c r="AX8" i="81"/>
  <c r="K54" i="81" s="1"/>
  <c r="B52" i="81"/>
  <c r="E8" i="81"/>
  <c r="B54" i="81" s="1"/>
  <c r="I52" i="81"/>
  <c r="AN8" i="81"/>
  <c r="I54" i="81" s="1"/>
  <c r="E52" i="81"/>
  <c r="T8" i="81"/>
  <c r="E54" i="81" s="1"/>
  <c r="T52" i="81"/>
  <c r="Q53" i="81"/>
  <c r="S53" i="81"/>
  <c r="R53" i="81"/>
  <c r="T53" i="81"/>
  <c r="T55" i="81" s="1"/>
  <c r="J52" i="81"/>
  <c r="AS8" i="81"/>
  <c r="J54" i="81" s="1"/>
  <c r="AD8" i="81"/>
  <c r="G54" i="81" s="1"/>
  <c r="G52" i="81"/>
  <c r="J8" i="81"/>
  <c r="C54" i="81" s="1"/>
  <c r="C52" i="81"/>
  <c r="B10" i="81"/>
  <c r="M26" i="81"/>
  <c r="B72" i="81"/>
  <c r="M31" i="81"/>
  <c r="B77" i="81"/>
  <c r="H30" i="81"/>
  <c r="B88" i="81"/>
  <c r="M42" i="81"/>
  <c r="B71" i="81"/>
  <c r="M25" i="81"/>
  <c r="M36" i="81"/>
  <c r="B82" i="81"/>
  <c r="B60" i="81"/>
  <c r="M14" i="81"/>
  <c r="B78" i="81"/>
  <c r="M32" i="81"/>
  <c r="M19" i="81"/>
  <c r="B65" i="81"/>
  <c r="C10" i="81"/>
  <c r="M27" i="81"/>
  <c r="B73" i="81"/>
  <c r="M23" i="81"/>
  <c r="B69" i="81"/>
  <c r="H39" i="81"/>
  <c r="B86" i="81"/>
  <c r="M40" i="81"/>
  <c r="B63" i="81"/>
  <c r="M17" i="81"/>
  <c r="B61" i="81"/>
  <c r="M15" i="81"/>
  <c r="M22" i="81"/>
  <c r="H21" i="81"/>
  <c r="B68" i="81"/>
  <c r="M43" i="81"/>
  <c r="B89" i="81"/>
  <c r="D10" i="81"/>
  <c r="B64" i="81"/>
  <c r="M18" i="81"/>
  <c r="B87" i="81"/>
  <c r="M41" i="81"/>
  <c r="B59" i="81"/>
  <c r="M13" i="81"/>
  <c r="H12" i="81"/>
  <c r="M16" i="81"/>
  <c r="B62" i="81"/>
  <c r="B79" i="81"/>
  <c r="M33" i="81"/>
  <c r="M24" i="81"/>
  <c r="B70" i="81"/>
  <c r="B80" i="81"/>
  <c r="M34" i="81"/>
  <c r="M44" i="81"/>
  <c r="B90" i="81"/>
  <c r="B81" i="81"/>
  <c r="M35" i="81"/>
  <c r="D10" i="78"/>
  <c r="M42" i="78"/>
  <c r="B88" i="78"/>
  <c r="B72" i="78"/>
  <c r="M26" i="78"/>
  <c r="M19" i="78"/>
  <c r="B65" i="78"/>
  <c r="B86" i="78"/>
  <c r="M40" i="78"/>
  <c r="H39" i="78"/>
  <c r="B64" i="78"/>
  <c r="M18" i="78"/>
  <c r="B59" i="78"/>
  <c r="M13" i="78"/>
  <c r="H12" i="78"/>
  <c r="B81" i="78"/>
  <c r="M35" i="78"/>
  <c r="M44" i="78"/>
  <c r="B90" i="78"/>
  <c r="B61" i="78"/>
  <c r="M15" i="78"/>
  <c r="B60" i="78"/>
  <c r="M14" i="78"/>
  <c r="M25" i="78"/>
  <c r="B71" i="78"/>
  <c r="B79" i="78"/>
  <c r="M33" i="78"/>
  <c r="C10" i="78"/>
  <c r="M31" i="78"/>
  <c r="B77" i="78"/>
  <c r="H30" i="78"/>
  <c r="B80" i="78"/>
  <c r="M34" i="78"/>
  <c r="B89" i="78"/>
  <c r="M43" i="78"/>
  <c r="B73" i="78"/>
  <c r="M27" i="78"/>
  <c r="M32" i="78"/>
  <c r="B78" i="78"/>
  <c r="B62" i="78"/>
  <c r="M16" i="78"/>
  <c r="B68" i="78"/>
  <c r="M22" i="78"/>
  <c r="H21" i="78"/>
  <c r="B69" i="78"/>
  <c r="M23" i="78"/>
  <c r="B87" i="78"/>
  <c r="M41" i="78"/>
  <c r="B10" i="78"/>
  <c r="B63" i="78"/>
  <c r="M17" i="78"/>
  <c r="B70" i="78"/>
  <c r="M24" i="78"/>
  <c r="AS8" i="59"/>
  <c r="J54" i="59" s="1"/>
  <c r="AD8" i="78"/>
  <c r="G54" i="78" s="1"/>
  <c r="G52" i="78"/>
  <c r="J52" i="78"/>
  <c r="AS8" i="78"/>
  <c r="J54" i="78" s="1"/>
  <c r="O8" i="78"/>
  <c r="D54" i="78" s="1"/>
  <c r="D52" i="78"/>
  <c r="K52" i="78"/>
  <c r="AX8" i="78"/>
  <c r="K54" i="78" s="1"/>
  <c r="AN8" i="78"/>
  <c r="I54" i="78" s="1"/>
  <c r="I52" i="78"/>
  <c r="T8" i="78"/>
  <c r="E54" i="78" s="1"/>
  <c r="E52" i="78"/>
  <c r="J8" i="78"/>
  <c r="C54" i="78" s="1"/>
  <c r="C52" i="78"/>
  <c r="B52" i="78"/>
  <c r="E8" i="78"/>
  <c r="B54" i="78" s="1"/>
  <c r="H52" i="78"/>
  <c r="AI8" i="78"/>
  <c r="H54" i="78" s="1"/>
  <c r="BC8" i="73"/>
  <c r="Q53" i="78"/>
  <c r="R53" i="78"/>
  <c r="S53" i="78"/>
  <c r="T53" i="78"/>
  <c r="F52" i="78"/>
  <c r="Y8" i="78"/>
  <c r="F54" i="78" s="1"/>
  <c r="AX8" i="59"/>
  <c r="K54" i="59" s="1"/>
  <c r="AS8" i="34"/>
  <c r="J54" i="34" s="1"/>
  <c r="T52" i="76"/>
  <c r="Q53" i="76"/>
  <c r="T53" i="76"/>
  <c r="T55" i="76" s="1"/>
  <c r="R53" i="76"/>
  <c r="J52" i="76"/>
  <c r="AS8" i="76"/>
  <c r="J54" i="76" s="1"/>
  <c r="B52" i="74"/>
  <c r="E8" i="74"/>
  <c r="B54" i="74" s="1"/>
  <c r="B52" i="76"/>
  <c r="E8" i="76"/>
  <c r="B54" i="76" s="1"/>
  <c r="I52" i="76"/>
  <c r="AN8" i="76"/>
  <c r="I54" i="76" s="1"/>
  <c r="H52" i="76"/>
  <c r="AI8" i="76"/>
  <c r="H54" i="76" s="1"/>
  <c r="G52" i="76"/>
  <c r="AD8" i="76"/>
  <c r="G54" i="76" s="1"/>
  <c r="E52" i="76"/>
  <c r="T8" i="76"/>
  <c r="E54" i="76" s="1"/>
  <c r="T53" i="74"/>
  <c r="R53" i="74"/>
  <c r="Q53" i="74"/>
  <c r="P53" i="74"/>
  <c r="S53" i="74"/>
  <c r="C52" i="76"/>
  <c r="J8" i="76"/>
  <c r="C54" i="76" s="1"/>
  <c r="K52" i="76"/>
  <c r="AX8" i="76"/>
  <c r="K54" i="76" s="1"/>
  <c r="Y8" i="76"/>
  <c r="F54" i="76" s="1"/>
  <c r="F52" i="76"/>
  <c r="H52" i="74"/>
  <c r="AI8" i="74"/>
  <c r="H54" i="74" s="1"/>
  <c r="I52" i="74"/>
  <c r="AN8" i="74"/>
  <c r="I54" i="74" s="1"/>
  <c r="T8" i="74"/>
  <c r="E54" i="74" s="1"/>
  <c r="E52" i="74"/>
  <c r="J52" i="74"/>
  <c r="AS8" i="74"/>
  <c r="J54" i="74" s="1"/>
  <c r="AX8" i="74"/>
  <c r="K54" i="74" s="1"/>
  <c r="K52" i="74"/>
  <c r="F52" i="74"/>
  <c r="Y8" i="74"/>
  <c r="F54" i="74" s="1"/>
  <c r="D52" i="76"/>
  <c r="O8" i="76"/>
  <c r="D54" i="76" s="1"/>
  <c r="G52" i="74"/>
  <c r="AD8" i="74"/>
  <c r="G54" i="74" s="1"/>
  <c r="D52" i="74"/>
  <c r="O8" i="74"/>
  <c r="D54" i="74" s="1"/>
  <c r="J8" i="74"/>
  <c r="C54" i="74" s="1"/>
  <c r="C52" i="74"/>
  <c r="B72" i="74"/>
  <c r="M26" i="74"/>
  <c r="B79" i="74"/>
  <c r="Z71" i="74" s="1"/>
  <c r="X71" i="74" s="1"/>
  <c r="O79" i="74" s="1"/>
  <c r="M33" i="74"/>
  <c r="B61" i="74"/>
  <c r="Z64" i="74" s="1"/>
  <c r="X64" i="74" s="1"/>
  <c r="O61" i="74" s="1"/>
  <c r="M15" i="74"/>
  <c r="B88" i="76"/>
  <c r="Z73" i="76" s="1"/>
  <c r="X73" i="76" s="1"/>
  <c r="O88" i="76" s="1"/>
  <c r="M42" i="76"/>
  <c r="M13" i="76"/>
  <c r="H12" i="76"/>
  <c r="B59" i="76"/>
  <c r="Z63" i="76" s="1"/>
  <c r="X63" i="76" s="1"/>
  <c r="O59" i="76" s="1"/>
  <c r="M22" i="76"/>
  <c r="H21" i="76"/>
  <c r="B68" i="76"/>
  <c r="Z66" i="76" s="1"/>
  <c r="X66" i="76" s="1"/>
  <c r="O68" i="76" s="1"/>
  <c r="M41" i="76"/>
  <c r="B87" i="76"/>
  <c r="Z78" i="76" s="1"/>
  <c r="X78" i="76" s="1"/>
  <c r="O87" i="76" s="1"/>
  <c r="B60" i="74"/>
  <c r="Z61" i="74" s="1"/>
  <c r="X61" i="74" s="1"/>
  <c r="O60" i="74" s="1"/>
  <c r="M14" i="74"/>
  <c r="B80" i="74"/>
  <c r="Z76" i="74" s="1"/>
  <c r="X76" i="74" s="1"/>
  <c r="O80" i="74" s="1"/>
  <c r="M34" i="74"/>
  <c r="D10" i="76"/>
  <c r="B63" i="76"/>
  <c r="Z75" i="76" s="1"/>
  <c r="X75" i="76" s="1"/>
  <c r="O63" i="76" s="1"/>
  <c r="M17" i="76"/>
  <c r="B81" i="76"/>
  <c r="Z70" i="76" s="1"/>
  <c r="X70" i="76" s="1"/>
  <c r="O81" i="76" s="1"/>
  <c r="M35" i="76"/>
  <c r="B78" i="74"/>
  <c r="Z77" i="74" s="1"/>
  <c r="X77" i="74" s="1"/>
  <c r="O78" i="74" s="1"/>
  <c r="M32" i="74"/>
  <c r="D10" i="74"/>
  <c r="B86" i="74"/>
  <c r="Z74" i="74" s="1"/>
  <c r="X74" i="74" s="1"/>
  <c r="O86" i="74" s="1"/>
  <c r="H39" i="74"/>
  <c r="M40" i="74"/>
  <c r="B89" i="76"/>
  <c r="Z72" i="76" s="1"/>
  <c r="X72" i="76" s="1"/>
  <c r="O89" i="76" s="1"/>
  <c r="M43" i="76"/>
  <c r="B77" i="76"/>
  <c r="M31" i="76"/>
  <c r="H30" i="76"/>
  <c r="B82" i="74"/>
  <c r="Z80" i="74" s="1"/>
  <c r="X80" i="74" s="1"/>
  <c r="O82" i="74" s="1"/>
  <c r="M36" i="74"/>
  <c r="B62" i="74"/>
  <c r="Z65" i="74" s="1"/>
  <c r="X65" i="74" s="1"/>
  <c r="O62" i="74" s="1"/>
  <c r="M16" i="74"/>
  <c r="M19" i="76"/>
  <c r="B65" i="76"/>
  <c r="B71" i="76"/>
  <c r="Z68" i="76" s="1"/>
  <c r="X68" i="76" s="1"/>
  <c r="O71" i="76" s="1"/>
  <c r="M25" i="76"/>
  <c r="M31" i="74"/>
  <c r="H30" i="74"/>
  <c r="B77" i="74"/>
  <c r="B59" i="74"/>
  <c r="Z63" i="74" s="1"/>
  <c r="X63" i="74" s="1"/>
  <c r="O59" i="74" s="1"/>
  <c r="M13" i="74"/>
  <c r="H12" i="74"/>
  <c r="B88" i="74"/>
  <c r="Z73" i="74" s="1"/>
  <c r="X73" i="74" s="1"/>
  <c r="O88" i="74" s="1"/>
  <c r="M42" i="74"/>
  <c r="M27" i="76"/>
  <c r="B73" i="76"/>
  <c r="B81" i="74"/>
  <c r="Z70" i="74" s="1"/>
  <c r="X70" i="74" s="1"/>
  <c r="O81" i="74" s="1"/>
  <c r="M35" i="74"/>
  <c r="B63" i="74"/>
  <c r="Z75" i="74" s="1"/>
  <c r="X75" i="74" s="1"/>
  <c r="O63" i="74" s="1"/>
  <c r="M17" i="74"/>
  <c r="M18" i="74"/>
  <c r="B64" i="74"/>
  <c r="Z62" i="74" s="1"/>
  <c r="X62" i="74" s="1"/>
  <c r="O64" i="74" s="1"/>
  <c r="B89" i="74"/>
  <c r="Z72" i="74" s="1"/>
  <c r="X72" i="74" s="1"/>
  <c r="O89" i="74" s="1"/>
  <c r="M43" i="74"/>
  <c r="B70" i="74"/>
  <c r="Z69" i="74" s="1"/>
  <c r="X69" i="74" s="1"/>
  <c r="O70" i="74" s="1"/>
  <c r="M24" i="74"/>
  <c r="B79" i="76"/>
  <c r="Z71" i="76" s="1"/>
  <c r="X71" i="76" s="1"/>
  <c r="O79" i="76" s="1"/>
  <c r="M33" i="76"/>
  <c r="B61" i="76"/>
  <c r="Z64" i="76" s="1"/>
  <c r="X64" i="76" s="1"/>
  <c r="O61" i="76" s="1"/>
  <c r="M15" i="76"/>
  <c r="M40" i="76"/>
  <c r="B86" i="76"/>
  <c r="Z74" i="76" s="1"/>
  <c r="X74" i="76" s="1"/>
  <c r="O86" i="76" s="1"/>
  <c r="H39" i="76"/>
  <c r="B64" i="76"/>
  <c r="Z62" i="76" s="1"/>
  <c r="X62" i="76" s="1"/>
  <c r="O64" i="76" s="1"/>
  <c r="M18" i="76"/>
  <c r="M41" i="74"/>
  <c r="B87" i="74"/>
  <c r="Z78" i="74" s="1"/>
  <c r="X78" i="74" s="1"/>
  <c r="O87" i="74" s="1"/>
  <c r="B69" i="74"/>
  <c r="Z67" i="74" s="1"/>
  <c r="X67" i="74" s="1"/>
  <c r="O69" i="74" s="1"/>
  <c r="M23" i="74"/>
  <c r="B10" i="74"/>
  <c r="M44" i="76"/>
  <c r="B90" i="76"/>
  <c r="B60" i="76"/>
  <c r="Z61" i="76" s="1"/>
  <c r="X61" i="76" s="1"/>
  <c r="O60" i="76" s="1"/>
  <c r="M14" i="76"/>
  <c r="B69" i="76"/>
  <c r="Z67" i="76" s="1"/>
  <c r="X67" i="76" s="1"/>
  <c r="O69" i="76" s="1"/>
  <c r="M23" i="76"/>
  <c r="M36" i="76"/>
  <c r="B82" i="76"/>
  <c r="B10" i="76"/>
  <c r="C10" i="76"/>
  <c r="B62" i="76"/>
  <c r="Z65" i="76" s="1"/>
  <c r="X65" i="76" s="1"/>
  <c r="O62" i="76" s="1"/>
  <c r="M16" i="76"/>
  <c r="B78" i="76"/>
  <c r="Z77" i="76" s="1"/>
  <c r="X77" i="76" s="1"/>
  <c r="O78" i="76" s="1"/>
  <c r="M32" i="76"/>
  <c r="B90" i="74"/>
  <c r="Z82" i="74" s="1"/>
  <c r="X82" i="74" s="1"/>
  <c r="O90" i="74" s="1"/>
  <c r="M44" i="74"/>
  <c r="B72" i="76"/>
  <c r="M26" i="76"/>
  <c r="B68" i="74"/>
  <c r="Z66" i="74" s="1"/>
  <c r="X66" i="74" s="1"/>
  <c r="O68" i="74" s="1"/>
  <c r="M22" i="74"/>
  <c r="H21" i="74"/>
  <c r="M27" i="74"/>
  <c r="B73" i="74"/>
  <c r="Z81" i="74" s="1"/>
  <c r="X81" i="74" s="1"/>
  <c r="O73" i="74" s="1"/>
  <c r="C10" i="74"/>
  <c r="B71" i="74"/>
  <c r="Z68" i="74" s="1"/>
  <c r="X68" i="74" s="1"/>
  <c r="O71" i="74" s="1"/>
  <c r="M25" i="74"/>
  <c r="B70" i="76"/>
  <c r="Z69" i="76" s="1"/>
  <c r="X69" i="76" s="1"/>
  <c r="O70" i="76" s="1"/>
  <c r="M24" i="76"/>
  <c r="B80" i="76"/>
  <c r="Z76" i="76" s="1"/>
  <c r="X76" i="76" s="1"/>
  <c r="O80" i="76" s="1"/>
  <c r="M34" i="76"/>
  <c r="AI8" i="34"/>
  <c r="H54" i="34" s="1"/>
  <c r="AS8" i="58"/>
  <c r="J54" i="58" s="1"/>
  <c r="AD8" i="57"/>
  <c r="G54" i="57" s="1"/>
  <c r="AI8" i="63"/>
  <c r="H54" i="63" s="1"/>
  <c r="Y8" i="57"/>
  <c r="F54" i="57" s="1"/>
  <c r="AI8" i="59"/>
  <c r="H54" i="59" s="1"/>
  <c r="AD8" i="59"/>
  <c r="G54" i="59" s="1"/>
  <c r="S53" i="65"/>
  <c r="T53" i="65"/>
  <c r="AN8" i="57"/>
  <c r="I54" i="57" s="1"/>
  <c r="I52" i="57"/>
  <c r="S53" i="69"/>
  <c r="T53" i="69"/>
  <c r="S53" i="57"/>
  <c r="T53" i="57"/>
  <c r="AN8" i="18"/>
  <c r="I54" i="18" s="1"/>
  <c r="I52" i="18"/>
  <c r="T53" i="59"/>
  <c r="S53" i="73"/>
  <c r="T53" i="73"/>
  <c r="AN8" i="35"/>
  <c r="I54" i="35" s="1"/>
  <c r="I52" i="35"/>
  <c r="S53" i="63"/>
  <c r="T53" i="63"/>
  <c r="AN8" i="59"/>
  <c r="I54" i="59" s="1"/>
  <c r="I52" i="59"/>
  <c r="AN8" i="34"/>
  <c r="I54" i="34" s="1"/>
  <c r="I52" i="34"/>
  <c r="S53" i="64"/>
  <c r="T53" i="64"/>
  <c r="AN8" i="63"/>
  <c r="I54" i="63" s="1"/>
  <c r="I52" i="63"/>
  <c r="T52" i="66"/>
  <c r="S53" i="66"/>
  <c r="T53" i="66"/>
  <c r="T55" i="66" s="1"/>
  <c r="AN8" i="58"/>
  <c r="I54" i="58" s="1"/>
  <c r="AX8" i="64"/>
  <c r="K54" i="64" s="1"/>
  <c r="D10" i="73"/>
  <c r="Z51" i="58"/>
  <c r="Y51" i="58"/>
  <c r="Z51" i="57"/>
  <c r="Y51" i="57"/>
  <c r="M24" i="73"/>
  <c r="B70" i="73"/>
  <c r="B10" i="73"/>
  <c r="B80" i="73"/>
  <c r="M34" i="73"/>
  <c r="H39" i="73"/>
  <c r="B86" i="73"/>
  <c r="M40" i="73"/>
  <c r="M25" i="73"/>
  <c r="B71" i="73"/>
  <c r="M22" i="73"/>
  <c r="B68" i="73"/>
  <c r="H21" i="73"/>
  <c r="M23" i="73"/>
  <c r="B69" i="73"/>
  <c r="B90" i="73"/>
  <c r="M44" i="73"/>
  <c r="M31" i="73"/>
  <c r="H30" i="73"/>
  <c r="B77" i="73"/>
  <c r="M26" i="73"/>
  <c r="B72" i="73"/>
  <c r="B81" i="73"/>
  <c r="M35" i="73"/>
  <c r="B78" i="73"/>
  <c r="M32" i="73"/>
  <c r="M33" i="73"/>
  <c r="B79" i="73"/>
  <c r="M41" i="73"/>
  <c r="B87" i="73"/>
  <c r="B63" i="73"/>
  <c r="M17" i="73"/>
  <c r="B64" i="73"/>
  <c r="M18" i="73"/>
  <c r="M42" i="73"/>
  <c r="B88" i="73"/>
  <c r="M43" i="73"/>
  <c r="B89" i="73"/>
  <c r="B62" i="73"/>
  <c r="M16" i="73"/>
  <c r="C10" i="73"/>
  <c r="B59" i="73"/>
  <c r="H12" i="73"/>
  <c r="M13" i="73"/>
  <c r="B60" i="73"/>
  <c r="M14" i="73"/>
  <c r="M15" i="73"/>
  <c r="B61" i="73"/>
  <c r="AN8" i="73"/>
  <c r="I54" i="73" s="1"/>
  <c r="F52" i="73"/>
  <c r="Y8" i="73"/>
  <c r="F54" i="73" s="1"/>
  <c r="K52" i="73"/>
  <c r="AX8" i="73"/>
  <c r="K54" i="73" s="1"/>
  <c r="O8" i="73"/>
  <c r="D54" i="73" s="1"/>
  <c r="D52" i="73"/>
  <c r="B52" i="73"/>
  <c r="E8" i="73"/>
  <c r="B54" i="73" s="1"/>
  <c r="H52" i="73"/>
  <c r="AI8" i="73"/>
  <c r="H54" i="73" s="1"/>
  <c r="R53" i="73"/>
  <c r="Q53" i="73"/>
  <c r="J8" i="73"/>
  <c r="C54" i="73" s="1"/>
  <c r="C52" i="73"/>
  <c r="T8" i="73"/>
  <c r="E54" i="73" s="1"/>
  <c r="E52" i="73"/>
  <c r="J52" i="73"/>
  <c r="AS8" i="73"/>
  <c r="J54" i="73" s="1"/>
  <c r="G52" i="73"/>
  <c r="AD8" i="73"/>
  <c r="G54" i="73" s="1"/>
  <c r="Y8" i="59"/>
  <c r="F54" i="59" s="1"/>
  <c r="D10" i="69"/>
  <c r="O8" i="59"/>
  <c r="D54" i="59" s="1"/>
  <c r="AN8" i="64"/>
  <c r="I54" i="64" s="1"/>
  <c r="Y8" i="58"/>
  <c r="F54" i="58" s="1"/>
  <c r="B65" i="69"/>
  <c r="M19" i="69"/>
  <c r="B63" i="69"/>
  <c r="Z75" i="69" s="1"/>
  <c r="X75" i="69" s="1"/>
  <c r="O63" i="69" s="1"/>
  <c r="M17" i="69"/>
  <c r="M24" i="69"/>
  <c r="B70" i="69"/>
  <c r="Z69" i="69" s="1"/>
  <c r="X69" i="69" s="1"/>
  <c r="O70" i="69" s="1"/>
  <c r="B89" i="69"/>
  <c r="Z72" i="69" s="1"/>
  <c r="X72" i="69" s="1"/>
  <c r="O89" i="69" s="1"/>
  <c r="M43" i="69"/>
  <c r="B86" i="69"/>
  <c r="Z74" i="69" s="1"/>
  <c r="X74" i="69" s="1"/>
  <c r="O86" i="69" s="1"/>
  <c r="M40" i="69"/>
  <c r="H39" i="69"/>
  <c r="B87" i="69"/>
  <c r="Z78" i="69" s="1"/>
  <c r="X78" i="69" s="1"/>
  <c r="O87" i="69" s="1"/>
  <c r="M41" i="69"/>
  <c r="B68" i="69"/>
  <c r="Z66" i="69" s="1"/>
  <c r="X66" i="69" s="1"/>
  <c r="O68" i="69" s="1"/>
  <c r="M22" i="69"/>
  <c r="H21" i="69"/>
  <c r="M14" i="69"/>
  <c r="B60" i="69"/>
  <c r="Z61" i="69" s="1"/>
  <c r="X61" i="69" s="1"/>
  <c r="O60" i="69" s="1"/>
  <c r="B64" i="69"/>
  <c r="Z62" i="69" s="1"/>
  <c r="X62" i="69" s="1"/>
  <c r="O64" i="69" s="1"/>
  <c r="M18" i="69"/>
  <c r="B90" i="69"/>
  <c r="M44" i="69"/>
  <c r="M23" i="69"/>
  <c r="B69" i="69"/>
  <c r="Z67" i="69" s="1"/>
  <c r="X67" i="69" s="1"/>
  <c r="O69" i="69" s="1"/>
  <c r="B10" i="69"/>
  <c r="C10" i="69"/>
  <c r="M25" i="69"/>
  <c r="B71" i="69"/>
  <c r="Z68" i="69" s="1"/>
  <c r="X68" i="69" s="1"/>
  <c r="O71" i="69" s="1"/>
  <c r="B80" i="69"/>
  <c r="Z76" i="69" s="1"/>
  <c r="X76" i="69" s="1"/>
  <c r="O80" i="69" s="1"/>
  <c r="M34" i="69"/>
  <c r="H30" i="69"/>
  <c r="B77" i="69"/>
  <c r="M31" i="69"/>
  <c r="B59" i="69"/>
  <c r="Z63" i="69" s="1"/>
  <c r="X63" i="69" s="1"/>
  <c r="O59" i="69" s="1"/>
  <c r="H12" i="69"/>
  <c r="M13" i="69"/>
  <c r="M26" i="69"/>
  <c r="B72" i="69"/>
  <c r="B88" i="69"/>
  <c r="Z73" i="69" s="1"/>
  <c r="X73" i="69" s="1"/>
  <c r="O88" i="69" s="1"/>
  <c r="M42" i="69"/>
  <c r="B61" i="69"/>
  <c r="Z64" i="69" s="1"/>
  <c r="X64" i="69" s="1"/>
  <c r="O61" i="69" s="1"/>
  <c r="M15" i="69"/>
  <c r="B81" i="69"/>
  <c r="Z70" i="69" s="1"/>
  <c r="X70" i="69" s="1"/>
  <c r="O81" i="69" s="1"/>
  <c r="M35" i="69"/>
  <c r="B78" i="69"/>
  <c r="Z77" i="69" s="1"/>
  <c r="X77" i="69" s="1"/>
  <c r="O78" i="69" s="1"/>
  <c r="M32" i="69"/>
  <c r="B73" i="69"/>
  <c r="M27" i="69"/>
  <c r="B62" i="69"/>
  <c r="Z65" i="69" s="1"/>
  <c r="M16" i="69"/>
  <c r="B82" i="69"/>
  <c r="M36" i="69"/>
  <c r="M33" i="69"/>
  <c r="B79" i="69"/>
  <c r="Z71" i="69" s="1"/>
  <c r="X71" i="69" s="1"/>
  <c r="O79" i="69" s="1"/>
  <c r="Q53" i="69"/>
  <c r="R53" i="69"/>
  <c r="H52" i="69"/>
  <c r="AI8" i="69"/>
  <c r="H54" i="69" s="1"/>
  <c r="G52" i="69"/>
  <c r="AD8" i="69"/>
  <c r="G54" i="69" s="1"/>
  <c r="F52" i="69"/>
  <c r="Y8" i="69"/>
  <c r="F54" i="69" s="1"/>
  <c r="AN8" i="69"/>
  <c r="I54" i="69" s="1"/>
  <c r="E8" i="69"/>
  <c r="B54" i="69" s="1"/>
  <c r="D52" i="69"/>
  <c r="O8" i="69"/>
  <c r="D54" i="69" s="1"/>
  <c r="C52" i="69"/>
  <c r="J8" i="69"/>
  <c r="C54" i="69" s="1"/>
  <c r="E52" i="69"/>
  <c r="T8" i="69"/>
  <c r="E54" i="69" s="1"/>
  <c r="K52" i="69"/>
  <c r="AX8" i="69"/>
  <c r="K54" i="69" s="1"/>
  <c r="AI8" i="64"/>
  <c r="H54" i="64" s="1"/>
  <c r="J52" i="69"/>
  <c r="AS8" i="69"/>
  <c r="J54" i="69" s="1"/>
  <c r="Y8" i="64"/>
  <c r="F54" i="64" s="1"/>
  <c r="T8" i="59"/>
  <c r="E54" i="59" s="1"/>
  <c r="AS8" i="64"/>
  <c r="J54" i="64" s="1"/>
  <c r="AN8" i="52"/>
  <c r="I54" i="52" s="1"/>
  <c r="AX8" i="52"/>
  <c r="K54" i="52" s="1"/>
  <c r="Y8" i="63"/>
  <c r="F54" i="63" s="1"/>
  <c r="BC8" i="65"/>
  <c r="T8" i="57"/>
  <c r="E54" i="57" s="1"/>
  <c r="O8" i="57"/>
  <c r="D54" i="57" s="1"/>
  <c r="AD8" i="58"/>
  <c r="G54" i="58" s="1"/>
  <c r="AX8" i="58"/>
  <c r="K54" i="58" s="1"/>
  <c r="AI8" i="58"/>
  <c r="H54" i="58" s="1"/>
  <c r="AD8" i="65"/>
  <c r="G54" i="65" s="1"/>
  <c r="T8" i="63"/>
  <c r="E54" i="63" s="1"/>
  <c r="T8" i="64"/>
  <c r="E54" i="64" s="1"/>
  <c r="AX8" i="65"/>
  <c r="K54" i="65" s="1"/>
  <c r="AD8" i="64"/>
  <c r="G54" i="64" s="1"/>
  <c r="AD8" i="63"/>
  <c r="G54" i="63" s="1"/>
  <c r="O8" i="64"/>
  <c r="D54" i="64" s="1"/>
  <c r="AS8" i="51"/>
  <c r="J54" i="51" s="1"/>
  <c r="AN8" i="51"/>
  <c r="I54" i="51" s="1"/>
  <c r="AX8" i="51"/>
  <c r="K54" i="51" s="1"/>
  <c r="J8" i="59"/>
  <c r="C54" i="59" s="1"/>
  <c r="H52" i="63"/>
  <c r="B86" i="66"/>
  <c r="M40" i="66"/>
  <c r="H39" i="66"/>
  <c r="H30" i="66"/>
  <c r="H29" i="66" s="1"/>
  <c r="M31" i="66"/>
  <c r="B77" i="66"/>
  <c r="B87" i="66"/>
  <c r="M41" i="66"/>
  <c r="M24" i="66"/>
  <c r="B70" i="66"/>
  <c r="B63" i="66"/>
  <c r="M17" i="66"/>
  <c r="B81" i="66"/>
  <c r="M35" i="66"/>
  <c r="B88" i="66"/>
  <c r="M42" i="66"/>
  <c r="B73" i="66"/>
  <c r="M27" i="66"/>
  <c r="B62" i="66"/>
  <c r="M16" i="66"/>
  <c r="M36" i="66"/>
  <c r="B82" i="66"/>
  <c r="M23" i="66"/>
  <c r="B69" i="66"/>
  <c r="B65" i="66"/>
  <c r="M19" i="66"/>
  <c r="D10" i="66"/>
  <c r="M18" i="66"/>
  <c r="B64" i="66"/>
  <c r="M15" i="66"/>
  <c r="B61" i="66"/>
  <c r="B89" i="66"/>
  <c r="M43" i="66"/>
  <c r="B59" i="66"/>
  <c r="M13" i="66"/>
  <c r="H12" i="66"/>
  <c r="B78" i="66"/>
  <c r="M32" i="66"/>
  <c r="B71" i="66"/>
  <c r="M25" i="66"/>
  <c r="C10" i="66"/>
  <c r="M34" i="66"/>
  <c r="B80" i="66"/>
  <c r="B90" i="66"/>
  <c r="M44" i="66"/>
  <c r="B60" i="66"/>
  <c r="M14" i="66"/>
  <c r="M26" i="66"/>
  <c r="B72" i="66"/>
  <c r="B10" i="66"/>
  <c r="M33" i="66"/>
  <c r="B79" i="66"/>
  <c r="B68" i="66"/>
  <c r="M22" i="66"/>
  <c r="H21" i="66"/>
  <c r="AX8" i="66"/>
  <c r="K54" i="66" s="1"/>
  <c r="K52" i="66"/>
  <c r="E52" i="66"/>
  <c r="T8" i="66"/>
  <c r="E54" i="66" s="1"/>
  <c r="J52" i="66"/>
  <c r="AS8" i="66"/>
  <c r="J54" i="66" s="1"/>
  <c r="H52" i="66"/>
  <c r="AI8" i="66"/>
  <c r="H54" i="66" s="1"/>
  <c r="G52" i="66"/>
  <c r="AD8" i="66"/>
  <c r="G54" i="66" s="1"/>
  <c r="AN8" i="66"/>
  <c r="I54" i="66" s="1"/>
  <c r="B52" i="66"/>
  <c r="E8" i="66"/>
  <c r="B54" i="66" s="1"/>
  <c r="Y8" i="66"/>
  <c r="F54" i="66" s="1"/>
  <c r="F52" i="66"/>
  <c r="Q53" i="66"/>
  <c r="R53" i="66"/>
  <c r="C52" i="66"/>
  <c r="J8" i="66"/>
  <c r="C54" i="66" s="1"/>
  <c r="H52" i="58"/>
  <c r="H52" i="34"/>
  <c r="Y8" i="65"/>
  <c r="F54" i="65" s="1"/>
  <c r="T8" i="58"/>
  <c r="E54" i="58" s="1"/>
  <c r="J8" i="57"/>
  <c r="C54" i="57" s="1"/>
  <c r="AN8" i="65"/>
  <c r="I54" i="65" s="1"/>
  <c r="AS8" i="65"/>
  <c r="J54" i="65" s="1"/>
  <c r="AI8" i="65"/>
  <c r="H54" i="65" s="1"/>
  <c r="O8" i="63"/>
  <c r="D54" i="63" s="1"/>
  <c r="H52" i="64"/>
  <c r="H52" i="59"/>
  <c r="H52" i="65"/>
  <c r="H52" i="57"/>
  <c r="B10" i="64"/>
  <c r="D10" i="65"/>
  <c r="B72" i="63"/>
  <c r="M26" i="63"/>
  <c r="C10" i="63"/>
  <c r="M32" i="63"/>
  <c r="B78" i="63"/>
  <c r="Z77" i="63" s="1"/>
  <c r="X77" i="63" s="1"/>
  <c r="O78" i="63" s="1"/>
  <c r="B63" i="64"/>
  <c r="M17" i="64"/>
  <c r="M36" i="65"/>
  <c r="B82" i="65"/>
  <c r="M15" i="63"/>
  <c r="B61" i="63"/>
  <c r="Z64" i="63" s="1"/>
  <c r="X64" i="63" s="1"/>
  <c r="O61" i="63" s="1"/>
  <c r="B80" i="64"/>
  <c r="M34" i="64"/>
  <c r="M42" i="65"/>
  <c r="B88" i="65"/>
  <c r="B60" i="63"/>
  <c r="Z61" i="63" s="1"/>
  <c r="X61" i="63" s="1"/>
  <c r="O60" i="63" s="1"/>
  <c r="M14" i="63"/>
  <c r="B79" i="64"/>
  <c r="M33" i="64"/>
  <c r="B65" i="63"/>
  <c r="M19" i="63"/>
  <c r="B86" i="64"/>
  <c r="M40" i="64"/>
  <c r="H39" i="64"/>
  <c r="M18" i="63"/>
  <c r="B64" i="63"/>
  <c r="Z62" i="63" s="1"/>
  <c r="X62" i="63" s="1"/>
  <c r="O64" i="63" s="1"/>
  <c r="M24" i="65"/>
  <c r="B70" i="65"/>
  <c r="B90" i="64"/>
  <c r="M44" i="64"/>
  <c r="D10" i="63"/>
  <c r="B71" i="64"/>
  <c r="M25" i="64"/>
  <c r="B71" i="63"/>
  <c r="Z68" i="63" s="1"/>
  <c r="X68" i="63" s="1"/>
  <c r="O71" i="63" s="1"/>
  <c r="M25" i="63"/>
  <c r="B89" i="64"/>
  <c r="M43" i="64"/>
  <c r="M42" i="63"/>
  <c r="B88" i="63"/>
  <c r="Z73" i="63" s="1"/>
  <c r="X73" i="63" s="1"/>
  <c r="O88" i="63" s="1"/>
  <c r="C10" i="64"/>
  <c r="H30" i="64"/>
  <c r="H29" i="64" s="1"/>
  <c r="B77" i="64"/>
  <c r="M31" i="64"/>
  <c r="H30" i="63"/>
  <c r="H29" i="63" s="1"/>
  <c r="M31" i="63"/>
  <c r="B77" i="63"/>
  <c r="B59" i="65"/>
  <c r="M13" i="65"/>
  <c r="H12" i="65"/>
  <c r="H21" i="64"/>
  <c r="B68" i="64"/>
  <c r="M22" i="64"/>
  <c r="B10" i="65"/>
  <c r="B61" i="64"/>
  <c r="M15" i="64"/>
  <c r="B80" i="65"/>
  <c r="M34" i="65"/>
  <c r="B62" i="63"/>
  <c r="Z65" i="63" s="1"/>
  <c r="X65" i="63" s="1"/>
  <c r="O62" i="63" s="1"/>
  <c r="M16" i="63"/>
  <c r="M35" i="64"/>
  <c r="B81" i="64"/>
  <c r="B81" i="63"/>
  <c r="Z70" i="63" s="1"/>
  <c r="X70" i="63" s="1"/>
  <c r="O81" i="63" s="1"/>
  <c r="M35" i="63"/>
  <c r="B63" i="65"/>
  <c r="M17" i="65"/>
  <c r="M26" i="64"/>
  <c r="B72" i="64"/>
  <c r="M19" i="64"/>
  <c r="B65" i="64"/>
  <c r="B86" i="65"/>
  <c r="M40" i="65"/>
  <c r="H39" i="65"/>
  <c r="M24" i="63"/>
  <c r="B70" i="63"/>
  <c r="Z69" i="63" s="1"/>
  <c r="X69" i="63" s="1"/>
  <c r="O70" i="63" s="1"/>
  <c r="B71" i="65"/>
  <c r="M25" i="65"/>
  <c r="B87" i="64"/>
  <c r="M41" i="64"/>
  <c r="M41" i="63"/>
  <c r="B87" i="63"/>
  <c r="Z78" i="63" s="1"/>
  <c r="X78" i="63" s="1"/>
  <c r="O87" i="63" s="1"/>
  <c r="B59" i="63"/>
  <c r="Z63" i="63" s="1"/>
  <c r="X63" i="63" s="1"/>
  <c r="O59" i="63" s="1"/>
  <c r="M13" i="63"/>
  <c r="H12" i="63"/>
  <c r="B78" i="64"/>
  <c r="M32" i="64"/>
  <c r="M23" i="63"/>
  <c r="B69" i="63"/>
  <c r="Z67" i="63" s="1"/>
  <c r="X67" i="63" s="1"/>
  <c r="O69" i="63" s="1"/>
  <c r="M18" i="65"/>
  <c r="B64" i="65"/>
  <c r="B90" i="65"/>
  <c r="M44" i="65"/>
  <c r="B77" i="65"/>
  <c r="H30" i="65"/>
  <c r="H29" i="65" s="1"/>
  <c r="M31" i="65"/>
  <c r="B63" i="63"/>
  <c r="Z75" i="63" s="1"/>
  <c r="X75" i="63" s="1"/>
  <c r="O63" i="63" s="1"/>
  <c r="M17" i="63"/>
  <c r="B82" i="64"/>
  <c r="M36" i="64"/>
  <c r="M14" i="65"/>
  <c r="B60" i="65"/>
  <c r="M23" i="65"/>
  <c r="B69" i="65"/>
  <c r="B73" i="63"/>
  <c r="M27" i="63"/>
  <c r="C10" i="65"/>
  <c r="B10" i="63"/>
  <c r="H21" i="63"/>
  <c r="B68" i="63"/>
  <c r="Z66" i="63" s="1"/>
  <c r="X66" i="63" s="1"/>
  <c r="O68" i="63" s="1"/>
  <c r="M22" i="63"/>
  <c r="D10" i="64"/>
  <c r="M34" i="63"/>
  <c r="B80" i="63"/>
  <c r="Z76" i="63" s="1"/>
  <c r="X76" i="63" s="1"/>
  <c r="O80" i="63" s="1"/>
  <c r="B62" i="64"/>
  <c r="M16" i="64"/>
  <c r="M35" i="65"/>
  <c r="B81" i="65"/>
  <c r="B88" i="64"/>
  <c r="M42" i="64"/>
  <c r="M27" i="65"/>
  <c r="B73" i="65"/>
  <c r="B79" i="63"/>
  <c r="Z71" i="63" s="1"/>
  <c r="X71" i="63" s="1"/>
  <c r="O79" i="63" s="1"/>
  <c r="M33" i="63"/>
  <c r="M15" i="65"/>
  <c r="B61" i="65"/>
  <c r="B86" i="63"/>
  <c r="Z74" i="63" s="1"/>
  <c r="X74" i="63" s="1"/>
  <c r="O86" i="63" s="1"/>
  <c r="M40" i="63"/>
  <c r="H39" i="63"/>
  <c r="M16" i="65"/>
  <c r="B62" i="65"/>
  <c r="M41" i="65"/>
  <c r="B87" i="65"/>
  <c r="M22" i="65"/>
  <c r="H21" i="65"/>
  <c r="B68" i="65"/>
  <c r="M14" i="64"/>
  <c r="B60" i="64"/>
  <c r="B79" i="65"/>
  <c r="M33" i="65"/>
  <c r="M19" i="65"/>
  <c r="B65" i="65"/>
  <c r="M44" i="63"/>
  <c r="B90" i="63"/>
  <c r="B72" i="65"/>
  <c r="M26" i="65"/>
  <c r="B64" i="64"/>
  <c r="M18" i="64"/>
  <c r="B89" i="63"/>
  <c r="Z72" i="63" s="1"/>
  <c r="X72" i="63" s="1"/>
  <c r="O89" i="63" s="1"/>
  <c r="M43" i="63"/>
  <c r="M24" i="64"/>
  <c r="B70" i="64"/>
  <c r="B59" i="64"/>
  <c r="H12" i="64"/>
  <c r="M13" i="64"/>
  <c r="B78" i="65"/>
  <c r="M32" i="65"/>
  <c r="B89" i="65"/>
  <c r="M43" i="65"/>
  <c r="M23" i="64"/>
  <c r="B69" i="64"/>
  <c r="AI8" i="52"/>
  <c r="H54" i="52" s="1"/>
  <c r="AI8" i="18"/>
  <c r="H54" i="18" s="1"/>
  <c r="O8" i="65"/>
  <c r="D54" i="65" s="1"/>
  <c r="T8" i="65"/>
  <c r="E54" i="65" s="1"/>
  <c r="O8" i="58"/>
  <c r="D54" i="58" s="1"/>
  <c r="J8" i="65"/>
  <c r="C54" i="65" s="1"/>
  <c r="J8" i="58"/>
  <c r="C54" i="58" s="1"/>
  <c r="AI8" i="51"/>
  <c r="H54" i="51" s="1"/>
  <c r="R53" i="57"/>
  <c r="R53" i="64"/>
  <c r="R53" i="59"/>
  <c r="H52" i="18"/>
  <c r="AI8" i="35"/>
  <c r="H54" i="35" s="1"/>
  <c r="R53" i="63"/>
  <c r="J8" i="64"/>
  <c r="C54" i="64" s="1"/>
  <c r="R53" i="65"/>
  <c r="J8" i="63"/>
  <c r="C54" i="63" s="1"/>
  <c r="K52" i="65"/>
  <c r="K54" i="35"/>
  <c r="K52" i="35"/>
  <c r="J52" i="51"/>
  <c r="J52" i="34"/>
  <c r="K54" i="18"/>
  <c r="K52" i="18"/>
  <c r="K52" i="51"/>
  <c r="J52" i="58"/>
  <c r="K52" i="57"/>
  <c r="K52" i="34"/>
  <c r="J54" i="18"/>
  <c r="J52" i="18"/>
  <c r="K52" i="58"/>
  <c r="J54" i="52"/>
  <c r="J52" i="52"/>
  <c r="K52" i="64"/>
  <c r="J54" i="35"/>
  <c r="J52" i="35"/>
  <c r="J52" i="57"/>
  <c r="J52" i="65"/>
  <c r="J52" i="59"/>
  <c r="K54" i="63"/>
  <c r="K52" i="63"/>
  <c r="J52" i="63"/>
  <c r="K52" i="59"/>
  <c r="K52" i="52"/>
  <c r="J52" i="64"/>
  <c r="D52" i="65"/>
  <c r="E52" i="58"/>
  <c r="C52" i="57"/>
  <c r="C52" i="58"/>
  <c r="F52" i="59"/>
  <c r="E52" i="64"/>
  <c r="F52" i="64"/>
  <c r="B52" i="65"/>
  <c r="E8" i="65"/>
  <c r="B54" i="65" s="1"/>
  <c r="D52" i="63"/>
  <c r="F52" i="57"/>
  <c r="E52" i="65"/>
  <c r="E52" i="63"/>
  <c r="C52" i="64"/>
  <c r="Q53" i="59"/>
  <c r="C52" i="59"/>
  <c r="E8" i="59"/>
  <c r="B54" i="59" s="1"/>
  <c r="B52" i="59"/>
  <c r="B52" i="58"/>
  <c r="E8" i="58"/>
  <c r="B54" i="58" s="1"/>
  <c r="Q53" i="65"/>
  <c r="D52" i="59"/>
  <c r="C52" i="65"/>
  <c r="G52" i="59"/>
  <c r="Q53" i="57"/>
  <c r="Q53" i="64"/>
  <c r="E8" i="63"/>
  <c r="B54" i="63" s="1"/>
  <c r="B52" i="63"/>
  <c r="G52" i="58"/>
  <c r="G52" i="64"/>
  <c r="E8" i="57"/>
  <c r="B54" i="57" s="1"/>
  <c r="B52" i="57"/>
  <c r="B52" i="64"/>
  <c r="E8" i="64"/>
  <c r="B54" i="64" s="1"/>
  <c r="C52" i="63"/>
  <c r="F52" i="58"/>
  <c r="G52" i="57"/>
  <c r="E52" i="57"/>
  <c r="Q53" i="63"/>
  <c r="F52" i="63"/>
  <c r="G52" i="65"/>
  <c r="F52" i="65"/>
  <c r="D52" i="57"/>
  <c r="D52" i="64"/>
  <c r="E52" i="59"/>
  <c r="D52" i="58"/>
  <c r="G52" i="63"/>
  <c r="B10" i="58"/>
  <c r="M26" i="59"/>
  <c r="B72" i="59"/>
  <c r="M41" i="59"/>
  <c r="B87" i="59"/>
  <c r="D10" i="59"/>
  <c r="M25" i="59"/>
  <c r="B71" i="59"/>
  <c r="M18" i="59"/>
  <c r="B64" i="59"/>
  <c r="B63" i="59"/>
  <c r="M17" i="59"/>
  <c r="B79" i="59"/>
  <c r="M33" i="59"/>
  <c r="M34" i="59"/>
  <c r="B80" i="59"/>
  <c r="M42" i="59"/>
  <c r="B88" i="59"/>
  <c r="M35" i="59"/>
  <c r="B81" i="59"/>
  <c r="C10" i="59"/>
  <c r="B89" i="59"/>
  <c r="M43" i="59"/>
  <c r="B61" i="59"/>
  <c r="M15" i="59"/>
  <c r="R15" i="59" s="1"/>
  <c r="B10" i="59"/>
  <c r="B77" i="59"/>
  <c r="H30" i="59"/>
  <c r="H29" i="59" s="1"/>
  <c r="M31" i="59"/>
  <c r="B68" i="59"/>
  <c r="M22" i="59"/>
  <c r="H21" i="59"/>
  <c r="B73" i="59"/>
  <c r="M27" i="59"/>
  <c r="M14" i="59"/>
  <c r="B60" i="59"/>
  <c r="B90" i="59"/>
  <c r="M44" i="59"/>
  <c r="M24" i="59"/>
  <c r="B70" i="59"/>
  <c r="B59" i="59"/>
  <c r="M13" i="59"/>
  <c r="H12" i="59"/>
  <c r="B78" i="59"/>
  <c r="M32" i="59"/>
  <c r="M23" i="59"/>
  <c r="B69" i="59"/>
  <c r="M40" i="59"/>
  <c r="H39" i="59"/>
  <c r="B86" i="59"/>
  <c r="B62" i="59"/>
  <c r="M16" i="59"/>
  <c r="C10" i="58"/>
  <c r="M24" i="58"/>
  <c r="B70" i="58"/>
  <c r="Z69" i="58" s="1"/>
  <c r="X69" i="58" s="1"/>
  <c r="O70" i="58" s="1"/>
  <c r="M32" i="58"/>
  <c r="B78" i="58"/>
  <c r="Z77" i="58" s="1"/>
  <c r="X77" i="58" s="1"/>
  <c r="O78" i="58" s="1"/>
  <c r="M33" i="58"/>
  <c r="B79" i="58"/>
  <c r="Z71" i="58" s="1"/>
  <c r="X71" i="58" s="1"/>
  <c r="O79" i="58" s="1"/>
  <c r="B82" i="58"/>
  <c r="M36" i="58"/>
  <c r="B80" i="58"/>
  <c r="Z76" i="58" s="1"/>
  <c r="X76" i="58" s="1"/>
  <c r="O80" i="58" s="1"/>
  <c r="M34" i="58"/>
  <c r="M42" i="58"/>
  <c r="B88" i="58"/>
  <c r="Z73" i="58" s="1"/>
  <c r="X73" i="58" s="1"/>
  <c r="O88" i="58" s="1"/>
  <c r="M40" i="58"/>
  <c r="B86" i="58"/>
  <c r="Z74" i="58" s="1"/>
  <c r="X74" i="58" s="1"/>
  <c r="O86" i="58" s="1"/>
  <c r="H39" i="58"/>
  <c r="M43" i="58"/>
  <c r="B89" i="58"/>
  <c r="Z72" i="58" s="1"/>
  <c r="X72" i="58" s="1"/>
  <c r="O89" i="58" s="1"/>
  <c r="M44" i="58"/>
  <c r="B90" i="58"/>
  <c r="B64" i="58"/>
  <c r="Z62" i="58" s="1"/>
  <c r="X62" i="58" s="1"/>
  <c r="O64" i="58" s="1"/>
  <c r="M18" i="58"/>
  <c r="M16" i="58"/>
  <c r="B62" i="58"/>
  <c r="Z65" i="58" s="1"/>
  <c r="X65" i="58" s="1"/>
  <c r="O62" i="58" s="1"/>
  <c r="D10" i="58"/>
  <c r="M25" i="58"/>
  <c r="B71" i="58"/>
  <c r="Z68" i="58" s="1"/>
  <c r="X68" i="58" s="1"/>
  <c r="O71" i="58" s="1"/>
  <c r="M31" i="58"/>
  <c r="B77" i="58"/>
  <c r="H30" i="58"/>
  <c r="H29" i="58" s="1"/>
  <c r="M23" i="58"/>
  <c r="B69" i="58"/>
  <c r="Z67" i="58" s="1"/>
  <c r="X67" i="58" s="1"/>
  <c r="O69" i="58" s="1"/>
  <c r="B59" i="58"/>
  <c r="Z63" i="58" s="1"/>
  <c r="X63" i="58" s="1"/>
  <c r="O59" i="58" s="1"/>
  <c r="H12" i="58"/>
  <c r="M13" i="58"/>
  <c r="M35" i="58"/>
  <c r="B81" i="58"/>
  <c r="Z70" i="58" s="1"/>
  <c r="X70" i="58" s="1"/>
  <c r="O81" i="58" s="1"/>
  <c r="M17" i="58"/>
  <c r="B63" i="58"/>
  <c r="Z75" i="58" s="1"/>
  <c r="X75" i="58" s="1"/>
  <c r="O63" i="58" s="1"/>
  <c r="B61" i="58"/>
  <c r="Z64" i="58" s="1"/>
  <c r="X64" i="58" s="1"/>
  <c r="O61" i="58" s="1"/>
  <c r="M15" i="58"/>
  <c r="M41" i="58"/>
  <c r="B87" i="58"/>
  <c r="Z78" i="58" s="1"/>
  <c r="X78" i="58" s="1"/>
  <c r="O87" i="58" s="1"/>
  <c r="B68" i="58"/>
  <c r="Z66" i="58" s="1"/>
  <c r="X66" i="58" s="1"/>
  <c r="O68" i="58" s="1"/>
  <c r="H21" i="58"/>
  <c r="M22" i="58"/>
  <c r="B65" i="58"/>
  <c r="M19" i="58"/>
  <c r="B60" i="58"/>
  <c r="Z61" i="58" s="1"/>
  <c r="X61" i="58" s="1"/>
  <c r="O60" i="58" s="1"/>
  <c r="M14" i="58"/>
  <c r="M26" i="58"/>
  <c r="B72" i="58"/>
  <c r="B71" i="57"/>
  <c r="Z68" i="57" s="1"/>
  <c r="X68" i="57" s="1"/>
  <c r="O71" i="57" s="1"/>
  <c r="M25" i="57"/>
  <c r="M36" i="57"/>
  <c r="B82" i="57"/>
  <c r="M23" i="57"/>
  <c r="B69" i="57"/>
  <c r="Z67" i="57" s="1"/>
  <c r="X67" i="57" s="1"/>
  <c r="O69" i="57" s="1"/>
  <c r="B61" i="57"/>
  <c r="Z64" i="57" s="1"/>
  <c r="X64" i="57" s="1"/>
  <c r="O61" i="57" s="1"/>
  <c r="M15" i="57"/>
  <c r="B87" i="57"/>
  <c r="Z78" i="57" s="1"/>
  <c r="X78" i="57" s="1"/>
  <c r="O87" i="57" s="1"/>
  <c r="M41" i="57"/>
  <c r="B88" i="57"/>
  <c r="Z73" i="57" s="1"/>
  <c r="X73" i="57" s="1"/>
  <c r="O88" i="57" s="1"/>
  <c r="M42" i="57"/>
  <c r="M27" i="57"/>
  <c r="B73" i="57"/>
  <c r="M16" i="57"/>
  <c r="B62" i="57"/>
  <c r="Z65" i="57" s="1"/>
  <c r="B79" i="57"/>
  <c r="Z71" i="57" s="1"/>
  <c r="X71" i="57" s="1"/>
  <c r="O79" i="57" s="1"/>
  <c r="M33" i="57"/>
  <c r="B70" i="57"/>
  <c r="Z69" i="57" s="1"/>
  <c r="X69" i="57" s="1"/>
  <c r="O70" i="57" s="1"/>
  <c r="M24" i="57"/>
  <c r="D10" i="57"/>
  <c r="B10" i="57"/>
  <c r="M43" i="57"/>
  <c r="B89" i="57"/>
  <c r="Z72" i="57" s="1"/>
  <c r="X72" i="57" s="1"/>
  <c r="O89" i="57" s="1"/>
  <c r="M34" i="57"/>
  <c r="B80" i="57"/>
  <c r="Z76" i="57" s="1"/>
  <c r="X76" i="57" s="1"/>
  <c r="O80" i="57" s="1"/>
  <c r="M40" i="57"/>
  <c r="H39" i="57"/>
  <c r="B86" i="57"/>
  <c r="Z74" i="57" s="1"/>
  <c r="X74" i="57" s="1"/>
  <c r="O86" i="57" s="1"/>
  <c r="B77" i="57"/>
  <c r="M31" i="57"/>
  <c r="H30" i="57"/>
  <c r="H29" i="57" s="1"/>
  <c r="M44" i="57"/>
  <c r="B90" i="57"/>
  <c r="B59" i="57"/>
  <c r="Z63" i="57" s="1"/>
  <c r="H12" i="57"/>
  <c r="M13" i="57"/>
  <c r="M35" i="57"/>
  <c r="B81" i="57"/>
  <c r="Z70" i="57" s="1"/>
  <c r="X70" i="57" s="1"/>
  <c r="O81" i="57" s="1"/>
  <c r="M17" i="57"/>
  <c r="B63" i="57"/>
  <c r="Z75" i="57" s="1"/>
  <c r="X75" i="57" s="1"/>
  <c r="O63" i="57" s="1"/>
  <c r="B68" i="57"/>
  <c r="Z66" i="57" s="1"/>
  <c r="X66" i="57" s="1"/>
  <c r="O68" i="57" s="1"/>
  <c r="H21" i="57"/>
  <c r="M22" i="57"/>
  <c r="B72" i="57"/>
  <c r="M26" i="57"/>
  <c r="B60" i="57"/>
  <c r="Z61" i="57" s="1"/>
  <c r="X61" i="57" s="1"/>
  <c r="O60" i="57" s="1"/>
  <c r="M14" i="57"/>
  <c r="B78" i="57"/>
  <c r="Z77" i="57" s="1"/>
  <c r="M32" i="57"/>
  <c r="P32" i="57" s="1"/>
  <c r="P46" i="57" s="1"/>
  <c r="D92" i="57" s="1"/>
  <c r="B64" i="57"/>
  <c r="Z62" i="57" s="1"/>
  <c r="X62" i="57" s="1"/>
  <c r="O64" i="57" s="1"/>
  <c r="M18" i="57"/>
  <c r="C10" i="57"/>
  <c r="F46" i="34"/>
  <c r="B92" i="34" s="1"/>
  <c r="H33" i="34"/>
  <c r="M33" i="34" s="1"/>
  <c r="B10" i="51"/>
  <c r="B80" i="51"/>
  <c r="Z76" i="51" s="1"/>
  <c r="X76" i="51" s="1"/>
  <c r="O80" i="51" s="1"/>
  <c r="M34" i="51"/>
  <c r="M40" i="52"/>
  <c r="B86" i="52"/>
  <c r="H39" i="52"/>
  <c r="H38" i="52" s="1"/>
  <c r="M16" i="51"/>
  <c r="B62" i="51"/>
  <c r="Z65" i="51" s="1"/>
  <c r="X65" i="51" s="1"/>
  <c r="O62" i="51" s="1"/>
  <c r="B62" i="52"/>
  <c r="M16" i="52"/>
  <c r="B10" i="52"/>
  <c r="M33" i="52"/>
  <c r="B79" i="52"/>
  <c r="B88" i="51"/>
  <c r="Z73" i="51" s="1"/>
  <c r="X73" i="51" s="1"/>
  <c r="O88" i="51" s="1"/>
  <c r="M42" i="51"/>
  <c r="M41" i="52"/>
  <c r="B87" i="52"/>
  <c r="M19" i="52"/>
  <c r="B65" i="52"/>
  <c r="B65" i="51"/>
  <c r="M19" i="51"/>
  <c r="B71" i="51"/>
  <c r="Z68" i="51" s="1"/>
  <c r="X68" i="51" s="1"/>
  <c r="O71" i="51" s="1"/>
  <c r="M25" i="51"/>
  <c r="B70" i="52"/>
  <c r="M24" i="52"/>
  <c r="B61" i="51"/>
  <c r="Z64" i="51" s="1"/>
  <c r="X64" i="51" s="1"/>
  <c r="O61" i="51" s="1"/>
  <c r="M15" i="51"/>
  <c r="H30" i="51"/>
  <c r="H29" i="51" s="1"/>
  <c r="M31" i="51"/>
  <c r="B77" i="51"/>
  <c r="C10" i="52"/>
  <c r="M14" i="51"/>
  <c r="B60" i="51"/>
  <c r="Z61" i="51" s="1"/>
  <c r="X61" i="51" s="1"/>
  <c r="O60" i="51" s="1"/>
  <c r="B73" i="52"/>
  <c r="M27" i="52"/>
  <c r="D10" i="51"/>
  <c r="M35" i="51"/>
  <c r="B81" i="51"/>
  <c r="Z70" i="51" s="1"/>
  <c r="X70" i="51" s="1"/>
  <c r="O81" i="51" s="1"/>
  <c r="B59" i="52"/>
  <c r="M13" i="52"/>
  <c r="H12" i="52"/>
  <c r="M26" i="52"/>
  <c r="B72" i="52"/>
  <c r="M18" i="52"/>
  <c r="B64" i="52"/>
  <c r="B73" i="51"/>
  <c r="M27" i="51"/>
  <c r="M25" i="52"/>
  <c r="B71" i="52"/>
  <c r="B87" i="51"/>
  <c r="Z78" i="51" s="1"/>
  <c r="X78" i="51" s="1"/>
  <c r="O87" i="51" s="1"/>
  <c r="M41" i="51"/>
  <c r="M44" i="52"/>
  <c r="B90" i="52"/>
  <c r="M13" i="51"/>
  <c r="H12" i="51"/>
  <c r="B59" i="51"/>
  <c r="Z63" i="51" s="1"/>
  <c r="X63" i="51" s="1"/>
  <c r="O59" i="51" s="1"/>
  <c r="B78" i="52"/>
  <c r="M32" i="52"/>
  <c r="C10" i="51"/>
  <c r="M23" i="52"/>
  <c r="B69" i="52"/>
  <c r="M43" i="51"/>
  <c r="B89" i="51"/>
  <c r="Z72" i="51" s="1"/>
  <c r="X72" i="51" s="1"/>
  <c r="O89" i="51" s="1"/>
  <c r="B63" i="51"/>
  <c r="Z75" i="51" s="1"/>
  <c r="X75" i="51" s="1"/>
  <c r="O63" i="51" s="1"/>
  <c r="M17" i="51"/>
  <c r="B82" i="52"/>
  <c r="M36" i="52"/>
  <c r="B61" i="52"/>
  <c r="M15" i="52"/>
  <c r="M43" i="52"/>
  <c r="B89" i="52"/>
  <c r="B90" i="51"/>
  <c r="M44" i="51"/>
  <c r="B63" i="52"/>
  <c r="M17" i="52"/>
  <c r="B68" i="51"/>
  <c r="Z66" i="51" s="1"/>
  <c r="X66" i="51" s="1"/>
  <c r="O68" i="51" s="1"/>
  <c r="M22" i="51"/>
  <c r="H21" i="51"/>
  <c r="M18" i="51"/>
  <c r="B64" i="51"/>
  <c r="Z62" i="51" s="1"/>
  <c r="X62" i="51" s="1"/>
  <c r="O64" i="51" s="1"/>
  <c r="M35" i="52"/>
  <c r="B81" i="52"/>
  <c r="B72" i="51"/>
  <c r="M26" i="51"/>
  <c r="H39" i="51"/>
  <c r="H38" i="51" s="1"/>
  <c r="M40" i="51"/>
  <c r="B86" i="51"/>
  <c r="Z74" i="51" s="1"/>
  <c r="X74" i="51" s="1"/>
  <c r="O86" i="51" s="1"/>
  <c r="B79" i="51"/>
  <c r="Z71" i="51" s="1"/>
  <c r="X71" i="51" s="1"/>
  <c r="O79" i="51" s="1"/>
  <c r="M33" i="51"/>
  <c r="B69" i="51"/>
  <c r="Z67" i="51" s="1"/>
  <c r="X67" i="51" s="1"/>
  <c r="O69" i="51" s="1"/>
  <c r="M23" i="51"/>
  <c r="M14" i="52"/>
  <c r="B60" i="52"/>
  <c r="M32" i="51"/>
  <c r="B78" i="51"/>
  <c r="Z77" i="51" s="1"/>
  <c r="X77" i="51" s="1"/>
  <c r="O78" i="51" s="1"/>
  <c r="M42" i="52"/>
  <c r="B88" i="52"/>
  <c r="M34" i="52"/>
  <c r="B80" i="52"/>
  <c r="D10" i="52"/>
  <c r="M31" i="52"/>
  <c r="B77" i="52"/>
  <c r="H30" i="52"/>
  <c r="H29" i="52" s="1"/>
  <c r="H21" i="52"/>
  <c r="M22" i="52"/>
  <c r="B68" i="52"/>
  <c r="M24" i="51"/>
  <c r="B70" i="51"/>
  <c r="Z69" i="51" s="1"/>
  <c r="X69" i="51" s="1"/>
  <c r="O70" i="51" s="1"/>
  <c r="O4" i="52"/>
  <c r="Y4" i="52"/>
  <c r="AD4" i="52"/>
  <c r="T4" i="52"/>
  <c r="J4" i="51"/>
  <c r="O4" i="51"/>
  <c r="T4" i="51"/>
  <c r="E4" i="52"/>
  <c r="E4" i="51"/>
  <c r="J4" i="52"/>
  <c r="Y4" i="51"/>
  <c r="AD4" i="51"/>
  <c r="M33" i="35"/>
  <c r="B79" i="35"/>
  <c r="Z71" i="35" s="1"/>
  <c r="X71" i="35" s="1"/>
  <c r="O79" i="35" s="1"/>
  <c r="M32" i="35"/>
  <c r="B78" i="35"/>
  <c r="Z77" i="35" s="1"/>
  <c r="X77" i="35" s="1"/>
  <c r="O78" i="35" s="1"/>
  <c r="M33" i="18"/>
  <c r="B79" i="18"/>
  <c r="M32" i="18"/>
  <c r="B78" i="18"/>
  <c r="M32" i="34"/>
  <c r="B78" i="34"/>
  <c r="Y4" i="34"/>
  <c r="T4" i="18"/>
  <c r="AD4" i="35"/>
  <c r="Y4" i="35"/>
  <c r="Y4" i="18"/>
  <c r="T4" i="34"/>
  <c r="AD4" i="34"/>
  <c r="AD4" i="18"/>
  <c r="T4" i="35"/>
  <c r="D10" i="18"/>
  <c r="D10" i="34"/>
  <c r="H23" i="18"/>
  <c r="M23" i="18" s="1"/>
  <c r="D10" i="35"/>
  <c r="B61" i="18"/>
  <c r="B88" i="18"/>
  <c r="B81" i="18"/>
  <c r="H30" i="18"/>
  <c r="B72" i="18"/>
  <c r="J4" i="18"/>
  <c r="M14" i="18"/>
  <c r="B71" i="18"/>
  <c r="M41" i="18"/>
  <c r="R41" i="18" s="1"/>
  <c r="B10" i="35"/>
  <c r="B59" i="18"/>
  <c r="B80" i="18"/>
  <c r="M17" i="18"/>
  <c r="C63" i="18" s="1"/>
  <c r="M43" i="18"/>
  <c r="C89" i="18" s="1"/>
  <c r="B86" i="18"/>
  <c r="B64" i="18"/>
  <c r="B77" i="18"/>
  <c r="M31" i="18"/>
  <c r="R31" i="18" s="1"/>
  <c r="B68" i="18"/>
  <c r="M24" i="18"/>
  <c r="C70" i="18" s="1"/>
  <c r="H39" i="18"/>
  <c r="B62" i="18"/>
  <c r="M27" i="35"/>
  <c r="B73" i="35"/>
  <c r="M19" i="34"/>
  <c r="B65" i="34"/>
  <c r="M44" i="34"/>
  <c r="B90" i="34"/>
  <c r="M19" i="35"/>
  <c r="B65" i="35"/>
  <c r="M44" i="35"/>
  <c r="B90" i="35"/>
  <c r="M36" i="18"/>
  <c r="B82" i="18"/>
  <c r="M36" i="35"/>
  <c r="B82" i="35"/>
  <c r="B82" i="34"/>
  <c r="E4" i="34"/>
  <c r="O4" i="18"/>
  <c r="E4" i="35"/>
  <c r="O4" i="34"/>
  <c r="J4" i="34"/>
  <c r="J4" i="35"/>
  <c r="O4" i="35"/>
  <c r="M43" i="34"/>
  <c r="B89" i="34"/>
  <c r="M16" i="34"/>
  <c r="B62" i="34"/>
  <c r="B10" i="34"/>
  <c r="B71" i="35"/>
  <c r="Z68" i="35" s="1"/>
  <c r="X68" i="35" s="1"/>
  <c r="O71" i="35" s="1"/>
  <c r="M25" i="35"/>
  <c r="B59" i="35"/>
  <c r="Z63" i="35" s="1"/>
  <c r="X63" i="35" s="1"/>
  <c r="O59" i="35" s="1"/>
  <c r="H12" i="35"/>
  <c r="M13" i="35"/>
  <c r="M14" i="35"/>
  <c r="B60" i="35"/>
  <c r="Z61" i="35" s="1"/>
  <c r="X61" i="35" s="1"/>
  <c r="O60" i="35" s="1"/>
  <c r="M14" i="34"/>
  <c r="B60" i="34"/>
  <c r="M15" i="34"/>
  <c r="B61" i="34"/>
  <c r="M23" i="34"/>
  <c r="B69" i="34"/>
  <c r="M35" i="35"/>
  <c r="B81" i="35"/>
  <c r="Z70" i="35" s="1"/>
  <c r="X70" i="35" s="1"/>
  <c r="O81" i="35" s="1"/>
  <c r="M26" i="35"/>
  <c r="B72" i="35"/>
  <c r="M22" i="34"/>
  <c r="B68" i="34"/>
  <c r="H21" i="34"/>
  <c r="M31" i="34"/>
  <c r="B77" i="34"/>
  <c r="M43" i="35"/>
  <c r="B89" i="35"/>
  <c r="Z72" i="35" s="1"/>
  <c r="X72" i="35" s="1"/>
  <c r="O89" i="35" s="1"/>
  <c r="B87" i="34"/>
  <c r="M41" i="34"/>
  <c r="M18" i="35"/>
  <c r="B64" i="35"/>
  <c r="Z62" i="35" s="1"/>
  <c r="X62" i="35" s="1"/>
  <c r="O64" i="35" s="1"/>
  <c r="H39" i="34"/>
  <c r="H38" i="34" s="1"/>
  <c r="B86" i="34"/>
  <c r="M40" i="34"/>
  <c r="C10" i="35"/>
  <c r="M17" i="35"/>
  <c r="B63" i="35"/>
  <c r="Z75" i="35" s="1"/>
  <c r="X75" i="35" s="1"/>
  <c r="O63" i="35" s="1"/>
  <c r="C10" i="34"/>
  <c r="B61" i="35"/>
  <c r="Z64" i="35" s="1"/>
  <c r="X64" i="35" s="1"/>
  <c r="O61" i="35" s="1"/>
  <c r="M15" i="35"/>
  <c r="M16" i="35"/>
  <c r="B62" i="35"/>
  <c r="Z65" i="35" s="1"/>
  <c r="X65" i="35" s="1"/>
  <c r="O62" i="35" s="1"/>
  <c r="M24" i="35"/>
  <c r="B70" i="35"/>
  <c r="Z69" i="35" s="1"/>
  <c r="X69" i="35" s="1"/>
  <c r="O70" i="35" s="1"/>
  <c r="M17" i="34"/>
  <c r="B63" i="34"/>
  <c r="B68" i="35"/>
  <c r="Z66" i="35" s="1"/>
  <c r="X66" i="35" s="1"/>
  <c r="O68" i="35" s="1"/>
  <c r="H21" i="35"/>
  <c r="M22" i="35"/>
  <c r="M23" i="35"/>
  <c r="B69" i="35"/>
  <c r="Z67" i="35" s="1"/>
  <c r="X67" i="35" s="1"/>
  <c r="O69" i="35" s="1"/>
  <c r="M34" i="35"/>
  <c r="B80" i="35"/>
  <c r="Z76" i="35" s="1"/>
  <c r="X76" i="35" s="1"/>
  <c r="O80" i="35" s="1"/>
  <c r="M24" i="34"/>
  <c r="B70" i="34"/>
  <c r="M18" i="34"/>
  <c r="B64" i="34"/>
  <c r="B72" i="34"/>
  <c r="M26" i="34"/>
  <c r="M13" i="34"/>
  <c r="B59" i="34"/>
  <c r="H12" i="34"/>
  <c r="M31" i="35"/>
  <c r="B77" i="35"/>
  <c r="H30" i="35"/>
  <c r="H29" i="35" s="1"/>
  <c r="M42" i="35"/>
  <c r="B88" i="35"/>
  <c r="Z73" i="35" s="1"/>
  <c r="X73" i="35" s="1"/>
  <c r="O88" i="35" s="1"/>
  <c r="M34" i="34"/>
  <c r="B80" i="34"/>
  <c r="B71" i="34"/>
  <c r="M40" i="35"/>
  <c r="H39" i="35"/>
  <c r="H38" i="35" s="1"/>
  <c r="B86" i="35"/>
  <c r="Z74" i="35" s="1"/>
  <c r="X74" i="35" s="1"/>
  <c r="O86" i="35" s="1"/>
  <c r="M41" i="35"/>
  <c r="B87" i="35"/>
  <c r="Z78" i="35" s="1"/>
  <c r="X78" i="35" s="1"/>
  <c r="O87" i="35" s="1"/>
  <c r="B88" i="34"/>
  <c r="M42" i="34"/>
  <c r="M35" i="34"/>
  <c r="B81" i="34"/>
  <c r="R25" i="18"/>
  <c r="C71" i="18"/>
  <c r="C80" i="18"/>
  <c r="R34" i="18"/>
  <c r="R16" i="18"/>
  <c r="C62" i="18"/>
  <c r="R15" i="18"/>
  <c r="C61" i="18"/>
  <c r="R42" i="18"/>
  <c r="C88" i="18"/>
  <c r="C81" i="18"/>
  <c r="R35" i="18"/>
  <c r="R26" i="18"/>
  <c r="C72" i="18"/>
  <c r="R40" i="18"/>
  <c r="C86" i="18"/>
  <c r="C64" i="18"/>
  <c r="R18" i="18"/>
  <c r="R22" i="18"/>
  <c r="C68" i="18"/>
  <c r="C10" i="18"/>
  <c r="B10" i="18"/>
  <c r="K6" i="49"/>
  <c r="J5" i="49"/>
  <c r="J6" i="49"/>
  <c r="S34" i="38"/>
  <c r="T54" i="103" l="1"/>
  <c r="M35" i="95"/>
  <c r="H30" i="95"/>
  <c r="B81" i="95"/>
  <c r="C72" i="103"/>
  <c r="R26" i="103"/>
  <c r="C78" i="103"/>
  <c r="R32" i="103"/>
  <c r="C79" i="103"/>
  <c r="R33" i="103"/>
  <c r="C70" i="103"/>
  <c r="R24" i="103"/>
  <c r="M21" i="103"/>
  <c r="C68" i="103"/>
  <c r="R22" i="103"/>
  <c r="C71" i="103"/>
  <c r="R25" i="103"/>
  <c r="R40" i="103"/>
  <c r="M39" i="103"/>
  <c r="C86" i="103"/>
  <c r="C80" i="103"/>
  <c r="R34" i="103"/>
  <c r="B76" i="103"/>
  <c r="H29" i="103"/>
  <c r="B75" i="103" s="1"/>
  <c r="H36" i="51"/>
  <c r="C73" i="103"/>
  <c r="R27" i="103"/>
  <c r="C88" i="103"/>
  <c r="R42" i="103"/>
  <c r="C63" i="103"/>
  <c r="R17" i="103"/>
  <c r="C60" i="103"/>
  <c r="R14" i="103"/>
  <c r="C87" i="103"/>
  <c r="R41" i="103"/>
  <c r="B85" i="103"/>
  <c r="H38" i="103"/>
  <c r="B84" i="103" s="1"/>
  <c r="M30" i="103"/>
  <c r="R31" i="103"/>
  <c r="C77" i="103"/>
  <c r="C89" i="103"/>
  <c r="R43" i="103"/>
  <c r="C59" i="103"/>
  <c r="R13" i="103"/>
  <c r="M12" i="103"/>
  <c r="C81" i="103"/>
  <c r="R35" i="103"/>
  <c r="C64" i="103"/>
  <c r="R18" i="103"/>
  <c r="C90" i="103"/>
  <c r="R44" i="103"/>
  <c r="R23" i="103"/>
  <c r="C69" i="103"/>
  <c r="C61" i="103"/>
  <c r="R15" i="103"/>
  <c r="B58" i="103"/>
  <c r="H11" i="103"/>
  <c r="B57" i="103" s="1"/>
  <c r="H10" i="103"/>
  <c r="C65" i="103"/>
  <c r="R19" i="103"/>
  <c r="C62" i="103"/>
  <c r="R16" i="103"/>
  <c r="C82" i="103"/>
  <c r="R36" i="103"/>
  <c r="B67" i="103"/>
  <c r="H20" i="103"/>
  <c r="B66" i="103" s="1"/>
  <c r="Q85" i="103"/>
  <c r="Q76" i="103"/>
  <c r="Q60" i="103"/>
  <c r="Q80" i="103"/>
  <c r="Q56" i="103"/>
  <c r="Q93" i="103"/>
  <c r="Q57" i="103"/>
  <c r="Q66" i="103"/>
  <c r="Q86" i="103"/>
  <c r="Q62" i="103"/>
  <c r="Q82" i="103"/>
  <c r="Q59" i="103"/>
  <c r="Q79" i="103"/>
  <c r="Q90" i="103"/>
  <c r="Q71" i="103"/>
  <c r="Q67" i="103"/>
  <c r="Q55" i="103"/>
  <c r="Q89" i="103"/>
  <c r="Q78" i="103"/>
  <c r="Q88" i="103"/>
  <c r="Q54" i="103"/>
  <c r="Q65" i="103"/>
  <c r="Q81" i="103"/>
  <c r="Q84" i="103"/>
  <c r="Q61" i="103"/>
  <c r="Q77" i="103"/>
  <c r="Q72" i="103"/>
  <c r="Q74" i="103"/>
  <c r="Q64" i="103"/>
  <c r="Q91" i="103"/>
  <c r="Q87" i="103"/>
  <c r="Q69" i="103"/>
  <c r="Q73" i="103"/>
  <c r="Q58" i="103"/>
  <c r="Q75" i="103"/>
  <c r="Q68" i="103"/>
  <c r="Q92" i="103"/>
  <c r="Q70" i="103"/>
  <c r="Q83" i="103"/>
  <c r="Q63" i="103"/>
  <c r="P46" i="59"/>
  <c r="D92" i="59" s="1"/>
  <c r="S93" i="103"/>
  <c r="S91" i="103"/>
  <c r="S92" i="103"/>
  <c r="S83" i="103"/>
  <c r="S74" i="103"/>
  <c r="R74" i="103"/>
  <c r="R91" i="103"/>
  <c r="R93" i="103"/>
  <c r="R83" i="103"/>
  <c r="R54" i="103"/>
  <c r="R92" i="103"/>
  <c r="P66" i="103"/>
  <c r="P84" i="103"/>
  <c r="P93" i="103"/>
  <c r="P77" i="103"/>
  <c r="P78" i="103"/>
  <c r="P73" i="103"/>
  <c r="P65" i="103"/>
  <c r="P62" i="103"/>
  <c r="P63" i="103"/>
  <c r="P55" i="103"/>
  <c r="P61" i="103"/>
  <c r="P68" i="103"/>
  <c r="P59" i="103"/>
  <c r="P58" i="103"/>
  <c r="P54" i="103"/>
  <c r="P56" i="103"/>
  <c r="P76" i="103"/>
  <c r="P64" i="103"/>
  <c r="P57" i="103"/>
  <c r="P87" i="103"/>
  <c r="P88" i="103"/>
  <c r="P81" i="103"/>
  <c r="P79" i="103"/>
  <c r="P67" i="103"/>
  <c r="P80" i="103"/>
  <c r="P89" i="103"/>
  <c r="P90" i="103"/>
  <c r="P74" i="103"/>
  <c r="P75" i="103"/>
  <c r="P92" i="103"/>
  <c r="P85" i="103"/>
  <c r="P83" i="103"/>
  <c r="P70" i="103"/>
  <c r="P91" i="103"/>
  <c r="P72" i="103"/>
  <c r="P82" i="103"/>
  <c r="P69" i="103"/>
  <c r="P71" i="103"/>
  <c r="P60" i="103"/>
  <c r="P86" i="103"/>
  <c r="S54" i="103"/>
  <c r="T80" i="103"/>
  <c r="T89" i="103"/>
  <c r="T90" i="103"/>
  <c r="T75" i="103"/>
  <c r="T57" i="103"/>
  <c r="T92" i="103"/>
  <c r="T76" i="103"/>
  <c r="T85" i="103"/>
  <c r="T86" i="103"/>
  <c r="T68" i="103"/>
  <c r="T73" i="103"/>
  <c r="T87" i="103"/>
  <c r="T79" i="103"/>
  <c r="T61" i="103"/>
  <c r="T55" i="103"/>
  <c r="T84" i="103"/>
  <c r="T77" i="103"/>
  <c r="T78" i="103"/>
  <c r="T65" i="103"/>
  <c r="T66" i="103"/>
  <c r="T63" i="103"/>
  <c r="T74" i="103"/>
  <c r="T91" i="103"/>
  <c r="T67" i="103"/>
  <c r="T88" i="103"/>
  <c r="T72" i="103"/>
  <c r="T81" i="103"/>
  <c r="T82" i="103"/>
  <c r="T64" i="103"/>
  <c r="T69" i="103"/>
  <c r="T70" i="103"/>
  <c r="T71" i="103"/>
  <c r="T59" i="103"/>
  <c r="T83" i="103"/>
  <c r="T93" i="103"/>
  <c r="T60" i="103"/>
  <c r="T58" i="103"/>
  <c r="T56" i="103"/>
  <c r="T62" i="103"/>
  <c r="S52" i="101"/>
  <c r="S52" i="100"/>
  <c r="S52" i="66"/>
  <c r="R52" i="99"/>
  <c r="R54" i="99" s="1"/>
  <c r="R54" i="102"/>
  <c r="R52" i="98"/>
  <c r="R54" i="98" s="1"/>
  <c r="X65" i="57"/>
  <c r="O62" i="57" s="1"/>
  <c r="X63" i="57"/>
  <c r="O59" i="57" s="1"/>
  <c r="X77" i="57"/>
  <c r="O78" i="57" s="1"/>
  <c r="S52" i="98"/>
  <c r="S54" i="98" s="1"/>
  <c r="U46" i="58"/>
  <c r="E92" i="58" s="1"/>
  <c r="Q46" i="58"/>
  <c r="D93" i="58" s="1"/>
  <c r="L46" i="59"/>
  <c r="C93" i="59" s="1"/>
  <c r="Q52" i="93"/>
  <c r="Q54" i="93" s="1"/>
  <c r="T54" i="97"/>
  <c r="S52" i="99"/>
  <c r="S54" i="99" s="1"/>
  <c r="S52" i="102"/>
  <c r="S54" i="102" s="1"/>
  <c r="Q54" i="100"/>
  <c r="Q93" i="99"/>
  <c r="Q86" i="99"/>
  <c r="Q92" i="99"/>
  <c r="Q68" i="99"/>
  <c r="Q84" i="99"/>
  <c r="Q55" i="99"/>
  <c r="Q82" i="99"/>
  <c r="Q76" i="99"/>
  <c r="Q64" i="99"/>
  <c r="Q72" i="99"/>
  <c r="Q85" i="99"/>
  <c r="Q91" i="99"/>
  <c r="Q63" i="99"/>
  <c r="Q80" i="99"/>
  <c r="Q62" i="99"/>
  <c r="Q81" i="99"/>
  <c r="Q59" i="99"/>
  <c r="Q87" i="99"/>
  <c r="Q88" i="99"/>
  <c r="Q69" i="99"/>
  <c r="Q58" i="99"/>
  <c r="Q73" i="99"/>
  <c r="Q90" i="99"/>
  <c r="Q54" i="99"/>
  <c r="Q60" i="99"/>
  <c r="Q78" i="99"/>
  <c r="Q56" i="99"/>
  <c r="Q66" i="99"/>
  <c r="Q67" i="99"/>
  <c r="Q89" i="99"/>
  <c r="Q57" i="99"/>
  <c r="Q75" i="99"/>
  <c r="Q77" i="99"/>
  <c r="Q61" i="99"/>
  <c r="Q79" i="99"/>
  <c r="Q70" i="99"/>
  <c r="Q71" i="99"/>
  <c r="Q74" i="99"/>
  <c r="Q65" i="99"/>
  <c r="Q83" i="99"/>
  <c r="S83" i="95"/>
  <c r="S92" i="95"/>
  <c r="S91" i="95"/>
  <c r="S93" i="95"/>
  <c r="S74" i="95"/>
  <c r="S70" i="95"/>
  <c r="S72" i="95"/>
  <c r="S81" i="95"/>
  <c r="S61" i="95"/>
  <c r="S60" i="95"/>
  <c r="S64" i="95"/>
  <c r="S69" i="95"/>
  <c r="S82" i="95"/>
  <c r="S79" i="95"/>
  <c r="S71" i="95"/>
  <c r="S89" i="95"/>
  <c r="S80" i="95"/>
  <c r="S63" i="95"/>
  <c r="S65" i="95"/>
  <c r="S78" i="95"/>
  <c r="S62" i="95"/>
  <c r="S87" i="95"/>
  <c r="S90" i="95"/>
  <c r="S88" i="95"/>
  <c r="S68" i="95"/>
  <c r="S86" i="95"/>
  <c r="S77" i="95"/>
  <c r="S59" i="95"/>
  <c r="S67" i="95"/>
  <c r="S58" i="95"/>
  <c r="S75" i="95"/>
  <c r="S85" i="95"/>
  <c r="S57" i="95"/>
  <c r="S76" i="95"/>
  <c r="S84" i="95"/>
  <c r="S66" i="95"/>
  <c r="S73" i="95"/>
  <c r="S55" i="95"/>
  <c r="S56" i="95"/>
  <c r="P84" i="100"/>
  <c r="P62" i="100"/>
  <c r="P56" i="100"/>
  <c r="P90" i="100"/>
  <c r="P61" i="100"/>
  <c r="P76" i="100"/>
  <c r="P83" i="100"/>
  <c r="P59" i="100"/>
  <c r="P79" i="100"/>
  <c r="P88" i="100"/>
  <c r="P64" i="100"/>
  <c r="P74" i="100"/>
  <c r="P93" i="100"/>
  <c r="P71" i="100"/>
  <c r="P55" i="100"/>
  <c r="P58" i="100"/>
  <c r="P63" i="100"/>
  <c r="P85" i="100"/>
  <c r="P73" i="100"/>
  <c r="P72" i="100"/>
  <c r="P69" i="100"/>
  <c r="P82" i="100"/>
  <c r="P77" i="100"/>
  <c r="P91" i="100"/>
  <c r="P80" i="100"/>
  <c r="P67" i="100"/>
  <c r="P54" i="100"/>
  <c r="P86" i="100"/>
  <c r="P75" i="100"/>
  <c r="P81" i="100"/>
  <c r="P57" i="100"/>
  <c r="P68" i="100"/>
  <c r="P78" i="100"/>
  <c r="P65" i="100"/>
  <c r="P89" i="100"/>
  <c r="P87" i="100"/>
  <c r="P92" i="100"/>
  <c r="P70" i="100"/>
  <c r="P66" i="100"/>
  <c r="P60" i="100"/>
  <c r="S93" i="100"/>
  <c r="S92" i="100"/>
  <c r="S91" i="100"/>
  <c r="S74" i="100"/>
  <c r="S83" i="100"/>
  <c r="R92" i="99"/>
  <c r="R93" i="99"/>
  <c r="R83" i="99"/>
  <c r="R74" i="99"/>
  <c r="R91" i="99"/>
  <c r="T83" i="98"/>
  <c r="T91" i="98"/>
  <c r="T93" i="98"/>
  <c r="T74" i="98"/>
  <c r="T92" i="98"/>
  <c r="S83" i="97"/>
  <c r="S74" i="97"/>
  <c r="S93" i="97"/>
  <c r="S54" i="97"/>
  <c r="S92" i="97"/>
  <c r="S91" i="97"/>
  <c r="S64" i="97"/>
  <c r="S87" i="97"/>
  <c r="S71" i="97"/>
  <c r="S88" i="97"/>
  <c r="S61" i="97"/>
  <c r="S81" i="97"/>
  <c r="S89" i="97"/>
  <c r="S79" i="97"/>
  <c r="S63" i="97"/>
  <c r="S82" i="97"/>
  <c r="S80" i="97"/>
  <c r="S78" i="97"/>
  <c r="S62" i="97"/>
  <c r="S73" i="97"/>
  <c r="S65" i="97"/>
  <c r="S72" i="97"/>
  <c r="S90" i="97"/>
  <c r="S60" i="97"/>
  <c r="S70" i="97"/>
  <c r="S69" i="97"/>
  <c r="S68" i="97"/>
  <c r="S77" i="97"/>
  <c r="S59" i="97"/>
  <c r="S86" i="97"/>
  <c r="S57" i="97"/>
  <c r="S66" i="97"/>
  <c r="S75" i="97"/>
  <c r="S84" i="97"/>
  <c r="S58" i="97"/>
  <c r="S85" i="97"/>
  <c r="S67" i="97"/>
  <c r="S76" i="97"/>
  <c r="S56" i="97"/>
  <c r="S55" i="97"/>
  <c r="T92" i="102"/>
  <c r="T93" i="102"/>
  <c r="R54" i="95"/>
  <c r="T92" i="100"/>
  <c r="T91" i="100"/>
  <c r="T83" i="100"/>
  <c r="T74" i="100"/>
  <c r="T54" i="100"/>
  <c r="T93" i="100"/>
  <c r="T90" i="100"/>
  <c r="P73" i="101"/>
  <c r="P87" i="101"/>
  <c r="P77" i="101"/>
  <c r="P61" i="101"/>
  <c r="P83" i="101"/>
  <c r="P62" i="101"/>
  <c r="P76" i="101"/>
  <c r="P75" i="101"/>
  <c r="P57" i="101"/>
  <c r="P55" i="101"/>
  <c r="P54" i="101"/>
  <c r="P78" i="101"/>
  <c r="P66" i="101"/>
  <c r="P71" i="101"/>
  <c r="P80" i="101"/>
  <c r="P63" i="101"/>
  <c r="P56" i="101"/>
  <c r="P81" i="101"/>
  <c r="P65" i="101"/>
  <c r="P93" i="101"/>
  <c r="P84" i="101"/>
  <c r="P67" i="101"/>
  <c r="P60" i="101"/>
  <c r="P91" i="101"/>
  <c r="P85" i="101"/>
  <c r="P69" i="101"/>
  <c r="P88" i="101"/>
  <c r="P86" i="101"/>
  <c r="P72" i="101"/>
  <c r="P82" i="101"/>
  <c r="P89" i="101"/>
  <c r="P64" i="101"/>
  <c r="P58" i="101"/>
  <c r="P70" i="101"/>
  <c r="P90" i="101"/>
  <c r="P74" i="101"/>
  <c r="P92" i="101"/>
  <c r="P79" i="101"/>
  <c r="P59" i="101"/>
  <c r="P68" i="101"/>
  <c r="Q93" i="101"/>
  <c r="Q77" i="101"/>
  <c r="Q78" i="101"/>
  <c r="Q83" i="101"/>
  <c r="Q73" i="101"/>
  <c r="Q88" i="101"/>
  <c r="Q76" i="101"/>
  <c r="Q84" i="101"/>
  <c r="Q62" i="101"/>
  <c r="Q58" i="101"/>
  <c r="Q82" i="101"/>
  <c r="Q75" i="101"/>
  <c r="Q80" i="101"/>
  <c r="Q61" i="101"/>
  <c r="Q89" i="101"/>
  <c r="Q90" i="101"/>
  <c r="Q74" i="101"/>
  <c r="Q79" i="101"/>
  <c r="Q68" i="101"/>
  <c r="Q69" i="101"/>
  <c r="Q72" i="101"/>
  <c r="Q71" i="101"/>
  <c r="Q56" i="101"/>
  <c r="Q59" i="101"/>
  <c r="Q81" i="101"/>
  <c r="Q60" i="101"/>
  <c r="Q63" i="101"/>
  <c r="Q85" i="101"/>
  <c r="Q86" i="101"/>
  <c r="Q91" i="101"/>
  <c r="Q92" i="101"/>
  <c r="Q64" i="101"/>
  <c r="Q65" i="101"/>
  <c r="Q70" i="101"/>
  <c r="Q67" i="101"/>
  <c r="Q57" i="101"/>
  <c r="Q55" i="101"/>
  <c r="Q87" i="101"/>
  <c r="Q66" i="101"/>
  <c r="Q54" i="101"/>
  <c r="S93" i="101"/>
  <c r="S92" i="101"/>
  <c r="S83" i="101"/>
  <c r="S74" i="101"/>
  <c r="S91" i="101"/>
  <c r="S54" i="101"/>
  <c r="P84" i="98"/>
  <c r="P68" i="98"/>
  <c r="P58" i="98"/>
  <c r="P90" i="98"/>
  <c r="P66" i="98"/>
  <c r="P92" i="98"/>
  <c r="P83" i="98"/>
  <c r="P59" i="98"/>
  <c r="P82" i="98"/>
  <c r="P87" i="98"/>
  <c r="P73" i="98"/>
  <c r="P70" i="98"/>
  <c r="P80" i="98"/>
  <c r="P64" i="98"/>
  <c r="P81" i="98"/>
  <c r="P75" i="98"/>
  <c r="P93" i="98"/>
  <c r="P69" i="98"/>
  <c r="P91" i="98"/>
  <c r="P78" i="98"/>
  <c r="P71" i="98"/>
  <c r="P85" i="98"/>
  <c r="P61" i="98"/>
  <c r="P56" i="98"/>
  <c r="P86" i="98"/>
  <c r="P62" i="98"/>
  <c r="P77" i="98"/>
  <c r="P72" i="98"/>
  <c r="P55" i="98"/>
  <c r="P89" i="98"/>
  <c r="P65" i="98"/>
  <c r="P54" i="98"/>
  <c r="P74" i="98"/>
  <c r="P67" i="98"/>
  <c r="P76" i="98"/>
  <c r="P60" i="98"/>
  <c r="P88" i="98"/>
  <c r="P79" i="98"/>
  <c r="P57" i="98"/>
  <c r="P63" i="98"/>
  <c r="Q81" i="98"/>
  <c r="Q82" i="98"/>
  <c r="Q87" i="98"/>
  <c r="Q92" i="98"/>
  <c r="Q61" i="98"/>
  <c r="Q66" i="98"/>
  <c r="Q67" i="98"/>
  <c r="Q64" i="98"/>
  <c r="Q55" i="98"/>
  <c r="Q57" i="98"/>
  <c r="Q86" i="98"/>
  <c r="Q91" i="98"/>
  <c r="Q65" i="98"/>
  <c r="Q68" i="98"/>
  <c r="Q93" i="98"/>
  <c r="Q77" i="98"/>
  <c r="Q78" i="98"/>
  <c r="Q83" i="98"/>
  <c r="Q76" i="98"/>
  <c r="Q88" i="98"/>
  <c r="Q62" i="98"/>
  <c r="Q84" i="98"/>
  <c r="Q58" i="98"/>
  <c r="Q54" i="98"/>
  <c r="Q70" i="98"/>
  <c r="Q60" i="98"/>
  <c r="Q89" i="98"/>
  <c r="Q90" i="98"/>
  <c r="Q74" i="98"/>
  <c r="Q79" i="98"/>
  <c r="Q69" i="98"/>
  <c r="Q72" i="98"/>
  <c r="Q80" i="98"/>
  <c r="Q73" i="98"/>
  <c r="Q63" i="98"/>
  <c r="Q56" i="98"/>
  <c r="Q85" i="98"/>
  <c r="Q75" i="98"/>
  <c r="Q71" i="98"/>
  <c r="Q59" i="98"/>
  <c r="T52" i="98"/>
  <c r="T54" i="98" s="1"/>
  <c r="Q52" i="102"/>
  <c r="Q54" i="102" s="1"/>
  <c r="R93" i="102"/>
  <c r="R92" i="102"/>
  <c r="S52" i="93"/>
  <c r="S54" i="93" s="1"/>
  <c r="S54" i="95"/>
  <c r="Q84" i="95"/>
  <c r="Q62" i="95"/>
  <c r="Q63" i="95"/>
  <c r="Q74" i="95"/>
  <c r="Q54" i="95"/>
  <c r="Q81" i="95"/>
  <c r="Q92" i="95"/>
  <c r="Q56" i="95"/>
  <c r="Q82" i="95"/>
  <c r="Q80" i="95"/>
  <c r="Q58" i="95"/>
  <c r="Q67" i="95"/>
  <c r="Q69" i="95"/>
  <c r="Q78" i="95"/>
  <c r="Q55" i="95"/>
  <c r="Q83" i="95"/>
  <c r="Q61" i="95"/>
  <c r="Q73" i="95"/>
  <c r="Q90" i="95"/>
  <c r="Q89" i="95"/>
  <c r="Q93" i="95"/>
  <c r="Q79" i="95"/>
  <c r="Q68" i="95"/>
  <c r="Q86" i="95"/>
  <c r="Q88" i="95"/>
  <c r="Q91" i="95"/>
  <c r="Q71" i="95"/>
  <c r="Q72" i="95"/>
  <c r="Q70" i="95"/>
  <c r="Q57" i="95"/>
  <c r="Q59" i="95"/>
  <c r="Q64" i="95"/>
  <c r="Q66" i="95"/>
  <c r="Q77" i="95"/>
  <c r="Q75" i="95"/>
  <c r="Q85" i="95"/>
  <c r="Q60" i="95"/>
  <c r="Q65" i="95"/>
  <c r="Q76" i="95"/>
  <c r="Q87" i="95"/>
  <c r="S54" i="100"/>
  <c r="Q89" i="100"/>
  <c r="Q73" i="100"/>
  <c r="Q78" i="100"/>
  <c r="Q79" i="100"/>
  <c r="Q71" i="100"/>
  <c r="Q55" i="100"/>
  <c r="Q64" i="100"/>
  <c r="Q74" i="100"/>
  <c r="Q60" i="100"/>
  <c r="Q57" i="100"/>
  <c r="Q85" i="100"/>
  <c r="Q90" i="100"/>
  <c r="Q91" i="100"/>
  <c r="Q75" i="100"/>
  <c r="Q67" i="100"/>
  <c r="Q88" i="100"/>
  <c r="Q69" i="100"/>
  <c r="Q70" i="100"/>
  <c r="Q58" i="100"/>
  <c r="Q65" i="100"/>
  <c r="Q82" i="100"/>
  <c r="Q81" i="100"/>
  <c r="Q86" i="100"/>
  <c r="Q87" i="100"/>
  <c r="Q92" i="100"/>
  <c r="Q63" i="100"/>
  <c r="Q76" i="100"/>
  <c r="Q84" i="100"/>
  <c r="Q66" i="100"/>
  <c r="Q56" i="100"/>
  <c r="Q93" i="100"/>
  <c r="Q77" i="100"/>
  <c r="Q59" i="100"/>
  <c r="Q61" i="100"/>
  <c r="Q68" i="100"/>
  <c r="Q83" i="100"/>
  <c r="Q80" i="100"/>
  <c r="Q72" i="100"/>
  <c r="Q62" i="100"/>
  <c r="T93" i="101"/>
  <c r="T92" i="101"/>
  <c r="T74" i="101"/>
  <c r="T83" i="101"/>
  <c r="T91" i="101"/>
  <c r="T82" i="101"/>
  <c r="T79" i="101"/>
  <c r="T81" i="101"/>
  <c r="T71" i="101"/>
  <c r="T88" i="101"/>
  <c r="T64" i="101"/>
  <c r="T89" i="101"/>
  <c r="T69" i="101"/>
  <c r="T63" i="101"/>
  <c r="T80" i="101"/>
  <c r="T62" i="101"/>
  <c r="T72" i="101"/>
  <c r="T61" i="101"/>
  <c r="T87" i="101"/>
  <c r="T90" i="101"/>
  <c r="T65" i="101"/>
  <c r="T73" i="101"/>
  <c r="T78" i="101"/>
  <c r="T70" i="101"/>
  <c r="T59" i="101"/>
  <c r="T77" i="101"/>
  <c r="T86" i="101"/>
  <c r="T84" i="101"/>
  <c r="T85" i="101"/>
  <c r="T75" i="101"/>
  <c r="T76" i="101"/>
  <c r="S91" i="98"/>
  <c r="S93" i="98"/>
  <c r="S83" i="98"/>
  <c r="S74" i="98"/>
  <c r="S92" i="98"/>
  <c r="T91" i="97"/>
  <c r="T92" i="97"/>
  <c r="T93" i="97"/>
  <c r="T74" i="97"/>
  <c r="T83" i="97"/>
  <c r="T89" i="97"/>
  <c r="T65" i="97"/>
  <c r="T73" i="97"/>
  <c r="T63" i="97"/>
  <c r="T69" i="97"/>
  <c r="T60" i="97"/>
  <c r="T64" i="97"/>
  <c r="T88" i="97"/>
  <c r="T72" i="97"/>
  <c r="T71" i="97"/>
  <c r="T90" i="97"/>
  <c r="T80" i="97"/>
  <c r="T78" i="97"/>
  <c r="T70" i="97"/>
  <c r="T79" i="97"/>
  <c r="T87" i="97"/>
  <c r="T61" i="97"/>
  <c r="T81" i="97"/>
  <c r="T82" i="97"/>
  <c r="T62" i="97"/>
  <c r="T77" i="97"/>
  <c r="T86" i="97"/>
  <c r="T68" i="97"/>
  <c r="T59" i="97"/>
  <c r="T84" i="97"/>
  <c r="T76" i="97"/>
  <c r="T67" i="97"/>
  <c r="T66" i="97"/>
  <c r="T57" i="97"/>
  <c r="T58" i="97"/>
  <c r="T75" i="97"/>
  <c r="T85" i="97"/>
  <c r="T55" i="97"/>
  <c r="T56" i="97"/>
  <c r="T79" i="95"/>
  <c r="T66" i="95"/>
  <c r="T63" i="95"/>
  <c r="T88" i="95"/>
  <c r="T74" i="95"/>
  <c r="T57" i="95"/>
  <c r="T87" i="95"/>
  <c r="T91" i="95"/>
  <c r="T68" i="95"/>
  <c r="T80" i="95"/>
  <c r="T64" i="95"/>
  <c r="T77" i="95"/>
  <c r="T84" i="95"/>
  <c r="T71" i="95"/>
  <c r="T92" i="95"/>
  <c r="T72" i="95"/>
  <c r="T93" i="95"/>
  <c r="T75" i="95"/>
  <c r="T54" i="95"/>
  <c r="T67" i="95"/>
  <c r="T73" i="95"/>
  <c r="T85" i="95"/>
  <c r="T62" i="95"/>
  <c r="T89" i="95"/>
  <c r="T65" i="95"/>
  <c r="T59" i="95"/>
  <c r="T70" i="95"/>
  <c r="T60" i="95"/>
  <c r="T69" i="95"/>
  <c r="T90" i="95"/>
  <c r="T55" i="95"/>
  <c r="T82" i="95"/>
  <c r="T76" i="95"/>
  <c r="T81" i="95"/>
  <c r="T56" i="95"/>
  <c r="T61" i="95"/>
  <c r="T86" i="95"/>
  <c r="T58" i="95"/>
  <c r="T83" i="95"/>
  <c r="T78" i="95"/>
  <c r="R82" i="100"/>
  <c r="R79" i="100"/>
  <c r="R65" i="100"/>
  <c r="R55" i="100"/>
  <c r="R75" i="100"/>
  <c r="R70" i="100"/>
  <c r="R58" i="100"/>
  <c r="R90" i="100"/>
  <c r="R64" i="100"/>
  <c r="R63" i="100"/>
  <c r="R86" i="100"/>
  <c r="R60" i="100"/>
  <c r="R59" i="100"/>
  <c r="R81" i="100"/>
  <c r="R85" i="100"/>
  <c r="R69" i="100"/>
  <c r="R83" i="100"/>
  <c r="R73" i="100"/>
  <c r="R87" i="100"/>
  <c r="R72" i="100"/>
  <c r="R89" i="100"/>
  <c r="R88" i="100"/>
  <c r="R66" i="100"/>
  <c r="R92" i="100"/>
  <c r="R80" i="100"/>
  <c r="R84" i="100"/>
  <c r="R61" i="100"/>
  <c r="R93" i="100"/>
  <c r="R78" i="100"/>
  <c r="R56" i="100"/>
  <c r="R57" i="100"/>
  <c r="R91" i="100"/>
  <c r="R62" i="100"/>
  <c r="R74" i="100"/>
  <c r="R67" i="100"/>
  <c r="R68" i="100"/>
  <c r="R71" i="100"/>
  <c r="R76" i="100"/>
  <c r="R77" i="100"/>
  <c r="R54" i="100"/>
  <c r="T52" i="101"/>
  <c r="T54" i="101" s="1"/>
  <c r="R90" i="101"/>
  <c r="R91" i="101"/>
  <c r="R75" i="101"/>
  <c r="R80" i="101"/>
  <c r="R61" i="101"/>
  <c r="R72" i="101"/>
  <c r="R77" i="101"/>
  <c r="R63" i="101"/>
  <c r="R64" i="101"/>
  <c r="R59" i="101"/>
  <c r="R78" i="101"/>
  <c r="R84" i="101"/>
  <c r="R62" i="101"/>
  <c r="R58" i="101"/>
  <c r="R86" i="101"/>
  <c r="R87" i="101"/>
  <c r="R92" i="101"/>
  <c r="R81" i="101"/>
  <c r="R93" i="101"/>
  <c r="R70" i="101"/>
  <c r="R74" i="101"/>
  <c r="R89" i="101"/>
  <c r="R60" i="101"/>
  <c r="R55" i="101"/>
  <c r="R65" i="101"/>
  <c r="R68" i="101"/>
  <c r="R82" i="101"/>
  <c r="R83" i="101"/>
  <c r="R88" i="101"/>
  <c r="R69" i="101"/>
  <c r="R85" i="101"/>
  <c r="R66" i="101"/>
  <c r="R71" i="101"/>
  <c r="R73" i="101"/>
  <c r="R57" i="101"/>
  <c r="R54" i="101"/>
  <c r="R79" i="101"/>
  <c r="R76" i="101"/>
  <c r="R67" i="101"/>
  <c r="R56" i="101"/>
  <c r="R91" i="98"/>
  <c r="R74" i="98"/>
  <c r="R93" i="98"/>
  <c r="R83" i="98"/>
  <c r="R92" i="98"/>
  <c r="Q54" i="97"/>
  <c r="B76" i="99"/>
  <c r="H29" i="99"/>
  <c r="B75" i="99" s="1"/>
  <c r="M39" i="101"/>
  <c r="R40" i="101"/>
  <c r="C86" i="101"/>
  <c r="H38" i="100"/>
  <c r="B84" i="100" s="1"/>
  <c r="B85" i="100"/>
  <c r="H10" i="99"/>
  <c r="B58" i="99"/>
  <c r="H11" i="99"/>
  <c r="B57" i="99" s="1"/>
  <c r="R16" i="101"/>
  <c r="C62" i="101"/>
  <c r="C62" i="100"/>
  <c r="R16" i="100"/>
  <c r="C69" i="99"/>
  <c r="R23" i="99"/>
  <c r="C63" i="101"/>
  <c r="R17" i="101"/>
  <c r="C63" i="100"/>
  <c r="R17" i="100"/>
  <c r="R24" i="99"/>
  <c r="C70" i="99"/>
  <c r="C82" i="97"/>
  <c r="R36" i="97"/>
  <c r="C64" i="95"/>
  <c r="R18" i="95"/>
  <c r="R15" i="98"/>
  <c r="C61" i="98"/>
  <c r="R36" i="95"/>
  <c r="C82" i="95"/>
  <c r="R42" i="102"/>
  <c r="C88" i="102"/>
  <c r="C68" i="102"/>
  <c r="M21" i="102"/>
  <c r="R22" i="102"/>
  <c r="C62" i="102"/>
  <c r="R16" i="102"/>
  <c r="C69" i="101"/>
  <c r="R23" i="101"/>
  <c r="C81" i="99"/>
  <c r="R35" i="99"/>
  <c r="C88" i="100"/>
  <c r="R42" i="100"/>
  <c r="B67" i="100"/>
  <c r="H20" i="100"/>
  <c r="B66" i="100" s="1"/>
  <c r="B67" i="97"/>
  <c r="H20" i="97"/>
  <c r="B66" i="97" s="1"/>
  <c r="O67" i="97" s="1"/>
  <c r="O66" i="97" s="1"/>
  <c r="R40" i="98"/>
  <c r="C86" i="98"/>
  <c r="M39" i="98"/>
  <c r="B85" i="95"/>
  <c r="H38" i="95"/>
  <c r="B84" i="95" s="1"/>
  <c r="H29" i="98"/>
  <c r="B75" i="98" s="1"/>
  <c r="B76" i="98"/>
  <c r="B67" i="98"/>
  <c r="H20" i="98"/>
  <c r="B66" i="98" s="1"/>
  <c r="C72" i="102"/>
  <c r="R26" i="102"/>
  <c r="C80" i="102"/>
  <c r="R34" i="102"/>
  <c r="C87" i="102"/>
  <c r="R41" i="102"/>
  <c r="C73" i="100"/>
  <c r="R27" i="100"/>
  <c r="B67" i="99"/>
  <c r="H20" i="99"/>
  <c r="B66" i="99" s="1"/>
  <c r="R43" i="98"/>
  <c r="C89" i="98"/>
  <c r="C70" i="98"/>
  <c r="R24" i="98"/>
  <c r="C81" i="95"/>
  <c r="R35" i="95"/>
  <c r="R33" i="102"/>
  <c r="C79" i="102"/>
  <c r="H38" i="102"/>
  <c r="B84" i="102" s="1"/>
  <c r="B85" i="102"/>
  <c r="C79" i="101"/>
  <c r="R33" i="101"/>
  <c r="B76" i="101"/>
  <c r="H29" i="101"/>
  <c r="B75" i="101" s="1"/>
  <c r="C90" i="98"/>
  <c r="R44" i="98"/>
  <c r="B58" i="101"/>
  <c r="H11" i="101"/>
  <c r="B57" i="101" s="1"/>
  <c r="H10" i="101"/>
  <c r="B58" i="100"/>
  <c r="H11" i="100"/>
  <c r="B57" i="100" s="1"/>
  <c r="H10" i="100"/>
  <c r="R40" i="99"/>
  <c r="M39" i="99"/>
  <c r="C86" i="99"/>
  <c r="R33" i="98"/>
  <c r="C79" i="98"/>
  <c r="B58" i="97"/>
  <c r="H11" i="97"/>
  <c r="B57" i="97" s="1"/>
  <c r="O58" i="97" s="1"/>
  <c r="O57" i="97" s="1"/>
  <c r="H10" i="97"/>
  <c r="C69" i="97"/>
  <c r="R23" i="97"/>
  <c r="C87" i="98"/>
  <c r="R41" i="98"/>
  <c r="R15" i="97"/>
  <c r="C61" i="97"/>
  <c r="H11" i="98"/>
  <c r="B57" i="98" s="1"/>
  <c r="H10" i="98"/>
  <c r="B58" i="98"/>
  <c r="C63" i="102"/>
  <c r="R17" i="102"/>
  <c r="R44" i="102"/>
  <c r="C90" i="102"/>
  <c r="B76" i="102"/>
  <c r="H29" i="102"/>
  <c r="B75" i="102" s="1"/>
  <c r="R18" i="101"/>
  <c r="C64" i="101"/>
  <c r="R40" i="100"/>
  <c r="M39" i="100"/>
  <c r="C86" i="100"/>
  <c r="C59" i="99"/>
  <c r="M12" i="99"/>
  <c r="R13" i="99"/>
  <c r="C80" i="95"/>
  <c r="R34" i="95"/>
  <c r="C71" i="98"/>
  <c r="R25" i="98"/>
  <c r="C65" i="97"/>
  <c r="R19" i="97"/>
  <c r="C89" i="102"/>
  <c r="R43" i="102"/>
  <c r="C90" i="101"/>
  <c r="R44" i="101"/>
  <c r="C82" i="99"/>
  <c r="R36" i="99"/>
  <c r="R22" i="101"/>
  <c r="M21" i="101"/>
  <c r="C68" i="101"/>
  <c r="C69" i="98"/>
  <c r="R23" i="98"/>
  <c r="R42" i="97"/>
  <c r="C88" i="97"/>
  <c r="C89" i="95"/>
  <c r="R43" i="95"/>
  <c r="C65" i="98"/>
  <c r="R19" i="98"/>
  <c r="R14" i="97"/>
  <c r="C60" i="97"/>
  <c r="R31" i="98"/>
  <c r="M30" i="98"/>
  <c r="C77" i="98"/>
  <c r="C70" i="97"/>
  <c r="R24" i="97"/>
  <c r="B76" i="95"/>
  <c r="H29" i="95"/>
  <c r="B75" i="95" s="1"/>
  <c r="R16" i="97"/>
  <c r="C62" i="97"/>
  <c r="B67" i="95"/>
  <c r="H20" i="95"/>
  <c r="B66" i="95" s="1"/>
  <c r="R25" i="101"/>
  <c r="C71" i="101"/>
  <c r="C79" i="99"/>
  <c r="R33" i="99"/>
  <c r="C72" i="101"/>
  <c r="R26" i="101"/>
  <c r="C80" i="99"/>
  <c r="R34" i="99"/>
  <c r="H27" i="95"/>
  <c r="C64" i="97"/>
  <c r="R18" i="97"/>
  <c r="C70" i="95"/>
  <c r="R24" i="95"/>
  <c r="C62" i="98"/>
  <c r="R16" i="98"/>
  <c r="C72" i="98"/>
  <c r="R26" i="98"/>
  <c r="R26" i="95"/>
  <c r="C72" i="95"/>
  <c r="C71" i="102"/>
  <c r="R25" i="102"/>
  <c r="C60" i="101"/>
  <c r="R14" i="101"/>
  <c r="R14" i="100"/>
  <c r="C60" i="100"/>
  <c r="C80" i="100"/>
  <c r="R34" i="100"/>
  <c r="R26" i="99"/>
  <c r="C72" i="99"/>
  <c r="C64" i="99"/>
  <c r="R18" i="99"/>
  <c r="C78" i="101"/>
  <c r="R32" i="101"/>
  <c r="C59" i="101"/>
  <c r="R13" i="101"/>
  <c r="M12" i="101"/>
  <c r="R13" i="100"/>
  <c r="M12" i="100"/>
  <c r="C59" i="100"/>
  <c r="B85" i="99"/>
  <c r="H38" i="99"/>
  <c r="B84" i="99" s="1"/>
  <c r="C78" i="97"/>
  <c r="R32" i="97"/>
  <c r="C78" i="98"/>
  <c r="R32" i="98"/>
  <c r="C71" i="97"/>
  <c r="R25" i="97"/>
  <c r="C64" i="100"/>
  <c r="R18" i="100"/>
  <c r="C77" i="99"/>
  <c r="R31" i="99"/>
  <c r="M30" i="99"/>
  <c r="C65" i="101"/>
  <c r="R19" i="101"/>
  <c r="C78" i="99"/>
  <c r="R32" i="99"/>
  <c r="C81" i="101"/>
  <c r="R35" i="101"/>
  <c r="R35" i="100"/>
  <c r="C81" i="100"/>
  <c r="C89" i="99"/>
  <c r="R43" i="99"/>
  <c r="R36" i="101"/>
  <c r="C82" i="101"/>
  <c r="C82" i="100"/>
  <c r="R36" i="100"/>
  <c r="C90" i="99"/>
  <c r="R44" i="99"/>
  <c r="R18" i="98"/>
  <c r="C64" i="98"/>
  <c r="C63" i="97"/>
  <c r="R17" i="97"/>
  <c r="R34" i="98"/>
  <c r="C80" i="98"/>
  <c r="R27" i="97"/>
  <c r="C73" i="97"/>
  <c r="R15" i="95"/>
  <c r="C61" i="95"/>
  <c r="M39" i="97"/>
  <c r="R40" i="97"/>
  <c r="C86" i="97"/>
  <c r="C82" i="98"/>
  <c r="R36" i="98"/>
  <c r="B76" i="97"/>
  <c r="H29" i="97"/>
  <c r="B75" i="97" s="1"/>
  <c r="O76" i="97" s="1"/>
  <c r="O75" i="97" s="1"/>
  <c r="C63" i="95"/>
  <c r="R17" i="95"/>
  <c r="C81" i="102"/>
  <c r="R35" i="102"/>
  <c r="C69" i="100"/>
  <c r="R23" i="100"/>
  <c r="R16" i="99"/>
  <c r="C62" i="99"/>
  <c r="C90" i="100"/>
  <c r="R44" i="100"/>
  <c r="C87" i="101"/>
  <c r="R41" i="101"/>
  <c r="C73" i="99"/>
  <c r="R27" i="99"/>
  <c r="R22" i="100"/>
  <c r="M21" i="100"/>
  <c r="C68" i="100"/>
  <c r="C68" i="97"/>
  <c r="R22" i="97"/>
  <c r="M21" i="97"/>
  <c r="B85" i="98"/>
  <c r="H38" i="98"/>
  <c r="B84" i="98" s="1"/>
  <c r="C65" i="95"/>
  <c r="R19" i="95"/>
  <c r="C88" i="98"/>
  <c r="R42" i="98"/>
  <c r="M21" i="98"/>
  <c r="C68" i="98"/>
  <c r="R22" i="98"/>
  <c r="C68" i="95"/>
  <c r="R22" i="95"/>
  <c r="M21" i="95"/>
  <c r="R27" i="102"/>
  <c r="C73" i="102"/>
  <c r="C61" i="102"/>
  <c r="R15" i="102"/>
  <c r="C73" i="101"/>
  <c r="R27" i="101"/>
  <c r="C87" i="99"/>
  <c r="R41" i="99"/>
  <c r="C88" i="99"/>
  <c r="R42" i="99"/>
  <c r="R22" i="99"/>
  <c r="M21" i="99"/>
  <c r="C68" i="99"/>
  <c r="C73" i="98"/>
  <c r="R27" i="98"/>
  <c r="R16" i="95"/>
  <c r="C62" i="95"/>
  <c r="B58" i="102"/>
  <c r="H11" i="102"/>
  <c r="B57" i="102" s="1"/>
  <c r="H10" i="102"/>
  <c r="R14" i="102"/>
  <c r="C60" i="102"/>
  <c r="R40" i="102"/>
  <c r="C86" i="102"/>
  <c r="M39" i="102"/>
  <c r="R34" i="101"/>
  <c r="C80" i="101"/>
  <c r="R31" i="100"/>
  <c r="C77" i="100"/>
  <c r="M30" i="100"/>
  <c r="C78" i="100"/>
  <c r="R32" i="100"/>
  <c r="C65" i="99"/>
  <c r="R19" i="99"/>
  <c r="C60" i="98"/>
  <c r="R14" i="98"/>
  <c r="C59" i="97"/>
  <c r="R13" i="97"/>
  <c r="M12" i="97"/>
  <c r="C79" i="95"/>
  <c r="R33" i="95"/>
  <c r="C59" i="98"/>
  <c r="M12" i="98"/>
  <c r="R13" i="98"/>
  <c r="B58" i="95"/>
  <c r="H11" i="95"/>
  <c r="B57" i="95" s="1"/>
  <c r="H10" i="95"/>
  <c r="C82" i="102"/>
  <c r="R36" i="102"/>
  <c r="C64" i="102"/>
  <c r="R18" i="102"/>
  <c r="C70" i="102"/>
  <c r="R24" i="102"/>
  <c r="C77" i="102"/>
  <c r="R31" i="102"/>
  <c r="M30" i="102"/>
  <c r="B85" i="101"/>
  <c r="H38" i="101"/>
  <c r="B84" i="101" s="1"/>
  <c r="R19" i="100"/>
  <c r="C65" i="100"/>
  <c r="B85" i="97"/>
  <c r="H38" i="97"/>
  <c r="B84" i="97" s="1"/>
  <c r="O85" i="97" s="1"/>
  <c r="O84" i="97" s="1"/>
  <c r="R25" i="95"/>
  <c r="C71" i="95"/>
  <c r="C63" i="98"/>
  <c r="R17" i="98"/>
  <c r="C77" i="97"/>
  <c r="M30" i="97"/>
  <c r="R31" i="97"/>
  <c r="B67" i="102"/>
  <c r="H20" i="102"/>
  <c r="B66" i="102" s="1"/>
  <c r="R23" i="102"/>
  <c r="C69" i="102"/>
  <c r="R43" i="101"/>
  <c r="C89" i="101"/>
  <c r="R43" i="100"/>
  <c r="C89" i="100"/>
  <c r="C70" i="101"/>
  <c r="R24" i="101"/>
  <c r="R24" i="100"/>
  <c r="C70" i="100"/>
  <c r="C63" i="99"/>
  <c r="R17" i="99"/>
  <c r="C87" i="100"/>
  <c r="R41" i="100"/>
  <c r="C88" i="101"/>
  <c r="R42" i="101"/>
  <c r="B67" i="101"/>
  <c r="H20" i="101"/>
  <c r="B66" i="101" s="1"/>
  <c r="C69" i="95"/>
  <c r="R23" i="95"/>
  <c r="C79" i="97"/>
  <c r="R33" i="97"/>
  <c r="M39" i="95"/>
  <c r="C86" i="95"/>
  <c r="R40" i="95"/>
  <c r="C90" i="97"/>
  <c r="R44" i="97"/>
  <c r="R31" i="95"/>
  <c r="C77" i="95"/>
  <c r="M30" i="95"/>
  <c r="C81" i="97"/>
  <c r="R35" i="97"/>
  <c r="C88" i="95"/>
  <c r="R42" i="95"/>
  <c r="C71" i="100"/>
  <c r="R25" i="100"/>
  <c r="C60" i="99"/>
  <c r="R14" i="99"/>
  <c r="R26" i="100"/>
  <c r="C72" i="100"/>
  <c r="C61" i="99"/>
  <c r="R15" i="99"/>
  <c r="R26" i="97"/>
  <c r="C72" i="97"/>
  <c r="C90" i="95"/>
  <c r="R44" i="95"/>
  <c r="C81" i="98"/>
  <c r="R35" i="98"/>
  <c r="C87" i="97"/>
  <c r="R41" i="97"/>
  <c r="C78" i="102"/>
  <c r="R32" i="102"/>
  <c r="M12" i="102"/>
  <c r="C59" i="102"/>
  <c r="R13" i="102"/>
  <c r="R19" i="102"/>
  <c r="C65" i="102"/>
  <c r="R33" i="100"/>
  <c r="C79" i="100"/>
  <c r="R25" i="99"/>
  <c r="C71" i="99"/>
  <c r="C61" i="101"/>
  <c r="R15" i="101"/>
  <c r="R15" i="100"/>
  <c r="C61" i="100"/>
  <c r="M30" i="101"/>
  <c r="R31" i="101"/>
  <c r="C77" i="101"/>
  <c r="B76" i="100"/>
  <c r="H29" i="100"/>
  <c r="B75" i="100" s="1"/>
  <c r="C60" i="95"/>
  <c r="R14" i="95"/>
  <c r="R43" i="97"/>
  <c r="C89" i="97"/>
  <c r="C80" i="97"/>
  <c r="R34" i="97"/>
  <c r="C87" i="95"/>
  <c r="R41" i="95"/>
  <c r="C78" i="95"/>
  <c r="R32" i="95"/>
  <c r="C59" i="95"/>
  <c r="M12" i="95"/>
  <c r="R13" i="95"/>
  <c r="S52" i="94"/>
  <c r="S54" i="94" s="1"/>
  <c r="M36" i="63"/>
  <c r="R52" i="93"/>
  <c r="R54" i="93" s="1"/>
  <c r="R52" i="94"/>
  <c r="R54" i="94" s="1"/>
  <c r="T52" i="93"/>
  <c r="T54" i="93" s="1"/>
  <c r="T52" i="94"/>
  <c r="T54" i="94" s="1"/>
  <c r="Q54" i="94"/>
  <c r="T82" i="94"/>
  <c r="T60" i="94"/>
  <c r="T79" i="94"/>
  <c r="T89" i="94"/>
  <c r="T81" i="94"/>
  <c r="T56" i="94"/>
  <c r="T77" i="94"/>
  <c r="T71" i="94"/>
  <c r="T78" i="94"/>
  <c r="T72" i="94"/>
  <c r="T66" i="94"/>
  <c r="T64" i="94"/>
  <c r="T57" i="94"/>
  <c r="T61" i="94"/>
  <c r="T87" i="94"/>
  <c r="T75" i="94"/>
  <c r="T55" i="94"/>
  <c r="T68" i="94"/>
  <c r="T93" i="94"/>
  <c r="T58" i="94"/>
  <c r="T70" i="94"/>
  <c r="T73" i="94"/>
  <c r="T92" i="94"/>
  <c r="T80" i="94"/>
  <c r="T83" i="94"/>
  <c r="T63" i="94"/>
  <c r="T62" i="94"/>
  <c r="T86" i="94"/>
  <c r="T76" i="94"/>
  <c r="T91" i="94"/>
  <c r="T74" i="94"/>
  <c r="T69" i="94"/>
  <c r="T90" i="94"/>
  <c r="T84" i="94"/>
  <c r="T65" i="94"/>
  <c r="T85" i="94"/>
  <c r="T59" i="94"/>
  <c r="T88" i="94"/>
  <c r="T67" i="94"/>
  <c r="S52" i="81"/>
  <c r="S54" i="81" s="1"/>
  <c r="B82" i="59"/>
  <c r="M27" i="18"/>
  <c r="R27" i="18" s="1"/>
  <c r="B73" i="18"/>
  <c r="B65" i="57"/>
  <c r="K46" i="57"/>
  <c r="C92" i="57" s="1"/>
  <c r="H10" i="64"/>
  <c r="B82" i="73"/>
  <c r="H10" i="69"/>
  <c r="H10" i="89"/>
  <c r="H10" i="92"/>
  <c r="H10" i="88"/>
  <c r="H36" i="78"/>
  <c r="H10" i="58"/>
  <c r="H10" i="59"/>
  <c r="H10" i="65"/>
  <c r="H10" i="91"/>
  <c r="B58" i="94"/>
  <c r="H10" i="94"/>
  <c r="H11" i="94"/>
  <c r="B57" i="94" s="1"/>
  <c r="R42" i="94"/>
  <c r="C88" i="94"/>
  <c r="C64" i="94"/>
  <c r="R18" i="94"/>
  <c r="C61" i="94"/>
  <c r="R15" i="94"/>
  <c r="C81" i="94"/>
  <c r="R35" i="94"/>
  <c r="C68" i="94"/>
  <c r="M21" i="94"/>
  <c r="R22" i="94"/>
  <c r="H10" i="35"/>
  <c r="H10" i="52"/>
  <c r="H10" i="57"/>
  <c r="H10" i="81"/>
  <c r="H10" i="84"/>
  <c r="H10" i="82"/>
  <c r="H10" i="87"/>
  <c r="H10" i="86"/>
  <c r="M39" i="94"/>
  <c r="R40" i="94"/>
  <c r="C86" i="94"/>
  <c r="C72" i="94"/>
  <c r="R26" i="94"/>
  <c r="R25" i="94"/>
  <c r="C71" i="94"/>
  <c r="R43" i="94"/>
  <c r="C89" i="94"/>
  <c r="C65" i="94"/>
  <c r="R19" i="94"/>
  <c r="M30" i="94"/>
  <c r="R31" i="94"/>
  <c r="C77" i="94"/>
  <c r="R17" i="94"/>
  <c r="C63" i="94"/>
  <c r="C87" i="94"/>
  <c r="R41" i="94"/>
  <c r="H11" i="63"/>
  <c r="B57" i="63" s="1"/>
  <c r="H10" i="63"/>
  <c r="H9" i="63" s="1"/>
  <c r="H10" i="73"/>
  <c r="H10" i="78"/>
  <c r="H10" i="83"/>
  <c r="H10" i="90"/>
  <c r="H10" i="93"/>
  <c r="B85" i="94"/>
  <c r="H38" i="94"/>
  <c r="B84" i="94" s="1"/>
  <c r="C59" i="94"/>
  <c r="M12" i="94"/>
  <c r="R13" i="94"/>
  <c r="R33" i="94"/>
  <c r="C79" i="94"/>
  <c r="C82" i="94"/>
  <c r="R36" i="94"/>
  <c r="C62" i="94"/>
  <c r="R16" i="94"/>
  <c r="C69" i="94"/>
  <c r="R23" i="94"/>
  <c r="H10" i="51"/>
  <c r="M12" i="73"/>
  <c r="M11" i="73" s="1"/>
  <c r="H10" i="76"/>
  <c r="C90" i="94"/>
  <c r="R44" i="94"/>
  <c r="R27" i="94"/>
  <c r="C73" i="94"/>
  <c r="R32" i="94"/>
  <c r="C78" i="94"/>
  <c r="C60" i="94"/>
  <c r="R14" i="94"/>
  <c r="B76" i="94"/>
  <c r="H29" i="94"/>
  <c r="B75" i="94" s="1"/>
  <c r="C80" i="94"/>
  <c r="R34" i="94"/>
  <c r="R24" i="94"/>
  <c r="C70" i="94"/>
  <c r="B67" i="94"/>
  <c r="H20" i="94"/>
  <c r="B66" i="94" s="1"/>
  <c r="P54" i="89"/>
  <c r="Q52" i="88"/>
  <c r="Q54" i="88" s="1"/>
  <c r="Q52" i="87"/>
  <c r="Q54" i="87" s="1"/>
  <c r="H11" i="66"/>
  <c r="B57" i="66" s="1"/>
  <c r="H10" i="66"/>
  <c r="H10" i="74"/>
  <c r="R52" i="78"/>
  <c r="R54" i="78" s="1"/>
  <c r="R52" i="89"/>
  <c r="R54" i="89" s="1"/>
  <c r="T52" i="91"/>
  <c r="T54" i="91" s="1"/>
  <c r="R52" i="84"/>
  <c r="R54" i="84" s="1"/>
  <c r="Q52" i="84"/>
  <c r="Q54" i="84" s="1"/>
  <c r="M19" i="74"/>
  <c r="R19" i="74" s="1"/>
  <c r="C70" i="93"/>
  <c r="R24" i="93"/>
  <c r="C64" i="93"/>
  <c r="R18" i="93"/>
  <c r="C69" i="93"/>
  <c r="R23" i="93"/>
  <c r="C60" i="93"/>
  <c r="R14" i="93"/>
  <c r="B67" i="93"/>
  <c r="H20" i="93"/>
  <c r="B66" i="93" s="1"/>
  <c r="R26" i="93"/>
  <c r="C72" i="93"/>
  <c r="B58" i="93"/>
  <c r="H11" i="93"/>
  <c r="B57" i="93" s="1"/>
  <c r="C79" i="93"/>
  <c r="R33" i="93"/>
  <c r="C63" i="93"/>
  <c r="R17" i="93"/>
  <c r="C90" i="93"/>
  <c r="R44" i="93"/>
  <c r="R42" i="93"/>
  <c r="C88" i="93"/>
  <c r="C62" i="93"/>
  <c r="R16" i="93"/>
  <c r="C71" i="93"/>
  <c r="R25" i="93"/>
  <c r="R40" i="93"/>
  <c r="M39" i="93"/>
  <c r="C86" i="93"/>
  <c r="R27" i="93"/>
  <c r="C73" i="93"/>
  <c r="C77" i="93"/>
  <c r="R31" i="93"/>
  <c r="M30" i="93"/>
  <c r="C80" i="93"/>
  <c r="R34" i="93"/>
  <c r="C81" i="93"/>
  <c r="R35" i="93"/>
  <c r="C82" i="93"/>
  <c r="R36" i="93"/>
  <c r="C87" i="93"/>
  <c r="R41" i="93"/>
  <c r="R43" i="93"/>
  <c r="C89" i="93"/>
  <c r="R22" i="93"/>
  <c r="C68" i="93"/>
  <c r="M21" i="93"/>
  <c r="B85" i="93"/>
  <c r="H38" i="93"/>
  <c r="B84" i="93" s="1"/>
  <c r="R13" i="93"/>
  <c r="C59" i="93"/>
  <c r="M12" i="93"/>
  <c r="B76" i="93"/>
  <c r="H29" i="93"/>
  <c r="B75" i="93" s="1"/>
  <c r="C78" i="93"/>
  <c r="R32" i="93"/>
  <c r="R15" i="93"/>
  <c r="C61" i="93"/>
  <c r="C65" i="93"/>
  <c r="R19" i="93"/>
  <c r="R52" i="87"/>
  <c r="R54" i="87" s="1"/>
  <c r="Q52" i="92"/>
  <c r="Q54" i="92" s="1"/>
  <c r="R52" i="92"/>
  <c r="R54" i="92" s="1"/>
  <c r="T81" i="92"/>
  <c r="T58" i="92"/>
  <c r="T88" i="92"/>
  <c r="T77" i="92"/>
  <c r="T86" i="92"/>
  <c r="T68" i="92"/>
  <c r="T65" i="92"/>
  <c r="T92" i="92"/>
  <c r="T76" i="92"/>
  <c r="T69" i="92"/>
  <c r="T61" i="92"/>
  <c r="T90" i="92"/>
  <c r="T89" i="92"/>
  <c r="T82" i="92"/>
  <c r="T55" i="92"/>
  <c r="T79" i="92"/>
  <c r="T67" i="92"/>
  <c r="T71" i="92"/>
  <c r="T75" i="92"/>
  <c r="T64" i="92"/>
  <c r="T80" i="92"/>
  <c r="T54" i="92"/>
  <c r="T78" i="92"/>
  <c r="T85" i="92"/>
  <c r="T59" i="92"/>
  <c r="T87" i="92"/>
  <c r="T56" i="92"/>
  <c r="T60" i="92"/>
  <c r="T72" i="92"/>
  <c r="T93" i="92"/>
  <c r="T62" i="92"/>
  <c r="T63" i="92"/>
  <c r="T70" i="92"/>
  <c r="T66" i="92"/>
  <c r="T57" i="92"/>
  <c r="T84" i="92"/>
  <c r="T74" i="92"/>
  <c r="T83" i="92"/>
  <c r="T91" i="92"/>
  <c r="T73" i="92"/>
  <c r="S52" i="92"/>
  <c r="S54" i="92" s="1"/>
  <c r="B65" i="74"/>
  <c r="Z79" i="74" s="1"/>
  <c r="X79" i="74" s="1"/>
  <c r="O65" i="74" s="1"/>
  <c r="C59" i="18"/>
  <c r="B67" i="92"/>
  <c r="Z59" i="92" s="1"/>
  <c r="X59" i="92" s="1"/>
  <c r="O67" i="92" s="1"/>
  <c r="O66" i="92" s="1"/>
  <c r="H20" i="92"/>
  <c r="B66" i="92" s="1"/>
  <c r="C86" i="92"/>
  <c r="R40" i="92"/>
  <c r="M39" i="92"/>
  <c r="H38" i="92"/>
  <c r="B84" i="92" s="1"/>
  <c r="B85" i="92"/>
  <c r="Z60" i="92" s="1"/>
  <c r="X60" i="92" s="1"/>
  <c r="O85" i="92" s="1"/>
  <c r="O84" i="92" s="1"/>
  <c r="C81" i="92"/>
  <c r="R35" i="92"/>
  <c r="C88" i="92"/>
  <c r="R42" i="92"/>
  <c r="H29" i="92"/>
  <c r="B75" i="92" s="1"/>
  <c r="B76" i="92"/>
  <c r="Z58" i="92" s="1"/>
  <c r="X58" i="92" s="1"/>
  <c r="O76" i="92" s="1"/>
  <c r="O75" i="92" s="1"/>
  <c r="C61" i="92"/>
  <c r="R15" i="92"/>
  <c r="C63" i="92"/>
  <c r="R17" i="92"/>
  <c r="M30" i="92"/>
  <c r="C77" i="92"/>
  <c r="R31" i="92"/>
  <c r="C70" i="92"/>
  <c r="R24" i="92"/>
  <c r="C62" i="92"/>
  <c r="R16" i="92"/>
  <c r="C69" i="92"/>
  <c r="R23" i="92"/>
  <c r="R34" i="92"/>
  <c r="C80" i="92"/>
  <c r="C79" i="92"/>
  <c r="R33" i="92"/>
  <c r="C71" i="92"/>
  <c r="R25" i="92"/>
  <c r="C59" i="92"/>
  <c r="R13" i="92"/>
  <c r="M12" i="92"/>
  <c r="C82" i="92"/>
  <c r="R36" i="92"/>
  <c r="R14" i="92"/>
  <c r="C60" i="92"/>
  <c r="B58" i="92"/>
  <c r="Z57" i="92" s="1"/>
  <c r="X57" i="92" s="1"/>
  <c r="O58" i="92" s="1"/>
  <c r="O57" i="92" s="1"/>
  <c r="H11" i="92"/>
  <c r="B57" i="92" s="1"/>
  <c r="R43" i="92"/>
  <c r="C89" i="92"/>
  <c r="C64" i="92"/>
  <c r="R18" i="92"/>
  <c r="C72" i="92"/>
  <c r="R26" i="92"/>
  <c r="C90" i="92"/>
  <c r="R44" i="92"/>
  <c r="R41" i="92"/>
  <c r="C87" i="92"/>
  <c r="C65" i="92"/>
  <c r="R19" i="92"/>
  <c r="C73" i="92"/>
  <c r="R27" i="92"/>
  <c r="C68" i="92"/>
  <c r="R22" i="92"/>
  <c r="M21" i="92"/>
  <c r="R32" i="92"/>
  <c r="C78" i="92"/>
  <c r="S52" i="89"/>
  <c r="S54" i="89" s="1"/>
  <c r="M19" i="73"/>
  <c r="B65" i="73"/>
  <c r="G46" i="73"/>
  <c r="B93" i="73" s="1"/>
  <c r="M27" i="73"/>
  <c r="R27" i="73" s="1"/>
  <c r="M44" i="18"/>
  <c r="R44" i="18" s="1"/>
  <c r="B90" i="18"/>
  <c r="R52" i="88"/>
  <c r="R54" i="88" s="1"/>
  <c r="S52" i="90"/>
  <c r="S54" i="90" s="1"/>
  <c r="Q52" i="86"/>
  <c r="Q54" i="86" s="1"/>
  <c r="S52" i="69"/>
  <c r="S54" i="69" s="1"/>
  <c r="S52" i="78"/>
  <c r="S54" i="78" s="1"/>
  <c r="S52" i="87"/>
  <c r="S54" i="87" s="1"/>
  <c r="S52" i="88"/>
  <c r="S54" i="88" s="1"/>
  <c r="Q52" i="82"/>
  <c r="Q54" i="82" s="1"/>
  <c r="R52" i="86"/>
  <c r="R54" i="86" s="1"/>
  <c r="C81" i="91"/>
  <c r="R35" i="91"/>
  <c r="R40" i="91"/>
  <c r="C86" i="91"/>
  <c r="M39" i="91"/>
  <c r="C90" i="90"/>
  <c r="R44" i="90"/>
  <c r="R34" i="88"/>
  <c r="C80" i="88"/>
  <c r="R18" i="88"/>
  <c r="C64" i="88"/>
  <c r="C79" i="89"/>
  <c r="R33" i="89"/>
  <c r="C73" i="91"/>
  <c r="R27" i="91"/>
  <c r="C61" i="88"/>
  <c r="R15" i="88"/>
  <c r="B67" i="88"/>
  <c r="Z59" i="88" s="1"/>
  <c r="X59" i="88" s="1"/>
  <c r="O67" i="88" s="1"/>
  <c r="O66" i="88" s="1"/>
  <c r="H20" i="88"/>
  <c r="B66" i="88" s="1"/>
  <c r="R17" i="91"/>
  <c r="C63" i="91"/>
  <c r="C82" i="90"/>
  <c r="R36" i="90"/>
  <c r="B85" i="91"/>
  <c r="H38" i="91"/>
  <c r="B84" i="91" s="1"/>
  <c r="R43" i="91"/>
  <c r="C89" i="91"/>
  <c r="R40" i="89"/>
  <c r="C86" i="89"/>
  <c r="M39" i="89"/>
  <c r="B85" i="90"/>
  <c r="H38" i="90"/>
  <c r="B84" i="90" s="1"/>
  <c r="R22" i="88"/>
  <c r="M21" i="88"/>
  <c r="C68" i="88"/>
  <c r="C81" i="88"/>
  <c r="R35" i="88"/>
  <c r="B76" i="91"/>
  <c r="H29" i="91"/>
  <c r="B75" i="91" s="1"/>
  <c r="C88" i="90"/>
  <c r="R42" i="90"/>
  <c r="C61" i="89"/>
  <c r="R15" i="89"/>
  <c r="C78" i="89"/>
  <c r="R32" i="89"/>
  <c r="C60" i="88"/>
  <c r="R14" i="88"/>
  <c r="C90" i="89"/>
  <c r="R44" i="89"/>
  <c r="B85" i="89"/>
  <c r="H38" i="89"/>
  <c r="B84" i="89" s="1"/>
  <c r="C72" i="90"/>
  <c r="R26" i="90"/>
  <c r="H20" i="90"/>
  <c r="B66" i="90" s="1"/>
  <c r="B67" i="90"/>
  <c r="R24" i="89"/>
  <c r="C70" i="89"/>
  <c r="C89" i="90"/>
  <c r="R43" i="90"/>
  <c r="B58" i="90"/>
  <c r="H11" i="90"/>
  <c r="B57" i="90" s="1"/>
  <c r="H29" i="88"/>
  <c r="B75" i="88" s="1"/>
  <c r="B76" i="88"/>
  <c r="Z58" i="88" s="1"/>
  <c r="X58" i="88" s="1"/>
  <c r="O76" i="88" s="1"/>
  <c r="O75" i="88" s="1"/>
  <c r="R44" i="88"/>
  <c r="C90" i="88"/>
  <c r="M30" i="91"/>
  <c r="C77" i="91"/>
  <c r="R31" i="91"/>
  <c r="C65" i="89"/>
  <c r="R19" i="89"/>
  <c r="C89" i="88"/>
  <c r="R43" i="88"/>
  <c r="R19" i="88"/>
  <c r="C65" i="88"/>
  <c r="R40" i="90"/>
  <c r="C86" i="90"/>
  <c r="M39" i="90"/>
  <c r="C80" i="90"/>
  <c r="R34" i="90"/>
  <c r="C68" i="90"/>
  <c r="R22" i="90"/>
  <c r="M21" i="90"/>
  <c r="C87" i="88"/>
  <c r="R41" i="88"/>
  <c r="C63" i="90"/>
  <c r="R17" i="90"/>
  <c r="M12" i="90"/>
  <c r="R13" i="90"/>
  <c r="C59" i="90"/>
  <c r="C77" i="88"/>
  <c r="R31" i="88"/>
  <c r="C60" i="89"/>
  <c r="R14" i="89"/>
  <c r="R26" i="89"/>
  <c r="C72" i="89"/>
  <c r="C73" i="88"/>
  <c r="R27" i="88"/>
  <c r="C61" i="90"/>
  <c r="R15" i="90"/>
  <c r="B67" i="89"/>
  <c r="H20" i="89"/>
  <c r="B66" i="89" s="1"/>
  <c r="C63" i="89"/>
  <c r="R17" i="89"/>
  <c r="C59" i="88"/>
  <c r="R13" i="88"/>
  <c r="M12" i="88"/>
  <c r="C78" i="90"/>
  <c r="R32" i="90"/>
  <c r="C80" i="91"/>
  <c r="R34" i="91"/>
  <c r="R43" i="89"/>
  <c r="C89" i="89"/>
  <c r="R35" i="89"/>
  <c r="C81" i="89"/>
  <c r="C70" i="90"/>
  <c r="R24" i="90"/>
  <c r="C69" i="88"/>
  <c r="R23" i="88"/>
  <c r="R23" i="91"/>
  <c r="C69" i="91"/>
  <c r="C64" i="91"/>
  <c r="R18" i="91"/>
  <c r="C68" i="89"/>
  <c r="R22" i="89"/>
  <c r="M21" i="89"/>
  <c r="C60" i="91"/>
  <c r="R14" i="91"/>
  <c r="C88" i="91"/>
  <c r="R42" i="91"/>
  <c r="H11" i="88"/>
  <c r="B57" i="88" s="1"/>
  <c r="B58" i="88"/>
  <c r="Z57" i="88" s="1"/>
  <c r="X57" i="88" s="1"/>
  <c r="O58" i="88" s="1"/>
  <c r="O57" i="88" s="1"/>
  <c r="C78" i="91"/>
  <c r="R32" i="91"/>
  <c r="R42" i="89"/>
  <c r="C88" i="89"/>
  <c r="R36" i="89"/>
  <c r="C82" i="89"/>
  <c r="C73" i="89"/>
  <c r="R27" i="89"/>
  <c r="C62" i="91"/>
  <c r="R16" i="91"/>
  <c r="C71" i="91"/>
  <c r="R25" i="91"/>
  <c r="R36" i="91"/>
  <c r="C82" i="91"/>
  <c r="M39" i="88"/>
  <c r="R40" i="88"/>
  <c r="C86" i="88"/>
  <c r="M30" i="88"/>
  <c r="C78" i="88"/>
  <c r="R32" i="88"/>
  <c r="R33" i="91"/>
  <c r="C79" i="91"/>
  <c r="C87" i="90"/>
  <c r="R41" i="90"/>
  <c r="R35" i="90"/>
  <c r="C81" i="90"/>
  <c r="C77" i="90"/>
  <c r="R31" i="90"/>
  <c r="M30" i="90"/>
  <c r="R44" i="91"/>
  <c r="C90" i="91"/>
  <c r="R42" i="88"/>
  <c r="C88" i="88"/>
  <c r="M12" i="89"/>
  <c r="R13" i="89"/>
  <c r="C59" i="89"/>
  <c r="B85" i="88"/>
  <c r="Z60" i="88" s="1"/>
  <c r="X60" i="88" s="1"/>
  <c r="O85" i="88" s="1"/>
  <c r="O84" i="88" s="1"/>
  <c r="H38" i="88"/>
  <c r="B84" i="88" s="1"/>
  <c r="R17" i="88"/>
  <c r="C63" i="88"/>
  <c r="C87" i="89"/>
  <c r="R41" i="89"/>
  <c r="H29" i="89"/>
  <c r="B75" i="89" s="1"/>
  <c r="B76" i="89"/>
  <c r="C65" i="90"/>
  <c r="R19" i="90"/>
  <c r="C73" i="90"/>
  <c r="R27" i="90"/>
  <c r="R25" i="88"/>
  <c r="C71" i="88"/>
  <c r="B76" i="90"/>
  <c r="H29" i="90"/>
  <c r="B75" i="90" s="1"/>
  <c r="C79" i="90"/>
  <c r="R33" i="90"/>
  <c r="R26" i="91"/>
  <c r="C72" i="91"/>
  <c r="C60" i="90"/>
  <c r="R14" i="90"/>
  <c r="B58" i="89"/>
  <c r="H11" i="89"/>
  <c r="B57" i="89" s="1"/>
  <c r="C82" i="88"/>
  <c r="R36" i="88"/>
  <c r="R24" i="91"/>
  <c r="C70" i="91"/>
  <c r="C64" i="89"/>
  <c r="R18" i="89"/>
  <c r="M30" i="89"/>
  <c r="C77" i="89"/>
  <c r="R31" i="89"/>
  <c r="C69" i="89"/>
  <c r="R23" i="89"/>
  <c r="C68" i="91"/>
  <c r="R22" i="91"/>
  <c r="M21" i="91"/>
  <c r="C64" i="90"/>
  <c r="R18" i="90"/>
  <c r="B58" i="91"/>
  <c r="H11" i="91"/>
  <c r="B57" i="91" s="1"/>
  <c r="C72" i="88"/>
  <c r="R26" i="88"/>
  <c r="C62" i="89"/>
  <c r="R16" i="89"/>
  <c r="R33" i="88"/>
  <c r="C79" i="88"/>
  <c r="R16" i="88"/>
  <c r="C62" i="88"/>
  <c r="C71" i="89"/>
  <c r="R25" i="89"/>
  <c r="C69" i="90"/>
  <c r="R23" i="90"/>
  <c r="C62" i="90"/>
  <c r="R16" i="90"/>
  <c r="C59" i="91"/>
  <c r="R13" i="91"/>
  <c r="M12" i="91"/>
  <c r="C87" i="91"/>
  <c r="R41" i="91"/>
  <c r="C61" i="91"/>
  <c r="R15" i="91"/>
  <c r="C70" i="88"/>
  <c r="R24" i="88"/>
  <c r="C71" i="90"/>
  <c r="R25" i="90"/>
  <c r="C80" i="89"/>
  <c r="R34" i="89"/>
  <c r="B67" i="91"/>
  <c r="H20" i="91"/>
  <c r="B66" i="91" s="1"/>
  <c r="R19" i="91"/>
  <c r="C65" i="91"/>
  <c r="T52" i="89"/>
  <c r="T54" i="89" s="1"/>
  <c r="R52" i="90"/>
  <c r="R54" i="90" s="1"/>
  <c r="S93" i="90"/>
  <c r="S74" i="90"/>
  <c r="S83" i="90"/>
  <c r="S91" i="90"/>
  <c r="S92" i="90"/>
  <c r="Q54" i="91"/>
  <c r="Q83" i="91"/>
  <c r="Q93" i="91"/>
  <c r="Q74" i="91"/>
  <c r="Q91" i="91"/>
  <c r="Q92" i="91"/>
  <c r="Q69" i="91"/>
  <c r="Q72" i="91"/>
  <c r="Q63" i="91"/>
  <c r="Q79" i="91"/>
  <c r="Q61" i="91"/>
  <c r="Q82" i="91"/>
  <c r="Q71" i="91"/>
  <c r="Q60" i="91"/>
  <c r="Q87" i="91"/>
  <c r="Q70" i="91"/>
  <c r="Q78" i="91"/>
  <c r="Q90" i="91"/>
  <c r="Q88" i="91"/>
  <c r="Q62" i="91"/>
  <c r="Q65" i="91"/>
  <c r="Q64" i="91"/>
  <c r="Q89" i="91"/>
  <c r="Q73" i="91"/>
  <c r="Q81" i="91"/>
  <c r="Q80" i="91"/>
  <c r="Q77" i="91"/>
  <c r="Q68" i="91"/>
  <c r="Q86" i="91"/>
  <c r="Q59" i="91"/>
  <c r="Q84" i="91"/>
  <c r="Q75" i="91"/>
  <c r="Q66" i="91"/>
  <c r="Q58" i="91"/>
  <c r="Q76" i="91"/>
  <c r="Q85" i="91"/>
  <c r="Q67" i="91"/>
  <c r="Q57" i="91"/>
  <c r="Q55" i="91"/>
  <c r="Q56" i="91"/>
  <c r="P92" i="90"/>
  <c r="P91" i="90"/>
  <c r="P77" i="90"/>
  <c r="P64" i="90"/>
  <c r="P73" i="90"/>
  <c r="P70" i="90"/>
  <c r="P90" i="90"/>
  <c r="P63" i="90"/>
  <c r="P93" i="90"/>
  <c r="P67" i="90"/>
  <c r="P85" i="90"/>
  <c r="P78" i="90"/>
  <c r="P68" i="90"/>
  <c r="P57" i="90"/>
  <c r="P76" i="90"/>
  <c r="P58" i="90"/>
  <c r="P59" i="90"/>
  <c r="P65" i="90"/>
  <c r="P72" i="90"/>
  <c r="P74" i="90"/>
  <c r="P81" i="90"/>
  <c r="P84" i="90"/>
  <c r="P66" i="90"/>
  <c r="P56" i="90"/>
  <c r="P79" i="90"/>
  <c r="P89" i="90"/>
  <c r="P69" i="90"/>
  <c r="P86" i="90"/>
  <c r="P82" i="90"/>
  <c r="P71" i="90"/>
  <c r="P61" i="90"/>
  <c r="P87" i="90"/>
  <c r="P55" i="90"/>
  <c r="P80" i="90"/>
  <c r="P62" i="90"/>
  <c r="P60" i="90"/>
  <c r="P75" i="90"/>
  <c r="P83" i="90"/>
  <c r="P88" i="90"/>
  <c r="P71" i="91"/>
  <c r="P62" i="91"/>
  <c r="P75" i="91"/>
  <c r="P80" i="91"/>
  <c r="P79" i="91"/>
  <c r="P92" i="91"/>
  <c r="P59" i="91"/>
  <c r="P91" i="91"/>
  <c r="P63" i="91"/>
  <c r="P54" i="91"/>
  <c r="P58" i="91"/>
  <c r="P70" i="91"/>
  <c r="P68" i="91"/>
  <c r="P88" i="91"/>
  <c r="P67" i="91"/>
  <c r="P82" i="91"/>
  <c r="P56" i="91"/>
  <c r="P76" i="91"/>
  <c r="P55" i="91"/>
  <c r="P85" i="91"/>
  <c r="P64" i="91"/>
  <c r="P84" i="91"/>
  <c r="P90" i="91"/>
  <c r="P89" i="91"/>
  <c r="P73" i="91"/>
  <c r="P93" i="91"/>
  <c r="P72" i="91"/>
  <c r="P69" i="91"/>
  <c r="P61" i="91"/>
  <c r="P81" i="91"/>
  <c r="P60" i="91"/>
  <c r="P78" i="91"/>
  <c r="P57" i="91"/>
  <c r="P77" i="91"/>
  <c r="P66" i="91"/>
  <c r="P86" i="91"/>
  <c r="P65" i="91"/>
  <c r="P83" i="91"/>
  <c r="P74" i="91"/>
  <c r="P87" i="91"/>
  <c r="R83" i="89"/>
  <c r="R93" i="89"/>
  <c r="R74" i="89"/>
  <c r="R91" i="89"/>
  <c r="R92" i="89"/>
  <c r="R93" i="90"/>
  <c r="R92" i="90"/>
  <c r="R83" i="90"/>
  <c r="R91" i="90"/>
  <c r="R74" i="90"/>
  <c r="R74" i="91"/>
  <c r="R92" i="91"/>
  <c r="R91" i="91"/>
  <c r="R83" i="91"/>
  <c r="R54" i="91"/>
  <c r="R93" i="91"/>
  <c r="R69" i="91"/>
  <c r="R63" i="91"/>
  <c r="R72" i="91"/>
  <c r="R80" i="91"/>
  <c r="R61" i="91"/>
  <c r="R82" i="91"/>
  <c r="R89" i="91"/>
  <c r="R87" i="91"/>
  <c r="R71" i="91"/>
  <c r="R62" i="91"/>
  <c r="R78" i="91"/>
  <c r="R88" i="91"/>
  <c r="R60" i="91"/>
  <c r="R90" i="91"/>
  <c r="R64" i="91"/>
  <c r="R70" i="91"/>
  <c r="R81" i="91"/>
  <c r="R73" i="91"/>
  <c r="R65" i="91"/>
  <c r="R79" i="91"/>
  <c r="R77" i="91"/>
  <c r="R59" i="91"/>
  <c r="R68" i="91"/>
  <c r="R86" i="91"/>
  <c r="R57" i="91"/>
  <c r="R58" i="91"/>
  <c r="R85" i="91"/>
  <c r="R76" i="91"/>
  <c r="R67" i="91"/>
  <c r="R84" i="91"/>
  <c r="R66" i="91"/>
  <c r="R75" i="91"/>
  <c r="R55" i="91"/>
  <c r="R56" i="91"/>
  <c r="T52" i="78"/>
  <c r="T54" i="78" s="1"/>
  <c r="T52" i="88"/>
  <c r="T54" i="88" s="1"/>
  <c r="T92" i="89"/>
  <c r="T83" i="89"/>
  <c r="T93" i="89"/>
  <c r="T74" i="89"/>
  <c r="T91" i="89"/>
  <c r="T74" i="91"/>
  <c r="T92" i="91"/>
  <c r="T91" i="91"/>
  <c r="T83" i="91"/>
  <c r="T93" i="91"/>
  <c r="S91" i="91"/>
  <c r="S92" i="91"/>
  <c r="S83" i="91"/>
  <c r="S54" i="91"/>
  <c r="S93" i="91"/>
  <c r="S74" i="91"/>
  <c r="S69" i="91"/>
  <c r="S63" i="91"/>
  <c r="S72" i="91"/>
  <c r="S81" i="91"/>
  <c r="S79" i="91"/>
  <c r="S82" i="91"/>
  <c r="S80" i="91"/>
  <c r="S64" i="91"/>
  <c r="S70" i="91"/>
  <c r="S78" i="91"/>
  <c r="S71" i="91"/>
  <c r="S88" i="91"/>
  <c r="S87" i="91"/>
  <c r="S60" i="91"/>
  <c r="S89" i="91"/>
  <c r="S65" i="91"/>
  <c r="S90" i="91"/>
  <c r="S62" i="91"/>
  <c r="S73" i="91"/>
  <c r="S61" i="91"/>
  <c r="S59" i="91"/>
  <c r="S68" i="91"/>
  <c r="S86" i="91"/>
  <c r="S77" i="91"/>
  <c r="S75" i="91"/>
  <c r="S84" i="91"/>
  <c r="S57" i="91"/>
  <c r="S58" i="91"/>
  <c r="S66" i="91"/>
  <c r="S76" i="91"/>
  <c r="S67" i="91"/>
  <c r="S85" i="91"/>
  <c r="S55" i="91"/>
  <c r="S56" i="91"/>
  <c r="T52" i="90"/>
  <c r="T54" i="90" s="1"/>
  <c r="Q92" i="90"/>
  <c r="Q74" i="90"/>
  <c r="Q91" i="90"/>
  <c r="Q93" i="90"/>
  <c r="Q83" i="90"/>
  <c r="Q86" i="90"/>
  <c r="Q72" i="90"/>
  <c r="Q90" i="90"/>
  <c r="Q89" i="90"/>
  <c r="Q88" i="90"/>
  <c r="Q60" i="90"/>
  <c r="Q73" i="90"/>
  <c r="Q62" i="90"/>
  <c r="Q68" i="90"/>
  <c r="Q81" i="90"/>
  <c r="Q63" i="90"/>
  <c r="Q79" i="90"/>
  <c r="Q80" i="90"/>
  <c r="Q61" i="90"/>
  <c r="Q82" i="90"/>
  <c r="Q78" i="90"/>
  <c r="Q70" i="90"/>
  <c r="Q65" i="90"/>
  <c r="Q71" i="90"/>
  <c r="Q64" i="90"/>
  <c r="Q69" i="90"/>
  <c r="Q87" i="90"/>
  <c r="Q77" i="90"/>
  <c r="Q85" i="90"/>
  <c r="Q59" i="90"/>
  <c r="Q84" i="90"/>
  <c r="Q66" i="90"/>
  <c r="Q67" i="90"/>
  <c r="Q57" i="90"/>
  <c r="Q75" i="90"/>
  <c r="Q76" i="90"/>
  <c r="Q58" i="90"/>
  <c r="Q56" i="90"/>
  <c r="Q55" i="90"/>
  <c r="Q91" i="89"/>
  <c r="Q92" i="89"/>
  <c r="Q83" i="89"/>
  <c r="Q54" i="89"/>
  <c r="Q93" i="89"/>
  <c r="Q74" i="89"/>
  <c r="Q54" i="90"/>
  <c r="P62" i="89"/>
  <c r="P71" i="89"/>
  <c r="P58" i="89"/>
  <c r="P91" i="89"/>
  <c r="P92" i="89"/>
  <c r="P59" i="89"/>
  <c r="P79" i="89"/>
  <c r="P63" i="89"/>
  <c r="P80" i="89"/>
  <c r="P88" i="89"/>
  <c r="P67" i="89"/>
  <c r="P87" i="89"/>
  <c r="P68" i="89"/>
  <c r="P76" i="89"/>
  <c r="P55" i="89"/>
  <c r="P75" i="89"/>
  <c r="P56" i="89"/>
  <c r="P64" i="89"/>
  <c r="P84" i="89"/>
  <c r="P85" i="89"/>
  <c r="P93" i="89"/>
  <c r="P72" i="89"/>
  <c r="P73" i="89"/>
  <c r="P81" i="89"/>
  <c r="P60" i="89"/>
  <c r="P61" i="89"/>
  <c r="P69" i="89"/>
  <c r="P89" i="89"/>
  <c r="P65" i="89"/>
  <c r="P90" i="89"/>
  <c r="P57" i="89"/>
  <c r="P77" i="89"/>
  <c r="P78" i="89"/>
  <c r="P86" i="89"/>
  <c r="P66" i="89"/>
  <c r="P74" i="89"/>
  <c r="P82" i="89"/>
  <c r="P83" i="89"/>
  <c r="P70" i="89"/>
  <c r="P54" i="90"/>
  <c r="S91" i="89"/>
  <c r="S92" i="89"/>
  <c r="S83" i="89"/>
  <c r="S93" i="89"/>
  <c r="S74" i="89"/>
  <c r="T92" i="90"/>
  <c r="T91" i="90"/>
  <c r="T83" i="90"/>
  <c r="T93" i="90"/>
  <c r="T74" i="90"/>
  <c r="R52" i="83"/>
  <c r="R54" i="83" s="1"/>
  <c r="G46" i="18"/>
  <c r="B93" i="18" s="1"/>
  <c r="S70" i="86"/>
  <c r="S69" i="86"/>
  <c r="S66" i="86"/>
  <c r="S80" i="86"/>
  <c r="S78" i="86"/>
  <c r="S67" i="86"/>
  <c r="S74" i="86"/>
  <c r="S87" i="86"/>
  <c r="S72" i="86"/>
  <c r="S75" i="86"/>
  <c r="S93" i="86"/>
  <c r="S64" i="86"/>
  <c r="S73" i="86"/>
  <c r="S76" i="86"/>
  <c r="S91" i="86"/>
  <c r="S65" i="86"/>
  <c r="S79" i="86"/>
  <c r="S56" i="86"/>
  <c r="S54" i="86"/>
  <c r="S90" i="86"/>
  <c r="S77" i="86"/>
  <c r="S55" i="86"/>
  <c r="S92" i="86"/>
  <c r="S88" i="86"/>
  <c r="S86" i="86"/>
  <c r="S83" i="86"/>
  <c r="S68" i="86"/>
  <c r="S59" i="86"/>
  <c r="S58" i="86"/>
  <c r="S82" i="86"/>
  <c r="S71" i="86"/>
  <c r="S85" i="86"/>
  <c r="S60" i="86"/>
  <c r="S61" i="86"/>
  <c r="S84" i="86"/>
  <c r="S89" i="86"/>
  <c r="S63" i="86"/>
  <c r="S57" i="86"/>
  <c r="S81" i="86"/>
  <c r="S62" i="86"/>
  <c r="T54" i="87"/>
  <c r="T80" i="86"/>
  <c r="T74" i="86"/>
  <c r="T60" i="86"/>
  <c r="T57" i="86"/>
  <c r="T82" i="86"/>
  <c r="T89" i="86"/>
  <c r="T84" i="86"/>
  <c r="T79" i="86"/>
  <c r="T85" i="86"/>
  <c r="T73" i="86"/>
  <c r="T93" i="86"/>
  <c r="T76" i="86"/>
  <c r="T88" i="86"/>
  <c r="T63" i="86"/>
  <c r="T72" i="86"/>
  <c r="T78" i="86"/>
  <c r="T66" i="86"/>
  <c r="T68" i="86"/>
  <c r="T61" i="86"/>
  <c r="T75" i="86"/>
  <c r="T69" i="86"/>
  <c r="T64" i="86"/>
  <c r="T91" i="86"/>
  <c r="T77" i="86"/>
  <c r="T67" i="86"/>
  <c r="T65" i="86"/>
  <c r="T62" i="86"/>
  <c r="T87" i="86"/>
  <c r="T54" i="86"/>
  <c r="T56" i="86"/>
  <c r="T90" i="86"/>
  <c r="T70" i="86"/>
  <c r="T92" i="86"/>
  <c r="T83" i="86"/>
  <c r="T81" i="86"/>
  <c r="T59" i="86"/>
  <c r="T71" i="86"/>
  <c r="T86" i="86"/>
  <c r="T58" i="86"/>
  <c r="T55" i="86"/>
  <c r="R42" i="86"/>
  <c r="C88" i="86"/>
  <c r="M30" i="87"/>
  <c r="R31" i="87"/>
  <c r="C77" i="87"/>
  <c r="R33" i="87"/>
  <c r="C79" i="87"/>
  <c r="C65" i="86"/>
  <c r="R19" i="86"/>
  <c r="R15" i="87"/>
  <c r="C61" i="87"/>
  <c r="C70" i="87"/>
  <c r="R24" i="87"/>
  <c r="R40" i="86"/>
  <c r="C86" i="86"/>
  <c r="M39" i="86"/>
  <c r="R23" i="87"/>
  <c r="C69" i="87"/>
  <c r="C88" i="87"/>
  <c r="R42" i="87"/>
  <c r="C62" i="87"/>
  <c r="R16" i="87"/>
  <c r="C63" i="87"/>
  <c r="R17" i="87"/>
  <c r="C72" i="87"/>
  <c r="R26" i="87"/>
  <c r="H38" i="86"/>
  <c r="B84" i="86" s="1"/>
  <c r="B85" i="86"/>
  <c r="R27" i="87"/>
  <c r="C73" i="87"/>
  <c r="C65" i="87"/>
  <c r="R19" i="87"/>
  <c r="R34" i="87"/>
  <c r="C80" i="87"/>
  <c r="C79" i="86"/>
  <c r="R33" i="86"/>
  <c r="C61" i="86"/>
  <c r="R15" i="86"/>
  <c r="C81" i="86"/>
  <c r="R35" i="86"/>
  <c r="C64" i="86"/>
  <c r="R18" i="86"/>
  <c r="R34" i="86"/>
  <c r="C80" i="86"/>
  <c r="C78" i="86"/>
  <c r="R32" i="86"/>
  <c r="R22" i="87"/>
  <c r="C68" i="87"/>
  <c r="M21" i="87"/>
  <c r="C60" i="87"/>
  <c r="R14" i="87"/>
  <c r="C78" i="87"/>
  <c r="R32" i="87"/>
  <c r="H38" i="87"/>
  <c r="B84" i="87" s="1"/>
  <c r="B85" i="87"/>
  <c r="R13" i="87"/>
  <c r="M12" i="87"/>
  <c r="C59" i="87"/>
  <c r="R40" i="87"/>
  <c r="C86" i="87"/>
  <c r="M39" i="87"/>
  <c r="M12" i="86"/>
  <c r="C59" i="86"/>
  <c r="R13" i="86"/>
  <c r="C77" i="86"/>
  <c r="R31" i="86"/>
  <c r="M30" i="86"/>
  <c r="B67" i="87"/>
  <c r="H20" i="87"/>
  <c r="B66" i="87" s="1"/>
  <c r="C90" i="86"/>
  <c r="R44" i="86"/>
  <c r="R23" i="86"/>
  <c r="C69" i="86"/>
  <c r="C90" i="87"/>
  <c r="R44" i="87"/>
  <c r="B58" i="87"/>
  <c r="H11" i="87"/>
  <c r="B57" i="87" s="1"/>
  <c r="C89" i="86"/>
  <c r="R43" i="86"/>
  <c r="B58" i="86"/>
  <c r="H11" i="86"/>
  <c r="B57" i="86" s="1"/>
  <c r="R18" i="87"/>
  <c r="C64" i="87"/>
  <c r="R25" i="87"/>
  <c r="C71" i="87"/>
  <c r="R16" i="86"/>
  <c r="C62" i="86"/>
  <c r="R43" i="87"/>
  <c r="C89" i="87"/>
  <c r="R36" i="87"/>
  <c r="C82" i="87"/>
  <c r="C63" i="86"/>
  <c r="R17" i="86"/>
  <c r="B76" i="86"/>
  <c r="H29" i="86"/>
  <c r="B75" i="86" s="1"/>
  <c r="C87" i="87"/>
  <c r="R41" i="87"/>
  <c r="C60" i="86"/>
  <c r="R14" i="86"/>
  <c r="H20" i="86"/>
  <c r="B66" i="86" s="1"/>
  <c r="B67" i="86"/>
  <c r="C73" i="86"/>
  <c r="R27" i="86"/>
  <c r="C87" i="86"/>
  <c r="R41" i="86"/>
  <c r="C71" i="86"/>
  <c r="R25" i="86"/>
  <c r="C72" i="86"/>
  <c r="R26" i="86"/>
  <c r="R35" i="87"/>
  <c r="C81" i="87"/>
  <c r="C70" i="86"/>
  <c r="R24" i="86"/>
  <c r="B76" i="87"/>
  <c r="H29" i="87"/>
  <c r="B75" i="87" s="1"/>
  <c r="R36" i="86"/>
  <c r="C82" i="86"/>
  <c r="R22" i="86"/>
  <c r="M21" i="86"/>
  <c r="C68" i="86"/>
  <c r="Q52" i="81"/>
  <c r="Q54" i="81" s="1"/>
  <c r="H19" i="59"/>
  <c r="K46" i="59" s="1"/>
  <c r="C92" i="59" s="1"/>
  <c r="H27" i="64"/>
  <c r="T52" i="69"/>
  <c r="T54" i="69" s="1"/>
  <c r="Q52" i="83"/>
  <c r="Q54" i="83" s="1"/>
  <c r="T52" i="84"/>
  <c r="T54" i="84" s="1"/>
  <c r="T52" i="82"/>
  <c r="T54" i="82" s="1"/>
  <c r="R52" i="82"/>
  <c r="R54" i="82" s="1"/>
  <c r="Q52" i="78"/>
  <c r="Q54" i="78" s="1"/>
  <c r="T52" i="74"/>
  <c r="T54" i="74" s="1"/>
  <c r="S52" i="74"/>
  <c r="S54" i="74" s="1"/>
  <c r="Q52" i="76"/>
  <c r="Q54" i="76" s="1"/>
  <c r="B73" i="73"/>
  <c r="S52" i="83"/>
  <c r="S54" i="83" s="1"/>
  <c r="H27" i="58"/>
  <c r="S52" i="84"/>
  <c r="S54" i="84" s="1"/>
  <c r="S52" i="82"/>
  <c r="S54" i="82" s="1"/>
  <c r="T52" i="63"/>
  <c r="T54" i="63" s="1"/>
  <c r="R52" i="81"/>
  <c r="R54" i="81" s="1"/>
  <c r="T52" i="83"/>
  <c r="T54" i="83" s="1"/>
  <c r="C60" i="83"/>
  <c r="R14" i="83"/>
  <c r="C62" i="82"/>
  <c r="R16" i="82"/>
  <c r="C62" i="83"/>
  <c r="R16" i="83"/>
  <c r="R31" i="84"/>
  <c r="C77" i="84"/>
  <c r="M30" i="84"/>
  <c r="R13" i="84"/>
  <c r="C59" i="84"/>
  <c r="M12" i="84"/>
  <c r="R35" i="84"/>
  <c r="C81" i="84"/>
  <c r="R14" i="84"/>
  <c r="C60" i="84"/>
  <c r="C78" i="82"/>
  <c r="R32" i="82"/>
  <c r="R26" i="82"/>
  <c r="C72" i="82"/>
  <c r="C69" i="83"/>
  <c r="R23" i="83"/>
  <c r="R15" i="82"/>
  <c r="C61" i="82"/>
  <c r="B58" i="82"/>
  <c r="H11" i="82"/>
  <c r="B57" i="82" s="1"/>
  <c r="O58" i="82" s="1"/>
  <c r="O57" i="82" s="1"/>
  <c r="R34" i="83"/>
  <c r="C80" i="83"/>
  <c r="H11" i="84"/>
  <c r="B57" i="84" s="1"/>
  <c r="B58" i="84"/>
  <c r="H38" i="84"/>
  <c r="B84" i="84" s="1"/>
  <c r="B85" i="84"/>
  <c r="C89" i="83"/>
  <c r="R43" i="83"/>
  <c r="R26" i="84"/>
  <c r="C72" i="84"/>
  <c r="C78" i="84"/>
  <c r="R32" i="84"/>
  <c r="R22" i="82"/>
  <c r="C68" i="82"/>
  <c r="M21" i="82"/>
  <c r="R43" i="84"/>
  <c r="C89" i="84"/>
  <c r="C61" i="84"/>
  <c r="R15" i="84"/>
  <c r="R34" i="84"/>
  <c r="C80" i="84"/>
  <c r="H38" i="82"/>
  <c r="B84" i="82" s="1"/>
  <c r="O85" i="82" s="1"/>
  <c r="O84" i="82" s="1"/>
  <c r="B85" i="82"/>
  <c r="R41" i="82"/>
  <c r="C87" i="82"/>
  <c r="C86" i="84"/>
  <c r="M39" i="84"/>
  <c r="R40" i="84"/>
  <c r="C86" i="83"/>
  <c r="M39" i="83"/>
  <c r="R40" i="83"/>
  <c r="C59" i="82"/>
  <c r="R13" i="82"/>
  <c r="M12" i="82"/>
  <c r="R27" i="83"/>
  <c r="C73" i="83"/>
  <c r="R41" i="84"/>
  <c r="C87" i="84"/>
  <c r="M39" i="82"/>
  <c r="R40" i="82"/>
  <c r="C86" i="82"/>
  <c r="R34" i="82"/>
  <c r="C80" i="82"/>
  <c r="R44" i="83"/>
  <c r="C90" i="83"/>
  <c r="R42" i="83"/>
  <c r="C88" i="83"/>
  <c r="B85" i="83"/>
  <c r="H38" i="83"/>
  <c r="B84" i="83" s="1"/>
  <c r="O85" i="83" s="1"/>
  <c r="O84" i="83" s="1"/>
  <c r="C82" i="83"/>
  <c r="R36" i="83"/>
  <c r="C78" i="83"/>
  <c r="R32" i="83"/>
  <c r="R26" i="83"/>
  <c r="C72" i="83"/>
  <c r="R22" i="83"/>
  <c r="C68" i="83"/>
  <c r="M21" i="83"/>
  <c r="C61" i="83"/>
  <c r="R15" i="83"/>
  <c r="R16" i="84"/>
  <c r="C62" i="84"/>
  <c r="C89" i="82"/>
  <c r="R43" i="82"/>
  <c r="R24" i="82"/>
  <c r="C70" i="82"/>
  <c r="M21" i="84"/>
  <c r="C68" i="84"/>
  <c r="R22" i="84"/>
  <c r="B67" i="83"/>
  <c r="H20" i="83"/>
  <c r="B66" i="83" s="1"/>
  <c r="O67" i="83" s="1"/>
  <c r="O66" i="83" s="1"/>
  <c r="R14" i="82"/>
  <c r="C60" i="82"/>
  <c r="C64" i="84"/>
  <c r="R18" i="84"/>
  <c r="C79" i="83"/>
  <c r="R33" i="83"/>
  <c r="B67" i="84"/>
  <c r="H20" i="84"/>
  <c r="B66" i="84" s="1"/>
  <c r="C69" i="82"/>
  <c r="R23" i="82"/>
  <c r="R19" i="84"/>
  <c r="C65" i="84"/>
  <c r="H29" i="83"/>
  <c r="B75" i="83" s="1"/>
  <c r="O76" i="83" s="1"/>
  <c r="O75" i="83" s="1"/>
  <c r="B76" i="83"/>
  <c r="B67" i="82"/>
  <c r="H20" i="82"/>
  <c r="B66" i="82" s="1"/>
  <c r="O67" i="82" s="1"/>
  <c r="O66" i="82" s="1"/>
  <c r="R36" i="84"/>
  <c r="C82" i="84"/>
  <c r="R25" i="84"/>
  <c r="C71" i="84"/>
  <c r="H11" i="83"/>
  <c r="B57" i="83" s="1"/>
  <c r="O58" i="83" s="1"/>
  <c r="O57" i="83" s="1"/>
  <c r="B58" i="83"/>
  <c r="R42" i="82"/>
  <c r="C88" i="82"/>
  <c r="C65" i="82"/>
  <c r="R19" i="82"/>
  <c r="C69" i="84"/>
  <c r="R23" i="84"/>
  <c r="R27" i="84"/>
  <c r="C73" i="84"/>
  <c r="C81" i="82"/>
  <c r="R35" i="82"/>
  <c r="R33" i="82"/>
  <c r="C79" i="82"/>
  <c r="R31" i="83"/>
  <c r="C77" i="83"/>
  <c r="M30" i="83"/>
  <c r="C71" i="83"/>
  <c r="R25" i="83"/>
  <c r="C71" i="82"/>
  <c r="R25" i="82"/>
  <c r="R42" i="84"/>
  <c r="C88" i="84"/>
  <c r="R44" i="82"/>
  <c r="C90" i="82"/>
  <c r="M12" i="83"/>
  <c r="C59" i="83"/>
  <c r="R13" i="83"/>
  <c r="H29" i="82"/>
  <c r="B75" i="82" s="1"/>
  <c r="O76" i="82" s="1"/>
  <c r="O75" i="82" s="1"/>
  <c r="B76" i="82"/>
  <c r="C82" i="82"/>
  <c r="R36" i="82"/>
  <c r="R24" i="84"/>
  <c r="C70" i="84"/>
  <c r="R35" i="83"/>
  <c r="C81" i="83"/>
  <c r="C64" i="82"/>
  <c r="R18" i="82"/>
  <c r="M30" i="82"/>
  <c r="R31" i="82"/>
  <c r="C77" i="82"/>
  <c r="C79" i="84"/>
  <c r="R33" i="84"/>
  <c r="R27" i="82"/>
  <c r="C73" i="82"/>
  <c r="R44" i="84"/>
  <c r="C90" i="84"/>
  <c r="R19" i="83"/>
  <c r="C65" i="83"/>
  <c r="R17" i="84"/>
  <c r="C63" i="84"/>
  <c r="C63" i="83"/>
  <c r="R17" i="83"/>
  <c r="B76" i="84"/>
  <c r="H29" i="84"/>
  <c r="B75" i="84" s="1"/>
  <c r="C63" i="82"/>
  <c r="R17" i="82"/>
  <c r="R41" i="83"/>
  <c r="C87" i="83"/>
  <c r="C64" i="83"/>
  <c r="R18" i="83"/>
  <c r="R24" i="83"/>
  <c r="C70" i="83"/>
  <c r="S52" i="64"/>
  <c r="S54" i="64" s="1"/>
  <c r="T56" i="81"/>
  <c r="T72" i="81"/>
  <c r="T82" i="81"/>
  <c r="T91" i="81"/>
  <c r="T83" i="81"/>
  <c r="T74" i="81"/>
  <c r="T90" i="81"/>
  <c r="T87" i="81"/>
  <c r="T68" i="81"/>
  <c r="T63" i="81"/>
  <c r="T54" i="81"/>
  <c r="T80" i="81"/>
  <c r="T85" i="81"/>
  <c r="T64" i="81"/>
  <c r="T75" i="81"/>
  <c r="T88" i="81"/>
  <c r="T89" i="81"/>
  <c r="T69" i="81"/>
  <c r="T78" i="81"/>
  <c r="T67" i="81"/>
  <c r="T79" i="81"/>
  <c r="T59" i="81"/>
  <c r="T86" i="81"/>
  <c r="T73" i="81"/>
  <c r="T57" i="81"/>
  <c r="T70" i="81"/>
  <c r="T81" i="81"/>
  <c r="T84" i="81"/>
  <c r="T93" i="81"/>
  <c r="T62" i="81"/>
  <c r="T60" i="81"/>
  <c r="T71" i="81"/>
  <c r="T66" i="81"/>
  <c r="T76" i="81"/>
  <c r="T77" i="81"/>
  <c r="T58" i="81"/>
  <c r="T92" i="81"/>
  <c r="T65" i="81"/>
  <c r="T61" i="81"/>
  <c r="C70" i="81"/>
  <c r="R24" i="81"/>
  <c r="H38" i="81"/>
  <c r="B84" i="81" s="1"/>
  <c r="B85" i="81"/>
  <c r="C79" i="81"/>
  <c r="R33" i="81"/>
  <c r="R36" i="81"/>
  <c r="C82" i="81"/>
  <c r="R43" i="81"/>
  <c r="C89" i="81"/>
  <c r="R23" i="81"/>
  <c r="C69" i="81"/>
  <c r="R25" i="81"/>
  <c r="C71" i="81"/>
  <c r="C62" i="81"/>
  <c r="R16" i="81"/>
  <c r="H20" i="81"/>
  <c r="B66" i="81" s="1"/>
  <c r="B67" i="81"/>
  <c r="R27" i="81"/>
  <c r="C73" i="81"/>
  <c r="C88" i="81"/>
  <c r="R42" i="81"/>
  <c r="R35" i="81"/>
  <c r="C81" i="81"/>
  <c r="B58" i="81"/>
  <c r="H11" i="81"/>
  <c r="B57" i="81" s="1"/>
  <c r="C68" i="81"/>
  <c r="M21" i="81"/>
  <c r="R22" i="81"/>
  <c r="C59" i="81"/>
  <c r="R13" i="81"/>
  <c r="M12" i="81"/>
  <c r="C61" i="81"/>
  <c r="R15" i="81"/>
  <c r="B76" i="81"/>
  <c r="H29" i="81"/>
  <c r="B75" i="81" s="1"/>
  <c r="C65" i="81"/>
  <c r="R19" i="81"/>
  <c r="R44" i="81"/>
  <c r="C90" i="81"/>
  <c r="R41" i="81"/>
  <c r="C87" i="81"/>
  <c r="R17" i="81"/>
  <c r="C63" i="81"/>
  <c r="C78" i="81"/>
  <c r="R32" i="81"/>
  <c r="R31" i="81"/>
  <c r="C77" i="81"/>
  <c r="M30" i="81"/>
  <c r="C80" i="81"/>
  <c r="R34" i="81"/>
  <c r="C64" i="81"/>
  <c r="R18" i="81"/>
  <c r="M39" i="81"/>
  <c r="C86" i="81"/>
  <c r="R40" i="81"/>
  <c r="C60" i="81"/>
  <c r="R14" i="81"/>
  <c r="C72" i="81"/>
  <c r="R26" i="81"/>
  <c r="S52" i="65"/>
  <c r="S54" i="65" s="1"/>
  <c r="S52" i="73"/>
  <c r="S54" i="73" s="1"/>
  <c r="P52" i="74"/>
  <c r="S52" i="57"/>
  <c r="S54" i="57" s="1"/>
  <c r="S52" i="63"/>
  <c r="S54" i="63" s="1"/>
  <c r="R52" i="76"/>
  <c r="R54" i="76" s="1"/>
  <c r="R23" i="78"/>
  <c r="C69" i="78"/>
  <c r="C60" i="78"/>
  <c r="R14" i="78"/>
  <c r="C73" i="78"/>
  <c r="R27" i="78"/>
  <c r="B58" i="78"/>
  <c r="H11" i="78"/>
  <c r="B57" i="78" s="1"/>
  <c r="R17" i="78"/>
  <c r="C63" i="78"/>
  <c r="H20" i="78"/>
  <c r="B66" i="78" s="1"/>
  <c r="B67" i="78"/>
  <c r="C61" i="78"/>
  <c r="R15" i="78"/>
  <c r="M12" i="78"/>
  <c r="C59" i="78"/>
  <c r="R13" i="78"/>
  <c r="R22" i="78"/>
  <c r="C68" i="78"/>
  <c r="M21" i="78"/>
  <c r="C89" i="78"/>
  <c r="R43" i="78"/>
  <c r="C64" i="78"/>
  <c r="R18" i="78"/>
  <c r="R41" i="78"/>
  <c r="C87" i="78"/>
  <c r="R16" i="78"/>
  <c r="C62" i="78"/>
  <c r="C71" i="78"/>
  <c r="R25" i="78"/>
  <c r="R44" i="78"/>
  <c r="C90" i="78"/>
  <c r="C81" i="78"/>
  <c r="R35" i="78"/>
  <c r="B85" i="78"/>
  <c r="H38" i="78"/>
  <c r="B84" i="78" s="1"/>
  <c r="R34" i="78"/>
  <c r="C80" i="78"/>
  <c r="M39" i="78"/>
  <c r="C86" i="78"/>
  <c r="R40" i="78"/>
  <c r="C65" i="78"/>
  <c r="R19" i="78"/>
  <c r="C78" i="78"/>
  <c r="R32" i="78"/>
  <c r="R26" i="78"/>
  <c r="C72" i="78"/>
  <c r="H29" i="78"/>
  <c r="B75" i="78" s="1"/>
  <c r="B76" i="78"/>
  <c r="R24" i="78"/>
  <c r="C70" i="78"/>
  <c r="C77" i="78"/>
  <c r="R31" i="78"/>
  <c r="M30" i="78"/>
  <c r="R33" i="78"/>
  <c r="C79" i="78"/>
  <c r="C88" i="78"/>
  <c r="R42" i="78"/>
  <c r="R52" i="74"/>
  <c r="R54" i="74" s="1"/>
  <c r="T52" i="57"/>
  <c r="T54" i="57" s="1"/>
  <c r="T52" i="73"/>
  <c r="T54" i="73" s="1"/>
  <c r="T52" i="65"/>
  <c r="T54" i="65" s="1"/>
  <c r="T52" i="64"/>
  <c r="T54" i="64" s="1"/>
  <c r="Q52" i="74"/>
  <c r="Q54" i="74" s="1"/>
  <c r="S74" i="74"/>
  <c r="S91" i="74"/>
  <c r="S93" i="74"/>
  <c r="S92" i="74"/>
  <c r="S83" i="74"/>
  <c r="P92" i="74"/>
  <c r="P93" i="74"/>
  <c r="P83" i="74"/>
  <c r="P74" i="74"/>
  <c r="P91" i="74"/>
  <c r="T71" i="76"/>
  <c r="T68" i="76"/>
  <c r="T60" i="76"/>
  <c r="T90" i="76"/>
  <c r="T86" i="76"/>
  <c r="T63" i="76"/>
  <c r="T59" i="76"/>
  <c r="T87" i="76"/>
  <c r="T75" i="76"/>
  <c r="T78" i="76"/>
  <c r="T74" i="76"/>
  <c r="T93" i="76"/>
  <c r="T66" i="76"/>
  <c r="T82" i="76"/>
  <c r="T62" i="76"/>
  <c r="T70" i="76"/>
  <c r="T91" i="76"/>
  <c r="T67" i="76"/>
  <c r="T61" i="76"/>
  <c r="T76" i="76"/>
  <c r="T81" i="76"/>
  <c r="T54" i="76"/>
  <c r="T88" i="76"/>
  <c r="T65" i="76"/>
  <c r="T69" i="76"/>
  <c r="T85" i="76"/>
  <c r="T58" i="76"/>
  <c r="T79" i="76"/>
  <c r="T56" i="76"/>
  <c r="T57" i="76"/>
  <c r="T73" i="76"/>
  <c r="T89" i="76"/>
  <c r="T77" i="76"/>
  <c r="T64" i="76"/>
  <c r="T92" i="76"/>
  <c r="T84" i="76"/>
  <c r="T83" i="76"/>
  <c r="T80" i="76"/>
  <c r="T72" i="76"/>
  <c r="Q74" i="74"/>
  <c r="Q93" i="74"/>
  <c r="Q91" i="74"/>
  <c r="Q92" i="74"/>
  <c r="Q83" i="74"/>
  <c r="R74" i="74"/>
  <c r="R91" i="74"/>
  <c r="R93" i="74"/>
  <c r="R83" i="74"/>
  <c r="R92" i="74"/>
  <c r="T91" i="74"/>
  <c r="T93" i="74"/>
  <c r="T83" i="74"/>
  <c r="T74" i="74"/>
  <c r="T92" i="74"/>
  <c r="C90" i="74"/>
  <c r="R44" i="74"/>
  <c r="B85" i="76"/>
  <c r="Z60" i="76" s="1"/>
  <c r="X60" i="76" s="1"/>
  <c r="O85" i="76" s="1"/>
  <c r="O84" i="76" s="1"/>
  <c r="H38" i="76"/>
  <c r="B84" i="76" s="1"/>
  <c r="C89" i="74"/>
  <c r="R43" i="74"/>
  <c r="C71" i="76"/>
  <c r="R25" i="76"/>
  <c r="H29" i="76"/>
  <c r="B75" i="76" s="1"/>
  <c r="B76" i="76"/>
  <c r="Z58" i="76" s="1"/>
  <c r="X58" i="76" s="1"/>
  <c r="O76" i="76" s="1"/>
  <c r="O75" i="76" s="1"/>
  <c r="C80" i="74"/>
  <c r="R34" i="74"/>
  <c r="B58" i="76"/>
  <c r="Z57" i="76" s="1"/>
  <c r="X57" i="76" s="1"/>
  <c r="O58" i="76" s="1"/>
  <c r="O57" i="76" s="1"/>
  <c r="H11" i="76"/>
  <c r="B57" i="76" s="1"/>
  <c r="C73" i="74"/>
  <c r="R27" i="74"/>
  <c r="R44" i="76"/>
  <c r="C90" i="76"/>
  <c r="R31" i="76"/>
  <c r="M30" i="76"/>
  <c r="C77" i="76"/>
  <c r="M12" i="76"/>
  <c r="R13" i="76"/>
  <c r="C59" i="76"/>
  <c r="M39" i="76"/>
  <c r="C86" i="76"/>
  <c r="R40" i="76"/>
  <c r="C78" i="74"/>
  <c r="R32" i="74"/>
  <c r="C60" i="74"/>
  <c r="R14" i="74"/>
  <c r="R42" i="76"/>
  <c r="C88" i="76"/>
  <c r="R34" i="76"/>
  <c r="C80" i="76"/>
  <c r="R36" i="76"/>
  <c r="C82" i="76"/>
  <c r="R15" i="76"/>
  <c r="C61" i="76"/>
  <c r="C65" i="76"/>
  <c r="R19" i="76"/>
  <c r="R43" i="76"/>
  <c r="C89" i="76"/>
  <c r="R42" i="74"/>
  <c r="C88" i="74"/>
  <c r="C62" i="74"/>
  <c r="R16" i="74"/>
  <c r="R24" i="76"/>
  <c r="C70" i="76"/>
  <c r="B67" i="74"/>
  <c r="Z59" i="74" s="1"/>
  <c r="X59" i="74" s="1"/>
  <c r="O67" i="74" s="1"/>
  <c r="O66" i="74" s="1"/>
  <c r="H20" i="74"/>
  <c r="B66" i="74" s="1"/>
  <c r="C79" i="76"/>
  <c r="R33" i="76"/>
  <c r="R18" i="74"/>
  <c r="C64" i="74"/>
  <c r="M21" i="74"/>
  <c r="R22" i="74"/>
  <c r="C68" i="74"/>
  <c r="R23" i="74"/>
  <c r="C69" i="74"/>
  <c r="C63" i="74"/>
  <c r="R17" i="74"/>
  <c r="H11" i="74"/>
  <c r="B57" i="74" s="1"/>
  <c r="B58" i="74"/>
  <c r="Z57" i="74" s="1"/>
  <c r="X57" i="74" s="1"/>
  <c r="O58" i="74" s="1"/>
  <c r="O57" i="74" s="1"/>
  <c r="C61" i="74"/>
  <c r="R15" i="74"/>
  <c r="M12" i="74"/>
  <c r="C59" i="74"/>
  <c r="R13" i="74"/>
  <c r="M39" i="74"/>
  <c r="C86" i="74"/>
  <c r="R40" i="74"/>
  <c r="R35" i="76"/>
  <c r="C81" i="76"/>
  <c r="C87" i="76"/>
  <c r="R41" i="76"/>
  <c r="R26" i="76"/>
  <c r="C72" i="76"/>
  <c r="R32" i="76"/>
  <c r="C78" i="76"/>
  <c r="R23" i="76"/>
  <c r="C69" i="76"/>
  <c r="R35" i="74"/>
  <c r="C81" i="74"/>
  <c r="C82" i="74"/>
  <c r="R36" i="74"/>
  <c r="H38" i="74"/>
  <c r="B84" i="74" s="1"/>
  <c r="B85" i="74"/>
  <c r="Z60" i="74" s="1"/>
  <c r="X60" i="74" s="1"/>
  <c r="O85" i="74" s="1"/>
  <c r="O84" i="74" s="1"/>
  <c r="C79" i="74"/>
  <c r="R33" i="74"/>
  <c r="R25" i="74"/>
  <c r="C71" i="74"/>
  <c r="C87" i="74"/>
  <c r="R41" i="74"/>
  <c r="C63" i="76"/>
  <c r="R17" i="76"/>
  <c r="B67" i="76"/>
  <c r="Z59" i="76" s="1"/>
  <c r="X59" i="76" s="1"/>
  <c r="O67" i="76" s="1"/>
  <c r="O66" i="76" s="1"/>
  <c r="H20" i="76"/>
  <c r="B66" i="76" s="1"/>
  <c r="R16" i="76"/>
  <c r="C62" i="76"/>
  <c r="C60" i="76"/>
  <c r="R14" i="76"/>
  <c r="C64" i="76"/>
  <c r="R18" i="76"/>
  <c r="C70" i="74"/>
  <c r="R24" i="74"/>
  <c r="B76" i="74"/>
  <c r="Z58" i="74" s="1"/>
  <c r="X58" i="74" s="1"/>
  <c r="O76" i="74" s="1"/>
  <c r="O75" i="74" s="1"/>
  <c r="H29" i="74"/>
  <c r="B75" i="74" s="1"/>
  <c r="M21" i="76"/>
  <c r="R22" i="76"/>
  <c r="C68" i="76"/>
  <c r="C72" i="74"/>
  <c r="R26" i="74"/>
  <c r="C73" i="76"/>
  <c r="R27" i="76"/>
  <c r="C77" i="74"/>
  <c r="M30" i="74"/>
  <c r="R31" i="74"/>
  <c r="T52" i="59"/>
  <c r="T54" i="59" s="1"/>
  <c r="Q52" i="73"/>
  <c r="Q54" i="73" s="1"/>
  <c r="S52" i="58"/>
  <c r="Q52" i="69"/>
  <c r="Q54" i="69" s="1"/>
  <c r="S54" i="66"/>
  <c r="S91" i="66"/>
  <c r="S93" i="66"/>
  <c r="S74" i="66"/>
  <c r="S83" i="66"/>
  <c r="S92" i="66"/>
  <c r="T53" i="58"/>
  <c r="S53" i="58"/>
  <c r="T83" i="73"/>
  <c r="T93" i="73"/>
  <c r="T92" i="73"/>
  <c r="T74" i="73"/>
  <c r="T91" i="73"/>
  <c r="T52" i="58"/>
  <c r="S83" i="73"/>
  <c r="S93" i="73"/>
  <c r="S74" i="73"/>
  <c r="S91" i="73"/>
  <c r="T65" i="66"/>
  <c r="T78" i="66"/>
  <c r="T89" i="66"/>
  <c r="T59" i="66"/>
  <c r="T72" i="66"/>
  <c r="T64" i="66"/>
  <c r="T70" i="66"/>
  <c r="T66" i="66"/>
  <c r="T88" i="66"/>
  <c r="T58" i="66"/>
  <c r="T77" i="66"/>
  <c r="T82" i="66"/>
  <c r="T71" i="66"/>
  <c r="T60" i="66"/>
  <c r="T83" i="66"/>
  <c r="T80" i="66"/>
  <c r="T86" i="66"/>
  <c r="T61" i="66"/>
  <c r="T92" i="66"/>
  <c r="T67" i="66"/>
  <c r="T57" i="66"/>
  <c r="T73" i="66"/>
  <c r="T63" i="66"/>
  <c r="T79" i="66"/>
  <c r="T69" i="66"/>
  <c r="T85" i="66"/>
  <c r="T75" i="66"/>
  <c r="T54" i="66"/>
  <c r="T90" i="66"/>
  <c r="T91" i="66"/>
  <c r="T81" i="66"/>
  <c r="T76" i="66"/>
  <c r="T74" i="66"/>
  <c r="T84" i="66"/>
  <c r="T56" i="66"/>
  <c r="T62" i="66"/>
  <c r="T93" i="66"/>
  <c r="T68" i="66"/>
  <c r="T87" i="66"/>
  <c r="R52" i="73"/>
  <c r="R54" i="73" s="1"/>
  <c r="C59" i="73"/>
  <c r="R13" i="73"/>
  <c r="R22" i="73"/>
  <c r="M21" i="73"/>
  <c r="C68" i="73"/>
  <c r="C63" i="73"/>
  <c r="R17" i="73"/>
  <c r="C72" i="73"/>
  <c r="R26" i="73"/>
  <c r="R25" i="73"/>
  <c r="C71" i="73"/>
  <c r="R16" i="73"/>
  <c r="C62" i="73"/>
  <c r="C86" i="73"/>
  <c r="R40" i="73"/>
  <c r="M39" i="73"/>
  <c r="M38" i="73" s="1"/>
  <c r="R41" i="73"/>
  <c r="C87" i="73"/>
  <c r="B76" i="73"/>
  <c r="H29" i="73"/>
  <c r="B75" i="73" s="1"/>
  <c r="C77" i="73"/>
  <c r="M30" i="73"/>
  <c r="M29" i="73" s="1"/>
  <c r="R31" i="73"/>
  <c r="B85" i="73"/>
  <c r="H38" i="73"/>
  <c r="B84" i="73" s="1"/>
  <c r="C89" i="73"/>
  <c r="R43" i="73"/>
  <c r="R33" i="73"/>
  <c r="C79" i="73"/>
  <c r="R44" i="73"/>
  <c r="C90" i="73"/>
  <c r="R34" i="73"/>
  <c r="C80" i="73"/>
  <c r="R32" i="73"/>
  <c r="C78" i="73"/>
  <c r="H11" i="73"/>
  <c r="B57" i="73" s="1"/>
  <c r="B58" i="73"/>
  <c r="C61" i="73"/>
  <c r="R15" i="73"/>
  <c r="R42" i="73"/>
  <c r="C88" i="73"/>
  <c r="R36" i="73"/>
  <c r="C82" i="73"/>
  <c r="C60" i="73"/>
  <c r="R14" i="73"/>
  <c r="R18" i="73"/>
  <c r="C64" i="73"/>
  <c r="C81" i="73"/>
  <c r="R35" i="73"/>
  <c r="C69" i="73"/>
  <c r="R23" i="73"/>
  <c r="B67" i="73"/>
  <c r="H20" i="73"/>
  <c r="B66" i="73" s="1"/>
  <c r="C70" i="73"/>
  <c r="R24" i="73"/>
  <c r="C89" i="69"/>
  <c r="R43" i="69"/>
  <c r="C59" i="69"/>
  <c r="R13" i="69"/>
  <c r="M12" i="69"/>
  <c r="R16" i="69"/>
  <c r="C62" i="69"/>
  <c r="C61" i="69"/>
  <c r="R15" i="69"/>
  <c r="H11" i="69"/>
  <c r="B57" i="69" s="1"/>
  <c r="B58" i="69"/>
  <c r="Z57" i="69" s="1"/>
  <c r="X57" i="69" s="1"/>
  <c r="O58" i="69" s="1"/>
  <c r="O57" i="69" s="1"/>
  <c r="R33" i="69"/>
  <c r="C79" i="69"/>
  <c r="R27" i="69"/>
  <c r="C73" i="69"/>
  <c r="R42" i="69"/>
  <c r="C88" i="69"/>
  <c r="C71" i="69"/>
  <c r="R25" i="69"/>
  <c r="M21" i="69"/>
  <c r="C68" i="69"/>
  <c r="R22" i="69"/>
  <c r="C77" i="69"/>
  <c r="R31" i="69"/>
  <c r="M30" i="69"/>
  <c r="C87" i="69"/>
  <c r="R41" i="69"/>
  <c r="R24" i="69"/>
  <c r="C70" i="69"/>
  <c r="R32" i="69"/>
  <c r="C78" i="69"/>
  <c r="B67" i="69"/>
  <c r="Z59" i="69" s="1"/>
  <c r="X59" i="69" s="1"/>
  <c r="O67" i="69" s="1"/>
  <c r="O66" i="69" s="1"/>
  <c r="H20" i="69"/>
  <c r="B66" i="69" s="1"/>
  <c r="H29" i="69"/>
  <c r="B75" i="69" s="1"/>
  <c r="B76" i="69"/>
  <c r="Z58" i="69" s="1"/>
  <c r="X58" i="69" s="1"/>
  <c r="O76" i="69" s="1"/>
  <c r="O75" i="69" s="1"/>
  <c r="C64" i="69"/>
  <c r="R18" i="69"/>
  <c r="C82" i="69"/>
  <c r="R36" i="69"/>
  <c r="C81" i="69"/>
  <c r="R35" i="69"/>
  <c r="C80" i="69"/>
  <c r="R34" i="69"/>
  <c r="C63" i="69"/>
  <c r="R17" i="69"/>
  <c r="R44" i="69"/>
  <c r="C90" i="69"/>
  <c r="B85" i="69"/>
  <c r="Z60" i="69" s="1"/>
  <c r="X60" i="69" s="1"/>
  <c r="O85" i="69" s="1"/>
  <c r="O84" i="69" s="1"/>
  <c r="H38" i="69"/>
  <c r="B84" i="69" s="1"/>
  <c r="R19" i="69"/>
  <c r="C65" i="69"/>
  <c r="C72" i="69"/>
  <c r="R26" i="69"/>
  <c r="C69" i="69"/>
  <c r="R23" i="69"/>
  <c r="C60" i="69"/>
  <c r="R14" i="69"/>
  <c r="M39" i="69"/>
  <c r="C86" i="69"/>
  <c r="R40" i="69"/>
  <c r="R52" i="66"/>
  <c r="R54" i="66" s="1"/>
  <c r="R52" i="69"/>
  <c r="R54" i="69" s="1"/>
  <c r="Q52" i="63"/>
  <c r="Q54" i="63" s="1"/>
  <c r="Q52" i="59"/>
  <c r="Q54" i="59" s="1"/>
  <c r="Q52" i="66"/>
  <c r="Q54" i="66" s="1"/>
  <c r="Q52" i="57"/>
  <c r="Q54" i="57" s="1"/>
  <c r="Q52" i="64"/>
  <c r="Q54" i="64" s="1"/>
  <c r="H29" i="18"/>
  <c r="B75" i="18" s="1"/>
  <c r="Q52" i="65"/>
  <c r="Q54" i="65" s="1"/>
  <c r="R52" i="59"/>
  <c r="R54" i="59" s="1"/>
  <c r="R52" i="57"/>
  <c r="R54" i="57" s="1"/>
  <c r="R52" i="64"/>
  <c r="R54" i="64" s="1"/>
  <c r="C72" i="66"/>
  <c r="R26" i="66"/>
  <c r="B58" i="66"/>
  <c r="R17" i="66"/>
  <c r="C63" i="66"/>
  <c r="C60" i="66"/>
  <c r="R14" i="66"/>
  <c r="C59" i="66"/>
  <c r="R13" i="66"/>
  <c r="M12" i="66"/>
  <c r="R23" i="66"/>
  <c r="C69" i="66"/>
  <c r="R44" i="66"/>
  <c r="C90" i="66"/>
  <c r="C89" i="66"/>
  <c r="R43" i="66"/>
  <c r="R36" i="66"/>
  <c r="C82" i="66"/>
  <c r="R24" i="66"/>
  <c r="C70" i="66"/>
  <c r="C62" i="66"/>
  <c r="R16" i="66"/>
  <c r="R41" i="66"/>
  <c r="C87" i="66"/>
  <c r="H20" i="66"/>
  <c r="B66" i="66" s="1"/>
  <c r="B67" i="66"/>
  <c r="C68" i="66"/>
  <c r="R22" i="66"/>
  <c r="M21" i="66"/>
  <c r="R34" i="66"/>
  <c r="C80" i="66"/>
  <c r="C61" i="66"/>
  <c r="R15" i="66"/>
  <c r="R27" i="66"/>
  <c r="C73" i="66"/>
  <c r="C77" i="66"/>
  <c r="R31" i="66"/>
  <c r="M30" i="66"/>
  <c r="M29" i="66" s="1"/>
  <c r="R25" i="66"/>
  <c r="C71" i="66"/>
  <c r="R18" i="66"/>
  <c r="C64" i="66"/>
  <c r="R42" i="66"/>
  <c r="C88" i="66"/>
  <c r="B76" i="66"/>
  <c r="B75" i="66"/>
  <c r="R33" i="66"/>
  <c r="C79" i="66"/>
  <c r="H38" i="66"/>
  <c r="B84" i="66" s="1"/>
  <c r="B85" i="66"/>
  <c r="R32" i="66"/>
  <c r="C78" i="66"/>
  <c r="C65" i="66"/>
  <c r="R19" i="66"/>
  <c r="C81" i="66"/>
  <c r="R35" i="66"/>
  <c r="C86" i="66"/>
  <c r="R40" i="66"/>
  <c r="M39" i="66"/>
  <c r="R52" i="65"/>
  <c r="R54" i="65" s="1"/>
  <c r="R52" i="63"/>
  <c r="R54" i="63" s="1"/>
  <c r="H30" i="34"/>
  <c r="H10" i="34" s="1"/>
  <c r="B79" i="34"/>
  <c r="H11" i="64"/>
  <c r="B57" i="64" s="1"/>
  <c r="B58" i="64"/>
  <c r="C87" i="65"/>
  <c r="R41" i="65"/>
  <c r="C88" i="64"/>
  <c r="R42" i="64"/>
  <c r="C77" i="65"/>
  <c r="M30" i="65"/>
  <c r="M29" i="65" s="1"/>
  <c r="R31" i="65"/>
  <c r="C59" i="63"/>
  <c r="R13" i="63"/>
  <c r="M12" i="63"/>
  <c r="C61" i="63"/>
  <c r="R15" i="63"/>
  <c r="C65" i="65"/>
  <c r="R19" i="65"/>
  <c r="B75" i="65"/>
  <c r="B76" i="65"/>
  <c r="R34" i="65"/>
  <c r="C80" i="65"/>
  <c r="C77" i="63"/>
  <c r="M30" i="63"/>
  <c r="M29" i="63" s="1"/>
  <c r="R31" i="63"/>
  <c r="R25" i="64"/>
  <c r="C71" i="64"/>
  <c r="C65" i="63"/>
  <c r="R19" i="63"/>
  <c r="C79" i="65"/>
  <c r="R33" i="65"/>
  <c r="R16" i="65"/>
  <c r="C62" i="65"/>
  <c r="R27" i="63"/>
  <c r="C73" i="63"/>
  <c r="C65" i="64"/>
  <c r="R19" i="64"/>
  <c r="B75" i="63"/>
  <c r="B76" i="63"/>
  <c r="Z58" i="63" s="1"/>
  <c r="X58" i="63" s="1"/>
  <c r="O76" i="63" s="1"/>
  <c r="O75" i="63" s="1"/>
  <c r="C70" i="64"/>
  <c r="R24" i="64"/>
  <c r="H38" i="63"/>
  <c r="B84" i="63" s="1"/>
  <c r="B85" i="63"/>
  <c r="Z60" i="63" s="1"/>
  <c r="X60" i="63" s="1"/>
  <c r="O85" i="63" s="1"/>
  <c r="O84" i="63" s="1"/>
  <c r="R35" i="65"/>
  <c r="C81" i="65"/>
  <c r="R44" i="65"/>
  <c r="C90" i="65"/>
  <c r="R41" i="63"/>
  <c r="C87" i="63"/>
  <c r="C61" i="64"/>
  <c r="R15" i="64"/>
  <c r="C77" i="64"/>
  <c r="M30" i="64"/>
  <c r="M29" i="64" s="1"/>
  <c r="R31" i="64"/>
  <c r="C79" i="64"/>
  <c r="R33" i="64"/>
  <c r="C89" i="63"/>
  <c r="R43" i="63"/>
  <c r="M39" i="63"/>
  <c r="C86" i="63"/>
  <c r="R40" i="63"/>
  <c r="C62" i="64"/>
  <c r="R16" i="64"/>
  <c r="C87" i="64"/>
  <c r="R41" i="64"/>
  <c r="R26" i="64"/>
  <c r="C72" i="64"/>
  <c r="C90" i="64"/>
  <c r="R44" i="64"/>
  <c r="R36" i="65"/>
  <c r="C82" i="65"/>
  <c r="R14" i="64"/>
  <c r="C60" i="64"/>
  <c r="R23" i="65"/>
  <c r="C69" i="65"/>
  <c r="C63" i="65"/>
  <c r="R17" i="65"/>
  <c r="B75" i="64"/>
  <c r="B76" i="64"/>
  <c r="C60" i="63"/>
  <c r="R14" i="63"/>
  <c r="C63" i="64"/>
  <c r="R17" i="64"/>
  <c r="C69" i="64"/>
  <c r="R23" i="64"/>
  <c r="R18" i="64"/>
  <c r="C64" i="64"/>
  <c r="C64" i="65"/>
  <c r="R18" i="65"/>
  <c r="R25" i="65"/>
  <c r="C71" i="65"/>
  <c r="M21" i="64"/>
  <c r="R22" i="64"/>
  <c r="C68" i="64"/>
  <c r="C89" i="65"/>
  <c r="R43" i="65"/>
  <c r="C82" i="63"/>
  <c r="R36" i="63"/>
  <c r="R15" i="65"/>
  <c r="C61" i="65"/>
  <c r="R34" i="63"/>
  <c r="C80" i="63"/>
  <c r="C60" i="65"/>
  <c r="R14" i="65"/>
  <c r="R35" i="63"/>
  <c r="C81" i="63"/>
  <c r="R24" i="65"/>
  <c r="C70" i="65"/>
  <c r="C72" i="65"/>
  <c r="R26" i="65"/>
  <c r="R33" i="63"/>
  <c r="C79" i="63"/>
  <c r="R36" i="64"/>
  <c r="C82" i="64"/>
  <c r="R23" i="63"/>
  <c r="C69" i="63"/>
  <c r="B67" i="64"/>
  <c r="H20" i="64"/>
  <c r="B66" i="64" s="1"/>
  <c r="R42" i="63"/>
  <c r="C88" i="63"/>
  <c r="R42" i="65"/>
  <c r="C88" i="65"/>
  <c r="C78" i="63"/>
  <c r="R32" i="63"/>
  <c r="R32" i="65"/>
  <c r="C78" i="65"/>
  <c r="B67" i="65"/>
  <c r="H20" i="65"/>
  <c r="B66" i="65" s="1"/>
  <c r="C68" i="63"/>
  <c r="M21" i="63"/>
  <c r="R22" i="63"/>
  <c r="R32" i="64"/>
  <c r="C78" i="64"/>
  <c r="R24" i="63"/>
  <c r="C70" i="63"/>
  <c r="B58" i="65"/>
  <c r="H11" i="65"/>
  <c r="B57" i="65" s="1"/>
  <c r="C89" i="64"/>
  <c r="R43" i="64"/>
  <c r="C64" i="63"/>
  <c r="R18" i="63"/>
  <c r="C80" i="64"/>
  <c r="R34" i="64"/>
  <c r="M21" i="65"/>
  <c r="R22" i="65"/>
  <c r="C68" i="65"/>
  <c r="R17" i="63"/>
  <c r="C63" i="63"/>
  <c r="B85" i="65"/>
  <c r="H38" i="65"/>
  <c r="B84" i="65" s="1"/>
  <c r="R35" i="64"/>
  <c r="C81" i="64"/>
  <c r="C59" i="65"/>
  <c r="R13" i="65"/>
  <c r="M12" i="65"/>
  <c r="H38" i="64"/>
  <c r="B84" i="64" s="1"/>
  <c r="B85" i="64"/>
  <c r="R26" i="63"/>
  <c r="C72" i="63"/>
  <c r="R13" i="64"/>
  <c r="C59" i="64"/>
  <c r="M12" i="64"/>
  <c r="C90" i="63"/>
  <c r="R44" i="63"/>
  <c r="R27" i="65"/>
  <c r="C73" i="65"/>
  <c r="H20" i="63"/>
  <c r="B66" i="63" s="1"/>
  <c r="B67" i="63"/>
  <c r="Z59" i="63" s="1"/>
  <c r="X59" i="63" s="1"/>
  <c r="O67" i="63" s="1"/>
  <c r="O66" i="63" s="1"/>
  <c r="B58" i="63"/>
  <c r="Z57" i="63" s="1"/>
  <c r="X57" i="63" s="1"/>
  <c r="O58" i="63" s="1"/>
  <c r="O57" i="63" s="1"/>
  <c r="C86" i="65"/>
  <c r="R40" i="65"/>
  <c r="M39" i="65"/>
  <c r="C62" i="63"/>
  <c r="R16" i="63"/>
  <c r="C71" i="63"/>
  <c r="R25" i="63"/>
  <c r="C86" i="64"/>
  <c r="M39" i="64"/>
  <c r="R40" i="64"/>
  <c r="E3" i="35"/>
  <c r="B50" i="35" s="1"/>
  <c r="E6" i="35"/>
  <c r="E7" i="35"/>
  <c r="E3" i="51"/>
  <c r="B50" i="51" s="1"/>
  <c r="E6" i="51"/>
  <c r="E7" i="51"/>
  <c r="B53" i="51" s="1"/>
  <c r="O7" i="52"/>
  <c r="D53" i="52" s="1"/>
  <c r="O6" i="52"/>
  <c r="R52" i="58"/>
  <c r="O3" i="18"/>
  <c r="D50" i="18" s="1"/>
  <c r="O6" i="18"/>
  <c r="D52" i="18" s="1"/>
  <c r="O7" i="18"/>
  <c r="D53" i="18" s="1"/>
  <c r="T3" i="35"/>
  <c r="E50" i="35" s="1"/>
  <c r="T7" i="35"/>
  <c r="E53" i="35" s="1"/>
  <c r="T6" i="35"/>
  <c r="T3" i="34"/>
  <c r="E50" i="34" s="1"/>
  <c r="T7" i="34"/>
  <c r="E53" i="34" s="1"/>
  <c r="T6" i="34"/>
  <c r="Y3" i="18"/>
  <c r="F50" i="18" s="1"/>
  <c r="Y7" i="18"/>
  <c r="F53" i="18" s="1"/>
  <c r="Y6" i="18"/>
  <c r="E3" i="52"/>
  <c r="B50" i="52" s="1"/>
  <c r="E6" i="52"/>
  <c r="E7" i="52"/>
  <c r="B53" i="52" s="1"/>
  <c r="J3" i="35"/>
  <c r="C50" i="35" s="1"/>
  <c r="J7" i="35"/>
  <c r="C53" i="35" s="1"/>
  <c r="J6" i="35"/>
  <c r="E3" i="34"/>
  <c r="B50" i="34" s="1"/>
  <c r="E6" i="34"/>
  <c r="E7" i="34"/>
  <c r="B53" i="34" s="1"/>
  <c r="Y3" i="35"/>
  <c r="F50" i="35" s="1"/>
  <c r="Y7" i="35"/>
  <c r="F53" i="35" s="1"/>
  <c r="Y6" i="35"/>
  <c r="J3" i="34"/>
  <c r="C50" i="34" s="1"/>
  <c r="J7" i="34"/>
  <c r="C53" i="34" s="1"/>
  <c r="J6" i="34"/>
  <c r="M36" i="34" s="1"/>
  <c r="R36" i="34" s="1"/>
  <c r="T3" i="51"/>
  <c r="E50" i="51" s="1"/>
  <c r="T7" i="51"/>
  <c r="E53" i="51" s="1"/>
  <c r="T6" i="51"/>
  <c r="AD3" i="18"/>
  <c r="G50" i="18" s="1"/>
  <c r="AD7" i="18"/>
  <c r="G53" i="18" s="1"/>
  <c r="AD6" i="18"/>
  <c r="O3" i="51"/>
  <c r="D50" i="51" s="1"/>
  <c r="O7" i="51"/>
  <c r="D53" i="51" s="1"/>
  <c r="O6" i="51"/>
  <c r="J3" i="18"/>
  <c r="C50" i="18" s="1"/>
  <c r="J7" i="18"/>
  <c r="C53" i="18" s="1"/>
  <c r="J6" i="18"/>
  <c r="AD3" i="35"/>
  <c r="G50" i="35" s="1"/>
  <c r="AD7" i="35"/>
  <c r="G53" i="35" s="1"/>
  <c r="AD6" i="35"/>
  <c r="J3" i="51"/>
  <c r="C50" i="51" s="1"/>
  <c r="J6" i="51"/>
  <c r="J7" i="51"/>
  <c r="C53" i="51" s="1"/>
  <c r="O3" i="35"/>
  <c r="D50" i="35" s="1"/>
  <c r="O7" i="35"/>
  <c r="D53" i="35" s="1"/>
  <c r="O6" i="35"/>
  <c r="O3" i="34"/>
  <c r="D50" i="34" s="1"/>
  <c r="O7" i="34"/>
  <c r="D53" i="34" s="1"/>
  <c r="O6" i="34"/>
  <c r="AD3" i="34"/>
  <c r="G50" i="34" s="1"/>
  <c r="AD7" i="34"/>
  <c r="G53" i="34" s="1"/>
  <c r="AD6" i="34"/>
  <c r="T3" i="18"/>
  <c r="E50" i="18" s="1"/>
  <c r="T7" i="18"/>
  <c r="E53" i="18" s="1"/>
  <c r="T6" i="18"/>
  <c r="E52" i="18" s="1"/>
  <c r="AD3" i="51"/>
  <c r="G50" i="51" s="1"/>
  <c r="AD7" i="51"/>
  <c r="G53" i="51" s="1"/>
  <c r="AD6" i="51"/>
  <c r="T3" i="52"/>
  <c r="E50" i="52" s="1"/>
  <c r="T7" i="52"/>
  <c r="E53" i="52" s="1"/>
  <c r="T6" i="52"/>
  <c r="Y3" i="34"/>
  <c r="F50" i="34" s="1"/>
  <c r="Y7" i="34"/>
  <c r="F53" i="34" s="1"/>
  <c r="Y6" i="34"/>
  <c r="AD3" i="52"/>
  <c r="G50" i="52" s="1"/>
  <c r="AD7" i="52"/>
  <c r="G53" i="52" s="1"/>
  <c r="AD6" i="52"/>
  <c r="Y3" i="51"/>
  <c r="F50" i="51" s="1"/>
  <c r="Y7" i="51"/>
  <c r="F53" i="51" s="1"/>
  <c r="Y6" i="51"/>
  <c r="Y3" i="52"/>
  <c r="F50" i="52" s="1"/>
  <c r="Y7" i="52"/>
  <c r="F53" i="52" s="1"/>
  <c r="Y6" i="52"/>
  <c r="R53" i="58"/>
  <c r="J3" i="52"/>
  <c r="C50" i="52" s="1"/>
  <c r="J7" i="52"/>
  <c r="C53" i="52" s="1"/>
  <c r="J6" i="52"/>
  <c r="D51" i="52"/>
  <c r="O3" i="52"/>
  <c r="D50" i="52" s="1"/>
  <c r="H38" i="59"/>
  <c r="B84" i="59" s="1"/>
  <c r="B85" i="59"/>
  <c r="R36" i="59"/>
  <c r="C82" i="59"/>
  <c r="C71" i="59"/>
  <c r="R25" i="59"/>
  <c r="C86" i="59"/>
  <c r="M39" i="59"/>
  <c r="R40" i="59"/>
  <c r="C70" i="59"/>
  <c r="R24" i="59"/>
  <c r="R35" i="59"/>
  <c r="C81" i="59"/>
  <c r="C87" i="59"/>
  <c r="R41" i="59"/>
  <c r="B67" i="59"/>
  <c r="H20" i="59"/>
  <c r="B66" i="59" s="1"/>
  <c r="M21" i="59"/>
  <c r="C68" i="59"/>
  <c r="R22" i="59"/>
  <c r="R43" i="59"/>
  <c r="C89" i="59"/>
  <c r="R34" i="59"/>
  <c r="C80" i="59"/>
  <c r="C63" i="59"/>
  <c r="R17" i="59"/>
  <c r="R23" i="59"/>
  <c r="C69" i="59"/>
  <c r="R44" i="59"/>
  <c r="C90" i="59"/>
  <c r="R32" i="59"/>
  <c r="C78" i="59"/>
  <c r="H11" i="59"/>
  <c r="B57" i="59" s="1"/>
  <c r="B58" i="59"/>
  <c r="C77" i="59"/>
  <c r="R31" i="59"/>
  <c r="M30" i="59"/>
  <c r="M29" i="59" s="1"/>
  <c r="C59" i="59"/>
  <c r="R13" i="59"/>
  <c r="B75" i="59"/>
  <c r="B76" i="59"/>
  <c r="C61" i="59"/>
  <c r="R42" i="59"/>
  <c r="C88" i="59"/>
  <c r="C62" i="59"/>
  <c r="R16" i="59"/>
  <c r="C60" i="59"/>
  <c r="R14" i="59"/>
  <c r="C79" i="59"/>
  <c r="R33" i="59"/>
  <c r="C72" i="59"/>
  <c r="R26" i="59"/>
  <c r="R27" i="59"/>
  <c r="C73" i="59"/>
  <c r="M12" i="59"/>
  <c r="R18" i="59"/>
  <c r="C64" i="59"/>
  <c r="R13" i="58"/>
  <c r="C59" i="58"/>
  <c r="M12" i="58"/>
  <c r="C68" i="58"/>
  <c r="M21" i="58"/>
  <c r="R22" i="58"/>
  <c r="B58" i="58"/>
  <c r="Z57" i="58" s="1"/>
  <c r="H11" i="58"/>
  <c r="B57" i="58" s="1"/>
  <c r="C88" i="58"/>
  <c r="R42" i="58"/>
  <c r="H20" i="58"/>
  <c r="B66" i="58" s="1"/>
  <c r="B67" i="58"/>
  <c r="Z59" i="58" s="1"/>
  <c r="X59" i="58" s="1"/>
  <c r="O67" i="58" s="1"/>
  <c r="O66" i="58" s="1"/>
  <c r="R16" i="58"/>
  <c r="C62" i="58"/>
  <c r="R34" i="58"/>
  <c r="C80" i="58"/>
  <c r="C64" i="58"/>
  <c r="R18" i="58"/>
  <c r="C69" i="58"/>
  <c r="R23" i="58"/>
  <c r="C82" i="58"/>
  <c r="R36" i="58"/>
  <c r="C87" i="58"/>
  <c r="R41" i="58"/>
  <c r="B76" i="58"/>
  <c r="Z58" i="58" s="1"/>
  <c r="X58" i="58" s="1"/>
  <c r="O76" i="58" s="1"/>
  <c r="O75" i="58" s="1"/>
  <c r="B75" i="58"/>
  <c r="R15" i="58"/>
  <c r="C61" i="58"/>
  <c r="R44" i="58"/>
  <c r="C90" i="58"/>
  <c r="C77" i="58"/>
  <c r="R31" i="58"/>
  <c r="M30" i="58"/>
  <c r="M29" i="58" s="1"/>
  <c r="C79" i="58"/>
  <c r="R33" i="58"/>
  <c r="R26" i="58"/>
  <c r="C72" i="58"/>
  <c r="R43" i="58"/>
  <c r="C89" i="58"/>
  <c r="C60" i="58"/>
  <c r="R14" i="58"/>
  <c r="R17" i="58"/>
  <c r="C63" i="58"/>
  <c r="C71" i="58"/>
  <c r="R25" i="58"/>
  <c r="H38" i="58"/>
  <c r="B84" i="58" s="1"/>
  <c r="B85" i="58"/>
  <c r="Z60" i="58" s="1"/>
  <c r="X60" i="58" s="1"/>
  <c r="O85" i="58" s="1"/>
  <c r="O84" i="58" s="1"/>
  <c r="R32" i="58"/>
  <c r="C78" i="58"/>
  <c r="R19" i="58"/>
  <c r="C65" i="58"/>
  <c r="R35" i="58"/>
  <c r="C81" i="58"/>
  <c r="C86" i="58"/>
  <c r="R40" i="58"/>
  <c r="M39" i="58"/>
  <c r="R24" i="58"/>
  <c r="C70" i="58"/>
  <c r="R26" i="57"/>
  <c r="C72" i="57"/>
  <c r="R18" i="57"/>
  <c r="C64" i="57"/>
  <c r="R32" i="57"/>
  <c r="C78" i="57"/>
  <c r="C89" i="57"/>
  <c r="R43" i="57"/>
  <c r="R24" i="57"/>
  <c r="C70" i="57"/>
  <c r="R34" i="57"/>
  <c r="C80" i="57"/>
  <c r="R23" i="57"/>
  <c r="C69" i="57"/>
  <c r="R33" i="57"/>
  <c r="C79" i="57"/>
  <c r="R35" i="57"/>
  <c r="C81" i="57"/>
  <c r="R27" i="57"/>
  <c r="C73" i="57"/>
  <c r="R36" i="57"/>
  <c r="C82" i="57"/>
  <c r="R31" i="57"/>
  <c r="C77" i="57"/>
  <c r="M30" i="57"/>
  <c r="M29" i="57" s="1"/>
  <c r="R13" i="57"/>
  <c r="M12" i="57"/>
  <c r="C59" i="57"/>
  <c r="C88" i="57"/>
  <c r="R42" i="57"/>
  <c r="C71" i="57"/>
  <c r="R25" i="57"/>
  <c r="B58" i="57"/>
  <c r="Z57" i="57" s="1"/>
  <c r="H11" i="57"/>
  <c r="B57" i="57" s="1"/>
  <c r="H38" i="57"/>
  <c r="B84" i="57" s="1"/>
  <c r="B85" i="57"/>
  <c r="Z60" i="57" s="1"/>
  <c r="X60" i="57" s="1"/>
  <c r="O85" i="57" s="1"/>
  <c r="O84" i="57" s="1"/>
  <c r="C62" i="57"/>
  <c r="R16" i="57"/>
  <c r="R15" i="57"/>
  <c r="C61" i="57"/>
  <c r="C63" i="57"/>
  <c r="R17" i="57"/>
  <c r="M39" i="57"/>
  <c r="R40" i="57"/>
  <c r="C86" i="57"/>
  <c r="C87" i="57"/>
  <c r="R41" i="57"/>
  <c r="C60" i="57"/>
  <c r="R14" i="57"/>
  <c r="M21" i="57"/>
  <c r="C68" i="57"/>
  <c r="R22" i="57"/>
  <c r="R44" i="57"/>
  <c r="C90" i="57"/>
  <c r="B67" i="57"/>
  <c r="Z59" i="57" s="1"/>
  <c r="H20" i="57"/>
  <c r="B66" i="57" s="1"/>
  <c r="B75" i="57"/>
  <c r="B76" i="57"/>
  <c r="Z58" i="57" s="1"/>
  <c r="H11" i="18"/>
  <c r="B57" i="18" s="1"/>
  <c r="B85" i="18"/>
  <c r="H38" i="18"/>
  <c r="B84" i="18" s="1"/>
  <c r="C68" i="52"/>
  <c r="M21" i="52"/>
  <c r="R22" i="52"/>
  <c r="R34" i="52"/>
  <c r="C80" i="52"/>
  <c r="C63" i="51"/>
  <c r="R17" i="51"/>
  <c r="C61" i="51"/>
  <c r="R15" i="51"/>
  <c r="R33" i="52"/>
  <c r="C79" i="52"/>
  <c r="R16" i="52"/>
  <c r="C62" i="52"/>
  <c r="C70" i="51"/>
  <c r="R24" i="51"/>
  <c r="R42" i="52"/>
  <c r="C88" i="52"/>
  <c r="C89" i="52"/>
  <c r="R43" i="52"/>
  <c r="R23" i="52"/>
  <c r="C69" i="52"/>
  <c r="H11" i="52"/>
  <c r="B57" i="52" s="1"/>
  <c r="B58" i="52"/>
  <c r="C70" i="52"/>
  <c r="R24" i="52"/>
  <c r="C65" i="52"/>
  <c r="R19" i="52"/>
  <c r="R18" i="51"/>
  <c r="C64" i="51"/>
  <c r="C61" i="52"/>
  <c r="R15" i="52"/>
  <c r="M12" i="52"/>
  <c r="C59" i="52"/>
  <c r="R13" i="52"/>
  <c r="C72" i="52"/>
  <c r="R26" i="52"/>
  <c r="B75" i="52"/>
  <c r="B76" i="52"/>
  <c r="R32" i="51"/>
  <c r="C78" i="51"/>
  <c r="H20" i="51"/>
  <c r="B66" i="51" s="1"/>
  <c r="B67" i="51"/>
  <c r="Z59" i="51" s="1"/>
  <c r="X59" i="51" s="1"/>
  <c r="O67" i="51" s="1"/>
  <c r="O66" i="51" s="1"/>
  <c r="C87" i="51"/>
  <c r="R41" i="51"/>
  <c r="C73" i="51"/>
  <c r="R27" i="51"/>
  <c r="C62" i="51"/>
  <c r="R16" i="51"/>
  <c r="B67" i="52"/>
  <c r="H20" i="52"/>
  <c r="B66" i="52" s="1"/>
  <c r="C90" i="52"/>
  <c r="R44" i="52"/>
  <c r="R22" i="51"/>
  <c r="C68" i="51"/>
  <c r="M21" i="51"/>
  <c r="R44" i="51"/>
  <c r="C90" i="51"/>
  <c r="B84" i="52"/>
  <c r="B85" i="52"/>
  <c r="R31" i="52"/>
  <c r="C77" i="52"/>
  <c r="M30" i="52"/>
  <c r="M29" i="52" s="1"/>
  <c r="R14" i="52"/>
  <c r="C60" i="52"/>
  <c r="C86" i="51"/>
  <c r="M39" i="51"/>
  <c r="M38" i="51" s="1"/>
  <c r="R40" i="51"/>
  <c r="C81" i="51"/>
  <c r="R35" i="51"/>
  <c r="B85" i="51"/>
  <c r="Z60" i="51" s="1"/>
  <c r="X60" i="51" s="1"/>
  <c r="O85" i="51" s="1"/>
  <c r="O84" i="51" s="1"/>
  <c r="B84" i="51"/>
  <c r="C78" i="52"/>
  <c r="R32" i="52"/>
  <c r="M39" i="52"/>
  <c r="M38" i="52" s="1"/>
  <c r="C86" i="52"/>
  <c r="R40" i="52"/>
  <c r="R17" i="52"/>
  <c r="C63" i="52"/>
  <c r="C72" i="51"/>
  <c r="R26" i="51"/>
  <c r="C60" i="51"/>
  <c r="R14" i="51"/>
  <c r="C69" i="51"/>
  <c r="R23" i="51"/>
  <c r="C89" i="51"/>
  <c r="R43" i="51"/>
  <c r="R25" i="52"/>
  <c r="C71" i="52"/>
  <c r="R18" i="52"/>
  <c r="C64" i="52"/>
  <c r="C71" i="51"/>
  <c r="R25" i="51"/>
  <c r="R42" i="51"/>
  <c r="C88" i="51"/>
  <c r="C82" i="52"/>
  <c r="R36" i="52"/>
  <c r="H11" i="51"/>
  <c r="B57" i="51" s="1"/>
  <c r="B58" i="51"/>
  <c r="Z57" i="51" s="1"/>
  <c r="X57" i="51" s="1"/>
  <c r="O58" i="51" s="1"/>
  <c r="O57" i="51" s="1"/>
  <c r="R27" i="52"/>
  <c r="C73" i="52"/>
  <c r="C77" i="51"/>
  <c r="M30" i="51"/>
  <c r="M29" i="51" s="1"/>
  <c r="R31" i="51"/>
  <c r="C80" i="51"/>
  <c r="R34" i="51"/>
  <c r="R41" i="52"/>
  <c r="C87" i="52"/>
  <c r="C79" i="51"/>
  <c r="R33" i="51"/>
  <c r="C81" i="52"/>
  <c r="R35" i="52"/>
  <c r="R13" i="51"/>
  <c r="C59" i="51"/>
  <c r="M12" i="51"/>
  <c r="B75" i="51"/>
  <c r="B76" i="51"/>
  <c r="Z58" i="51" s="1"/>
  <c r="X58" i="51" s="1"/>
  <c r="O76" i="51" s="1"/>
  <c r="O75" i="51" s="1"/>
  <c r="C65" i="51"/>
  <c r="R19" i="51"/>
  <c r="B51" i="52"/>
  <c r="G51" i="51"/>
  <c r="E51" i="51"/>
  <c r="D51" i="51"/>
  <c r="F51" i="51"/>
  <c r="C51" i="51"/>
  <c r="C51" i="52"/>
  <c r="E51" i="52"/>
  <c r="G51" i="52"/>
  <c r="B51" i="51"/>
  <c r="F51" i="52"/>
  <c r="R32" i="18"/>
  <c r="C78" i="18"/>
  <c r="R33" i="18"/>
  <c r="C79" i="18"/>
  <c r="R32" i="35"/>
  <c r="C78" i="35"/>
  <c r="R33" i="35"/>
  <c r="C79" i="35"/>
  <c r="R32" i="34"/>
  <c r="C78" i="34"/>
  <c r="R33" i="34"/>
  <c r="C79" i="34"/>
  <c r="B50" i="18"/>
  <c r="B53" i="18"/>
  <c r="B76" i="18"/>
  <c r="D51" i="18"/>
  <c r="B51" i="18"/>
  <c r="B69" i="18"/>
  <c r="H21" i="18"/>
  <c r="H20" i="18" s="1"/>
  <c r="B66" i="18" s="1"/>
  <c r="R23" i="18"/>
  <c r="W23" i="18" s="1"/>
  <c r="C69" i="18"/>
  <c r="R17" i="18"/>
  <c r="M30" i="18"/>
  <c r="M29" i="18" s="1"/>
  <c r="C77" i="18"/>
  <c r="M12" i="18"/>
  <c r="M39" i="18"/>
  <c r="R14" i="18"/>
  <c r="W14" i="18" s="1"/>
  <c r="C60" i="18"/>
  <c r="C87" i="18"/>
  <c r="C51" i="18"/>
  <c r="B51" i="34"/>
  <c r="B58" i="18"/>
  <c r="R43" i="18"/>
  <c r="W43" i="18" s="1"/>
  <c r="R24" i="18"/>
  <c r="W24" i="18" s="1"/>
  <c r="M21" i="18"/>
  <c r="C67" i="18" s="1"/>
  <c r="R19" i="34"/>
  <c r="C65" i="34"/>
  <c r="R44" i="35"/>
  <c r="C90" i="35"/>
  <c r="R27" i="35"/>
  <c r="C73" i="35"/>
  <c r="R36" i="35"/>
  <c r="C82" i="35"/>
  <c r="R36" i="18"/>
  <c r="C82" i="18"/>
  <c r="R44" i="34"/>
  <c r="C90" i="34"/>
  <c r="R19" i="35"/>
  <c r="C65" i="35"/>
  <c r="B51" i="35"/>
  <c r="E51" i="18"/>
  <c r="E51" i="34"/>
  <c r="F51" i="18"/>
  <c r="F51" i="35"/>
  <c r="D51" i="35"/>
  <c r="D51" i="34"/>
  <c r="E51" i="35"/>
  <c r="F51" i="34"/>
  <c r="G51" i="18"/>
  <c r="C51" i="35"/>
  <c r="G51" i="34"/>
  <c r="G51" i="35"/>
  <c r="C51" i="34"/>
  <c r="M12" i="34"/>
  <c r="R13" i="34"/>
  <c r="C59" i="34"/>
  <c r="B58" i="35"/>
  <c r="Z57" i="35" s="1"/>
  <c r="X57" i="35" s="1"/>
  <c r="O58" i="35" s="1"/>
  <c r="O57" i="35" s="1"/>
  <c r="H11" i="35"/>
  <c r="B57" i="35" s="1"/>
  <c r="C88" i="34"/>
  <c r="R42" i="34"/>
  <c r="C61" i="35"/>
  <c r="R15" i="35"/>
  <c r="C60" i="34"/>
  <c r="R14" i="34"/>
  <c r="R25" i="35"/>
  <c r="C71" i="35"/>
  <c r="B84" i="35"/>
  <c r="B85" i="35"/>
  <c r="Z60" i="35" s="1"/>
  <c r="X60" i="35" s="1"/>
  <c r="O85" i="35" s="1"/>
  <c r="O84" i="35" s="1"/>
  <c r="R16" i="34"/>
  <c r="C62" i="34"/>
  <c r="M39" i="35"/>
  <c r="M38" i="35" s="1"/>
  <c r="R40" i="35"/>
  <c r="C86" i="35"/>
  <c r="R42" i="35"/>
  <c r="C88" i="35"/>
  <c r="C69" i="35"/>
  <c r="R23" i="35"/>
  <c r="M39" i="34"/>
  <c r="M38" i="34" s="1"/>
  <c r="R40" i="34"/>
  <c r="C86" i="34"/>
  <c r="R43" i="35"/>
  <c r="C89" i="35"/>
  <c r="R15" i="34"/>
  <c r="C61" i="34"/>
  <c r="R17" i="34"/>
  <c r="C63" i="34"/>
  <c r="R24" i="34"/>
  <c r="C70" i="34"/>
  <c r="B84" i="34"/>
  <c r="B85" i="34"/>
  <c r="C72" i="35"/>
  <c r="R26" i="35"/>
  <c r="R24" i="35"/>
  <c r="C70" i="35"/>
  <c r="C72" i="34"/>
  <c r="R26" i="34"/>
  <c r="R34" i="35"/>
  <c r="C80" i="35"/>
  <c r="R18" i="35"/>
  <c r="C64" i="35"/>
  <c r="C69" i="34"/>
  <c r="R23" i="34"/>
  <c r="M21" i="35"/>
  <c r="R22" i="35"/>
  <c r="C68" i="35"/>
  <c r="R17" i="35"/>
  <c r="C63" i="35"/>
  <c r="H20" i="34"/>
  <c r="B66" i="34" s="1"/>
  <c r="B67" i="34"/>
  <c r="R14" i="35"/>
  <c r="C60" i="35"/>
  <c r="R43" i="34"/>
  <c r="C89" i="34"/>
  <c r="B75" i="35"/>
  <c r="B76" i="35"/>
  <c r="Z58" i="35" s="1"/>
  <c r="X58" i="35" s="1"/>
  <c r="O76" i="35" s="1"/>
  <c r="O75" i="35" s="1"/>
  <c r="H20" i="35"/>
  <c r="B66" i="35" s="1"/>
  <c r="B67" i="35"/>
  <c r="Z59" i="35" s="1"/>
  <c r="X59" i="35" s="1"/>
  <c r="O67" i="35" s="1"/>
  <c r="O66" i="35" s="1"/>
  <c r="R35" i="35"/>
  <c r="C81" i="35"/>
  <c r="R35" i="34"/>
  <c r="C81" i="34"/>
  <c r="C87" i="35"/>
  <c r="R41" i="35"/>
  <c r="H11" i="34"/>
  <c r="B57" i="34" s="1"/>
  <c r="B58" i="34"/>
  <c r="R16" i="35"/>
  <c r="C62" i="35"/>
  <c r="R41" i="34"/>
  <c r="C87" i="34"/>
  <c r="C68" i="34"/>
  <c r="R22" i="34"/>
  <c r="C80" i="34"/>
  <c r="R34" i="34"/>
  <c r="M30" i="35"/>
  <c r="M29" i="35" s="1"/>
  <c r="R31" i="35"/>
  <c r="C77" i="35"/>
  <c r="C64" i="34"/>
  <c r="R18" i="34"/>
  <c r="M30" i="34"/>
  <c r="M29" i="34" s="1"/>
  <c r="R31" i="34"/>
  <c r="C77" i="34"/>
  <c r="M12" i="35"/>
  <c r="R13" i="35"/>
  <c r="C59" i="35"/>
  <c r="W42" i="18"/>
  <c r="D88" i="18"/>
  <c r="W26" i="18"/>
  <c r="D72" i="18"/>
  <c r="W41" i="18"/>
  <c r="D87" i="18"/>
  <c r="W15" i="18"/>
  <c r="D61" i="18"/>
  <c r="W22" i="18"/>
  <c r="D68" i="18"/>
  <c r="W16" i="18"/>
  <c r="D62" i="18"/>
  <c r="W34" i="18"/>
  <c r="D80" i="18"/>
  <c r="W25" i="18"/>
  <c r="D71" i="18"/>
  <c r="W13" i="18"/>
  <c r="D59" i="18"/>
  <c r="W40" i="18"/>
  <c r="D86" i="18"/>
  <c r="W35" i="18"/>
  <c r="D81" i="18"/>
  <c r="W31" i="18"/>
  <c r="D77" i="18"/>
  <c r="W18" i="18"/>
  <c r="D64" i="18"/>
  <c r="J3" i="26"/>
  <c r="J4" i="26"/>
  <c r="L2" i="49" s="1"/>
  <c r="J6" i="26"/>
  <c r="J7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A2" i="95" s="1"/>
  <c r="O52" i="95" s="1"/>
  <c r="J21" i="26"/>
  <c r="J22" i="26"/>
  <c r="J23" i="26"/>
  <c r="J24" i="26"/>
  <c r="J25" i="26"/>
  <c r="J26" i="26"/>
  <c r="J27" i="26"/>
  <c r="J28" i="26"/>
  <c r="J29" i="26"/>
  <c r="A2" i="94" s="1"/>
  <c r="O52" i="94" s="1"/>
  <c r="J30" i="26"/>
  <c r="J31" i="26"/>
  <c r="J32" i="26"/>
  <c r="J33" i="26"/>
  <c r="J34" i="26"/>
  <c r="J35" i="26"/>
  <c r="J36" i="26"/>
  <c r="J37" i="26"/>
  <c r="J38" i="26"/>
  <c r="J39" i="26"/>
  <c r="T2" i="49" s="1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A2" i="99" s="1"/>
  <c r="O52" i="99" s="1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W2" i="49" s="1"/>
  <c r="J72" i="26"/>
  <c r="J73" i="26"/>
  <c r="A2" i="81" s="1"/>
  <c r="J74" i="26"/>
  <c r="J75" i="26"/>
  <c r="J78" i="26"/>
  <c r="J79" i="26"/>
  <c r="J80" i="26"/>
  <c r="J81" i="26"/>
  <c r="O2" i="49" s="1"/>
  <c r="J82" i="26"/>
  <c r="J83" i="26"/>
  <c r="J84" i="26"/>
  <c r="J85" i="26"/>
  <c r="J86" i="26"/>
  <c r="J87" i="26"/>
  <c r="A2" i="88" s="1"/>
  <c r="O52" i="88" s="1"/>
  <c r="O53" i="88" s="1"/>
  <c r="P53" i="88" s="1"/>
  <c r="P91" i="88" s="1"/>
  <c r="J88" i="26"/>
  <c r="J89" i="26"/>
  <c r="J90" i="26"/>
  <c r="J91" i="26"/>
  <c r="J92" i="26"/>
  <c r="J93" i="26"/>
  <c r="J94" i="26"/>
  <c r="A2" i="97" s="1"/>
  <c r="O52" i="97" s="1"/>
  <c r="J96" i="26"/>
  <c r="J97" i="26"/>
  <c r="J98" i="26"/>
  <c r="J99" i="26"/>
  <c r="J100" i="26"/>
  <c r="J101" i="26"/>
  <c r="J102" i="26"/>
  <c r="A2" i="82" s="1"/>
  <c r="O52" i="82" s="1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AD2" i="49" s="1"/>
  <c r="J119" i="26"/>
  <c r="J120" i="26"/>
  <c r="J121" i="26"/>
  <c r="J122" i="26"/>
  <c r="J123" i="26"/>
  <c r="J124" i="26"/>
  <c r="J125" i="26"/>
  <c r="J126" i="26"/>
  <c r="J127" i="26"/>
  <c r="J128" i="26"/>
  <c r="J129" i="26"/>
  <c r="J132" i="26"/>
  <c r="J134" i="26"/>
  <c r="J2" i="26"/>
  <c r="O36" i="38"/>
  <c r="P36" i="38"/>
  <c r="O35" i="38"/>
  <c r="O14" i="38"/>
  <c r="O24" i="38"/>
  <c r="Q36" i="38"/>
  <c r="P24" i="38"/>
  <c r="R15" i="38"/>
  <c r="P35" i="38"/>
  <c r="R22" i="38"/>
  <c r="D5" i="49"/>
  <c r="P37" i="38"/>
  <c r="P8" i="38"/>
  <c r="P33" i="38"/>
  <c r="O37" i="38"/>
  <c r="R8" i="38"/>
  <c r="Q35" i="38"/>
  <c r="C73" i="18" l="1"/>
  <c r="D64" i="103"/>
  <c r="W18" i="103"/>
  <c r="C58" i="103"/>
  <c r="M11" i="103"/>
  <c r="C57" i="103" s="1"/>
  <c r="M10" i="103"/>
  <c r="D60" i="103"/>
  <c r="W14" i="103"/>
  <c r="D88" i="103"/>
  <c r="W42" i="103"/>
  <c r="B82" i="51"/>
  <c r="M36" i="51"/>
  <c r="C82" i="51" s="1"/>
  <c r="W25" i="103"/>
  <c r="D71" i="103"/>
  <c r="C67" i="103"/>
  <c r="M20" i="103"/>
  <c r="C66" i="103" s="1"/>
  <c r="X59" i="57"/>
  <c r="O67" i="57" s="1"/>
  <c r="O66" i="57" s="1"/>
  <c r="D82" i="103"/>
  <c r="W36" i="103"/>
  <c r="D65" i="103"/>
  <c r="W19" i="103"/>
  <c r="D69" i="103"/>
  <c r="W23" i="103"/>
  <c r="R12" i="103"/>
  <c r="W13" i="103"/>
  <c r="D59" i="103"/>
  <c r="D70" i="103"/>
  <c r="W24" i="103"/>
  <c r="D78" i="103"/>
  <c r="W32" i="103"/>
  <c r="X58" i="57"/>
  <c r="O76" i="57" s="1"/>
  <c r="O75" i="57" s="1"/>
  <c r="D61" i="103"/>
  <c r="W15" i="103"/>
  <c r="D90" i="103"/>
  <c r="W44" i="103"/>
  <c r="W35" i="103"/>
  <c r="D81" i="103"/>
  <c r="D77" i="103"/>
  <c r="W31" i="103"/>
  <c r="R30" i="103"/>
  <c r="W41" i="103"/>
  <c r="D87" i="103"/>
  <c r="D63" i="103"/>
  <c r="W17" i="103"/>
  <c r="D73" i="103"/>
  <c r="W27" i="103"/>
  <c r="C85" i="103"/>
  <c r="M38" i="103"/>
  <c r="C84" i="103" s="1"/>
  <c r="R21" i="103"/>
  <c r="W22" i="103"/>
  <c r="D68" i="103"/>
  <c r="X57" i="57"/>
  <c r="O58" i="57" s="1"/>
  <c r="O57" i="57" s="1"/>
  <c r="D62" i="103"/>
  <c r="W16" i="103"/>
  <c r="B56" i="103"/>
  <c r="H9" i="103"/>
  <c r="B55" i="103" s="1"/>
  <c r="D89" i="103"/>
  <c r="W43" i="103"/>
  <c r="C76" i="103"/>
  <c r="M29" i="103"/>
  <c r="C75" i="103" s="1"/>
  <c r="D80" i="103"/>
  <c r="W34" i="103"/>
  <c r="D86" i="103"/>
  <c r="W40" i="103"/>
  <c r="R39" i="103"/>
  <c r="W33" i="103"/>
  <c r="D79" i="103"/>
  <c r="D72" i="103"/>
  <c r="W26" i="103"/>
  <c r="X57" i="58"/>
  <c r="O58" i="58" s="1"/>
  <c r="O57" i="58" s="1"/>
  <c r="W13" i="95"/>
  <c r="R12" i="95"/>
  <c r="D59" i="95"/>
  <c r="D89" i="97"/>
  <c r="W43" i="97"/>
  <c r="C58" i="102"/>
  <c r="M10" i="102"/>
  <c r="M11" i="102"/>
  <c r="C57" i="102" s="1"/>
  <c r="W26" i="97"/>
  <c r="D72" i="97"/>
  <c r="D72" i="100"/>
  <c r="W26" i="100"/>
  <c r="D90" i="97"/>
  <c r="W44" i="97"/>
  <c r="M38" i="95"/>
  <c r="C84" i="95" s="1"/>
  <c r="C85" i="95"/>
  <c r="D70" i="100"/>
  <c r="W24" i="100"/>
  <c r="D89" i="100"/>
  <c r="W43" i="100"/>
  <c r="W23" i="102"/>
  <c r="D69" i="102"/>
  <c r="C76" i="97"/>
  <c r="M29" i="97"/>
  <c r="C75" i="97" s="1"/>
  <c r="C76" i="102"/>
  <c r="M29" i="102"/>
  <c r="C75" i="102" s="1"/>
  <c r="R12" i="98"/>
  <c r="D59" i="98"/>
  <c r="W13" i="98"/>
  <c r="D60" i="98"/>
  <c r="W14" i="98"/>
  <c r="D78" i="100"/>
  <c r="W32" i="100"/>
  <c r="W31" i="100"/>
  <c r="D77" i="100"/>
  <c r="R30" i="100"/>
  <c r="B56" i="102"/>
  <c r="H9" i="102"/>
  <c r="B55" i="102" s="1"/>
  <c r="C67" i="99"/>
  <c r="M20" i="99"/>
  <c r="C66" i="99" s="1"/>
  <c r="D87" i="99"/>
  <c r="W41" i="99"/>
  <c r="W15" i="102"/>
  <c r="D61" i="102"/>
  <c r="C67" i="95"/>
  <c r="M20" i="95"/>
  <c r="C66" i="95" s="1"/>
  <c r="C67" i="97"/>
  <c r="M20" i="97"/>
  <c r="C66" i="97" s="1"/>
  <c r="D73" i="99"/>
  <c r="W27" i="99"/>
  <c r="W44" i="100"/>
  <c r="D90" i="100"/>
  <c r="W23" i="100"/>
  <c r="D69" i="100"/>
  <c r="D63" i="95"/>
  <c r="W17" i="95"/>
  <c r="D82" i="98"/>
  <c r="W36" i="98"/>
  <c r="M38" i="97"/>
  <c r="C84" i="97" s="1"/>
  <c r="C85" i="97"/>
  <c r="W27" i="97"/>
  <c r="D73" i="97"/>
  <c r="D82" i="101"/>
  <c r="W36" i="101"/>
  <c r="D81" i="100"/>
  <c r="W35" i="100"/>
  <c r="D77" i="99"/>
  <c r="W31" i="99"/>
  <c r="R30" i="99"/>
  <c r="D71" i="97"/>
  <c r="W25" i="97"/>
  <c r="R12" i="101"/>
  <c r="D59" i="101"/>
  <c r="W13" i="101"/>
  <c r="D64" i="99"/>
  <c r="W18" i="99"/>
  <c r="D80" i="100"/>
  <c r="W34" i="100"/>
  <c r="D60" i="101"/>
  <c r="W14" i="101"/>
  <c r="D62" i="98"/>
  <c r="W16" i="98"/>
  <c r="D64" i="97"/>
  <c r="W18" i="97"/>
  <c r="D71" i="101"/>
  <c r="W25" i="101"/>
  <c r="W16" i="97"/>
  <c r="D62" i="97"/>
  <c r="C76" i="98"/>
  <c r="M29" i="98"/>
  <c r="C75" i="98" s="1"/>
  <c r="D65" i="98"/>
  <c r="W19" i="98"/>
  <c r="C58" i="99"/>
  <c r="M11" i="99"/>
  <c r="C57" i="99" s="1"/>
  <c r="M10" i="99"/>
  <c r="D86" i="100"/>
  <c r="W40" i="100"/>
  <c r="R39" i="100"/>
  <c r="W41" i="98"/>
  <c r="D87" i="98"/>
  <c r="B56" i="97"/>
  <c r="H9" i="97"/>
  <c r="B55" i="97" s="1"/>
  <c r="D79" i="98"/>
  <c r="W33" i="98"/>
  <c r="B56" i="100"/>
  <c r="H9" i="100"/>
  <c r="B55" i="100" s="1"/>
  <c r="W35" i="95"/>
  <c r="D81" i="95"/>
  <c r="W24" i="98"/>
  <c r="D70" i="98"/>
  <c r="D87" i="102"/>
  <c r="W41" i="102"/>
  <c r="D72" i="102"/>
  <c r="W26" i="102"/>
  <c r="M38" i="98"/>
  <c r="C84" i="98" s="1"/>
  <c r="C85" i="98"/>
  <c r="M20" i="102"/>
  <c r="C66" i="102" s="1"/>
  <c r="C67" i="102"/>
  <c r="D64" i="95"/>
  <c r="W18" i="95"/>
  <c r="W17" i="101"/>
  <c r="D63" i="101"/>
  <c r="W16" i="100"/>
  <c r="D62" i="100"/>
  <c r="M11" i="95"/>
  <c r="C57" i="95" s="1"/>
  <c r="M10" i="95"/>
  <c r="C58" i="95"/>
  <c r="D80" i="97"/>
  <c r="W34" i="97"/>
  <c r="D60" i="95"/>
  <c r="W14" i="95"/>
  <c r="D61" i="100"/>
  <c r="W15" i="100"/>
  <c r="D71" i="99"/>
  <c r="W25" i="99"/>
  <c r="D65" i="102"/>
  <c r="W19" i="102"/>
  <c r="D78" i="102"/>
  <c r="W32" i="102"/>
  <c r="D81" i="98"/>
  <c r="W35" i="98"/>
  <c r="W15" i="99"/>
  <c r="D61" i="99"/>
  <c r="D60" i="99"/>
  <c r="W14" i="99"/>
  <c r="D81" i="97"/>
  <c r="W35" i="97"/>
  <c r="C76" i="95"/>
  <c r="M29" i="95"/>
  <c r="C75" i="95" s="1"/>
  <c r="W33" i="97"/>
  <c r="D79" i="97"/>
  <c r="D69" i="95"/>
  <c r="W23" i="95"/>
  <c r="D88" i="101"/>
  <c r="W42" i="101"/>
  <c r="D63" i="99"/>
  <c r="W17" i="99"/>
  <c r="D70" i="101"/>
  <c r="W24" i="101"/>
  <c r="D71" i="95"/>
  <c r="W25" i="95"/>
  <c r="D65" i="100"/>
  <c r="W19" i="100"/>
  <c r="D77" i="102"/>
  <c r="W31" i="102"/>
  <c r="R30" i="102"/>
  <c r="D64" i="102"/>
  <c r="W18" i="102"/>
  <c r="B56" i="95"/>
  <c r="H9" i="95"/>
  <c r="B55" i="95" s="1"/>
  <c r="M11" i="98"/>
  <c r="C57" i="98" s="1"/>
  <c r="M10" i="98"/>
  <c r="C58" i="98"/>
  <c r="M10" i="97"/>
  <c r="C58" i="97"/>
  <c r="M11" i="97"/>
  <c r="C57" i="97" s="1"/>
  <c r="D86" i="102"/>
  <c r="W40" i="102"/>
  <c r="R39" i="102"/>
  <c r="D73" i="98"/>
  <c r="W27" i="98"/>
  <c r="W22" i="99"/>
  <c r="R21" i="99"/>
  <c r="D68" i="99"/>
  <c r="D68" i="95"/>
  <c r="R21" i="95"/>
  <c r="W22" i="95"/>
  <c r="C67" i="98"/>
  <c r="M20" i="98"/>
  <c r="C66" i="98" s="1"/>
  <c r="R21" i="97"/>
  <c r="W22" i="97"/>
  <c r="D68" i="97"/>
  <c r="D82" i="100"/>
  <c r="W36" i="100"/>
  <c r="D89" i="99"/>
  <c r="W43" i="99"/>
  <c r="D81" i="101"/>
  <c r="W35" i="101"/>
  <c r="D65" i="101"/>
  <c r="W19" i="101"/>
  <c r="M10" i="100"/>
  <c r="C58" i="100"/>
  <c r="M11" i="100"/>
  <c r="C57" i="100" s="1"/>
  <c r="D72" i="95"/>
  <c r="W26" i="95"/>
  <c r="D80" i="99"/>
  <c r="W34" i="99"/>
  <c r="W33" i="99"/>
  <c r="D79" i="99"/>
  <c r="D70" i="97"/>
  <c r="W24" i="97"/>
  <c r="W31" i="98"/>
  <c r="R30" i="98"/>
  <c r="D77" i="98"/>
  <c r="W42" i="97"/>
  <c r="D88" i="97"/>
  <c r="C67" i="101"/>
  <c r="M20" i="101"/>
  <c r="C66" i="101" s="1"/>
  <c r="D90" i="101"/>
  <c r="W44" i="101"/>
  <c r="D71" i="98"/>
  <c r="W25" i="98"/>
  <c r="W35" i="99"/>
  <c r="D81" i="99"/>
  <c r="D62" i="102"/>
  <c r="W16" i="102"/>
  <c r="D82" i="95"/>
  <c r="W36" i="95"/>
  <c r="W24" i="99"/>
  <c r="D70" i="99"/>
  <c r="D77" i="101"/>
  <c r="R30" i="101"/>
  <c r="W31" i="101"/>
  <c r="W15" i="101"/>
  <c r="D61" i="101"/>
  <c r="R12" i="102"/>
  <c r="W13" i="102"/>
  <c r="D59" i="102"/>
  <c r="D86" i="95"/>
  <c r="W40" i="95"/>
  <c r="R39" i="95"/>
  <c r="D89" i="101"/>
  <c r="W43" i="101"/>
  <c r="D63" i="98"/>
  <c r="W17" i="98"/>
  <c r="R12" i="97"/>
  <c r="D59" i="97"/>
  <c r="W13" i="97"/>
  <c r="D65" i="99"/>
  <c r="W19" i="99"/>
  <c r="C76" i="100"/>
  <c r="M29" i="100"/>
  <c r="C75" i="100" s="1"/>
  <c r="W34" i="101"/>
  <c r="D80" i="101"/>
  <c r="W16" i="95"/>
  <c r="D62" i="95"/>
  <c r="D88" i="99"/>
  <c r="W42" i="99"/>
  <c r="D73" i="101"/>
  <c r="W27" i="101"/>
  <c r="D88" i="98"/>
  <c r="W42" i="98"/>
  <c r="W19" i="95"/>
  <c r="D65" i="95"/>
  <c r="M20" i="100"/>
  <c r="C66" i="100" s="1"/>
  <c r="C67" i="100"/>
  <c r="W41" i="101"/>
  <c r="D87" i="101"/>
  <c r="D81" i="102"/>
  <c r="W35" i="102"/>
  <c r="W15" i="95"/>
  <c r="D61" i="95"/>
  <c r="D80" i="98"/>
  <c r="W34" i="98"/>
  <c r="D64" i="98"/>
  <c r="W18" i="98"/>
  <c r="D64" i="100"/>
  <c r="W18" i="100"/>
  <c r="D78" i="98"/>
  <c r="W32" i="98"/>
  <c r="D78" i="97"/>
  <c r="W32" i="97"/>
  <c r="D59" i="100"/>
  <c r="R12" i="100"/>
  <c r="W13" i="100"/>
  <c r="D78" i="101"/>
  <c r="W32" i="101"/>
  <c r="D71" i="102"/>
  <c r="W25" i="102"/>
  <c r="W26" i="98"/>
  <c r="D72" i="98"/>
  <c r="D70" i="95"/>
  <c r="W24" i="95"/>
  <c r="M27" i="95"/>
  <c r="B73" i="95"/>
  <c r="W43" i="95"/>
  <c r="D89" i="95"/>
  <c r="D69" i="98"/>
  <c r="W23" i="98"/>
  <c r="R21" i="101"/>
  <c r="W22" i="101"/>
  <c r="D68" i="101"/>
  <c r="D64" i="101"/>
  <c r="W18" i="101"/>
  <c r="D90" i="102"/>
  <c r="W44" i="102"/>
  <c r="B56" i="98"/>
  <c r="H9" i="98"/>
  <c r="B55" i="98" s="1"/>
  <c r="D69" i="97"/>
  <c r="W23" i="97"/>
  <c r="C85" i="99"/>
  <c r="M38" i="99"/>
  <c r="C84" i="99" s="1"/>
  <c r="W44" i="98"/>
  <c r="D90" i="98"/>
  <c r="D79" i="101"/>
  <c r="W33" i="101"/>
  <c r="W27" i="100"/>
  <c r="D73" i="100"/>
  <c r="D80" i="102"/>
  <c r="W34" i="102"/>
  <c r="D86" i="98"/>
  <c r="W40" i="98"/>
  <c r="R39" i="98"/>
  <c r="D82" i="97"/>
  <c r="W36" i="97"/>
  <c r="W17" i="100"/>
  <c r="D63" i="100"/>
  <c r="W23" i="99"/>
  <c r="D69" i="99"/>
  <c r="B56" i="99"/>
  <c r="H9" i="99"/>
  <c r="B55" i="99" s="1"/>
  <c r="R39" i="101"/>
  <c r="D86" i="101"/>
  <c r="W40" i="101"/>
  <c r="D78" i="95"/>
  <c r="W32" i="95"/>
  <c r="W41" i="95"/>
  <c r="D87" i="95"/>
  <c r="C76" i="101"/>
  <c r="M29" i="101"/>
  <c r="C75" i="101" s="1"/>
  <c r="D79" i="100"/>
  <c r="W33" i="100"/>
  <c r="D87" i="97"/>
  <c r="W41" i="97"/>
  <c r="D90" i="95"/>
  <c r="W44" i="95"/>
  <c r="D71" i="100"/>
  <c r="W25" i="100"/>
  <c r="D88" i="95"/>
  <c r="W42" i="95"/>
  <c r="W31" i="95"/>
  <c r="R30" i="95"/>
  <c r="D77" i="95"/>
  <c r="D87" i="100"/>
  <c r="W41" i="100"/>
  <c r="W31" i="97"/>
  <c r="R30" i="97"/>
  <c r="D77" i="97"/>
  <c r="W24" i="102"/>
  <c r="D70" i="102"/>
  <c r="D82" i="102"/>
  <c r="W36" i="102"/>
  <c r="D79" i="95"/>
  <c r="W33" i="95"/>
  <c r="C85" i="102"/>
  <c r="M38" i="102"/>
  <c r="C84" i="102" s="1"/>
  <c r="D60" i="102"/>
  <c r="W14" i="102"/>
  <c r="D73" i="102"/>
  <c r="W27" i="102"/>
  <c r="R21" i="98"/>
  <c r="D68" i="98"/>
  <c r="W22" i="98"/>
  <c r="D68" i="100"/>
  <c r="W22" i="100"/>
  <c r="R21" i="100"/>
  <c r="W16" i="99"/>
  <c r="D62" i="99"/>
  <c r="D86" i="97"/>
  <c r="W40" i="97"/>
  <c r="R39" i="97"/>
  <c r="D63" i="97"/>
  <c r="W17" i="97"/>
  <c r="D90" i="99"/>
  <c r="W44" i="99"/>
  <c r="W32" i="99"/>
  <c r="D78" i="99"/>
  <c r="C76" i="99"/>
  <c r="M29" i="99"/>
  <c r="C75" i="99" s="1"/>
  <c r="M10" i="101"/>
  <c r="M11" i="101"/>
  <c r="C57" i="101" s="1"/>
  <c r="C58" i="101"/>
  <c r="D72" i="99"/>
  <c r="W26" i="99"/>
  <c r="D60" i="100"/>
  <c r="W14" i="100"/>
  <c r="D72" i="101"/>
  <c r="W26" i="101"/>
  <c r="D60" i="97"/>
  <c r="W14" i="97"/>
  <c r="W36" i="99"/>
  <c r="D82" i="99"/>
  <c r="D89" i="102"/>
  <c r="W43" i="102"/>
  <c r="D65" i="97"/>
  <c r="W19" i="97"/>
  <c r="D80" i="95"/>
  <c r="W34" i="95"/>
  <c r="D59" i="99"/>
  <c r="W13" i="99"/>
  <c r="R12" i="99"/>
  <c r="C85" i="100"/>
  <c r="M38" i="100"/>
  <c r="C84" i="100" s="1"/>
  <c r="D63" i="102"/>
  <c r="W17" i="102"/>
  <c r="D61" i="97"/>
  <c r="W15" i="97"/>
  <c r="D86" i="99"/>
  <c r="W40" i="99"/>
  <c r="R39" i="99"/>
  <c r="H9" i="101"/>
  <c r="B55" i="101" s="1"/>
  <c r="B56" i="101"/>
  <c r="D79" i="102"/>
  <c r="W33" i="102"/>
  <c r="D89" i="98"/>
  <c r="W43" i="98"/>
  <c r="D88" i="100"/>
  <c r="W42" i="100"/>
  <c r="D69" i="101"/>
  <c r="W23" i="101"/>
  <c r="R21" i="102"/>
  <c r="D68" i="102"/>
  <c r="W22" i="102"/>
  <c r="D88" i="102"/>
  <c r="W42" i="102"/>
  <c r="D61" i="98"/>
  <c r="W15" i="98"/>
  <c r="W16" i="101"/>
  <c r="D62" i="101"/>
  <c r="C85" i="101"/>
  <c r="M38" i="101"/>
  <c r="C84" i="101" s="1"/>
  <c r="A2" i="76"/>
  <c r="P52" i="76" s="1"/>
  <c r="O53" i="95"/>
  <c r="P52" i="95"/>
  <c r="X2" i="49"/>
  <c r="O53" i="97"/>
  <c r="P52" i="97"/>
  <c r="A2" i="93"/>
  <c r="O52" i="93" s="1"/>
  <c r="S2" i="49"/>
  <c r="Y2" i="49"/>
  <c r="O53" i="99"/>
  <c r="P52" i="99"/>
  <c r="V2" i="49"/>
  <c r="A2" i="102"/>
  <c r="O52" i="102" s="1"/>
  <c r="AB2" i="49"/>
  <c r="C82" i="34"/>
  <c r="O53" i="93"/>
  <c r="P52" i="93"/>
  <c r="T83" i="88"/>
  <c r="T93" i="88"/>
  <c r="S91" i="88"/>
  <c r="P83" i="88"/>
  <c r="Q91" i="88"/>
  <c r="R92" i="88"/>
  <c r="T92" i="88"/>
  <c r="S92" i="88"/>
  <c r="P93" i="88"/>
  <c r="P74" i="88"/>
  <c r="Q93" i="88"/>
  <c r="R91" i="88"/>
  <c r="P52" i="88"/>
  <c r="P54" i="88" s="1"/>
  <c r="T91" i="88"/>
  <c r="S93" i="88"/>
  <c r="P92" i="88"/>
  <c r="Q74" i="88"/>
  <c r="Q83" i="88"/>
  <c r="R93" i="88"/>
  <c r="O53" i="94"/>
  <c r="P52" i="94"/>
  <c r="A2" i="86"/>
  <c r="T74" i="88"/>
  <c r="S83" i="88"/>
  <c r="S74" i="88"/>
  <c r="Q92" i="88"/>
  <c r="R83" i="88"/>
  <c r="R74" i="88"/>
  <c r="U46" i="51"/>
  <c r="E92" i="51" s="1"/>
  <c r="Q46" i="51"/>
  <c r="D93" i="51" s="1"/>
  <c r="C90" i="18"/>
  <c r="M19" i="57"/>
  <c r="B52" i="34"/>
  <c r="M25" i="34"/>
  <c r="C65" i="74"/>
  <c r="M10" i="91"/>
  <c r="M10" i="92"/>
  <c r="M10" i="35"/>
  <c r="K46" i="78"/>
  <c r="C92" i="78" s="1"/>
  <c r="M36" i="78"/>
  <c r="B82" i="78"/>
  <c r="M10" i="51"/>
  <c r="M10" i="93"/>
  <c r="M10" i="73"/>
  <c r="M9" i="73" s="1"/>
  <c r="M10" i="18"/>
  <c r="C56" i="18" s="1"/>
  <c r="M10" i="76"/>
  <c r="M10" i="84"/>
  <c r="M10" i="82"/>
  <c r="D60" i="94"/>
  <c r="W14" i="94"/>
  <c r="W44" i="94"/>
  <c r="D90" i="94"/>
  <c r="D82" i="94"/>
  <c r="W36" i="94"/>
  <c r="C58" i="94"/>
  <c r="M11" i="94"/>
  <c r="C57" i="94" s="1"/>
  <c r="M10" i="94"/>
  <c r="C76" i="94"/>
  <c r="M29" i="94"/>
  <c r="C75" i="94" s="1"/>
  <c r="D72" i="94"/>
  <c r="W26" i="94"/>
  <c r="M38" i="94"/>
  <c r="C84" i="94" s="1"/>
  <c r="C85" i="94"/>
  <c r="D61" i="94"/>
  <c r="W15" i="94"/>
  <c r="M10" i="58"/>
  <c r="M10" i="65"/>
  <c r="M10" i="69"/>
  <c r="M10" i="78"/>
  <c r="M10" i="83"/>
  <c r="M10" i="86"/>
  <c r="M10" i="89"/>
  <c r="W24" i="94"/>
  <c r="D70" i="94"/>
  <c r="D69" i="94"/>
  <c r="W23" i="94"/>
  <c r="W16" i="94"/>
  <c r="D62" i="94"/>
  <c r="W33" i="94"/>
  <c r="D79" i="94"/>
  <c r="D63" i="94"/>
  <c r="W17" i="94"/>
  <c r="D65" i="94"/>
  <c r="W19" i="94"/>
  <c r="D89" i="94"/>
  <c r="W43" i="94"/>
  <c r="D88" i="94"/>
  <c r="W42" i="94"/>
  <c r="B56" i="94"/>
  <c r="H9" i="94"/>
  <c r="B55" i="94" s="1"/>
  <c r="M10" i="57"/>
  <c r="M10" i="59"/>
  <c r="M10" i="64"/>
  <c r="M10" i="63"/>
  <c r="M10" i="81"/>
  <c r="M10" i="87"/>
  <c r="W27" i="94"/>
  <c r="D73" i="94"/>
  <c r="D87" i="94"/>
  <c r="W41" i="94"/>
  <c r="R21" i="94"/>
  <c r="W22" i="94"/>
  <c r="D68" i="94"/>
  <c r="W35" i="94"/>
  <c r="D81" i="94"/>
  <c r="D64" i="94"/>
  <c r="W18" i="94"/>
  <c r="M10" i="52"/>
  <c r="M10" i="66"/>
  <c r="M10" i="90"/>
  <c r="D80" i="94"/>
  <c r="W34" i="94"/>
  <c r="D78" i="94"/>
  <c r="W32" i="94"/>
  <c r="D59" i="94"/>
  <c r="R12" i="94"/>
  <c r="W13" i="94"/>
  <c r="W31" i="94"/>
  <c r="D77" i="94"/>
  <c r="R30" i="94"/>
  <c r="D71" i="94"/>
  <c r="W25" i="94"/>
  <c r="R39" i="94"/>
  <c r="D86" i="94"/>
  <c r="W40" i="94"/>
  <c r="H10" i="18"/>
  <c r="H9" i="18" s="1"/>
  <c r="B55" i="18" s="1"/>
  <c r="M20" i="94"/>
  <c r="C66" i="94" s="1"/>
  <c r="C67" i="94"/>
  <c r="A2" i="83"/>
  <c r="O52" i="83" s="1"/>
  <c r="P52" i="83" s="1"/>
  <c r="D2" i="49"/>
  <c r="M10" i="88"/>
  <c r="M10" i="74"/>
  <c r="A2" i="84"/>
  <c r="O52" i="84" s="1"/>
  <c r="O53" i="84" s="1"/>
  <c r="A2" i="73"/>
  <c r="Z2" i="49"/>
  <c r="A2" i="87"/>
  <c r="O52" i="87" s="1"/>
  <c r="O53" i="87" s="1"/>
  <c r="AC2" i="49"/>
  <c r="A2" i="92"/>
  <c r="O52" i="92" s="1"/>
  <c r="P52" i="92" s="1"/>
  <c r="AA2" i="49"/>
  <c r="L46" i="34"/>
  <c r="C93" i="34" s="1"/>
  <c r="D71" i="93"/>
  <c r="W25" i="93"/>
  <c r="D88" i="93"/>
  <c r="W42" i="93"/>
  <c r="D79" i="93"/>
  <c r="W33" i="93"/>
  <c r="D61" i="93"/>
  <c r="W15" i="93"/>
  <c r="D78" i="93"/>
  <c r="W32" i="93"/>
  <c r="D59" i="93"/>
  <c r="W13" i="93"/>
  <c r="R12" i="93"/>
  <c r="W22" i="93"/>
  <c r="D68" i="93"/>
  <c r="R21" i="93"/>
  <c r="C76" i="93"/>
  <c r="M29" i="93"/>
  <c r="C75" i="93" s="1"/>
  <c r="D73" i="93"/>
  <c r="W27" i="93"/>
  <c r="W16" i="93"/>
  <c r="D62" i="93"/>
  <c r="D90" i="93"/>
  <c r="W44" i="93"/>
  <c r="W23" i="93"/>
  <c r="D69" i="93"/>
  <c r="D64" i="93"/>
  <c r="W18" i="93"/>
  <c r="W36" i="93"/>
  <c r="D82" i="93"/>
  <c r="D65" i="93"/>
  <c r="W19" i="93"/>
  <c r="D87" i="93"/>
  <c r="W41" i="93"/>
  <c r="D81" i="93"/>
  <c r="W35" i="93"/>
  <c r="W31" i="93"/>
  <c r="R30" i="93"/>
  <c r="D77" i="93"/>
  <c r="C85" i="93"/>
  <c r="M38" i="93"/>
  <c r="C84" i="93" s="1"/>
  <c r="D63" i="93"/>
  <c r="W17" i="93"/>
  <c r="M11" i="93"/>
  <c r="C57" i="93" s="1"/>
  <c r="C58" i="93"/>
  <c r="C67" i="93"/>
  <c r="M20" i="93"/>
  <c r="C66" i="93" s="1"/>
  <c r="D89" i="93"/>
  <c r="W43" i="93"/>
  <c r="D80" i="93"/>
  <c r="W34" i="93"/>
  <c r="D86" i="93"/>
  <c r="W40" i="93"/>
  <c r="R39" i="93"/>
  <c r="H9" i="93"/>
  <c r="B55" i="93" s="1"/>
  <c r="B56" i="93"/>
  <c r="W26" i="93"/>
  <c r="D72" i="93"/>
  <c r="D60" i="93"/>
  <c r="W14" i="93"/>
  <c r="W24" i="93"/>
  <c r="D70" i="93"/>
  <c r="Z46" i="34"/>
  <c r="F92" i="34" s="1"/>
  <c r="V46" i="34"/>
  <c r="E93" i="34" s="1"/>
  <c r="C73" i="73"/>
  <c r="W32" i="92"/>
  <c r="D78" i="92"/>
  <c r="W27" i="92"/>
  <c r="D73" i="92"/>
  <c r="D77" i="92"/>
  <c r="W31" i="92"/>
  <c r="R30" i="92"/>
  <c r="D65" i="92"/>
  <c r="W19" i="92"/>
  <c r="W33" i="92"/>
  <c r="D79" i="92"/>
  <c r="C76" i="92"/>
  <c r="M29" i="92"/>
  <c r="C75" i="92" s="1"/>
  <c r="W25" i="92"/>
  <c r="D71" i="92"/>
  <c r="D63" i="92"/>
  <c r="W17" i="92"/>
  <c r="D88" i="92"/>
  <c r="W42" i="92"/>
  <c r="W43" i="92"/>
  <c r="D89" i="92"/>
  <c r="W41" i="92"/>
  <c r="D87" i="92"/>
  <c r="D80" i="92"/>
  <c r="W34" i="92"/>
  <c r="D62" i="92"/>
  <c r="W16" i="92"/>
  <c r="W15" i="92"/>
  <c r="D61" i="92"/>
  <c r="D81" i="92"/>
  <c r="W35" i="92"/>
  <c r="M20" i="92"/>
  <c r="C66" i="92" s="1"/>
  <c r="C67" i="92"/>
  <c r="D90" i="92"/>
  <c r="W44" i="92"/>
  <c r="M11" i="92"/>
  <c r="C57" i="92" s="1"/>
  <c r="C58" i="92"/>
  <c r="M38" i="92"/>
  <c r="C84" i="92" s="1"/>
  <c r="C85" i="92"/>
  <c r="R21" i="92"/>
  <c r="W22" i="92"/>
  <c r="D68" i="92"/>
  <c r="H9" i="92"/>
  <c r="B55" i="92" s="1"/>
  <c r="Z54" i="92" s="1"/>
  <c r="X54" i="92" s="1"/>
  <c r="O55" i="92" s="1"/>
  <c r="O56" i="92" s="1"/>
  <c r="B56" i="92"/>
  <c r="D59" i="92"/>
  <c r="R12" i="92"/>
  <c r="W13" i="92"/>
  <c r="W40" i="92"/>
  <c r="D86" i="92"/>
  <c r="R39" i="92"/>
  <c r="D72" i="92"/>
  <c r="W26" i="92"/>
  <c r="D60" i="92"/>
  <c r="W14" i="92"/>
  <c r="D69" i="92"/>
  <c r="W23" i="92"/>
  <c r="D64" i="92"/>
  <c r="W18" i="92"/>
  <c r="W36" i="92"/>
  <c r="D82" i="92"/>
  <c r="D70" i="92"/>
  <c r="W24" i="92"/>
  <c r="C65" i="73"/>
  <c r="R19" i="73"/>
  <c r="W19" i="73" s="1"/>
  <c r="K46" i="73"/>
  <c r="C92" i="73" s="1"/>
  <c r="S92" i="73" s="1"/>
  <c r="K46" i="58"/>
  <c r="C92" i="58" s="1"/>
  <c r="D80" i="89"/>
  <c r="W34" i="89"/>
  <c r="D59" i="89"/>
  <c r="W13" i="89"/>
  <c r="R12" i="89"/>
  <c r="H9" i="88"/>
  <c r="B55" i="88" s="1"/>
  <c r="Z54" i="88" s="1"/>
  <c r="X54" i="88" s="1"/>
  <c r="O55" i="88" s="1"/>
  <c r="O56" i="88" s="1"/>
  <c r="B56" i="88"/>
  <c r="D69" i="91"/>
  <c r="W23" i="91"/>
  <c r="B56" i="90"/>
  <c r="H9" i="90"/>
  <c r="B55" i="90" s="1"/>
  <c r="D62" i="90"/>
  <c r="W16" i="90"/>
  <c r="D72" i="88"/>
  <c r="W26" i="88"/>
  <c r="R30" i="89"/>
  <c r="W31" i="89"/>
  <c r="D77" i="89"/>
  <c r="D60" i="90"/>
  <c r="W14" i="90"/>
  <c r="D65" i="90"/>
  <c r="W19" i="90"/>
  <c r="M11" i="89"/>
  <c r="C57" i="89" s="1"/>
  <c r="C58" i="89"/>
  <c r="W16" i="91"/>
  <c r="D62" i="91"/>
  <c r="W23" i="88"/>
  <c r="D69" i="88"/>
  <c r="M11" i="88"/>
  <c r="C57" i="88" s="1"/>
  <c r="C58" i="88"/>
  <c r="D72" i="89"/>
  <c r="W26" i="89"/>
  <c r="C67" i="90"/>
  <c r="M20" i="90"/>
  <c r="C66" i="90" s="1"/>
  <c r="D65" i="89"/>
  <c r="W19" i="89"/>
  <c r="W43" i="90"/>
  <c r="D89" i="90"/>
  <c r="W14" i="88"/>
  <c r="D60" i="88"/>
  <c r="W36" i="90"/>
  <c r="D82" i="90"/>
  <c r="D71" i="90"/>
  <c r="W25" i="90"/>
  <c r="W33" i="91"/>
  <c r="D79" i="91"/>
  <c r="D88" i="91"/>
  <c r="W42" i="91"/>
  <c r="R12" i="88"/>
  <c r="W13" i="88"/>
  <c r="D59" i="88"/>
  <c r="W14" i="89"/>
  <c r="D60" i="89"/>
  <c r="D68" i="90"/>
  <c r="W22" i="90"/>
  <c r="R21" i="90"/>
  <c r="C67" i="88"/>
  <c r="M20" i="88"/>
  <c r="C66" i="88" s="1"/>
  <c r="D64" i="88"/>
  <c r="W18" i="88"/>
  <c r="D69" i="90"/>
  <c r="W23" i="90"/>
  <c r="C76" i="89"/>
  <c r="M29" i="89"/>
  <c r="C75" i="89" s="1"/>
  <c r="W42" i="88"/>
  <c r="D88" i="88"/>
  <c r="W32" i="88"/>
  <c r="D78" i="88"/>
  <c r="D73" i="89"/>
  <c r="W27" i="89"/>
  <c r="D70" i="90"/>
  <c r="W24" i="90"/>
  <c r="D77" i="91"/>
  <c r="R30" i="91"/>
  <c r="W31" i="91"/>
  <c r="D78" i="89"/>
  <c r="W32" i="89"/>
  <c r="W22" i="88"/>
  <c r="R21" i="88"/>
  <c r="D68" i="88"/>
  <c r="D70" i="88"/>
  <c r="W24" i="88"/>
  <c r="B56" i="91"/>
  <c r="H9" i="91"/>
  <c r="B55" i="91" s="1"/>
  <c r="W18" i="89"/>
  <c r="D64" i="89"/>
  <c r="D72" i="91"/>
  <c r="W26" i="91"/>
  <c r="D60" i="91"/>
  <c r="W14" i="91"/>
  <c r="D63" i="89"/>
  <c r="W17" i="89"/>
  <c r="D77" i="88"/>
  <c r="W31" i="88"/>
  <c r="R30" i="88"/>
  <c r="D80" i="90"/>
  <c r="W34" i="90"/>
  <c r="D70" i="89"/>
  <c r="W24" i="89"/>
  <c r="D63" i="91"/>
  <c r="W17" i="91"/>
  <c r="D80" i="88"/>
  <c r="W34" i="88"/>
  <c r="D71" i="89"/>
  <c r="W25" i="89"/>
  <c r="W33" i="90"/>
  <c r="D79" i="90"/>
  <c r="W41" i="89"/>
  <c r="D87" i="89"/>
  <c r="W44" i="91"/>
  <c r="D90" i="91"/>
  <c r="C76" i="88"/>
  <c r="M29" i="88"/>
  <c r="C75" i="88" s="1"/>
  <c r="C76" i="91"/>
  <c r="M29" i="91"/>
  <c r="C75" i="91" s="1"/>
  <c r="W15" i="89"/>
  <c r="D61" i="89"/>
  <c r="W44" i="90"/>
  <c r="D90" i="90"/>
  <c r="D61" i="91"/>
  <c r="W15" i="91"/>
  <c r="D64" i="90"/>
  <c r="W18" i="90"/>
  <c r="C76" i="90"/>
  <c r="M29" i="90"/>
  <c r="C75" i="90" s="1"/>
  <c r="W36" i="89"/>
  <c r="D82" i="89"/>
  <c r="C67" i="89"/>
  <c r="M20" i="89"/>
  <c r="C66" i="89" s="1"/>
  <c r="D81" i="89"/>
  <c r="W35" i="89"/>
  <c r="C85" i="90"/>
  <c r="M38" i="90"/>
  <c r="C84" i="90" s="1"/>
  <c r="C85" i="89"/>
  <c r="M38" i="89"/>
  <c r="C84" i="89" s="1"/>
  <c r="W24" i="91"/>
  <c r="D70" i="91"/>
  <c r="D77" i="90"/>
  <c r="R30" i="90"/>
  <c r="W31" i="90"/>
  <c r="W40" i="88"/>
  <c r="D86" i="88"/>
  <c r="R39" i="88"/>
  <c r="D68" i="89"/>
  <c r="W22" i="89"/>
  <c r="R21" i="89"/>
  <c r="D59" i="90"/>
  <c r="R12" i="90"/>
  <c r="W13" i="90"/>
  <c r="D90" i="88"/>
  <c r="W44" i="88"/>
  <c r="D72" i="90"/>
  <c r="W26" i="90"/>
  <c r="R39" i="90"/>
  <c r="W42" i="90"/>
  <c r="D88" i="90"/>
  <c r="D61" i="88"/>
  <c r="W15" i="88"/>
  <c r="M38" i="91"/>
  <c r="C84" i="91" s="1"/>
  <c r="C85" i="91"/>
  <c r="W41" i="91"/>
  <c r="D87" i="91"/>
  <c r="D62" i="88"/>
  <c r="W16" i="88"/>
  <c r="C67" i="91"/>
  <c r="M20" i="91"/>
  <c r="C66" i="91" s="1"/>
  <c r="W36" i="88"/>
  <c r="D82" i="88"/>
  <c r="D63" i="88"/>
  <c r="W17" i="88"/>
  <c r="C85" i="88"/>
  <c r="M38" i="88"/>
  <c r="C84" i="88" s="1"/>
  <c r="D88" i="89"/>
  <c r="W42" i="89"/>
  <c r="W43" i="89"/>
  <c r="D89" i="89"/>
  <c r="D61" i="90"/>
  <c r="W15" i="90"/>
  <c r="C58" i="90"/>
  <c r="M11" i="90"/>
  <c r="C57" i="90" s="1"/>
  <c r="W40" i="90"/>
  <c r="D86" i="90"/>
  <c r="D86" i="89"/>
  <c r="R39" i="89"/>
  <c r="W40" i="89"/>
  <c r="D65" i="91"/>
  <c r="W19" i="91"/>
  <c r="D68" i="91"/>
  <c r="R21" i="91"/>
  <c r="W22" i="91"/>
  <c r="W32" i="91"/>
  <c r="D78" i="91"/>
  <c r="D64" i="91"/>
  <c r="W18" i="91"/>
  <c r="D80" i="91"/>
  <c r="W34" i="91"/>
  <c r="D63" i="90"/>
  <c r="W17" i="90"/>
  <c r="D73" i="91"/>
  <c r="W27" i="91"/>
  <c r="W40" i="91"/>
  <c r="D86" i="91"/>
  <c r="R39" i="91"/>
  <c r="C58" i="91"/>
  <c r="M11" i="91"/>
  <c r="C57" i="91" s="1"/>
  <c r="D79" i="88"/>
  <c r="W33" i="88"/>
  <c r="H9" i="89"/>
  <c r="B55" i="89" s="1"/>
  <c r="B56" i="89"/>
  <c r="D71" i="88"/>
  <c r="W25" i="88"/>
  <c r="W35" i="90"/>
  <c r="D81" i="90"/>
  <c r="W36" i="91"/>
  <c r="D82" i="91"/>
  <c r="D73" i="88"/>
  <c r="W27" i="88"/>
  <c r="W19" i="88"/>
  <c r="D65" i="88"/>
  <c r="W43" i="91"/>
  <c r="D89" i="91"/>
  <c r="D81" i="91"/>
  <c r="W35" i="91"/>
  <c r="D59" i="91"/>
  <c r="R12" i="91"/>
  <c r="W13" i="91"/>
  <c r="D62" i="89"/>
  <c r="W16" i="89"/>
  <c r="D69" i="89"/>
  <c r="W23" i="89"/>
  <c r="D73" i="90"/>
  <c r="W27" i="90"/>
  <c r="D87" i="90"/>
  <c r="W41" i="90"/>
  <c r="D71" i="91"/>
  <c r="W25" i="91"/>
  <c r="W32" i="90"/>
  <c r="D78" i="90"/>
  <c r="D87" i="88"/>
  <c r="W41" i="88"/>
  <c r="W43" i="88"/>
  <c r="D89" i="88"/>
  <c r="W44" i="89"/>
  <c r="D90" i="89"/>
  <c r="W35" i="88"/>
  <c r="D81" i="88"/>
  <c r="D79" i="89"/>
  <c r="W33" i="89"/>
  <c r="A2" i="57"/>
  <c r="O52" i="57" s="1"/>
  <c r="P2" i="49"/>
  <c r="P46" i="18"/>
  <c r="D92" i="18" s="1"/>
  <c r="L46" i="18"/>
  <c r="C93" i="18" s="1"/>
  <c r="P54" i="74"/>
  <c r="R21" i="58"/>
  <c r="R20" i="58" s="1"/>
  <c r="R12" i="58"/>
  <c r="R30" i="58"/>
  <c r="R29" i="58" s="1"/>
  <c r="K46" i="18"/>
  <c r="C92" i="18" s="1"/>
  <c r="M19" i="18"/>
  <c r="O93" i="59"/>
  <c r="O92" i="59"/>
  <c r="O91" i="59"/>
  <c r="O74" i="59"/>
  <c r="O54" i="59"/>
  <c r="O83" i="59"/>
  <c r="D64" i="87"/>
  <c r="W18" i="87"/>
  <c r="D69" i="86"/>
  <c r="W23" i="86"/>
  <c r="D79" i="86"/>
  <c r="W33" i="86"/>
  <c r="W17" i="87"/>
  <c r="D63" i="87"/>
  <c r="D82" i="86"/>
  <c r="W36" i="86"/>
  <c r="W41" i="86"/>
  <c r="D87" i="86"/>
  <c r="D63" i="86"/>
  <c r="W17" i="86"/>
  <c r="W44" i="86"/>
  <c r="D90" i="86"/>
  <c r="R39" i="87"/>
  <c r="D86" i="87"/>
  <c r="W40" i="87"/>
  <c r="R21" i="87"/>
  <c r="D68" i="87"/>
  <c r="W22" i="87"/>
  <c r="D78" i="86"/>
  <c r="W32" i="86"/>
  <c r="W16" i="87"/>
  <c r="D62" i="87"/>
  <c r="D61" i="87"/>
  <c r="W15" i="87"/>
  <c r="D73" i="86"/>
  <c r="W27" i="86"/>
  <c r="B56" i="86"/>
  <c r="H9" i="86"/>
  <c r="B55" i="86" s="1"/>
  <c r="X54" i="86" s="1"/>
  <c r="C58" i="87"/>
  <c r="M11" i="87"/>
  <c r="C57" i="87" s="1"/>
  <c r="W34" i="87"/>
  <c r="D80" i="87"/>
  <c r="D65" i="86"/>
  <c r="W19" i="86"/>
  <c r="D70" i="86"/>
  <c r="W24" i="86"/>
  <c r="W36" i="87"/>
  <c r="D82" i="87"/>
  <c r="W43" i="86"/>
  <c r="D89" i="86"/>
  <c r="D59" i="87"/>
  <c r="R12" i="87"/>
  <c r="W13" i="87"/>
  <c r="D65" i="87"/>
  <c r="W19" i="87"/>
  <c r="D88" i="87"/>
  <c r="W42" i="87"/>
  <c r="C76" i="86"/>
  <c r="M29" i="86"/>
  <c r="C75" i="86" s="1"/>
  <c r="D80" i="86"/>
  <c r="W34" i="86"/>
  <c r="W43" i="87"/>
  <c r="D89" i="87"/>
  <c r="H9" i="87"/>
  <c r="B55" i="87" s="1"/>
  <c r="B56" i="87"/>
  <c r="D77" i="86"/>
  <c r="W31" i="86"/>
  <c r="R30" i="86"/>
  <c r="D64" i="86"/>
  <c r="W18" i="86"/>
  <c r="W33" i="87"/>
  <c r="D79" i="87"/>
  <c r="D81" i="87"/>
  <c r="W35" i="87"/>
  <c r="D60" i="86"/>
  <c r="W14" i="86"/>
  <c r="D78" i="87"/>
  <c r="W32" i="87"/>
  <c r="D73" i="87"/>
  <c r="W27" i="87"/>
  <c r="D69" i="87"/>
  <c r="W23" i="87"/>
  <c r="D62" i="86"/>
  <c r="W16" i="86"/>
  <c r="R12" i="86"/>
  <c r="W13" i="86"/>
  <c r="D59" i="86"/>
  <c r="D81" i="86"/>
  <c r="W35" i="86"/>
  <c r="C85" i="86"/>
  <c r="M38" i="86"/>
  <c r="C84" i="86" s="1"/>
  <c r="D77" i="87"/>
  <c r="W31" i="87"/>
  <c r="R30" i="87"/>
  <c r="D72" i="86"/>
  <c r="W26" i="86"/>
  <c r="D87" i="87"/>
  <c r="W41" i="87"/>
  <c r="D90" i="87"/>
  <c r="W44" i="87"/>
  <c r="D60" i="87"/>
  <c r="W14" i="87"/>
  <c r="C76" i="87"/>
  <c r="M29" i="87"/>
  <c r="C75" i="87" s="1"/>
  <c r="C67" i="86"/>
  <c r="M20" i="86"/>
  <c r="C66" i="86" s="1"/>
  <c r="D71" i="87"/>
  <c r="W25" i="87"/>
  <c r="C58" i="86"/>
  <c r="M11" i="86"/>
  <c r="C57" i="86" s="1"/>
  <c r="W15" i="86"/>
  <c r="D61" i="86"/>
  <c r="D72" i="87"/>
  <c r="W26" i="87"/>
  <c r="R39" i="86"/>
  <c r="W40" i="86"/>
  <c r="D86" i="86"/>
  <c r="D68" i="86"/>
  <c r="R21" i="86"/>
  <c r="W22" i="86"/>
  <c r="W25" i="86"/>
  <c r="D71" i="86"/>
  <c r="C85" i="87"/>
  <c r="M38" i="87"/>
  <c r="C84" i="87" s="1"/>
  <c r="C67" i="87"/>
  <c r="M20" i="87"/>
  <c r="C66" i="87" s="1"/>
  <c r="D70" i="87"/>
  <c r="W24" i="87"/>
  <c r="W42" i="86"/>
  <c r="D88" i="86"/>
  <c r="H9" i="64"/>
  <c r="B55" i="64" s="1"/>
  <c r="B65" i="59"/>
  <c r="M19" i="59"/>
  <c r="B73" i="64"/>
  <c r="M27" i="64"/>
  <c r="P52" i="81"/>
  <c r="A2" i="78"/>
  <c r="O52" i="78" s="1"/>
  <c r="O53" i="82"/>
  <c r="P52" i="82"/>
  <c r="R2" i="49"/>
  <c r="M27" i="58"/>
  <c r="B73" i="58"/>
  <c r="W19" i="83"/>
  <c r="D65" i="83"/>
  <c r="D79" i="83"/>
  <c r="W33" i="83"/>
  <c r="W14" i="82"/>
  <c r="D60" i="82"/>
  <c r="W43" i="82"/>
  <c r="D89" i="82"/>
  <c r="D60" i="84"/>
  <c r="W14" i="84"/>
  <c r="W16" i="82"/>
  <c r="D62" i="82"/>
  <c r="D63" i="82"/>
  <c r="W17" i="82"/>
  <c r="W41" i="83"/>
  <c r="D87" i="83"/>
  <c r="W13" i="83"/>
  <c r="D59" i="83"/>
  <c r="R12" i="83"/>
  <c r="W42" i="83"/>
  <c r="D88" i="83"/>
  <c r="W41" i="82"/>
  <c r="D87" i="82"/>
  <c r="H9" i="82"/>
  <c r="B55" i="82" s="1"/>
  <c r="X54" i="82" s="1"/>
  <c r="O55" i="82" s="1"/>
  <c r="O56" i="82" s="1"/>
  <c r="B56" i="82"/>
  <c r="W31" i="82"/>
  <c r="D77" i="82"/>
  <c r="R30" i="82"/>
  <c r="W24" i="84"/>
  <c r="D70" i="84"/>
  <c r="B56" i="83"/>
  <c r="H9" i="83"/>
  <c r="B55" i="83" s="1"/>
  <c r="X54" i="83" s="1"/>
  <c r="O55" i="83" s="1"/>
  <c r="O56" i="83" s="1"/>
  <c r="W34" i="82"/>
  <c r="D80" i="82"/>
  <c r="W26" i="84"/>
  <c r="D72" i="84"/>
  <c r="W35" i="84"/>
  <c r="D81" i="84"/>
  <c r="W14" i="83"/>
  <c r="D60" i="83"/>
  <c r="M29" i="82"/>
  <c r="C75" i="82" s="1"/>
  <c r="C76" i="82"/>
  <c r="M11" i="83"/>
  <c r="C57" i="83" s="1"/>
  <c r="C58" i="83"/>
  <c r="D71" i="83"/>
  <c r="W25" i="83"/>
  <c r="W35" i="82"/>
  <c r="D81" i="82"/>
  <c r="D72" i="83"/>
  <c r="W26" i="83"/>
  <c r="D90" i="83"/>
  <c r="W44" i="83"/>
  <c r="D73" i="83"/>
  <c r="W27" i="83"/>
  <c r="D61" i="82"/>
  <c r="W15" i="82"/>
  <c r="C58" i="84"/>
  <c r="M11" i="84"/>
  <c r="C57" i="84" s="1"/>
  <c r="W19" i="84"/>
  <c r="D65" i="84"/>
  <c r="D64" i="84"/>
  <c r="W18" i="84"/>
  <c r="D78" i="83"/>
  <c r="W32" i="83"/>
  <c r="C58" i="82"/>
  <c r="M11" i="82"/>
  <c r="C57" i="82" s="1"/>
  <c r="W43" i="83"/>
  <c r="D89" i="83"/>
  <c r="D69" i="83"/>
  <c r="W23" i="83"/>
  <c r="W24" i="83"/>
  <c r="D70" i="83"/>
  <c r="W17" i="83"/>
  <c r="D63" i="83"/>
  <c r="M29" i="83"/>
  <c r="C75" i="83" s="1"/>
  <c r="C76" i="83"/>
  <c r="D73" i="84"/>
  <c r="W27" i="84"/>
  <c r="D62" i="84"/>
  <c r="W16" i="84"/>
  <c r="R12" i="82"/>
  <c r="D59" i="82"/>
  <c r="W13" i="82"/>
  <c r="W34" i="84"/>
  <c r="D80" i="84"/>
  <c r="D59" i="84"/>
  <c r="R12" i="84"/>
  <c r="W13" i="84"/>
  <c r="D61" i="83"/>
  <c r="W15" i="83"/>
  <c r="W40" i="82"/>
  <c r="D86" i="82"/>
  <c r="R39" i="82"/>
  <c r="C67" i="82"/>
  <c r="M20" i="82"/>
  <c r="C66" i="82" s="1"/>
  <c r="D82" i="82"/>
  <c r="W36" i="82"/>
  <c r="D90" i="82"/>
  <c r="W44" i="82"/>
  <c r="D77" i="83"/>
  <c r="W31" i="83"/>
  <c r="R30" i="83"/>
  <c r="W19" i="82"/>
  <c r="D65" i="82"/>
  <c r="R21" i="84"/>
  <c r="D68" i="84"/>
  <c r="W22" i="84"/>
  <c r="M38" i="82"/>
  <c r="C84" i="82" s="1"/>
  <c r="C85" i="82"/>
  <c r="D86" i="84"/>
  <c r="W40" i="84"/>
  <c r="R39" i="84"/>
  <c r="M29" i="84"/>
  <c r="C75" i="84" s="1"/>
  <c r="C76" i="84"/>
  <c r="D90" i="84"/>
  <c r="W44" i="84"/>
  <c r="D71" i="84"/>
  <c r="W25" i="84"/>
  <c r="D69" i="82"/>
  <c r="W23" i="82"/>
  <c r="C67" i="83"/>
  <c r="M20" i="83"/>
  <c r="C66" i="83" s="1"/>
  <c r="W36" i="83"/>
  <c r="D82" i="83"/>
  <c r="M38" i="84"/>
  <c r="C84" i="84" s="1"/>
  <c r="C85" i="84"/>
  <c r="D61" i="84"/>
  <c r="W15" i="84"/>
  <c r="W22" i="82"/>
  <c r="D68" i="82"/>
  <c r="R21" i="82"/>
  <c r="B56" i="84"/>
  <c r="H9" i="84"/>
  <c r="B55" i="84" s="1"/>
  <c r="D80" i="83"/>
  <c r="W34" i="83"/>
  <c r="D72" i="82"/>
  <c r="W26" i="82"/>
  <c r="D64" i="83"/>
  <c r="W18" i="83"/>
  <c r="D64" i="82"/>
  <c r="W18" i="82"/>
  <c r="W42" i="84"/>
  <c r="D88" i="84"/>
  <c r="W33" i="82"/>
  <c r="D79" i="82"/>
  <c r="M20" i="84"/>
  <c r="C66" i="84" s="1"/>
  <c r="C67" i="84"/>
  <c r="W41" i="84"/>
  <c r="D87" i="84"/>
  <c r="D86" i="83"/>
  <c r="W40" i="83"/>
  <c r="R39" i="83"/>
  <c r="D78" i="84"/>
  <c r="W32" i="84"/>
  <c r="D78" i="82"/>
  <c r="W32" i="82"/>
  <c r="D77" i="84"/>
  <c r="W31" i="84"/>
  <c r="R30" i="84"/>
  <c r="W17" i="84"/>
  <c r="D63" i="84"/>
  <c r="D73" i="82"/>
  <c r="W27" i="82"/>
  <c r="W35" i="83"/>
  <c r="D81" i="83"/>
  <c r="W25" i="82"/>
  <c r="D71" i="82"/>
  <c r="D69" i="84"/>
  <c r="W23" i="84"/>
  <c r="D82" i="84"/>
  <c r="W36" i="84"/>
  <c r="D68" i="83"/>
  <c r="W22" i="83"/>
  <c r="R21" i="83"/>
  <c r="M38" i="83"/>
  <c r="C84" i="83" s="1"/>
  <c r="C85" i="83"/>
  <c r="W16" i="83"/>
  <c r="D62" i="83"/>
  <c r="D79" i="84"/>
  <c r="W33" i="84"/>
  <c r="W42" i="82"/>
  <c r="D88" i="82"/>
  <c r="W24" i="82"/>
  <c r="D70" i="82"/>
  <c r="D89" i="84"/>
  <c r="W43" i="84"/>
  <c r="W14" i="81"/>
  <c r="D60" i="81"/>
  <c r="W34" i="81"/>
  <c r="D80" i="81"/>
  <c r="W44" i="81"/>
  <c r="D90" i="81"/>
  <c r="C58" i="81"/>
  <c r="M11" i="81"/>
  <c r="C57" i="81" s="1"/>
  <c r="D81" i="81"/>
  <c r="W35" i="81"/>
  <c r="W33" i="81"/>
  <c r="D79" i="81"/>
  <c r="W13" i="81"/>
  <c r="D59" i="81"/>
  <c r="R12" i="81"/>
  <c r="D88" i="81"/>
  <c r="W42" i="81"/>
  <c r="D86" i="81"/>
  <c r="W40" i="81"/>
  <c r="R39" i="81"/>
  <c r="M29" i="81"/>
  <c r="C75" i="81" s="1"/>
  <c r="C76" i="81"/>
  <c r="D65" i="81"/>
  <c r="W19" i="81"/>
  <c r="D71" i="81"/>
  <c r="W25" i="81"/>
  <c r="M38" i="81"/>
  <c r="C84" i="81" s="1"/>
  <c r="C85" i="81"/>
  <c r="D77" i="81"/>
  <c r="W31" i="81"/>
  <c r="R30" i="81"/>
  <c r="W27" i="81"/>
  <c r="D73" i="81"/>
  <c r="D69" i="81"/>
  <c r="W23" i="81"/>
  <c r="W18" i="81"/>
  <c r="D64" i="81"/>
  <c r="W32" i="81"/>
  <c r="D78" i="81"/>
  <c r="W22" i="81"/>
  <c r="D68" i="81"/>
  <c r="R21" i="81"/>
  <c r="W24" i="81"/>
  <c r="D70" i="81"/>
  <c r="M20" i="81"/>
  <c r="C66" i="81" s="1"/>
  <c r="C67" i="81"/>
  <c r="W43" i="81"/>
  <c r="D89" i="81"/>
  <c r="D62" i="81"/>
  <c r="W16" i="81"/>
  <c r="D63" i="81"/>
  <c r="W17" i="81"/>
  <c r="B56" i="81"/>
  <c r="H9" i="81"/>
  <c r="B55" i="81" s="1"/>
  <c r="W36" i="81"/>
  <c r="D82" i="81"/>
  <c r="W26" i="81"/>
  <c r="D72" i="81"/>
  <c r="W41" i="81"/>
  <c r="D87" i="81"/>
  <c r="D61" i="81"/>
  <c r="W15" i="81"/>
  <c r="W13" i="78"/>
  <c r="R12" i="78"/>
  <c r="D59" i="78"/>
  <c r="W17" i="78"/>
  <c r="D63" i="78"/>
  <c r="W14" i="78"/>
  <c r="D60" i="78"/>
  <c r="C76" i="78"/>
  <c r="M29" i="78"/>
  <c r="C75" i="78" s="1"/>
  <c r="W25" i="78"/>
  <c r="D71" i="78"/>
  <c r="M11" i="78"/>
  <c r="C57" i="78" s="1"/>
  <c r="C58" i="78"/>
  <c r="D77" i="78"/>
  <c r="R30" i="78"/>
  <c r="W31" i="78"/>
  <c r="W19" i="78"/>
  <c r="D65" i="78"/>
  <c r="D61" i="78"/>
  <c r="W15" i="78"/>
  <c r="B56" i="78"/>
  <c r="H9" i="78"/>
  <c r="B55" i="78" s="1"/>
  <c r="D64" i="78"/>
  <c r="W18" i="78"/>
  <c r="R39" i="78"/>
  <c r="W40" i="78"/>
  <c r="D86" i="78"/>
  <c r="W43" i="78"/>
  <c r="D89" i="78"/>
  <c r="W44" i="78"/>
  <c r="D90" i="78"/>
  <c r="D81" i="78"/>
  <c r="W35" i="78"/>
  <c r="D69" i="78"/>
  <c r="W23" i="78"/>
  <c r="D72" i="78"/>
  <c r="W26" i="78"/>
  <c r="M38" i="78"/>
  <c r="C84" i="78" s="1"/>
  <c r="C85" i="78"/>
  <c r="W16" i="78"/>
  <c r="D62" i="78"/>
  <c r="M20" i="78"/>
  <c r="C66" i="78" s="1"/>
  <c r="C67" i="78"/>
  <c r="W33" i="78"/>
  <c r="D79" i="78"/>
  <c r="D70" i="78"/>
  <c r="W24" i="78"/>
  <c r="W41" i="78"/>
  <c r="D87" i="78"/>
  <c r="D68" i="78"/>
  <c r="W22" i="78"/>
  <c r="R21" i="78"/>
  <c r="D73" i="78"/>
  <c r="W27" i="78"/>
  <c r="W42" i="78"/>
  <c r="D88" i="78"/>
  <c r="D78" i="78"/>
  <c r="W32" i="78"/>
  <c r="D80" i="78"/>
  <c r="W34" i="78"/>
  <c r="A2" i="69"/>
  <c r="O52" i="69" s="1"/>
  <c r="Q2" i="49"/>
  <c r="N2" i="49"/>
  <c r="P53" i="76"/>
  <c r="S52" i="76"/>
  <c r="J2" i="49"/>
  <c r="W26" i="76"/>
  <c r="D72" i="76"/>
  <c r="C67" i="74"/>
  <c r="M20" i="74"/>
  <c r="C66" i="74" s="1"/>
  <c r="D62" i="74"/>
  <c r="W16" i="74"/>
  <c r="W31" i="76"/>
  <c r="R30" i="76"/>
  <c r="D77" i="76"/>
  <c r="D71" i="74"/>
  <c r="W25" i="74"/>
  <c r="D62" i="76"/>
  <c r="W16" i="76"/>
  <c r="D79" i="74"/>
  <c r="W33" i="74"/>
  <c r="D69" i="74"/>
  <c r="W23" i="74"/>
  <c r="D64" i="74"/>
  <c r="W18" i="74"/>
  <c r="D61" i="76"/>
  <c r="W15" i="76"/>
  <c r="B56" i="76"/>
  <c r="H9" i="76"/>
  <c r="B55" i="76" s="1"/>
  <c r="Z54" i="76" s="1"/>
  <c r="X54" i="76" s="1"/>
  <c r="O55" i="76" s="1"/>
  <c r="O56" i="76" s="1"/>
  <c r="D89" i="74"/>
  <c r="W43" i="74"/>
  <c r="D59" i="74"/>
  <c r="W13" i="74"/>
  <c r="R12" i="74"/>
  <c r="W33" i="76"/>
  <c r="D79" i="76"/>
  <c r="W42" i="74"/>
  <c r="D88" i="74"/>
  <c r="D80" i="76"/>
  <c r="W34" i="76"/>
  <c r="D86" i="76"/>
  <c r="R39" i="76"/>
  <c r="W40" i="76"/>
  <c r="W34" i="74"/>
  <c r="D80" i="74"/>
  <c r="D70" i="74"/>
  <c r="W24" i="74"/>
  <c r="D70" i="76"/>
  <c r="W24" i="76"/>
  <c r="R12" i="76"/>
  <c r="D59" i="76"/>
  <c r="W13" i="76"/>
  <c r="D69" i="76"/>
  <c r="W23" i="76"/>
  <c r="D87" i="76"/>
  <c r="W41" i="76"/>
  <c r="M11" i="74"/>
  <c r="C57" i="74" s="1"/>
  <c r="C58" i="74"/>
  <c r="D88" i="76"/>
  <c r="W42" i="76"/>
  <c r="M38" i="76"/>
  <c r="C84" i="76" s="1"/>
  <c r="C85" i="76"/>
  <c r="C58" i="76"/>
  <c r="M11" i="76"/>
  <c r="C57" i="76" s="1"/>
  <c r="W44" i="76"/>
  <c r="D90" i="76"/>
  <c r="D77" i="74"/>
  <c r="W31" i="74"/>
  <c r="R30" i="74"/>
  <c r="D72" i="74"/>
  <c r="W26" i="74"/>
  <c r="D64" i="76"/>
  <c r="W18" i="76"/>
  <c r="D82" i="76"/>
  <c r="W36" i="76"/>
  <c r="D60" i="74"/>
  <c r="W14" i="74"/>
  <c r="M29" i="74"/>
  <c r="C75" i="74" s="1"/>
  <c r="C76" i="74"/>
  <c r="W41" i="74"/>
  <c r="D87" i="74"/>
  <c r="W36" i="74"/>
  <c r="D82" i="74"/>
  <c r="D89" i="76"/>
  <c r="W43" i="76"/>
  <c r="W14" i="76"/>
  <c r="D60" i="76"/>
  <c r="D81" i="76"/>
  <c r="W35" i="76"/>
  <c r="D65" i="76"/>
  <c r="W19" i="76"/>
  <c r="D78" i="74"/>
  <c r="W32" i="74"/>
  <c r="W27" i="76"/>
  <c r="D73" i="76"/>
  <c r="W22" i="76"/>
  <c r="R21" i="76"/>
  <c r="D68" i="76"/>
  <c r="D86" i="74"/>
  <c r="W40" i="74"/>
  <c r="R39" i="74"/>
  <c r="D61" i="74"/>
  <c r="W15" i="74"/>
  <c r="W25" i="76"/>
  <c r="D71" i="76"/>
  <c r="D90" i="74"/>
  <c r="W44" i="74"/>
  <c r="C67" i="76"/>
  <c r="M20" i="76"/>
  <c r="C66" i="76" s="1"/>
  <c r="D63" i="76"/>
  <c r="W17" i="76"/>
  <c r="D78" i="76"/>
  <c r="W32" i="76"/>
  <c r="B56" i="74"/>
  <c r="H9" i="74"/>
  <c r="D73" i="74"/>
  <c r="W27" i="74"/>
  <c r="D81" i="74"/>
  <c r="W35" i="74"/>
  <c r="C85" i="74"/>
  <c r="M38" i="74"/>
  <c r="C84" i="74" s="1"/>
  <c r="D63" i="74"/>
  <c r="W17" i="74"/>
  <c r="W22" i="74"/>
  <c r="D68" i="74"/>
  <c r="R21" i="74"/>
  <c r="D65" i="74"/>
  <c r="W19" i="74"/>
  <c r="C76" i="76"/>
  <c r="M29" i="76"/>
  <c r="C75" i="76" s="1"/>
  <c r="AD8" i="34"/>
  <c r="G54" i="34" s="1"/>
  <c r="S54" i="58"/>
  <c r="S53" i="51"/>
  <c r="T53" i="51"/>
  <c r="T53" i="35"/>
  <c r="T53" i="18"/>
  <c r="T53" i="34"/>
  <c r="T52" i="34"/>
  <c r="S53" i="34"/>
  <c r="T54" i="58"/>
  <c r="S53" i="52"/>
  <c r="T53" i="52"/>
  <c r="W36" i="73"/>
  <c r="D82" i="73"/>
  <c r="D72" i="73"/>
  <c r="W26" i="73"/>
  <c r="D90" i="73"/>
  <c r="W44" i="73"/>
  <c r="W42" i="73"/>
  <c r="D88" i="73"/>
  <c r="D69" i="73"/>
  <c r="W23" i="73"/>
  <c r="D61" i="73"/>
  <c r="W15" i="73"/>
  <c r="W33" i="73"/>
  <c r="D79" i="73"/>
  <c r="W27" i="73"/>
  <c r="D73" i="73"/>
  <c r="D89" i="73"/>
  <c r="W43" i="73"/>
  <c r="W41" i="73"/>
  <c r="D87" i="73"/>
  <c r="D63" i="73"/>
  <c r="W17" i="73"/>
  <c r="D81" i="73"/>
  <c r="W35" i="73"/>
  <c r="C85" i="73"/>
  <c r="C84" i="73"/>
  <c r="B56" i="73"/>
  <c r="H9" i="73"/>
  <c r="B55" i="73" s="1"/>
  <c r="W40" i="73"/>
  <c r="D86" i="73"/>
  <c r="R39" i="73"/>
  <c r="C67" i="73"/>
  <c r="M20" i="73"/>
  <c r="C66" i="73" s="1"/>
  <c r="W18" i="73"/>
  <c r="D64" i="73"/>
  <c r="D77" i="73"/>
  <c r="W31" i="73"/>
  <c r="R30" i="73"/>
  <c r="R21" i="73"/>
  <c r="D68" i="73"/>
  <c r="W22" i="73"/>
  <c r="W14" i="73"/>
  <c r="D60" i="73"/>
  <c r="D78" i="73"/>
  <c r="W32" i="73"/>
  <c r="C75" i="73"/>
  <c r="C76" i="73"/>
  <c r="D62" i="73"/>
  <c r="W16" i="73"/>
  <c r="C57" i="73"/>
  <c r="C58" i="73"/>
  <c r="D59" i="73"/>
  <c r="W13" i="73"/>
  <c r="R12" i="73"/>
  <c r="D70" i="73"/>
  <c r="W24" i="73"/>
  <c r="D80" i="73"/>
  <c r="W34" i="73"/>
  <c r="W25" i="73"/>
  <c r="D71" i="73"/>
  <c r="I2" i="49"/>
  <c r="E2" i="49"/>
  <c r="C76" i="69"/>
  <c r="M29" i="69"/>
  <c r="C75" i="69" s="1"/>
  <c r="C85" i="69"/>
  <c r="M38" i="69"/>
  <c r="C84" i="69" s="1"/>
  <c r="D77" i="69"/>
  <c r="W31" i="69"/>
  <c r="R30" i="69"/>
  <c r="D61" i="69"/>
  <c r="W15" i="69"/>
  <c r="C58" i="69"/>
  <c r="M11" i="69"/>
  <c r="C57" i="69" s="1"/>
  <c r="D60" i="69"/>
  <c r="W14" i="69"/>
  <c r="D59" i="69"/>
  <c r="W13" i="69"/>
  <c r="R12" i="69"/>
  <c r="D69" i="69"/>
  <c r="W23" i="69"/>
  <c r="D80" i="69"/>
  <c r="W34" i="69"/>
  <c r="W18" i="69"/>
  <c r="D64" i="69"/>
  <c r="W24" i="69"/>
  <c r="D70" i="69"/>
  <c r="W25" i="69"/>
  <c r="D71" i="69"/>
  <c r="D62" i="69"/>
  <c r="W16" i="69"/>
  <c r="D87" i="69"/>
  <c r="W41" i="69"/>
  <c r="D81" i="69"/>
  <c r="W35" i="69"/>
  <c r="D78" i="69"/>
  <c r="W32" i="69"/>
  <c r="W42" i="69"/>
  <c r="D88" i="69"/>
  <c r="D65" i="69"/>
  <c r="W19" i="69"/>
  <c r="D82" i="69"/>
  <c r="W36" i="69"/>
  <c r="D90" i="69"/>
  <c r="W44" i="69"/>
  <c r="R21" i="69"/>
  <c r="W22" i="69"/>
  <c r="D68" i="69"/>
  <c r="W27" i="69"/>
  <c r="D73" i="69"/>
  <c r="D72" i="69"/>
  <c r="W26" i="69"/>
  <c r="D63" i="69"/>
  <c r="W17" i="69"/>
  <c r="H9" i="69"/>
  <c r="B55" i="69" s="1"/>
  <c r="Z54" i="69" s="1"/>
  <c r="B56" i="69"/>
  <c r="D89" i="69"/>
  <c r="W43" i="69"/>
  <c r="W40" i="69"/>
  <c r="D86" i="69"/>
  <c r="R39" i="69"/>
  <c r="C67" i="69"/>
  <c r="M20" i="69"/>
  <c r="C66" i="69" s="1"/>
  <c r="W33" i="69"/>
  <c r="D79" i="69"/>
  <c r="G2" i="49"/>
  <c r="F2" i="49"/>
  <c r="A2" i="66"/>
  <c r="O52" i="66" s="1"/>
  <c r="H2" i="49"/>
  <c r="M2" i="49"/>
  <c r="K2" i="49"/>
  <c r="B56" i="34"/>
  <c r="H29" i="34"/>
  <c r="B75" i="34" s="1"/>
  <c r="D86" i="66"/>
  <c r="R39" i="66"/>
  <c r="W40" i="66"/>
  <c r="W27" i="66"/>
  <c r="D73" i="66"/>
  <c r="W16" i="66"/>
  <c r="D62" i="66"/>
  <c r="M11" i="66"/>
  <c r="C57" i="66" s="1"/>
  <c r="C58" i="66"/>
  <c r="D61" i="66"/>
  <c r="W15" i="66"/>
  <c r="D59" i="66"/>
  <c r="R12" i="66"/>
  <c r="W13" i="66"/>
  <c r="D81" i="66"/>
  <c r="W35" i="66"/>
  <c r="W42" i="66"/>
  <c r="D88" i="66"/>
  <c r="D70" i="66"/>
  <c r="W24" i="66"/>
  <c r="W14" i="66"/>
  <c r="D60" i="66"/>
  <c r="W19" i="66"/>
  <c r="D65" i="66"/>
  <c r="D80" i="66"/>
  <c r="W34" i="66"/>
  <c r="D64" i="66"/>
  <c r="W18" i="66"/>
  <c r="M20" i="66"/>
  <c r="C66" i="66" s="1"/>
  <c r="C67" i="66"/>
  <c r="W36" i="66"/>
  <c r="D82" i="66"/>
  <c r="W22" i="66"/>
  <c r="R21" i="66"/>
  <c r="D68" i="66"/>
  <c r="W43" i="66"/>
  <c r="D89" i="66"/>
  <c r="D63" i="66"/>
  <c r="W17" i="66"/>
  <c r="W32" i="66"/>
  <c r="D78" i="66"/>
  <c r="W25" i="66"/>
  <c r="D71" i="66"/>
  <c r="B56" i="66"/>
  <c r="H9" i="66"/>
  <c r="B55" i="66" s="1"/>
  <c r="C75" i="66"/>
  <c r="C76" i="66"/>
  <c r="R30" i="66"/>
  <c r="R29" i="66" s="1"/>
  <c r="D77" i="66"/>
  <c r="W31" i="66"/>
  <c r="W44" i="66"/>
  <c r="D90" i="66"/>
  <c r="W26" i="66"/>
  <c r="D72" i="66"/>
  <c r="M38" i="66"/>
  <c r="C84" i="66" s="1"/>
  <c r="C85" i="66"/>
  <c r="D79" i="66"/>
  <c r="W33" i="66"/>
  <c r="W41" i="66"/>
  <c r="D87" i="66"/>
  <c r="W23" i="66"/>
  <c r="D69" i="66"/>
  <c r="B76" i="34"/>
  <c r="T8" i="34"/>
  <c r="E54" i="34" s="1"/>
  <c r="Y8" i="34"/>
  <c r="F54" i="34" s="1"/>
  <c r="A2" i="58"/>
  <c r="O52" i="58" s="1"/>
  <c r="A2" i="63"/>
  <c r="A2" i="59"/>
  <c r="O52" i="59" s="1"/>
  <c r="P52" i="59" s="1"/>
  <c r="A2" i="65"/>
  <c r="A2" i="64"/>
  <c r="D71" i="63"/>
  <c r="W25" i="63"/>
  <c r="D59" i="65"/>
  <c r="W13" i="65"/>
  <c r="R12" i="65"/>
  <c r="W22" i="63"/>
  <c r="D68" i="63"/>
  <c r="R21" i="63"/>
  <c r="D88" i="63"/>
  <c r="W42" i="63"/>
  <c r="W24" i="65"/>
  <c r="D70" i="65"/>
  <c r="D63" i="64"/>
  <c r="W17" i="64"/>
  <c r="M38" i="63"/>
  <c r="C84" i="63" s="1"/>
  <c r="C85" i="63"/>
  <c r="R30" i="63"/>
  <c r="R29" i="63" s="1"/>
  <c r="W31" i="63"/>
  <c r="D77" i="63"/>
  <c r="D59" i="63"/>
  <c r="W13" i="63"/>
  <c r="R12" i="63"/>
  <c r="W27" i="65"/>
  <c r="D73" i="65"/>
  <c r="W18" i="63"/>
  <c r="D64" i="63"/>
  <c r="M20" i="63"/>
  <c r="C66" i="63" s="1"/>
  <c r="C67" i="63"/>
  <c r="W36" i="65"/>
  <c r="D82" i="65"/>
  <c r="D89" i="63"/>
  <c r="W43" i="63"/>
  <c r="W44" i="65"/>
  <c r="D90" i="65"/>
  <c r="W27" i="63"/>
  <c r="D73" i="63"/>
  <c r="C75" i="63"/>
  <c r="C76" i="63"/>
  <c r="D62" i="63"/>
  <c r="W16" i="63"/>
  <c r="D90" i="63"/>
  <c r="W44" i="63"/>
  <c r="D81" i="63"/>
  <c r="W35" i="63"/>
  <c r="D68" i="64"/>
  <c r="W22" i="64"/>
  <c r="R21" i="64"/>
  <c r="D60" i="63"/>
  <c r="W14" i="63"/>
  <c r="D90" i="64"/>
  <c r="W44" i="64"/>
  <c r="W31" i="65"/>
  <c r="D77" i="65"/>
  <c r="R30" i="65"/>
  <c r="R29" i="65" s="1"/>
  <c r="W35" i="64"/>
  <c r="D81" i="64"/>
  <c r="D89" i="64"/>
  <c r="W43" i="64"/>
  <c r="D60" i="65"/>
  <c r="W14" i="65"/>
  <c r="C67" i="64"/>
  <c r="M20" i="64"/>
  <c r="C66" i="64" s="1"/>
  <c r="D79" i="64"/>
  <c r="W33" i="64"/>
  <c r="W35" i="65"/>
  <c r="D81" i="65"/>
  <c r="D62" i="65"/>
  <c r="W16" i="65"/>
  <c r="C76" i="65"/>
  <c r="C75" i="65"/>
  <c r="M38" i="65"/>
  <c r="C84" i="65" s="1"/>
  <c r="C85" i="65"/>
  <c r="C58" i="64"/>
  <c r="M11" i="64"/>
  <c r="C57" i="64" s="1"/>
  <c r="W23" i="63"/>
  <c r="D69" i="63"/>
  <c r="D79" i="65"/>
  <c r="W33" i="65"/>
  <c r="D80" i="65"/>
  <c r="W34" i="65"/>
  <c r="R39" i="65"/>
  <c r="D86" i="65"/>
  <c r="W40" i="65"/>
  <c r="B56" i="65"/>
  <c r="H9" i="65"/>
  <c r="B55" i="65" s="1"/>
  <c r="D71" i="65"/>
  <c r="W25" i="65"/>
  <c r="W26" i="64"/>
  <c r="D72" i="64"/>
  <c r="D77" i="64"/>
  <c r="R30" i="64"/>
  <c r="R29" i="64" s="1"/>
  <c r="W31" i="64"/>
  <c r="D88" i="64"/>
  <c r="W42" i="64"/>
  <c r="D59" i="64"/>
  <c r="W13" i="64"/>
  <c r="R12" i="64"/>
  <c r="D78" i="65"/>
  <c r="W32" i="65"/>
  <c r="W36" i="64"/>
  <c r="D82" i="64"/>
  <c r="W34" i="63"/>
  <c r="D80" i="63"/>
  <c r="D64" i="65"/>
  <c r="W18" i="65"/>
  <c r="W17" i="65"/>
  <c r="D63" i="65"/>
  <c r="W41" i="64"/>
  <c r="D87" i="64"/>
  <c r="C75" i="64"/>
  <c r="C76" i="64"/>
  <c r="W24" i="64"/>
  <c r="D70" i="64"/>
  <c r="B55" i="63"/>
  <c r="Z54" i="63" s="1"/>
  <c r="B56" i="63"/>
  <c r="W17" i="63"/>
  <c r="D63" i="63"/>
  <c r="W32" i="63"/>
  <c r="D78" i="63"/>
  <c r="D65" i="65"/>
  <c r="W19" i="65"/>
  <c r="D87" i="65"/>
  <c r="W41" i="65"/>
  <c r="D72" i="63"/>
  <c r="W26" i="63"/>
  <c r="D79" i="63"/>
  <c r="W33" i="63"/>
  <c r="W15" i="65"/>
  <c r="D61" i="65"/>
  <c r="D62" i="64"/>
  <c r="W16" i="64"/>
  <c r="D61" i="64"/>
  <c r="W15" i="64"/>
  <c r="W19" i="63"/>
  <c r="D65" i="63"/>
  <c r="D86" i="64"/>
  <c r="R39" i="64"/>
  <c r="W40" i="64"/>
  <c r="R21" i="65"/>
  <c r="W22" i="65"/>
  <c r="D68" i="65"/>
  <c r="W24" i="63"/>
  <c r="D70" i="63"/>
  <c r="D72" i="65"/>
  <c r="W26" i="65"/>
  <c r="W36" i="63"/>
  <c r="D82" i="63"/>
  <c r="D64" i="64"/>
  <c r="W18" i="64"/>
  <c r="D69" i="65"/>
  <c r="W23" i="65"/>
  <c r="D61" i="63"/>
  <c r="W15" i="63"/>
  <c r="C85" i="64"/>
  <c r="M38" i="64"/>
  <c r="C84" i="64" s="1"/>
  <c r="M20" i="65"/>
  <c r="C66" i="65" s="1"/>
  <c r="C67" i="65"/>
  <c r="W42" i="65"/>
  <c r="D88" i="65"/>
  <c r="D69" i="64"/>
  <c r="W23" i="64"/>
  <c r="W40" i="63"/>
  <c r="D86" i="63"/>
  <c r="R39" i="63"/>
  <c r="D65" i="64"/>
  <c r="W19" i="64"/>
  <c r="M11" i="65"/>
  <c r="C57" i="65" s="1"/>
  <c r="C58" i="65"/>
  <c r="W34" i="64"/>
  <c r="D80" i="64"/>
  <c r="D78" i="64"/>
  <c r="W32" i="64"/>
  <c r="D89" i="65"/>
  <c r="W43" i="65"/>
  <c r="W14" i="64"/>
  <c r="D60" i="64"/>
  <c r="D87" i="63"/>
  <c r="W41" i="63"/>
  <c r="W25" i="64"/>
  <c r="D71" i="64"/>
  <c r="M11" i="63"/>
  <c r="C57" i="63" s="1"/>
  <c r="C58" i="63"/>
  <c r="B56" i="64"/>
  <c r="T8" i="35"/>
  <c r="E54" i="35" s="1"/>
  <c r="Y8" i="52"/>
  <c r="F54" i="52" s="1"/>
  <c r="J8" i="51"/>
  <c r="C54" i="51" s="1"/>
  <c r="J8" i="52"/>
  <c r="C54" i="52" s="1"/>
  <c r="AD8" i="52"/>
  <c r="G54" i="52" s="1"/>
  <c r="T8" i="52"/>
  <c r="E54" i="52" s="1"/>
  <c r="O8" i="35"/>
  <c r="D54" i="35" s="1"/>
  <c r="AD8" i="35"/>
  <c r="G54" i="35" s="1"/>
  <c r="R53" i="34"/>
  <c r="R54" i="58"/>
  <c r="O8" i="18"/>
  <c r="D54" i="18" s="1"/>
  <c r="R53" i="18"/>
  <c r="AD8" i="51"/>
  <c r="G54" i="51" s="1"/>
  <c r="AD8" i="18"/>
  <c r="G54" i="18" s="1"/>
  <c r="J8" i="34"/>
  <c r="C54" i="34" s="1"/>
  <c r="R53" i="52"/>
  <c r="Y8" i="18"/>
  <c r="F54" i="18" s="1"/>
  <c r="O8" i="52"/>
  <c r="D54" i="52" s="1"/>
  <c r="J8" i="18"/>
  <c r="C54" i="18" s="1"/>
  <c r="O8" i="51"/>
  <c r="D54" i="51" s="1"/>
  <c r="T8" i="51"/>
  <c r="E54" i="51" s="1"/>
  <c r="Y8" i="35"/>
  <c r="F54" i="35" s="1"/>
  <c r="J8" i="35"/>
  <c r="C54" i="35" s="1"/>
  <c r="Y8" i="51"/>
  <c r="F54" i="51" s="1"/>
  <c r="T8" i="18"/>
  <c r="E54" i="18" s="1"/>
  <c r="O8" i="34"/>
  <c r="D54" i="34" s="1"/>
  <c r="D79" i="59"/>
  <c r="Z76" i="59" s="1"/>
  <c r="X76" i="59" s="1"/>
  <c r="O79" i="59" s="1"/>
  <c r="W33" i="59"/>
  <c r="M38" i="59"/>
  <c r="C84" i="59" s="1"/>
  <c r="C85" i="59"/>
  <c r="R30" i="59"/>
  <c r="R29" i="59" s="1"/>
  <c r="D77" i="59"/>
  <c r="Z74" i="59" s="1"/>
  <c r="X74" i="59" s="1"/>
  <c r="O77" i="59" s="1"/>
  <c r="W31" i="59"/>
  <c r="D59" i="59"/>
  <c r="Z61" i="59" s="1"/>
  <c r="X61" i="59" s="1"/>
  <c r="O59" i="59" s="1"/>
  <c r="R12" i="59"/>
  <c r="W13" i="59"/>
  <c r="D81" i="59"/>
  <c r="Z78" i="59" s="1"/>
  <c r="X78" i="59" s="1"/>
  <c r="O81" i="59" s="1"/>
  <c r="W35" i="59"/>
  <c r="C76" i="59"/>
  <c r="C75" i="59"/>
  <c r="W25" i="59"/>
  <c r="D71" i="59"/>
  <c r="Z71" i="59" s="1"/>
  <c r="X71" i="59" s="1"/>
  <c r="O71" i="59" s="1"/>
  <c r="W18" i="59"/>
  <c r="D64" i="59"/>
  <c r="Z66" i="59" s="1"/>
  <c r="X66" i="59" s="1"/>
  <c r="O64" i="59" s="1"/>
  <c r="D88" i="59"/>
  <c r="Z82" i="59" s="1"/>
  <c r="X82" i="59" s="1"/>
  <c r="O88" i="59" s="1"/>
  <c r="W42" i="59"/>
  <c r="W24" i="59"/>
  <c r="D70" i="59"/>
  <c r="Z70" i="59" s="1"/>
  <c r="X70" i="59" s="1"/>
  <c r="O70" i="59" s="1"/>
  <c r="M11" i="59"/>
  <c r="C57" i="59" s="1"/>
  <c r="C58" i="59"/>
  <c r="W14" i="59"/>
  <c r="D60" i="59"/>
  <c r="Z62" i="59" s="1"/>
  <c r="X62" i="59" s="1"/>
  <c r="O60" i="59" s="1"/>
  <c r="W43" i="59"/>
  <c r="D89" i="59"/>
  <c r="Z83" i="59" s="1"/>
  <c r="X83" i="59" s="1"/>
  <c r="O89" i="59" s="1"/>
  <c r="W36" i="59"/>
  <c r="D82" i="59"/>
  <c r="Z79" i="59" s="1"/>
  <c r="X79" i="59" s="1"/>
  <c r="O82" i="59" s="1"/>
  <c r="D61" i="59"/>
  <c r="Z63" i="59" s="1"/>
  <c r="X63" i="59" s="1"/>
  <c r="O61" i="59" s="1"/>
  <c r="W15" i="59"/>
  <c r="D68" i="59"/>
  <c r="Z68" i="59" s="1"/>
  <c r="X68" i="59" s="1"/>
  <c r="O68" i="59" s="1"/>
  <c r="W22" i="59"/>
  <c r="R21" i="59"/>
  <c r="W27" i="59"/>
  <c r="D73" i="59"/>
  <c r="Z73" i="59" s="1"/>
  <c r="X73" i="59" s="1"/>
  <c r="O73" i="59" s="1"/>
  <c r="W41" i="59"/>
  <c r="D87" i="59"/>
  <c r="Z81" i="59" s="1"/>
  <c r="X81" i="59" s="1"/>
  <c r="O87" i="59" s="1"/>
  <c r="D63" i="59"/>
  <c r="Z65" i="59" s="1"/>
  <c r="X65" i="59" s="1"/>
  <c r="O63" i="59" s="1"/>
  <c r="W17" i="59"/>
  <c r="M20" i="59"/>
  <c r="C66" i="59" s="1"/>
  <c r="C67" i="59"/>
  <c r="D62" i="59"/>
  <c r="Z64" i="59" s="1"/>
  <c r="X64" i="59" s="1"/>
  <c r="O62" i="59" s="1"/>
  <c r="W16" i="59"/>
  <c r="B56" i="59"/>
  <c r="H9" i="59"/>
  <c r="B55" i="59" s="1"/>
  <c r="W23" i="59"/>
  <c r="D69" i="59"/>
  <c r="Z69" i="59" s="1"/>
  <c r="X69" i="59" s="1"/>
  <c r="O69" i="59" s="1"/>
  <c r="W26" i="59"/>
  <c r="D72" i="59"/>
  <c r="Z72" i="59" s="1"/>
  <c r="X72" i="59" s="1"/>
  <c r="O72" i="59" s="1"/>
  <c r="D78" i="59"/>
  <c r="Z75" i="59" s="1"/>
  <c r="X75" i="59" s="1"/>
  <c r="O78" i="59" s="1"/>
  <c r="W32" i="59"/>
  <c r="D90" i="59"/>
  <c r="Z84" i="59" s="1"/>
  <c r="X84" i="59" s="1"/>
  <c r="O90" i="59" s="1"/>
  <c r="W44" i="59"/>
  <c r="D80" i="59"/>
  <c r="Z77" i="59" s="1"/>
  <c r="X77" i="59" s="1"/>
  <c r="O80" i="59" s="1"/>
  <c r="W34" i="59"/>
  <c r="R39" i="59"/>
  <c r="D86" i="59"/>
  <c r="Z80" i="59" s="1"/>
  <c r="X80" i="59" s="1"/>
  <c r="O86" i="59" s="1"/>
  <c r="W40" i="59"/>
  <c r="D70" i="58"/>
  <c r="W24" i="58"/>
  <c r="W25" i="58"/>
  <c r="D71" i="58"/>
  <c r="C76" i="58"/>
  <c r="C75" i="58"/>
  <c r="M38" i="58"/>
  <c r="C84" i="58" s="1"/>
  <c r="C85" i="58"/>
  <c r="W31" i="58"/>
  <c r="D77" i="58"/>
  <c r="D69" i="58"/>
  <c r="W23" i="58"/>
  <c r="B56" i="58"/>
  <c r="H9" i="58"/>
  <c r="B55" i="58" s="1"/>
  <c r="Z54" i="58" s="1"/>
  <c r="X54" i="58" s="1"/>
  <c r="D86" i="58"/>
  <c r="W40" i="58"/>
  <c r="R39" i="58"/>
  <c r="D63" i="58"/>
  <c r="W17" i="58"/>
  <c r="W18" i="58"/>
  <c r="D64" i="58"/>
  <c r="D60" i="58"/>
  <c r="W14" i="58"/>
  <c r="D90" i="58"/>
  <c r="W44" i="58"/>
  <c r="D68" i="58"/>
  <c r="W22" i="58"/>
  <c r="D81" i="58"/>
  <c r="W35" i="58"/>
  <c r="C67" i="58"/>
  <c r="M20" i="58"/>
  <c r="C66" i="58" s="1"/>
  <c r="W15" i="58"/>
  <c r="D61" i="58"/>
  <c r="D80" i="58"/>
  <c r="W34" i="58"/>
  <c r="D65" i="58"/>
  <c r="W19" i="58"/>
  <c r="D89" i="58"/>
  <c r="W43" i="58"/>
  <c r="D62" i="58"/>
  <c r="W16" i="58"/>
  <c r="D78" i="58"/>
  <c r="W32" i="58"/>
  <c r="W26" i="58"/>
  <c r="D72" i="58"/>
  <c r="D87" i="58"/>
  <c r="W41" i="58"/>
  <c r="M11" i="58"/>
  <c r="C57" i="58" s="1"/>
  <c r="C58" i="58"/>
  <c r="W33" i="58"/>
  <c r="D79" i="58"/>
  <c r="D82" i="58"/>
  <c r="W36" i="58"/>
  <c r="W42" i="58"/>
  <c r="D88" i="58"/>
  <c r="D59" i="58"/>
  <c r="W13" i="58"/>
  <c r="W43" i="57"/>
  <c r="D89" i="57"/>
  <c r="D68" i="57"/>
  <c r="R21" i="57"/>
  <c r="W22" i="57"/>
  <c r="C58" i="57"/>
  <c r="M11" i="57"/>
  <c r="C57" i="57" s="1"/>
  <c r="D73" i="57"/>
  <c r="W27" i="57"/>
  <c r="D87" i="57"/>
  <c r="W41" i="57"/>
  <c r="D59" i="57"/>
  <c r="R12" i="57"/>
  <c r="W13" i="57"/>
  <c r="D79" i="57"/>
  <c r="W33" i="57"/>
  <c r="C67" i="57"/>
  <c r="M20" i="57"/>
  <c r="C66" i="57" s="1"/>
  <c r="D60" i="57"/>
  <c r="W14" i="57"/>
  <c r="W17" i="57"/>
  <c r="D63" i="57"/>
  <c r="D61" i="57"/>
  <c r="W15" i="57"/>
  <c r="C76" i="57"/>
  <c r="C75" i="57"/>
  <c r="D62" i="57"/>
  <c r="W16" i="57"/>
  <c r="D81" i="57"/>
  <c r="W35" i="57"/>
  <c r="D71" i="57"/>
  <c r="W25" i="57"/>
  <c r="W31" i="57"/>
  <c r="R30" i="57"/>
  <c r="R29" i="57" s="1"/>
  <c r="D77" i="57"/>
  <c r="W40" i="57"/>
  <c r="R39" i="57"/>
  <c r="D86" i="57"/>
  <c r="D78" i="57"/>
  <c r="W32" i="57"/>
  <c r="W23" i="57"/>
  <c r="D69" i="57"/>
  <c r="M38" i="57"/>
  <c r="C84" i="57" s="1"/>
  <c r="C85" i="57"/>
  <c r="W42" i="57"/>
  <c r="D88" i="57"/>
  <c r="D82" i="57"/>
  <c r="W36" i="57"/>
  <c r="D80" i="57"/>
  <c r="W34" i="57"/>
  <c r="W24" i="57"/>
  <c r="D70" i="57"/>
  <c r="W44" i="57"/>
  <c r="D90" i="57"/>
  <c r="B56" i="57"/>
  <c r="H9" i="57"/>
  <c r="B55" i="57" s="1"/>
  <c r="Z54" i="57" s="1"/>
  <c r="D64" i="57"/>
  <c r="W18" i="57"/>
  <c r="W26" i="57"/>
  <c r="D72" i="57"/>
  <c r="A2" i="52"/>
  <c r="A2" i="34"/>
  <c r="M38" i="18"/>
  <c r="C84" i="18" s="1"/>
  <c r="C58" i="18"/>
  <c r="A2" i="35"/>
  <c r="A2" i="51"/>
  <c r="A2" i="18"/>
  <c r="R30" i="18"/>
  <c r="D52" i="52"/>
  <c r="D63" i="51"/>
  <c r="W17" i="51"/>
  <c r="W41" i="52"/>
  <c r="D87" i="52"/>
  <c r="W18" i="52"/>
  <c r="D64" i="52"/>
  <c r="D63" i="52"/>
  <c r="W17" i="52"/>
  <c r="D78" i="52"/>
  <c r="W32" i="52"/>
  <c r="R39" i="51"/>
  <c r="R38" i="51" s="1"/>
  <c r="D86" i="51"/>
  <c r="W40" i="51"/>
  <c r="W41" i="51"/>
  <c r="D87" i="51"/>
  <c r="W15" i="52"/>
  <c r="D61" i="52"/>
  <c r="D70" i="51"/>
  <c r="W24" i="51"/>
  <c r="C58" i="51"/>
  <c r="M11" i="51"/>
  <c r="C57" i="51" s="1"/>
  <c r="W34" i="51"/>
  <c r="D80" i="51"/>
  <c r="D60" i="51"/>
  <c r="W14" i="51"/>
  <c r="R39" i="52"/>
  <c r="R38" i="52" s="1"/>
  <c r="D86" i="52"/>
  <c r="W40" i="52"/>
  <c r="C84" i="51"/>
  <c r="C85" i="51"/>
  <c r="W25" i="52"/>
  <c r="D71" i="52"/>
  <c r="D65" i="52"/>
  <c r="W19" i="52"/>
  <c r="W23" i="52"/>
  <c r="D69" i="52"/>
  <c r="D62" i="52"/>
  <c r="W16" i="52"/>
  <c r="D59" i="51"/>
  <c r="W13" i="51"/>
  <c r="R12" i="51"/>
  <c r="H9" i="51"/>
  <c r="B55" i="51" s="1"/>
  <c r="Z54" i="51" s="1"/>
  <c r="B56" i="51"/>
  <c r="D89" i="51"/>
  <c r="W43" i="51"/>
  <c r="C84" i="52"/>
  <c r="C85" i="52"/>
  <c r="D81" i="51"/>
  <c r="W35" i="51"/>
  <c r="W16" i="51"/>
  <c r="D62" i="51"/>
  <c r="D90" i="52"/>
  <c r="W44" i="52"/>
  <c r="W14" i="52"/>
  <c r="D60" i="52"/>
  <c r="D70" i="52"/>
  <c r="W24" i="52"/>
  <c r="D72" i="51"/>
  <c r="W26" i="51"/>
  <c r="C75" i="52"/>
  <c r="C76" i="52"/>
  <c r="D59" i="52"/>
  <c r="W13" i="52"/>
  <c r="R12" i="52"/>
  <c r="W18" i="51"/>
  <c r="D64" i="51"/>
  <c r="D89" i="52"/>
  <c r="W43" i="52"/>
  <c r="W34" i="52"/>
  <c r="D80" i="52"/>
  <c r="W35" i="52"/>
  <c r="D81" i="52"/>
  <c r="D77" i="51"/>
  <c r="W31" i="51"/>
  <c r="R30" i="51"/>
  <c r="R29" i="51" s="1"/>
  <c r="W36" i="52"/>
  <c r="D82" i="52"/>
  <c r="D79" i="52"/>
  <c r="W33" i="52"/>
  <c r="W22" i="52"/>
  <c r="R21" i="52"/>
  <c r="D68" i="52"/>
  <c r="D65" i="51"/>
  <c r="W19" i="51"/>
  <c r="C76" i="51"/>
  <c r="C75" i="51"/>
  <c r="W31" i="52"/>
  <c r="R30" i="52"/>
  <c r="R29" i="52" s="1"/>
  <c r="D77" i="52"/>
  <c r="W44" i="51"/>
  <c r="D90" i="51"/>
  <c r="C58" i="52"/>
  <c r="M11" i="52"/>
  <c r="C57" i="52" s="1"/>
  <c r="D61" i="51"/>
  <c r="W15" i="51"/>
  <c r="C67" i="52"/>
  <c r="M20" i="52"/>
  <c r="C66" i="52" s="1"/>
  <c r="W33" i="51"/>
  <c r="D79" i="51"/>
  <c r="D88" i="51"/>
  <c r="W42" i="51"/>
  <c r="M20" i="51"/>
  <c r="C66" i="51" s="1"/>
  <c r="C67" i="51"/>
  <c r="W32" i="51"/>
  <c r="D78" i="51"/>
  <c r="D71" i="51"/>
  <c r="W25" i="51"/>
  <c r="W23" i="51"/>
  <c r="D69" i="51"/>
  <c r="W26" i="52"/>
  <c r="D72" i="52"/>
  <c r="D73" i="52"/>
  <c r="W27" i="52"/>
  <c r="W22" i="51"/>
  <c r="D68" i="51"/>
  <c r="R21" i="51"/>
  <c r="D73" i="51"/>
  <c r="W27" i="51"/>
  <c r="B56" i="52"/>
  <c r="H9" i="52"/>
  <c r="B55" i="52" s="1"/>
  <c r="W42" i="52"/>
  <c r="D88" i="52"/>
  <c r="E52" i="51"/>
  <c r="E52" i="52"/>
  <c r="F52" i="51"/>
  <c r="G52" i="51"/>
  <c r="T52" i="51" s="1"/>
  <c r="C52" i="52"/>
  <c r="D52" i="51"/>
  <c r="G52" i="52"/>
  <c r="F52" i="52"/>
  <c r="C52" i="51"/>
  <c r="Q53" i="52"/>
  <c r="E8" i="51"/>
  <c r="B54" i="51" s="1"/>
  <c r="B52" i="51"/>
  <c r="B52" i="52"/>
  <c r="E8" i="52"/>
  <c r="B54" i="52" s="1"/>
  <c r="W32" i="35"/>
  <c r="D78" i="35"/>
  <c r="W33" i="18"/>
  <c r="D79" i="18"/>
  <c r="W32" i="18"/>
  <c r="D78" i="18"/>
  <c r="W33" i="35"/>
  <c r="D79" i="35"/>
  <c r="W33" i="34"/>
  <c r="D79" i="34"/>
  <c r="W32" i="34"/>
  <c r="D78" i="34"/>
  <c r="E8" i="35"/>
  <c r="B54" i="35" s="1"/>
  <c r="B53" i="35"/>
  <c r="R53" i="35" s="1"/>
  <c r="Q53" i="18"/>
  <c r="Q53" i="34"/>
  <c r="B52" i="35"/>
  <c r="E8" i="18"/>
  <c r="B54" i="18" s="1"/>
  <c r="B52" i="18"/>
  <c r="D69" i="18"/>
  <c r="B67" i="18"/>
  <c r="C85" i="18"/>
  <c r="M11" i="18"/>
  <c r="C57" i="18" s="1"/>
  <c r="D70" i="18"/>
  <c r="R21" i="18"/>
  <c r="D67" i="18" s="1"/>
  <c r="D60" i="18"/>
  <c r="M20" i="18"/>
  <c r="C66" i="18" s="1"/>
  <c r="R12" i="18"/>
  <c r="W17" i="18"/>
  <c r="AB17" i="18" s="1"/>
  <c r="D63" i="18"/>
  <c r="C75" i="18"/>
  <c r="C76" i="18"/>
  <c r="C52" i="18"/>
  <c r="T52" i="18" s="1"/>
  <c r="E8" i="34"/>
  <c r="B54" i="34" s="1"/>
  <c r="R39" i="18"/>
  <c r="R38" i="18" s="1"/>
  <c r="D89" i="18"/>
  <c r="W27" i="18"/>
  <c r="D73" i="18"/>
  <c r="W44" i="35"/>
  <c r="D90" i="35"/>
  <c r="W44" i="34"/>
  <c r="D90" i="34"/>
  <c r="W36" i="18"/>
  <c r="D82" i="18"/>
  <c r="W36" i="35"/>
  <c r="D82" i="35"/>
  <c r="W27" i="35"/>
  <c r="D73" i="35"/>
  <c r="W19" i="34"/>
  <c r="D65" i="34"/>
  <c r="W36" i="34"/>
  <c r="D82" i="34"/>
  <c r="W19" i="35"/>
  <c r="D65" i="35"/>
  <c r="W44" i="18"/>
  <c r="D90" i="18"/>
  <c r="E52" i="34"/>
  <c r="F52" i="18"/>
  <c r="C52" i="34"/>
  <c r="C52" i="35"/>
  <c r="G52" i="35"/>
  <c r="G52" i="18"/>
  <c r="E52" i="35"/>
  <c r="D52" i="35"/>
  <c r="F52" i="34"/>
  <c r="G52" i="34"/>
  <c r="D52" i="34"/>
  <c r="F52" i="35"/>
  <c r="D72" i="35"/>
  <c r="W26" i="35"/>
  <c r="D70" i="34"/>
  <c r="W24" i="34"/>
  <c r="R39" i="34"/>
  <c r="R38" i="34" s="1"/>
  <c r="W40" i="34"/>
  <c r="D86" i="34"/>
  <c r="W23" i="35"/>
  <c r="D69" i="35"/>
  <c r="W14" i="34"/>
  <c r="D60" i="34"/>
  <c r="D81" i="35"/>
  <c r="W35" i="35"/>
  <c r="W24" i="35"/>
  <c r="D70" i="35"/>
  <c r="C84" i="34"/>
  <c r="C85" i="34"/>
  <c r="W42" i="34"/>
  <c r="D88" i="34"/>
  <c r="D77" i="35"/>
  <c r="R30" i="35"/>
  <c r="R29" i="35" s="1"/>
  <c r="W31" i="35"/>
  <c r="C75" i="35"/>
  <c r="C76" i="35"/>
  <c r="D62" i="35"/>
  <c r="W16" i="35"/>
  <c r="D89" i="34"/>
  <c r="W43" i="34"/>
  <c r="D80" i="34"/>
  <c r="W34" i="34"/>
  <c r="W23" i="34"/>
  <c r="D69" i="34"/>
  <c r="W18" i="35"/>
  <c r="D64" i="35"/>
  <c r="D61" i="34"/>
  <c r="W15" i="34"/>
  <c r="W22" i="34"/>
  <c r="D68" i="34"/>
  <c r="W43" i="35"/>
  <c r="D89" i="35"/>
  <c r="W42" i="35"/>
  <c r="D88" i="35"/>
  <c r="W16" i="34"/>
  <c r="D62" i="34"/>
  <c r="D87" i="35"/>
  <c r="W41" i="35"/>
  <c r="W31" i="34"/>
  <c r="R30" i="34"/>
  <c r="R29" i="34" s="1"/>
  <c r="D77" i="34"/>
  <c r="D80" i="35"/>
  <c r="W34" i="35"/>
  <c r="R12" i="34"/>
  <c r="W13" i="34"/>
  <c r="D59" i="34"/>
  <c r="C76" i="34"/>
  <c r="C75" i="34"/>
  <c r="D68" i="35"/>
  <c r="W22" i="35"/>
  <c r="R21" i="35"/>
  <c r="D72" i="34"/>
  <c r="W26" i="34"/>
  <c r="W17" i="34"/>
  <c r="D63" i="34"/>
  <c r="R39" i="35"/>
  <c r="R38" i="35" s="1"/>
  <c r="W40" i="35"/>
  <c r="D86" i="35"/>
  <c r="W25" i="35"/>
  <c r="D71" i="35"/>
  <c r="M11" i="34"/>
  <c r="C57" i="34" s="1"/>
  <c r="C58" i="34"/>
  <c r="D59" i="35"/>
  <c r="W13" i="35"/>
  <c r="R12" i="35"/>
  <c r="W18" i="34"/>
  <c r="D64" i="34"/>
  <c r="W35" i="34"/>
  <c r="D81" i="34"/>
  <c r="C67" i="35"/>
  <c r="M20" i="35"/>
  <c r="C66" i="35" s="1"/>
  <c r="C84" i="35"/>
  <c r="C85" i="35"/>
  <c r="H9" i="35"/>
  <c r="B55" i="35" s="1"/>
  <c r="Z54" i="35" s="1"/>
  <c r="B56" i="35"/>
  <c r="M11" i="35"/>
  <c r="C57" i="35" s="1"/>
  <c r="C58" i="35"/>
  <c r="W41" i="34"/>
  <c r="D87" i="34"/>
  <c r="W14" i="35"/>
  <c r="D60" i="35"/>
  <c r="D63" i="35"/>
  <c r="W17" i="35"/>
  <c r="W15" i="35"/>
  <c r="D61" i="35"/>
  <c r="AB16" i="18"/>
  <c r="E62" i="18"/>
  <c r="W21" i="18"/>
  <c r="AB26" i="18"/>
  <c r="E72" i="18"/>
  <c r="AB24" i="18"/>
  <c r="E70" i="18"/>
  <c r="E64" i="18"/>
  <c r="AB18" i="18"/>
  <c r="AB23" i="18"/>
  <c r="E69" i="18"/>
  <c r="AB40" i="18"/>
  <c r="W39" i="18"/>
  <c r="W38" i="18" s="1"/>
  <c r="E86" i="18"/>
  <c r="AB25" i="18"/>
  <c r="E71" i="18"/>
  <c r="AB41" i="18"/>
  <c r="E87" i="18"/>
  <c r="AB14" i="18"/>
  <c r="E60" i="18"/>
  <c r="AB22" i="18"/>
  <c r="E68" i="18"/>
  <c r="AB13" i="18"/>
  <c r="E59" i="18"/>
  <c r="AB42" i="18"/>
  <c r="E88" i="18"/>
  <c r="AB15" i="18"/>
  <c r="E61" i="18"/>
  <c r="AB43" i="18"/>
  <c r="E89" i="18"/>
  <c r="AB34" i="18"/>
  <c r="E80" i="18"/>
  <c r="AB31" i="18"/>
  <c r="E77" i="18"/>
  <c r="E81" i="18"/>
  <c r="AB35" i="18"/>
  <c r="S7" i="49"/>
  <c r="G171" i="28"/>
  <c r="G173" i="28"/>
  <c r="K171" i="28" l="1"/>
  <c r="H170" i="38" s="1"/>
  <c r="K173" i="28"/>
  <c r="H172" i="38" s="1"/>
  <c r="D67" i="103"/>
  <c r="R20" i="103"/>
  <c r="D66" i="103" s="1"/>
  <c r="E87" i="103"/>
  <c r="AB41" i="103"/>
  <c r="E61" i="103"/>
  <c r="AB15" i="103"/>
  <c r="E78" i="103"/>
  <c r="AB32" i="103"/>
  <c r="E64" i="103"/>
  <c r="AB18" i="103"/>
  <c r="B55" i="74"/>
  <c r="Z54" i="74" s="1"/>
  <c r="X54" i="74" s="1"/>
  <c r="O55" i="74" s="1"/>
  <c r="O56" i="74" s="1"/>
  <c r="E79" i="103"/>
  <c r="AB33" i="103"/>
  <c r="E80" i="103"/>
  <c r="AB34" i="103"/>
  <c r="E89" i="103"/>
  <c r="AB43" i="103"/>
  <c r="E62" i="103"/>
  <c r="AB16" i="103"/>
  <c r="E63" i="103"/>
  <c r="AB17" i="103"/>
  <c r="D76" i="103"/>
  <c r="R29" i="103"/>
  <c r="D75" i="103" s="1"/>
  <c r="E81" i="103"/>
  <c r="AB35" i="103"/>
  <c r="W12" i="103"/>
  <c r="E59" i="103"/>
  <c r="AB13" i="103"/>
  <c r="E65" i="103"/>
  <c r="AB19" i="103"/>
  <c r="E88" i="103"/>
  <c r="AB42" i="103"/>
  <c r="C56" i="103"/>
  <c r="M9" i="103"/>
  <c r="C55" i="103" s="1"/>
  <c r="E72" i="103"/>
  <c r="AB26" i="103"/>
  <c r="R38" i="103"/>
  <c r="D84" i="103" s="1"/>
  <c r="D85" i="103"/>
  <c r="E77" i="103"/>
  <c r="AB31" i="103"/>
  <c r="W30" i="103"/>
  <c r="E90" i="103"/>
  <c r="AB44" i="103"/>
  <c r="E70" i="103"/>
  <c r="AB24" i="103"/>
  <c r="R11" i="103"/>
  <c r="D57" i="103" s="1"/>
  <c r="R10" i="103"/>
  <c r="D58" i="103"/>
  <c r="E71" i="103"/>
  <c r="AB25" i="103"/>
  <c r="R36" i="51"/>
  <c r="D82" i="51" s="1"/>
  <c r="R10" i="35"/>
  <c r="R9" i="35" s="1"/>
  <c r="E86" i="103"/>
  <c r="W39" i="103"/>
  <c r="AB40" i="103"/>
  <c r="AB22" i="103"/>
  <c r="W21" i="103"/>
  <c r="E68" i="103"/>
  <c r="E73" i="103"/>
  <c r="AB27" i="103"/>
  <c r="E69" i="103"/>
  <c r="AB23" i="103"/>
  <c r="E82" i="103"/>
  <c r="AB36" i="103"/>
  <c r="AB14" i="103"/>
  <c r="E60" i="103"/>
  <c r="P54" i="76"/>
  <c r="D65" i="73"/>
  <c r="Q91" i="97"/>
  <c r="Q74" i="97"/>
  <c r="Q83" i="97"/>
  <c r="Q92" i="97"/>
  <c r="Q93" i="97"/>
  <c r="Z78" i="34"/>
  <c r="X78" i="34" s="1"/>
  <c r="O86" i="34" s="1"/>
  <c r="Z77" i="34"/>
  <c r="X77" i="34" s="1"/>
  <c r="O81" i="34" s="1"/>
  <c r="Z63" i="34"/>
  <c r="X63" i="34" s="1"/>
  <c r="O61" i="34" s="1"/>
  <c r="Z61" i="34"/>
  <c r="X61" i="34" s="1"/>
  <c r="O59" i="34" s="1"/>
  <c r="Z79" i="34"/>
  <c r="X79" i="34" s="1"/>
  <c r="O87" i="34" s="1"/>
  <c r="Z74" i="34"/>
  <c r="X74" i="34" s="1"/>
  <c r="O78" i="34" s="1"/>
  <c r="Z73" i="34"/>
  <c r="X73" i="34" s="1"/>
  <c r="O77" i="34" s="1"/>
  <c r="Z72" i="34"/>
  <c r="X72" i="34" s="1"/>
  <c r="O72" i="34" s="1"/>
  <c r="Z64" i="34"/>
  <c r="X64" i="34" s="1"/>
  <c r="O62" i="34" s="1"/>
  <c r="Z67" i="34"/>
  <c r="X67" i="34" s="1"/>
  <c r="O65" i="34" s="1"/>
  <c r="Z75" i="34"/>
  <c r="X75" i="34" s="1"/>
  <c r="O79" i="34" s="1"/>
  <c r="Z69" i="34"/>
  <c r="X69" i="34" s="1"/>
  <c r="O69" i="34" s="1"/>
  <c r="Z65" i="34"/>
  <c r="X65" i="34" s="1"/>
  <c r="O63" i="34" s="1"/>
  <c r="Z80" i="34"/>
  <c r="X80" i="34" s="1"/>
  <c r="O88" i="34" s="1"/>
  <c r="Z68" i="34"/>
  <c r="X68" i="34" s="1"/>
  <c r="O68" i="34" s="1"/>
  <c r="Z81" i="34"/>
  <c r="X81" i="34" s="1"/>
  <c r="O89" i="34" s="1"/>
  <c r="Z76" i="34"/>
  <c r="X76" i="34" s="1"/>
  <c r="O80" i="34" s="1"/>
  <c r="Z70" i="34"/>
  <c r="X70" i="34" s="1"/>
  <c r="O70" i="34" s="1"/>
  <c r="Z62" i="34"/>
  <c r="X62" i="34" s="1"/>
  <c r="O60" i="34" s="1"/>
  <c r="Z66" i="34"/>
  <c r="X66" i="34" s="1"/>
  <c r="O64" i="34" s="1"/>
  <c r="Z58" i="34"/>
  <c r="X58" i="34" s="1"/>
  <c r="O76" i="34" s="1"/>
  <c r="O75" i="34" s="1"/>
  <c r="Z57" i="34"/>
  <c r="X57" i="34" s="1"/>
  <c r="Z60" i="34"/>
  <c r="X60" i="34" s="1"/>
  <c r="O85" i="34" s="1"/>
  <c r="O84" i="34" s="1"/>
  <c r="AB15" i="98"/>
  <c r="E61" i="98"/>
  <c r="E68" i="102"/>
  <c r="AB22" i="102"/>
  <c r="W21" i="102"/>
  <c r="W39" i="99"/>
  <c r="E86" i="99"/>
  <c r="AB40" i="99"/>
  <c r="E82" i="99"/>
  <c r="AB36" i="99"/>
  <c r="E90" i="99"/>
  <c r="AB44" i="99"/>
  <c r="R38" i="97"/>
  <c r="D84" i="97" s="1"/>
  <c r="D85" i="97"/>
  <c r="E62" i="99"/>
  <c r="AB16" i="99"/>
  <c r="D67" i="98"/>
  <c r="R20" i="98"/>
  <c r="D66" i="98" s="1"/>
  <c r="AB24" i="102"/>
  <c r="E70" i="102"/>
  <c r="E87" i="100"/>
  <c r="AB41" i="100"/>
  <c r="AB31" i="95"/>
  <c r="W30" i="95"/>
  <c r="E77" i="95"/>
  <c r="D85" i="101"/>
  <c r="R38" i="101"/>
  <c r="D84" i="101" s="1"/>
  <c r="E69" i="99"/>
  <c r="AB23" i="99"/>
  <c r="E79" i="101"/>
  <c r="AB33" i="101"/>
  <c r="E64" i="101"/>
  <c r="AB18" i="101"/>
  <c r="D67" i="101"/>
  <c r="R20" i="101"/>
  <c r="D66" i="101" s="1"/>
  <c r="E89" i="95"/>
  <c r="AB43" i="95"/>
  <c r="R11" i="100"/>
  <c r="D57" i="100" s="1"/>
  <c r="R10" i="100"/>
  <c r="D58" i="100"/>
  <c r="AB32" i="98"/>
  <c r="E78" i="98"/>
  <c r="E64" i="98"/>
  <c r="AB18" i="98"/>
  <c r="E88" i="98"/>
  <c r="AB42" i="98"/>
  <c r="AB42" i="99"/>
  <c r="E88" i="99"/>
  <c r="AB19" i="99"/>
  <c r="E65" i="99"/>
  <c r="R11" i="97"/>
  <c r="D57" i="97" s="1"/>
  <c r="R10" i="97"/>
  <c r="D58" i="97"/>
  <c r="E61" i="101"/>
  <c r="AB15" i="101"/>
  <c r="E62" i="102"/>
  <c r="AB16" i="102"/>
  <c r="AB25" i="98"/>
  <c r="E71" i="98"/>
  <c r="E88" i="97"/>
  <c r="AB42" i="97"/>
  <c r="E70" i="97"/>
  <c r="AB24" i="97"/>
  <c r="W30" i="99"/>
  <c r="AB34" i="99"/>
  <c r="E80" i="99"/>
  <c r="W21" i="97"/>
  <c r="E68" i="97"/>
  <c r="AB22" i="97"/>
  <c r="E68" i="95"/>
  <c r="W21" i="95"/>
  <c r="AB22" i="95"/>
  <c r="R20" i="99"/>
  <c r="D66" i="99" s="1"/>
  <c r="D67" i="99"/>
  <c r="D85" i="102"/>
  <c r="R38" i="102"/>
  <c r="D84" i="102" s="1"/>
  <c r="E65" i="100"/>
  <c r="AB19" i="100"/>
  <c r="E70" i="101"/>
  <c r="AB24" i="101"/>
  <c r="E88" i="101"/>
  <c r="AB42" i="101"/>
  <c r="E81" i="97"/>
  <c r="AB35" i="97"/>
  <c r="E78" i="102"/>
  <c r="AB32" i="102"/>
  <c r="E71" i="99"/>
  <c r="AB25" i="99"/>
  <c r="AB14" i="95"/>
  <c r="E60" i="95"/>
  <c r="E62" i="100"/>
  <c r="AB16" i="100"/>
  <c r="AB26" i="102"/>
  <c r="E72" i="102"/>
  <c r="C56" i="99"/>
  <c r="M9" i="99"/>
  <c r="C55" i="99" s="1"/>
  <c r="AB16" i="97"/>
  <c r="E62" i="97"/>
  <c r="E64" i="97"/>
  <c r="AB18" i="97"/>
  <c r="E60" i="101"/>
  <c r="AB14" i="101"/>
  <c r="E64" i="99"/>
  <c r="AB18" i="99"/>
  <c r="D58" i="101"/>
  <c r="R10" i="101"/>
  <c r="R11" i="101"/>
  <c r="D57" i="101" s="1"/>
  <c r="AB31" i="99"/>
  <c r="E77" i="99"/>
  <c r="E82" i="101"/>
  <c r="AB36" i="101"/>
  <c r="E63" i="95"/>
  <c r="AB17" i="95"/>
  <c r="D76" i="100"/>
  <c r="R29" i="100"/>
  <c r="D75" i="100" s="1"/>
  <c r="E89" i="100"/>
  <c r="AB43" i="100"/>
  <c r="E72" i="100"/>
  <c r="AB26" i="100"/>
  <c r="E88" i="100"/>
  <c r="AB42" i="100"/>
  <c r="E89" i="98"/>
  <c r="AB43" i="98"/>
  <c r="AB34" i="95"/>
  <c r="E80" i="95"/>
  <c r="E89" i="102"/>
  <c r="AB43" i="102"/>
  <c r="E60" i="97"/>
  <c r="AB14" i="97"/>
  <c r="E60" i="100"/>
  <c r="AB14" i="100"/>
  <c r="E86" i="97"/>
  <c r="AB40" i="97"/>
  <c r="W39" i="97"/>
  <c r="D67" i="100"/>
  <c r="R20" i="100"/>
  <c r="D66" i="100" s="1"/>
  <c r="E73" i="102"/>
  <c r="AB27" i="102"/>
  <c r="E82" i="102"/>
  <c r="AB36" i="102"/>
  <c r="E88" i="95"/>
  <c r="AB42" i="95"/>
  <c r="E90" i="95"/>
  <c r="AB44" i="95"/>
  <c r="E79" i="100"/>
  <c r="AB33" i="100"/>
  <c r="E69" i="98"/>
  <c r="AB23" i="98"/>
  <c r="E78" i="101"/>
  <c r="AB32" i="101"/>
  <c r="E61" i="95"/>
  <c r="AB15" i="95"/>
  <c r="E87" i="101"/>
  <c r="AB41" i="101"/>
  <c r="AB34" i="101"/>
  <c r="E80" i="101"/>
  <c r="E63" i="98"/>
  <c r="AB17" i="98"/>
  <c r="R38" i="95"/>
  <c r="D84" i="95" s="1"/>
  <c r="D85" i="95"/>
  <c r="E59" i="102"/>
  <c r="AB13" i="102"/>
  <c r="W12" i="102"/>
  <c r="W30" i="101"/>
  <c r="E77" i="101"/>
  <c r="AB31" i="101"/>
  <c r="AB24" i="99"/>
  <c r="E70" i="99"/>
  <c r="E81" i="101"/>
  <c r="AB35" i="101"/>
  <c r="E82" i="100"/>
  <c r="AB36" i="100"/>
  <c r="R20" i="97"/>
  <c r="D66" i="97" s="1"/>
  <c r="D67" i="97"/>
  <c r="D67" i="95"/>
  <c r="R20" i="95"/>
  <c r="D66" i="95" s="1"/>
  <c r="AB22" i="99"/>
  <c r="W21" i="99"/>
  <c r="E68" i="99"/>
  <c r="E86" i="102"/>
  <c r="AB40" i="102"/>
  <c r="W39" i="102"/>
  <c r="C56" i="97"/>
  <c r="M9" i="97"/>
  <c r="C55" i="97" s="1"/>
  <c r="R29" i="102"/>
  <c r="D75" i="102" s="1"/>
  <c r="D76" i="102"/>
  <c r="E79" i="97"/>
  <c r="AB33" i="97"/>
  <c r="E61" i="99"/>
  <c r="AB15" i="99"/>
  <c r="C56" i="95"/>
  <c r="M9" i="95"/>
  <c r="C55" i="95" s="1"/>
  <c r="E70" i="98"/>
  <c r="AB24" i="98"/>
  <c r="D85" i="100"/>
  <c r="R38" i="100"/>
  <c r="D84" i="100" s="1"/>
  <c r="AB25" i="101"/>
  <c r="E71" i="101"/>
  <c r="E71" i="97"/>
  <c r="AB25" i="97"/>
  <c r="E90" i="100"/>
  <c r="AB44" i="100"/>
  <c r="E61" i="102"/>
  <c r="AB15" i="102"/>
  <c r="AB14" i="98"/>
  <c r="E60" i="98"/>
  <c r="R10" i="98"/>
  <c r="R11" i="98"/>
  <c r="D57" i="98" s="1"/>
  <c r="D58" i="98"/>
  <c r="C56" i="102"/>
  <c r="M9" i="102"/>
  <c r="C55" i="102" s="1"/>
  <c r="E88" i="102"/>
  <c r="AB42" i="102"/>
  <c r="D67" i="102"/>
  <c r="R20" i="102"/>
  <c r="D66" i="102" s="1"/>
  <c r="AB15" i="97"/>
  <c r="E61" i="97"/>
  <c r="E63" i="102"/>
  <c r="AB17" i="102"/>
  <c r="R10" i="99"/>
  <c r="R11" i="99"/>
  <c r="D57" i="99" s="1"/>
  <c r="D58" i="99"/>
  <c r="E63" i="97"/>
  <c r="AB17" i="97"/>
  <c r="E68" i="100"/>
  <c r="AB22" i="100"/>
  <c r="W21" i="100"/>
  <c r="E68" i="98"/>
  <c r="AB22" i="98"/>
  <c r="W21" i="98"/>
  <c r="D76" i="97"/>
  <c r="R29" i="97"/>
  <c r="D75" i="97" s="1"/>
  <c r="E87" i="95"/>
  <c r="AB41" i="95"/>
  <c r="E86" i="101"/>
  <c r="AB40" i="101"/>
  <c r="W39" i="101"/>
  <c r="E63" i="100"/>
  <c r="AB17" i="100"/>
  <c r="R38" i="98"/>
  <c r="D84" i="98" s="1"/>
  <c r="D85" i="98"/>
  <c r="E73" i="100"/>
  <c r="AB27" i="100"/>
  <c r="E69" i="97"/>
  <c r="AB23" i="97"/>
  <c r="E90" i="102"/>
  <c r="AB44" i="102"/>
  <c r="C73" i="95"/>
  <c r="R27" i="95"/>
  <c r="AB26" i="98"/>
  <c r="E72" i="98"/>
  <c r="AB32" i="97"/>
  <c r="E78" i="97"/>
  <c r="E64" i="100"/>
  <c r="AB18" i="100"/>
  <c r="E80" i="98"/>
  <c r="AB34" i="98"/>
  <c r="AB35" i="102"/>
  <c r="E81" i="102"/>
  <c r="AB27" i="101"/>
  <c r="E73" i="101"/>
  <c r="E59" i="97"/>
  <c r="W12" i="97"/>
  <c r="AB13" i="97"/>
  <c r="E86" i="95"/>
  <c r="AB40" i="95"/>
  <c r="W39" i="95"/>
  <c r="R10" i="102"/>
  <c r="D58" i="102"/>
  <c r="R11" i="102"/>
  <c r="D57" i="102" s="1"/>
  <c r="R29" i="101"/>
  <c r="D75" i="101" s="1"/>
  <c r="D76" i="101"/>
  <c r="E82" i="95"/>
  <c r="AB36" i="95"/>
  <c r="D76" i="98"/>
  <c r="R29" i="98"/>
  <c r="D75" i="98" s="1"/>
  <c r="AB26" i="95"/>
  <c r="E72" i="95"/>
  <c r="C56" i="100"/>
  <c r="M9" i="100"/>
  <c r="C55" i="100" s="1"/>
  <c r="E73" i="98"/>
  <c r="AB27" i="98"/>
  <c r="AB31" i="102"/>
  <c r="W30" i="102"/>
  <c r="E77" i="102"/>
  <c r="AB25" i="95"/>
  <c r="E71" i="95"/>
  <c r="E63" i="99"/>
  <c r="AB17" i="99"/>
  <c r="E69" i="95"/>
  <c r="AB23" i="95"/>
  <c r="E60" i="99"/>
  <c r="AB14" i="99"/>
  <c r="E81" i="98"/>
  <c r="AB35" i="98"/>
  <c r="E65" i="102"/>
  <c r="AB19" i="102"/>
  <c r="E61" i="100"/>
  <c r="AB15" i="100"/>
  <c r="E80" i="97"/>
  <c r="AB34" i="97"/>
  <c r="AB17" i="101"/>
  <c r="E63" i="101"/>
  <c r="E87" i="102"/>
  <c r="AB41" i="102"/>
  <c r="E79" i="98"/>
  <c r="AB33" i="98"/>
  <c r="E86" i="100"/>
  <c r="W39" i="100"/>
  <c r="AB40" i="100"/>
  <c r="AB16" i="98"/>
  <c r="E62" i="98"/>
  <c r="E80" i="100"/>
  <c r="AB34" i="100"/>
  <c r="AB13" i="101"/>
  <c r="W12" i="101"/>
  <c r="E59" i="101"/>
  <c r="E81" i="100"/>
  <c r="AB35" i="100"/>
  <c r="E82" i="98"/>
  <c r="AB36" i="98"/>
  <c r="E73" i="99"/>
  <c r="AB27" i="99"/>
  <c r="E87" i="99"/>
  <c r="AB41" i="99"/>
  <c r="AB31" i="100"/>
  <c r="W30" i="100"/>
  <c r="E77" i="100"/>
  <c r="E70" i="100"/>
  <c r="AB24" i="100"/>
  <c r="AB44" i="97"/>
  <c r="E90" i="97"/>
  <c r="D58" i="95"/>
  <c r="R10" i="95"/>
  <c r="R11" i="95"/>
  <c r="D57" i="95" s="1"/>
  <c r="E62" i="101"/>
  <c r="AB16" i="101"/>
  <c r="AB23" i="101"/>
  <c r="E69" i="101"/>
  <c r="AB33" i="102"/>
  <c r="E79" i="102"/>
  <c r="R38" i="99"/>
  <c r="D84" i="99" s="1"/>
  <c r="D85" i="99"/>
  <c r="W12" i="99"/>
  <c r="E59" i="99"/>
  <c r="AB13" i="99"/>
  <c r="AB19" i="97"/>
  <c r="E65" i="97"/>
  <c r="E72" i="101"/>
  <c r="AB26" i="101"/>
  <c r="E72" i="99"/>
  <c r="AB26" i="99"/>
  <c r="M9" i="101"/>
  <c r="C55" i="101" s="1"/>
  <c r="C56" i="101"/>
  <c r="E78" i="99"/>
  <c r="AB32" i="99"/>
  <c r="E60" i="102"/>
  <c r="AB14" i="102"/>
  <c r="E79" i="95"/>
  <c r="AB33" i="95"/>
  <c r="E77" i="97"/>
  <c r="AB31" i="97"/>
  <c r="W30" i="97"/>
  <c r="D76" i="95"/>
  <c r="R29" i="95"/>
  <c r="D75" i="95" s="1"/>
  <c r="E71" i="100"/>
  <c r="AB25" i="100"/>
  <c r="E87" i="97"/>
  <c r="AB41" i="97"/>
  <c r="AB32" i="95"/>
  <c r="E78" i="95"/>
  <c r="E82" i="97"/>
  <c r="AB36" i="97"/>
  <c r="E86" i="98"/>
  <c r="AB40" i="98"/>
  <c r="W39" i="98"/>
  <c r="E80" i="102"/>
  <c r="AB34" i="102"/>
  <c r="AB44" i="98"/>
  <c r="E90" i="98"/>
  <c r="AB22" i="101"/>
  <c r="W21" i="101"/>
  <c r="E68" i="101"/>
  <c r="E70" i="95"/>
  <c r="AB24" i="95"/>
  <c r="E71" i="102"/>
  <c r="AB25" i="102"/>
  <c r="W12" i="100"/>
  <c r="E59" i="100"/>
  <c r="AB13" i="100"/>
  <c r="E65" i="95"/>
  <c r="AB19" i="95"/>
  <c r="E62" i="95"/>
  <c r="AB16" i="95"/>
  <c r="AB43" i="101"/>
  <c r="E89" i="101"/>
  <c r="E81" i="99"/>
  <c r="AB35" i="99"/>
  <c r="E90" i="101"/>
  <c r="AB44" i="101"/>
  <c r="AB31" i="98"/>
  <c r="E77" i="98"/>
  <c r="W30" i="98"/>
  <c r="E79" i="99"/>
  <c r="AB33" i="99"/>
  <c r="E65" i="101"/>
  <c r="AB19" i="101"/>
  <c r="E89" i="99"/>
  <c r="AB43" i="99"/>
  <c r="M9" i="98"/>
  <c r="C55" i="98" s="1"/>
  <c r="C56" i="98"/>
  <c r="E64" i="102"/>
  <c r="AB18" i="102"/>
  <c r="AB18" i="95"/>
  <c r="E64" i="95"/>
  <c r="AB35" i="95"/>
  <c r="E81" i="95"/>
  <c r="E87" i="98"/>
  <c r="AB41" i="98"/>
  <c r="E65" i="98"/>
  <c r="AB19" i="98"/>
  <c r="D76" i="99"/>
  <c r="R29" i="99"/>
  <c r="D75" i="99" s="1"/>
  <c r="AB27" i="97"/>
  <c r="E73" i="97"/>
  <c r="E69" i="100"/>
  <c r="AB23" i="100"/>
  <c r="AB32" i="100"/>
  <c r="E78" i="100"/>
  <c r="W12" i="98"/>
  <c r="E59" i="98"/>
  <c r="AB13" i="98"/>
  <c r="E69" i="102"/>
  <c r="AB23" i="102"/>
  <c r="E72" i="97"/>
  <c r="AB26" i="97"/>
  <c r="AB43" i="97"/>
  <c r="E89" i="97"/>
  <c r="E59" i="95"/>
  <c r="AB13" i="95"/>
  <c r="W12" i="95"/>
  <c r="S74" i="94"/>
  <c r="S83" i="94"/>
  <c r="R74" i="94"/>
  <c r="S92" i="94"/>
  <c r="R83" i="94"/>
  <c r="R92" i="94"/>
  <c r="S93" i="94"/>
  <c r="S91" i="94"/>
  <c r="R93" i="94"/>
  <c r="R91" i="94"/>
  <c r="P53" i="97"/>
  <c r="R83" i="97"/>
  <c r="R74" i="97"/>
  <c r="R92" i="97"/>
  <c r="R93" i="97"/>
  <c r="R91" i="97"/>
  <c r="T83" i="93"/>
  <c r="T74" i="93"/>
  <c r="T93" i="93"/>
  <c r="T92" i="93"/>
  <c r="T91" i="93"/>
  <c r="S92" i="84"/>
  <c r="S93" i="84"/>
  <c r="T91" i="84"/>
  <c r="T92" i="84"/>
  <c r="S74" i="84"/>
  <c r="T93" i="84"/>
  <c r="T74" i="84"/>
  <c r="S83" i="84"/>
  <c r="T83" i="84"/>
  <c r="S91" i="84"/>
  <c r="O53" i="102"/>
  <c r="P52" i="102"/>
  <c r="P53" i="99"/>
  <c r="S93" i="99"/>
  <c r="T74" i="99"/>
  <c r="S91" i="99"/>
  <c r="S74" i="99"/>
  <c r="T91" i="99"/>
  <c r="T93" i="99"/>
  <c r="S83" i="99"/>
  <c r="T92" i="99"/>
  <c r="T83" i="99"/>
  <c r="S92" i="99"/>
  <c r="P53" i="95"/>
  <c r="R91" i="95"/>
  <c r="R93" i="95"/>
  <c r="R74" i="95"/>
  <c r="R92" i="95"/>
  <c r="R83" i="95"/>
  <c r="W36" i="51"/>
  <c r="S53" i="35"/>
  <c r="P52" i="86"/>
  <c r="P52" i="84"/>
  <c r="P53" i="94"/>
  <c r="Q93" i="94"/>
  <c r="Q83" i="94"/>
  <c r="Q91" i="94"/>
  <c r="Q74" i="94"/>
  <c r="Q92" i="94"/>
  <c r="P53" i="93"/>
  <c r="S74" i="93"/>
  <c r="Q74" i="93"/>
  <c r="R92" i="93"/>
  <c r="R74" i="93"/>
  <c r="Q91" i="93"/>
  <c r="R93" i="93"/>
  <c r="S92" i="93"/>
  <c r="S93" i="93"/>
  <c r="Q93" i="93"/>
  <c r="R83" i="93"/>
  <c r="S91" i="93"/>
  <c r="S83" i="93"/>
  <c r="Q92" i="93"/>
  <c r="Q83" i="93"/>
  <c r="R91" i="93"/>
  <c r="O53" i="83"/>
  <c r="P52" i="73"/>
  <c r="C65" i="57"/>
  <c r="R19" i="57"/>
  <c r="O58" i="34"/>
  <c r="O57" i="34" s="1"/>
  <c r="R10" i="73"/>
  <c r="R10" i="86"/>
  <c r="R10" i="63"/>
  <c r="X54" i="73"/>
  <c r="R36" i="78"/>
  <c r="C82" i="78"/>
  <c r="R10" i="83"/>
  <c r="R10" i="93"/>
  <c r="R10" i="18"/>
  <c r="D56" i="18" s="1"/>
  <c r="R10" i="91"/>
  <c r="R10" i="92"/>
  <c r="R10" i="84"/>
  <c r="R10" i="58"/>
  <c r="R29" i="94"/>
  <c r="D75" i="94" s="1"/>
  <c r="D76" i="94"/>
  <c r="E59" i="94"/>
  <c r="W12" i="94"/>
  <c r="AB13" i="94"/>
  <c r="E81" i="94"/>
  <c r="AB35" i="94"/>
  <c r="AB41" i="94"/>
  <c r="E87" i="94"/>
  <c r="AB43" i="94"/>
  <c r="E89" i="94"/>
  <c r="AB17" i="94"/>
  <c r="E63" i="94"/>
  <c r="R10" i="57"/>
  <c r="R10" i="64"/>
  <c r="R10" i="65"/>
  <c r="R10" i="78"/>
  <c r="R10" i="87"/>
  <c r="D85" i="94"/>
  <c r="R38" i="94"/>
  <c r="D84" i="94" s="1"/>
  <c r="D58" i="94"/>
  <c r="R11" i="94"/>
  <c r="D57" i="94" s="1"/>
  <c r="R10" i="94"/>
  <c r="AB18" i="94"/>
  <c r="E64" i="94"/>
  <c r="AB16" i="94"/>
  <c r="E62" i="94"/>
  <c r="E70" i="94"/>
  <c r="AB24" i="94"/>
  <c r="AB44" i="94"/>
  <c r="E90" i="94"/>
  <c r="R10" i="52"/>
  <c r="R10" i="69"/>
  <c r="R10" i="81"/>
  <c r="R10" i="82"/>
  <c r="R10" i="89"/>
  <c r="AB25" i="94"/>
  <c r="E71" i="94"/>
  <c r="AB31" i="94"/>
  <c r="E77" i="94"/>
  <c r="W30" i="94"/>
  <c r="E80" i="94"/>
  <c r="AB34" i="94"/>
  <c r="W21" i="94"/>
  <c r="AB22" i="94"/>
  <c r="E68" i="94"/>
  <c r="E88" i="94"/>
  <c r="AB42" i="94"/>
  <c r="AB19" i="94"/>
  <c r="E65" i="94"/>
  <c r="E69" i="94"/>
  <c r="AB23" i="94"/>
  <c r="AB15" i="94"/>
  <c r="E61" i="94"/>
  <c r="E72" i="94"/>
  <c r="AB26" i="94"/>
  <c r="E82" i="94"/>
  <c r="AB36" i="94"/>
  <c r="AB14" i="94"/>
  <c r="E60" i="94"/>
  <c r="R10" i="51"/>
  <c r="R10" i="66"/>
  <c r="R10" i="76"/>
  <c r="R10" i="90"/>
  <c r="E86" i="94"/>
  <c r="W39" i="94"/>
  <c r="AB40" i="94"/>
  <c r="E78" i="94"/>
  <c r="AB32" i="94"/>
  <c r="R20" i="94"/>
  <c r="D66" i="94" s="1"/>
  <c r="D67" i="94"/>
  <c r="E73" i="94"/>
  <c r="AB27" i="94"/>
  <c r="E79" i="94"/>
  <c r="AB33" i="94"/>
  <c r="C56" i="94"/>
  <c r="M9" i="94"/>
  <c r="C55" i="94" s="1"/>
  <c r="O53" i="92"/>
  <c r="P53" i="92" s="1"/>
  <c r="R10" i="88"/>
  <c r="R10" i="59"/>
  <c r="S52" i="51"/>
  <c r="S54" i="51" s="1"/>
  <c r="R10" i="74"/>
  <c r="Q91" i="87"/>
  <c r="Q92" i="87"/>
  <c r="Q83" i="87"/>
  <c r="Q74" i="87"/>
  <c r="Q93" i="87"/>
  <c r="Q91" i="81"/>
  <c r="Q74" i="81"/>
  <c r="Q83" i="81"/>
  <c r="Q92" i="81"/>
  <c r="Q93" i="81"/>
  <c r="P52" i="87"/>
  <c r="C71" i="34"/>
  <c r="Z71" i="34" s="1"/>
  <c r="X71" i="34" s="1"/>
  <c r="O71" i="34" s="1"/>
  <c r="M21" i="34"/>
  <c r="M10" i="34" s="1"/>
  <c r="R25" i="34"/>
  <c r="R21" i="34" s="1"/>
  <c r="R20" i="34" s="1"/>
  <c r="P53" i="84"/>
  <c r="P72" i="84" s="1"/>
  <c r="Q74" i="84"/>
  <c r="R83" i="84"/>
  <c r="R74" i="84"/>
  <c r="Q91" i="84"/>
  <c r="Q83" i="84"/>
  <c r="R91" i="84"/>
  <c r="Q93" i="84"/>
  <c r="R92" i="84"/>
  <c r="R93" i="84"/>
  <c r="Q92" i="84"/>
  <c r="AB24" i="93"/>
  <c r="E70" i="93"/>
  <c r="AB31" i="93"/>
  <c r="E77" i="93"/>
  <c r="W30" i="93"/>
  <c r="E65" i="93"/>
  <c r="AB19" i="93"/>
  <c r="E64" i="93"/>
  <c r="AB18" i="93"/>
  <c r="W21" i="93"/>
  <c r="E69" i="93"/>
  <c r="AB23" i="93"/>
  <c r="E62" i="93"/>
  <c r="AB16" i="93"/>
  <c r="E68" i="93"/>
  <c r="AB22" i="93"/>
  <c r="AB33" i="93"/>
  <c r="E79" i="93"/>
  <c r="AB14" i="93"/>
  <c r="E60" i="93"/>
  <c r="E80" i="93"/>
  <c r="AB34" i="93"/>
  <c r="E63" i="93"/>
  <c r="AB17" i="93"/>
  <c r="AB35" i="93"/>
  <c r="E81" i="93"/>
  <c r="AB44" i="93"/>
  <c r="E90" i="93"/>
  <c r="E73" i="93"/>
  <c r="AB27" i="93"/>
  <c r="D58" i="93"/>
  <c r="R11" i="93"/>
  <c r="D57" i="93" s="1"/>
  <c r="E61" i="93"/>
  <c r="AB15" i="93"/>
  <c r="E71" i="93"/>
  <c r="AB25" i="93"/>
  <c r="D85" i="93"/>
  <c r="R38" i="93"/>
  <c r="D84" i="93" s="1"/>
  <c r="D67" i="93"/>
  <c r="R20" i="93"/>
  <c r="D66" i="93" s="1"/>
  <c r="E59" i="93"/>
  <c r="AB13" i="93"/>
  <c r="W12" i="93"/>
  <c r="E78" i="93"/>
  <c r="AB32" i="93"/>
  <c r="AB42" i="93"/>
  <c r="E88" i="93"/>
  <c r="AB26" i="93"/>
  <c r="E72" i="93"/>
  <c r="AB40" i="93"/>
  <c r="E86" i="93"/>
  <c r="W39" i="93"/>
  <c r="AB43" i="93"/>
  <c r="E89" i="93"/>
  <c r="C56" i="93"/>
  <c r="M9" i="93"/>
  <c r="C55" i="93" s="1"/>
  <c r="R29" i="93"/>
  <c r="D75" i="93" s="1"/>
  <c r="D76" i="93"/>
  <c r="AB41" i="93"/>
  <c r="E87" i="93"/>
  <c r="AB36" i="93"/>
  <c r="E82" i="93"/>
  <c r="R83" i="87"/>
  <c r="R92" i="87"/>
  <c r="R91" i="87"/>
  <c r="R93" i="87"/>
  <c r="R74" i="87"/>
  <c r="S74" i="92"/>
  <c r="S83" i="92"/>
  <c r="S91" i="92"/>
  <c r="S92" i="92"/>
  <c r="E80" i="92"/>
  <c r="AB34" i="92"/>
  <c r="E63" i="92"/>
  <c r="AB17" i="92"/>
  <c r="D76" i="92"/>
  <c r="R29" i="92"/>
  <c r="D75" i="92" s="1"/>
  <c r="E72" i="92"/>
  <c r="AB26" i="92"/>
  <c r="AB31" i="92"/>
  <c r="E77" i="92"/>
  <c r="W30" i="92"/>
  <c r="E90" i="92"/>
  <c r="AB44" i="92"/>
  <c r="AB23" i="92"/>
  <c r="E69" i="92"/>
  <c r="R38" i="92"/>
  <c r="D84" i="92" s="1"/>
  <c r="D85" i="92"/>
  <c r="W21" i="92"/>
  <c r="AB22" i="92"/>
  <c r="E68" i="92"/>
  <c r="E71" i="92"/>
  <c r="AB25" i="92"/>
  <c r="E73" i="92"/>
  <c r="AB27" i="92"/>
  <c r="E70" i="92"/>
  <c r="AB24" i="92"/>
  <c r="W39" i="92"/>
  <c r="E86" i="92"/>
  <c r="AB40" i="92"/>
  <c r="D67" i="92"/>
  <c r="R20" i="92"/>
  <c r="D66" i="92" s="1"/>
  <c r="E60" i="92"/>
  <c r="AB14" i="92"/>
  <c r="E81" i="92"/>
  <c r="AB35" i="92"/>
  <c r="E87" i="92"/>
  <c r="AB41" i="92"/>
  <c r="E82" i="92"/>
  <c r="AB36" i="92"/>
  <c r="C56" i="92"/>
  <c r="M9" i="92"/>
  <c r="C55" i="92" s="1"/>
  <c r="E64" i="92"/>
  <c r="AB18" i="92"/>
  <c r="AB15" i="92"/>
  <c r="E61" i="92"/>
  <c r="E89" i="92"/>
  <c r="AB43" i="92"/>
  <c r="E79" i="92"/>
  <c r="AB33" i="92"/>
  <c r="W12" i="92"/>
  <c r="E59" i="92"/>
  <c r="AB13" i="92"/>
  <c r="E62" i="92"/>
  <c r="AB16" i="92"/>
  <c r="E88" i="92"/>
  <c r="AB42" i="92"/>
  <c r="E65" i="92"/>
  <c r="AB19" i="92"/>
  <c r="AB32" i="92"/>
  <c r="E78" i="92"/>
  <c r="D58" i="92"/>
  <c r="R11" i="92"/>
  <c r="D57" i="92" s="1"/>
  <c r="Q92" i="73"/>
  <c r="R92" i="73"/>
  <c r="T52" i="52"/>
  <c r="T54" i="52" s="1"/>
  <c r="S92" i="87"/>
  <c r="S93" i="87"/>
  <c r="S83" i="87"/>
  <c r="S91" i="87"/>
  <c r="S74" i="87"/>
  <c r="S52" i="52"/>
  <c r="S54" i="52" s="1"/>
  <c r="E79" i="89"/>
  <c r="AB33" i="89"/>
  <c r="E71" i="91"/>
  <c r="AB25" i="91"/>
  <c r="AB35" i="90"/>
  <c r="E81" i="90"/>
  <c r="AB40" i="91"/>
  <c r="E86" i="91"/>
  <c r="W39" i="91"/>
  <c r="D67" i="91"/>
  <c r="R20" i="91"/>
  <c r="D66" i="91" s="1"/>
  <c r="E61" i="90"/>
  <c r="AB15" i="90"/>
  <c r="D85" i="90"/>
  <c r="R38" i="90"/>
  <c r="D84" i="90" s="1"/>
  <c r="E90" i="90"/>
  <c r="AB44" i="90"/>
  <c r="E79" i="90"/>
  <c r="AB33" i="90"/>
  <c r="AB31" i="88"/>
  <c r="E77" i="88"/>
  <c r="W30" i="88"/>
  <c r="E70" i="88"/>
  <c r="AB24" i="88"/>
  <c r="AB27" i="89"/>
  <c r="E73" i="89"/>
  <c r="E81" i="91"/>
  <c r="AB35" i="91"/>
  <c r="E71" i="88"/>
  <c r="AB25" i="88"/>
  <c r="E73" i="91"/>
  <c r="AB27" i="91"/>
  <c r="AB26" i="90"/>
  <c r="E72" i="90"/>
  <c r="AB40" i="88"/>
  <c r="W39" i="88"/>
  <c r="E86" i="88"/>
  <c r="AB25" i="89"/>
  <c r="E71" i="89"/>
  <c r="AB33" i="91"/>
  <c r="E79" i="91"/>
  <c r="E87" i="90"/>
  <c r="AB41" i="90"/>
  <c r="E65" i="91"/>
  <c r="AB19" i="91"/>
  <c r="E62" i="88"/>
  <c r="AB16" i="88"/>
  <c r="W30" i="90"/>
  <c r="E77" i="90"/>
  <c r="AB31" i="90"/>
  <c r="E61" i="89"/>
  <c r="AB15" i="89"/>
  <c r="E63" i="89"/>
  <c r="AB17" i="89"/>
  <c r="D67" i="90"/>
  <c r="R20" i="90"/>
  <c r="D66" i="90" s="1"/>
  <c r="E71" i="90"/>
  <c r="AB25" i="90"/>
  <c r="E72" i="89"/>
  <c r="AB26" i="89"/>
  <c r="AB19" i="90"/>
  <c r="E65" i="90"/>
  <c r="AB35" i="88"/>
  <c r="E81" i="88"/>
  <c r="E63" i="90"/>
  <c r="AB17" i="90"/>
  <c r="E89" i="89"/>
  <c r="AB43" i="89"/>
  <c r="AB44" i="88"/>
  <c r="E90" i="88"/>
  <c r="D76" i="90"/>
  <c r="R29" i="90"/>
  <c r="D75" i="90" s="1"/>
  <c r="E80" i="88"/>
  <c r="AB34" i="88"/>
  <c r="R20" i="88"/>
  <c r="D66" i="88" s="1"/>
  <c r="D67" i="88"/>
  <c r="AB32" i="88"/>
  <c r="E78" i="88"/>
  <c r="E68" i="90"/>
  <c r="AB22" i="90"/>
  <c r="W21" i="90"/>
  <c r="E69" i="91"/>
  <c r="AB23" i="91"/>
  <c r="E73" i="90"/>
  <c r="AB27" i="90"/>
  <c r="AB43" i="91"/>
  <c r="E89" i="91"/>
  <c r="AB40" i="89"/>
  <c r="W39" i="89"/>
  <c r="E86" i="89"/>
  <c r="AB42" i="89"/>
  <c r="E88" i="89"/>
  <c r="AB36" i="89"/>
  <c r="E82" i="89"/>
  <c r="E60" i="91"/>
  <c r="AB14" i="91"/>
  <c r="E68" i="88"/>
  <c r="AB22" i="88"/>
  <c r="W21" i="88"/>
  <c r="AB14" i="90"/>
  <c r="E60" i="90"/>
  <c r="E90" i="89"/>
  <c r="AB44" i="89"/>
  <c r="E79" i="88"/>
  <c r="AB33" i="88"/>
  <c r="AB34" i="91"/>
  <c r="E80" i="91"/>
  <c r="R38" i="89"/>
  <c r="D84" i="89" s="1"/>
  <c r="D85" i="89"/>
  <c r="AB41" i="91"/>
  <c r="E87" i="91"/>
  <c r="E59" i="90"/>
  <c r="W12" i="90"/>
  <c r="AB13" i="90"/>
  <c r="E63" i="91"/>
  <c r="AB17" i="91"/>
  <c r="AB32" i="89"/>
  <c r="E78" i="89"/>
  <c r="E88" i="88"/>
  <c r="AB42" i="88"/>
  <c r="E82" i="90"/>
  <c r="AB36" i="90"/>
  <c r="C56" i="88"/>
  <c r="M9" i="88"/>
  <c r="C55" i="88" s="1"/>
  <c r="AB23" i="89"/>
  <c r="E69" i="89"/>
  <c r="E65" i="88"/>
  <c r="AB19" i="88"/>
  <c r="D58" i="90"/>
  <c r="R11" i="90"/>
  <c r="D57" i="90" s="1"/>
  <c r="E70" i="91"/>
  <c r="AB24" i="91"/>
  <c r="AB26" i="91"/>
  <c r="E72" i="91"/>
  <c r="AB14" i="89"/>
  <c r="E60" i="89"/>
  <c r="AB43" i="88"/>
  <c r="E89" i="88"/>
  <c r="E73" i="88"/>
  <c r="AB27" i="88"/>
  <c r="C56" i="91"/>
  <c r="M9" i="91"/>
  <c r="C55" i="91" s="1"/>
  <c r="E64" i="91"/>
  <c r="AB18" i="91"/>
  <c r="AB18" i="90"/>
  <c r="E64" i="90"/>
  <c r="E70" i="89"/>
  <c r="AB24" i="89"/>
  <c r="E77" i="91"/>
  <c r="AB31" i="91"/>
  <c r="W30" i="91"/>
  <c r="E60" i="88"/>
  <c r="AB14" i="88"/>
  <c r="W30" i="89"/>
  <c r="E77" i="89"/>
  <c r="AB31" i="89"/>
  <c r="D58" i="89"/>
  <c r="R11" i="89"/>
  <c r="D57" i="89" s="1"/>
  <c r="AB41" i="88"/>
  <c r="E87" i="88"/>
  <c r="AB16" i="89"/>
  <c r="E62" i="89"/>
  <c r="AB40" i="90"/>
  <c r="E86" i="90"/>
  <c r="W39" i="90"/>
  <c r="E63" i="88"/>
  <c r="AB17" i="88"/>
  <c r="E61" i="88"/>
  <c r="AB15" i="88"/>
  <c r="D67" i="89"/>
  <c r="R20" i="89"/>
  <c r="D66" i="89" s="1"/>
  <c r="AB44" i="91"/>
  <c r="E90" i="91"/>
  <c r="D76" i="91"/>
  <c r="R29" i="91"/>
  <c r="D75" i="91" s="1"/>
  <c r="E69" i="90"/>
  <c r="AB23" i="90"/>
  <c r="W12" i="88"/>
  <c r="E59" i="88"/>
  <c r="AB13" i="88"/>
  <c r="E69" i="88"/>
  <c r="AB23" i="88"/>
  <c r="D76" i="89"/>
  <c r="R29" i="89"/>
  <c r="D75" i="89" s="1"/>
  <c r="AB13" i="89"/>
  <c r="W12" i="89"/>
  <c r="E59" i="89"/>
  <c r="C56" i="90"/>
  <c r="M9" i="90"/>
  <c r="C55" i="90" s="1"/>
  <c r="E68" i="89"/>
  <c r="AB22" i="89"/>
  <c r="W21" i="89"/>
  <c r="AB15" i="91"/>
  <c r="E61" i="91"/>
  <c r="AB34" i="90"/>
  <c r="E80" i="90"/>
  <c r="E64" i="89"/>
  <c r="AB18" i="89"/>
  <c r="R11" i="88"/>
  <c r="D57" i="88" s="1"/>
  <c r="D58" i="88"/>
  <c r="AB43" i="90"/>
  <c r="E89" i="90"/>
  <c r="E72" i="88"/>
  <c r="AB26" i="88"/>
  <c r="E59" i="91"/>
  <c r="W12" i="91"/>
  <c r="AB13" i="91"/>
  <c r="E82" i="91"/>
  <c r="AB36" i="91"/>
  <c r="D85" i="91"/>
  <c r="R38" i="91"/>
  <c r="D84" i="91" s="1"/>
  <c r="E78" i="91"/>
  <c r="AB32" i="91"/>
  <c r="AB41" i="89"/>
  <c r="E87" i="89"/>
  <c r="E70" i="90"/>
  <c r="AB24" i="90"/>
  <c r="E64" i="88"/>
  <c r="AB18" i="88"/>
  <c r="E88" i="91"/>
  <c r="AB42" i="91"/>
  <c r="E65" i="89"/>
  <c r="AB19" i="89"/>
  <c r="E62" i="91"/>
  <c r="AB16" i="91"/>
  <c r="AB34" i="89"/>
  <c r="E80" i="89"/>
  <c r="E78" i="90"/>
  <c r="AB32" i="90"/>
  <c r="D58" i="91"/>
  <c r="R11" i="91"/>
  <c r="D57" i="91" s="1"/>
  <c r="W21" i="91"/>
  <c r="E68" i="91"/>
  <c r="AB22" i="91"/>
  <c r="E82" i="88"/>
  <c r="AB36" i="88"/>
  <c r="E88" i="90"/>
  <c r="AB42" i="90"/>
  <c r="R38" i="88"/>
  <c r="D84" i="88" s="1"/>
  <c r="D85" i="88"/>
  <c r="E81" i="89"/>
  <c r="AB35" i="89"/>
  <c r="R29" i="88"/>
  <c r="D75" i="88" s="1"/>
  <c r="D76" i="88"/>
  <c r="C56" i="89"/>
  <c r="M9" i="89"/>
  <c r="C55" i="89" s="1"/>
  <c r="E62" i="90"/>
  <c r="AB16" i="90"/>
  <c r="P53" i="87"/>
  <c r="T74" i="87"/>
  <c r="T91" i="87"/>
  <c r="T83" i="87"/>
  <c r="T92" i="87"/>
  <c r="T93" i="87"/>
  <c r="O53" i="57"/>
  <c r="P52" i="57"/>
  <c r="Q83" i="82"/>
  <c r="T91" i="82"/>
  <c r="T74" i="82"/>
  <c r="Q74" i="82"/>
  <c r="T83" i="82"/>
  <c r="Q91" i="82"/>
  <c r="T93" i="82"/>
  <c r="Q93" i="82"/>
  <c r="Q92" i="82"/>
  <c r="T92" i="82"/>
  <c r="R74" i="83"/>
  <c r="R93" i="83"/>
  <c r="Q93" i="83"/>
  <c r="Q92" i="83"/>
  <c r="Q74" i="83"/>
  <c r="Q83" i="83"/>
  <c r="R91" i="83"/>
  <c r="Q91" i="83"/>
  <c r="R83" i="83"/>
  <c r="R92" i="83"/>
  <c r="P53" i="86"/>
  <c r="R74" i="86"/>
  <c r="R92" i="86"/>
  <c r="Q92" i="86"/>
  <c r="R93" i="86"/>
  <c r="R83" i="86"/>
  <c r="Q91" i="86"/>
  <c r="R91" i="86"/>
  <c r="Q74" i="86"/>
  <c r="Q93" i="86"/>
  <c r="Q83" i="86"/>
  <c r="M9" i="64"/>
  <c r="C55" i="64" s="1"/>
  <c r="R19" i="18"/>
  <c r="C65" i="18"/>
  <c r="E81" i="86"/>
  <c r="AB35" i="86"/>
  <c r="E59" i="87"/>
  <c r="AB13" i="87"/>
  <c r="W12" i="87"/>
  <c r="E80" i="87"/>
  <c r="AB34" i="87"/>
  <c r="AB32" i="86"/>
  <c r="E78" i="86"/>
  <c r="E87" i="86"/>
  <c r="AB41" i="86"/>
  <c r="W21" i="87"/>
  <c r="E68" i="87"/>
  <c r="AB22" i="87"/>
  <c r="AB36" i="86"/>
  <c r="E82" i="86"/>
  <c r="E71" i="86"/>
  <c r="AB25" i="86"/>
  <c r="E87" i="87"/>
  <c r="AB41" i="87"/>
  <c r="W12" i="86"/>
  <c r="E59" i="86"/>
  <c r="AB13" i="86"/>
  <c r="AB35" i="87"/>
  <c r="E81" i="87"/>
  <c r="E89" i="87"/>
  <c r="AB43" i="87"/>
  <c r="AB15" i="86"/>
  <c r="E61" i="86"/>
  <c r="E68" i="86"/>
  <c r="AB22" i="86"/>
  <c r="W21" i="86"/>
  <c r="C56" i="86"/>
  <c r="M9" i="86"/>
  <c r="C55" i="86" s="1"/>
  <c r="D58" i="86"/>
  <c r="R11" i="86"/>
  <c r="D57" i="86" s="1"/>
  <c r="AB34" i="86"/>
  <c r="E80" i="86"/>
  <c r="AB43" i="86"/>
  <c r="E89" i="86"/>
  <c r="R20" i="87"/>
  <c r="D66" i="87" s="1"/>
  <c r="D67" i="87"/>
  <c r="R20" i="86"/>
  <c r="D66" i="86" s="1"/>
  <c r="D67" i="86"/>
  <c r="AB25" i="87"/>
  <c r="E71" i="87"/>
  <c r="E72" i="86"/>
  <c r="AB26" i="86"/>
  <c r="E62" i="86"/>
  <c r="AB16" i="86"/>
  <c r="AB40" i="87"/>
  <c r="E86" i="87"/>
  <c r="W39" i="87"/>
  <c r="E63" i="87"/>
  <c r="AB17" i="87"/>
  <c r="E79" i="87"/>
  <c r="AB33" i="87"/>
  <c r="E82" i="87"/>
  <c r="AB36" i="87"/>
  <c r="E73" i="86"/>
  <c r="AB27" i="86"/>
  <c r="E79" i="86"/>
  <c r="AB33" i="86"/>
  <c r="AB14" i="86"/>
  <c r="E60" i="86"/>
  <c r="AB42" i="86"/>
  <c r="E88" i="86"/>
  <c r="R29" i="87"/>
  <c r="D75" i="87" s="1"/>
  <c r="D76" i="87"/>
  <c r="E69" i="87"/>
  <c r="AB23" i="87"/>
  <c r="AB18" i="86"/>
  <c r="E64" i="86"/>
  <c r="E70" i="86"/>
  <c r="AB24" i="86"/>
  <c r="D85" i="87"/>
  <c r="R38" i="87"/>
  <c r="D84" i="87" s="1"/>
  <c r="E70" i="87"/>
  <c r="AB24" i="87"/>
  <c r="E86" i="86"/>
  <c r="W39" i="86"/>
  <c r="AB40" i="86"/>
  <c r="AB31" i="87"/>
  <c r="W30" i="87"/>
  <c r="E77" i="87"/>
  <c r="E88" i="87"/>
  <c r="AB42" i="87"/>
  <c r="AB15" i="87"/>
  <c r="E61" i="87"/>
  <c r="E69" i="86"/>
  <c r="AB23" i="86"/>
  <c r="AB44" i="87"/>
  <c r="E90" i="87"/>
  <c r="R38" i="86"/>
  <c r="D84" i="86" s="1"/>
  <c r="D85" i="86"/>
  <c r="E73" i="87"/>
  <c r="AB27" i="87"/>
  <c r="D76" i="86"/>
  <c r="R29" i="86"/>
  <c r="D75" i="86" s="1"/>
  <c r="E65" i="86"/>
  <c r="AB19" i="86"/>
  <c r="E90" i="86"/>
  <c r="AB44" i="86"/>
  <c r="C56" i="87"/>
  <c r="M9" i="87"/>
  <c r="C55" i="87" s="1"/>
  <c r="E72" i="87"/>
  <c r="AB26" i="87"/>
  <c r="AB31" i="86"/>
  <c r="W30" i="86"/>
  <c r="E77" i="86"/>
  <c r="E65" i="87"/>
  <c r="AB19" i="87"/>
  <c r="E63" i="86"/>
  <c r="AB17" i="86"/>
  <c r="E64" i="87"/>
  <c r="AB18" i="87"/>
  <c r="D58" i="87"/>
  <c r="R11" i="87"/>
  <c r="D57" i="87" s="1"/>
  <c r="E60" i="87"/>
  <c r="AB14" i="87"/>
  <c r="AB32" i="87"/>
  <c r="E78" i="87"/>
  <c r="E62" i="87"/>
  <c r="AB16" i="87"/>
  <c r="S93" i="81"/>
  <c r="S91" i="81"/>
  <c r="S74" i="81"/>
  <c r="S92" i="81"/>
  <c r="S83" i="81"/>
  <c r="C65" i="59"/>
  <c r="R19" i="59"/>
  <c r="R27" i="64"/>
  <c r="C73" i="64"/>
  <c r="S52" i="34"/>
  <c r="S54" i="34" s="1"/>
  <c r="P53" i="82"/>
  <c r="R93" i="82"/>
  <c r="S83" i="82"/>
  <c r="R83" i="82"/>
  <c r="R92" i="82"/>
  <c r="R74" i="82"/>
  <c r="S91" i="82"/>
  <c r="S93" i="82"/>
  <c r="S74" i="82"/>
  <c r="R91" i="82"/>
  <c r="S92" i="82"/>
  <c r="P53" i="83"/>
  <c r="T93" i="83"/>
  <c r="T83" i="83"/>
  <c r="S93" i="83"/>
  <c r="T92" i="83"/>
  <c r="T74" i="83"/>
  <c r="S92" i="83"/>
  <c r="T91" i="83"/>
  <c r="S83" i="83"/>
  <c r="S91" i="83"/>
  <c r="S74" i="83"/>
  <c r="O53" i="78"/>
  <c r="P52" i="78"/>
  <c r="P53" i="81"/>
  <c r="R91" i="81"/>
  <c r="R74" i="81"/>
  <c r="R83" i="81"/>
  <c r="R92" i="81"/>
  <c r="R93" i="81"/>
  <c r="P52" i="35"/>
  <c r="R27" i="58"/>
  <c r="C73" i="58"/>
  <c r="AB24" i="82"/>
  <c r="E70" i="82"/>
  <c r="E68" i="83"/>
  <c r="AB22" i="83"/>
  <c r="W21" i="83"/>
  <c r="E65" i="82"/>
  <c r="AB19" i="82"/>
  <c r="AB34" i="84"/>
  <c r="E80" i="84"/>
  <c r="AB35" i="84"/>
  <c r="E81" i="84"/>
  <c r="AB41" i="82"/>
  <c r="E87" i="82"/>
  <c r="E62" i="83"/>
  <c r="AB16" i="83"/>
  <c r="E63" i="84"/>
  <c r="AB17" i="84"/>
  <c r="AB41" i="84"/>
  <c r="E87" i="84"/>
  <c r="E64" i="82"/>
  <c r="AB18" i="82"/>
  <c r="E69" i="82"/>
  <c r="AB23" i="82"/>
  <c r="E61" i="82"/>
  <c r="AB15" i="82"/>
  <c r="E81" i="82"/>
  <c r="AB35" i="82"/>
  <c r="AB36" i="84"/>
  <c r="E82" i="84"/>
  <c r="R29" i="84"/>
  <c r="D75" i="84" s="1"/>
  <c r="D76" i="84"/>
  <c r="D67" i="82"/>
  <c r="R20" i="82"/>
  <c r="D66" i="82" s="1"/>
  <c r="R29" i="83"/>
  <c r="D75" i="83" s="1"/>
  <c r="D76" i="83"/>
  <c r="E71" i="83"/>
  <c r="AB25" i="83"/>
  <c r="AB26" i="84"/>
  <c r="E72" i="84"/>
  <c r="AB42" i="83"/>
  <c r="E88" i="83"/>
  <c r="AB41" i="83"/>
  <c r="E87" i="83"/>
  <c r="AB31" i="84"/>
  <c r="E77" i="84"/>
  <c r="W30" i="84"/>
  <c r="E64" i="83"/>
  <c r="AB18" i="83"/>
  <c r="AB25" i="84"/>
  <c r="E71" i="84"/>
  <c r="AB22" i="84"/>
  <c r="E68" i="84"/>
  <c r="W21" i="84"/>
  <c r="E77" i="83"/>
  <c r="AB31" i="83"/>
  <c r="W30" i="83"/>
  <c r="AB13" i="82"/>
  <c r="E59" i="82"/>
  <c r="W12" i="82"/>
  <c r="AB27" i="84"/>
  <c r="E73" i="84"/>
  <c r="E63" i="83"/>
  <c r="AB17" i="83"/>
  <c r="E78" i="83"/>
  <c r="AB32" i="83"/>
  <c r="AB24" i="84"/>
  <c r="E70" i="84"/>
  <c r="AB17" i="82"/>
  <c r="E63" i="82"/>
  <c r="E89" i="82"/>
  <c r="AB43" i="82"/>
  <c r="E65" i="83"/>
  <c r="AB19" i="83"/>
  <c r="E69" i="84"/>
  <c r="AB23" i="84"/>
  <c r="AB22" i="82"/>
  <c r="E68" i="82"/>
  <c r="W21" i="82"/>
  <c r="E61" i="83"/>
  <c r="AB15" i="83"/>
  <c r="E88" i="82"/>
  <c r="AB42" i="82"/>
  <c r="E78" i="82"/>
  <c r="AB32" i="82"/>
  <c r="E61" i="84"/>
  <c r="AB15" i="84"/>
  <c r="E90" i="84"/>
  <c r="AB44" i="84"/>
  <c r="R20" i="84"/>
  <c r="D66" i="84" s="1"/>
  <c r="D67" i="84"/>
  <c r="E90" i="82"/>
  <c r="AB44" i="82"/>
  <c r="D58" i="82"/>
  <c r="R11" i="82"/>
  <c r="D57" i="82" s="1"/>
  <c r="E70" i="83"/>
  <c r="AB24" i="83"/>
  <c r="AB18" i="84"/>
  <c r="E64" i="84"/>
  <c r="AB27" i="83"/>
  <c r="E73" i="83"/>
  <c r="R29" i="82"/>
  <c r="D75" i="82" s="1"/>
  <c r="D76" i="82"/>
  <c r="E60" i="82"/>
  <c r="AB14" i="82"/>
  <c r="E69" i="83"/>
  <c r="AB23" i="83"/>
  <c r="M9" i="83"/>
  <c r="C55" i="83" s="1"/>
  <c r="C56" i="83"/>
  <c r="AB34" i="82"/>
  <c r="E80" i="82"/>
  <c r="AB16" i="82"/>
  <c r="E62" i="82"/>
  <c r="AB33" i="83"/>
  <c r="E79" i="83"/>
  <c r="AB43" i="84"/>
  <c r="E89" i="84"/>
  <c r="AB25" i="82"/>
  <c r="E71" i="82"/>
  <c r="E78" i="84"/>
  <c r="AB32" i="84"/>
  <c r="E82" i="82"/>
  <c r="AB36" i="82"/>
  <c r="E90" i="83"/>
  <c r="AB44" i="83"/>
  <c r="E77" i="82"/>
  <c r="AB31" i="82"/>
  <c r="W30" i="82"/>
  <c r="AB14" i="84"/>
  <c r="E60" i="84"/>
  <c r="AB33" i="82"/>
  <c r="E79" i="82"/>
  <c r="AB26" i="82"/>
  <c r="E72" i="82"/>
  <c r="E59" i="84"/>
  <c r="AB13" i="84"/>
  <c r="W12" i="84"/>
  <c r="E62" i="84"/>
  <c r="AB16" i="84"/>
  <c r="E65" i="84"/>
  <c r="AB19" i="84"/>
  <c r="E81" i="83"/>
  <c r="AB35" i="83"/>
  <c r="R38" i="83"/>
  <c r="D84" i="83" s="1"/>
  <c r="D85" i="83"/>
  <c r="R38" i="84"/>
  <c r="D84" i="84" s="1"/>
  <c r="D85" i="84"/>
  <c r="R38" i="82"/>
  <c r="D84" i="82" s="1"/>
  <c r="D85" i="82"/>
  <c r="R11" i="84"/>
  <c r="D57" i="84" s="1"/>
  <c r="D58" i="84"/>
  <c r="E89" i="83"/>
  <c r="AB43" i="83"/>
  <c r="AB26" i="83"/>
  <c r="E72" i="83"/>
  <c r="R11" i="83"/>
  <c r="D57" i="83" s="1"/>
  <c r="D58" i="83"/>
  <c r="E79" i="84"/>
  <c r="AB33" i="84"/>
  <c r="E73" i="82"/>
  <c r="AB27" i="82"/>
  <c r="E86" i="83"/>
  <c r="AB40" i="83"/>
  <c r="W39" i="83"/>
  <c r="AB42" i="84"/>
  <c r="E88" i="84"/>
  <c r="AB34" i="83"/>
  <c r="E80" i="83"/>
  <c r="E82" i="83"/>
  <c r="AB36" i="83"/>
  <c r="E86" i="84"/>
  <c r="AB40" i="84"/>
  <c r="W39" i="84"/>
  <c r="C56" i="82"/>
  <c r="M9" i="82"/>
  <c r="C55" i="82" s="1"/>
  <c r="AB14" i="83"/>
  <c r="E60" i="83"/>
  <c r="D67" i="83"/>
  <c r="R20" i="83"/>
  <c r="D66" i="83" s="1"/>
  <c r="E86" i="82"/>
  <c r="W39" i="82"/>
  <c r="AB40" i="82"/>
  <c r="C56" i="84"/>
  <c r="M9" i="84"/>
  <c r="C55" i="84" s="1"/>
  <c r="W12" i="83"/>
  <c r="E59" i="83"/>
  <c r="AB13" i="83"/>
  <c r="AB33" i="81"/>
  <c r="E79" i="81"/>
  <c r="AB24" i="81"/>
  <c r="E70" i="81"/>
  <c r="E81" i="81"/>
  <c r="AB35" i="81"/>
  <c r="E61" i="81"/>
  <c r="AB15" i="81"/>
  <c r="E63" i="81"/>
  <c r="AB17" i="81"/>
  <c r="E73" i="81"/>
  <c r="AB27" i="81"/>
  <c r="R20" i="81"/>
  <c r="D66" i="81" s="1"/>
  <c r="D67" i="81"/>
  <c r="D76" i="81"/>
  <c r="R29" i="81"/>
  <c r="D75" i="81" s="1"/>
  <c r="D85" i="81"/>
  <c r="R38" i="81"/>
  <c r="D84" i="81" s="1"/>
  <c r="E62" i="81"/>
  <c r="AB16" i="81"/>
  <c r="AB31" i="81"/>
  <c r="E77" i="81"/>
  <c r="W30" i="81"/>
  <c r="W39" i="81"/>
  <c r="E86" i="81"/>
  <c r="AB40" i="81"/>
  <c r="AB41" i="81"/>
  <c r="E87" i="81"/>
  <c r="W21" i="81"/>
  <c r="AB22" i="81"/>
  <c r="E68" i="81"/>
  <c r="C56" i="81"/>
  <c r="M9" i="81"/>
  <c r="C55" i="81" s="1"/>
  <c r="E88" i="81"/>
  <c r="AB42" i="81"/>
  <c r="E72" i="81"/>
  <c r="AB26" i="81"/>
  <c r="E78" i="81"/>
  <c r="AB32" i="81"/>
  <c r="AB44" i="81"/>
  <c r="E90" i="81"/>
  <c r="E89" i="81"/>
  <c r="AB43" i="81"/>
  <c r="D58" i="81"/>
  <c r="R11" i="81"/>
  <c r="D57" i="81" s="1"/>
  <c r="E82" i="81"/>
  <c r="AB36" i="81"/>
  <c r="AB18" i="81"/>
  <c r="E64" i="81"/>
  <c r="E71" i="81"/>
  <c r="AB25" i="81"/>
  <c r="E80" i="81"/>
  <c r="AB34" i="81"/>
  <c r="E59" i="81"/>
  <c r="W12" i="81"/>
  <c r="AB13" i="81"/>
  <c r="E69" i="81"/>
  <c r="AB23" i="81"/>
  <c r="E65" i="81"/>
  <c r="AB19" i="81"/>
  <c r="E60" i="81"/>
  <c r="AB14" i="81"/>
  <c r="R83" i="76"/>
  <c r="R91" i="76"/>
  <c r="R93" i="76"/>
  <c r="R92" i="76"/>
  <c r="R74" i="76"/>
  <c r="O53" i="69"/>
  <c r="P52" i="69"/>
  <c r="Q93" i="76"/>
  <c r="Q91" i="76"/>
  <c r="Q92" i="76"/>
  <c r="Q83" i="76"/>
  <c r="Q74" i="76"/>
  <c r="E80" i="78"/>
  <c r="AB34" i="78"/>
  <c r="AB27" i="78"/>
  <c r="E73" i="78"/>
  <c r="AB17" i="78"/>
  <c r="E63" i="78"/>
  <c r="E69" i="78"/>
  <c r="AB23" i="78"/>
  <c r="AB44" i="78"/>
  <c r="E90" i="78"/>
  <c r="R20" i="78"/>
  <c r="D66" i="78" s="1"/>
  <c r="D67" i="78"/>
  <c r="E79" i="78"/>
  <c r="AB33" i="78"/>
  <c r="R11" i="78"/>
  <c r="D57" i="78" s="1"/>
  <c r="D58" i="78"/>
  <c r="AB22" i="78"/>
  <c r="W21" i="78"/>
  <c r="E68" i="78"/>
  <c r="AB43" i="78"/>
  <c r="E89" i="78"/>
  <c r="AB13" i="78"/>
  <c r="W12" i="78"/>
  <c r="E59" i="78"/>
  <c r="E65" i="78"/>
  <c r="AB19" i="78"/>
  <c r="AB35" i="78"/>
  <c r="E81" i="78"/>
  <c r="AB18" i="78"/>
  <c r="E64" i="78"/>
  <c r="AB41" i="78"/>
  <c r="E87" i="78"/>
  <c r="E86" i="78"/>
  <c r="AB40" i="78"/>
  <c r="W39" i="78"/>
  <c r="E78" i="78"/>
  <c r="AB32" i="78"/>
  <c r="E62" i="78"/>
  <c r="AB16" i="78"/>
  <c r="R38" i="78"/>
  <c r="D84" i="78" s="1"/>
  <c r="D85" i="78"/>
  <c r="M9" i="78"/>
  <c r="C55" i="78" s="1"/>
  <c r="C56" i="78"/>
  <c r="AB14" i="78"/>
  <c r="E60" i="78"/>
  <c r="AB24" i="78"/>
  <c r="E70" i="78"/>
  <c r="E77" i="78"/>
  <c r="AB31" i="78"/>
  <c r="W30" i="78"/>
  <c r="AB25" i="78"/>
  <c r="E71" i="78"/>
  <c r="E88" i="78"/>
  <c r="AB42" i="78"/>
  <c r="E72" i="78"/>
  <c r="AB26" i="78"/>
  <c r="AB15" i="78"/>
  <c r="E61" i="78"/>
  <c r="R29" i="78"/>
  <c r="D75" i="78" s="1"/>
  <c r="D76" i="78"/>
  <c r="P52" i="63"/>
  <c r="S53" i="76"/>
  <c r="P74" i="76"/>
  <c r="P92" i="76"/>
  <c r="P93" i="76"/>
  <c r="P91" i="76"/>
  <c r="P83" i="76"/>
  <c r="P52" i="64"/>
  <c r="O53" i="59"/>
  <c r="P53" i="59" s="1"/>
  <c r="P54" i="59" s="1"/>
  <c r="S52" i="59"/>
  <c r="T52" i="35"/>
  <c r="T54" i="35" s="1"/>
  <c r="E68" i="74"/>
  <c r="AB22" i="74"/>
  <c r="W21" i="74"/>
  <c r="AB36" i="76"/>
  <c r="E82" i="76"/>
  <c r="E64" i="74"/>
  <c r="AB18" i="74"/>
  <c r="AB17" i="74"/>
  <c r="E63" i="74"/>
  <c r="E73" i="74"/>
  <c r="AB27" i="74"/>
  <c r="D85" i="74"/>
  <c r="R38" i="74"/>
  <c r="D84" i="74" s="1"/>
  <c r="AB44" i="76"/>
  <c r="E90" i="76"/>
  <c r="W12" i="76"/>
  <c r="E59" i="76"/>
  <c r="AB13" i="76"/>
  <c r="R38" i="76"/>
  <c r="D84" i="76" s="1"/>
  <c r="D85" i="76"/>
  <c r="D58" i="74"/>
  <c r="R11" i="74"/>
  <c r="D57" i="74" s="1"/>
  <c r="D76" i="76"/>
  <c r="R29" i="76"/>
  <c r="D75" i="76" s="1"/>
  <c r="E72" i="76"/>
  <c r="AB26" i="76"/>
  <c r="E86" i="76"/>
  <c r="W39" i="76"/>
  <c r="AB40" i="76"/>
  <c r="W39" i="74"/>
  <c r="E86" i="74"/>
  <c r="AB40" i="74"/>
  <c r="AB43" i="76"/>
  <c r="E89" i="76"/>
  <c r="M9" i="74"/>
  <c r="C55" i="74" s="1"/>
  <c r="C56" i="74"/>
  <c r="AB13" i="74"/>
  <c r="W12" i="74"/>
  <c r="E59" i="74"/>
  <c r="AB23" i="74"/>
  <c r="E69" i="74"/>
  <c r="W30" i="76"/>
  <c r="E77" i="76"/>
  <c r="AB31" i="76"/>
  <c r="E90" i="74"/>
  <c r="AB44" i="74"/>
  <c r="AB32" i="74"/>
  <c r="E78" i="74"/>
  <c r="E82" i="74"/>
  <c r="AB36" i="74"/>
  <c r="C56" i="76"/>
  <c r="M9" i="76"/>
  <c r="C55" i="76" s="1"/>
  <c r="R11" i="76"/>
  <c r="D57" i="76" s="1"/>
  <c r="D58" i="76"/>
  <c r="E80" i="76"/>
  <c r="AB34" i="76"/>
  <c r="AB32" i="76"/>
  <c r="E78" i="76"/>
  <c r="E87" i="76"/>
  <c r="AB41" i="76"/>
  <c r="E70" i="76"/>
  <c r="AB24" i="76"/>
  <c r="E79" i="74"/>
  <c r="AB33" i="74"/>
  <c r="AB35" i="74"/>
  <c r="E81" i="74"/>
  <c r="AB41" i="74"/>
  <c r="E87" i="74"/>
  <c r="E64" i="76"/>
  <c r="AB18" i="76"/>
  <c r="E89" i="74"/>
  <c r="AB43" i="74"/>
  <c r="E65" i="74"/>
  <c r="AB19" i="74"/>
  <c r="AB25" i="76"/>
  <c r="E71" i="76"/>
  <c r="E65" i="76"/>
  <c r="AB19" i="76"/>
  <c r="E69" i="76"/>
  <c r="AB23" i="76"/>
  <c r="AB16" i="76"/>
  <c r="E62" i="76"/>
  <c r="E62" i="74"/>
  <c r="AB16" i="74"/>
  <c r="E81" i="76"/>
  <c r="AB35" i="76"/>
  <c r="AB26" i="74"/>
  <c r="E72" i="74"/>
  <c r="E88" i="76"/>
  <c r="AB42" i="76"/>
  <c r="AB17" i="76"/>
  <c r="E63" i="76"/>
  <c r="R20" i="76"/>
  <c r="D66" i="76" s="1"/>
  <c r="D67" i="76"/>
  <c r="AB24" i="74"/>
  <c r="E70" i="74"/>
  <c r="E88" i="74"/>
  <c r="AB42" i="74"/>
  <c r="E68" i="76"/>
  <c r="AB22" i="76"/>
  <c r="W21" i="76"/>
  <c r="D76" i="74"/>
  <c r="R29" i="74"/>
  <c r="D75" i="74" s="1"/>
  <c r="E61" i="76"/>
  <c r="AB15" i="76"/>
  <c r="AB25" i="74"/>
  <c r="E71" i="74"/>
  <c r="D67" i="74"/>
  <c r="R20" i="74"/>
  <c r="D66" i="74" s="1"/>
  <c r="AB14" i="76"/>
  <c r="E60" i="76"/>
  <c r="AB14" i="74"/>
  <c r="E60" i="74"/>
  <c r="AB31" i="74"/>
  <c r="E77" i="74"/>
  <c r="W30" i="74"/>
  <c r="AB33" i="76"/>
  <c r="E79" i="76"/>
  <c r="E61" i="74"/>
  <c r="AB15" i="74"/>
  <c r="AB27" i="76"/>
  <c r="E73" i="76"/>
  <c r="AB34" i="74"/>
  <c r="E80" i="74"/>
  <c r="X54" i="66"/>
  <c r="O55" i="66" s="1"/>
  <c r="O56" i="66" s="1"/>
  <c r="X54" i="52"/>
  <c r="S52" i="35"/>
  <c r="X54" i="57"/>
  <c r="O55" i="57" s="1"/>
  <c r="O52" i="18"/>
  <c r="P52" i="18" s="1"/>
  <c r="O52" i="34"/>
  <c r="O53" i="34" s="1"/>
  <c r="P53" i="51"/>
  <c r="O52" i="52"/>
  <c r="O53" i="52" s="1"/>
  <c r="Q74" i="52" s="1"/>
  <c r="T54" i="34"/>
  <c r="T54" i="18"/>
  <c r="T54" i="51"/>
  <c r="E81" i="73"/>
  <c r="AB35" i="73"/>
  <c r="E61" i="73"/>
  <c r="AB15" i="73"/>
  <c r="E80" i="73"/>
  <c r="AB34" i="73"/>
  <c r="AB18" i="73"/>
  <c r="E64" i="73"/>
  <c r="E63" i="73"/>
  <c r="AB17" i="73"/>
  <c r="E69" i="73"/>
  <c r="AB23" i="73"/>
  <c r="AB24" i="73"/>
  <c r="E70" i="73"/>
  <c r="W30" i="73"/>
  <c r="E78" i="73"/>
  <c r="AB32" i="73"/>
  <c r="D58" i="73"/>
  <c r="R11" i="73"/>
  <c r="D57" i="73" s="1"/>
  <c r="R38" i="73"/>
  <c r="D84" i="73" s="1"/>
  <c r="D85" i="73"/>
  <c r="E87" i="73"/>
  <c r="AB41" i="73"/>
  <c r="AB42" i="73"/>
  <c r="E88" i="73"/>
  <c r="E59" i="73"/>
  <c r="AB13" i="73"/>
  <c r="W12" i="73"/>
  <c r="E60" i="73"/>
  <c r="AB14" i="73"/>
  <c r="E89" i="73"/>
  <c r="AB43" i="73"/>
  <c r="AB44" i="73"/>
  <c r="E90" i="73"/>
  <c r="W21" i="73"/>
  <c r="E68" i="73"/>
  <c r="AB22" i="73"/>
  <c r="AB40" i="73"/>
  <c r="E86" i="73"/>
  <c r="W39" i="73"/>
  <c r="E72" i="73"/>
  <c r="AB26" i="73"/>
  <c r="D67" i="73"/>
  <c r="R20" i="73"/>
  <c r="D66" i="73" s="1"/>
  <c r="E73" i="73"/>
  <c r="AB27" i="73"/>
  <c r="E71" i="73"/>
  <c r="AB25" i="73"/>
  <c r="C56" i="73"/>
  <c r="C55" i="73"/>
  <c r="D76" i="73"/>
  <c r="R29" i="73"/>
  <c r="D75" i="73" s="1"/>
  <c r="E65" i="73"/>
  <c r="AB19" i="73"/>
  <c r="E62" i="73"/>
  <c r="AB16" i="73"/>
  <c r="E77" i="73"/>
  <c r="AB31" i="73"/>
  <c r="AB33" i="73"/>
  <c r="E79" i="73"/>
  <c r="AB36" i="73"/>
  <c r="E82" i="73"/>
  <c r="Q52" i="58"/>
  <c r="P52" i="58"/>
  <c r="P52" i="65"/>
  <c r="O55" i="18"/>
  <c r="O56" i="18" s="1"/>
  <c r="E88" i="69"/>
  <c r="AB42" i="69"/>
  <c r="R29" i="69"/>
  <c r="D75" i="69" s="1"/>
  <c r="D76" i="69"/>
  <c r="AB18" i="69"/>
  <c r="E64" i="69"/>
  <c r="E77" i="69"/>
  <c r="AB31" i="69"/>
  <c r="W30" i="69"/>
  <c r="AB36" i="69"/>
  <c r="E82" i="69"/>
  <c r="E80" i="69"/>
  <c r="AB34" i="69"/>
  <c r="AB33" i="69"/>
  <c r="E79" i="69"/>
  <c r="AB17" i="69"/>
  <c r="E63" i="69"/>
  <c r="E65" i="69"/>
  <c r="AB19" i="69"/>
  <c r="E62" i="69"/>
  <c r="AB16" i="69"/>
  <c r="AB27" i="69"/>
  <c r="E73" i="69"/>
  <c r="E60" i="69"/>
  <c r="AB14" i="69"/>
  <c r="E72" i="69"/>
  <c r="AB26" i="69"/>
  <c r="E78" i="69"/>
  <c r="AB32" i="69"/>
  <c r="R11" i="69"/>
  <c r="D57" i="69" s="1"/>
  <c r="D58" i="69"/>
  <c r="E68" i="69"/>
  <c r="W21" i="69"/>
  <c r="AB22" i="69"/>
  <c r="E90" i="69"/>
  <c r="AB44" i="69"/>
  <c r="E71" i="69"/>
  <c r="AB25" i="69"/>
  <c r="W12" i="69"/>
  <c r="AB13" i="69"/>
  <c r="E59" i="69"/>
  <c r="M9" i="69"/>
  <c r="C55" i="69" s="1"/>
  <c r="C56" i="69"/>
  <c r="D85" i="69"/>
  <c r="R38" i="69"/>
  <c r="D84" i="69" s="1"/>
  <c r="R20" i="69"/>
  <c r="D66" i="69" s="1"/>
  <c r="D67" i="69"/>
  <c r="E69" i="69"/>
  <c r="AB23" i="69"/>
  <c r="W39" i="69"/>
  <c r="E86" i="69"/>
  <c r="AB40" i="69"/>
  <c r="E87" i="69"/>
  <c r="AB41" i="69"/>
  <c r="AB15" i="69"/>
  <c r="E61" i="69"/>
  <c r="E89" i="69"/>
  <c r="AB43" i="69"/>
  <c r="AB35" i="69"/>
  <c r="E81" i="69"/>
  <c r="AB24" i="69"/>
  <c r="E70" i="69"/>
  <c r="O53" i="66"/>
  <c r="P52" i="66"/>
  <c r="R52" i="34"/>
  <c r="R54" i="34" s="1"/>
  <c r="D76" i="18"/>
  <c r="R29" i="18"/>
  <c r="D75" i="18" s="1"/>
  <c r="R52" i="35"/>
  <c r="R54" i="35" s="1"/>
  <c r="AB33" i="66"/>
  <c r="E79" i="66"/>
  <c r="D67" i="66"/>
  <c r="R20" i="66"/>
  <c r="D66" i="66" s="1"/>
  <c r="E68" i="66"/>
  <c r="AB22" i="66"/>
  <c r="W21" i="66"/>
  <c r="E60" i="66"/>
  <c r="AB14" i="66"/>
  <c r="E70" i="66"/>
  <c r="AB24" i="66"/>
  <c r="E82" i="66"/>
  <c r="AB36" i="66"/>
  <c r="C56" i="66"/>
  <c r="M9" i="66"/>
  <c r="C55" i="66" s="1"/>
  <c r="AB25" i="66"/>
  <c r="E71" i="66"/>
  <c r="AB26" i="66"/>
  <c r="E72" i="66"/>
  <c r="E88" i="66"/>
  <c r="AB42" i="66"/>
  <c r="AB16" i="66"/>
  <c r="E62" i="66"/>
  <c r="E78" i="66"/>
  <c r="AB32" i="66"/>
  <c r="AB18" i="66"/>
  <c r="E64" i="66"/>
  <c r="E81" i="66"/>
  <c r="AB35" i="66"/>
  <c r="E90" i="66"/>
  <c r="AB44" i="66"/>
  <c r="AB17" i="66"/>
  <c r="E63" i="66"/>
  <c r="E73" i="66"/>
  <c r="AB27" i="66"/>
  <c r="W30" i="66"/>
  <c r="W29" i="66" s="1"/>
  <c r="E77" i="66"/>
  <c r="AB31" i="66"/>
  <c r="E80" i="66"/>
  <c r="AB34" i="66"/>
  <c r="E59" i="66"/>
  <c r="W12" i="66"/>
  <c r="AB13" i="66"/>
  <c r="E86" i="66"/>
  <c r="AB40" i="66"/>
  <c r="W39" i="66"/>
  <c r="AB23" i="66"/>
  <c r="E69" i="66"/>
  <c r="R11" i="66"/>
  <c r="D57" i="66" s="1"/>
  <c r="D58" i="66"/>
  <c r="D85" i="66"/>
  <c r="R38" i="66"/>
  <c r="D84" i="66" s="1"/>
  <c r="D76" i="66"/>
  <c r="D75" i="66"/>
  <c r="AB43" i="66"/>
  <c r="E89" i="66"/>
  <c r="E87" i="66"/>
  <c r="AB41" i="66"/>
  <c r="AB19" i="66"/>
  <c r="E65" i="66"/>
  <c r="AB15" i="66"/>
  <c r="E61" i="66"/>
  <c r="O53" i="58"/>
  <c r="AB15" i="63"/>
  <c r="E61" i="63"/>
  <c r="AB40" i="65"/>
  <c r="E86" i="65"/>
  <c r="W39" i="65"/>
  <c r="AB14" i="65"/>
  <c r="E60" i="65"/>
  <c r="AB14" i="64"/>
  <c r="E60" i="64"/>
  <c r="R38" i="63"/>
  <c r="D84" i="63" s="1"/>
  <c r="D85" i="63"/>
  <c r="E68" i="65"/>
  <c r="AB22" i="65"/>
  <c r="W21" i="65"/>
  <c r="AB15" i="65"/>
  <c r="E61" i="65"/>
  <c r="E78" i="63"/>
  <c r="AB32" i="63"/>
  <c r="AB17" i="65"/>
  <c r="E63" i="65"/>
  <c r="AB42" i="64"/>
  <c r="E88" i="64"/>
  <c r="R20" i="64"/>
  <c r="D66" i="64" s="1"/>
  <c r="D67" i="64"/>
  <c r="AB27" i="63"/>
  <c r="E73" i="63"/>
  <c r="E73" i="65"/>
  <c r="AB27" i="65"/>
  <c r="AB24" i="65"/>
  <c r="E70" i="65"/>
  <c r="E89" i="65"/>
  <c r="AB43" i="65"/>
  <c r="E69" i="65"/>
  <c r="AB23" i="65"/>
  <c r="R20" i="65"/>
  <c r="D66" i="65" s="1"/>
  <c r="D67" i="65"/>
  <c r="AB33" i="63"/>
  <c r="E79" i="63"/>
  <c r="E64" i="65"/>
  <c r="AB18" i="65"/>
  <c r="D85" i="65"/>
  <c r="R38" i="65"/>
  <c r="D84" i="65" s="1"/>
  <c r="E89" i="64"/>
  <c r="AB43" i="64"/>
  <c r="E68" i="64"/>
  <c r="AB22" i="64"/>
  <c r="W21" i="64"/>
  <c r="D58" i="63"/>
  <c r="R11" i="63"/>
  <c r="D57" i="63" s="1"/>
  <c r="AB42" i="63"/>
  <c r="E88" i="63"/>
  <c r="E86" i="63"/>
  <c r="AB40" i="63"/>
  <c r="W39" i="63"/>
  <c r="E86" i="64"/>
  <c r="W39" i="64"/>
  <c r="AB40" i="64"/>
  <c r="E63" i="63"/>
  <c r="AB17" i="63"/>
  <c r="E77" i="64"/>
  <c r="W30" i="64"/>
  <c r="W29" i="64" s="1"/>
  <c r="AB31" i="64"/>
  <c r="E80" i="65"/>
  <c r="AB34" i="65"/>
  <c r="E90" i="65"/>
  <c r="AB44" i="65"/>
  <c r="E59" i="63"/>
  <c r="AB13" i="63"/>
  <c r="W12" i="63"/>
  <c r="E78" i="64"/>
  <c r="AB32" i="64"/>
  <c r="AB23" i="64"/>
  <c r="E69" i="64"/>
  <c r="E64" i="64"/>
  <c r="AB18" i="64"/>
  <c r="D85" i="64"/>
  <c r="R38" i="64"/>
  <c r="D84" i="64" s="1"/>
  <c r="AB26" i="63"/>
  <c r="E72" i="63"/>
  <c r="D76" i="64"/>
  <c r="D75" i="64"/>
  <c r="E62" i="65"/>
  <c r="AB16" i="65"/>
  <c r="E81" i="63"/>
  <c r="AB35" i="63"/>
  <c r="E89" i="63"/>
  <c r="AB43" i="63"/>
  <c r="D67" i="63"/>
  <c r="R20" i="63"/>
  <c r="D66" i="63" s="1"/>
  <c r="E80" i="63"/>
  <c r="AB34" i="63"/>
  <c r="E79" i="65"/>
  <c r="AB33" i="65"/>
  <c r="E81" i="64"/>
  <c r="AB35" i="64"/>
  <c r="M9" i="63"/>
  <c r="C55" i="63" s="1"/>
  <c r="X54" i="63" s="1"/>
  <c r="O55" i="63" s="1"/>
  <c r="O56" i="63" s="1"/>
  <c r="C56" i="63"/>
  <c r="AB41" i="65"/>
  <c r="E87" i="65"/>
  <c r="D76" i="65"/>
  <c r="D75" i="65"/>
  <c r="AB44" i="63"/>
  <c r="E90" i="63"/>
  <c r="E77" i="63"/>
  <c r="AB31" i="63"/>
  <c r="W30" i="63"/>
  <c r="W29" i="63" s="1"/>
  <c r="E68" i="63"/>
  <c r="AB22" i="63"/>
  <c r="W21" i="63"/>
  <c r="E80" i="64"/>
  <c r="AB34" i="64"/>
  <c r="AB42" i="65"/>
  <c r="E88" i="65"/>
  <c r="AB36" i="63"/>
  <c r="E82" i="63"/>
  <c r="E65" i="63"/>
  <c r="AB19" i="63"/>
  <c r="AB24" i="64"/>
  <c r="E70" i="64"/>
  <c r="AB36" i="64"/>
  <c r="E82" i="64"/>
  <c r="AB26" i="64"/>
  <c r="E72" i="64"/>
  <c r="AB35" i="65"/>
  <c r="E81" i="65"/>
  <c r="E82" i="65"/>
  <c r="AB36" i="65"/>
  <c r="D75" i="63"/>
  <c r="D76" i="63"/>
  <c r="R11" i="65"/>
  <c r="D57" i="65" s="1"/>
  <c r="D58" i="65"/>
  <c r="AB26" i="65"/>
  <c r="E72" i="65"/>
  <c r="AB15" i="64"/>
  <c r="E61" i="64"/>
  <c r="AB19" i="65"/>
  <c r="E65" i="65"/>
  <c r="E78" i="65"/>
  <c r="AB32" i="65"/>
  <c r="E71" i="65"/>
  <c r="AB25" i="65"/>
  <c r="E69" i="63"/>
  <c r="AB23" i="63"/>
  <c r="E79" i="64"/>
  <c r="AB33" i="64"/>
  <c r="E77" i="65"/>
  <c r="W30" i="65"/>
  <c r="W29" i="65" s="1"/>
  <c r="AB31" i="65"/>
  <c r="AB16" i="63"/>
  <c r="E62" i="63"/>
  <c r="AB13" i="65"/>
  <c r="E59" i="65"/>
  <c r="W12" i="65"/>
  <c r="E71" i="64"/>
  <c r="AB25" i="64"/>
  <c r="C56" i="65"/>
  <c r="M9" i="65"/>
  <c r="C55" i="65" s="1"/>
  <c r="C56" i="64"/>
  <c r="E90" i="64"/>
  <c r="AB44" i="64"/>
  <c r="E87" i="63"/>
  <c r="AB41" i="63"/>
  <c r="AB16" i="64"/>
  <c r="E62" i="64"/>
  <c r="R11" i="64"/>
  <c r="D57" i="64" s="1"/>
  <c r="D58" i="64"/>
  <c r="E63" i="64"/>
  <c r="AB17" i="64"/>
  <c r="E71" i="63"/>
  <c r="AB25" i="63"/>
  <c r="E65" i="64"/>
  <c r="AB19" i="64"/>
  <c r="AB24" i="63"/>
  <c r="E70" i="63"/>
  <c r="E87" i="64"/>
  <c r="AB41" i="64"/>
  <c r="AB13" i="64"/>
  <c r="E59" i="64"/>
  <c r="W12" i="64"/>
  <c r="E60" i="63"/>
  <c r="AB14" i="63"/>
  <c r="E64" i="63"/>
  <c r="AB18" i="63"/>
  <c r="R52" i="52"/>
  <c r="R54" i="52" s="1"/>
  <c r="R53" i="51"/>
  <c r="R52" i="51"/>
  <c r="R52" i="18"/>
  <c r="R54" i="18" s="1"/>
  <c r="Q52" i="34"/>
  <c r="Q54" i="34" s="1"/>
  <c r="AB44" i="59"/>
  <c r="E90" i="59"/>
  <c r="AB26" i="59"/>
  <c r="E72" i="59"/>
  <c r="E63" i="59"/>
  <c r="AB17" i="59"/>
  <c r="AB15" i="59"/>
  <c r="E61" i="59"/>
  <c r="AB36" i="59"/>
  <c r="E82" i="59"/>
  <c r="AB14" i="59"/>
  <c r="E60" i="59"/>
  <c r="E71" i="59"/>
  <c r="AB25" i="59"/>
  <c r="R11" i="59"/>
  <c r="D57" i="59" s="1"/>
  <c r="D58" i="59"/>
  <c r="Z57" i="59" s="1"/>
  <c r="E59" i="59"/>
  <c r="AB13" i="59"/>
  <c r="W12" i="59"/>
  <c r="W39" i="59"/>
  <c r="AB40" i="59"/>
  <c r="E86" i="59"/>
  <c r="C56" i="59"/>
  <c r="M9" i="59"/>
  <c r="C55" i="59" s="1"/>
  <c r="E88" i="59"/>
  <c r="AB42" i="59"/>
  <c r="E81" i="59"/>
  <c r="AB35" i="59"/>
  <c r="R38" i="59"/>
  <c r="D84" i="59" s="1"/>
  <c r="D85" i="59"/>
  <c r="Z60" i="59" s="1"/>
  <c r="AB23" i="59"/>
  <c r="E69" i="59"/>
  <c r="E79" i="59"/>
  <c r="AB33" i="59"/>
  <c r="AB32" i="59"/>
  <c r="E78" i="59"/>
  <c r="AB16" i="59"/>
  <c r="E62" i="59"/>
  <c r="E77" i="59"/>
  <c r="AB31" i="59"/>
  <c r="W30" i="59"/>
  <c r="W29" i="59" s="1"/>
  <c r="AB27" i="59"/>
  <c r="E73" i="59"/>
  <c r="E89" i="59"/>
  <c r="AB43" i="59"/>
  <c r="D76" i="59"/>
  <c r="Z58" i="59" s="1"/>
  <c r="D75" i="59"/>
  <c r="D67" i="59"/>
  <c r="Z59" i="59" s="1"/>
  <c r="R20" i="59"/>
  <c r="D66" i="59" s="1"/>
  <c r="AB24" i="59"/>
  <c r="E70" i="59"/>
  <c r="AB18" i="59"/>
  <c r="E64" i="59"/>
  <c r="E80" i="59"/>
  <c r="AB34" i="59"/>
  <c r="W21" i="59"/>
  <c r="AB22" i="59"/>
  <c r="E68" i="59"/>
  <c r="AB41" i="59"/>
  <c r="E87" i="59"/>
  <c r="E72" i="58"/>
  <c r="AB26" i="58"/>
  <c r="E60" i="58"/>
  <c r="AB14" i="58"/>
  <c r="E88" i="58"/>
  <c r="AB42" i="58"/>
  <c r="AB32" i="58"/>
  <c r="E78" i="58"/>
  <c r="D76" i="58"/>
  <c r="D75" i="58"/>
  <c r="E82" i="58"/>
  <c r="AB36" i="58"/>
  <c r="AB15" i="58"/>
  <c r="E61" i="58"/>
  <c r="AB18" i="58"/>
  <c r="E64" i="58"/>
  <c r="E77" i="58"/>
  <c r="AB31" i="58"/>
  <c r="AB17" i="58"/>
  <c r="E63" i="58"/>
  <c r="AB33" i="58"/>
  <c r="E79" i="58"/>
  <c r="E62" i="58"/>
  <c r="AB16" i="58"/>
  <c r="E81" i="58"/>
  <c r="AB35" i="58"/>
  <c r="C56" i="58"/>
  <c r="M9" i="58"/>
  <c r="C55" i="58" s="1"/>
  <c r="R38" i="58"/>
  <c r="D84" i="58" s="1"/>
  <c r="D85" i="58"/>
  <c r="E89" i="58"/>
  <c r="AB43" i="58"/>
  <c r="D67" i="58"/>
  <c r="D66" i="58"/>
  <c r="W39" i="58"/>
  <c r="AB40" i="58"/>
  <c r="E86" i="58"/>
  <c r="W21" i="58"/>
  <c r="AB22" i="58"/>
  <c r="E68" i="58"/>
  <c r="R11" i="58"/>
  <c r="D57" i="58" s="1"/>
  <c r="D58" i="58"/>
  <c r="AB41" i="58"/>
  <c r="E87" i="58"/>
  <c r="AB19" i="58"/>
  <c r="E65" i="58"/>
  <c r="AB25" i="58"/>
  <c r="E71" i="58"/>
  <c r="E59" i="58"/>
  <c r="AB13" i="58"/>
  <c r="W12" i="58"/>
  <c r="AB44" i="58"/>
  <c r="E90" i="58"/>
  <c r="E70" i="58"/>
  <c r="AB24" i="58"/>
  <c r="W30" i="58"/>
  <c r="W29" i="58" s="1"/>
  <c r="E80" i="58"/>
  <c r="AB34" i="58"/>
  <c r="E69" i="58"/>
  <c r="AB23" i="58"/>
  <c r="E77" i="57"/>
  <c r="AB31" i="57"/>
  <c r="W30" i="57"/>
  <c r="W29" i="57" s="1"/>
  <c r="D76" i="57"/>
  <c r="D75" i="57"/>
  <c r="E73" i="57"/>
  <c r="AB27" i="57"/>
  <c r="R20" i="57"/>
  <c r="D66" i="57" s="1"/>
  <c r="D67" i="57"/>
  <c r="AB44" i="57"/>
  <c r="E90" i="57"/>
  <c r="AB25" i="57"/>
  <c r="E71" i="57"/>
  <c r="E60" i="57"/>
  <c r="AB14" i="57"/>
  <c r="AB13" i="57"/>
  <c r="E59" i="57"/>
  <c r="W12" i="57"/>
  <c r="D58" i="57"/>
  <c r="R11" i="57"/>
  <c r="D57" i="57" s="1"/>
  <c r="D85" i="57"/>
  <c r="R38" i="57"/>
  <c r="D84" i="57" s="1"/>
  <c r="E61" i="57"/>
  <c r="AB15" i="57"/>
  <c r="E89" i="57"/>
  <c r="AB43" i="57"/>
  <c r="AB16" i="57"/>
  <c r="E62" i="57"/>
  <c r="AB24" i="57"/>
  <c r="E70" i="57"/>
  <c r="W39" i="57"/>
  <c r="AB40" i="57"/>
  <c r="E86" i="57"/>
  <c r="E80" i="57"/>
  <c r="AB34" i="57"/>
  <c r="M9" i="57"/>
  <c r="C55" i="57" s="1"/>
  <c r="C56" i="57"/>
  <c r="E69" i="57"/>
  <c r="AB23" i="57"/>
  <c r="AB17" i="57"/>
  <c r="E63" i="57"/>
  <c r="E72" i="57"/>
  <c r="AB26" i="57"/>
  <c r="AB32" i="57"/>
  <c r="E78" i="57"/>
  <c r="AB41" i="57"/>
  <c r="E87" i="57"/>
  <c r="E64" i="57"/>
  <c r="AB18" i="57"/>
  <c r="AB36" i="57"/>
  <c r="E82" i="57"/>
  <c r="E79" i="57"/>
  <c r="AB33" i="57"/>
  <c r="E88" i="57"/>
  <c r="AB42" i="57"/>
  <c r="E81" i="57"/>
  <c r="AB35" i="57"/>
  <c r="E68" i="57"/>
  <c r="W21" i="57"/>
  <c r="AB22" i="57"/>
  <c r="R11" i="18"/>
  <c r="D57" i="18" s="1"/>
  <c r="W30" i="18"/>
  <c r="Q52" i="18"/>
  <c r="Q54" i="18" s="1"/>
  <c r="Q52" i="51"/>
  <c r="W21" i="51"/>
  <c r="E68" i="51"/>
  <c r="AB22" i="51"/>
  <c r="E71" i="51"/>
  <c r="AB25" i="51"/>
  <c r="E89" i="52"/>
  <c r="AB43" i="52"/>
  <c r="AB17" i="52"/>
  <c r="E63" i="52"/>
  <c r="R20" i="52"/>
  <c r="D66" i="52" s="1"/>
  <c r="D67" i="52"/>
  <c r="AB15" i="52"/>
  <c r="E61" i="52"/>
  <c r="E90" i="51"/>
  <c r="AB44" i="51"/>
  <c r="W21" i="52"/>
  <c r="E68" i="52"/>
  <c r="AB22" i="52"/>
  <c r="E82" i="52"/>
  <c r="AB36" i="52"/>
  <c r="AB42" i="52"/>
  <c r="E88" i="52"/>
  <c r="AB33" i="51"/>
  <c r="E79" i="51"/>
  <c r="AB33" i="52"/>
  <c r="E79" i="52"/>
  <c r="D76" i="51"/>
  <c r="D75" i="51"/>
  <c r="E64" i="51"/>
  <c r="AB18" i="51"/>
  <c r="AB16" i="52"/>
  <c r="E62" i="52"/>
  <c r="W39" i="52"/>
  <c r="W38" i="52" s="1"/>
  <c r="AB40" i="52"/>
  <c r="E86" i="52"/>
  <c r="M9" i="51"/>
  <c r="C55" i="51" s="1"/>
  <c r="C56" i="51"/>
  <c r="AB41" i="51"/>
  <c r="E87" i="51"/>
  <c r="AB36" i="51"/>
  <c r="E82" i="51"/>
  <c r="D75" i="52"/>
  <c r="D76" i="52"/>
  <c r="E65" i="51"/>
  <c r="AB19" i="51"/>
  <c r="E77" i="51"/>
  <c r="W30" i="51"/>
  <c r="W29" i="51" s="1"/>
  <c r="AB31" i="51"/>
  <c r="R11" i="52"/>
  <c r="D57" i="52" s="1"/>
  <c r="D58" i="52"/>
  <c r="E72" i="51"/>
  <c r="AB26" i="51"/>
  <c r="AB25" i="52"/>
  <c r="E71" i="52"/>
  <c r="E70" i="51"/>
  <c r="AB24" i="51"/>
  <c r="E86" i="51"/>
  <c r="W39" i="51"/>
  <c r="W38" i="51" s="1"/>
  <c r="AB40" i="51"/>
  <c r="W30" i="52"/>
  <c r="W29" i="52" s="1"/>
  <c r="AB31" i="52"/>
  <c r="E77" i="52"/>
  <c r="AB13" i="52"/>
  <c r="E59" i="52"/>
  <c r="W12" i="52"/>
  <c r="E70" i="52"/>
  <c r="AB24" i="52"/>
  <c r="E89" i="51"/>
  <c r="AB43" i="51"/>
  <c r="D85" i="52"/>
  <c r="D84" i="52"/>
  <c r="AB18" i="52"/>
  <c r="E64" i="52"/>
  <c r="AB34" i="51"/>
  <c r="E80" i="51"/>
  <c r="E61" i="51"/>
  <c r="AB15" i="51"/>
  <c r="E69" i="52"/>
  <c r="AB23" i="52"/>
  <c r="D84" i="51"/>
  <c r="D85" i="51"/>
  <c r="E88" i="51"/>
  <c r="AB42" i="51"/>
  <c r="AB35" i="52"/>
  <c r="E81" i="52"/>
  <c r="E65" i="52"/>
  <c r="AB19" i="52"/>
  <c r="E73" i="51"/>
  <c r="AB27" i="51"/>
  <c r="E73" i="52"/>
  <c r="AB27" i="52"/>
  <c r="E78" i="51"/>
  <c r="AB32" i="51"/>
  <c r="R11" i="51"/>
  <c r="D57" i="51" s="1"/>
  <c r="D58" i="51"/>
  <c r="E60" i="51"/>
  <c r="AB14" i="51"/>
  <c r="E87" i="52"/>
  <c r="AB41" i="52"/>
  <c r="E60" i="52"/>
  <c r="AB14" i="52"/>
  <c r="D67" i="51"/>
  <c r="R20" i="51"/>
  <c r="D66" i="51" s="1"/>
  <c r="C56" i="52"/>
  <c r="M9" i="52"/>
  <c r="C55" i="52" s="1"/>
  <c r="AB44" i="52"/>
  <c r="E90" i="52"/>
  <c r="E62" i="51"/>
  <c r="AB16" i="51"/>
  <c r="AB13" i="51"/>
  <c r="E59" i="51"/>
  <c r="W12" i="51"/>
  <c r="E78" i="52"/>
  <c r="AB32" i="52"/>
  <c r="E63" i="51"/>
  <c r="AB17" i="51"/>
  <c r="AB26" i="52"/>
  <c r="E72" i="52"/>
  <c r="AB23" i="51"/>
  <c r="E69" i="51"/>
  <c r="AB34" i="52"/>
  <c r="E80" i="52"/>
  <c r="E81" i="51"/>
  <c r="AB35" i="51"/>
  <c r="Q53" i="35"/>
  <c r="Q52" i="52"/>
  <c r="Q54" i="52" s="1"/>
  <c r="Q53" i="51"/>
  <c r="Q93" i="52"/>
  <c r="AB33" i="35"/>
  <c r="E79" i="35"/>
  <c r="AB32" i="35"/>
  <c r="E78" i="35"/>
  <c r="AB32" i="18"/>
  <c r="E78" i="18"/>
  <c r="AB33" i="18"/>
  <c r="E79" i="18"/>
  <c r="AB32" i="34"/>
  <c r="E78" i="34"/>
  <c r="AB33" i="34"/>
  <c r="E79" i="34"/>
  <c r="Q52" i="35"/>
  <c r="B56" i="18"/>
  <c r="W12" i="18"/>
  <c r="R20" i="18"/>
  <c r="D66" i="18" s="1"/>
  <c r="E63" i="18"/>
  <c r="D58" i="18"/>
  <c r="M9" i="18"/>
  <c r="C55" i="18" s="1"/>
  <c r="D85" i="18"/>
  <c r="D84" i="18"/>
  <c r="AB19" i="34"/>
  <c r="E65" i="34"/>
  <c r="AB19" i="35"/>
  <c r="E65" i="35"/>
  <c r="AB36" i="18"/>
  <c r="E82" i="18"/>
  <c r="AB27" i="18"/>
  <c r="E73" i="18"/>
  <c r="AB44" i="18"/>
  <c r="E90" i="18"/>
  <c r="AB44" i="35"/>
  <c r="E90" i="35"/>
  <c r="AB27" i="35"/>
  <c r="E73" i="35"/>
  <c r="AB44" i="34"/>
  <c r="E90" i="34"/>
  <c r="AB36" i="35"/>
  <c r="E82" i="35"/>
  <c r="AB36" i="34"/>
  <c r="E82" i="34"/>
  <c r="C56" i="35"/>
  <c r="M9" i="35"/>
  <c r="C55" i="35" s="1"/>
  <c r="AB23" i="34"/>
  <c r="E69" i="34"/>
  <c r="AB15" i="35"/>
  <c r="E61" i="35"/>
  <c r="AB25" i="35"/>
  <c r="E71" i="35"/>
  <c r="D75" i="34"/>
  <c r="D76" i="34"/>
  <c r="AB34" i="34"/>
  <c r="E80" i="34"/>
  <c r="AB24" i="35"/>
  <c r="E70" i="35"/>
  <c r="AB14" i="35"/>
  <c r="E60" i="35"/>
  <c r="AB17" i="34"/>
  <c r="E63" i="34"/>
  <c r="E77" i="34"/>
  <c r="AB31" i="34"/>
  <c r="W30" i="34"/>
  <c r="W29" i="34" s="1"/>
  <c r="AB16" i="34"/>
  <c r="E62" i="34"/>
  <c r="AB35" i="34"/>
  <c r="E81" i="34"/>
  <c r="AB23" i="35"/>
  <c r="E69" i="35"/>
  <c r="AB42" i="35"/>
  <c r="E88" i="35"/>
  <c r="AB26" i="34"/>
  <c r="E72" i="34"/>
  <c r="AB15" i="34"/>
  <c r="E61" i="34"/>
  <c r="AB43" i="34"/>
  <c r="E89" i="34"/>
  <c r="W39" i="34"/>
  <c r="W38" i="34" s="1"/>
  <c r="AB40" i="34"/>
  <c r="E86" i="34"/>
  <c r="W30" i="35"/>
  <c r="W29" i="35" s="1"/>
  <c r="AB31" i="35"/>
  <c r="E77" i="35"/>
  <c r="AB35" i="35"/>
  <c r="E81" i="35"/>
  <c r="D85" i="34"/>
  <c r="D84" i="34"/>
  <c r="E87" i="34"/>
  <c r="AB41" i="34"/>
  <c r="AB18" i="34"/>
  <c r="E64" i="34"/>
  <c r="R20" i="35"/>
  <c r="D66" i="35" s="1"/>
  <c r="D67" i="35"/>
  <c r="AB43" i="35"/>
  <c r="E89" i="35"/>
  <c r="E68" i="34"/>
  <c r="AB22" i="34"/>
  <c r="D76" i="35"/>
  <c r="D75" i="35"/>
  <c r="E70" i="34"/>
  <c r="AB24" i="34"/>
  <c r="D58" i="35"/>
  <c r="R11" i="35"/>
  <c r="D57" i="35" s="1"/>
  <c r="W21" i="35"/>
  <c r="AB22" i="35"/>
  <c r="E68" i="35"/>
  <c r="AB41" i="35"/>
  <c r="E87" i="35"/>
  <c r="W12" i="35"/>
  <c r="AB13" i="35"/>
  <c r="E59" i="35"/>
  <c r="E86" i="35"/>
  <c r="W39" i="35"/>
  <c r="W38" i="35" s="1"/>
  <c r="AB40" i="35"/>
  <c r="AB42" i="34"/>
  <c r="E88" i="34"/>
  <c r="E60" i="34"/>
  <c r="AB14" i="34"/>
  <c r="AB26" i="35"/>
  <c r="E72" i="35"/>
  <c r="D84" i="35"/>
  <c r="D85" i="35"/>
  <c r="W12" i="34"/>
  <c r="AB13" i="34"/>
  <c r="E59" i="34"/>
  <c r="AB34" i="35"/>
  <c r="E80" i="35"/>
  <c r="AB18" i="35"/>
  <c r="E64" i="35"/>
  <c r="AB17" i="35"/>
  <c r="E63" i="35"/>
  <c r="R11" i="34"/>
  <c r="D57" i="34" s="1"/>
  <c r="D58" i="34"/>
  <c r="AB16" i="35"/>
  <c r="E62" i="35"/>
  <c r="F81" i="18"/>
  <c r="AG35" i="18"/>
  <c r="AG42" i="18"/>
  <c r="F88" i="18"/>
  <c r="AG25" i="18"/>
  <c r="F71" i="18"/>
  <c r="AG24" i="18"/>
  <c r="F70" i="18"/>
  <c r="AG14" i="18"/>
  <c r="F60" i="18"/>
  <c r="E84" i="18"/>
  <c r="E85" i="18"/>
  <c r="AG23" i="18"/>
  <c r="F69" i="18"/>
  <c r="AB39" i="18"/>
  <c r="AB38" i="18" s="1"/>
  <c r="AG40" i="18"/>
  <c r="AL40" i="18" s="1"/>
  <c r="H86" i="18" s="1"/>
  <c r="F86" i="18"/>
  <c r="AG22" i="18"/>
  <c r="AB21" i="18"/>
  <c r="F68" i="18"/>
  <c r="AG34" i="18"/>
  <c r="AL34" i="18" s="1"/>
  <c r="H80" i="18" s="1"/>
  <c r="F80" i="18"/>
  <c r="AG26" i="18"/>
  <c r="AL26" i="18" s="1"/>
  <c r="H72" i="18" s="1"/>
  <c r="F72" i="18"/>
  <c r="AG31" i="18"/>
  <c r="F77" i="18"/>
  <c r="AB12" i="18"/>
  <c r="AG17" i="18"/>
  <c r="F63" i="18"/>
  <c r="F64" i="18"/>
  <c r="AG18" i="18"/>
  <c r="E67" i="18"/>
  <c r="W20" i="18"/>
  <c r="E66" i="18" s="1"/>
  <c r="AG43" i="18"/>
  <c r="F89" i="18"/>
  <c r="AG15" i="18"/>
  <c r="F61" i="18"/>
  <c r="AG41" i="18"/>
  <c r="F87" i="18"/>
  <c r="AG13" i="18"/>
  <c r="AL13" i="18" s="1"/>
  <c r="H59" i="18" s="1"/>
  <c r="F59" i="18"/>
  <c r="AG16" i="18"/>
  <c r="F62" i="18"/>
  <c r="G172" i="28"/>
  <c r="Z7" i="49"/>
  <c r="D7" i="49"/>
  <c r="T7" i="49"/>
  <c r="G4" i="28"/>
  <c r="G3" i="28"/>
  <c r="W7" i="49"/>
  <c r="G161" i="28"/>
  <c r="AD7" i="49"/>
  <c r="F7" i="49"/>
  <c r="U7" i="49"/>
  <c r="AC7" i="49"/>
  <c r="V7" i="49"/>
  <c r="AB7" i="49"/>
  <c r="G174" i="28"/>
  <c r="Y7" i="49"/>
  <c r="G5" i="28"/>
  <c r="AE7" i="49"/>
  <c r="K174" i="28" l="1"/>
  <c r="H173" i="38" s="1"/>
  <c r="K172" i="28"/>
  <c r="H171" i="38" s="1"/>
  <c r="F60" i="103"/>
  <c r="AG14" i="103"/>
  <c r="F86" i="103"/>
  <c r="AG40" i="103"/>
  <c r="AB39" i="103"/>
  <c r="F59" i="103"/>
  <c r="AG13" i="103"/>
  <c r="AB12" i="103"/>
  <c r="F69" i="103"/>
  <c r="AG23" i="103"/>
  <c r="E85" i="103"/>
  <c r="W38" i="103"/>
  <c r="E84" i="103" s="1"/>
  <c r="AG24" i="103"/>
  <c r="F70" i="103"/>
  <c r="E76" i="103"/>
  <c r="W29" i="103"/>
  <c r="E75" i="103" s="1"/>
  <c r="F89" i="103"/>
  <c r="AG43" i="103"/>
  <c r="F79" i="103"/>
  <c r="AG33" i="103"/>
  <c r="F64" i="103"/>
  <c r="AG18" i="103"/>
  <c r="F78" i="103"/>
  <c r="AG32" i="103"/>
  <c r="W20" i="103"/>
  <c r="E66" i="103" s="1"/>
  <c r="E67" i="103"/>
  <c r="AG25" i="103"/>
  <c r="F71" i="103"/>
  <c r="AG31" i="103"/>
  <c r="AB30" i="103"/>
  <c r="F77" i="103"/>
  <c r="F72" i="103"/>
  <c r="AG26" i="103"/>
  <c r="F88" i="103"/>
  <c r="AG42" i="103"/>
  <c r="AG19" i="103"/>
  <c r="F65" i="103"/>
  <c r="E58" i="103"/>
  <c r="W11" i="103"/>
  <c r="E57" i="103" s="1"/>
  <c r="W10" i="103"/>
  <c r="F82" i="103"/>
  <c r="AG36" i="103"/>
  <c r="F73" i="103"/>
  <c r="AG27" i="103"/>
  <c r="AB21" i="103"/>
  <c r="F68" i="103"/>
  <c r="AG22" i="103"/>
  <c r="D56" i="103"/>
  <c r="R9" i="103"/>
  <c r="D55" i="103" s="1"/>
  <c r="F90" i="103"/>
  <c r="AG44" i="103"/>
  <c r="F81" i="103"/>
  <c r="AG35" i="103"/>
  <c r="F63" i="103"/>
  <c r="AG17" i="103"/>
  <c r="AG16" i="103"/>
  <c r="F62" i="103"/>
  <c r="F80" i="103"/>
  <c r="AG34" i="103"/>
  <c r="F61" i="103"/>
  <c r="AG15" i="103"/>
  <c r="F87" i="103"/>
  <c r="AG41" i="103"/>
  <c r="S54" i="35"/>
  <c r="X58" i="59"/>
  <c r="O76" i="59" s="1"/>
  <c r="O75" i="59" s="1"/>
  <c r="X60" i="59"/>
  <c r="O85" i="59" s="1"/>
  <c r="O84" i="59" s="1"/>
  <c r="X59" i="59"/>
  <c r="O67" i="59" s="1"/>
  <c r="O66" i="59" s="1"/>
  <c r="X57" i="59"/>
  <c r="O58" i="59" s="1"/>
  <c r="O57" i="59" s="1"/>
  <c r="R9" i="58"/>
  <c r="S74" i="102"/>
  <c r="S91" i="102"/>
  <c r="Q92" i="102"/>
  <c r="S93" i="102"/>
  <c r="Q91" i="102"/>
  <c r="Q93" i="102"/>
  <c r="Q83" i="102"/>
  <c r="S92" i="102"/>
  <c r="S83" i="102"/>
  <c r="Q74" i="102"/>
  <c r="R74" i="92"/>
  <c r="R92" i="92"/>
  <c r="R83" i="92"/>
  <c r="R93" i="92"/>
  <c r="F69" i="102"/>
  <c r="AG23" i="102"/>
  <c r="W11" i="98"/>
  <c r="E57" i="98" s="1"/>
  <c r="E58" i="98"/>
  <c r="W10" i="98"/>
  <c r="F65" i="98"/>
  <c r="AG19" i="98"/>
  <c r="F65" i="101"/>
  <c r="AG19" i="101"/>
  <c r="E76" i="98"/>
  <c r="W29" i="98"/>
  <c r="E75" i="98" s="1"/>
  <c r="F89" i="101"/>
  <c r="AG43" i="101"/>
  <c r="F70" i="95"/>
  <c r="AG24" i="95"/>
  <c r="AG22" i="101"/>
  <c r="AB21" i="101"/>
  <c r="F68" i="101"/>
  <c r="F82" i="97"/>
  <c r="AG36" i="97"/>
  <c r="AG41" i="97"/>
  <c r="F87" i="97"/>
  <c r="AG26" i="101"/>
  <c r="F72" i="101"/>
  <c r="F59" i="99"/>
  <c r="AG13" i="99"/>
  <c r="AB12" i="99"/>
  <c r="F69" i="101"/>
  <c r="AG23" i="101"/>
  <c r="D56" i="95"/>
  <c r="R9" i="95"/>
  <c r="D55" i="95" s="1"/>
  <c r="F70" i="100"/>
  <c r="AG24" i="100"/>
  <c r="F87" i="99"/>
  <c r="AG41" i="99"/>
  <c r="F82" i="98"/>
  <c r="AG36" i="98"/>
  <c r="E85" i="100"/>
  <c r="W38" i="100"/>
  <c r="E84" i="100" s="1"/>
  <c r="F79" i="98"/>
  <c r="AG33" i="98"/>
  <c r="AG15" i="100"/>
  <c r="F61" i="100"/>
  <c r="F81" i="98"/>
  <c r="AG35" i="98"/>
  <c r="AG23" i="95"/>
  <c r="F69" i="95"/>
  <c r="AB30" i="102"/>
  <c r="AG31" i="102"/>
  <c r="F77" i="102"/>
  <c r="W38" i="95"/>
  <c r="E84" i="95" s="1"/>
  <c r="E85" i="95"/>
  <c r="W10" i="97"/>
  <c r="W11" i="97"/>
  <c r="E57" i="97" s="1"/>
  <c r="E58" i="97"/>
  <c r="F64" i="100"/>
  <c r="AG18" i="100"/>
  <c r="F69" i="97"/>
  <c r="AG23" i="97"/>
  <c r="F73" i="100"/>
  <c r="AG27" i="100"/>
  <c r="F63" i="100"/>
  <c r="AG17" i="100"/>
  <c r="E67" i="100"/>
  <c r="W20" i="100"/>
  <c r="E66" i="100" s="1"/>
  <c r="F63" i="102"/>
  <c r="AG17" i="102"/>
  <c r="AG42" i="102"/>
  <c r="F88" i="102"/>
  <c r="F60" i="98"/>
  <c r="AG14" i="98"/>
  <c r="AG25" i="101"/>
  <c r="F71" i="101"/>
  <c r="F61" i="99"/>
  <c r="AG15" i="99"/>
  <c r="E85" i="102"/>
  <c r="W38" i="102"/>
  <c r="E84" i="102" s="1"/>
  <c r="E67" i="99"/>
  <c r="W20" i="99"/>
  <c r="E66" i="99" s="1"/>
  <c r="F81" i="101"/>
  <c r="AG35" i="101"/>
  <c r="W29" i="101"/>
  <c r="E75" i="101" s="1"/>
  <c r="E76" i="101"/>
  <c r="F87" i="101"/>
  <c r="AG41" i="101"/>
  <c r="F79" i="100"/>
  <c r="AG33" i="100"/>
  <c r="AG42" i="95"/>
  <c r="F88" i="95"/>
  <c r="F73" i="102"/>
  <c r="AG27" i="102"/>
  <c r="E85" i="97"/>
  <c r="W38" i="97"/>
  <c r="E84" i="97" s="1"/>
  <c r="D56" i="101"/>
  <c r="R9" i="101"/>
  <c r="D55" i="101" s="1"/>
  <c r="AG14" i="101"/>
  <c r="F60" i="101"/>
  <c r="W20" i="95"/>
  <c r="E66" i="95" s="1"/>
  <c r="E67" i="95"/>
  <c r="E67" i="97"/>
  <c r="W20" i="97"/>
  <c r="E66" i="97" s="1"/>
  <c r="F70" i="97"/>
  <c r="AG24" i="97"/>
  <c r="F61" i="101"/>
  <c r="AG15" i="101"/>
  <c r="F88" i="99"/>
  <c r="AG42" i="99"/>
  <c r="R9" i="100"/>
  <c r="D55" i="100" s="1"/>
  <c r="D56" i="100"/>
  <c r="F77" i="95"/>
  <c r="AG31" i="95"/>
  <c r="AB30" i="95"/>
  <c r="AG24" i="102"/>
  <c r="F70" i="102"/>
  <c r="W10" i="95"/>
  <c r="E58" i="95"/>
  <c r="W11" i="95"/>
  <c r="E57" i="95" s="1"/>
  <c r="F89" i="97"/>
  <c r="AG43" i="97"/>
  <c r="F64" i="95"/>
  <c r="AG18" i="95"/>
  <c r="AG35" i="99"/>
  <c r="F81" i="99"/>
  <c r="F62" i="95"/>
  <c r="AG16" i="95"/>
  <c r="E58" i="100"/>
  <c r="W10" i="100"/>
  <c r="W11" i="100"/>
  <c r="E57" i="100" s="1"/>
  <c r="E85" i="98"/>
  <c r="W38" i="98"/>
  <c r="E84" i="98" s="1"/>
  <c r="F79" i="95"/>
  <c r="AG33" i="95"/>
  <c r="AG16" i="101"/>
  <c r="F62" i="101"/>
  <c r="E76" i="100"/>
  <c r="W29" i="100"/>
  <c r="E75" i="100" s="1"/>
  <c r="E58" i="101"/>
  <c r="W11" i="101"/>
  <c r="E57" i="101" s="1"/>
  <c r="W10" i="101"/>
  <c r="AG17" i="101"/>
  <c r="F63" i="101"/>
  <c r="F71" i="95"/>
  <c r="AG25" i="95"/>
  <c r="F73" i="98"/>
  <c r="AG27" i="98"/>
  <c r="F82" i="95"/>
  <c r="AG36" i="95"/>
  <c r="AB39" i="95"/>
  <c r="AG40" i="95"/>
  <c r="F86" i="95"/>
  <c r="F81" i="102"/>
  <c r="AG35" i="102"/>
  <c r="F72" i="98"/>
  <c r="AG26" i="98"/>
  <c r="F87" i="95"/>
  <c r="AG41" i="95"/>
  <c r="E67" i="98"/>
  <c r="W20" i="98"/>
  <c r="E66" i="98" s="1"/>
  <c r="F68" i="100"/>
  <c r="AG22" i="100"/>
  <c r="AB21" i="100"/>
  <c r="F61" i="102"/>
  <c r="AG15" i="102"/>
  <c r="F71" i="97"/>
  <c r="AG25" i="97"/>
  <c r="AG40" i="102"/>
  <c r="F86" i="102"/>
  <c r="AB39" i="102"/>
  <c r="F68" i="99"/>
  <c r="AB21" i="99"/>
  <c r="AG22" i="99"/>
  <c r="AG24" i="99"/>
  <c r="F70" i="99"/>
  <c r="E58" i="102"/>
  <c r="W10" i="102"/>
  <c r="W11" i="102"/>
  <c r="E57" i="102" s="1"/>
  <c r="F80" i="101"/>
  <c r="AG34" i="101"/>
  <c r="F86" i="97"/>
  <c r="AB39" i="97"/>
  <c r="AG40" i="97"/>
  <c r="F60" i="97"/>
  <c r="AG14" i="97"/>
  <c r="F88" i="100"/>
  <c r="AG42" i="100"/>
  <c r="F72" i="100"/>
  <c r="AG26" i="100"/>
  <c r="F63" i="95"/>
  <c r="AG17" i="95"/>
  <c r="F62" i="97"/>
  <c r="AG16" i="97"/>
  <c r="AG32" i="102"/>
  <c r="F78" i="102"/>
  <c r="AG42" i="101"/>
  <c r="F88" i="101"/>
  <c r="F65" i="100"/>
  <c r="AG19" i="100"/>
  <c r="F71" i="98"/>
  <c r="AG25" i="98"/>
  <c r="AG42" i="98"/>
  <c r="F88" i="98"/>
  <c r="F87" i="100"/>
  <c r="AG41" i="100"/>
  <c r="AG36" i="99"/>
  <c r="F82" i="99"/>
  <c r="E85" i="99"/>
  <c r="W38" i="99"/>
  <c r="E84" i="99" s="1"/>
  <c r="AG13" i="95"/>
  <c r="AB12" i="95"/>
  <c r="F59" i="95"/>
  <c r="AG26" i="97"/>
  <c r="F72" i="97"/>
  <c r="AB12" i="98"/>
  <c r="F59" i="98"/>
  <c r="AG13" i="98"/>
  <c r="F78" i="100"/>
  <c r="AG32" i="100"/>
  <c r="F73" i="97"/>
  <c r="AG27" i="97"/>
  <c r="F87" i="98"/>
  <c r="AG41" i="98"/>
  <c r="F64" i="102"/>
  <c r="AG18" i="102"/>
  <c r="F89" i="99"/>
  <c r="AG43" i="99"/>
  <c r="AG33" i="99"/>
  <c r="F79" i="99"/>
  <c r="F77" i="98"/>
  <c r="AG31" i="98"/>
  <c r="AB30" i="98"/>
  <c r="F71" i="102"/>
  <c r="AG25" i="102"/>
  <c r="AG44" i="98"/>
  <c r="F90" i="98"/>
  <c r="AB39" i="98"/>
  <c r="AG40" i="98"/>
  <c r="F86" i="98"/>
  <c r="F71" i="100"/>
  <c r="AG25" i="100"/>
  <c r="E76" i="97"/>
  <c r="W29" i="97"/>
  <c r="E75" i="97" s="1"/>
  <c r="F78" i="99"/>
  <c r="AG32" i="99"/>
  <c r="F72" i="99"/>
  <c r="AG26" i="99"/>
  <c r="E58" i="99"/>
  <c r="W11" i="99"/>
  <c r="E57" i="99" s="1"/>
  <c r="W10" i="99"/>
  <c r="F79" i="102"/>
  <c r="AG33" i="102"/>
  <c r="AB30" i="100"/>
  <c r="AG31" i="100"/>
  <c r="F77" i="100"/>
  <c r="F73" i="99"/>
  <c r="AG27" i="99"/>
  <c r="F81" i="100"/>
  <c r="AG35" i="100"/>
  <c r="F59" i="101"/>
  <c r="AG13" i="101"/>
  <c r="AB12" i="101"/>
  <c r="F62" i="98"/>
  <c r="AG16" i="98"/>
  <c r="F87" i="102"/>
  <c r="AG41" i="102"/>
  <c r="F80" i="97"/>
  <c r="AG34" i="97"/>
  <c r="AG19" i="102"/>
  <c r="F65" i="102"/>
  <c r="F60" i="99"/>
  <c r="AG14" i="99"/>
  <c r="F63" i="99"/>
  <c r="AG17" i="99"/>
  <c r="F72" i="95"/>
  <c r="AG26" i="95"/>
  <c r="F80" i="98"/>
  <c r="AG34" i="98"/>
  <c r="W27" i="95"/>
  <c r="D73" i="95"/>
  <c r="F90" i="102"/>
  <c r="AG44" i="102"/>
  <c r="E85" i="101"/>
  <c r="W38" i="101"/>
  <c r="E84" i="101" s="1"/>
  <c r="AB21" i="98"/>
  <c r="AG22" i="98"/>
  <c r="F68" i="98"/>
  <c r="D56" i="98"/>
  <c r="R9" i="98"/>
  <c r="D55" i="98" s="1"/>
  <c r="F79" i="97"/>
  <c r="AG33" i="97"/>
  <c r="F82" i="100"/>
  <c r="AG36" i="100"/>
  <c r="F77" i="101"/>
  <c r="AG31" i="101"/>
  <c r="AB30" i="101"/>
  <c r="AB12" i="102"/>
  <c r="F59" i="102"/>
  <c r="AG13" i="102"/>
  <c r="AG17" i="98"/>
  <c r="F63" i="98"/>
  <c r="AG15" i="95"/>
  <c r="F61" i="95"/>
  <c r="F78" i="101"/>
  <c r="AG32" i="101"/>
  <c r="F69" i="98"/>
  <c r="AG23" i="98"/>
  <c r="F90" i="95"/>
  <c r="AG44" i="95"/>
  <c r="F82" i="102"/>
  <c r="AG36" i="102"/>
  <c r="AG34" i="95"/>
  <c r="F80" i="95"/>
  <c r="AG31" i="99"/>
  <c r="F77" i="99"/>
  <c r="AB30" i="99"/>
  <c r="F64" i="99"/>
  <c r="AG18" i="99"/>
  <c r="F64" i="97"/>
  <c r="AG18" i="97"/>
  <c r="F72" i="102"/>
  <c r="AG26" i="102"/>
  <c r="F60" i="95"/>
  <c r="AG14" i="95"/>
  <c r="AB21" i="97"/>
  <c r="F68" i="97"/>
  <c r="AG22" i="97"/>
  <c r="AG34" i="99"/>
  <c r="F80" i="99"/>
  <c r="F88" i="97"/>
  <c r="AG42" i="97"/>
  <c r="AG16" i="102"/>
  <c r="F62" i="102"/>
  <c r="AG19" i="99"/>
  <c r="F65" i="99"/>
  <c r="F78" i="98"/>
  <c r="AG32" i="98"/>
  <c r="AG43" i="95"/>
  <c r="F89" i="95"/>
  <c r="F64" i="101"/>
  <c r="AG18" i="101"/>
  <c r="F79" i="101"/>
  <c r="AG33" i="101"/>
  <c r="F69" i="99"/>
  <c r="AG23" i="99"/>
  <c r="E67" i="102"/>
  <c r="W20" i="102"/>
  <c r="E66" i="102" s="1"/>
  <c r="F61" i="98"/>
  <c r="AG15" i="98"/>
  <c r="F69" i="100"/>
  <c r="AG23" i="100"/>
  <c r="F81" i="95"/>
  <c r="AG35" i="95"/>
  <c r="F90" i="101"/>
  <c r="AG44" i="101"/>
  <c r="F65" i="95"/>
  <c r="AG19" i="95"/>
  <c r="AG13" i="100"/>
  <c r="AB12" i="100"/>
  <c r="F59" i="100"/>
  <c r="E67" i="101"/>
  <c r="W20" i="101"/>
  <c r="E66" i="101" s="1"/>
  <c r="F80" i="102"/>
  <c r="AG34" i="102"/>
  <c r="F78" i="95"/>
  <c r="AG32" i="95"/>
  <c r="AG31" i="97"/>
  <c r="AB30" i="97"/>
  <c r="F77" i="97"/>
  <c r="F60" i="102"/>
  <c r="AG14" i="102"/>
  <c r="F65" i="97"/>
  <c r="AG19" i="97"/>
  <c r="AG44" i="97"/>
  <c r="F90" i="97"/>
  <c r="F80" i="100"/>
  <c r="AG34" i="100"/>
  <c r="F86" i="100"/>
  <c r="AG40" i="100"/>
  <c r="AB39" i="100"/>
  <c r="E76" i="102"/>
  <c r="W29" i="102"/>
  <c r="E75" i="102" s="1"/>
  <c r="D56" i="102"/>
  <c r="R9" i="102"/>
  <c r="D55" i="102" s="1"/>
  <c r="F59" i="97"/>
  <c r="AG13" i="97"/>
  <c r="AB12" i="97"/>
  <c r="F73" i="101"/>
  <c r="AG27" i="101"/>
  <c r="F78" i="97"/>
  <c r="AG32" i="97"/>
  <c r="F86" i="101"/>
  <c r="AG40" i="101"/>
  <c r="AB39" i="101"/>
  <c r="F63" i="97"/>
  <c r="AG17" i="97"/>
  <c r="D56" i="99"/>
  <c r="R9" i="99"/>
  <c r="D55" i="99" s="1"/>
  <c r="F61" i="97"/>
  <c r="AG15" i="97"/>
  <c r="F90" i="100"/>
  <c r="AG44" i="100"/>
  <c r="F70" i="98"/>
  <c r="AG24" i="98"/>
  <c r="AG14" i="100"/>
  <c r="F60" i="100"/>
  <c r="F89" i="102"/>
  <c r="AG43" i="102"/>
  <c r="F89" i="98"/>
  <c r="AG43" i="98"/>
  <c r="F89" i="100"/>
  <c r="AG43" i="100"/>
  <c r="F82" i="101"/>
  <c r="AG36" i="101"/>
  <c r="F62" i="100"/>
  <c r="AG16" i="100"/>
  <c r="F71" i="99"/>
  <c r="AG25" i="99"/>
  <c r="F81" i="97"/>
  <c r="AG35" i="97"/>
  <c r="AG24" i="101"/>
  <c r="F70" i="101"/>
  <c r="F68" i="95"/>
  <c r="AB21" i="95"/>
  <c r="AG22" i="95"/>
  <c r="E76" i="99"/>
  <c r="W29" i="99"/>
  <c r="E75" i="99" s="1"/>
  <c r="D56" i="97"/>
  <c r="R9" i="97"/>
  <c r="D55" i="97" s="1"/>
  <c r="AG18" i="98"/>
  <c r="F64" i="98"/>
  <c r="E76" i="95"/>
  <c r="W29" i="95"/>
  <c r="E75" i="95" s="1"/>
  <c r="F62" i="99"/>
  <c r="AG16" i="99"/>
  <c r="F90" i="99"/>
  <c r="AG44" i="99"/>
  <c r="AB39" i="99"/>
  <c r="AG40" i="99"/>
  <c r="F86" i="99"/>
  <c r="AG22" i="102"/>
  <c r="AB21" i="102"/>
  <c r="F68" i="102"/>
  <c r="Q91" i="92"/>
  <c r="Q92" i="92"/>
  <c r="R91" i="92"/>
  <c r="Q83" i="92"/>
  <c r="Q74" i="92"/>
  <c r="Q93" i="92"/>
  <c r="S93" i="92"/>
  <c r="P91" i="95"/>
  <c r="P75" i="95"/>
  <c r="P74" i="95"/>
  <c r="P80" i="95"/>
  <c r="P78" i="95"/>
  <c r="P86" i="95"/>
  <c r="P61" i="95"/>
  <c r="P66" i="95"/>
  <c r="P63" i="95"/>
  <c r="P67" i="95"/>
  <c r="P87" i="95"/>
  <c r="P89" i="95"/>
  <c r="P72" i="95"/>
  <c r="P77" i="95"/>
  <c r="P81" i="95"/>
  <c r="P57" i="95"/>
  <c r="P62" i="95"/>
  <c r="P59" i="95"/>
  <c r="P64" i="95"/>
  <c r="P83" i="95"/>
  <c r="P84" i="95"/>
  <c r="P70" i="95"/>
  <c r="P88" i="95"/>
  <c r="P93" i="95"/>
  <c r="P76" i="95"/>
  <c r="P58" i="95"/>
  <c r="P55" i="95"/>
  <c r="P60" i="95"/>
  <c r="P73" i="95"/>
  <c r="P79" i="95"/>
  <c r="P82" i="95"/>
  <c r="P90" i="95"/>
  <c r="P85" i="95"/>
  <c r="P92" i="95"/>
  <c r="P65" i="95"/>
  <c r="P68" i="95"/>
  <c r="P69" i="95"/>
  <c r="P54" i="95"/>
  <c r="P56" i="95"/>
  <c r="P71" i="95"/>
  <c r="P91" i="97"/>
  <c r="P74" i="97"/>
  <c r="P54" i="97"/>
  <c r="P92" i="97"/>
  <c r="P93" i="97"/>
  <c r="P83" i="97"/>
  <c r="P65" i="97"/>
  <c r="P62" i="97"/>
  <c r="P88" i="97"/>
  <c r="P60" i="97"/>
  <c r="P63" i="97"/>
  <c r="P72" i="97"/>
  <c r="P71" i="97"/>
  <c r="P82" i="97"/>
  <c r="P80" i="97"/>
  <c r="P61" i="97"/>
  <c r="P81" i="97"/>
  <c r="P90" i="97"/>
  <c r="P69" i="97"/>
  <c r="P70" i="97"/>
  <c r="P89" i="97"/>
  <c r="P79" i="97"/>
  <c r="P73" i="97"/>
  <c r="P64" i="97"/>
  <c r="P87" i="97"/>
  <c r="P78" i="97"/>
  <c r="P68" i="97"/>
  <c r="P86" i="97"/>
  <c r="P77" i="97"/>
  <c r="P59" i="97"/>
  <c r="P57" i="97"/>
  <c r="P84" i="97"/>
  <c r="P76" i="97"/>
  <c r="P85" i="97"/>
  <c r="P66" i="97"/>
  <c r="P67" i="97"/>
  <c r="P58" i="97"/>
  <c r="P75" i="97"/>
  <c r="P55" i="97"/>
  <c r="P56" i="97"/>
  <c r="P92" i="99"/>
  <c r="P76" i="99"/>
  <c r="P81" i="99"/>
  <c r="P86" i="99"/>
  <c r="P79" i="99"/>
  <c r="P66" i="99"/>
  <c r="P63" i="99"/>
  <c r="P75" i="99"/>
  <c r="P91" i="99"/>
  <c r="P58" i="99"/>
  <c r="P88" i="99"/>
  <c r="P93" i="99"/>
  <c r="P77" i="99"/>
  <c r="P82" i="99"/>
  <c r="P74" i="99"/>
  <c r="P62" i="99"/>
  <c r="P59" i="99"/>
  <c r="P68" i="99"/>
  <c r="P87" i="99"/>
  <c r="P61" i="99"/>
  <c r="P54" i="99"/>
  <c r="P57" i="99"/>
  <c r="P84" i="99"/>
  <c r="P89" i="99"/>
  <c r="P73" i="99"/>
  <c r="P78" i="99"/>
  <c r="P72" i="99"/>
  <c r="P71" i="99"/>
  <c r="P55" i="99"/>
  <c r="P64" i="99"/>
  <c r="P69" i="99"/>
  <c r="P56" i="99"/>
  <c r="P80" i="99"/>
  <c r="P85" i="99"/>
  <c r="P90" i="99"/>
  <c r="P83" i="99"/>
  <c r="P70" i="99"/>
  <c r="P67" i="99"/>
  <c r="P60" i="99"/>
  <c r="P65" i="99"/>
  <c r="P53" i="102"/>
  <c r="T83" i="102"/>
  <c r="R91" i="102"/>
  <c r="R74" i="102"/>
  <c r="T74" i="102"/>
  <c r="R83" i="102"/>
  <c r="T91" i="102"/>
  <c r="P76" i="93"/>
  <c r="P79" i="93"/>
  <c r="P85" i="93"/>
  <c r="P68" i="93"/>
  <c r="P81" i="93"/>
  <c r="P64" i="93"/>
  <c r="P62" i="93"/>
  <c r="P54" i="93"/>
  <c r="P70" i="93"/>
  <c r="P55" i="93"/>
  <c r="P63" i="93"/>
  <c r="P87" i="93"/>
  <c r="P58" i="93"/>
  <c r="P67" i="93"/>
  <c r="P73" i="93"/>
  <c r="P57" i="93"/>
  <c r="P72" i="93"/>
  <c r="P66" i="93"/>
  <c r="P78" i="93"/>
  <c r="P91" i="93"/>
  <c r="P93" i="93"/>
  <c r="P77" i="93"/>
  <c r="P84" i="93"/>
  <c r="P69" i="93"/>
  <c r="P92" i="93"/>
  <c r="P71" i="93"/>
  <c r="P86" i="93"/>
  <c r="P61" i="93"/>
  <c r="P60" i="93"/>
  <c r="P88" i="93"/>
  <c r="P89" i="93"/>
  <c r="P65" i="93"/>
  <c r="P80" i="93"/>
  <c r="P75" i="93"/>
  <c r="P56" i="93"/>
  <c r="P90" i="93"/>
  <c r="P74" i="93"/>
  <c r="P83" i="93"/>
  <c r="P59" i="93"/>
  <c r="P82" i="93"/>
  <c r="P54" i="94"/>
  <c r="P86" i="94"/>
  <c r="P58" i="94"/>
  <c r="P92" i="94"/>
  <c r="P60" i="94"/>
  <c r="P73" i="94"/>
  <c r="P80" i="94"/>
  <c r="P69" i="94"/>
  <c r="P56" i="94"/>
  <c r="P62" i="94"/>
  <c r="P75" i="94"/>
  <c r="P67" i="94"/>
  <c r="P55" i="94"/>
  <c r="P76" i="94"/>
  <c r="P81" i="94"/>
  <c r="P61" i="94"/>
  <c r="P63" i="94"/>
  <c r="P89" i="94"/>
  <c r="P68" i="94"/>
  <c r="P90" i="94"/>
  <c r="P85" i="94"/>
  <c r="P78" i="94"/>
  <c r="P84" i="94"/>
  <c r="P79" i="94"/>
  <c r="P59" i="94"/>
  <c r="P57" i="94"/>
  <c r="P70" i="94"/>
  <c r="P83" i="94"/>
  <c r="P64" i="94"/>
  <c r="P74" i="94"/>
  <c r="P91" i="94"/>
  <c r="P66" i="94"/>
  <c r="P72" i="94"/>
  <c r="P71" i="94"/>
  <c r="P65" i="94"/>
  <c r="P88" i="94"/>
  <c r="P82" i="94"/>
  <c r="P93" i="94"/>
  <c r="P77" i="94"/>
  <c r="P87" i="94"/>
  <c r="P53" i="73"/>
  <c r="Q91" i="73"/>
  <c r="R91" i="73"/>
  <c r="Q83" i="73"/>
  <c r="R74" i="73"/>
  <c r="Q74" i="73"/>
  <c r="R83" i="73"/>
  <c r="Q93" i="73"/>
  <c r="R93" i="73"/>
  <c r="W19" i="57"/>
  <c r="D65" i="57"/>
  <c r="W10" i="64"/>
  <c r="W36" i="78"/>
  <c r="D82" i="78"/>
  <c r="W10" i="91"/>
  <c r="W10" i="89"/>
  <c r="W10" i="18"/>
  <c r="W10" i="57"/>
  <c r="W10" i="52"/>
  <c r="W10" i="65"/>
  <c r="W10" i="63"/>
  <c r="W10" i="83"/>
  <c r="W10" i="84"/>
  <c r="W10" i="93"/>
  <c r="F73" i="94"/>
  <c r="AG27" i="94"/>
  <c r="E85" i="94"/>
  <c r="W38" i="94"/>
  <c r="E84" i="94" s="1"/>
  <c r="F82" i="94"/>
  <c r="AG36" i="94"/>
  <c r="W29" i="94"/>
  <c r="E75" i="94" s="1"/>
  <c r="E76" i="94"/>
  <c r="F71" i="94"/>
  <c r="AG25" i="94"/>
  <c r="F90" i="94"/>
  <c r="AG44" i="94"/>
  <c r="F62" i="94"/>
  <c r="AG16" i="94"/>
  <c r="F87" i="94"/>
  <c r="AG41" i="94"/>
  <c r="W10" i="94"/>
  <c r="W11" i="94"/>
  <c r="E57" i="94" s="1"/>
  <c r="E58" i="94"/>
  <c r="W10" i="35"/>
  <c r="W10" i="51"/>
  <c r="W10" i="58"/>
  <c r="W10" i="69"/>
  <c r="W10" i="76"/>
  <c r="W10" i="78"/>
  <c r="W10" i="82"/>
  <c r="W10" i="92"/>
  <c r="F79" i="94"/>
  <c r="AG33" i="94"/>
  <c r="AG32" i="94"/>
  <c r="F78" i="94"/>
  <c r="AG15" i="94"/>
  <c r="F61" i="94"/>
  <c r="F65" i="94"/>
  <c r="AG19" i="94"/>
  <c r="F80" i="94"/>
  <c r="AG34" i="94"/>
  <c r="F70" i="94"/>
  <c r="AG24" i="94"/>
  <c r="AG18" i="94"/>
  <c r="F64" i="94"/>
  <c r="F89" i="94"/>
  <c r="AG43" i="94"/>
  <c r="F81" i="94"/>
  <c r="AG35" i="94"/>
  <c r="W10" i="66"/>
  <c r="W10" i="73"/>
  <c r="W10" i="86"/>
  <c r="W10" i="87"/>
  <c r="W10" i="90"/>
  <c r="F72" i="94"/>
  <c r="AG26" i="94"/>
  <c r="F69" i="94"/>
  <c r="AG23" i="94"/>
  <c r="F88" i="94"/>
  <c r="AG42" i="94"/>
  <c r="AG22" i="94"/>
  <c r="AB21" i="94"/>
  <c r="F68" i="94"/>
  <c r="AB30" i="94"/>
  <c r="AG31" i="94"/>
  <c r="F77" i="94"/>
  <c r="D56" i="94"/>
  <c r="R9" i="94"/>
  <c r="D55" i="94" s="1"/>
  <c r="W10" i="74"/>
  <c r="W10" i="81"/>
  <c r="F86" i="94"/>
  <c r="AG40" i="94"/>
  <c r="AB39" i="94"/>
  <c r="F60" i="94"/>
  <c r="AG14" i="94"/>
  <c r="E67" i="94"/>
  <c r="W20" i="94"/>
  <c r="E66" i="94" s="1"/>
  <c r="F63" i="94"/>
  <c r="AG17" i="94"/>
  <c r="F59" i="94"/>
  <c r="AG13" i="94"/>
  <c r="AB12" i="94"/>
  <c r="P78" i="84"/>
  <c r="P89" i="84"/>
  <c r="P90" i="84"/>
  <c r="W10" i="88"/>
  <c r="W10" i="59"/>
  <c r="K5" i="28"/>
  <c r="H4" i="38" s="1"/>
  <c r="P55" i="84"/>
  <c r="P56" i="84"/>
  <c r="P77" i="84"/>
  <c r="P64" i="84"/>
  <c r="P69" i="84"/>
  <c r="P84" i="84"/>
  <c r="P83" i="84"/>
  <c r="P82" i="84"/>
  <c r="P74" i="84"/>
  <c r="P93" i="84"/>
  <c r="P86" i="84"/>
  <c r="P71" i="84"/>
  <c r="P59" i="84"/>
  <c r="P68" i="84"/>
  <c r="P91" i="84"/>
  <c r="P60" i="84"/>
  <c r="P88" i="84"/>
  <c r="R10" i="34"/>
  <c r="W25" i="34"/>
  <c r="D71" i="34"/>
  <c r="P67" i="84"/>
  <c r="P54" i="84"/>
  <c r="P61" i="84"/>
  <c r="P87" i="84"/>
  <c r="P85" i="84"/>
  <c r="P57" i="84"/>
  <c r="P76" i="84"/>
  <c r="P62" i="84"/>
  <c r="P63" i="84"/>
  <c r="P80" i="84"/>
  <c r="C56" i="34"/>
  <c r="C67" i="34"/>
  <c r="Z59" i="34" s="1"/>
  <c r="X59" i="34" s="1"/>
  <c r="M20" i="34"/>
  <c r="C66" i="34" s="1"/>
  <c r="P92" i="84"/>
  <c r="P65" i="84"/>
  <c r="P79" i="84"/>
  <c r="P70" i="84"/>
  <c r="P66" i="84"/>
  <c r="P58" i="84"/>
  <c r="P75" i="84"/>
  <c r="P73" i="84"/>
  <c r="P81" i="84"/>
  <c r="K161" i="28"/>
  <c r="H160" i="38" s="1"/>
  <c r="F87" i="93"/>
  <c r="AG41" i="93"/>
  <c r="F88" i="93"/>
  <c r="AG42" i="93"/>
  <c r="W11" i="93"/>
  <c r="E57" i="93" s="1"/>
  <c r="E58" i="93"/>
  <c r="AB21" i="93"/>
  <c r="F71" i="93"/>
  <c r="AG25" i="93"/>
  <c r="F61" i="93"/>
  <c r="AG15" i="93"/>
  <c r="F90" i="93"/>
  <c r="AG44" i="93"/>
  <c r="F63" i="93"/>
  <c r="AG17" i="93"/>
  <c r="F80" i="93"/>
  <c r="AG34" i="93"/>
  <c r="F79" i="93"/>
  <c r="AG33" i="93"/>
  <c r="F64" i="93"/>
  <c r="AG18" i="93"/>
  <c r="E76" i="93"/>
  <c r="W29" i="93"/>
  <c r="E75" i="93" s="1"/>
  <c r="F86" i="93"/>
  <c r="AG40" i="93"/>
  <c r="AB39" i="93"/>
  <c r="AG13" i="93"/>
  <c r="AB12" i="93"/>
  <c r="F59" i="93"/>
  <c r="F73" i="93"/>
  <c r="AG27" i="93"/>
  <c r="F68" i="93"/>
  <c r="AG22" i="93"/>
  <c r="F69" i="93"/>
  <c r="AG23" i="93"/>
  <c r="F70" i="93"/>
  <c r="AG24" i="93"/>
  <c r="F82" i="93"/>
  <c r="AG36" i="93"/>
  <c r="F89" i="93"/>
  <c r="AG43" i="93"/>
  <c r="F78" i="93"/>
  <c r="AG32" i="93"/>
  <c r="F60" i="93"/>
  <c r="AG14" i="93"/>
  <c r="F65" i="93"/>
  <c r="AG19" i="93"/>
  <c r="AB30" i="93"/>
  <c r="F77" i="93"/>
  <c r="AG31" i="93"/>
  <c r="E85" i="93"/>
  <c r="W38" i="93"/>
  <c r="E84" i="93" s="1"/>
  <c r="AG26" i="93"/>
  <c r="F72" i="93"/>
  <c r="D56" i="93"/>
  <c r="R9" i="93"/>
  <c r="D55" i="93" s="1"/>
  <c r="F81" i="93"/>
  <c r="AG35" i="93"/>
  <c r="F62" i="93"/>
  <c r="AG16" i="93"/>
  <c r="E67" i="93"/>
  <c r="W20" i="93"/>
  <c r="E66" i="93" s="1"/>
  <c r="P74" i="92"/>
  <c r="P54" i="92"/>
  <c r="P92" i="92"/>
  <c r="P83" i="92"/>
  <c r="P91" i="92"/>
  <c r="P93" i="92"/>
  <c r="AG32" i="92"/>
  <c r="F78" i="92"/>
  <c r="F61" i="92"/>
  <c r="AG15" i="92"/>
  <c r="AG14" i="92"/>
  <c r="F60" i="92"/>
  <c r="W20" i="92"/>
  <c r="E66" i="92" s="1"/>
  <c r="E67" i="92"/>
  <c r="AG19" i="92"/>
  <c r="F65" i="92"/>
  <c r="W38" i="92"/>
  <c r="E84" i="92" s="1"/>
  <c r="E85" i="92"/>
  <c r="F90" i="92"/>
  <c r="AG44" i="92"/>
  <c r="AG24" i="92"/>
  <c r="F70" i="92"/>
  <c r="F88" i="92"/>
  <c r="AG42" i="92"/>
  <c r="F64" i="92"/>
  <c r="AG18" i="92"/>
  <c r="AG36" i="92"/>
  <c r="F82" i="92"/>
  <c r="F63" i="92"/>
  <c r="AG17" i="92"/>
  <c r="AG16" i="92"/>
  <c r="F62" i="92"/>
  <c r="R9" i="92"/>
  <c r="D55" i="92" s="1"/>
  <c r="D56" i="92"/>
  <c r="F73" i="92"/>
  <c r="AG27" i="92"/>
  <c r="F80" i="92"/>
  <c r="AG34" i="92"/>
  <c r="F59" i="92"/>
  <c r="AG13" i="92"/>
  <c r="AB12" i="92"/>
  <c r="F79" i="92"/>
  <c r="AG33" i="92"/>
  <c r="AG41" i="92"/>
  <c r="F87" i="92"/>
  <c r="AG25" i="92"/>
  <c r="F71" i="92"/>
  <c r="F69" i="92"/>
  <c r="AG23" i="92"/>
  <c r="E58" i="92"/>
  <c r="W11" i="92"/>
  <c r="E57" i="92" s="1"/>
  <c r="F89" i="92"/>
  <c r="AG43" i="92"/>
  <c r="W29" i="92"/>
  <c r="E75" i="92" s="1"/>
  <c r="E76" i="92"/>
  <c r="AG26" i="92"/>
  <c r="F72" i="92"/>
  <c r="AG35" i="92"/>
  <c r="F81" i="92"/>
  <c r="F86" i="92"/>
  <c r="AG40" i="92"/>
  <c r="AB39" i="92"/>
  <c r="F68" i="92"/>
  <c r="AB21" i="92"/>
  <c r="AG22" i="92"/>
  <c r="AB30" i="92"/>
  <c r="F77" i="92"/>
  <c r="AG31" i="92"/>
  <c r="S92" i="52"/>
  <c r="S74" i="52"/>
  <c r="S91" i="52"/>
  <c r="S83" i="52"/>
  <c r="S93" i="52"/>
  <c r="S74" i="69"/>
  <c r="S91" i="69"/>
  <c r="S93" i="69"/>
  <c r="S83" i="69"/>
  <c r="S92" i="69"/>
  <c r="S83" i="78"/>
  <c r="S93" i="78"/>
  <c r="S74" i="78"/>
  <c r="S92" i="78"/>
  <c r="S91" i="78"/>
  <c r="S74" i="57"/>
  <c r="S92" i="57"/>
  <c r="S83" i="57"/>
  <c r="S91" i="57"/>
  <c r="S93" i="57"/>
  <c r="F78" i="91"/>
  <c r="AG32" i="91"/>
  <c r="F62" i="89"/>
  <c r="AG16" i="89"/>
  <c r="F89" i="88"/>
  <c r="AG43" i="88"/>
  <c r="F79" i="88"/>
  <c r="AG33" i="88"/>
  <c r="F73" i="90"/>
  <c r="AG27" i="90"/>
  <c r="F78" i="88"/>
  <c r="AG32" i="88"/>
  <c r="F72" i="89"/>
  <c r="AG26" i="89"/>
  <c r="E85" i="88"/>
  <c r="W38" i="88"/>
  <c r="E84" i="88" s="1"/>
  <c r="AG33" i="90"/>
  <c r="F79" i="90"/>
  <c r="AG36" i="88"/>
  <c r="F82" i="88"/>
  <c r="F70" i="90"/>
  <c r="AG24" i="90"/>
  <c r="F61" i="91"/>
  <c r="AG15" i="91"/>
  <c r="E58" i="88"/>
  <c r="W11" i="88"/>
  <c r="E57" i="88" s="1"/>
  <c r="F72" i="91"/>
  <c r="AG26" i="91"/>
  <c r="F89" i="89"/>
  <c r="AG43" i="89"/>
  <c r="F61" i="89"/>
  <c r="AG15" i="89"/>
  <c r="AG40" i="88"/>
  <c r="F86" i="88"/>
  <c r="AB39" i="88"/>
  <c r="E85" i="91"/>
  <c r="W38" i="91"/>
  <c r="E84" i="91" s="1"/>
  <c r="F80" i="89"/>
  <c r="AG34" i="89"/>
  <c r="F89" i="90"/>
  <c r="AG43" i="90"/>
  <c r="AB21" i="90"/>
  <c r="F69" i="90"/>
  <c r="AG23" i="90"/>
  <c r="F61" i="88"/>
  <c r="AG15" i="88"/>
  <c r="AG41" i="88"/>
  <c r="F87" i="88"/>
  <c r="F82" i="90"/>
  <c r="AG36" i="90"/>
  <c r="F59" i="90"/>
  <c r="AB12" i="90"/>
  <c r="AG13" i="90"/>
  <c r="F71" i="90"/>
  <c r="AG25" i="90"/>
  <c r="F90" i="90"/>
  <c r="AG44" i="90"/>
  <c r="D56" i="88"/>
  <c r="R9" i="88"/>
  <c r="D55" i="88" s="1"/>
  <c r="W20" i="89"/>
  <c r="E66" i="89" s="1"/>
  <c r="E67" i="89"/>
  <c r="R9" i="89"/>
  <c r="D55" i="89" s="1"/>
  <c r="D56" i="89"/>
  <c r="F65" i="88"/>
  <c r="AG19" i="88"/>
  <c r="W11" i="90"/>
  <c r="E57" i="90" s="1"/>
  <c r="E58" i="90"/>
  <c r="E67" i="88"/>
  <c r="W20" i="88"/>
  <c r="E66" i="88" s="1"/>
  <c r="F69" i="91"/>
  <c r="AG23" i="91"/>
  <c r="F63" i="90"/>
  <c r="AG17" i="90"/>
  <c r="F87" i="90"/>
  <c r="AG41" i="90"/>
  <c r="F72" i="90"/>
  <c r="AG26" i="90"/>
  <c r="AB39" i="91"/>
  <c r="AG40" i="91"/>
  <c r="F86" i="91"/>
  <c r="AG22" i="91"/>
  <c r="F68" i="91"/>
  <c r="AB21" i="91"/>
  <c r="AG36" i="91"/>
  <c r="F82" i="91"/>
  <c r="F68" i="89"/>
  <c r="AG22" i="89"/>
  <c r="AB21" i="89"/>
  <c r="W11" i="89"/>
  <c r="E57" i="89" s="1"/>
  <c r="E58" i="89"/>
  <c r="F63" i="88"/>
  <c r="AG17" i="88"/>
  <c r="E76" i="91"/>
  <c r="W29" i="91"/>
  <c r="E75" i="91" s="1"/>
  <c r="F64" i="91"/>
  <c r="AG18" i="91"/>
  <c r="AB21" i="88"/>
  <c r="F68" i="88"/>
  <c r="AG22" i="88"/>
  <c r="F88" i="89"/>
  <c r="AG42" i="89"/>
  <c r="AG34" i="88"/>
  <c r="F80" i="88"/>
  <c r="AG31" i="90"/>
  <c r="AB30" i="90"/>
  <c r="F77" i="90"/>
  <c r="F62" i="91"/>
  <c r="AG16" i="91"/>
  <c r="F87" i="89"/>
  <c r="AG41" i="89"/>
  <c r="F59" i="89"/>
  <c r="AG13" i="89"/>
  <c r="AB12" i="89"/>
  <c r="AB30" i="91"/>
  <c r="F77" i="91"/>
  <c r="AG31" i="91"/>
  <c r="AG24" i="91"/>
  <c r="F70" i="91"/>
  <c r="F88" i="88"/>
  <c r="AG42" i="88"/>
  <c r="F90" i="89"/>
  <c r="AG44" i="89"/>
  <c r="AG27" i="91"/>
  <c r="F73" i="91"/>
  <c r="AG35" i="90"/>
  <c r="F81" i="90"/>
  <c r="E67" i="91"/>
  <c r="W20" i="91"/>
  <c r="E66" i="91" s="1"/>
  <c r="F59" i="91"/>
  <c r="AB12" i="91"/>
  <c r="AG13" i="91"/>
  <c r="E85" i="90"/>
  <c r="W38" i="90"/>
  <c r="E84" i="90" s="1"/>
  <c r="AG31" i="89"/>
  <c r="F77" i="89"/>
  <c r="AB30" i="89"/>
  <c r="F69" i="89"/>
  <c r="AG23" i="89"/>
  <c r="F87" i="91"/>
  <c r="AG41" i="91"/>
  <c r="F60" i="91"/>
  <c r="AG14" i="91"/>
  <c r="W38" i="89"/>
  <c r="E84" i="89" s="1"/>
  <c r="E85" i="89"/>
  <c r="W29" i="90"/>
  <c r="E75" i="90" s="1"/>
  <c r="E76" i="90"/>
  <c r="AG27" i="89"/>
  <c r="F73" i="89"/>
  <c r="F71" i="91"/>
  <c r="AG25" i="91"/>
  <c r="F62" i="90"/>
  <c r="AG16" i="90"/>
  <c r="F81" i="89"/>
  <c r="AG35" i="89"/>
  <c r="F65" i="89"/>
  <c r="AG19" i="89"/>
  <c r="E58" i="91"/>
  <c r="W11" i="91"/>
  <c r="E57" i="91" s="1"/>
  <c r="AG18" i="89"/>
  <c r="F64" i="89"/>
  <c r="AG24" i="89"/>
  <c r="F70" i="89"/>
  <c r="D56" i="90"/>
  <c r="R9" i="90"/>
  <c r="D55" i="90" s="1"/>
  <c r="AG40" i="89"/>
  <c r="F86" i="89"/>
  <c r="AB39" i="89"/>
  <c r="F71" i="88"/>
  <c r="AG25" i="88"/>
  <c r="F70" i="88"/>
  <c r="AG24" i="88"/>
  <c r="D56" i="91"/>
  <c r="R9" i="91"/>
  <c r="D55" i="91" s="1"/>
  <c r="F69" i="88"/>
  <c r="AG23" i="88"/>
  <c r="AG40" i="90"/>
  <c r="F86" i="90"/>
  <c r="AB39" i="90"/>
  <c r="E76" i="89"/>
  <c r="W29" i="89"/>
  <c r="E75" i="89" s="1"/>
  <c r="AG27" i="88"/>
  <c r="F73" i="88"/>
  <c r="F78" i="89"/>
  <c r="AG32" i="89"/>
  <c r="F60" i="90"/>
  <c r="AG14" i="90"/>
  <c r="W20" i="90"/>
  <c r="E66" i="90" s="1"/>
  <c r="E67" i="90"/>
  <c r="F81" i="88"/>
  <c r="AG35" i="88"/>
  <c r="F62" i="88"/>
  <c r="AG16" i="88"/>
  <c r="F71" i="89"/>
  <c r="AG25" i="89"/>
  <c r="F79" i="89"/>
  <c r="AG33" i="89"/>
  <c r="F88" i="91"/>
  <c r="AG42" i="91"/>
  <c r="F90" i="91"/>
  <c r="AG44" i="91"/>
  <c r="F60" i="89"/>
  <c r="AG14" i="89"/>
  <c r="F63" i="91"/>
  <c r="AG17" i="91"/>
  <c r="F68" i="90"/>
  <c r="AG22" i="90"/>
  <c r="F81" i="91"/>
  <c r="AG35" i="91"/>
  <c r="E76" i="88"/>
  <c r="W29" i="88"/>
  <c r="E75" i="88" s="1"/>
  <c r="F61" i="90"/>
  <c r="AG15" i="90"/>
  <c r="AG34" i="90"/>
  <c r="F80" i="90"/>
  <c r="AG18" i="90"/>
  <c r="F64" i="90"/>
  <c r="F90" i="88"/>
  <c r="AG44" i="88"/>
  <c r="F63" i="89"/>
  <c r="AG17" i="89"/>
  <c r="F88" i="90"/>
  <c r="AG42" i="90"/>
  <c r="AG32" i="90"/>
  <c r="F78" i="90"/>
  <c r="F64" i="88"/>
  <c r="AG18" i="88"/>
  <c r="AG26" i="88"/>
  <c r="F72" i="88"/>
  <c r="AB12" i="88"/>
  <c r="F59" i="88"/>
  <c r="AG13" i="88"/>
  <c r="F60" i="88"/>
  <c r="AG14" i="88"/>
  <c r="F80" i="91"/>
  <c r="AG34" i="91"/>
  <c r="AG36" i="89"/>
  <c r="F82" i="89"/>
  <c r="F89" i="91"/>
  <c r="AG43" i="91"/>
  <c r="F65" i="90"/>
  <c r="AG19" i="90"/>
  <c r="AG19" i="91"/>
  <c r="F65" i="91"/>
  <c r="AG33" i="91"/>
  <c r="F79" i="91"/>
  <c r="F77" i="88"/>
  <c r="AG31" i="88"/>
  <c r="AB30" i="88"/>
  <c r="P53" i="57"/>
  <c r="T93" i="57"/>
  <c r="Q74" i="57"/>
  <c r="T74" i="57"/>
  <c r="Q91" i="57"/>
  <c r="T83" i="57"/>
  <c r="R93" i="57"/>
  <c r="Q83" i="57"/>
  <c r="Q92" i="57"/>
  <c r="T92" i="57"/>
  <c r="R92" i="57"/>
  <c r="T91" i="57"/>
  <c r="R74" i="57"/>
  <c r="Q93" i="57"/>
  <c r="R83" i="57"/>
  <c r="R91" i="57"/>
  <c r="T93" i="52"/>
  <c r="T83" i="52"/>
  <c r="P92" i="87"/>
  <c r="P91" i="87"/>
  <c r="P54" i="87"/>
  <c r="P74" i="87"/>
  <c r="P83" i="87"/>
  <c r="P93" i="87"/>
  <c r="Q93" i="63"/>
  <c r="Q83" i="63"/>
  <c r="Q91" i="63"/>
  <c r="Q74" i="63"/>
  <c r="Q92" i="63"/>
  <c r="P92" i="86"/>
  <c r="P54" i="86"/>
  <c r="P83" i="86"/>
  <c r="P74" i="86"/>
  <c r="P91" i="86"/>
  <c r="P93" i="86"/>
  <c r="T91" i="52"/>
  <c r="T74" i="52"/>
  <c r="T92" i="52"/>
  <c r="T74" i="78"/>
  <c r="T93" i="78"/>
  <c r="T92" i="78"/>
  <c r="T83" i="78"/>
  <c r="T91" i="78"/>
  <c r="K4" i="28"/>
  <c r="H3" i="38" s="1"/>
  <c r="X54" i="35"/>
  <c r="O55" i="35" s="1"/>
  <c r="O56" i="35" s="1"/>
  <c r="P52" i="34"/>
  <c r="D65" i="18"/>
  <c r="W19" i="18"/>
  <c r="D56" i="87"/>
  <c r="R9" i="87"/>
  <c r="D55" i="87" s="1"/>
  <c r="AG40" i="86"/>
  <c r="AB39" i="86"/>
  <c r="F86" i="86"/>
  <c r="R9" i="86"/>
  <c r="D55" i="86" s="1"/>
  <c r="D56" i="86"/>
  <c r="F81" i="87"/>
  <c r="AG35" i="87"/>
  <c r="E67" i="87"/>
  <c r="W20" i="87"/>
  <c r="E66" i="87" s="1"/>
  <c r="F64" i="87"/>
  <c r="AG18" i="87"/>
  <c r="W38" i="86"/>
  <c r="E84" i="86" s="1"/>
  <c r="E85" i="86"/>
  <c r="F79" i="87"/>
  <c r="AG33" i="87"/>
  <c r="F71" i="87"/>
  <c r="AG25" i="87"/>
  <c r="F59" i="86"/>
  <c r="AG13" i="86"/>
  <c r="AB12" i="86"/>
  <c r="AG41" i="86"/>
  <c r="F87" i="86"/>
  <c r="F90" i="86"/>
  <c r="AG44" i="86"/>
  <c r="AG44" i="87"/>
  <c r="F90" i="87"/>
  <c r="F63" i="86"/>
  <c r="AG17" i="86"/>
  <c r="F69" i="86"/>
  <c r="AG23" i="86"/>
  <c r="AG24" i="87"/>
  <c r="F70" i="87"/>
  <c r="F63" i="87"/>
  <c r="AG17" i="87"/>
  <c r="W11" i="86"/>
  <c r="E57" i="86" s="1"/>
  <c r="E58" i="86"/>
  <c r="F62" i="87"/>
  <c r="AG16" i="87"/>
  <c r="F65" i="86"/>
  <c r="AG19" i="86"/>
  <c r="F88" i="86"/>
  <c r="AG42" i="86"/>
  <c r="E67" i="86"/>
  <c r="W20" i="86"/>
  <c r="E66" i="86" s="1"/>
  <c r="AG41" i="87"/>
  <c r="F87" i="87"/>
  <c r="F78" i="86"/>
  <c r="AG32" i="86"/>
  <c r="F65" i="87"/>
  <c r="AG19" i="87"/>
  <c r="E85" i="87"/>
  <c r="W38" i="87"/>
  <c r="E84" i="87" s="1"/>
  <c r="AG22" i="86"/>
  <c r="AB21" i="86"/>
  <c r="F68" i="86"/>
  <c r="F80" i="87"/>
  <c r="AG34" i="87"/>
  <c r="F61" i="87"/>
  <c r="AG15" i="87"/>
  <c r="F60" i="86"/>
  <c r="AG14" i="86"/>
  <c r="AG25" i="86"/>
  <c r="F71" i="86"/>
  <c r="AG32" i="87"/>
  <c r="F78" i="87"/>
  <c r="F88" i="87"/>
  <c r="AG42" i="87"/>
  <c r="AG24" i="86"/>
  <c r="F70" i="86"/>
  <c r="F79" i="86"/>
  <c r="AG33" i="86"/>
  <c r="AB39" i="87"/>
  <c r="AG40" i="87"/>
  <c r="F86" i="87"/>
  <c r="E58" i="87"/>
  <c r="W11" i="87"/>
  <c r="E57" i="87" s="1"/>
  <c r="X54" i="64"/>
  <c r="AG14" i="87"/>
  <c r="F60" i="87"/>
  <c r="E76" i="86"/>
  <c r="W29" i="86"/>
  <c r="E75" i="86" s="1"/>
  <c r="AG27" i="87"/>
  <c r="F73" i="87"/>
  <c r="F62" i="86"/>
  <c r="AG16" i="86"/>
  <c r="AG43" i="86"/>
  <c r="F89" i="86"/>
  <c r="AG15" i="86"/>
  <c r="F61" i="86"/>
  <c r="F59" i="87"/>
  <c r="AG13" i="87"/>
  <c r="AB12" i="87"/>
  <c r="AB30" i="86"/>
  <c r="F77" i="86"/>
  <c r="AG31" i="86"/>
  <c r="AG27" i="86"/>
  <c r="F73" i="86"/>
  <c r="AG43" i="87"/>
  <c r="F89" i="87"/>
  <c r="F82" i="86"/>
  <c r="AG36" i="86"/>
  <c r="F72" i="87"/>
  <c r="AG26" i="87"/>
  <c r="E76" i="87"/>
  <c r="W29" i="87"/>
  <c r="E75" i="87" s="1"/>
  <c r="F64" i="86"/>
  <c r="AG18" i="86"/>
  <c r="F72" i="86"/>
  <c r="AG26" i="86"/>
  <c r="AG34" i="86"/>
  <c r="F80" i="86"/>
  <c r="F68" i="87"/>
  <c r="AG22" i="87"/>
  <c r="AB21" i="87"/>
  <c r="AG35" i="86"/>
  <c r="F81" i="86"/>
  <c r="AG31" i="87"/>
  <c r="F77" i="87"/>
  <c r="AB30" i="87"/>
  <c r="F69" i="87"/>
  <c r="AG23" i="87"/>
  <c r="AG36" i="87"/>
  <c r="F82" i="87"/>
  <c r="D65" i="59"/>
  <c r="Z67" i="59" s="1"/>
  <c r="X67" i="59" s="1"/>
  <c r="O65" i="59" s="1"/>
  <c r="W19" i="59"/>
  <c r="W27" i="64"/>
  <c r="D73" i="64"/>
  <c r="K3" i="28"/>
  <c r="H2" i="38" s="1"/>
  <c r="P53" i="78"/>
  <c r="R93" i="78"/>
  <c r="R92" i="78"/>
  <c r="Q92" i="78"/>
  <c r="Q91" i="78"/>
  <c r="Q74" i="78"/>
  <c r="Q93" i="78"/>
  <c r="Q83" i="78"/>
  <c r="R83" i="78"/>
  <c r="R74" i="78"/>
  <c r="R91" i="78"/>
  <c r="P91" i="81"/>
  <c r="P54" i="81"/>
  <c r="P74" i="81"/>
  <c r="P93" i="81"/>
  <c r="P83" i="81"/>
  <c r="P92" i="81"/>
  <c r="P74" i="83"/>
  <c r="P83" i="83"/>
  <c r="P92" i="83"/>
  <c r="P93" i="83"/>
  <c r="P91" i="83"/>
  <c r="P54" i="83"/>
  <c r="P92" i="82"/>
  <c r="P83" i="82"/>
  <c r="P54" i="82"/>
  <c r="P91" i="82"/>
  <c r="P93" i="82"/>
  <c r="P74" i="82"/>
  <c r="W27" i="58"/>
  <c r="D73" i="58"/>
  <c r="AG17" i="82"/>
  <c r="F63" i="82"/>
  <c r="E58" i="82"/>
  <c r="W11" i="82"/>
  <c r="E57" i="82" s="1"/>
  <c r="AG18" i="83"/>
  <c r="F64" i="83"/>
  <c r="F87" i="83"/>
  <c r="AG41" i="83"/>
  <c r="F81" i="82"/>
  <c r="AG35" i="82"/>
  <c r="AG18" i="82"/>
  <c r="F64" i="82"/>
  <c r="W20" i="83"/>
  <c r="E66" i="83" s="1"/>
  <c r="E67" i="83"/>
  <c r="E58" i="83"/>
  <c r="W11" i="83"/>
  <c r="E57" i="83" s="1"/>
  <c r="AG14" i="83"/>
  <c r="F60" i="83"/>
  <c r="F80" i="83"/>
  <c r="AG34" i="83"/>
  <c r="F61" i="83"/>
  <c r="AG15" i="83"/>
  <c r="AG23" i="84"/>
  <c r="F69" i="84"/>
  <c r="AG41" i="82"/>
  <c r="F87" i="82"/>
  <c r="F68" i="83"/>
  <c r="AG22" i="83"/>
  <c r="AB21" i="83"/>
  <c r="AG36" i="82"/>
  <c r="F82" i="82"/>
  <c r="F59" i="82"/>
  <c r="AG13" i="82"/>
  <c r="AB12" i="82"/>
  <c r="W29" i="84"/>
  <c r="E75" i="84" s="1"/>
  <c r="E76" i="84"/>
  <c r="AG42" i="83"/>
  <c r="F88" i="83"/>
  <c r="F82" i="84"/>
  <c r="AG36" i="84"/>
  <c r="AG15" i="82"/>
  <c r="F61" i="82"/>
  <c r="AG42" i="84"/>
  <c r="F88" i="84"/>
  <c r="R9" i="84"/>
  <c r="D55" i="84" s="1"/>
  <c r="D56" i="84"/>
  <c r="AG43" i="84"/>
  <c r="F89" i="84"/>
  <c r="AG34" i="82"/>
  <c r="F80" i="82"/>
  <c r="AG27" i="83"/>
  <c r="F73" i="83"/>
  <c r="E76" i="83"/>
  <c r="W29" i="83"/>
  <c r="E75" i="83" s="1"/>
  <c r="AG41" i="84"/>
  <c r="F87" i="84"/>
  <c r="W38" i="83"/>
  <c r="E84" i="83" s="1"/>
  <c r="E85" i="83"/>
  <c r="D56" i="83"/>
  <c r="R9" i="83"/>
  <c r="D55" i="83" s="1"/>
  <c r="F65" i="84"/>
  <c r="AG19" i="84"/>
  <c r="F78" i="82"/>
  <c r="AG32" i="82"/>
  <c r="F70" i="84"/>
  <c r="AG24" i="84"/>
  <c r="AG31" i="83"/>
  <c r="F77" i="83"/>
  <c r="AB30" i="83"/>
  <c r="AG31" i="84"/>
  <c r="F77" i="84"/>
  <c r="AB30" i="84"/>
  <c r="AG26" i="84"/>
  <c r="F72" i="84"/>
  <c r="AG17" i="84"/>
  <c r="F63" i="84"/>
  <c r="AG24" i="82"/>
  <c r="F70" i="82"/>
  <c r="F86" i="83"/>
  <c r="AG40" i="83"/>
  <c r="AB39" i="83"/>
  <c r="F64" i="84"/>
  <c r="AG18" i="84"/>
  <c r="AG44" i="82"/>
  <c r="F90" i="82"/>
  <c r="F71" i="83"/>
  <c r="AG25" i="83"/>
  <c r="F81" i="84"/>
  <c r="AG35" i="84"/>
  <c r="F81" i="83"/>
  <c r="AG35" i="83"/>
  <c r="F60" i="84"/>
  <c r="AG14" i="84"/>
  <c r="F70" i="83"/>
  <c r="AG24" i="83"/>
  <c r="AG42" i="82"/>
  <c r="F88" i="82"/>
  <c r="AG32" i="83"/>
  <c r="F78" i="83"/>
  <c r="W20" i="84"/>
  <c r="E66" i="84" s="1"/>
  <c r="E67" i="84"/>
  <c r="W38" i="84"/>
  <c r="E84" i="84" s="1"/>
  <c r="E85" i="84"/>
  <c r="F73" i="82"/>
  <c r="AG27" i="82"/>
  <c r="F72" i="82"/>
  <c r="AG26" i="82"/>
  <c r="W29" i="82"/>
  <c r="E75" i="82" s="1"/>
  <c r="E76" i="82"/>
  <c r="F79" i="83"/>
  <c r="AG33" i="83"/>
  <c r="W20" i="82"/>
  <c r="E66" i="82" s="1"/>
  <c r="E67" i="82"/>
  <c r="F65" i="83"/>
  <c r="AG19" i="83"/>
  <c r="AG34" i="84"/>
  <c r="F80" i="84"/>
  <c r="F86" i="82"/>
  <c r="AG40" i="82"/>
  <c r="AB39" i="82"/>
  <c r="AB39" i="84"/>
  <c r="F86" i="84"/>
  <c r="AG40" i="84"/>
  <c r="AG16" i="84"/>
  <c r="F62" i="84"/>
  <c r="AG31" i="82"/>
  <c r="AB30" i="82"/>
  <c r="F77" i="82"/>
  <c r="F78" i="84"/>
  <c r="AG32" i="84"/>
  <c r="F60" i="82"/>
  <c r="AG14" i="82"/>
  <c r="F63" i="83"/>
  <c r="AG17" i="83"/>
  <c r="F68" i="84"/>
  <c r="AG22" i="84"/>
  <c r="AB21" i="84"/>
  <c r="AG16" i="83"/>
  <c r="F62" i="83"/>
  <c r="E85" i="82"/>
  <c r="W38" i="82"/>
  <c r="E84" i="82" s="1"/>
  <c r="AG33" i="84"/>
  <c r="F79" i="84"/>
  <c r="AG33" i="82"/>
  <c r="F79" i="82"/>
  <c r="AG16" i="82"/>
  <c r="F62" i="82"/>
  <c r="F69" i="83"/>
  <c r="AG23" i="83"/>
  <c r="F90" i="84"/>
  <c r="AG44" i="84"/>
  <c r="F68" i="82"/>
  <c r="AG22" i="82"/>
  <c r="AB21" i="82"/>
  <c r="F89" i="82"/>
  <c r="AG43" i="82"/>
  <c r="F82" i="83"/>
  <c r="AG36" i="83"/>
  <c r="AG26" i="83"/>
  <c r="F72" i="83"/>
  <c r="E58" i="84"/>
  <c r="W11" i="84"/>
  <c r="E57" i="84" s="1"/>
  <c r="F90" i="83"/>
  <c r="AG44" i="83"/>
  <c r="F71" i="84"/>
  <c r="AG25" i="84"/>
  <c r="F69" i="82"/>
  <c r="AG23" i="82"/>
  <c r="AG19" i="82"/>
  <c r="F65" i="82"/>
  <c r="AB12" i="83"/>
  <c r="F59" i="83"/>
  <c r="AG13" i="83"/>
  <c r="AG43" i="83"/>
  <c r="F89" i="83"/>
  <c r="F59" i="84"/>
  <c r="AB12" i="84"/>
  <c r="AG13" i="84"/>
  <c r="AG25" i="82"/>
  <c r="F71" i="82"/>
  <c r="D56" i="82"/>
  <c r="R9" i="82"/>
  <c r="D55" i="82" s="1"/>
  <c r="F61" i="84"/>
  <c r="AG15" i="84"/>
  <c r="F73" i="84"/>
  <c r="AG27" i="84"/>
  <c r="S83" i="64"/>
  <c r="S91" i="64"/>
  <c r="S74" i="64"/>
  <c r="S92" i="64"/>
  <c r="S93" i="64"/>
  <c r="P53" i="63"/>
  <c r="P54" i="63" s="1"/>
  <c r="S74" i="63"/>
  <c r="T93" i="63"/>
  <c r="R92" i="63"/>
  <c r="R91" i="63"/>
  <c r="T74" i="63"/>
  <c r="R83" i="63"/>
  <c r="T91" i="63"/>
  <c r="R93" i="63"/>
  <c r="T83" i="63"/>
  <c r="R74" i="63"/>
  <c r="T92" i="63"/>
  <c r="S83" i="63"/>
  <c r="S91" i="63"/>
  <c r="S93" i="63"/>
  <c r="S92" i="63"/>
  <c r="T74" i="69"/>
  <c r="T83" i="69"/>
  <c r="T92" i="69"/>
  <c r="T91" i="69"/>
  <c r="T93" i="69"/>
  <c r="S92" i="51"/>
  <c r="S83" i="51"/>
  <c r="S74" i="51"/>
  <c r="S91" i="51"/>
  <c r="S93" i="51"/>
  <c r="AG18" i="81"/>
  <c r="F64" i="81"/>
  <c r="AB21" i="81"/>
  <c r="AG22" i="81"/>
  <c r="F68" i="81"/>
  <c r="AG16" i="81"/>
  <c r="F62" i="81"/>
  <c r="AG36" i="81"/>
  <c r="F82" i="81"/>
  <c r="F78" i="81"/>
  <c r="AG32" i="81"/>
  <c r="E67" i="81"/>
  <c r="W20" i="81"/>
  <c r="E66" i="81" s="1"/>
  <c r="F63" i="81"/>
  <c r="AG17" i="81"/>
  <c r="AG13" i="81"/>
  <c r="AB12" i="81"/>
  <c r="F59" i="81"/>
  <c r="AB30" i="81"/>
  <c r="AG31" i="81"/>
  <c r="F77" i="81"/>
  <c r="AG33" i="81"/>
  <c r="F79" i="81"/>
  <c r="F69" i="81"/>
  <c r="AG23" i="81"/>
  <c r="AG44" i="81"/>
  <c r="F90" i="81"/>
  <c r="F73" i="81"/>
  <c r="AG27" i="81"/>
  <c r="E58" i="81"/>
  <c r="W11" i="81"/>
  <c r="E57" i="81" s="1"/>
  <c r="F61" i="81"/>
  <c r="AG15" i="81"/>
  <c r="F72" i="81"/>
  <c r="AG26" i="81"/>
  <c r="AG41" i="81"/>
  <c r="F87" i="81"/>
  <c r="D56" i="81"/>
  <c r="R9" i="81"/>
  <c r="D55" i="81" s="1"/>
  <c r="F86" i="81"/>
  <c r="AG40" i="81"/>
  <c r="AB39" i="81"/>
  <c r="F81" i="81"/>
  <c r="AG35" i="81"/>
  <c r="F60" i="81"/>
  <c r="AG14" i="81"/>
  <c r="F80" i="81"/>
  <c r="AG34" i="81"/>
  <c r="F88" i="81"/>
  <c r="AG42" i="81"/>
  <c r="F89" i="81"/>
  <c r="AG43" i="81"/>
  <c r="E85" i="81"/>
  <c r="W38" i="81"/>
  <c r="E84" i="81" s="1"/>
  <c r="E76" i="81"/>
  <c r="W29" i="81"/>
  <c r="E75" i="81" s="1"/>
  <c r="F70" i="81"/>
  <c r="AG24" i="81"/>
  <c r="F65" i="81"/>
  <c r="AG19" i="81"/>
  <c r="AG25" i="81"/>
  <c r="F71" i="81"/>
  <c r="R91" i="69"/>
  <c r="R74" i="69"/>
  <c r="R93" i="69"/>
  <c r="R83" i="69"/>
  <c r="R92" i="69"/>
  <c r="Q83" i="52"/>
  <c r="Q91" i="52"/>
  <c r="Q92" i="52"/>
  <c r="P53" i="69"/>
  <c r="Q74" i="69"/>
  <c r="Q91" i="69"/>
  <c r="Q92" i="69"/>
  <c r="Q83" i="69"/>
  <c r="Q93" i="69"/>
  <c r="W38" i="78"/>
  <c r="E84" i="78" s="1"/>
  <c r="E85" i="78"/>
  <c r="AG41" i="78"/>
  <c r="F87" i="78"/>
  <c r="AB39" i="78"/>
  <c r="F86" i="78"/>
  <c r="AG40" i="78"/>
  <c r="F89" i="78"/>
  <c r="AG43" i="78"/>
  <c r="F81" i="78"/>
  <c r="AG35" i="78"/>
  <c r="F61" i="78"/>
  <c r="AG15" i="78"/>
  <c r="W20" i="78"/>
  <c r="E66" i="78" s="1"/>
  <c r="E67" i="78"/>
  <c r="F72" i="78"/>
  <c r="AG26" i="78"/>
  <c r="F71" i="78"/>
  <c r="AG25" i="78"/>
  <c r="F62" i="78"/>
  <c r="AG16" i="78"/>
  <c r="F68" i="78"/>
  <c r="AG22" i="78"/>
  <c r="AB21" i="78"/>
  <c r="AG27" i="78"/>
  <c r="F73" i="78"/>
  <c r="E76" i="78"/>
  <c r="W29" i="78"/>
  <c r="E75" i="78" s="1"/>
  <c r="F80" i="78"/>
  <c r="AG34" i="78"/>
  <c r="AG42" i="78"/>
  <c r="F88" i="78"/>
  <c r="AG31" i="78"/>
  <c r="AB30" i="78"/>
  <c r="F77" i="78"/>
  <c r="AG19" i="78"/>
  <c r="F65" i="78"/>
  <c r="E58" i="78"/>
  <c r="W11" i="78"/>
  <c r="E57" i="78" s="1"/>
  <c r="AG14" i="78"/>
  <c r="F60" i="78"/>
  <c r="F59" i="78"/>
  <c r="AG13" i="78"/>
  <c r="AB12" i="78"/>
  <c r="F70" i="78"/>
  <c r="AG24" i="78"/>
  <c r="AG44" i="78"/>
  <c r="F90" i="78"/>
  <c r="F78" i="78"/>
  <c r="AG32" i="78"/>
  <c r="AG18" i="78"/>
  <c r="F64" i="78"/>
  <c r="F79" i="78"/>
  <c r="AG33" i="78"/>
  <c r="F69" i="78"/>
  <c r="AG23" i="78"/>
  <c r="F63" i="78"/>
  <c r="AG17" i="78"/>
  <c r="R9" i="78"/>
  <c r="D55" i="78" s="1"/>
  <c r="D56" i="78"/>
  <c r="T93" i="58"/>
  <c r="T92" i="58"/>
  <c r="T83" i="58"/>
  <c r="T91" i="58"/>
  <c r="T74" i="58"/>
  <c r="R93" i="64"/>
  <c r="T93" i="64"/>
  <c r="T92" i="64"/>
  <c r="R74" i="64"/>
  <c r="R91" i="64"/>
  <c r="R83" i="64"/>
  <c r="T74" i="64"/>
  <c r="T83" i="64"/>
  <c r="T91" i="64"/>
  <c r="R92" i="64"/>
  <c r="X54" i="69"/>
  <c r="O55" i="69" s="1"/>
  <c r="O56" i="69" s="1"/>
  <c r="S54" i="76"/>
  <c r="S83" i="76"/>
  <c r="S74" i="76"/>
  <c r="S91" i="76"/>
  <c r="S93" i="76"/>
  <c r="S92" i="76"/>
  <c r="P52" i="52"/>
  <c r="S53" i="59"/>
  <c r="T93" i="59"/>
  <c r="P91" i="59"/>
  <c r="Q91" i="59"/>
  <c r="R93" i="59"/>
  <c r="Q83" i="59"/>
  <c r="T74" i="59"/>
  <c r="R92" i="59"/>
  <c r="P74" i="59"/>
  <c r="Q92" i="59"/>
  <c r="T92" i="59"/>
  <c r="R74" i="59"/>
  <c r="P93" i="59"/>
  <c r="Q93" i="59"/>
  <c r="Q74" i="59"/>
  <c r="T83" i="59"/>
  <c r="R91" i="59"/>
  <c r="P92" i="59"/>
  <c r="T91" i="59"/>
  <c r="R83" i="59"/>
  <c r="P83" i="59"/>
  <c r="P53" i="64"/>
  <c r="Q92" i="64"/>
  <c r="Q74" i="64"/>
  <c r="Q83" i="64"/>
  <c r="Q91" i="64"/>
  <c r="Q93" i="64"/>
  <c r="F61" i="76"/>
  <c r="AG15" i="76"/>
  <c r="AB21" i="76"/>
  <c r="AG22" i="76"/>
  <c r="F68" i="76"/>
  <c r="AG35" i="74"/>
  <c r="F81" i="74"/>
  <c r="F87" i="76"/>
  <c r="AG41" i="76"/>
  <c r="F69" i="74"/>
  <c r="AG23" i="74"/>
  <c r="AG26" i="76"/>
  <c r="F72" i="76"/>
  <c r="F73" i="74"/>
  <c r="AG27" i="74"/>
  <c r="E76" i="74"/>
  <c r="W29" i="74"/>
  <c r="E75" i="74" s="1"/>
  <c r="F70" i="74"/>
  <c r="AG24" i="74"/>
  <c r="F88" i="76"/>
  <c r="AG42" i="76"/>
  <c r="AG44" i="74"/>
  <c r="F90" i="74"/>
  <c r="E58" i="76"/>
  <c r="W11" i="76"/>
  <c r="E57" i="76" s="1"/>
  <c r="E67" i="74"/>
  <c r="W20" i="74"/>
  <c r="E66" i="74" s="1"/>
  <c r="AG43" i="74"/>
  <c r="F89" i="74"/>
  <c r="E58" i="74"/>
  <c r="W11" i="74"/>
  <c r="E57" i="74" s="1"/>
  <c r="F86" i="74"/>
  <c r="AG40" i="74"/>
  <c r="AB39" i="74"/>
  <c r="F68" i="74"/>
  <c r="AB21" i="74"/>
  <c r="AG22" i="74"/>
  <c r="AG31" i="74"/>
  <c r="F77" i="74"/>
  <c r="AB30" i="74"/>
  <c r="F63" i="76"/>
  <c r="AG17" i="76"/>
  <c r="F69" i="76"/>
  <c r="AG23" i="76"/>
  <c r="R9" i="76"/>
  <c r="D55" i="76" s="1"/>
  <c r="D56" i="76"/>
  <c r="F59" i="74"/>
  <c r="AG13" i="74"/>
  <c r="AB12" i="74"/>
  <c r="AG44" i="76"/>
  <c r="F90" i="76"/>
  <c r="F63" i="74"/>
  <c r="AG17" i="74"/>
  <c r="AG26" i="74"/>
  <c r="F72" i="74"/>
  <c r="F65" i="74"/>
  <c r="AG19" i="74"/>
  <c r="W38" i="74"/>
  <c r="E84" i="74" s="1"/>
  <c r="E85" i="74"/>
  <c r="F64" i="74"/>
  <c r="AG18" i="74"/>
  <c r="F60" i="74"/>
  <c r="AG14" i="74"/>
  <c r="AG35" i="76"/>
  <c r="F81" i="76"/>
  <c r="F62" i="74"/>
  <c r="AG16" i="74"/>
  <c r="AG19" i="76"/>
  <c r="F65" i="76"/>
  <c r="AB30" i="76"/>
  <c r="F77" i="76"/>
  <c r="AG31" i="76"/>
  <c r="O55" i="58"/>
  <c r="O56" i="58" s="1"/>
  <c r="AG27" i="76"/>
  <c r="F73" i="76"/>
  <c r="F64" i="76"/>
  <c r="AG18" i="76"/>
  <c r="F86" i="76"/>
  <c r="AG40" i="76"/>
  <c r="AB39" i="76"/>
  <c r="D56" i="74"/>
  <c r="R9" i="74"/>
  <c r="D55" i="74" s="1"/>
  <c r="AG15" i="74"/>
  <c r="F61" i="74"/>
  <c r="AG33" i="76"/>
  <c r="F79" i="76"/>
  <c r="F79" i="74"/>
  <c r="AG33" i="74"/>
  <c r="F78" i="76"/>
  <c r="AG32" i="76"/>
  <c r="E76" i="76"/>
  <c r="W29" i="76"/>
  <c r="E75" i="76" s="1"/>
  <c r="W38" i="76"/>
  <c r="E84" i="76" s="1"/>
  <c r="E85" i="76"/>
  <c r="F82" i="76"/>
  <c r="AG36" i="76"/>
  <c r="F71" i="76"/>
  <c r="AG25" i="76"/>
  <c r="F82" i="74"/>
  <c r="AG36" i="74"/>
  <c r="F71" i="74"/>
  <c r="AG25" i="74"/>
  <c r="AG41" i="74"/>
  <c r="F87" i="74"/>
  <c r="AG34" i="74"/>
  <c r="F80" i="74"/>
  <c r="F60" i="76"/>
  <c r="AG14" i="76"/>
  <c r="F88" i="74"/>
  <c r="AG42" i="74"/>
  <c r="F62" i="76"/>
  <c r="AG16" i="76"/>
  <c r="F70" i="76"/>
  <c r="AG24" i="76"/>
  <c r="E67" i="76"/>
  <c r="W20" i="76"/>
  <c r="E66" i="76" s="1"/>
  <c r="F80" i="76"/>
  <c r="AG34" i="76"/>
  <c r="AG32" i="74"/>
  <c r="F78" i="74"/>
  <c r="AG43" i="76"/>
  <c r="F89" i="76"/>
  <c r="AG13" i="76"/>
  <c r="AB12" i="76"/>
  <c r="F59" i="76"/>
  <c r="T74" i="51"/>
  <c r="O53" i="18"/>
  <c r="R93" i="18" s="1"/>
  <c r="S52" i="18"/>
  <c r="T92" i="51"/>
  <c r="T83" i="51"/>
  <c r="P52" i="51"/>
  <c r="T93" i="51"/>
  <c r="T91" i="51"/>
  <c r="T74" i="34"/>
  <c r="T83" i="34"/>
  <c r="T91" i="65"/>
  <c r="T92" i="65"/>
  <c r="T93" i="65"/>
  <c r="T83" i="65"/>
  <c r="T74" i="65"/>
  <c r="T91" i="34"/>
  <c r="S91" i="58"/>
  <c r="S74" i="58"/>
  <c r="S93" i="58"/>
  <c r="S83" i="58"/>
  <c r="S92" i="58"/>
  <c r="O56" i="57"/>
  <c r="S93" i="65"/>
  <c r="S83" i="65"/>
  <c r="S92" i="65"/>
  <c r="S74" i="65"/>
  <c r="S91" i="65"/>
  <c r="S91" i="34"/>
  <c r="S74" i="34"/>
  <c r="S83" i="34"/>
  <c r="X54" i="65"/>
  <c r="P53" i="34"/>
  <c r="R83" i="34"/>
  <c r="Q74" i="34"/>
  <c r="R91" i="34"/>
  <c r="R74" i="34"/>
  <c r="Q91" i="34"/>
  <c r="Q83" i="34"/>
  <c r="P53" i="52"/>
  <c r="R92" i="52"/>
  <c r="R93" i="52"/>
  <c r="R83" i="52"/>
  <c r="R74" i="52"/>
  <c r="R91" i="52"/>
  <c r="AB39" i="73"/>
  <c r="AG40" i="73"/>
  <c r="F86" i="73"/>
  <c r="E58" i="73"/>
  <c r="W11" i="73"/>
  <c r="E57" i="73" s="1"/>
  <c r="D56" i="73"/>
  <c r="R9" i="73"/>
  <c r="D55" i="73" s="1"/>
  <c r="AG33" i="73"/>
  <c r="F79" i="73"/>
  <c r="AG22" i="73"/>
  <c r="F68" i="73"/>
  <c r="AB21" i="73"/>
  <c r="AB12" i="73"/>
  <c r="AG13" i="73"/>
  <c r="F59" i="73"/>
  <c r="F70" i="73"/>
  <c r="AG24" i="73"/>
  <c r="W29" i="73"/>
  <c r="E75" i="73" s="1"/>
  <c r="E76" i="73"/>
  <c r="AG26" i="73"/>
  <c r="F72" i="73"/>
  <c r="F69" i="73"/>
  <c r="AG23" i="73"/>
  <c r="F80" i="73"/>
  <c r="AG34" i="73"/>
  <c r="F77" i="73"/>
  <c r="AG31" i="73"/>
  <c r="W20" i="73"/>
  <c r="E66" i="73" s="1"/>
  <c r="E67" i="73"/>
  <c r="AG36" i="73"/>
  <c r="F82" i="73"/>
  <c r="F71" i="73"/>
  <c r="AG25" i="73"/>
  <c r="AG42" i="73"/>
  <c r="F88" i="73"/>
  <c r="F63" i="73"/>
  <c r="AG17" i="73"/>
  <c r="AG15" i="73"/>
  <c r="F61" i="73"/>
  <c r="F62" i="73"/>
  <c r="AG16" i="73"/>
  <c r="F87" i="73"/>
  <c r="AG41" i="73"/>
  <c r="AG44" i="73"/>
  <c r="F90" i="73"/>
  <c r="AG35" i="73"/>
  <c r="F81" i="73"/>
  <c r="F65" i="73"/>
  <c r="AG19" i="73"/>
  <c r="AG27" i="73"/>
  <c r="F73" i="73"/>
  <c r="AG43" i="73"/>
  <c r="F89" i="73"/>
  <c r="F64" i="73"/>
  <c r="AG18" i="73"/>
  <c r="AB30" i="73"/>
  <c r="F78" i="73"/>
  <c r="AG32" i="73"/>
  <c r="E85" i="73"/>
  <c r="W38" i="73"/>
  <c r="E84" i="73" s="1"/>
  <c r="F60" i="73"/>
  <c r="AG14" i="73"/>
  <c r="P53" i="58"/>
  <c r="P53" i="65"/>
  <c r="Q74" i="65"/>
  <c r="Q83" i="65"/>
  <c r="Q91" i="65"/>
  <c r="Q92" i="65"/>
  <c r="R93" i="65"/>
  <c r="Q93" i="65"/>
  <c r="R91" i="65"/>
  <c r="R92" i="65"/>
  <c r="R74" i="65"/>
  <c r="R83" i="65"/>
  <c r="O55" i="52"/>
  <c r="O56" i="52" s="1"/>
  <c r="F71" i="69"/>
  <c r="AG25" i="69"/>
  <c r="R9" i="69"/>
  <c r="D55" i="69" s="1"/>
  <c r="D56" i="69"/>
  <c r="AG17" i="69"/>
  <c r="F63" i="69"/>
  <c r="W38" i="69"/>
  <c r="E84" i="69" s="1"/>
  <c r="E85" i="69"/>
  <c r="F60" i="69"/>
  <c r="AG14" i="69"/>
  <c r="AG42" i="69"/>
  <c r="F88" i="69"/>
  <c r="F90" i="69"/>
  <c r="AG44" i="69"/>
  <c r="AG26" i="69"/>
  <c r="F72" i="69"/>
  <c r="F62" i="69"/>
  <c r="AG16" i="69"/>
  <c r="F64" i="69"/>
  <c r="AG18" i="69"/>
  <c r="F61" i="69"/>
  <c r="AG15" i="69"/>
  <c r="F68" i="69"/>
  <c r="AG22" i="69"/>
  <c r="AB21" i="69"/>
  <c r="AG27" i="69"/>
  <c r="F73" i="69"/>
  <c r="E67" i="69"/>
  <c r="W20" i="69"/>
  <c r="E66" i="69" s="1"/>
  <c r="AG24" i="69"/>
  <c r="F70" i="69"/>
  <c r="AG19" i="69"/>
  <c r="F65" i="69"/>
  <c r="AG23" i="69"/>
  <c r="F69" i="69"/>
  <c r="AG34" i="69"/>
  <c r="F80" i="69"/>
  <c r="AG36" i="69"/>
  <c r="F82" i="69"/>
  <c r="F81" i="69"/>
  <c r="AG35" i="69"/>
  <c r="AG43" i="69"/>
  <c r="F89" i="69"/>
  <c r="AG13" i="69"/>
  <c r="AB12" i="69"/>
  <c r="F59" i="69"/>
  <c r="E76" i="69"/>
  <c r="W29" i="69"/>
  <c r="E75" i="69" s="1"/>
  <c r="AG41" i="69"/>
  <c r="F87" i="69"/>
  <c r="AG40" i="69"/>
  <c r="F86" i="69"/>
  <c r="AB39" i="69"/>
  <c r="E58" i="69"/>
  <c r="W11" i="69"/>
  <c r="E57" i="69" s="1"/>
  <c r="AG32" i="69"/>
  <c r="F78" i="69"/>
  <c r="F79" i="69"/>
  <c r="AG33" i="69"/>
  <c r="AG31" i="69"/>
  <c r="AB30" i="69"/>
  <c r="F77" i="69"/>
  <c r="P53" i="66"/>
  <c r="R83" i="66"/>
  <c r="R91" i="66"/>
  <c r="Q74" i="66"/>
  <c r="Q91" i="66"/>
  <c r="Q93" i="66"/>
  <c r="Q92" i="66"/>
  <c r="R93" i="66"/>
  <c r="Q83" i="66"/>
  <c r="R74" i="66"/>
  <c r="R92" i="66"/>
  <c r="Q53" i="58"/>
  <c r="R83" i="58"/>
  <c r="R74" i="58"/>
  <c r="R91" i="58"/>
  <c r="R93" i="58"/>
  <c r="R92" i="58"/>
  <c r="W29" i="18"/>
  <c r="E75" i="18" s="1"/>
  <c r="F77" i="66"/>
  <c r="AB30" i="66"/>
  <c r="AB29" i="66" s="1"/>
  <c r="AG31" i="66"/>
  <c r="AG14" i="66"/>
  <c r="F60" i="66"/>
  <c r="F89" i="66"/>
  <c r="AG43" i="66"/>
  <c r="AG35" i="66"/>
  <c r="F81" i="66"/>
  <c r="AG36" i="66"/>
  <c r="F82" i="66"/>
  <c r="AG33" i="66"/>
  <c r="F79" i="66"/>
  <c r="F61" i="66"/>
  <c r="AG15" i="66"/>
  <c r="AG23" i="66"/>
  <c r="F69" i="66"/>
  <c r="E76" i="66"/>
  <c r="E75" i="66"/>
  <c r="E67" i="66"/>
  <c r="W20" i="66"/>
  <c r="E66" i="66" s="1"/>
  <c r="W38" i="66"/>
  <c r="E84" i="66" s="1"/>
  <c r="E85" i="66"/>
  <c r="F72" i="66"/>
  <c r="AG26" i="66"/>
  <c r="F68" i="66"/>
  <c r="AG22" i="66"/>
  <c r="AB21" i="66"/>
  <c r="AG19" i="66"/>
  <c r="F65" i="66"/>
  <c r="AG40" i="66"/>
  <c r="AB39" i="66"/>
  <c r="F86" i="66"/>
  <c r="AG27" i="66"/>
  <c r="F73" i="66"/>
  <c r="F64" i="66"/>
  <c r="AG18" i="66"/>
  <c r="AG32" i="66"/>
  <c r="F78" i="66"/>
  <c r="F59" i="66"/>
  <c r="AG13" i="66"/>
  <c r="AB12" i="66"/>
  <c r="F70" i="66"/>
  <c r="AG24" i="66"/>
  <c r="F87" i="66"/>
  <c r="AG41" i="66"/>
  <c r="E58" i="66"/>
  <c r="W11" i="66"/>
  <c r="E57" i="66" s="1"/>
  <c r="F71" i="66"/>
  <c r="AG25" i="66"/>
  <c r="D56" i="66"/>
  <c r="R9" i="66"/>
  <c r="D55" i="66" s="1"/>
  <c r="AG34" i="66"/>
  <c r="F80" i="66"/>
  <c r="F63" i="66"/>
  <c r="AG17" i="66"/>
  <c r="F62" i="66"/>
  <c r="AG16" i="66"/>
  <c r="F90" i="66"/>
  <c r="AG44" i="66"/>
  <c r="F88" i="66"/>
  <c r="AG42" i="66"/>
  <c r="R54" i="51"/>
  <c r="E76" i="18"/>
  <c r="M7" i="49"/>
  <c r="J7" i="49"/>
  <c r="K7" i="49"/>
  <c r="S46" i="49"/>
  <c r="O8" i="38"/>
  <c r="S9" i="49"/>
  <c r="AC29" i="49"/>
  <c r="AC38" i="49"/>
  <c r="AA7" i="49"/>
  <c r="O33" i="38"/>
  <c r="AC9" i="49"/>
  <c r="Q7" i="49"/>
  <c r="R7" i="49"/>
  <c r="S38" i="49"/>
  <c r="E7" i="49"/>
  <c r="V9" i="49"/>
  <c r="H7" i="49"/>
  <c r="O7" i="49"/>
  <c r="G155" i="28"/>
  <c r="O16" i="38"/>
  <c r="G7" i="49"/>
  <c r="AC46" i="49"/>
  <c r="G162" i="28"/>
  <c r="N7" i="49"/>
  <c r="G39" i="28"/>
  <c r="S29" i="49"/>
  <c r="P7" i="49"/>
  <c r="O17" i="38"/>
  <c r="G175" i="28"/>
  <c r="L7" i="49"/>
  <c r="O15" i="38"/>
  <c r="X7" i="49"/>
  <c r="O13" i="38"/>
  <c r="I7" i="49"/>
  <c r="K175" i="28" l="1"/>
  <c r="H174" i="38" s="1"/>
  <c r="W9" i="103"/>
  <c r="E55" i="103" s="1"/>
  <c r="E56" i="103"/>
  <c r="G65" i="103"/>
  <c r="AL19" i="103"/>
  <c r="AL31" i="103"/>
  <c r="G77" i="103"/>
  <c r="AG30" i="103"/>
  <c r="G78" i="103"/>
  <c r="AL32" i="103"/>
  <c r="F58" i="103"/>
  <c r="AB10" i="103"/>
  <c r="AB11" i="103"/>
  <c r="F57" i="103" s="1"/>
  <c r="F85" i="103"/>
  <c r="AB38" i="103"/>
  <c r="F84" i="103" s="1"/>
  <c r="G87" i="103"/>
  <c r="AL41" i="103"/>
  <c r="G80" i="103"/>
  <c r="AL34" i="103"/>
  <c r="G63" i="103"/>
  <c r="AL17" i="103"/>
  <c r="G90" i="103"/>
  <c r="AL44" i="103"/>
  <c r="G68" i="103"/>
  <c r="AL22" i="103"/>
  <c r="AG21" i="103"/>
  <c r="G88" i="103"/>
  <c r="AL42" i="103"/>
  <c r="G82" i="103"/>
  <c r="AL36" i="103"/>
  <c r="G71" i="103"/>
  <c r="AL25" i="103"/>
  <c r="G61" i="103"/>
  <c r="AL15" i="103"/>
  <c r="G81" i="103"/>
  <c r="AL35" i="103"/>
  <c r="F67" i="103"/>
  <c r="AB20" i="103"/>
  <c r="F66" i="103" s="1"/>
  <c r="G64" i="103"/>
  <c r="AL18" i="103"/>
  <c r="G89" i="103"/>
  <c r="AL43" i="103"/>
  <c r="G69" i="103"/>
  <c r="AL23" i="103"/>
  <c r="AL14" i="103"/>
  <c r="G60" i="103"/>
  <c r="G62" i="103"/>
  <c r="AL16" i="103"/>
  <c r="G73" i="103"/>
  <c r="AL27" i="103"/>
  <c r="G72" i="103"/>
  <c r="AL26" i="103"/>
  <c r="F76" i="103"/>
  <c r="AB29" i="103"/>
  <c r="F75" i="103" s="1"/>
  <c r="G79" i="103"/>
  <c r="AL33" i="103"/>
  <c r="G70" i="103"/>
  <c r="AL24" i="103"/>
  <c r="AG12" i="103"/>
  <c r="G59" i="103"/>
  <c r="AL13" i="103"/>
  <c r="AG39" i="103"/>
  <c r="G86" i="103"/>
  <c r="AL40" i="103"/>
  <c r="AL22" i="102"/>
  <c r="G68" i="102"/>
  <c r="AG21" i="102"/>
  <c r="G90" i="99"/>
  <c r="AL44" i="99"/>
  <c r="AL22" i="95"/>
  <c r="AG21" i="95"/>
  <c r="G68" i="95"/>
  <c r="AL24" i="101"/>
  <c r="G70" i="101"/>
  <c r="AL14" i="100"/>
  <c r="G60" i="100"/>
  <c r="G86" i="101"/>
  <c r="AG39" i="101"/>
  <c r="AL40" i="101"/>
  <c r="G78" i="97"/>
  <c r="AL32" i="97"/>
  <c r="AB10" i="97"/>
  <c r="AB11" i="97"/>
  <c r="F57" i="97" s="1"/>
  <c r="F58" i="97"/>
  <c r="G80" i="100"/>
  <c r="AL34" i="100"/>
  <c r="G65" i="97"/>
  <c r="AL19" i="97"/>
  <c r="G65" i="95"/>
  <c r="AL19" i="95"/>
  <c r="AL35" i="95"/>
  <c r="G81" i="95"/>
  <c r="G61" i="98"/>
  <c r="AL15" i="98"/>
  <c r="G79" i="101"/>
  <c r="AL33" i="101"/>
  <c r="G88" i="97"/>
  <c r="AL42" i="97"/>
  <c r="AL22" i="97"/>
  <c r="AG21" i="97"/>
  <c r="G68" i="97"/>
  <c r="G64" i="97"/>
  <c r="AL18" i="97"/>
  <c r="F76" i="99"/>
  <c r="AB29" i="99"/>
  <c r="F75" i="99" s="1"/>
  <c r="AL34" i="95"/>
  <c r="G80" i="95"/>
  <c r="AL17" i="98"/>
  <c r="G63" i="98"/>
  <c r="F76" i="101"/>
  <c r="AB29" i="101"/>
  <c r="F75" i="101" s="1"/>
  <c r="G82" i="100"/>
  <c r="AL36" i="100"/>
  <c r="AB20" i="98"/>
  <c r="F66" i="98" s="1"/>
  <c r="F67" i="98"/>
  <c r="G72" i="95"/>
  <c r="AL26" i="95"/>
  <c r="AL14" i="99"/>
  <c r="G60" i="99"/>
  <c r="G80" i="97"/>
  <c r="AL34" i="97"/>
  <c r="G62" i="98"/>
  <c r="AL16" i="98"/>
  <c r="G79" i="102"/>
  <c r="AL33" i="102"/>
  <c r="AB29" i="98"/>
  <c r="F75" i="98" s="1"/>
  <c r="F76" i="98"/>
  <c r="G79" i="99"/>
  <c r="AL33" i="99"/>
  <c r="G65" i="100"/>
  <c r="AL19" i="100"/>
  <c r="AL17" i="95"/>
  <c r="G63" i="95"/>
  <c r="G80" i="101"/>
  <c r="AL34" i="101"/>
  <c r="AB20" i="99"/>
  <c r="F66" i="99" s="1"/>
  <c r="F67" i="99"/>
  <c r="G86" i="102"/>
  <c r="AL40" i="102"/>
  <c r="AG39" i="102"/>
  <c r="G68" i="100"/>
  <c r="AG21" i="100"/>
  <c r="AL22" i="100"/>
  <c r="G87" i="95"/>
  <c r="AL41" i="95"/>
  <c r="G81" i="102"/>
  <c r="AL35" i="102"/>
  <c r="AB38" i="95"/>
  <c r="F84" i="95" s="1"/>
  <c r="F85" i="95"/>
  <c r="AL35" i="99"/>
  <c r="G81" i="99"/>
  <c r="AG30" i="95"/>
  <c r="AL31" i="95"/>
  <c r="G77" i="95"/>
  <c r="G61" i="101"/>
  <c r="AL15" i="101"/>
  <c r="G71" i="101"/>
  <c r="AL25" i="101"/>
  <c r="G73" i="100"/>
  <c r="AL27" i="100"/>
  <c r="G64" i="100"/>
  <c r="AL18" i="100"/>
  <c r="E56" i="97"/>
  <c r="W9" i="97"/>
  <c r="E55" i="97" s="1"/>
  <c r="G69" i="95"/>
  <c r="AL23" i="95"/>
  <c r="G61" i="100"/>
  <c r="AL15" i="100"/>
  <c r="G59" i="99"/>
  <c r="AG12" i="99"/>
  <c r="AL13" i="99"/>
  <c r="G69" i="102"/>
  <c r="AL23" i="102"/>
  <c r="AB20" i="95"/>
  <c r="F66" i="95" s="1"/>
  <c r="F67" i="95"/>
  <c r="G81" i="97"/>
  <c r="AL35" i="97"/>
  <c r="G62" i="100"/>
  <c r="AL16" i="100"/>
  <c r="AL43" i="100"/>
  <c r="G89" i="100"/>
  <c r="G89" i="102"/>
  <c r="AL43" i="102"/>
  <c r="G70" i="98"/>
  <c r="AL24" i="98"/>
  <c r="G61" i="97"/>
  <c r="AL15" i="97"/>
  <c r="G63" i="97"/>
  <c r="AL17" i="97"/>
  <c r="AG12" i="97"/>
  <c r="G59" i="97"/>
  <c r="AL13" i="97"/>
  <c r="F85" i="100"/>
  <c r="AB38" i="100"/>
  <c r="F84" i="100" s="1"/>
  <c r="F76" i="97"/>
  <c r="AB29" i="97"/>
  <c r="F75" i="97" s="1"/>
  <c r="G80" i="102"/>
  <c r="AL34" i="102"/>
  <c r="G89" i="95"/>
  <c r="AL43" i="95"/>
  <c r="AL19" i="99"/>
  <c r="G65" i="99"/>
  <c r="G72" i="102"/>
  <c r="AL26" i="102"/>
  <c r="AL36" i="102"/>
  <c r="G82" i="102"/>
  <c r="G69" i="98"/>
  <c r="AL23" i="98"/>
  <c r="AL13" i="102"/>
  <c r="AG12" i="102"/>
  <c r="G59" i="102"/>
  <c r="G77" i="101"/>
  <c r="AG30" i="101"/>
  <c r="AL31" i="101"/>
  <c r="E73" i="95"/>
  <c r="AB27" i="95"/>
  <c r="G81" i="100"/>
  <c r="AL35" i="100"/>
  <c r="AL26" i="99"/>
  <c r="G72" i="99"/>
  <c r="G90" i="98"/>
  <c r="AL44" i="98"/>
  <c r="AL31" i="98"/>
  <c r="AG30" i="98"/>
  <c r="G77" i="98"/>
  <c r="G89" i="99"/>
  <c r="AL43" i="99"/>
  <c r="G87" i="98"/>
  <c r="AL41" i="98"/>
  <c r="G78" i="100"/>
  <c r="AL32" i="100"/>
  <c r="AB10" i="98"/>
  <c r="F58" i="98"/>
  <c r="AB11" i="98"/>
  <c r="F57" i="98" s="1"/>
  <c r="AB10" i="95"/>
  <c r="F58" i="95"/>
  <c r="AB11" i="95"/>
  <c r="F57" i="95" s="1"/>
  <c r="G88" i="98"/>
  <c r="AL42" i="98"/>
  <c r="AL32" i="102"/>
  <c r="G78" i="102"/>
  <c r="G88" i="100"/>
  <c r="AL42" i="100"/>
  <c r="AG39" i="97"/>
  <c r="G86" i="97"/>
  <c r="AL40" i="97"/>
  <c r="G71" i="97"/>
  <c r="AL25" i="97"/>
  <c r="G82" i="95"/>
  <c r="AL36" i="95"/>
  <c r="AL25" i="95"/>
  <c r="G71" i="95"/>
  <c r="AL17" i="101"/>
  <c r="G63" i="101"/>
  <c r="AL16" i="101"/>
  <c r="G62" i="101"/>
  <c r="AL16" i="95"/>
  <c r="G62" i="95"/>
  <c r="G64" i="95"/>
  <c r="AL18" i="95"/>
  <c r="G61" i="99"/>
  <c r="AL15" i="99"/>
  <c r="G60" i="98"/>
  <c r="AL14" i="98"/>
  <c r="AL42" i="102"/>
  <c r="G88" i="102"/>
  <c r="G77" i="102"/>
  <c r="AL31" i="102"/>
  <c r="AG30" i="102"/>
  <c r="G81" i="98"/>
  <c r="AL35" i="98"/>
  <c r="G79" i="98"/>
  <c r="AL33" i="98"/>
  <c r="AL36" i="98"/>
  <c r="G82" i="98"/>
  <c r="G70" i="100"/>
  <c r="AL24" i="100"/>
  <c r="G69" i="101"/>
  <c r="AL23" i="101"/>
  <c r="G87" i="97"/>
  <c r="AL41" i="97"/>
  <c r="AB20" i="101"/>
  <c r="F66" i="101" s="1"/>
  <c r="F67" i="101"/>
  <c r="G89" i="101"/>
  <c r="AL43" i="101"/>
  <c r="AL19" i="101"/>
  <c r="G65" i="101"/>
  <c r="E56" i="98"/>
  <c r="W9" i="98"/>
  <c r="E55" i="98" s="1"/>
  <c r="AL40" i="99"/>
  <c r="AG39" i="99"/>
  <c r="G86" i="99"/>
  <c r="AL16" i="99"/>
  <c r="G62" i="99"/>
  <c r="G73" i="101"/>
  <c r="AL27" i="101"/>
  <c r="AL40" i="100"/>
  <c r="AG39" i="100"/>
  <c r="G86" i="100"/>
  <c r="AL14" i="102"/>
  <c r="G60" i="102"/>
  <c r="G77" i="97"/>
  <c r="AG30" i="97"/>
  <c r="AL31" i="97"/>
  <c r="AB10" i="100"/>
  <c r="F58" i="100"/>
  <c r="AB11" i="100"/>
  <c r="F57" i="100" s="1"/>
  <c r="G90" i="101"/>
  <c r="AL44" i="101"/>
  <c r="G69" i="100"/>
  <c r="AL23" i="100"/>
  <c r="G69" i="99"/>
  <c r="AL23" i="99"/>
  <c r="G64" i="101"/>
  <c r="AL18" i="101"/>
  <c r="G78" i="98"/>
  <c r="AL32" i="98"/>
  <c r="F67" i="97"/>
  <c r="AB20" i="97"/>
  <c r="F66" i="97" s="1"/>
  <c r="G64" i="99"/>
  <c r="AL18" i="99"/>
  <c r="G77" i="99"/>
  <c r="AL31" i="99"/>
  <c r="AG30" i="99"/>
  <c r="G61" i="95"/>
  <c r="AL15" i="95"/>
  <c r="G79" i="97"/>
  <c r="AL33" i="97"/>
  <c r="AL44" i="102"/>
  <c r="G90" i="102"/>
  <c r="G80" i="98"/>
  <c r="AL34" i="98"/>
  <c r="AL17" i="99"/>
  <c r="G63" i="99"/>
  <c r="G87" i="102"/>
  <c r="AL41" i="102"/>
  <c r="F58" i="101"/>
  <c r="AB11" i="101"/>
  <c r="F57" i="101" s="1"/>
  <c r="AB10" i="101"/>
  <c r="G77" i="100"/>
  <c r="AL31" i="100"/>
  <c r="AG30" i="100"/>
  <c r="E56" i="99"/>
  <c r="W9" i="99"/>
  <c r="E55" i="99" s="1"/>
  <c r="G86" i="98"/>
  <c r="AL40" i="98"/>
  <c r="AG39" i="98"/>
  <c r="AL25" i="102"/>
  <c r="G71" i="102"/>
  <c r="G59" i="95"/>
  <c r="AG12" i="95"/>
  <c r="AL13" i="95"/>
  <c r="G87" i="100"/>
  <c r="AL41" i="100"/>
  <c r="G71" i="98"/>
  <c r="AL25" i="98"/>
  <c r="G62" i="97"/>
  <c r="AL16" i="97"/>
  <c r="F85" i="97"/>
  <c r="AB38" i="97"/>
  <c r="F84" i="97" s="1"/>
  <c r="G70" i="99"/>
  <c r="AL24" i="99"/>
  <c r="F85" i="102"/>
  <c r="AB38" i="102"/>
  <c r="F84" i="102" s="1"/>
  <c r="AL26" i="98"/>
  <c r="G72" i="98"/>
  <c r="E56" i="101"/>
  <c r="W9" i="101"/>
  <c r="E55" i="101" s="1"/>
  <c r="G79" i="95"/>
  <c r="AL33" i="95"/>
  <c r="G70" i="102"/>
  <c r="AL24" i="102"/>
  <c r="AL42" i="99"/>
  <c r="G88" i="99"/>
  <c r="G70" i="97"/>
  <c r="AL24" i="97"/>
  <c r="G60" i="101"/>
  <c r="AL14" i="101"/>
  <c r="G88" i="95"/>
  <c r="AL42" i="95"/>
  <c r="G63" i="102"/>
  <c r="AL17" i="102"/>
  <c r="G63" i="100"/>
  <c r="AL17" i="100"/>
  <c r="G69" i="97"/>
  <c r="AL23" i="97"/>
  <c r="AB29" i="102"/>
  <c r="F75" i="102" s="1"/>
  <c r="F76" i="102"/>
  <c r="G82" i="97"/>
  <c r="AL36" i="97"/>
  <c r="G68" i="101"/>
  <c r="AL22" i="101"/>
  <c r="AG21" i="101"/>
  <c r="F67" i="102"/>
  <c r="AB20" i="102"/>
  <c r="F66" i="102" s="1"/>
  <c r="F85" i="99"/>
  <c r="AB38" i="99"/>
  <c r="F84" i="99" s="1"/>
  <c r="G64" i="98"/>
  <c r="AL18" i="98"/>
  <c r="G71" i="99"/>
  <c r="AL25" i="99"/>
  <c r="AL36" i="101"/>
  <c r="G82" i="101"/>
  <c r="G89" i="98"/>
  <c r="AL43" i="98"/>
  <c r="G90" i="100"/>
  <c r="AL44" i="100"/>
  <c r="AB38" i="101"/>
  <c r="F84" i="101" s="1"/>
  <c r="F85" i="101"/>
  <c r="G90" i="97"/>
  <c r="AL44" i="97"/>
  <c r="G78" i="95"/>
  <c r="AL32" i="95"/>
  <c r="G59" i="100"/>
  <c r="AL13" i="100"/>
  <c r="AG12" i="100"/>
  <c r="G62" i="102"/>
  <c r="AL16" i="102"/>
  <c r="G80" i="99"/>
  <c r="AL34" i="99"/>
  <c r="G60" i="95"/>
  <c r="AL14" i="95"/>
  <c r="AL44" i="95"/>
  <c r="G90" i="95"/>
  <c r="G78" i="101"/>
  <c r="AL32" i="101"/>
  <c r="AB11" i="102"/>
  <c r="F57" i="102" s="1"/>
  <c r="AB10" i="102"/>
  <c r="F58" i="102"/>
  <c r="G68" i="98"/>
  <c r="AL22" i="98"/>
  <c r="AG21" i="98"/>
  <c r="G65" i="102"/>
  <c r="AL19" i="102"/>
  <c r="AG12" i="101"/>
  <c r="AL13" i="101"/>
  <c r="G59" i="101"/>
  <c r="G73" i="99"/>
  <c r="AL27" i="99"/>
  <c r="F76" i="100"/>
  <c r="AB29" i="100"/>
  <c r="F75" i="100" s="1"/>
  <c r="AL32" i="99"/>
  <c r="G78" i="99"/>
  <c r="G71" i="100"/>
  <c r="AL25" i="100"/>
  <c r="F85" i="98"/>
  <c r="AB38" i="98"/>
  <c r="F84" i="98" s="1"/>
  <c r="G64" i="102"/>
  <c r="AL18" i="102"/>
  <c r="G73" i="97"/>
  <c r="AL27" i="97"/>
  <c r="G59" i="98"/>
  <c r="AG12" i="98"/>
  <c r="AL13" i="98"/>
  <c r="G72" i="97"/>
  <c r="AL26" i="97"/>
  <c r="AL36" i="99"/>
  <c r="G82" i="99"/>
  <c r="G88" i="101"/>
  <c r="AL42" i="101"/>
  <c r="G72" i="100"/>
  <c r="AL26" i="100"/>
  <c r="G60" i="97"/>
  <c r="AL14" i="97"/>
  <c r="W9" i="102"/>
  <c r="E55" i="102" s="1"/>
  <c r="E56" i="102"/>
  <c r="G68" i="99"/>
  <c r="AL22" i="99"/>
  <c r="AG21" i="99"/>
  <c r="G61" i="102"/>
  <c r="AL15" i="102"/>
  <c r="F67" i="100"/>
  <c r="AB20" i="100"/>
  <c r="F66" i="100" s="1"/>
  <c r="G86" i="95"/>
  <c r="AL40" i="95"/>
  <c r="AG39" i="95"/>
  <c r="AL27" i="98"/>
  <c r="G73" i="98"/>
  <c r="E56" i="100"/>
  <c r="W9" i="100"/>
  <c r="E55" i="100" s="1"/>
  <c r="G89" i="97"/>
  <c r="AL43" i="97"/>
  <c r="E56" i="95"/>
  <c r="W9" i="95"/>
  <c r="E55" i="95" s="1"/>
  <c r="F76" i="95"/>
  <c r="AB29" i="95"/>
  <c r="F75" i="95" s="1"/>
  <c r="G73" i="102"/>
  <c r="AL27" i="102"/>
  <c r="G79" i="100"/>
  <c r="AL33" i="100"/>
  <c r="AL41" i="101"/>
  <c r="G87" i="101"/>
  <c r="AL35" i="101"/>
  <c r="G81" i="101"/>
  <c r="G87" i="99"/>
  <c r="AL41" i="99"/>
  <c r="AB10" i="99"/>
  <c r="F58" i="99"/>
  <c r="AB11" i="99"/>
  <c r="F57" i="99" s="1"/>
  <c r="G72" i="101"/>
  <c r="AL26" i="101"/>
  <c r="AL24" i="95"/>
  <c r="G70" i="95"/>
  <c r="G65" i="98"/>
  <c r="AL19" i="98"/>
  <c r="P93" i="102"/>
  <c r="P77" i="102"/>
  <c r="P91" i="102"/>
  <c r="P75" i="102"/>
  <c r="P63" i="102"/>
  <c r="P69" i="102"/>
  <c r="P92" i="102"/>
  <c r="P76" i="102"/>
  <c r="P66" i="102"/>
  <c r="P56" i="102"/>
  <c r="P64" i="102"/>
  <c r="P57" i="102"/>
  <c r="P89" i="102"/>
  <c r="P90" i="102"/>
  <c r="P87" i="102"/>
  <c r="P84" i="102"/>
  <c r="P73" i="102"/>
  <c r="P65" i="102"/>
  <c r="P88" i="102"/>
  <c r="P74" i="102"/>
  <c r="P62" i="102"/>
  <c r="P59" i="102"/>
  <c r="P85" i="102"/>
  <c r="P86" i="102"/>
  <c r="P83" i="102"/>
  <c r="P71" i="102"/>
  <c r="P68" i="102"/>
  <c r="P61" i="102"/>
  <c r="P80" i="102"/>
  <c r="P72" i="102"/>
  <c r="P55" i="102"/>
  <c r="P58" i="102"/>
  <c r="P81" i="102"/>
  <c r="P82" i="102"/>
  <c r="P79" i="102"/>
  <c r="P67" i="102"/>
  <c r="P60" i="102"/>
  <c r="P78" i="102"/>
  <c r="P70" i="102"/>
  <c r="P54" i="102"/>
  <c r="P53" i="18"/>
  <c r="P74" i="18" s="1"/>
  <c r="P83" i="73"/>
  <c r="P74" i="73"/>
  <c r="P91" i="73"/>
  <c r="P93" i="73"/>
  <c r="P54" i="73"/>
  <c r="P92" i="73"/>
  <c r="AB19" i="57"/>
  <c r="E65" i="57"/>
  <c r="O67" i="34"/>
  <c r="O66" i="34" s="1"/>
  <c r="AB10" i="66"/>
  <c r="E82" i="78"/>
  <c r="AB36" i="78"/>
  <c r="AB10" i="73"/>
  <c r="AB10" i="76"/>
  <c r="AB10" i="84"/>
  <c r="AB10" i="74"/>
  <c r="AB10" i="81"/>
  <c r="G80" i="94"/>
  <c r="AL34" i="94"/>
  <c r="AL36" i="94"/>
  <c r="G82" i="94"/>
  <c r="F85" i="94"/>
  <c r="AB38" i="94"/>
  <c r="F84" i="94" s="1"/>
  <c r="F76" i="94"/>
  <c r="AB29" i="94"/>
  <c r="F75" i="94" s="1"/>
  <c r="G88" i="94"/>
  <c r="AL42" i="94"/>
  <c r="AL26" i="94"/>
  <c r="G72" i="94"/>
  <c r="G81" i="94"/>
  <c r="AL35" i="94"/>
  <c r="AL33" i="94"/>
  <c r="G79" i="94"/>
  <c r="E56" i="94"/>
  <c r="W9" i="94"/>
  <c r="E55" i="94" s="1"/>
  <c r="G62" i="94"/>
  <c r="AL16" i="94"/>
  <c r="G71" i="94"/>
  <c r="AL25" i="94"/>
  <c r="G73" i="94"/>
  <c r="AL27" i="94"/>
  <c r="AB10" i="91"/>
  <c r="G63" i="94"/>
  <c r="AL17" i="94"/>
  <c r="G86" i="94"/>
  <c r="AL40" i="94"/>
  <c r="AG39" i="94"/>
  <c r="G64" i="94"/>
  <c r="AL18" i="94"/>
  <c r="AL15" i="94"/>
  <c r="G61" i="94"/>
  <c r="G87" i="94"/>
  <c r="AL41" i="94"/>
  <c r="AB10" i="82"/>
  <c r="AB10" i="88"/>
  <c r="AB10" i="89"/>
  <c r="AB10" i="93"/>
  <c r="F58" i="94"/>
  <c r="AB11" i="94"/>
  <c r="F57" i="94" s="1"/>
  <c r="AB10" i="94"/>
  <c r="AL14" i="94"/>
  <c r="G60" i="94"/>
  <c r="F67" i="94"/>
  <c r="AB20" i="94"/>
  <c r="F66" i="94" s="1"/>
  <c r="AL23" i="94"/>
  <c r="G69" i="94"/>
  <c r="G89" i="94"/>
  <c r="AL43" i="94"/>
  <c r="AL24" i="94"/>
  <c r="G70" i="94"/>
  <c r="G65" i="94"/>
  <c r="AL19" i="94"/>
  <c r="G90" i="94"/>
  <c r="AL44" i="94"/>
  <c r="AB10" i="69"/>
  <c r="AB10" i="78"/>
  <c r="AB10" i="83"/>
  <c r="AB10" i="87"/>
  <c r="AB10" i="86"/>
  <c r="AB10" i="90"/>
  <c r="AB10" i="92"/>
  <c r="G59" i="94"/>
  <c r="AL13" i="94"/>
  <c r="AG12" i="94"/>
  <c r="AG30" i="94"/>
  <c r="G77" i="94"/>
  <c r="AL31" i="94"/>
  <c r="G68" i="94"/>
  <c r="AG21" i="94"/>
  <c r="AL22" i="94"/>
  <c r="G78" i="94"/>
  <c r="AL32" i="94"/>
  <c r="R91" i="18"/>
  <c r="R74" i="18"/>
  <c r="R92" i="18"/>
  <c r="R83" i="18"/>
  <c r="E71" i="34"/>
  <c r="W21" i="34"/>
  <c r="W10" i="34" s="1"/>
  <c r="AB25" i="34"/>
  <c r="AB21" i="34" s="1"/>
  <c r="D56" i="34"/>
  <c r="D67" i="34"/>
  <c r="D66" i="34"/>
  <c r="K162" i="28"/>
  <c r="H161" i="38" s="1"/>
  <c r="K155" i="28"/>
  <c r="H154" i="38" s="1"/>
  <c r="AG30" i="93"/>
  <c r="G77" i="93"/>
  <c r="AL31" i="93"/>
  <c r="G82" i="93"/>
  <c r="AL36" i="93"/>
  <c r="AG21" i="93"/>
  <c r="G69" i="93"/>
  <c r="AL23" i="93"/>
  <c r="G73" i="93"/>
  <c r="AL27" i="93"/>
  <c r="AL17" i="93"/>
  <c r="G63" i="93"/>
  <c r="AL25" i="93"/>
  <c r="G71" i="93"/>
  <c r="E56" i="93"/>
  <c r="W9" i="93"/>
  <c r="E55" i="93" s="1"/>
  <c r="G78" i="93"/>
  <c r="AL32" i="93"/>
  <c r="F85" i="93"/>
  <c r="AB38" i="93"/>
  <c r="F84" i="93" s="1"/>
  <c r="G88" i="93"/>
  <c r="AL42" i="93"/>
  <c r="G62" i="93"/>
  <c r="AL16" i="93"/>
  <c r="G81" i="93"/>
  <c r="AL35" i="93"/>
  <c r="G72" i="93"/>
  <c r="AL26" i="93"/>
  <c r="F76" i="93"/>
  <c r="AB29" i="93"/>
  <c r="F75" i="93" s="1"/>
  <c r="G68" i="93"/>
  <c r="AL22" i="93"/>
  <c r="AB11" i="93"/>
  <c r="F57" i="93" s="1"/>
  <c r="F58" i="93"/>
  <c r="G86" i="93"/>
  <c r="AL40" i="93"/>
  <c r="AG39" i="93"/>
  <c r="G80" i="93"/>
  <c r="AL34" i="93"/>
  <c r="G90" i="93"/>
  <c r="AL44" i="93"/>
  <c r="AL15" i="93"/>
  <c r="G61" i="93"/>
  <c r="F67" i="93"/>
  <c r="AB20" i="93"/>
  <c r="F66" i="93" s="1"/>
  <c r="G65" i="93"/>
  <c r="AL19" i="93"/>
  <c r="G60" i="93"/>
  <c r="AL14" i="93"/>
  <c r="G89" i="93"/>
  <c r="AL43" i="93"/>
  <c r="G70" i="93"/>
  <c r="AL24" i="93"/>
  <c r="G59" i="93"/>
  <c r="AG12" i="93"/>
  <c r="AL13" i="93"/>
  <c r="G64" i="93"/>
  <c r="AL18" i="93"/>
  <c r="G79" i="93"/>
  <c r="AL33" i="93"/>
  <c r="G87" i="93"/>
  <c r="AL41" i="93"/>
  <c r="AB38" i="92"/>
  <c r="F84" i="92" s="1"/>
  <c r="F85" i="92"/>
  <c r="E56" i="92"/>
  <c r="W9" i="92"/>
  <c r="E55" i="92" s="1"/>
  <c r="AL27" i="92"/>
  <c r="G73" i="92"/>
  <c r="G82" i="92"/>
  <c r="AL36" i="92"/>
  <c r="G78" i="92"/>
  <c r="AL32" i="92"/>
  <c r="G86" i="92"/>
  <c r="AL40" i="92"/>
  <c r="AG39" i="92"/>
  <c r="AL33" i="92"/>
  <c r="G79" i="92"/>
  <c r="G64" i="92"/>
  <c r="AL18" i="92"/>
  <c r="G72" i="92"/>
  <c r="AL26" i="92"/>
  <c r="G69" i="92"/>
  <c r="AL23" i="92"/>
  <c r="F58" i="92"/>
  <c r="AB11" i="92"/>
  <c r="F57" i="92" s="1"/>
  <c r="G63" i="92"/>
  <c r="AL17" i="92"/>
  <c r="G88" i="92"/>
  <c r="AL42" i="92"/>
  <c r="G59" i="92"/>
  <c r="AG12" i="92"/>
  <c r="AL13" i="92"/>
  <c r="G65" i="92"/>
  <c r="AL19" i="92"/>
  <c r="AG30" i="92"/>
  <c r="G77" i="92"/>
  <c r="AL31" i="92"/>
  <c r="AL25" i="92"/>
  <c r="G71" i="92"/>
  <c r="F76" i="92"/>
  <c r="AB29" i="92"/>
  <c r="F75" i="92" s="1"/>
  <c r="G87" i="92"/>
  <c r="AL41" i="92"/>
  <c r="G70" i="92"/>
  <c r="AL24" i="92"/>
  <c r="G60" i="92"/>
  <c r="AL14" i="92"/>
  <c r="G68" i="92"/>
  <c r="AL22" i="92"/>
  <c r="AG21" i="92"/>
  <c r="G80" i="92"/>
  <c r="AL34" i="92"/>
  <c r="AL15" i="92"/>
  <c r="G61" i="92"/>
  <c r="F67" i="92"/>
  <c r="AB20" i="92"/>
  <c r="F66" i="92" s="1"/>
  <c r="AL43" i="92"/>
  <c r="G89" i="92"/>
  <c r="G90" i="92"/>
  <c r="AL44" i="92"/>
  <c r="G81" i="92"/>
  <c r="AL35" i="92"/>
  <c r="G62" i="92"/>
  <c r="AL16" i="92"/>
  <c r="G68" i="90"/>
  <c r="AL22" i="90"/>
  <c r="AG21" i="90"/>
  <c r="G86" i="90"/>
  <c r="AL40" i="90"/>
  <c r="AG39" i="90"/>
  <c r="G81" i="89"/>
  <c r="AL35" i="89"/>
  <c r="G60" i="91"/>
  <c r="AL14" i="91"/>
  <c r="AG12" i="91"/>
  <c r="AL13" i="91"/>
  <c r="G59" i="91"/>
  <c r="F67" i="88"/>
  <c r="AB20" i="88"/>
  <c r="F66" i="88" s="1"/>
  <c r="G87" i="90"/>
  <c r="AL41" i="90"/>
  <c r="AB11" i="90"/>
  <c r="F57" i="90" s="1"/>
  <c r="F58" i="90"/>
  <c r="AL43" i="90"/>
  <c r="G89" i="90"/>
  <c r="AL43" i="91"/>
  <c r="G89" i="91"/>
  <c r="G72" i="88"/>
  <c r="AL26" i="88"/>
  <c r="G88" i="91"/>
  <c r="AL42" i="91"/>
  <c r="G69" i="88"/>
  <c r="AL23" i="88"/>
  <c r="F58" i="91"/>
  <c r="AB11" i="91"/>
  <c r="F57" i="91" s="1"/>
  <c r="AL42" i="88"/>
  <c r="G88" i="88"/>
  <c r="AL16" i="91"/>
  <c r="G62" i="91"/>
  <c r="G64" i="91"/>
  <c r="AL18" i="91"/>
  <c r="G82" i="88"/>
  <c r="AL36" i="88"/>
  <c r="AL33" i="88"/>
  <c r="G79" i="88"/>
  <c r="AL18" i="88"/>
  <c r="G64" i="88"/>
  <c r="AL14" i="90"/>
  <c r="G60" i="90"/>
  <c r="AL16" i="90"/>
  <c r="G62" i="90"/>
  <c r="G87" i="91"/>
  <c r="AL41" i="91"/>
  <c r="G82" i="91"/>
  <c r="AL36" i="91"/>
  <c r="G63" i="90"/>
  <c r="AL17" i="90"/>
  <c r="G82" i="90"/>
  <c r="AL36" i="90"/>
  <c r="AL34" i="89"/>
  <c r="G80" i="89"/>
  <c r="AL26" i="91"/>
  <c r="G72" i="91"/>
  <c r="AL18" i="90"/>
  <c r="G64" i="90"/>
  <c r="AL33" i="89"/>
  <c r="G79" i="89"/>
  <c r="F67" i="91"/>
  <c r="AB20" i="91"/>
  <c r="F66" i="91" s="1"/>
  <c r="AL33" i="90"/>
  <c r="G79" i="90"/>
  <c r="F76" i="88"/>
  <c r="AB29" i="88"/>
  <c r="F75" i="88" s="1"/>
  <c r="G82" i="89"/>
  <c r="AL36" i="89"/>
  <c r="AL17" i="91"/>
  <c r="G63" i="91"/>
  <c r="AL32" i="89"/>
  <c r="G78" i="89"/>
  <c r="AL24" i="89"/>
  <c r="G70" i="89"/>
  <c r="G71" i="91"/>
  <c r="AL25" i="91"/>
  <c r="G69" i="89"/>
  <c r="AL23" i="89"/>
  <c r="AL24" i="91"/>
  <c r="G70" i="91"/>
  <c r="F76" i="90"/>
  <c r="AB29" i="90"/>
  <c r="F75" i="90" s="1"/>
  <c r="G69" i="91"/>
  <c r="AL23" i="91"/>
  <c r="G89" i="88"/>
  <c r="AL43" i="88"/>
  <c r="AL31" i="88"/>
  <c r="G77" i="88"/>
  <c r="AG30" i="88"/>
  <c r="G80" i="91"/>
  <c r="AL34" i="91"/>
  <c r="G78" i="90"/>
  <c r="AL32" i="90"/>
  <c r="G80" i="90"/>
  <c r="AL34" i="90"/>
  <c r="AL25" i="89"/>
  <c r="G71" i="89"/>
  <c r="AL24" i="88"/>
  <c r="G70" i="88"/>
  <c r="AG30" i="91"/>
  <c r="G77" i="91"/>
  <c r="AL31" i="91"/>
  <c r="G77" i="90"/>
  <c r="AG30" i="90"/>
  <c r="AL31" i="90"/>
  <c r="G63" i="88"/>
  <c r="AL17" i="88"/>
  <c r="AL22" i="91"/>
  <c r="G68" i="91"/>
  <c r="AG21" i="91"/>
  <c r="E56" i="88"/>
  <c r="W9" i="88"/>
  <c r="E55" i="88" s="1"/>
  <c r="AL42" i="90"/>
  <c r="G88" i="90"/>
  <c r="G61" i="90"/>
  <c r="AL15" i="90"/>
  <c r="G64" i="89"/>
  <c r="AL18" i="89"/>
  <c r="G81" i="90"/>
  <c r="AL35" i="90"/>
  <c r="G87" i="88"/>
  <c r="AL41" i="88"/>
  <c r="AB38" i="88"/>
  <c r="F84" i="88" s="1"/>
  <c r="F85" i="88"/>
  <c r="G62" i="89"/>
  <c r="AL16" i="89"/>
  <c r="AL14" i="88"/>
  <c r="G60" i="88"/>
  <c r="G60" i="89"/>
  <c r="AL14" i="89"/>
  <c r="G62" i="88"/>
  <c r="AL16" i="88"/>
  <c r="AL27" i="88"/>
  <c r="G73" i="88"/>
  <c r="G71" i="88"/>
  <c r="AL25" i="88"/>
  <c r="AL27" i="89"/>
  <c r="G73" i="89"/>
  <c r="AB29" i="89"/>
  <c r="F75" i="89" s="1"/>
  <c r="F76" i="89"/>
  <c r="F76" i="91"/>
  <c r="AB29" i="91"/>
  <c r="F75" i="91" s="1"/>
  <c r="AL34" i="88"/>
  <c r="G80" i="88"/>
  <c r="AL40" i="91"/>
  <c r="G86" i="91"/>
  <c r="AG39" i="91"/>
  <c r="G90" i="90"/>
  <c r="AL44" i="90"/>
  <c r="G61" i="88"/>
  <c r="AL15" i="88"/>
  <c r="G72" i="89"/>
  <c r="AL26" i="89"/>
  <c r="G79" i="91"/>
  <c r="AL33" i="91"/>
  <c r="E56" i="91"/>
  <c r="W9" i="91"/>
  <c r="E55" i="91" s="1"/>
  <c r="F58" i="89"/>
  <c r="AB11" i="89"/>
  <c r="F57" i="89" s="1"/>
  <c r="AL42" i="89"/>
  <c r="G88" i="89"/>
  <c r="AB38" i="91"/>
  <c r="F84" i="91" s="1"/>
  <c r="F85" i="91"/>
  <c r="AL40" i="88"/>
  <c r="G86" i="88"/>
  <c r="AG39" i="88"/>
  <c r="AL15" i="91"/>
  <c r="G61" i="91"/>
  <c r="AL32" i="91"/>
  <c r="G78" i="91"/>
  <c r="AG12" i="88"/>
  <c r="AL13" i="88"/>
  <c r="G59" i="88"/>
  <c r="G63" i="89"/>
  <c r="AL17" i="89"/>
  <c r="AB38" i="89"/>
  <c r="F84" i="89" s="1"/>
  <c r="F85" i="89"/>
  <c r="G77" i="89"/>
  <c r="AG30" i="89"/>
  <c r="AL31" i="89"/>
  <c r="AL27" i="91"/>
  <c r="G73" i="91"/>
  <c r="G59" i="89"/>
  <c r="AL13" i="89"/>
  <c r="AG12" i="89"/>
  <c r="W9" i="89"/>
  <c r="E55" i="89" s="1"/>
  <c r="E56" i="89"/>
  <c r="E56" i="90"/>
  <c r="W9" i="90"/>
  <c r="E55" i="90" s="1"/>
  <c r="AL25" i="90"/>
  <c r="G71" i="90"/>
  <c r="G69" i="90"/>
  <c r="AL23" i="90"/>
  <c r="G61" i="89"/>
  <c r="AL15" i="89"/>
  <c r="AL32" i="88"/>
  <c r="G78" i="88"/>
  <c r="G65" i="91"/>
  <c r="AL19" i="91"/>
  <c r="G81" i="91"/>
  <c r="AL35" i="91"/>
  <c r="AL44" i="91"/>
  <c r="G90" i="91"/>
  <c r="G81" i="88"/>
  <c r="AL35" i="88"/>
  <c r="F85" i="90"/>
  <c r="AB38" i="90"/>
  <c r="F84" i="90" s="1"/>
  <c r="G65" i="89"/>
  <c r="AL19" i="89"/>
  <c r="AL22" i="88"/>
  <c r="AG21" i="88"/>
  <c r="G68" i="88"/>
  <c r="F67" i="89"/>
  <c r="AB20" i="89"/>
  <c r="F66" i="89" s="1"/>
  <c r="G72" i="90"/>
  <c r="AL26" i="90"/>
  <c r="G70" i="90"/>
  <c r="AL24" i="90"/>
  <c r="G65" i="90"/>
  <c r="AL19" i="90"/>
  <c r="F58" i="88"/>
  <c r="AB11" i="88"/>
  <c r="F57" i="88" s="1"/>
  <c r="G90" i="88"/>
  <c r="AL44" i="88"/>
  <c r="AL40" i="89"/>
  <c r="G86" i="89"/>
  <c r="AG39" i="89"/>
  <c r="AL44" i="89"/>
  <c r="G90" i="89"/>
  <c r="AL41" i="89"/>
  <c r="G87" i="89"/>
  <c r="G68" i="89"/>
  <c r="AL22" i="89"/>
  <c r="AG21" i="89"/>
  <c r="G65" i="88"/>
  <c r="AL19" i="88"/>
  <c r="G59" i="90"/>
  <c r="AG12" i="90"/>
  <c r="AL13" i="90"/>
  <c r="F67" i="90"/>
  <c r="AB20" i="90"/>
  <c r="F66" i="90" s="1"/>
  <c r="AL43" i="89"/>
  <c r="G89" i="89"/>
  <c r="G73" i="90"/>
  <c r="AL27" i="90"/>
  <c r="P92" i="57"/>
  <c r="P93" i="57"/>
  <c r="P74" i="57"/>
  <c r="P91" i="57"/>
  <c r="P83" i="57"/>
  <c r="P54" i="57"/>
  <c r="AB19" i="18"/>
  <c r="AG19" i="18" s="1"/>
  <c r="E65" i="18"/>
  <c r="P54" i="58"/>
  <c r="AL35" i="86"/>
  <c r="G81" i="86"/>
  <c r="G72" i="87"/>
  <c r="AL26" i="87"/>
  <c r="G59" i="87"/>
  <c r="AL13" i="87"/>
  <c r="AG12" i="87"/>
  <c r="AL24" i="86"/>
  <c r="G70" i="86"/>
  <c r="G87" i="86"/>
  <c r="AL41" i="86"/>
  <c r="F67" i="87"/>
  <c r="AB20" i="87"/>
  <c r="F66" i="87" s="1"/>
  <c r="AL14" i="87"/>
  <c r="G60" i="87"/>
  <c r="AL42" i="87"/>
  <c r="G88" i="87"/>
  <c r="F58" i="86"/>
  <c r="AB11" i="86"/>
  <c r="F57" i="86" s="1"/>
  <c r="AL22" i="87"/>
  <c r="G68" i="87"/>
  <c r="AG21" i="87"/>
  <c r="G82" i="86"/>
  <c r="AL36" i="86"/>
  <c r="AB20" i="86"/>
  <c r="F66" i="86" s="1"/>
  <c r="F67" i="86"/>
  <c r="AL42" i="86"/>
  <c r="G88" i="86"/>
  <c r="G70" i="87"/>
  <c r="AL24" i="87"/>
  <c r="G59" i="86"/>
  <c r="AL13" i="86"/>
  <c r="AG12" i="86"/>
  <c r="G81" i="87"/>
  <c r="AL35" i="87"/>
  <c r="G61" i="86"/>
  <c r="AL15" i="86"/>
  <c r="E56" i="87"/>
  <c r="W9" i="87"/>
  <c r="E55" i="87" s="1"/>
  <c r="AG21" i="86"/>
  <c r="G68" i="86"/>
  <c r="AL22" i="86"/>
  <c r="G69" i="86"/>
  <c r="AL23" i="86"/>
  <c r="AL32" i="87"/>
  <c r="G78" i="87"/>
  <c r="AL19" i="86"/>
  <c r="G65" i="86"/>
  <c r="G71" i="87"/>
  <c r="AL25" i="87"/>
  <c r="G82" i="87"/>
  <c r="AL36" i="87"/>
  <c r="G80" i="86"/>
  <c r="AL34" i="86"/>
  <c r="G89" i="87"/>
  <c r="AL43" i="87"/>
  <c r="G89" i="86"/>
  <c r="AL43" i="86"/>
  <c r="G63" i="86"/>
  <c r="AL17" i="86"/>
  <c r="G69" i="87"/>
  <c r="AL23" i="87"/>
  <c r="AL26" i="86"/>
  <c r="G72" i="86"/>
  <c r="AL16" i="86"/>
  <c r="G62" i="86"/>
  <c r="AL25" i="86"/>
  <c r="G71" i="86"/>
  <c r="AL19" i="87"/>
  <c r="G65" i="87"/>
  <c r="G62" i="87"/>
  <c r="AL16" i="87"/>
  <c r="AL33" i="87"/>
  <c r="G79" i="87"/>
  <c r="G73" i="86"/>
  <c r="AL27" i="86"/>
  <c r="G86" i="87"/>
  <c r="AG39" i="87"/>
  <c r="AL40" i="87"/>
  <c r="G60" i="86"/>
  <c r="AL14" i="86"/>
  <c r="F85" i="86"/>
  <c r="AB38" i="86"/>
  <c r="F84" i="86" s="1"/>
  <c r="F76" i="87"/>
  <c r="AB29" i="87"/>
  <c r="F75" i="87" s="1"/>
  <c r="AL18" i="86"/>
  <c r="G64" i="86"/>
  <c r="AG30" i="86"/>
  <c r="AL31" i="86"/>
  <c r="G77" i="86"/>
  <c r="AB38" i="87"/>
  <c r="F84" i="87" s="1"/>
  <c r="F85" i="87"/>
  <c r="AL32" i="86"/>
  <c r="G78" i="86"/>
  <c r="E56" i="86"/>
  <c r="W9" i="86"/>
  <c r="E55" i="86" s="1"/>
  <c r="G90" i="87"/>
  <c r="AL44" i="87"/>
  <c r="G86" i="86"/>
  <c r="AG39" i="86"/>
  <c r="AL40" i="86"/>
  <c r="AL27" i="87"/>
  <c r="G73" i="87"/>
  <c r="G79" i="86"/>
  <c r="AL33" i="86"/>
  <c r="G61" i="87"/>
  <c r="AL15" i="87"/>
  <c r="G90" i="86"/>
  <c r="AL44" i="86"/>
  <c r="G77" i="87"/>
  <c r="AL31" i="87"/>
  <c r="AG30" i="87"/>
  <c r="F76" i="86"/>
  <c r="AB29" i="86"/>
  <c r="F75" i="86" s="1"/>
  <c r="G64" i="87"/>
  <c r="AL18" i="87"/>
  <c r="AB11" i="87"/>
  <c r="F57" i="87" s="1"/>
  <c r="F58" i="87"/>
  <c r="G80" i="87"/>
  <c r="AL34" i="87"/>
  <c r="AL41" i="87"/>
  <c r="G87" i="87"/>
  <c r="G63" i="87"/>
  <c r="AL17" i="87"/>
  <c r="P91" i="63"/>
  <c r="P92" i="63"/>
  <c r="P83" i="63"/>
  <c r="P93" i="63"/>
  <c r="P74" i="63"/>
  <c r="AB19" i="59"/>
  <c r="AG19" i="59" s="1"/>
  <c r="E65" i="59"/>
  <c r="E73" i="64"/>
  <c r="AB27" i="64"/>
  <c r="F73" i="64" s="1"/>
  <c r="P91" i="78"/>
  <c r="P83" i="78"/>
  <c r="P93" i="78"/>
  <c r="P54" i="78"/>
  <c r="P92" i="78"/>
  <c r="P74" i="78"/>
  <c r="E73" i="58"/>
  <c r="AB27" i="58"/>
  <c r="F73" i="58" s="1"/>
  <c r="G82" i="83"/>
  <c r="AL36" i="83"/>
  <c r="G63" i="83"/>
  <c r="AL17" i="83"/>
  <c r="G80" i="84"/>
  <c r="AL34" i="84"/>
  <c r="G79" i="83"/>
  <c r="AL33" i="83"/>
  <c r="F76" i="84"/>
  <c r="AB29" i="84"/>
  <c r="F75" i="84" s="1"/>
  <c r="G89" i="84"/>
  <c r="AL43" i="84"/>
  <c r="G82" i="84"/>
  <c r="AL36" i="84"/>
  <c r="AL18" i="83"/>
  <c r="G64" i="83"/>
  <c r="AL19" i="82"/>
  <c r="G65" i="82"/>
  <c r="G62" i="84"/>
  <c r="AL16" i="84"/>
  <c r="G60" i="84"/>
  <c r="AL14" i="84"/>
  <c r="E56" i="83"/>
  <c r="W9" i="83"/>
  <c r="E55" i="83" s="1"/>
  <c r="G61" i="84"/>
  <c r="AL15" i="84"/>
  <c r="AL23" i="82"/>
  <c r="G69" i="82"/>
  <c r="AL31" i="84"/>
  <c r="G77" i="84"/>
  <c r="AG30" i="84"/>
  <c r="E56" i="82"/>
  <c r="W9" i="82"/>
  <c r="E55" i="82" s="1"/>
  <c r="G89" i="83"/>
  <c r="AL43" i="83"/>
  <c r="AL44" i="83"/>
  <c r="G90" i="83"/>
  <c r="AL23" i="83"/>
  <c r="G69" i="83"/>
  <c r="AL35" i="83"/>
  <c r="G81" i="83"/>
  <c r="F76" i="83"/>
  <c r="AB29" i="83"/>
  <c r="F75" i="83" s="1"/>
  <c r="AL42" i="83"/>
  <c r="G88" i="83"/>
  <c r="AL40" i="84"/>
  <c r="AG39" i="84"/>
  <c r="G86" i="84"/>
  <c r="G65" i="83"/>
  <c r="AL19" i="83"/>
  <c r="G72" i="82"/>
  <c r="AL26" i="82"/>
  <c r="AL43" i="82"/>
  <c r="G89" i="82"/>
  <c r="G60" i="82"/>
  <c r="AL14" i="82"/>
  <c r="AL24" i="82"/>
  <c r="G70" i="82"/>
  <c r="AL31" i="83"/>
  <c r="G77" i="83"/>
  <c r="AG30" i="83"/>
  <c r="G63" i="82"/>
  <c r="AL17" i="82"/>
  <c r="AL13" i="83"/>
  <c r="AG12" i="83"/>
  <c r="G59" i="83"/>
  <c r="W9" i="84"/>
  <c r="E55" i="84" s="1"/>
  <c r="E56" i="84"/>
  <c r="G62" i="82"/>
  <c r="AL16" i="82"/>
  <c r="F85" i="84"/>
  <c r="AB38" i="84"/>
  <c r="F84" i="84" s="1"/>
  <c r="G73" i="82"/>
  <c r="AL27" i="82"/>
  <c r="AL44" i="82"/>
  <c r="G90" i="82"/>
  <c r="G70" i="84"/>
  <c r="AL24" i="84"/>
  <c r="AL42" i="84"/>
  <c r="G88" i="84"/>
  <c r="AB11" i="82"/>
  <c r="F57" i="82" s="1"/>
  <c r="F58" i="82"/>
  <c r="AB20" i="83"/>
  <c r="F66" i="83" s="1"/>
  <c r="F67" i="83"/>
  <c r="AL18" i="82"/>
  <c r="G64" i="82"/>
  <c r="AL25" i="84"/>
  <c r="G71" i="84"/>
  <c r="F67" i="82"/>
  <c r="AB20" i="82"/>
  <c r="F66" i="82" s="1"/>
  <c r="G62" i="83"/>
  <c r="AL16" i="83"/>
  <c r="G78" i="84"/>
  <c r="AL32" i="84"/>
  <c r="F85" i="82"/>
  <c r="AB38" i="82"/>
  <c r="F84" i="82" s="1"/>
  <c r="G78" i="83"/>
  <c r="AL32" i="83"/>
  <c r="AL18" i="84"/>
  <c r="G64" i="84"/>
  <c r="AL17" i="84"/>
  <c r="G63" i="84"/>
  <c r="G59" i="82"/>
  <c r="AG12" i="82"/>
  <c r="AL13" i="82"/>
  <c r="G68" i="83"/>
  <c r="AL22" i="83"/>
  <c r="AG21" i="83"/>
  <c r="AL23" i="84"/>
  <c r="G69" i="84"/>
  <c r="G80" i="83"/>
  <c r="AL34" i="83"/>
  <c r="AL35" i="82"/>
  <c r="G81" i="82"/>
  <c r="AB11" i="83"/>
  <c r="F57" i="83" s="1"/>
  <c r="F58" i="83"/>
  <c r="G68" i="82"/>
  <c r="AL22" i="82"/>
  <c r="AG21" i="82"/>
  <c r="AL33" i="82"/>
  <c r="G79" i="82"/>
  <c r="AG39" i="82"/>
  <c r="G86" i="82"/>
  <c r="AL40" i="82"/>
  <c r="G81" i="84"/>
  <c r="AL35" i="84"/>
  <c r="G78" i="82"/>
  <c r="AL32" i="82"/>
  <c r="AL27" i="83"/>
  <c r="G73" i="83"/>
  <c r="AL15" i="83"/>
  <c r="G61" i="83"/>
  <c r="G73" i="84"/>
  <c r="AL27" i="84"/>
  <c r="G71" i="82"/>
  <c r="AL25" i="82"/>
  <c r="AB20" i="84"/>
  <c r="F66" i="84" s="1"/>
  <c r="F67" i="84"/>
  <c r="G88" i="82"/>
  <c r="AL42" i="82"/>
  <c r="AL41" i="84"/>
  <c r="G87" i="84"/>
  <c r="G87" i="83"/>
  <c r="AL41" i="83"/>
  <c r="AL13" i="84"/>
  <c r="G59" i="84"/>
  <c r="AG12" i="84"/>
  <c r="G68" i="84"/>
  <c r="AL22" i="84"/>
  <c r="AG21" i="84"/>
  <c r="F76" i="82"/>
  <c r="AB29" i="82"/>
  <c r="F75" i="82" s="1"/>
  <c r="G71" i="83"/>
  <c r="AL25" i="83"/>
  <c r="AB38" i="83"/>
  <c r="F84" i="83" s="1"/>
  <c r="F85" i="83"/>
  <c r="G65" i="84"/>
  <c r="AL19" i="84"/>
  <c r="AL34" i="82"/>
  <c r="G80" i="82"/>
  <c r="G87" i="82"/>
  <c r="AL41" i="82"/>
  <c r="AL14" i="83"/>
  <c r="G60" i="83"/>
  <c r="F58" i="84"/>
  <c r="AB11" i="84"/>
  <c r="F57" i="84" s="1"/>
  <c r="G72" i="83"/>
  <c r="AL26" i="83"/>
  <c r="G90" i="84"/>
  <c r="AL44" i="84"/>
  <c r="AL33" i="84"/>
  <c r="G79" i="84"/>
  <c r="G77" i="82"/>
  <c r="AL31" i="82"/>
  <c r="AG30" i="82"/>
  <c r="AL24" i="83"/>
  <c r="G70" i="83"/>
  <c r="AL40" i="83"/>
  <c r="AG39" i="83"/>
  <c r="G86" i="83"/>
  <c r="G72" i="84"/>
  <c r="AL26" i="84"/>
  <c r="AL15" i="82"/>
  <c r="G61" i="82"/>
  <c r="G82" i="82"/>
  <c r="AL36" i="82"/>
  <c r="AL14" i="81"/>
  <c r="G60" i="81"/>
  <c r="AL41" i="81"/>
  <c r="G87" i="81"/>
  <c r="AL44" i="81"/>
  <c r="G90" i="81"/>
  <c r="G72" i="81"/>
  <c r="AL26" i="81"/>
  <c r="AL23" i="81"/>
  <c r="G69" i="81"/>
  <c r="AL18" i="81"/>
  <c r="G64" i="81"/>
  <c r="G81" i="81"/>
  <c r="AL35" i="81"/>
  <c r="G78" i="81"/>
  <c r="AL32" i="81"/>
  <c r="AL43" i="81"/>
  <c r="G89" i="81"/>
  <c r="G61" i="81"/>
  <c r="AL15" i="81"/>
  <c r="AL33" i="81"/>
  <c r="G79" i="81"/>
  <c r="AB38" i="81"/>
  <c r="F84" i="81" s="1"/>
  <c r="F85" i="81"/>
  <c r="G71" i="81"/>
  <c r="AL25" i="81"/>
  <c r="G86" i="81"/>
  <c r="AG39" i="81"/>
  <c r="AL40" i="81"/>
  <c r="E56" i="81"/>
  <c r="W9" i="81"/>
  <c r="E55" i="81" s="1"/>
  <c r="AG30" i="81"/>
  <c r="G77" i="81"/>
  <c r="AL31" i="81"/>
  <c r="AL36" i="81"/>
  <c r="G82" i="81"/>
  <c r="G65" i="81"/>
  <c r="AL19" i="81"/>
  <c r="AL42" i="81"/>
  <c r="G88" i="81"/>
  <c r="F76" i="81"/>
  <c r="AB29" i="81"/>
  <c r="F75" i="81" s="1"/>
  <c r="G62" i="81"/>
  <c r="AL16" i="81"/>
  <c r="AL24" i="81"/>
  <c r="G70" i="81"/>
  <c r="G73" i="81"/>
  <c r="AL27" i="81"/>
  <c r="F58" i="81"/>
  <c r="AB11" i="81"/>
  <c r="F57" i="81" s="1"/>
  <c r="G80" i="81"/>
  <c r="AL34" i="81"/>
  <c r="AG12" i="81"/>
  <c r="AL13" i="81"/>
  <c r="G59" i="81"/>
  <c r="AL22" i="81"/>
  <c r="G68" i="81"/>
  <c r="AG21" i="81"/>
  <c r="AL17" i="81"/>
  <c r="G63" i="81"/>
  <c r="F67" i="81"/>
  <c r="AB20" i="81"/>
  <c r="F66" i="81" s="1"/>
  <c r="P54" i="52"/>
  <c r="P74" i="69"/>
  <c r="P91" i="69"/>
  <c r="P93" i="69"/>
  <c r="P92" i="69"/>
  <c r="P83" i="69"/>
  <c r="S53" i="18"/>
  <c r="Q83" i="18"/>
  <c r="Q74" i="18"/>
  <c r="Q93" i="18"/>
  <c r="Q92" i="18"/>
  <c r="T74" i="18"/>
  <c r="T83" i="18"/>
  <c r="T93" i="18"/>
  <c r="T91" i="18"/>
  <c r="T92" i="18"/>
  <c r="Q91" i="18"/>
  <c r="P54" i="69"/>
  <c r="G90" i="78"/>
  <c r="AL44" i="78"/>
  <c r="AB11" i="78"/>
  <c r="F57" i="78" s="1"/>
  <c r="F58" i="78"/>
  <c r="F76" i="78"/>
  <c r="AB29" i="78"/>
  <c r="F75" i="78" s="1"/>
  <c r="AL26" i="78"/>
  <c r="G72" i="78"/>
  <c r="AG12" i="78"/>
  <c r="G59" i="78"/>
  <c r="AL13" i="78"/>
  <c r="G77" i="78"/>
  <c r="AL31" i="78"/>
  <c r="AG30" i="78"/>
  <c r="AL24" i="78"/>
  <c r="G70" i="78"/>
  <c r="AL35" i="78"/>
  <c r="G81" i="78"/>
  <c r="AL43" i="78"/>
  <c r="G89" i="78"/>
  <c r="AL18" i="78"/>
  <c r="G64" i="78"/>
  <c r="E56" i="78"/>
  <c r="W9" i="78"/>
  <c r="E55" i="78" s="1"/>
  <c r="AL42" i="78"/>
  <c r="G88" i="78"/>
  <c r="AL16" i="78"/>
  <c r="G62" i="78"/>
  <c r="AL33" i="78"/>
  <c r="G79" i="78"/>
  <c r="G65" i="78"/>
  <c r="AL19" i="78"/>
  <c r="AL27" i="78"/>
  <c r="G73" i="78"/>
  <c r="G80" i="78"/>
  <c r="AL34" i="78"/>
  <c r="G61" i="78"/>
  <c r="AL15" i="78"/>
  <c r="G63" i="78"/>
  <c r="AL17" i="78"/>
  <c r="AL41" i="78"/>
  <c r="G87" i="78"/>
  <c r="AG21" i="78"/>
  <c r="G68" i="78"/>
  <c r="AL22" i="78"/>
  <c r="F85" i="78"/>
  <c r="AB38" i="78"/>
  <c r="F84" i="78" s="1"/>
  <c r="G78" i="78"/>
  <c r="AL32" i="78"/>
  <c r="G86" i="78"/>
  <c r="AL40" i="78"/>
  <c r="AG39" i="78"/>
  <c r="AL23" i="78"/>
  <c r="G69" i="78"/>
  <c r="G60" i="78"/>
  <c r="AL14" i="78"/>
  <c r="AB20" i="78"/>
  <c r="F66" i="78" s="1"/>
  <c r="F67" i="78"/>
  <c r="AL25" i="78"/>
  <c r="G71" i="78"/>
  <c r="S74" i="59"/>
  <c r="S93" i="59"/>
  <c r="S92" i="59"/>
  <c r="S83" i="59"/>
  <c r="S54" i="59"/>
  <c r="S91" i="59"/>
  <c r="P93" i="64"/>
  <c r="P91" i="64"/>
  <c r="P92" i="64"/>
  <c r="P83" i="64"/>
  <c r="P74" i="64"/>
  <c r="P54" i="64"/>
  <c r="G78" i="74"/>
  <c r="AL32" i="74"/>
  <c r="G70" i="76"/>
  <c r="AL24" i="76"/>
  <c r="G80" i="74"/>
  <c r="AL34" i="74"/>
  <c r="G71" i="74"/>
  <c r="AL25" i="74"/>
  <c r="G59" i="74"/>
  <c r="AL13" i="74"/>
  <c r="AG12" i="74"/>
  <c r="E56" i="74"/>
  <c r="W9" i="74"/>
  <c r="E55" i="74" s="1"/>
  <c r="G80" i="76"/>
  <c r="AL34" i="76"/>
  <c r="G73" i="76"/>
  <c r="AL27" i="76"/>
  <c r="G60" i="74"/>
  <c r="AL14" i="74"/>
  <c r="AB29" i="74"/>
  <c r="F75" i="74" s="1"/>
  <c r="F76" i="74"/>
  <c r="W9" i="76"/>
  <c r="E55" i="76" s="1"/>
  <c r="E56" i="76"/>
  <c r="G73" i="74"/>
  <c r="AL27" i="74"/>
  <c r="G81" i="74"/>
  <c r="AL35" i="74"/>
  <c r="G62" i="76"/>
  <c r="AL16" i="76"/>
  <c r="F85" i="76"/>
  <c r="AB38" i="76"/>
  <c r="F84" i="76" s="1"/>
  <c r="AL19" i="76"/>
  <c r="G65" i="76"/>
  <c r="G77" i="74"/>
  <c r="AL31" i="74"/>
  <c r="AG30" i="74"/>
  <c r="AG39" i="76"/>
  <c r="AL40" i="76"/>
  <c r="G86" i="76"/>
  <c r="G62" i="74"/>
  <c r="AL16" i="74"/>
  <c r="AL44" i="74"/>
  <c r="G90" i="74"/>
  <c r="AL42" i="74"/>
  <c r="G88" i="74"/>
  <c r="AL41" i="74"/>
  <c r="G87" i="74"/>
  <c r="G69" i="76"/>
  <c r="AL23" i="76"/>
  <c r="AL26" i="76"/>
  <c r="G72" i="76"/>
  <c r="AL22" i="76"/>
  <c r="AG21" i="76"/>
  <c r="G68" i="76"/>
  <c r="AB11" i="76"/>
  <c r="F57" i="76" s="1"/>
  <c r="F58" i="76"/>
  <c r="AL32" i="76"/>
  <c r="G78" i="76"/>
  <c r="AL18" i="76"/>
  <c r="G64" i="76"/>
  <c r="AL18" i="74"/>
  <c r="G64" i="74"/>
  <c r="G68" i="74"/>
  <c r="AG21" i="74"/>
  <c r="AL22" i="74"/>
  <c r="G89" i="74"/>
  <c r="AL43" i="74"/>
  <c r="AL42" i="76"/>
  <c r="G88" i="76"/>
  <c r="AB20" i="76"/>
  <c r="F66" i="76" s="1"/>
  <c r="F67" i="76"/>
  <c r="G59" i="76"/>
  <c r="AL13" i="76"/>
  <c r="AG12" i="76"/>
  <c r="G60" i="76"/>
  <c r="AL14" i="76"/>
  <c r="AL36" i="74"/>
  <c r="G82" i="74"/>
  <c r="AL33" i="76"/>
  <c r="G79" i="76"/>
  <c r="AL35" i="76"/>
  <c r="G81" i="76"/>
  <c r="G63" i="74"/>
  <c r="AL17" i="74"/>
  <c r="AL17" i="76"/>
  <c r="G63" i="76"/>
  <c r="AB20" i="74"/>
  <c r="F66" i="74" s="1"/>
  <c r="F67" i="74"/>
  <c r="G61" i="76"/>
  <c r="AL15" i="76"/>
  <c r="G79" i="74"/>
  <c r="AL33" i="74"/>
  <c r="G65" i="74"/>
  <c r="AL19" i="74"/>
  <c r="G71" i="76"/>
  <c r="AL25" i="76"/>
  <c r="G82" i="76"/>
  <c r="AL36" i="76"/>
  <c r="G61" i="74"/>
  <c r="AL15" i="74"/>
  <c r="AL31" i="76"/>
  <c r="G77" i="76"/>
  <c r="AG30" i="76"/>
  <c r="F85" i="74"/>
  <c r="AB38" i="74"/>
  <c r="F84" i="74" s="1"/>
  <c r="AL24" i="74"/>
  <c r="G70" i="74"/>
  <c r="G69" i="74"/>
  <c r="AL23" i="74"/>
  <c r="G89" i="76"/>
  <c r="AL43" i="76"/>
  <c r="G90" i="76"/>
  <c r="AL44" i="76"/>
  <c r="G86" i="74"/>
  <c r="AL40" i="74"/>
  <c r="AG39" i="74"/>
  <c r="AB29" i="76"/>
  <c r="F75" i="76" s="1"/>
  <c r="F76" i="76"/>
  <c r="AL26" i="74"/>
  <c r="G72" i="74"/>
  <c r="F58" i="74"/>
  <c r="AB11" i="74"/>
  <c r="F57" i="74" s="1"/>
  <c r="G87" i="76"/>
  <c r="AL41" i="76"/>
  <c r="P53" i="35"/>
  <c r="P92" i="35" s="1"/>
  <c r="S92" i="35"/>
  <c r="T92" i="35"/>
  <c r="T91" i="35"/>
  <c r="T93" i="35"/>
  <c r="S91" i="35"/>
  <c r="S83" i="35"/>
  <c r="S74" i="35"/>
  <c r="R83" i="35"/>
  <c r="R93" i="35"/>
  <c r="S93" i="35"/>
  <c r="T74" i="35"/>
  <c r="R92" i="35"/>
  <c r="R74" i="35"/>
  <c r="R91" i="35"/>
  <c r="T83" i="35"/>
  <c r="P92" i="52"/>
  <c r="P91" i="52"/>
  <c r="P93" i="52"/>
  <c r="P83" i="52"/>
  <c r="P74" i="52"/>
  <c r="P83" i="34"/>
  <c r="P91" i="34"/>
  <c r="P74" i="34"/>
  <c r="G89" i="73"/>
  <c r="AL43" i="73"/>
  <c r="AL16" i="73"/>
  <c r="G62" i="73"/>
  <c r="AL24" i="73"/>
  <c r="G70" i="73"/>
  <c r="E56" i="73"/>
  <c r="W9" i="73"/>
  <c r="E55" i="73" s="1"/>
  <c r="AL36" i="73"/>
  <c r="G82" i="73"/>
  <c r="AL14" i="73"/>
  <c r="G60" i="73"/>
  <c r="G73" i="73"/>
  <c r="AL27" i="73"/>
  <c r="G77" i="73"/>
  <c r="AL31" i="73"/>
  <c r="AL19" i="73"/>
  <c r="G65" i="73"/>
  <c r="G61" i="73"/>
  <c r="AL15" i="73"/>
  <c r="G59" i="73"/>
  <c r="AL13" i="73"/>
  <c r="AG12" i="73"/>
  <c r="G63" i="73"/>
  <c r="AL17" i="73"/>
  <c r="G80" i="73"/>
  <c r="AL34" i="73"/>
  <c r="F58" i="73"/>
  <c r="AB11" i="73"/>
  <c r="F57" i="73" s="1"/>
  <c r="AG39" i="73"/>
  <c r="AL40" i="73"/>
  <c r="G86" i="73"/>
  <c r="AB20" i="73"/>
  <c r="F66" i="73" s="1"/>
  <c r="F67" i="73"/>
  <c r="F85" i="73"/>
  <c r="AB38" i="73"/>
  <c r="F84" i="73" s="1"/>
  <c r="AG30" i="73"/>
  <c r="AL32" i="73"/>
  <c r="G78" i="73"/>
  <c r="G81" i="73"/>
  <c r="AL35" i="73"/>
  <c r="G69" i="73"/>
  <c r="AL23" i="73"/>
  <c r="AL42" i="73"/>
  <c r="G88" i="73"/>
  <c r="G68" i="73"/>
  <c r="AG21" i="73"/>
  <c r="AL22" i="73"/>
  <c r="F76" i="73"/>
  <c r="AB29" i="73"/>
  <c r="F75" i="73" s="1"/>
  <c r="G90" i="73"/>
  <c r="AL44" i="73"/>
  <c r="G71" i="73"/>
  <c r="AL25" i="73"/>
  <c r="G64" i="73"/>
  <c r="AL18" i="73"/>
  <c r="G87" i="73"/>
  <c r="AL41" i="73"/>
  <c r="G72" i="73"/>
  <c r="AL26" i="73"/>
  <c r="G79" i="73"/>
  <c r="AL33" i="73"/>
  <c r="P92" i="65"/>
  <c r="P91" i="65"/>
  <c r="P74" i="65"/>
  <c r="P83" i="65"/>
  <c r="P93" i="65"/>
  <c r="P54" i="65"/>
  <c r="P74" i="58"/>
  <c r="P92" i="58"/>
  <c r="P83" i="58"/>
  <c r="P93" i="58"/>
  <c r="P91" i="58"/>
  <c r="F76" i="69"/>
  <c r="AB29" i="69"/>
  <c r="F75" i="69" s="1"/>
  <c r="G80" i="69"/>
  <c r="AL34" i="69"/>
  <c r="AL16" i="69"/>
  <c r="G62" i="69"/>
  <c r="G77" i="69"/>
  <c r="AL31" i="69"/>
  <c r="AG30" i="69"/>
  <c r="AL43" i="69"/>
  <c r="G89" i="69"/>
  <c r="F67" i="69"/>
  <c r="AB20" i="69"/>
  <c r="F66" i="69" s="1"/>
  <c r="G79" i="69"/>
  <c r="AL33" i="69"/>
  <c r="F85" i="69"/>
  <c r="AB38" i="69"/>
  <c r="F84" i="69" s="1"/>
  <c r="AL35" i="69"/>
  <c r="G81" i="69"/>
  <c r="G68" i="69"/>
  <c r="AL22" i="69"/>
  <c r="AG21" i="69"/>
  <c r="G65" i="69"/>
  <c r="AL19" i="69"/>
  <c r="AL26" i="69"/>
  <c r="G72" i="69"/>
  <c r="AL17" i="69"/>
  <c r="G63" i="69"/>
  <c r="AL40" i="69"/>
  <c r="G86" i="69"/>
  <c r="AG39" i="69"/>
  <c r="AL14" i="69"/>
  <c r="G60" i="69"/>
  <c r="AL32" i="69"/>
  <c r="G78" i="69"/>
  <c r="AL41" i="69"/>
  <c r="G87" i="69"/>
  <c r="G64" i="69"/>
  <c r="AL18" i="69"/>
  <c r="G69" i="69"/>
  <c r="AL23" i="69"/>
  <c r="E56" i="69"/>
  <c r="W9" i="69"/>
  <c r="E55" i="69" s="1"/>
  <c r="AB11" i="69"/>
  <c r="F57" i="69" s="1"/>
  <c r="F58" i="69"/>
  <c r="G71" i="69"/>
  <c r="AL25" i="69"/>
  <c r="G59" i="69"/>
  <c r="AL13" i="69"/>
  <c r="AG12" i="69"/>
  <c r="AL44" i="69"/>
  <c r="G90" i="69"/>
  <c r="AL36" i="69"/>
  <c r="G82" i="69"/>
  <c r="G70" i="69"/>
  <c r="AL24" i="69"/>
  <c r="AL27" i="69"/>
  <c r="G73" i="69"/>
  <c r="G61" i="69"/>
  <c r="AL15" i="69"/>
  <c r="AL42" i="69"/>
  <c r="G88" i="69"/>
  <c r="P92" i="66"/>
  <c r="P91" i="66"/>
  <c r="P93" i="66"/>
  <c r="P74" i="66"/>
  <c r="P83" i="66"/>
  <c r="P54" i="66"/>
  <c r="Q91" i="58"/>
  <c r="Q83" i="58"/>
  <c r="Q93" i="58"/>
  <c r="Q54" i="58"/>
  <c r="Q92" i="58"/>
  <c r="Q74" i="58"/>
  <c r="AL32" i="66"/>
  <c r="G78" i="66"/>
  <c r="F76" i="66"/>
  <c r="F75" i="66"/>
  <c r="G90" i="66"/>
  <c r="AL44" i="66"/>
  <c r="AL18" i="66"/>
  <c r="G64" i="66"/>
  <c r="G72" i="66"/>
  <c r="AL26" i="66"/>
  <c r="G79" i="66"/>
  <c r="AL33" i="66"/>
  <c r="E56" i="66"/>
  <c r="W9" i="66"/>
  <c r="E55" i="66" s="1"/>
  <c r="G62" i="66"/>
  <c r="AL16" i="66"/>
  <c r="AL41" i="66"/>
  <c r="G87" i="66"/>
  <c r="G73" i="66"/>
  <c r="AL27" i="66"/>
  <c r="G82" i="66"/>
  <c r="AL36" i="66"/>
  <c r="AL17" i="66"/>
  <c r="G63" i="66"/>
  <c r="G70" i="66"/>
  <c r="AL24" i="66"/>
  <c r="AB38" i="66"/>
  <c r="F84" i="66" s="1"/>
  <c r="F85" i="66"/>
  <c r="AL35" i="66"/>
  <c r="G81" i="66"/>
  <c r="G86" i="66"/>
  <c r="AG39" i="66"/>
  <c r="AL40" i="66"/>
  <c r="G89" i="66"/>
  <c r="AL43" i="66"/>
  <c r="G80" i="66"/>
  <c r="AL34" i="66"/>
  <c r="G59" i="66"/>
  <c r="AL13" i="66"/>
  <c r="AG12" i="66"/>
  <c r="AL19" i="66"/>
  <c r="G65" i="66"/>
  <c r="F58" i="66"/>
  <c r="AB11" i="66"/>
  <c r="F57" i="66" s="1"/>
  <c r="F67" i="66"/>
  <c r="AB20" i="66"/>
  <c r="F66" i="66" s="1"/>
  <c r="AL23" i="66"/>
  <c r="G69" i="66"/>
  <c r="AL14" i="66"/>
  <c r="G60" i="66"/>
  <c r="AL42" i="66"/>
  <c r="G88" i="66"/>
  <c r="G71" i="66"/>
  <c r="AL25" i="66"/>
  <c r="G68" i="66"/>
  <c r="AG21" i="66"/>
  <c r="AL22" i="66"/>
  <c r="G61" i="66"/>
  <c r="AL15" i="66"/>
  <c r="AG30" i="66"/>
  <c r="AG29" i="66" s="1"/>
  <c r="G77" i="66"/>
  <c r="AL31" i="66"/>
  <c r="AG24" i="63"/>
  <c r="F70" i="63"/>
  <c r="F78" i="65"/>
  <c r="AG32" i="65"/>
  <c r="AG31" i="63"/>
  <c r="AB30" i="63"/>
  <c r="AB29" i="63" s="1"/>
  <c r="F77" i="63"/>
  <c r="W11" i="63"/>
  <c r="E57" i="63" s="1"/>
  <c r="E58" i="63"/>
  <c r="E75" i="64"/>
  <c r="E76" i="64"/>
  <c r="W38" i="63"/>
  <c r="E84" i="63" s="1"/>
  <c r="E85" i="63"/>
  <c r="AG24" i="65"/>
  <c r="F70" i="65"/>
  <c r="F60" i="65"/>
  <c r="AG14" i="65"/>
  <c r="AG35" i="65"/>
  <c r="F81" i="65"/>
  <c r="AG35" i="63"/>
  <c r="F81" i="63"/>
  <c r="F72" i="63"/>
  <c r="AG26" i="63"/>
  <c r="F59" i="63"/>
  <c r="AG13" i="63"/>
  <c r="AB12" i="63"/>
  <c r="AB39" i="63"/>
  <c r="F86" i="63"/>
  <c r="AG40" i="63"/>
  <c r="W20" i="64"/>
  <c r="E66" i="64" s="1"/>
  <c r="E67" i="64"/>
  <c r="F73" i="65"/>
  <c r="AG27" i="65"/>
  <c r="F65" i="64"/>
  <c r="AG19" i="64"/>
  <c r="AG16" i="63"/>
  <c r="F62" i="63"/>
  <c r="AG36" i="63"/>
  <c r="F82" i="63"/>
  <c r="F68" i="64"/>
  <c r="AG22" i="64"/>
  <c r="AB21" i="64"/>
  <c r="F88" i="64"/>
  <c r="AG42" i="64"/>
  <c r="AB30" i="65"/>
  <c r="AB29" i="65" s="1"/>
  <c r="AG31" i="65"/>
  <c r="F77" i="65"/>
  <c r="D56" i="65"/>
  <c r="R9" i="65"/>
  <c r="D55" i="65" s="1"/>
  <c r="F90" i="65"/>
  <c r="AG44" i="65"/>
  <c r="AG33" i="63"/>
  <c r="F79" i="63"/>
  <c r="E85" i="65"/>
  <c r="W38" i="65"/>
  <c r="E84" i="65" s="1"/>
  <c r="AG15" i="63"/>
  <c r="F61" i="63"/>
  <c r="W11" i="64"/>
  <c r="E57" i="64" s="1"/>
  <c r="E58" i="64"/>
  <c r="D56" i="64"/>
  <c r="R9" i="64"/>
  <c r="D55" i="64" s="1"/>
  <c r="F87" i="63"/>
  <c r="AG41" i="63"/>
  <c r="E75" i="65"/>
  <c r="E76" i="65"/>
  <c r="AG19" i="65"/>
  <c r="F65" i="65"/>
  <c r="F72" i="64"/>
  <c r="AG26" i="64"/>
  <c r="F88" i="65"/>
  <c r="AG42" i="65"/>
  <c r="F87" i="65"/>
  <c r="AG41" i="65"/>
  <c r="F81" i="64"/>
  <c r="AG35" i="64"/>
  <c r="AG16" i="65"/>
  <c r="F62" i="65"/>
  <c r="F64" i="64"/>
  <c r="AG18" i="64"/>
  <c r="F63" i="63"/>
  <c r="AG17" i="63"/>
  <c r="F89" i="64"/>
  <c r="AG43" i="64"/>
  <c r="F73" i="63"/>
  <c r="AG27" i="63"/>
  <c r="F63" i="65"/>
  <c r="AG17" i="65"/>
  <c r="F60" i="64"/>
  <c r="AG14" i="64"/>
  <c r="F71" i="63"/>
  <c r="AG25" i="63"/>
  <c r="F80" i="64"/>
  <c r="AG34" i="64"/>
  <c r="F90" i="63"/>
  <c r="AG44" i="63"/>
  <c r="F78" i="63"/>
  <c r="AG32" i="63"/>
  <c r="AG40" i="65"/>
  <c r="AB39" i="65"/>
  <c r="F86" i="65"/>
  <c r="AB12" i="64"/>
  <c r="F59" i="64"/>
  <c r="AG13" i="64"/>
  <c r="F71" i="64"/>
  <c r="AG25" i="64"/>
  <c r="F79" i="64"/>
  <c r="AG33" i="64"/>
  <c r="AG15" i="64"/>
  <c r="F61" i="64"/>
  <c r="AG36" i="64"/>
  <c r="F82" i="64"/>
  <c r="AG23" i="65"/>
  <c r="F69" i="65"/>
  <c r="AG18" i="63"/>
  <c r="F64" i="63"/>
  <c r="F87" i="64"/>
  <c r="AG41" i="64"/>
  <c r="AG17" i="64"/>
  <c r="F63" i="64"/>
  <c r="AG36" i="65"/>
  <c r="F82" i="65"/>
  <c r="AG23" i="64"/>
  <c r="F69" i="64"/>
  <c r="AG40" i="64"/>
  <c r="F86" i="64"/>
  <c r="AB39" i="64"/>
  <c r="AG42" i="63"/>
  <c r="F88" i="63"/>
  <c r="E58" i="65"/>
  <c r="W11" i="65"/>
  <c r="E57" i="65" s="1"/>
  <c r="AG23" i="63"/>
  <c r="F69" i="63"/>
  <c r="F72" i="65"/>
  <c r="AG26" i="65"/>
  <c r="F70" i="64"/>
  <c r="AG24" i="64"/>
  <c r="W20" i="63"/>
  <c r="E66" i="63" s="1"/>
  <c r="E67" i="63"/>
  <c r="F79" i="65"/>
  <c r="AG33" i="65"/>
  <c r="F78" i="64"/>
  <c r="AG32" i="64"/>
  <c r="E85" i="64"/>
  <c r="W38" i="64"/>
  <c r="E84" i="64" s="1"/>
  <c r="AG15" i="65"/>
  <c r="F61" i="65"/>
  <c r="AB21" i="63"/>
  <c r="F68" i="63"/>
  <c r="AG22" i="63"/>
  <c r="F80" i="65"/>
  <c r="AG34" i="65"/>
  <c r="AG43" i="65"/>
  <c r="F89" i="65"/>
  <c r="E67" i="65"/>
  <c r="W20" i="65"/>
  <c r="E66" i="65" s="1"/>
  <c r="F60" i="63"/>
  <c r="AG14" i="63"/>
  <c r="AG13" i="65"/>
  <c r="F59" i="65"/>
  <c r="AB12" i="65"/>
  <c r="AG25" i="65"/>
  <c r="F71" i="65"/>
  <c r="R9" i="63"/>
  <c r="D55" i="63" s="1"/>
  <c r="D56" i="63"/>
  <c r="AB21" i="65"/>
  <c r="F68" i="65"/>
  <c r="AG22" i="65"/>
  <c r="AG16" i="64"/>
  <c r="F62" i="64"/>
  <c r="AG44" i="64"/>
  <c r="F90" i="64"/>
  <c r="F65" i="63"/>
  <c r="AG19" i="63"/>
  <c r="E76" i="63"/>
  <c r="E75" i="63"/>
  <c r="F80" i="63"/>
  <c r="AG34" i="63"/>
  <c r="F89" i="63"/>
  <c r="AG43" i="63"/>
  <c r="F77" i="64"/>
  <c r="AB30" i="64"/>
  <c r="AB29" i="64" s="1"/>
  <c r="AG31" i="64"/>
  <c r="F64" i="65"/>
  <c r="AG18" i="65"/>
  <c r="R92" i="51"/>
  <c r="R93" i="51"/>
  <c r="R83" i="51"/>
  <c r="R74" i="51"/>
  <c r="R91" i="51"/>
  <c r="AQ26" i="18"/>
  <c r="AQ34" i="18"/>
  <c r="G61" i="18"/>
  <c r="AL15" i="18"/>
  <c r="H61" i="18" s="1"/>
  <c r="AQ13" i="18"/>
  <c r="I59" i="18" s="1"/>
  <c r="G63" i="18"/>
  <c r="AL17" i="18"/>
  <c r="H63" i="18" s="1"/>
  <c r="G69" i="18"/>
  <c r="AL23" i="18"/>
  <c r="H69" i="18" s="1"/>
  <c r="G70" i="18"/>
  <c r="AL24" i="18"/>
  <c r="H70" i="18" s="1"/>
  <c r="G88" i="18"/>
  <c r="AL42" i="18"/>
  <c r="H88" i="18" s="1"/>
  <c r="G81" i="18"/>
  <c r="AL35" i="18"/>
  <c r="H81" i="18" s="1"/>
  <c r="G60" i="18"/>
  <c r="AL14" i="18"/>
  <c r="H60" i="18" s="1"/>
  <c r="G64" i="18"/>
  <c r="AL18" i="18"/>
  <c r="H64" i="18" s="1"/>
  <c r="AQ40" i="18"/>
  <c r="I86" i="18" s="1"/>
  <c r="G71" i="18"/>
  <c r="AL25" i="18"/>
  <c r="H71" i="18" s="1"/>
  <c r="G62" i="18"/>
  <c r="AL16" i="18"/>
  <c r="H62" i="18" s="1"/>
  <c r="G77" i="18"/>
  <c r="AL31" i="18"/>
  <c r="H77" i="18" s="1"/>
  <c r="G89" i="18"/>
  <c r="AL43" i="18"/>
  <c r="H89" i="18" s="1"/>
  <c r="G87" i="18"/>
  <c r="AL41" i="18"/>
  <c r="H87" i="18" s="1"/>
  <c r="G68" i="18"/>
  <c r="AL22" i="18"/>
  <c r="H68" i="18" s="1"/>
  <c r="AB21" i="59"/>
  <c r="F68" i="59"/>
  <c r="AG22" i="59"/>
  <c r="AL22" i="59" s="1"/>
  <c r="H68" i="59" s="1"/>
  <c r="F69" i="59"/>
  <c r="AG23" i="59"/>
  <c r="F80" i="59"/>
  <c r="AG34" i="59"/>
  <c r="F61" i="59"/>
  <c r="AG15" i="59"/>
  <c r="F73" i="59"/>
  <c r="AG27" i="59"/>
  <c r="F62" i="59"/>
  <c r="AG16" i="59"/>
  <c r="AG35" i="59"/>
  <c r="F81" i="59"/>
  <c r="E67" i="59"/>
  <c r="W20" i="59"/>
  <c r="E66" i="59" s="1"/>
  <c r="E75" i="59"/>
  <c r="E76" i="59"/>
  <c r="AG24" i="59"/>
  <c r="F70" i="59"/>
  <c r="AG31" i="59"/>
  <c r="AL31" i="59" s="1"/>
  <c r="H77" i="59" s="1"/>
  <c r="F77" i="59"/>
  <c r="AB30" i="59"/>
  <c r="AB29" i="59" s="1"/>
  <c r="AG25" i="59"/>
  <c r="F71" i="59"/>
  <c r="F63" i="59"/>
  <c r="AG17" i="59"/>
  <c r="D56" i="59"/>
  <c r="R9" i="59"/>
  <c r="D55" i="59" s="1"/>
  <c r="Z54" i="59" s="1"/>
  <c r="AG41" i="59"/>
  <c r="F87" i="59"/>
  <c r="AG43" i="59"/>
  <c r="F89" i="59"/>
  <c r="F88" i="59"/>
  <c r="AG42" i="59"/>
  <c r="AG40" i="59"/>
  <c r="AL40" i="59" s="1"/>
  <c r="H86" i="59" s="1"/>
  <c r="F86" i="59"/>
  <c r="AB39" i="59"/>
  <c r="F72" i="59"/>
  <c r="AG26" i="59"/>
  <c r="F78" i="59"/>
  <c r="AG32" i="59"/>
  <c r="E85" i="59"/>
  <c r="W38" i="59"/>
  <c r="E84" i="59" s="1"/>
  <c r="AG33" i="59"/>
  <c r="F79" i="59"/>
  <c r="E58" i="59"/>
  <c r="W11" i="59"/>
  <c r="E57" i="59" s="1"/>
  <c r="F60" i="59"/>
  <c r="AG14" i="59"/>
  <c r="AB12" i="59"/>
  <c r="AG13" i="59"/>
  <c r="AL13" i="59" s="1"/>
  <c r="H59" i="59" s="1"/>
  <c r="F59" i="59"/>
  <c r="F64" i="59"/>
  <c r="AG18" i="59"/>
  <c r="AG36" i="59"/>
  <c r="F82" i="59"/>
  <c r="F90" i="59"/>
  <c r="AG44" i="59"/>
  <c r="AG19" i="58"/>
  <c r="F65" i="58"/>
  <c r="AG36" i="58"/>
  <c r="F82" i="58"/>
  <c r="E75" i="58"/>
  <c r="E76" i="58"/>
  <c r="AG33" i="58"/>
  <c r="F79" i="58"/>
  <c r="F70" i="58"/>
  <c r="AG24" i="58"/>
  <c r="AG41" i="58"/>
  <c r="F87" i="58"/>
  <c r="F89" i="58"/>
  <c r="AG43" i="58"/>
  <c r="D56" i="58"/>
  <c r="D55" i="58"/>
  <c r="AG17" i="58"/>
  <c r="F63" i="58"/>
  <c r="AG44" i="58"/>
  <c r="F90" i="58"/>
  <c r="AG32" i="58"/>
  <c r="F78" i="58"/>
  <c r="W11" i="58"/>
  <c r="E57" i="58" s="1"/>
  <c r="E58" i="58"/>
  <c r="F77" i="58"/>
  <c r="AG31" i="58"/>
  <c r="AL31" i="58" s="1"/>
  <c r="H77" i="58" s="1"/>
  <c r="AG42" i="58"/>
  <c r="F88" i="58"/>
  <c r="AG13" i="58"/>
  <c r="AL13" i="58" s="1"/>
  <c r="H59" i="58" s="1"/>
  <c r="F59" i="58"/>
  <c r="AB12" i="58"/>
  <c r="AG22" i="58"/>
  <c r="AL22" i="58" s="1"/>
  <c r="H68" i="58" s="1"/>
  <c r="F68" i="58"/>
  <c r="AB21" i="58"/>
  <c r="E67" i="58"/>
  <c r="W20" i="58"/>
  <c r="E66" i="58" s="1"/>
  <c r="F81" i="58"/>
  <c r="AG35" i="58"/>
  <c r="AG14" i="58"/>
  <c r="F60" i="58"/>
  <c r="F69" i="58"/>
  <c r="AG23" i="58"/>
  <c r="AG18" i="58"/>
  <c r="F64" i="58"/>
  <c r="AG25" i="58"/>
  <c r="F71" i="58"/>
  <c r="AG40" i="58"/>
  <c r="AL40" i="58" s="1"/>
  <c r="H86" i="58" s="1"/>
  <c r="F86" i="58"/>
  <c r="AB39" i="58"/>
  <c r="AG16" i="58"/>
  <c r="F62" i="58"/>
  <c r="F72" i="58"/>
  <c r="AG26" i="58"/>
  <c r="AB30" i="58"/>
  <c r="AB29" i="58" s="1"/>
  <c r="AG34" i="58"/>
  <c r="F80" i="58"/>
  <c r="E85" i="58"/>
  <c r="W38" i="58"/>
  <c r="E84" i="58" s="1"/>
  <c r="AG15" i="58"/>
  <c r="F61" i="58"/>
  <c r="AG36" i="57"/>
  <c r="F82" i="57"/>
  <c r="F89" i="57"/>
  <c r="AG43" i="57"/>
  <c r="AG32" i="57"/>
  <c r="F78" i="57"/>
  <c r="F63" i="57"/>
  <c r="AG17" i="57"/>
  <c r="F72" i="57"/>
  <c r="AG26" i="57"/>
  <c r="D56" i="57"/>
  <c r="R9" i="57"/>
  <c r="D55" i="57" s="1"/>
  <c r="F60" i="57"/>
  <c r="AG14" i="57"/>
  <c r="AG42" i="57"/>
  <c r="F88" i="57"/>
  <c r="F64" i="57"/>
  <c r="AG18" i="57"/>
  <c r="E76" i="57"/>
  <c r="E75" i="57"/>
  <c r="F69" i="57"/>
  <c r="AG23" i="57"/>
  <c r="AG15" i="57"/>
  <c r="F61" i="57"/>
  <c r="AB30" i="57"/>
  <c r="AB29" i="57" s="1"/>
  <c r="AG31" i="57"/>
  <c r="AL31" i="57" s="1"/>
  <c r="H77" i="57" s="1"/>
  <c r="F77" i="57"/>
  <c r="F80" i="57"/>
  <c r="AG34" i="57"/>
  <c r="F71" i="57"/>
  <c r="AG25" i="57"/>
  <c r="AB39" i="57"/>
  <c r="F86" i="57"/>
  <c r="AG40" i="57"/>
  <c r="AL40" i="57" s="1"/>
  <c r="H86" i="57" s="1"/>
  <c r="F79" i="57"/>
  <c r="AG33" i="57"/>
  <c r="E85" i="57"/>
  <c r="W38" i="57"/>
  <c r="E84" i="57" s="1"/>
  <c r="AG44" i="57"/>
  <c r="F90" i="57"/>
  <c r="AG35" i="57"/>
  <c r="F81" i="57"/>
  <c r="AG41" i="57"/>
  <c r="F87" i="57"/>
  <c r="AG19" i="57"/>
  <c r="F65" i="57"/>
  <c r="F70" i="57"/>
  <c r="AG24" i="57"/>
  <c r="W11" i="57"/>
  <c r="E57" i="57" s="1"/>
  <c r="E58" i="57"/>
  <c r="AB21" i="57"/>
  <c r="AG22" i="57"/>
  <c r="AL22" i="57" s="1"/>
  <c r="H68" i="57" s="1"/>
  <c r="F68" i="57"/>
  <c r="F73" i="57"/>
  <c r="AG27" i="57"/>
  <c r="W20" i="57"/>
  <c r="E66" i="57" s="1"/>
  <c r="E67" i="57"/>
  <c r="F62" i="57"/>
  <c r="AG16" i="57"/>
  <c r="AG13" i="57"/>
  <c r="AL13" i="57" s="1"/>
  <c r="H59" i="57" s="1"/>
  <c r="F59" i="57"/>
  <c r="AB12" i="57"/>
  <c r="W11" i="18"/>
  <c r="E57" i="18" s="1"/>
  <c r="W9" i="18"/>
  <c r="E55" i="18" s="1"/>
  <c r="Q74" i="35"/>
  <c r="P54" i="34"/>
  <c r="AB30" i="18"/>
  <c r="AB10" i="18" s="1"/>
  <c r="Q83" i="35"/>
  <c r="Q91" i="35"/>
  <c r="Q54" i="35"/>
  <c r="Q93" i="35"/>
  <c r="Q92" i="35"/>
  <c r="F59" i="51"/>
  <c r="AG13" i="51"/>
  <c r="AL13" i="51" s="1"/>
  <c r="H59" i="51" s="1"/>
  <c r="AB12" i="51"/>
  <c r="AG26" i="52"/>
  <c r="F72" i="52"/>
  <c r="F62" i="51"/>
  <c r="AG16" i="51"/>
  <c r="F64" i="52"/>
  <c r="AG18" i="52"/>
  <c r="F59" i="52"/>
  <c r="AB12" i="52"/>
  <c r="AG13" i="52"/>
  <c r="AL13" i="52" s="1"/>
  <c r="H59" i="52" s="1"/>
  <c r="E85" i="51"/>
  <c r="E84" i="51"/>
  <c r="F79" i="52"/>
  <c r="AG33" i="52"/>
  <c r="F81" i="51"/>
  <c r="AG35" i="51"/>
  <c r="F63" i="52"/>
  <c r="AG17" i="52"/>
  <c r="AG24" i="51"/>
  <c r="F70" i="51"/>
  <c r="R9" i="52"/>
  <c r="D55" i="52" s="1"/>
  <c r="D56" i="52"/>
  <c r="F82" i="51"/>
  <c r="AG36" i="51"/>
  <c r="AG33" i="51"/>
  <c r="F79" i="51"/>
  <c r="AG15" i="52"/>
  <c r="F61" i="52"/>
  <c r="AG43" i="52"/>
  <c r="F89" i="52"/>
  <c r="F63" i="51"/>
  <c r="AG17" i="51"/>
  <c r="F90" i="52"/>
  <c r="AG44" i="52"/>
  <c r="F89" i="51"/>
  <c r="AG43" i="51"/>
  <c r="F82" i="52"/>
  <c r="AG36" i="52"/>
  <c r="AG23" i="52"/>
  <c r="F69" i="52"/>
  <c r="F77" i="52"/>
  <c r="AG31" i="52"/>
  <c r="AL31" i="52" s="1"/>
  <c r="H77" i="52" s="1"/>
  <c r="AB30" i="52"/>
  <c r="AB29" i="52" s="1"/>
  <c r="F77" i="51"/>
  <c r="AB30" i="51"/>
  <c r="AB29" i="51" s="1"/>
  <c r="AG31" i="51"/>
  <c r="AL31" i="51" s="1"/>
  <c r="H77" i="51" s="1"/>
  <c r="F87" i="51"/>
  <c r="AG41" i="51"/>
  <c r="F62" i="52"/>
  <c r="AG16" i="52"/>
  <c r="AG32" i="52"/>
  <c r="F78" i="52"/>
  <c r="R9" i="51"/>
  <c r="D55" i="51" s="1"/>
  <c r="D56" i="51"/>
  <c r="AG27" i="52"/>
  <c r="F73" i="52"/>
  <c r="AG35" i="52"/>
  <c r="F81" i="52"/>
  <c r="E75" i="52"/>
  <c r="E76" i="52"/>
  <c r="F71" i="52"/>
  <c r="AG25" i="52"/>
  <c r="E75" i="51"/>
  <c r="E76" i="51"/>
  <c r="AB21" i="52"/>
  <c r="F68" i="52"/>
  <c r="AG22" i="52"/>
  <c r="AL22" i="52" s="1"/>
  <c r="H68" i="52" s="1"/>
  <c r="F78" i="51"/>
  <c r="AG32" i="51"/>
  <c r="AG40" i="51"/>
  <c r="AL40" i="51" s="1"/>
  <c r="H86" i="51" s="1"/>
  <c r="AB39" i="51"/>
  <c r="AB38" i="51" s="1"/>
  <c r="F86" i="51"/>
  <c r="AG34" i="52"/>
  <c r="F80" i="52"/>
  <c r="F60" i="52"/>
  <c r="AG14" i="52"/>
  <c r="AG42" i="52"/>
  <c r="F88" i="52"/>
  <c r="F71" i="51"/>
  <c r="AG25" i="51"/>
  <c r="F73" i="51"/>
  <c r="AG27" i="51"/>
  <c r="F65" i="52"/>
  <c r="AG19" i="52"/>
  <c r="F65" i="51"/>
  <c r="AG19" i="51"/>
  <c r="F64" i="51"/>
  <c r="AG18" i="51"/>
  <c r="E67" i="52"/>
  <c r="W20" i="52"/>
  <c r="E66" i="52" s="1"/>
  <c r="F87" i="52"/>
  <c r="AG41" i="52"/>
  <c r="AG42" i="51"/>
  <c r="F88" i="51"/>
  <c r="F70" i="52"/>
  <c r="AG24" i="52"/>
  <c r="AB39" i="52"/>
  <c r="AB38" i="52" s="1"/>
  <c r="AG40" i="52"/>
  <c r="AL40" i="52" s="1"/>
  <c r="H86" i="52" s="1"/>
  <c r="F86" i="52"/>
  <c r="F90" i="51"/>
  <c r="AG44" i="51"/>
  <c r="AB21" i="51"/>
  <c r="F68" i="51"/>
  <c r="AG22" i="51"/>
  <c r="AL22" i="51" s="1"/>
  <c r="H68" i="51" s="1"/>
  <c r="W11" i="51"/>
  <c r="E57" i="51" s="1"/>
  <c r="E58" i="51"/>
  <c r="E84" i="52"/>
  <c r="E85" i="52"/>
  <c r="AG26" i="51"/>
  <c r="F72" i="51"/>
  <c r="AG23" i="51"/>
  <c r="F69" i="51"/>
  <c r="AG14" i="51"/>
  <c r="F60" i="51"/>
  <c r="AG15" i="51"/>
  <c r="F61" i="51"/>
  <c r="AG34" i="51"/>
  <c r="F80" i="51"/>
  <c r="W11" i="52"/>
  <c r="E57" i="52" s="1"/>
  <c r="E58" i="52"/>
  <c r="E67" i="51"/>
  <c r="W20" i="51"/>
  <c r="E66" i="51" s="1"/>
  <c r="P93" i="51"/>
  <c r="Q74" i="51"/>
  <c r="P54" i="51"/>
  <c r="Q54" i="51"/>
  <c r="P74" i="51"/>
  <c r="P91" i="51"/>
  <c r="P83" i="51"/>
  <c r="Q92" i="51"/>
  <c r="Q91" i="51"/>
  <c r="P92" i="51"/>
  <c r="Q83" i="51"/>
  <c r="Q93" i="51"/>
  <c r="AG32" i="35"/>
  <c r="F78" i="35"/>
  <c r="AG33" i="18"/>
  <c r="F79" i="18"/>
  <c r="AG32" i="18"/>
  <c r="F78" i="18"/>
  <c r="AG33" i="35"/>
  <c r="F79" i="35"/>
  <c r="AG33" i="34"/>
  <c r="F79" i="34"/>
  <c r="AG32" i="34"/>
  <c r="F78" i="34"/>
  <c r="R9" i="18"/>
  <c r="D55" i="18" s="1"/>
  <c r="E58" i="18"/>
  <c r="AG44" i="34"/>
  <c r="F90" i="34"/>
  <c r="AG44" i="35"/>
  <c r="F90" i="35"/>
  <c r="AG19" i="35"/>
  <c r="F65" i="35"/>
  <c r="AG27" i="18"/>
  <c r="F73" i="18"/>
  <c r="AG27" i="35"/>
  <c r="F73" i="35"/>
  <c r="AG36" i="34"/>
  <c r="F82" i="34"/>
  <c r="AG44" i="18"/>
  <c r="F90" i="18"/>
  <c r="AG36" i="35"/>
  <c r="F82" i="35"/>
  <c r="AG36" i="18"/>
  <c r="F82" i="18"/>
  <c r="AG19" i="34"/>
  <c r="F65" i="34"/>
  <c r="F77" i="35"/>
  <c r="AB30" i="35"/>
  <c r="AB29" i="35" s="1"/>
  <c r="AG31" i="35"/>
  <c r="AL31" i="35" s="1"/>
  <c r="H77" i="35" s="1"/>
  <c r="AG42" i="35"/>
  <c r="F88" i="35"/>
  <c r="AG18" i="35"/>
  <c r="F64" i="35"/>
  <c r="AG42" i="34"/>
  <c r="F88" i="34"/>
  <c r="E75" i="35"/>
  <c r="E76" i="35"/>
  <c r="F61" i="34"/>
  <c r="AG15" i="34"/>
  <c r="AG17" i="35"/>
  <c r="F63" i="35"/>
  <c r="AB21" i="35"/>
  <c r="F68" i="35"/>
  <c r="AG22" i="35"/>
  <c r="AL22" i="35" s="1"/>
  <c r="H68" i="35" s="1"/>
  <c r="AG26" i="34"/>
  <c r="F72" i="34"/>
  <c r="AG16" i="35"/>
  <c r="F62" i="35"/>
  <c r="AB39" i="35"/>
  <c r="AB38" i="35" s="1"/>
  <c r="AG40" i="35"/>
  <c r="AL40" i="35" s="1"/>
  <c r="H86" i="35" s="1"/>
  <c r="F86" i="35"/>
  <c r="W20" i="35"/>
  <c r="E66" i="35" s="1"/>
  <c r="E67" i="35"/>
  <c r="F60" i="35"/>
  <c r="AG14" i="35"/>
  <c r="AG23" i="34"/>
  <c r="F69" i="34"/>
  <c r="AG34" i="35"/>
  <c r="F80" i="35"/>
  <c r="E84" i="35"/>
  <c r="E85" i="35"/>
  <c r="F89" i="35"/>
  <c r="AG43" i="35"/>
  <c r="AG25" i="35"/>
  <c r="F71" i="35"/>
  <c r="AB12" i="34"/>
  <c r="AG13" i="34"/>
  <c r="AL13" i="34" s="1"/>
  <c r="H59" i="34" s="1"/>
  <c r="F59" i="34"/>
  <c r="D55" i="35"/>
  <c r="D56" i="35"/>
  <c r="E58" i="34"/>
  <c r="W11" i="34"/>
  <c r="E57" i="34" s="1"/>
  <c r="AG18" i="34"/>
  <c r="F64" i="34"/>
  <c r="AG35" i="34"/>
  <c r="F81" i="34"/>
  <c r="F62" i="34"/>
  <c r="AG16" i="34"/>
  <c r="F80" i="34"/>
  <c r="AG34" i="34"/>
  <c r="F72" i="35"/>
  <c r="AG26" i="35"/>
  <c r="AB12" i="35"/>
  <c r="AG13" i="35"/>
  <c r="AL13" i="35" s="1"/>
  <c r="H59" i="35" s="1"/>
  <c r="F59" i="35"/>
  <c r="AG41" i="35"/>
  <c r="F87" i="35"/>
  <c r="AG24" i="34"/>
  <c r="F70" i="34"/>
  <c r="AG41" i="34"/>
  <c r="F87" i="34"/>
  <c r="AG43" i="34"/>
  <c r="F89" i="34"/>
  <c r="AG24" i="35"/>
  <c r="F70" i="35"/>
  <c r="F60" i="34"/>
  <c r="AG14" i="34"/>
  <c r="W11" i="35"/>
  <c r="E57" i="35" s="1"/>
  <c r="E58" i="35"/>
  <c r="AG23" i="35"/>
  <c r="F69" i="35"/>
  <c r="AG17" i="34"/>
  <c r="F63" i="34"/>
  <c r="F68" i="34"/>
  <c r="AG22" i="34"/>
  <c r="AL22" i="34" s="1"/>
  <c r="H68" i="34" s="1"/>
  <c r="AG35" i="35"/>
  <c r="F81" i="35"/>
  <c r="AB39" i="34"/>
  <c r="AB38" i="34" s="1"/>
  <c r="AG40" i="34"/>
  <c r="AL40" i="34" s="1"/>
  <c r="H86" i="34" s="1"/>
  <c r="F86" i="34"/>
  <c r="E75" i="34"/>
  <c r="E76" i="34"/>
  <c r="F61" i="35"/>
  <c r="AG15" i="35"/>
  <c r="E84" i="34"/>
  <c r="E85" i="34"/>
  <c r="F77" i="34"/>
  <c r="AG31" i="34"/>
  <c r="AL31" i="34" s="1"/>
  <c r="H77" i="34" s="1"/>
  <c r="AB30" i="34"/>
  <c r="AB29" i="34" s="1"/>
  <c r="AG21" i="18"/>
  <c r="G72" i="18"/>
  <c r="AB11" i="18"/>
  <c r="F57" i="18" s="1"/>
  <c r="F58" i="18"/>
  <c r="F67" i="18"/>
  <c r="AB20" i="18"/>
  <c r="F66" i="18" s="1"/>
  <c r="AG39" i="18"/>
  <c r="AG38" i="18" s="1"/>
  <c r="G86" i="18"/>
  <c r="F84" i="18"/>
  <c r="F85" i="18"/>
  <c r="AG12" i="18"/>
  <c r="G59" i="18"/>
  <c r="G80" i="18"/>
  <c r="T46" i="49"/>
  <c r="AB9" i="49"/>
  <c r="Q9" i="49"/>
  <c r="Z38" i="49"/>
  <c r="AB38" i="49"/>
  <c r="Z29" i="49"/>
  <c r="V38" i="49"/>
  <c r="AB46" i="49"/>
  <c r="K9" i="49"/>
  <c r="AB29" i="49"/>
  <c r="AA9" i="49"/>
  <c r="X46" i="49"/>
  <c r="E9" i="49"/>
  <c r="X38" i="49"/>
  <c r="Z46" i="49"/>
  <c r="Y29" i="49"/>
  <c r="F38" i="49"/>
  <c r="AD46" i="49"/>
  <c r="D9" i="49"/>
  <c r="J9" i="49"/>
  <c r="G9" i="49"/>
  <c r="L9" i="49"/>
  <c r="G156" i="28"/>
  <c r="G95" i="28"/>
  <c r="AD38" i="49"/>
  <c r="G129" i="28"/>
  <c r="AD29" i="49"/>
  <c r="H9" i="49"/>
  <c r="G163" i="28"/>
  <c r="M9" i="49"/>
  <c r="AA38" i="49"/>
  <c r="X29" i="49"/>
  <c r="N9" i="49"/>
  <c r="F9" i="49"/>
  <c r="V29" i="49"/>
  <c r="AE46" i="49"/>
  <c r="AA29" i="49"/>
  <c r="Y46" i="49"/>
  <c r="G8" i="28"/>
  <c r="X9" i="49"/>
  <c r="T29" i="49"/>
  <c r="G94" i="28"/>
  <c r="AE9" i="49"/>
  <c r="AD9" i="49"/>
  <c r="V46" i="49"/>
  <c r="T38" i="49"/>
  <c r="AE38" i="49"/>
  <c r="G143" i="28"/>
  <c r="Y38" i="49"/>
  <c r="Z9" i="49"/>
  <c r="AA46" i="49"/>
  <c r="F29" i="49"/>
  <c r="Y9" i="49"/>
  <c r="T9" i="49"/>
  <c r="O26" i="38"/>
  <c r="R9" i="49"/>
  <c r="AE29" i="49"/>
  <c r="G6" i="28"/>
  <c r="AQ36" i="103" l="1"/>
  <c r="H82" i="103"/>
  <c r="H61" i="103"/>
  <c r="AQ15" i="103"/>
  <c r="AQ25" i="103"/>
  <c r="H71" i="103"/>
  <c r="AQ44" i="103"/>
  <c r="H90" i="103"/>
  <c r="AQ34" i="103"/>
  <c r="H80" i="103"/>
  <c r="H86" i="103"/>
  <c r="AL39" i="103"/>
  <c r="AQ40" i="103"/>
  <c r="H79" i="103"/>
  <c r="AQ33" i="103"/>
  <c r="H81" i="103"/>
  <c r="AQ35" i="103"/>
  <c r="H88" i="103"/>
  <c r="AQ42" i="103"/>
  <c r="G58" i="103"/>
  <c r="AG11" i="103"/>
  <c r="G57" i="103" s="1"/>
  <c r="AG10" i="103"/>
  <c r="H62" i="103"/>
  <c r="AQ16" i="103"/>
  <c r="AQ23" i="103"/>
  <c r="H69" i="103"/>
  <c r="H89" i="103"/>
  <c r="AQ43" i="103"/>
  <c r="G67" i="103"/>
  <c r="AG20" i="103"/>
  <c r="G66" i="103" s="1"/>
  <c r="H78" i="103"/>
  <c r="AQ32" i="103"/>
  <c r="AG29" i="103"/>
  <c r="G75" i="103" s="1"/>
  <c r="G76" i="103"/>
  <c r="G85" i="103"/>
  <c r="AG38" i="103"/>
  <c r="G84" i="103" s="1"/>
  <c r="H70" i="103"/>
  <c r="AQ24" i="103"/>
  <c r="AQ14" i="103"/>
  <c r="H60" i="103"/>
  <c r="H68" i="103"/>
  <c r="AL21" i="103"/>
  <c r="AQ22" i="103"/>
  <c r="H63" i="103"/>
  <c r="AQ17" i="103"/>
  <c r="H87" i="103"/>
  <c r="AQ41" i="103"/>
  <c r="F56" i="103"/>
  <c r="AB9" i="103"/>
  <c r="F55" i="103" s="1"/>
  <c r="AQ19" i="103"/>
  <c r="H65" i="103"/>
  <c r="H59" i="103"/>
  <c r="AL12" i="103"/>
  <c r="AQ13" i="103"/>
  <c r="AQ26" i="103"/>
  <c r="H72" i="103"/>
  <c r="H73" i="103"/>
  <c r="AQ27" i="103"/>
  <c r="H64" i="103"/>
  <c r="AQ18" i="103"/>
  <c r="AQ31" i="103"/>
  <c r="AL30" i="103"/>
  <c r="H77" i="103"/>
  <c r="P54" i="18"/>
  <c r="P91" i="18"/>
  <c r="P93" i="18"/>
  <c r="P83" i="18"/>
  <c r="P92" i="18"/>
  <c r="H70" i="95"/>
  <c r="AQ24" i="95"/>
  <c r="H87" i="99"/>
  <c r="AQ41" i="99"/>
  <c r="H87" i="101"/>
  <c r="AQ41" i="101"/>
  <c r="AQ42" i="101"/>
  <c r="H88" i="101"/>
  <c r="H82" i="99"/>
  <c r="AQ36" i="99"/>
  <c r="AG11" i="98"/>
  <c r="G57" i="98" s="1"/>
  <c r="AG10" i="98"/>
  <c r="G58" i="98"/>
  <c r="H64" i="102"/>
  <c r="AQ18" i="102"/>
  <c r="AQ44" i="95"/>
  <c r="H90" i="95"/>
  <c r="H60" i="95"/>
  <c r="AQ14" i="95"/>
  <c r="H62" i="102"/>
  <c r="AQ16" i="102"/>
  <c r="H78" i="95"/>
  <c r="AQ32" i="95"/>
  <c r="H90" i="100"/>
  <c r="AQ44" i="100"/>
  <c r="AQ22" i="101"/>
  <c r="H68" i="101"/>
  <c r="AL21" i="101"/>
  <c r="H63" i="100"/>
  <c r="AQ17" i="100"/>
  <c r="H70" i="97"/>
  <c r="AQ24" i="97"/>
  <c r="H70" i="102"/>
  <c r="AQ24" i="102"/>
  <c r="AL39" i="102"/>
  <c r="AQ41" i="102"/>
  <c r="H87" i="102"/>
  <c r="H80" i="98"/>
  <c r="AQ34" i="98"/>
  <c r="H77" i="99"/>
  <c r="AQ31" i="99"/>
  <c r="AL30" i="99"/>
  <c r="H78" i="98"/>
  <c r="AQ32" i="98"/>
  <c r="H69" i="99"/>
  <c r="AQ23" i="99"/>
  <c r="H90" i="101"/>
  <c r="AQ44" i="101"/>
  <c r="F56" i="100"/>
  <c r="AB9" i="100"/>
  <c r="F55" i="100" s="1"/>
  <c r="AL39" i="100"/>
  <c r="H86" i="100"/>
  <c r="AQ40" i="100"/>
  <c r="H86" i="99"/>
  <c r="AQ40" i="99"/>
  <c r="AL39" i="99"/>
  <c r="H70" i="100"/>
  <c r="AQ24" i="100"/>
  <c r="H79" i="98"/>
  <c r="AQ33" i="98"/>
  <c r="G76" i="102"/>
  <c r="AG29" i="102"/>
  <c r="G75" i="102" s="1"/>
  <c r="H61" i="99"/>
  <c r="AQ15" i="99"/>
  <c r="H82" i="95"/>
  <c r="AQ36" i="95"/>
  <c r="H88" i="100"/>
  <c r="AQ42" i="100"/>
  <c r="H78" i="102"/>
  <c r="AQ32" i="102"/>
  <c r="AQ44" i="98"/>
  <c r="H90" i="98"/>
  <c r="H72" i="99"/>
  <c r="AQ26" i="99"/>
  <c r="G76" i="101"/>
  <c r="AG29" i="101"/>
  <c r="G75" i="101" s="1"/>
  <c r="H59" i="102"/>
  <c r="AL12" i="102"/>
  <c r="AQ13" i="102"/>
  <c r="H89" i="100"/>
  <c r="AQ43" i="100"/>
  <c r="G58" i="99"/>
  <c r="AG11" i="99"/>
  <c r="G57" i="99" s="1"/>
  <c r="AG10" i="99"/>
  <c r="G85" i="102"/>
  <c r="AG38" i="102"/>
  <c r="G84" i="102" s="1"/>
  <c r="H80" i="97"/>
  <c r="AQ34" i="97"/>
  <c r="H72" i="95"/>
  <c r="AQ26" i="95"/>
  <c r="H64" i="97"/>
  <c r="AQ18" i="97"/>
  <c r="G67" i="97"/>
  <c r="AG20" i="97"/>
  <c r="G66" i="97" s="1"/>
  <c r="H81" i="95"/>
  <c r="AQ35" i="95"/>
  <c r="H78" i="97"/>
  <c r="AQ32" i="97"/>
  <c r="AQ14" i="100"/>
  <c r="H60" i="100"/>
  <c r="G67" i="95"/>
  <c r="AG20" i="95"/>
  <c r="G66" i="95" s="1"/>
  <c r="H90" i="99"/>
  <c r="AQ44" i="99"/>
  <c r="H68" i="102"/>
  <c r="AQ22" i="102"/>
  <c r="AL21" i="102"/>
  <c r="H65" i="98"/>
  <c r="AQ19" i="98"/>
  <c r="H79" i="100"/>
  <c r="AQ33" i="100"/>
  <c r="AQ43" i="97"/>
  <c r="H89" i="97"/>
  <c r="AQ27" i="98"/>
  <c r="H73" i="98"/>
  <c r="G67" i="99"/>
  <c r="AG20" i="99"/>
  <c r="G66" i="99" s="1"/>
  <c r="H72" i="100"/>
  <c r="AQ26" i="100"/>
  <c r="H72" i="97"/>
  <c r="AQ26" i="97"/>
  <c r="H78" i="99"/>
  <c r="AQ32" i="99"/>
  <c r="H59" i="101"/>
  <c r="AQ13" i="101"/>
  <c r="AL12" i="101"/>
  <c r="G67" i="98"/>
  <c r="AG20" i="98"/>
  <c r="G66" i="98" s="1"/>
  <c r="H78" i="101"/>
  <c r="AQ32" i="101"/>
  <c r="G58" i="100"/>
  <c r="AG11" i="100"/>
  <c r="G57" i="100" s="1"/>
  <c r="AG10" i="100"/>
  <c r="H82" i="101"/>
  <c r="AQ36" i="101"/>
  <c r="H60" i="101"/>
  <c r="AQ14" i="101"/>
  <c r="H79" i="95"/>
  <c r="AQ33" i="95"/>
  <c r="AQ26" i="98"/>
  <c r="H72" i="98"/>
  <c r="H70" i="99"/>
  <c r="AQ24" i="99"/>
  <c r="AQ16" i="97"/>
  <c r="H62" i="97"/>
  <c r="H87" i="100"/>
  <c r="AQ41" i="100"/>
  <c r="AQ13" i="95"/>
  <c r="AL12" i="95"/>
  <c r="H59" i="95"/>
  <c r="AQ25" i="102"/>
  <c r="H71" i="102"/>
  <c r="AB9" i="101"/>
  <c r="F55" i="101" s="1"/>
  <c r="F56" i="101"/>
  <c r="H79" i="97"/>
  <c r="AQ33" i="97"/>
  <c r="AL30" i="97"/>
  <c r="H77" i="97"/>
  <c r="AQ31" i="97"/>
  <c r="H60" i="102"/>
  <c r="AQ14" i="102"/>
  <c r="H62" i="99"/>
  <c r="AQ16" i="99"/>
  <c r="H65" i="101"/>
  <c r="AQ19" i="101"/>
  <c r="AL30" i="102"/>
  <c r="H77" i="102"/>
  <c r="AQ31" i="102"/>
  <c r="AQ42" i="102"/>
  <c r="H88" i="102"/>
  <c r="H62" i="95"/>
  <c r="AQ16" i="95"/>
  <c r="H63" i="101"/>
  <c r="AQ17" i="101"/>
  <c r="AQ40" i="97"/>
  <c r="AL39" i="97"/>
  <c r="H86" i="97"/>
  <c r="H88" i="98"/>
  <c r="AQ42" i="98"/>
  <c r="H87" i="98"/>
  <c r="AQ41" i="98"/>
  <c r="H81" i="100"/>
  <c r="AQ35" i="100"/>
  <c r="F73" i="95"/>
  <c r="AG27" i="95"/>
  <c r="H82" i="102"/>
  <c r="AQ36" i="102"/>
  <c r="AQ26" i="102"/>
  <c r="H72" i="102"/>
  <c r="H80" i="102"/>
  <c r="AQ34" i="102"/>
  <c r="G58" i="97"/>
  <c r="AG11" i="97"/>
  <c r="G57" i="97" s="1"/>
  <c r="AG10" i="97"/>
  <c r="AQ15" i="97"/>
  <c r="H61" i="97"/>
  <c r="AQ43" i="102"/>
  <c r="H89" i="102"/>
  <c r="AQ16" i="100"/>
  <c r="H62" i="100"/>
  <c r="AQ15" i="100"/>
  <c r="H61" i="100"/>
  <c r="H73" i="100"/>
  <c r="AQ27" i="100"/>
  <c r="H81" i="102"/>
  <c r="AQ35" i="102"/>
  <c r="AL21" i="100"/>
  <c r="H68" i="100"/>
  <c r="AQ22" i="100"/>
  <c r="H86" i="102"/>
  <c r="AQ40" i="102"/>
  <c r="H80" i="101"/>
  <c r="AQ34" i="101"/>
  <c r="H63" i="95"/>
  <c r="AQ17" i="95"/>
  <c r="AQ36" i="100"/>
  <c r="H82" i="100"/>
  <c r="H80" i="95"/>
  <c r="AQ34" i="95"/>
  <c r="AQ22" i="97"/>
  <c r="H68" i="97"/>
  <c r="AL21" i="97"/>
  <c r="AQ15" i="98"/>
  <c r="H61" i="98"/>
  <c r="H65" i="95"/>
  <c r="AQ19" i="95"/>
  <c r="AQ19" i="97"/>
  <c r="H65" i="97"/>
  <c r="H68" i="95"/>
  <c r="AQ22" i="95"/>
  <c r="AL21" i="95"/>
  <c r="H72" i="101"/>
  <c r="AQ26" i="101"/>
  <c r="AB9" i="99"/>
  <c r="F55" i="99" s="1"/>
  <c r="F56" i="99"/>
  <c r="H81" i="101"/>
  <c r="AQ35" i="101"/>
  <c r="G85" i="95"/>
  <c r="AG38" i="95"/>
  <c r="G84" i="95" s="1"/>
  <c r="H68" i="99"/>
  <c r="AQ22" i="99"/>
  <c r="AL21" i="99"/>
  <c r="H73" i="97"/>
  <c r="AQ27" i="97"/>
  <c r="H71" i="100"/>
  <c r="AQ25" i="100"/>
  <c r="H73" i="99"/>
  <c r="AQ27" i="99"/>
  <c r="G58" i="101"/>
  <c r="AG10" i="101"/>
  <c r="AG11" i="101"/>
  <c r="G57" i="101" s="1"/>
  <c r="H68" i="98"/>
  <c r="AQ22" i="98"/>
  <c r="AL21" i="98"/>
  <c r="AB9" i="102"/>
  <c r="F55" i="102" s="1"/>
  <c r="F56" i="102"/>
  <c r="H80" i="99"/>
  <c r="AQ34" i="99"/>
  <c r="H59" i="100"/>
  <c r="AL12" i="100"/>
  <c r="AQ13" i="100"/>
  <c r="H90" i="97"/>
  <c r="AQ44" i="97"/>
  <c r="H89" i="98"/>
  <c r="AQ43" i="98"/>
  <c r="AQ25" i="99"/>
  <c r="H71" i="99"/>
  <c r="H64" i="98"/>
  <c r="AQ18" i="98"/>
  <c r="H82" i="97"/>
  <c r="AQ36" i="97"/>
  <c r="H69" i="97"/>
  <c r="AQ23" i="97"/>
  <c r="H63" i="102"/>
  <c r="AQ17" i="102"/>
  <c r="AQ42" i="95"/>
  <c r="H88" i="95"/>
  <c r="G58" i="95"/>
  <c r="AG11" i="95"/>
  <c r="G57" i="95" s="1"/>
  <c r="AG10" i="95"/>
  <c r="G85" i="98"/>
  <c r="AG38" i="98"/>
  <c r="G84" i="98" s="1"/>
  <c r="AG29" i="100"/>
  <c r="G75" i="100" s="1"/>
  <c r="G76" i="100"/>
  <c r="H64" i="99"/>
  <c r="AQ18" i="99"/>
  <c r="H64" i="101"/>
  <c r="AQ18" i="101"/>
  <c r="AQ23" i="100"/>
  <c r="H69" i="100"/>
  <c r="G76" i="97"/>
  <c r="AG29" i="97"/>
  <c r="G75" i="97" s="1"/>
  <c r="H73" i="101"/>
  <c r="AQ27" i="101"/>
  <c r="H89" i="101"/>
  <c r="AQ43" i="101"/>
  <c r="H87" i="97"/>
  <c r="AQ41" i="97"/>
  <c r="H69" i="101"/>
  <c r="AQ23" i="101"/>
  <c r="AQ35" i="98"/>
  <c r="H81" i="98"/>
  <c r="H60" i="98"/>
  <c r="AQ14" i="98"/>
  <c r="H64" i="95"/>
  <c r="AQ18" i="95"/>
  <c r="F56" i="98"/>
  <c r="AB9" i="98"/>
  <c r="F55" i="98" s="1"/>
  <c r="AG29" i="98"/>
  <c r="G75" i="98" s="1"/>
  <c r="G76" i="98"/>
  <c r="AQ23" i="98"/>
  <c r="H69" i="98"/>
  <c r="H65" i="99"/>
  <c r="AQ19" i="99"/>
  <c r="H77" i="95"/>
  <c r="AQ31" i="95"/>
  <c r="AL30" i="95"/>
  <c r="H81" i="99"/>
  <c r="AQ35" i="99"/>
  <c r="AG20" i="100"/>
  <c r="G66" i="100" s="1"/>
  <c r="G67" i="100"/>
  <c r="H65" i="100"/>
  <c r="AQ19" i="100"/>
  <c r="H79" i="99"/>
  <c r="AQ33" i="99"/>
  <c r="H79" i="102"/>
  <c r="AQ33" i="102"/>
  <c r="H62" i="98"/>
  <c r="AQ16" i="98"/>
  <c r="H63" i="98"/>
  <c r="AQ17" i="98"/>
  <c r="H88" i="97"/>
  <c r="AQ42" i="97"/>
  <c r="AQ40" i="101"/>
  <c r="AL39" i="101"/>
  <c r="H86" i="101"/>
  <c r="H70" i="101"/>
  <c r="AQ24" i="101"/>
  <c r="AG20" i="102"/>
  <c r="G66" i="102" s="1"/>
  <c r="G67" i="102"/>
  <c r="H73" i="102"/>
  <c r="AQ27" i="102"/>
  <c r="H86" i="95"/>
  <c r="AQ40" i="95"/>
  <c r="AL39" i="95"/>
  <c r="AQ15" i="102"/>
  <c r="H61" i="102"/>
  <c r="H60" i="97"/>
  <c r="AQ14" i="97"/>
  <c r="AQ13" i="98"/>
  <c r="AL12" i="98"/>
  <c r="H59" i="98"/>
  <c r="H65" i="102"/>
  <c r="AQ19" i="102"/>
  <c r="AG20" i="101"/>
  <c r="G66" i="101" s="1"/>
  <c r="G67" i="101"/>
  <c r="H88" i="99"/>
  <c r="AQ42" i="99"/>
  <c r="H71" i="98"/>
  <c r="AQ25" i="98"/>
  <c r="AQ40" i="98"/>
  <c r="H86" i="98"/>
  <c r="AL39" i="98"/>
  <c r="AQ31" i="100"/>
  <c r="AL30" i="100"/>
  <c r="H77" i="100"/>
  <c r="H63" i="99"/>
  <c r="AQ17" i="99"/>
  <c r="AQ44" i="102"/>
  <c r="H90" i="102"/>
  <c r="H61" i="95"/>
  <c r="AQ15" i="95"/>
  <c r="AG29" i="99"/>
  <c r="G75" i="99" s="1"/>
  <c r="G76" i="99"/>
  <c r="AG38" i="100"/>
  <c r="G84" i="100" s="1"/>
  <c r="G85" i="100"/>
  <c r="G85" i="99"/>
  <c r="AG38" i="99"/>
  <c r="G84" i="99" s="1"/>
  <c r="H82" i="98"/>
  <c r="AQ36" i="98"/>
  <c r="H62" i="101"/>
  <c r="AQ16" i="101"/>
  <c r="H71" i="95"/>
  <c r="AQ25" i="95"/>
  <c r="H71" i="97"/>
  <c r="AQ25" i="97"/>
  <c r="G85" i="97"/>
  <c r="AG38" i="97"/>
  <c r="G84" i="97" s="1"/>
  <c r="F56" i="95"/>
  <c r="AB9" i="95"/>
  <c r="F55" i="95" s="1"/>
  <c r="H78" i="100"/>
  <c r="AQ32" i="100"/>
  <c r="H89" i="99"/>
  <c r="AQ43" i="99"/>
  <c r="AL30" i="98"/>
  <c r="H77" i="98"/>
  <c r="AQ31" i="98"/>
  <c r="H77" i="101"/>
  <c r="AL30" i="101"/>
  <c r="AQ31" i="101"/>
  <c r="G58" i="102"/>
  <c r="AG10" i="102"/>
  <c r="AG11" i="102"/>
  <c r="G57" i="102" s="1"/>
  <c r="H89" i="95"/>
  <c r="AQ43" i="95"/>
  <c r="AQ13" i="97"/>
  <c r="AL12" i="97"/>
  <c r="H59" i="97"/>
  <c r="H63" i="97"/>
  <c r="AQ17" i="97"/>
  <c r="H70" i="98"/>
  <c r="AQ24" i="98"/>
  <c r="H81" i="97"/>
  <c r="AQ35" i="97"/>
  <c r="AQ23" i="102"/>
  <c r="H69" i="102"/>
  <c r="AL12" i="99"/>
  <c r="H59" i="99"/>
  <c r="AQ13" i="99"/>
  <c r="H69" i="95"/>
  <c r="AQ23" i="95"/>
  <c r="H64" i="100"/>
  <c r="AQ18" i="100"/>
  <c r="H71" i="101"/>
  <c r="AQ25" i="101"/>
  <c r="AQ15" i="101"/>
  <c r="H61" i="101"/>
  <c r="G76" i="95"/>
  <c r="AG29" i="95"/>
  <c r="G75" i="95" s="1"/>
  <c r="AQ41" i="95"/>
  <c r="H87" i="95"/>
  <c r="H60" i="99"/>
  <c r="AQ14" i="99"/>
  <c r="H79" i="101"/>
  <c r="AQ33" i="101"/>
  <c r="AQ34" i="100"/>
  <c r="H80" i="100"/>
  <c r="F56" i="97"/>
  <c r="AB9" i="97"/>
  <c r="F55" i="97" s="1"/>
  <c r="G85" i="101"/>
  <c r="AG38" i="101"/>
  <c r="G84" i="101" s="1"/>
  <c r="W20" i="34"/>
  <c r="E66" i="34" s="1"/>
  <c r="E67" i="34"/>
  <c r="AG27" i="64"/>
  <c r="G73" i="64" s="1"/>
  <c r="AG10" i="93"/>
  <c r="F71" i="34"/>
  <c r="AG25" i="34"/>
  <c r="G71" i="34" s="1"/>
  <c r="F82" i="78"/>
  <c r="AG36" i="78"/>
  <c r="AB10" i="64"/>
  <c r="AG10" i="86"/>
  <c r="AG10" i="92"/>
  <c r="AG10" i="90"/>
  <c r="AG10" i="87"/>
  <c r="AG10" i="89"/>
  <c r="H90" i="94"/>
  <c r="AQ44" i="94"/>
  <c r="G67" i="94"/>
  <c r="AG20" i="94"/>
  <c r="G66" i="94" s="1"/>
  <c r="G76" i="94"/>
  <c r="AG29" i="94"/>
  <c r="G75" i="94" s="1"/>
  <c r="AQ17" i="94"/>
  <c r="H63" i="94"/>
  <c r="H79" i="94"/>
  <c r="AQ33" i="94"/>
  <c r="H78" i="94"/>
  <c r="AQ32" i="94"/>
  <c r="H61" i="94"/>
  <c r="AQ15" i="94"/>
  <c r="AB10" i="34"/>
  <c r="AB10" i="52"/>
  <c r="AB10" i="51"/>
  <c r="AB10" i="63"/>
  <c r="AG10" i="66"/>
  <c r="AG10" i="69"/>
  <c r="AG10" i="73"/>
  <c r="AG10" i="83"/>
  <c r="AG10" i="91"/>
  <c r="AG10" i="94"/>
  <c r="G58" i="94"/>
  <c r="AG11" i="94"/>
  <c r="G57" i="94" s="1"/>
  <c r="F56" i="94"/>
  <c r="AB9" i="94"/>
  <c r="F55" i="94" s="1"/>
  <c r="H87" i="94"/>
  <c r="AQ41" i="94"/>
  <c r="H64" i="94"/>
  <c r="AQ18" i="94"/>
  <c r="G85" i="94"/>
  <c r="AG38" i="94"/>
  <c r="G84" i="94" s="1"/>
  <c r="H71" i="94"/>
  <c r="AQ25" i="94"/>
  <c r="H72" i="94"/>
  <c r="AQ26" i="94"/>
  <c r="AB10" i="65"/>
  <c r="AG10" i="78"/>
  <c r="AG10" i="82"/>
  <c r="AL30" i="94"/>
  <c r="H77" i="94"/>
  <c r="AQ31" i="94"/>
  <c r="H59" i="94"/>
  <c r="AL12" i="94"/>
  <c r="AQ13" i="94"/>
  <c r="H70" i="94"/>
  <c r="AQ24" i="94"/>
  <c r="H69" i="94"/>
  <c r="AQ23" i="94"/>
  <c r="AQ40" i="94"/>
  <c r="H86" i="94"/>
  <c r="AL39" i="94"/>
  <c r="H81" i="94"/>
  <c r="AQ35" i="94"/>
  <c r="H88" i="94"/>
  <c r="AQ42" i="94"/>
  <c r="H82" i="94"/>
  <c r="AQ36" i="94"/>
  <c r="AB10" i="35"/>
  <c r="AB10" i="57"/>
  <c r="AB10" i="58"/>
  <c r="AG10" i="76"/>
  <c r="AG10" i="81"/>
  <c r="AG10" i="84"/>
  <c r="AL21" i="94"/>
  <c r="AQ22" i="94"/>
  <c r="H68" i="94"/>
  <c r="H65" i="94"/>
  <c r="AQ19" i="94"/>
  <c r="H89" i="94"/>
  <c r="AQ43" i="94"/>
  <c r="AQ14" i="94"/>
  <c r="H60" i="94"/>
  <c r="AQ27" i="94"/>
  <c r="H73" i="94"/>
  <c r="AQ16" i="94"/>
  <c r="H62" i="94"/>
  <c r="H80" i="94"/>
  <c r="AQ34" i="94"/>
  <c r="AG10" i="88"/>
  <c r="AB10" i="59"/>
  <c r="AG10" i="74"/>
  <c r="K156" i="28"/>
  <c r="H155" i="38" s="1"/>
  <c r="K129" i="28"/>
  <c r="H128" i="38" s="1"/>
  <c r="K6" i="28"/>
  <c r="H5" i="38" s="1"/>
  <c r="K163" i="28"/>
  <c r="H162" i="38" s="1"/>
  <c r="H79" i="93"/>
  <c r="AQ33" i="93"/>
  <c r="AQ13" i="93"/>
  <c r="H59" i="93"/>
  <c r="AL12" i="93"/>
  <c r="H70" i="93"/>
  <c r="AQ24" i="93"/>
  <c r="H60" i="93"/>
  <c r="AQ14" i="93"/>
  <c r="H61" i="93"/>
  <c r="AQ15" i="93"/>
  <c r="AQ32" i="93"/>
  <c r="H78" i="93"/>
  <c r="H71" i="93"/>
  <c r="AQ25" i="93"/>
  <c r="G58" i="93"/>
  <c r="AG11" i="93"/>
  <c r="G57" i="93" s="1"/>
  <c r="H90" i="93"/>
  <c r="AQ44" i="93"/>
  <c r="F56" i="93"/>
  <c r="AB9" i="93"/>
  <c r="F55" i="93" s="1"/>
  <c r="H72" i="93"/>
  <c r="AQ26" i="93"/>
  <c r="AQ16" i="93"/>
  <c r="H62" i="93"/>
  <c r="G67" i="93"/>
  <c r="AG20" i="93"/>
  <c r="G66" i="93" s="1"/>
  <c r="H68" i="93"/>
  <c r="AQ22" i="93"/>
  <c r="H88" i="93"/>
  <c r="AQ42" i="93"/>
  <c r="H73" i="93"/>
  <c r="AQ27" i="93"/>
  <c r="G76" i="93"/>
  <c r="AG29" i="93"/>
  <c r="G75" i="93" s="1"/>
  <c r="H64" i="93"/>
  <c r="AQ18" i="93"/>
  <c r="H89" i="93"/>
  <c r="AQ43" i="93"/>
  <c r="H65" i="93"/>
  <c r="AQ19" i="93"/>
  <c r="AG38" i="93"/>
  <c r="G84" i="93" s="1"/>
  <c r="G85" i="93"/>
  <c r="AQ36" i="93"/>
  <c r="H82" i="93"/>
  <c r="AQ31" i="93"/>
  <c r="AL30" i="93"/>
  <c r="H77" i="93"/>
  <c r="H87" i="93"/>
  <c r="AQ41" i="93"/>
  <c r="AQ34" i="93"/>
  <c r="H80" i="93"/>
  <c r="H86" i="93"/>
  <c r="AQ40" i="93"/>
  <c r="AL39" i="93"/>
  <c r="H81" i="93"/>
  <c r="AQ35" i="93"/>
  <c r="H63" i="93"/>
  <c r="AQ17" i="93"/>
  <c r="AL21" i="93"/>
  <c r="H69" i="93"/>
  <c r="AQ23" i="93"/>
  <c r="K143" i="28"/>
  <c r="H142" i="38" s="1"/>
  <c r="K95" i="28"/>
  <c r="AQ31" i="92"/>
  <c r="AL30" i="92"/>
  <c r="H77" i="92"/>
  <c r="H88" i="92"/>
  <c r="AQ42" i="92"/>
  <c r="AG38" i="92"/>
  <c r="G84" i="92" s="1"/>
  <c r="G85" i="92"/>
  <c r="H60" i="92"/>
  <c r="AQ14" i="92"/>
  <c r="H86" i="92"/>
  <c r="AL39" i="92"/>
  <c r="AQ40" i="92"/>
  <c r="H90" i="92"/>
  <c r="AQ44" i="92"/>
  <c r="AG29" i="92"/>
  <c r="G75" i="92" s="1"/>
  <c r="G76" i="92"/>
  <c r="AQ17" i="92"/>
  <c r="H63" i="92"/>
  <c r="H72" i="92"/>
  <c r="AQ26" i="92"/>
  <c r="AQ24" i="92"/>
  <c r="H70" i="92"/>
  <c r="AL12" i="92"/>
  <c r="H59" i="92"/>
  <c r="AQ13" i="92"/>
  <c r="G58" i="92"/>
  <c r="AG11" i="92"/>
  <c r="G57" i="92" s="1"/>
  <c r="AQ18" i="92"/>
  <c r="H64" i="92"/>
  <c r="AQ32" i="92"/>
  <c r="H78" i="92"/>
  <c r="AQ15" i="92"/>
  <c r="H61" i="92"/>
  <c r="AQ41" i="92"/>
  <c r="H87" i="92"/>
  <c r="F56" i="92"/>
  <c r="AB9" i="92"/>
  <c r="F55" i="92" s="1"/>
  <c r="AQ34" i="92"/>
  <c r="H80" i="92"/>
  <c r="AQ23" i="92"/>
  <c r="H69" i="92"/>
  <c r="H82" i="92"/>
  <c r="AQ36" i="92"/>
  <c r="H62" i="92"/>
  <c r="AQ16" i="92"/>
  <c r="H65" i="92"/>
  <c r="AQ19" i="92"/>
  <c r="H79" i="92"/>
  <c r="AQ33" i="92"/>
  <c r="AG20" i="92"/>
  <c r="G66" i="92" s="1"/>
  <c r="G67" i="92"/>
  <c r="AQ35" i="92"/>
  <c r="H81" i="92"/>
  <c r="AQ43" i="92"/>
  <c r="H89" i="92"/>
  <c r="H68" i="92"/>
  <c r="AQ22" i="92"/>
  <c r="AL21" i="92"/>
  <c r="H71" i="92"/>
  <c r="AQ25" i="92"/>
  <c r="AQ27" i="92"/>
  <c r="H73" i="92"/>
  <c r="F65" i="18"/>
  <c r="F56" i="89"/>
  <c r="AB9" i="89"/>
  <c r="F55" i="89" s="1"/>
  <c r="AQ33" i="91"/>
  <c r="H79" i="91"/>
  <c r="H62" i="88"/>
  <c r="AQ16" i="88"/>
  <c r="AQ41" i="88"/>
  <c r="H87" i="88"/>
  <c r="H77" i="91"/>
  <c r="AL30" i="91"/>
  <c r="AQ31" i="91"/>
  <c r="H69" i="91"/>
  <c r="AQ23" i="91"/>
  <c r="H79" i="89"/>
  <c r="AQ33" i="89"/>
  <c r="H64" i="91"/>
  <c r="AQ18" i="91"/>
  <c r="AQ35" i="89"/>
  <c r="H81" i="89"/>
  <c r="H59" i="90"/>
  <c r="AQ13" i="90"/>
  <c r="AL12" i="90"/>
  <c r="H90" i="89"/>
  <c r="AQ44" i="89"/>
  <c r="H61" i="91"/>
  <c r="AQ15" i="91"/>
  <c r="AQ34" i="88"/>
  <c r="H80" i="88"/>
  <c r="AQ32" i="90"/>
  <c r="H78" i="90"/>
  <c r="AQ32" i="89"/>
  <c r="H78" i="89"/>
  <c r="AQ34" i="89"/>
  <c r="H80" i="89"/>
  <c r="H60" i="90"/>
  <c r="AQ14" i="90"/>
  <c r="H87" i="90"/>
  <c r="AQ41" i="90"/>
  <c r="G58" i="90"/>
  <c r="AG11" i="90"/>
  <c r="G57" i="90" s="1"/>
  <c r="H65" i="90"/>
  <c r="AQ19" i="90"/>
  <c r="AQ35" i="88"/>
  <c r="H81" i="88"/>
  <c r="G85" i="88"/>
  <c r="AG38" i="88"/>
  <c r="G84" i="88" s="1"/>
  <c r="AQ14" i="89"/>
  <c r="H60" i="89"/>
  <c r="G76" i="91"/>
  <c r="AG29" i="91"/>
  <c r="G75" i="91" s="1"/>
  <c r="H64" i="90"/>
  <c r="AQ18" i="90"/>
  <c r="AQ36" i="90"/>
  <c r="H82" i="90"/>
  <c r="H72" i="88"/>
  <c r="AQ26" i="88"/>
  <c r="AG38" i="90"/>
  <c r="G84" i="90" s="1"/>
  <c r="G85" i="90"/>
  <c r="AQ32" i="88"/>
  <c r="H78" i="88"/>
  <c r="G58" i="89"/>
  <c r="AG11" i="89"/>
  <c r="G57" i="89" s="1"/>
  <c r="AQ17" i="89"/>
  <c r="H63" i="89"/>
  <c r="AQ26" i="89"/>
  <c r="H72" i="89"/>
  <c r="H61" i="90"/>
  <c r="AQ15" i="90"/>
  <c r="H80" i="91"/>
  <c r="AQ34" i="91"/>
  <c r="H62" i="91"/>
  <c r="AQ16" i="91"/>
  <c r="AQ40" i="90"/>
  <c r="H86" i="90"/>
  <c r="AL39" i="90"/>
  <c r="H65" i="88"/>
  <c r="AQ19" i="88"/>
  <c r="AG20" i="88"/>
  <c r="G66" i="88" s="1"/>
  <c r="G67" i="88"/>
  <c r="H61" i="89"/>
  <c r="AQ15" i="89"/>
  <c r="AQ13" i="89"/>
  <c r="H59" i="89"/>
  <c r="AL12" i="89"/>
  <c r="H86" i="88"/>
  <c r="AQ40" i="88"/>
  <c r="AL39" i="88"/>
  <c r="G67" i="91"/>
  <c r="AG20" i="91"/>
  <c r="G66" i="91" s="1"/>
  <c r="H63" i="91"/>
  <c r="AQ17" i="91"/>
  <c r="H79" i="90"/>
  <c r="AQ33" i="90"/>
  <c r="H63" i="90"/>
  <c r="AQ17" i="90"/>
  <c r="H64" i="88"/>
  <c r="AQ18" i="88"/>
  <c r="G85" i="89"/>
  <c r="AG38" i="89"/>
  <c r="G84" i="89" s="1"/>
  <c r="AQ22" i="88"/>
  <c r="AL21" i="88"/>
  <c r="H68" i="88"/>
  <c r="AQ44" i="91"/>
  <c r="H90" i="91"/>
  <c r="H61" i="88"/>
  <c r="AQ15" i="88"/>
  <c r="AQ35" i="90"/>
  <c r="H81" i="90"/>
  <c r="AG29" i="88"/>
  <c r="G75" i="88" s="1"/>
  <c r="G76" i="88"/>
  <c r="H70" i="91"/>
  <c r="AQ24" i="91"/>
  <c r="H88" i="88"/>
  <c r="AQ42" i="88"/>
  <c r="AQ43" i="91"/>
  <c r="H89" i="91"/>
  <c r="G67" i="90"/>
  <c r="AG20" i="90"/>
  <c r="G66" i="90" s="1"/>
  <c r="H73" i="90"/>
  <c r="AQ27" i="90"/>
  <c r="H70" i="90"/>
  <c r="AQ24" i="90"/>
  <c r="H81" i="91"/>
  <c r="AQ35" i="91"/>
  <c r="H69" i="90"/>
  <c r="AQ23" i="90"/>
  <c r="AQ13" i="88"/>
  <c r="H59" i="88"/>
  <c r="AL12" i="88"/>
  <c r="AQ14" i="88"/>
  <c r="H60" i="88"/>
  <c r="H88" i="90"/>
  <c r="AQ42" i="90"/>
  <c r="H68" i="91"/>
  <c r="AL21" i="91"/>
  <c r="AQ22" i="91"/>
  <c r="H69" i="89"/>
  <c r="AQ23" i="89"/>
  <c r="H82" i="89"/>
  <c r="AQ36" i="89"/>
  <c r="H82" i="91"/>
  <c r="AQ36" i="91"/>
  <c r="AQ33" i="88"/>
  <c r="H79" i="88"/>
  <c r="F56" i="91"/>
  <c r="AB9" i="91"/>
  <c r="F55" i="91" s="1"/>
  <c r="H68" i="90"/>
  <c r="AQ22" i="90"/>
  <c r="AL21" i="90"/>
  <c r="AG20" i="89"/>
  <c r="G66" i="89" s="1"/>
  <c r="G67" i="89"/>
  <c r="AQ40" i="89"/>
  <c r="H86" i="89"/>
  <c r="AL39" i="89"/>
  <c r="H73" i="91"/>
  <c r="AQ27" i="91"/>
  <c r="AG11" i="88"/>
  <c r="G57" i="88" s="1"/>
  <c r="G58" i="88"/>
  <c r="AQ44" i="90"/>
  <c r="H90" i="90"/>
  <c r="AQ27" i="89"/>
  <c r="H73" i="89"/>
  <c r="H62" i="89"/>
  <c r="AQ16" i="89"/>
  <c r="H63" i="88"/>
  <c r="AQ17" i="88"/>
  <c r="AQ24" i="88"/>
  <c r="H70" i="88"/>
  <c r="H77" i="88"/>
  <c r="AQ31" i="88"/>
  <c r="AL30" i="88"/>
  <c r="AQ36" i="88"/>
  <c r="H82" i="88"/>
  <c r="AQ22" i="89"/>
  <c r="H68" i="89"/>
  <c r="AL21" i="89"/>
  <c r="AL30" i="89"/>
  <c r="H77" i="89"/>
  <c r="AQ31" i="89"/>
  <c r="H71" i="88"/>
  <c r="AQ25" i="88"/>
  <c r="AQ18" i="89"/>
  <c r="H64" i="89"/>
  <c r="H71" i="91"/>
  <c r="AQ25" i="91"/>
  <c r="AQ41" i="91"/>
  <c r="H87" i="91"/>
  <c r="H89" i="90"/>
  <c r="AQ43" i="90"/>
  <c r="H59" i="91"/>
  <c r="AL12" i="91"/>
  <c r="AQ13" i="91"/>
  <c r="H90" i="88"/>
  <c r="AQ44" i="88"/>
  <c r="H65" i="89"/>
  <c r="AQ19" i="89"/>
  <c r="AQ25" i="90"/>
  <c r="H71" i="90"/>
  <c r="G76" i="89"/>
  <c r="AG29" i="89"/>
  <c r="G75" i="89" s="1"/>
  <c r="AG38" i="91"/>
  <c r="G84" i="91" s="1"/>
  <c r="G85" i="91"/>
  <c r="AQ31" i="90"/>
  <c r="H77" i="90"/>
  <c r="AL30" i="90"/>
  <c r="H89" i="88"/>
  <c r="AQ43" i="88"/>
  <c r="AQ23" i="88"/>
  <c r="H69" i="88"/>
  <c r="G58" i="91"/>
  <c r="AG11" i="91"/>
  <c r="G57" i="91" s="1"/>
  <c r="AQ43" i="89"/>
  <c r="H89" i="89"/>
  <c r="H78" i="91"/>
  <c r="AQ32" i="91"/>
  <c r="G76" i="90"/>
  <c r="AG29" i="90"/>
  <c r="G75" i="90" s="1"/>
  <c r="H71" i="89"/>
  <c r="AQ25" i="89"/>
  <c r="F56" i="90"/>
  <c r="AB9" i="90"/>
  <c r="F55" i="90" s="1"/>
  <c r="AQ14" i="91"/>
  <c r="H60" i="91"/>
  <c r="H87" i="89"/>
  <c r="AQ41" i="89"/>
  <c r="AB9" i="88"/>
  <c r="F55" i="88" s="1"/>
  <c r="F56" i="88"/>
  <c r="H72" i="90"/>
  <c r="AQ26" i="90"/>
  <c r="H65" i="91"/>
  <c r="AQ19" i="91"/>
  <c r="AQ42" i="89"/>
  <c r="H88" i="89"/>
  <c r="AQ40" i="91"/>
  <c r="H86" i="91"/>
  <c r="AL39" i="91"/>
  <c r="H73" i="88"/>
  <c r="AQ27" i="88"/>
  <c r="AQ34" i="90"/>
  <c r="H80" i="90"/>
  <c r="H70" i="89"/>
  <c r="AQ24" i="89"/>
  <c r="H72" i="91"/>
  <c r="AQ26" i="91"/>
  <c r="H62" i="90"/>
  <c r="AQ16" i="90"/>
  <c r="H88" i="91"/>
  <c r="AQ42" i="91"/>
  <c r="H89" i="86"/>
  <c r="AQ43" i="86"/>
  <c r="G67" i="87"/>
  <c r="AG20" i="87"/>
  <c r="G66" i="87" s="1"/>
  <c r="H87" i="86"/>
  <c r="AQ41" i="86"/>
  <c r="H79" i="86"/>
  <c r="AQ33" i="86"/>
  <c r="H78" i="86"/>
  <c r="AQ32" i="86"/>
  <c r="AQ14" i="86"/>
  <c r="H60" i="86"/>
  <c r="AQ19" i="87"/>
  <c r="H65" i="87"/>
  <c r="AQ32" i="87"/>
  <c r="H78" i="87"/>
  <c r="AG11" i="86"/>
  <c r="G57" i="86" s="1"/>
  <c r="G58" i="86"/>
  <c r="H64" i="87"/>
  <c r="AQ18" i="87"/>
  <c r="AQ43" i="87"/>
  <c r="H89" i="87"/>
  <c r="H69" i="86"/>
  <c r="AQ23" i="86"/>
  <c r="AQ13" i="86"/>
  <c r="AL12" i="86"/>
  <c r="H59" i="86"/>
  <c r="H68" i="87"/>
  <c r="AQ22" i="87"/>
  <c r="AL21" i="87"/>
  <c r="AL39" i="87"/>
  <c r="H86" i="87"/>
  <c r="AQ40" i="87"/>
  <c r="H71" i="86"/>
  <c r="AQ25" i="86"/>
  <c r="F56" i="86"/>
  <c r="AB9" i="86"/>
  <c r="F55" i="86" s="1"/>
  <c r="AQ24" i="86"/>
  <c r="H70" i="86"/>
  <c r="AQ27" i="87"/>
  <c r="H73" i="87"/>
  <c r="G85" i="87"/>
  <c r="AG38" i="87"/>
  <c r="G84" i="87" s="1"/>
  <c r="AQ34" i="86"/>
  <c r="H80" i="86"/>
  <c r="AQ22" i="86"/>
  <c r="H68" i="86"/>
  <c r="AL21" i="86"/>
  <c r="H70" i="87"/>
  <c r="AQ24" i="87"/>
  <c r="G58" i="87"/>
  <c r="AG11" i="87"/>
  <c r="G57" i="87" s="1"/>
  <c r="H63" i="87"/>
  <c r="AQ17" i="87"/>
  <c r="AL39" i="86"/>
  <c r="AQ40" i="86"/>
  <c r="H86" i="86"/>
  <c r="AQ31" i="86"/>
  <c r="AL30" i="86"/>
  <c r="H77" i="86"/>
  <c r="H62" i="86"/>
  <c r="AQ16" i="86"/>
  <c r="H59" i="87"/>
  <c r="AL12" i="87"/>
  <c r="AQ13" i="87"/>
  <c r="AG29" i="87"/>
  <c r="G75" i="87" s="1"/>
  <c r="G76" i="87"/>
  <c r="G85" i="86"/>
  <c r="AG38" i="86"/>
  <c r="G84" i="86" s="1"/>
  <c r="G76" i="86"/>
  <c r="AG29" i="86"/>
  <c r="G75" i="86" s="1"/>
  <c r="H73" i="86"/>
  <c r="AQ27" i="86"/>
  <c r="H82" i="87"/>
  <c r="AQ36" i="87"/>
  <c r="G67" i="86"/>
  <c r="AG20" i="86"/>
  <c r="G66" i="86" s="1"/>
  <c r="X54" i="51"/>
  <c r="O55" i="51" s="1"/>
  <c r="O56" i="51" s="1"/>
  <c r="AQ31" i="87"/>
  <c r="H77" i="87"/>
  <c r="AL30" i="87"/>
  <c r="H72" i="86"/>
  <c r="AQ26" i="86"/>
  <c r="H88" i="86"/>
  <c r="AQ42" i="86"/>
  <c r="H88" i="87"/>
  <c r="AQ42" i="87"/>
  <c r="H72" i="87"/>
  <c r="AQ26" i="87"/>
  <c r="AQ41" i="87"/>
  <c r="H87" i="87"/>
  <c r="H90" i="87"/>
  <c r="AQ44" i="87"/>
  <c r="AQ18" i="86"/>
  <c r="H64" i="86"/>
  <c r="H69" i="87"/>
  <c r="AQ23" i="87"/>
  <c r="AQ25" i="87"/>
  <c r="H71" i="87"/>
  <c r="H80" i="87"/>
  <c r="AQ34" i="87"/>
  <c r="AQ44" i="86"/>
  <c r="H90" i="86"/>
  <c r="AQ33" i="87"/>
  <c r="H79" i="87"/>
  <c r="H61" i="86"/>
  <c r="AQ15" i="86"/>
  <c r="H60" i="87"/>
  <c r="AQ14" i="87"/>
  <c r="AQ16" i="87"/>
  <c r="H62" i="87"/>
  <c r="AQ17" i="86"/>
  <c r="H63" i="86"/>
  <c r="AQ36" i="86"/>
  <c r="H82" i="86"/>
  <c r="H81" i="86"/>
  <c r="AQ35" i="86"/>
  <c r="F56" i="87"/>
  <c r="AB9" i="87"/>
  <c r="F55" i="87" s="1"/>
  <c r="AQ15" i="87"/>
  <c r="H61" i="87"/>
  <c r="H65" i="86"/>
  <c r="AQ19" i="86"/>
  <c r="H81" i="87"/>
  <c r="AQ35" i="87"/>
  <c r="F65" i="59"/>
  <c r="AG27" i="58"/>
  <c r="G73" i="58" s="1"/>
  <c r="X54" i="59"/>
  <c r="O55" i="59" s="1"/>
  <c r="O56" i="59" s="1"/>
  <c r="AQ26" i="84"/>
  <c r="H72" i="84"/>
  <c r="AG11" i="84"/>
  <c r="G57" i="84" s="1"/>
  <c r="G58" i="84"/>
  <c r="AQ16" i="83"/>
  <c r="H62" i="83"/>
  <c r="H73" i="82"/>
  <c r="AQ27" i="82"/>
  <c r="AQ13" i="83"/>
  <c r="AL12" i="83"/>
  <c r="H59" i="83"/>
  <c r="AQ31" i="83"/>
  <c r="H77" i="83"/>
  <c r="AL30" i="83"/>
  <c r="H72" i="82"/>
  <c r="AQ26" i="82"/>
  <c r="H90" i="83"/>
  <c r="AQ44" i="83"/>
  <c r="AQ33" i="84"/>
  <c r="H79" i="84"/>
  <c r="H88" i="82"/>
  <c r="AQ42" i="82"/>
  <c r="AQ27" i="83"/>
  <c r="H73" i="83"/>
  <c r="AQ35" i="82"/>
  <c r="H81" i="82"/>
  <c r="H77" i="84"/>
  <c r="AQ31" i="84"/>
  <c r="AL30" i="84"/>
  <c r="H61" i="84"/>
  <c r="AQ15" i="84"/>
  <c r="H90" i="84"/>
  <c r="AQ44" i="84"/>
  <c r="AQ41" i="82"/>
  <c r="H87" i="82"/>
  <c r="H59" i="84"/>
  <c r="AQ13" i="84"/>
  <c r="AL12" i="84"/>
  <c r="H78" i="82"/>
  <c r="AQ32" i="82"/>
  <c r="AQ33" i="82"/>
  <c r="H79" i="82"/>
  <c r="H80" i="83"/>
  <c r="AQ34" i="83"/>
  <c r="AQ24" i="82"/>
  <c r="H70" i="82"/>
  <c r="H65" i="83"/>
  <c r="AQ19" i="83"/>
  <c r="H65" i="82"/>
  <c r="AQ19" i="82"/>
  <c r="H82" i="83"/>
  <c r="AQ36" i="83"/>
  <c r="AG38" i="83"/>
  <c r="G84" i="83" s="1"/>
  <c r="G85" i="83"/>
  <c r="H71" i="83"/>
  <c r="AQ25" i="83"/>
  <c r="AQ41" i="83"/>
  <c r="H87" i="83"/>
  <c r="G67" i="82"/>
  <c r="AG20" i="82"/>
  <c r="G66" i="82" s="1"/>
  <c r="AQ17" i="84"/>
  <c r="H63" i="84"/>
  <c r="H89" i="83"/>
  <c r="AQ43" i="83"/>
  <c r="AL39" i="83"/>
  <c r="AQ40" i="83"/>
  <c r="H86" i="83"/>
  <c r="H72" i="83"/>
  <c r="AQ26" i="83"/>
  <c r="H68" i="82"/>
  <c r="AQ22" i="82"/>
  <c r="AL21" i="82"/>
  <c r="AB9" i="82"/>
  <c r="F55" i="82" s="1"/>
  <c r="F56" i="82"/>
  <c r="AQ17" i="82"/>
  <c r="H63" i="82"/>
  <c r="AQ14" i="82"/>
  <c r="H60" i="82"/>
  <c r="H81" i="83"/>
  <c r="AQ35" i="83"/>
  <c r="H60" i="84"/>
  <c r="AQ14" i="84"/>
  <c r="AQ23" i="84"/>
  <c r="H69" i="84"/>
  <c r="H64" i="84"/>
  <c r="AQ18" i="84"/>
  <c r="G85" i="84"/>
  <c r="AG38" i="84"/>
  <c r="G84" i="84" s="1"/>
  <c r="H70" i="83"/>
  <c r="AQ24" i="83"/>
  <c r="H61" i="83"/>
  <c r="AQ15" i="83"/>
  <c r="G67" i="83"/>
  <c r="AG20" i="83"/>
  <c r="G66" i="83" s="1"/>
  <c r="H78" i="83"/>
  <c r="AQ32" i="83"/>
  <c r="H71" i="84"/>
  <c r="AQ25" i="84"/>
  <c r="H88" i="84"/>
  <c r="AQ42" i="84"/>
  <c r="AQ16" i="82"/>
  <c r="H62" i="82"/>
  <c r="AL39" i="84"/>
  <c r="AQ40" i="84"/>
  <c r="H86" i="84"/>
  <c r="AQ42" i="83"/>
  <c r="H88" i="83"/>
  <c r="H64" i="83"/>
  <c r="AQ18" i="83"/>
  <c r="AQ33" i="83"/>
  <c r="H79" i="83"/>
  <c r="F56" i="84"/>
  <c r="AB9" i="84"/>
  <c r="F55" i="84" s="1"/>
  <c r="AG20" i="84"/>
  <c r="G66" i="84" s="1"/>
  <c r="G67" i="84"/>
  <c r="AQ35" i="84"/>
  <c r="H81" i="84"/>
  <c r="H68" i="83"/>
  <c r="AQ22" i="83"/>
  <c r="AL21" i="83"/>
  <c r="H89" i="82"/>
  <c r="AQ43" i="82"/>
  <c r="H82" i="84"/>
  <c r="AQ36" i="84"/>
  <c r="AQ36" i="82"/>
  <c r="H82" i="82"/>
  <c r="H68" i="84"/>
  <c r="AQ22" i="84"/>
  <c r="AL21" i="84"/>
  <c r="H71" i="82"/>
  <c r="AQ25" i="82"/>
  <c r="H70" i="84"/>
  <c r="AQ24" i="84"/>
  <c r="AQ23" i="83"/>
  <c r="H69" i="83"/>
  <c r="AQ16" i="84"/>
  <c r="H62" i="84"/>
  <c r="H80" i="84"/>
  <c r="AQ34" i="84"/>
  <c r="G76" i="82"/>
  <c r="AG29" i="82"/>
  <c r="G75" i="82" s="1"/>
  <c r="H80" i="82"/>
  <c r="AQ34" i="82"/>
  <c r="AQ40" i="82"/>
  <c r="AL39" i="82"/>
  <c r="H86" i="82"/>
  <c r="AL12" i="82"/>
  <c r="H59" i="82"/>
  <c r="AQ13" i="82"/>
  <c r="AQ18" i="82"/>
  <c r="H64" i="82"/>
  <c r="H89" i="84"/>
  <c r="AQ43" i="84"/>
  <c r="AQ31" i="82"/>
  <c r="H77" i="82"/>
  <c r="AL30" i="82"/>
  <c r="AQ19" i="84"/>
  <c r="H65" i="84"/>
  <c r="AQ27" i="84"/>
  <c r="H73" i="84"/>
  <c r="F56" i="83"/>
  <c r="AB9" i="83"/>
  <c r="F55" i="83" s="1"/>
  <c r="AG11" i="82"/>
  <c r="G57" i="82" s="1"/>
  <c r="G58" i="82"/>
  <c r="H78" i="84"/>
  <c r="AQ32" i="84"/>
  <c r="AG29" i="83"/>
  <c r="G75" i="83" s="1"/>
  <c r="G76" i="83"/>
  <c r="AQ23" i="82"/>
  <c r="H69" i="82"/>
  <c r="AQ17" i="83"/>
  <c r="H63" i="83"/>
  <c r="AQ15" i="82"/>
  <c r="H61" i="82"/>
  <c r="H60" i="83"/>
  <c r="AQ14" i="83"/>
  <c r="AQ41" i="84"/>
  <c r="H87" i="84"/>
  <c r="AG38" i="82"/>
  <c r="G84" i="82" s="1"/>
  <c r="G85" i="82"/>
  <c r="H90" i="82"/>
  <c r="AQ44" i="82"/>
  <c r="G58" i="83"/>
  <c r="AG11" i="83"/>
  <c r="G57" i="83" s="1"/>
  <c r="G76" i="84"/>
  <c r="AG29" i="84"/>
  <c r="G75" i="84" s="1"/>
  <c r="H80" i="81"/>
  <c r="AQ34" i="81"/>
  <c r="AQ33" i="81"/>
  <c r="H79" i="81"/>
  <c r="H86" i="81"/>
  <c r="AQ40" i="81"/>
  <c r="AL39" i="81"/>
  <c r="AQ15" i="81"/>
  <c r="H61" i="81"/>
  <c r="H69" i="81"/>
  <c r="AQ23" i="81"/>
  <c r="AB9" i="81"/>
  <c r="F55" i="81" s="1"/>
  <c r="F56" i="81"/>
  <c r="G85" i="81"/>
  <c r="AG38" i="81"/>
  <c r="G84" i="81" s="1"/>
  <c r="H72" i="81"/>
  <c r="AQ26" i="81"/>
  <c r="AQ42" i="81"/>
  <c r="H88" i="81"/>
  <c r="H63" i="81"/>
  <c r="AQ17" i="81"/>
  <c r="AQ19" i="81"/>
  <c r="H65" i="81"/>
  <c r="AQ25" i="81"/>
  <c r="H71" i="81"/>
  <c r="H89" i="81"/>
  <c r="AQ43" i="81"/>
  <c r="H73" i="81"/>
  <c r="AQ27" i="81"/>
  <c r="H78" i="81"/>
  <c r="AQ32" i="81"/>
  <c r="AQ44" i="81"/>
  <c r="H90" i="81"/>
  <c r="G67" i="81"/>
  <c r="AG20" i="81"/>
  <c r="G66" i="81" s="1"/>
  <c r="H82" i="81"/>
  <c r="AQ36" i="81"/>
  <c r="H87" i="81"/>
  <c r="AQ41" i="81"/>
  <c r="AL21" i="81"/>
  <c r="AQ22" i="81"/>
  <c r="H68" i="81"/>
  <c r="AQ24" i="81"/>
  <c r="H70" i="81"/>
  <c r="H77" i="81"/>
  <c r="AL30" i="81"/>
  <c r="AQ31" i="81"/>
  <c r="H81" i="81"/>
  <c r="AQ35" i="81"/>
  <c r="AQ16" i="81"/>
  <c r="H62" i="81"/>
  <c r="H60" i="81"/>
  <c r="AQ14" i="81"/>
  <c r="H59" i="81"/>
  <c r="AQ13" i="81"/>
  <c r="AL12" i="81"/>
  <c r="AG29" i="81"/>
  <c r="G75" i="81" s="1"/>
  <c r="G76" i="81"/>
  <c r="G58" i="81"/>
  <c r="AG11" i="81"/>
  <c r="G57" i="81" s="1"/>
  <c r="AQ18" i="81"/>
  <c r="H64" i="81"/>
  <c r="S93" i="18"/>
  <c r="S74" i="18"/>
  <c r="S83" i="18"/>
  <c r="S91" i="18"/>
  <c r="S92" i="18"/>
  <c r="S54" i="18"/>
  <c r="AL21" i="78"/>
  <c r="AQ22" i="78"/>
  <c r="H68" i="78"/>
  <c r="AQ26" i="78"/>
  <c r="H72" i="78"/>
  <c r="H59" i="78"/>
  <c r="AL12" i="78"/>
  <c r="AQ13" i="78"/>
  <c r="AB9" i="78"/>
  <c r="F55" i="78" s="1"/>
  <c r="F56" i="78"/>
  <c r="AQ23" i="78"/>
  <c r="H69" i="78"/>
  <c r="G67" i="78"/>
  <c r="AG20" i="78"/>
  <c r="G66" i="78" s="1"/>
  <c r="H62" i="78"/>
  <c r="AQ16" i="78"/>
  <c r="AQ44" i="78"/>
  <c r="H90" i="78"/>
  <c r="AQ17" i="78"/>
  <c r="H63" i="78"/>
  <c r="AG11" i="78"/>
  <c r="G57" i="78" s="1"/>
  <c r="G58" i="78"/>
  <c r="AQ25" i="78"/>
  <c r="H71" i="78"/>
  <c r="AQ32" i="78"/>
  <c r="H78" i="78"/>
  <c r="H87" i="78"/>
  <c r="AQ41" i="78"/>
  <c r="AQ33" i="78"/>
  <c r="H79" i="78"/>
  <c r="AG38" i="78"/>
  <c r="G84" i="78" s="1"/>
  <c r="G85" i="78"/>
  <c r="AQ35" i="78"/>
  <c r="H81" i="78"/>
  <c r="AQ40" i="78"/>
  <c r="H86" i="78"/>
  <c r="AL39" i="78"/>
  <c r="AQ15" i="78"/>
  <c r="H61" i="78"/>
  <c r="AQ24" i="78"/>
  <c r="H70" i="78"/>
  <c r="AQ27" i="78"/>
  <c r="H73" i="78"/>
  <c r="AG29" i="78"/>
  <c r="G75" i="78" s="1"/>
  <c r="G76" i="78"/>
  <c r="AQ14" i="78"/>
  <c r="H60" i="78"/>
  <c r="H80" i="78"/>
  <c r="AQ34" i="78"/>
  <c r="AQ19" i="78"/>
  <c r="H65" i="78"/>
  <c r="H88" i="78"/>
  <c r="AQ42" i="78"/>
  <c r="H64" i="78"/>
  <c r="AQ18" i="78"/>
  <c r="H89" i="78"/>
  <c r="AQ43" i="78"/>
  <c r="AL30" i="78"/>
  <c r="AQ31" i="78"/>
  <c r="H77" i="78"/>
  <c r="P54" i="35"/>
  <c r="P83" i="35"/>
  <c r="P91" i="35"/>
  <c r="P74" i="35"/>
  <c r="P93" i="35"/>
  <c r="H64" i="76"/>
  <c r="AQ18" i="76"/>
  <c r="AQ26" i="74"/>
  <c r="H72" i="74"/>
  <c r="H61" i="74"/>
  <c r="AQ15" i="74"/>
  <c r="H60" i="76"/>
  <c r="AQ14" i="76"/>
  <c r="H88" i="76"/>
  <c r="AQ42" i="76"/>
  <c r="AQ14" i="74"/>
  <c r="H60" i="74"/>
  <c r="AQ25" i="74"/>
  <c r="H71" i="74"/>
  <c r="AQ43" i="76"/>
  <c r="H89" i="76"/>
  <c r="H89" i="74"/>
  <c r="AQ43" i="74"/>
  <c r="H72" i="76"/>
  <c r="AQ26" i="76"/>
  <c r="H87" i="74"/>
  <c r="AQ41" i="74"/>
  <c r="H82" i="76"/>
  <c r="AQ36" i="76"/>
  <c r="H62" i="74"/>
  <c r="AQ16" i="74"/>
  <c r="G58" i="74"/>
  <c r="AG11" i="74"/>
  <c r="G57" i="74" s="1"/>
  <c r="H80" i="74"/>
  <c r="AQ34" i="74"/>
  <c r="H68" i="74"/>
  <c r="AL21" i="74"/>
  <c r="AQ22" i="74"/>
  <c r="AQ32" i="76"/>
  <c r="H78" i="76"/>
  <c r="AQ42" i="74"/>
  <c r="H88" i="74"/>
  <c r="AL12" i="74"/>
  <c r="H59" i="74"/>
  <c r="AQ13" i="74"/>
  <c r="AQ44" i="76"/>
  <c r="H90" i="76"/>
  <c r="AQ25" i="76"/>
  <c r="H71" i="76"/>
  <c r="AQ33" i="76"/>
  <c r="H79" i="76"/>
  <c r="AG11" i="76"/>
  <c r="G57" i="76" s="1"/>
  <c r="G58" i="76"/>
  <c r="AG20" i="74"/>
  <c r="G66" i="74" s="1"/>
  <c r="G67" i="74"/>
  <c r="AQ27" i="76"/>
  <c r="H73" i="76"/>
  <c r="H70" i="76"/>
  <c r="AQ24" i="76"/>
  <c r="H87" i="76"/>
  <c r="AQ41" i="76"/>
  <c r="AQ23" i="74"/>
  <c r="H69" i="74"/>
  <c r="AQ33" i="74"/>
  <c r="H79" i="74"/>
  <c r="AL12" i="76"/>
  <c r="AQ13" i="76"/>
  <c r="H59" i="76"/>
  <c r="AQ44" i="74"/>
  <c r="H90" i="74"/>
  <c r="AQ35" i="74"/>
  <c r="H81" i="74"/>
  <c r="AQ17" i="76"/>
  <c r="H63" i="76"/>
  <c r="F56" i="76"/>
  <c r="AB9" i="76"/>
  <c r="F55" i="76" s="1"/>
  <c r="AQ23" i="76"/>
  <c r="H69" i="76"/>
  <c r="H65" i="76"/>
  <c r="AQ19" i="76"/>
  <c r="AQ32" i="74"/>
  <c r="H78" i="74"/>
  <c r="AG29" i="76"/>
  <c r="G75" i="76" s="1"/>
  <c r="G76" i="76"/>
  <c r="H63" i="74"/>
  <c r="AQ17" i="74"/>
  <c r="AL39" i="76"/>
  <c r="AQ40" i="76"/>
  <c r="H86" i="76"/>
  <c r="H73" i="74"/>
  <c r="AQ27" i="74"/>
  <c r="H80" i="76"/>
  <c r="AQ34" i="76"/>
  <c r="H70" i="74"/>
  <c r="AQ24" i="74"/>
  <c r="AQ36" i="74"/>
  <c r="H82" i="74"/>
  <c r="G85" i="76"/>
  <c r="AG38" i="76"/>
  <c r="G84" i="76" s="1"/>
  <c r="AB9" i="74"/>
  <c r="F55" i="74" s="1"/>
  <c r="F56" i="74"/>
  <c r="AG38" i="74"/>
  <c r="G84" i="74" s="1"/>
  <c r="G85" i="74"/>
  <c r="H77" i="76"/>
  <c r="AQ31" i="76"/>
  <c r="AL30" i="76"/>
  <c r="H64" i="74"/>
  <c r="AQ18" i="74"/>
  <c r="G76" i="74"/>
  <c r="AG29" i="74"/>
  <c r="G75" i="74" s="1"/>
  <c r="H81" i="76"/>
  <c r="AQ35" i="76"/>
  <c r="AL39" i="74"/>
  <c r="H86" i="74"/>
  <c r="AQ40" i="74"/>
  <c r="AG20" i="76"/>
  <c r="G66" i="76" s="1"/>
  <c r="G67" i="76"/>
  <c r="H77" i="74"/>
  <c r="AQ31" i="74"/>
  <c r="AL30" i="74"/>
  <c r="H65" i="74"/>
  <c r="AQ19" i="74"/>
  <c r="H61" i="76"/>
  <c r="AQ15" i="76"/>
  <c r="AQ22" i="76"/>
  <c r="AL21" i="76"/>
  <c r="H68" i="76"/>
  <c r="AQ16" i="76"/>
  <c r="H62" i="76"/>
  <c r="AQ18" i="73"/>
  <c r="H64" i="73"/>
  <c r="G76" i="73"/>
  <c r="AG29" i="73"/>
  <c r="G75" i="73" s="1"/>
  <c r="AB9" i="73"/>
  <c r="F55" i="73" s="1"/>
  <c r="F56" i="73"/>
  <c r="H88" i="73"/>
  <c r="AQ42" i="73"/>
  <c r="AQ19" i="73"/>
  <c r="H65" i="73"/>
  <c r="H82" i="73"/>
  <c r="AQ36" i="73"/>
  <c r="H71" i="73"/>
  <c r="AQ25" i="73"/>
  <c r="H80" i="73"/>
  <c r="AQ34" i="73"/>
  <c r="H77" i="73"/>
  <c r="AQ31" i="73"/>
  <c r="AL30" i="73"/>
  <c r="AQ33" i="73"/>
  <c r="H79" i="73"/>
  <c r="AQ44" i="73"/>
  <c r="H90" i="73"/>
  <c r="AQ23" i="73"/>
  <c r="H69" i="73"/>
  <c r="H63" i="73"/>
  <c r="AQ17" i="73"/>
  <c r="H72" i="73"/>
  <c r="AQ26" i="73"/>
  <c r="AQ27" i="73"/>
  <c r="H73" i="73"/>
  <c r="H70" i="73"/>
  <c r="AQ24" i="73"/>
  <c r="H81" i="73"/>
  <c r="AQ35" i="73"/>
  <c r="AG11" i="73"/>
  <c r="G57" i="73" s="1"/>
  <c r="G58" i="73"/>
  <c r="H68" i="73"/>
  <c r="AL21" i="73"/>
  <c r="AQ22" i="73"/>
  <c r="AL12" i="73"/>
  <c r="AQ13" i="73"/>
  <c r="H59" i="73"/>
  <c r="AQ16" i="73"/>
  <c r="H62" i="73"/>
  <c r="H87" i="73"/>
  <c r="AQ41" i="73"/>
  <c r="G67" i="73"/>
  <c r="AG20" i="73"/>
  <c r="G66" i="73" s="1"/>
  <c r="AQ40" i="73"/>
  <c r="H86" i="73"/>
  <c r="AL39" i="73"/>
  <c r="H60" i="73"/>
  <c r="AQ14" i="73"/>
  <c r="H89" i="73"/>
  <c r="AQ43" i="73"/>
  <c r="H78" i="73"/>
  <c r="AQ32" i="73"/>
  <c r="AG38" i="73"/>
  <c r="G84" i="73" s="1"/>
  <c r="G85" i="73"/>
  <c r="H61" i="73"/>
  <c r="AQ15" i="73"/>
  <c r="AQ26" i="69"/>
  <c r="H72" i="69"/>
  <c r="AQ35" i="69"/>
  <c r="H81" i="69"/>
  <c r="G76" i="69"/>
  <c r="AG29" i="69"/>
  <c r="G75" i="69" s="1"/>
  <c r="AQ40" i="69"/>
  <c r="H86" i="69"/>
  <c r="AL39" i="69"/>
  <c r="AG20" i="69"/>
  <c r="G66" i="69" s="1"/>
  <c r="G67" i="69"/>
  <c r="H77" i="69"/>
  <c r="AQ31" i="69"/>
  <c r="AL30" i="69"/>
  <c r="H62" i="69"/>
  <c r="AQ16" i="69"/>
  <c r="AQ36" i="69"/>
  <c r="H82" i="69"/>
  <c r="AG11" i="69"/>
  <c r="G57" i="69" s="1"/>
  <c r="G58" i="69"/>
  <c r="AL21" i="69"/>
  <c r="H68" i="69"/>
  <c r="AQ22" i="69"/>
  <c r="H61" i="69"/>
  <c r="AQ15" i="69"/>
  <c r="H59" i="69"/>
  <c r="AQ13" i="69"/>
  <c r="AL12" i="69"/>
  <c r="AQ17" i="69"/>
  <c r="H63" i="69"/>
  <c r="AQ41" i="69"/>
  <c r="H87" i="69"/>
  <c r="H79" i="69"/>
  <c r="AQ33" i="69"/>
  <c r="H73" i="69"/>
  <c r="AQ27" i="69"/>
  <c r="H71" i="69"/>
  <c r="AQ25" i="69"/>
  <c r="AB9" i="69"/>
  <c r="F55" i="69" s="1"/>
  <c r="F56" i="69"/>
  <c r="H64" i="69"/>
  <c r="AQ18" i="69"/>
  <c r="AQ32" i="69"/>
  <c r="H78" i="69"/>
  <c r="H60" i="69"/>
  <c r="AQ14" i="69"/>
  <c r="H70" i="69"/>
  <c r="AQ24" i="69"/>
  <c r="H90" i="69"/>
  <c r="AQ44" i="69"/>
  <c r="AQ42" i="69"/>
  <c r="H88" i="69"/>
  <c r="H69" i="69"/>
  <c r="AQ23" i="69"/>
  <c r="H65" i="69"/>
  <c r="AQ19" i="69"/>
  <c r="H89" i="69"/>
  <c r="AQ43" i="69"/>
  <c r="H80" i="69"/>
  <c r="AQ34" i="69"/>
  <c r="G85" i="69"/>
  <c r="AG38" i="69"/>
  <c r="G84" i="69" s="1"/>
  <c r="AB9" i="18"/>
  <c r="F55" i="18" s="1"/>
  <c r="AB29" i="18"/>
  <c r="F75" i="18" s="1"/>
  <c r="H60" i="66"/>
  <c r="AQ14" i="66"/>
  <c r="G58" i="66"/>
  <c r="AG11" i="66"/>
  <c r="G57" i="66" s="1"/>
  <c r="G76" i="66"/>
  <c r="G75" i="66"/>
  <c r="AL12" i="66"/>
  <c r="H59" i="66"/>
  <c r="AQ13" i="66"/>
  <c r="H61" i="66"/>
  <c r="AQ15" i="66"/>
  <c r="AQ23" i="66"/>
  <c r="H69" i="66"/>
  <c r="AQ18" i="66"/>
  <c r="H64" i="66"/>
  <c r="AQ17" i="66"/>
  <c r="H63" i="66"/>
  <c r="AQ44" i="66"/>
  <c r="H90" i="66"/>
  <c r="H68" i="66"/>
  <c r="AL21" i="66"/>
  <c r="AQ22" i="66"/>
  <c r="H81" i="66"/>
  <c r="AQ35" i="66"/>
  <c r="AQ36" i="66"/>
  <c r="H82" i="66"/>
  <c r="AG20" i="66"/>
  <c r="G66" i="66" s="1"/>
  <c r="G67" i="66"/>
  <c r="AQ33" i="66"/>
  <c r="H79" i="66"/>
  <c r="AQ34" i="66"/>
  <c r="H80" i="66"/>
  <c r="AQ27" i="66"/>
  <c r="H73" i="66"/>
  <c r="H71" i="66"/>
  <c r="AQ25" i="66"/>
  <c r="F56" i="66"/>
  <c r="AB9" i="66"/>
  <c r="F55" i="66" s="1"/>
  <c r="H89" i="66"/>
  <c r="AQ43" i="66"/>
  <c r="AQ24" i="66"/>
  <c r="H70" i="66"/>
  <c r="AQ41" i="66"/>
  <c r="H87" i="66"/>
  <c r="AQ32" i="66"/>
  <c r="H78" i="66"/>
  <c r="H88" i="66"/>
  <c r="AQ42" i="66"/>
  <c r="AQ40" i="66"/>
  <c r="H86" i="66"/>
  <c r="AL39" i="66"/>
  <c r="H62" i="66"/>
  <c r="AQ16" i="66"/>
  <c r="AQ31" i="66"/>
  <c r="AL30" i="66"/>
  <c r="AL29" i="66" s="1"/>
  <c r="H77" i="66"/>
  <c r="H65" i="66"/>
  <c r="AQ19" i="66"/>
  <c r="AG38" i="66"/>
  <c r="G84" i="66" s="1"/>
  <c r="G85" i="66"/>
  <c r="AQ26" i="66"/>
  <c r="H72" i="66"/>
  <c r="G80" i="63"/>
  <c r="AL34" i="63"/>
  <c r="G69" i="65"/>
  <c r="AL23" i="65"/>
  <c r="F58" i="64"/>
  <c r="AB11" i="64"/>
  <c r="F57" i="64" s="1"/>
  <c r="G71" i="63"/>
  <c r="AL25" i="63"/>
  <c r="AL18" i="64"/>
  <c r="G64" i="64"/>
  <c r="F76" i="65"/>
  <c r="F75" i="65"/>
  <c r="G65" i="64"/>
  <c r="AL19" i="64"/>
  <c r="AB20" i="65"/>
  <c r="F66" i="65" s="1"/>
  <c r="F67" i="65"/>
  <c r="G78" i="64"/>
  <c r="AL32" i="64"/>
  <c r="G69" i="63"/>
  <c r="AL23" i="63"/>
  <c r="G65" i="65"/>
  <c r="AL19" i="65"/>
  <c r="G61" i="63"/>
  <c r="AL15" i="63"/>
  <c r="G88" i="64"/>
  <c r="AL42" i="64"/>
  <c r="G72" i="63"/>
  <c r="AL26" i="63"/>
  <c r="G70" i="63"/>
  <c r="AL24" i="63"/>
  <c r="E56" i="65"/>
  <c r="W9" i="65"/>
  <c r="E55" i="65" s="1"/>
  <c r="G69" i="64"/>
  <c r="AL23" i="64"/>
  <c r="F85" i="65"/>
  <c r="AB38" i="65"/>
  <c r="F84" i="65" s="1"/>
  <c r="G60" i="64"/>
  <c r="AL14" i="64"/>
  <c r="G89" i="65"/>
  <c r="AL43" i="65"/>
  <c r="G79" i="65"/>
  <c r="AL33" i="65"/>
  <c r="G82" i="64"/>
  <c r="AL36" i="64"/>
  <c r="AL40" i="65"/>
  <c r="AG39" i="65"/>
  <c r="G86" i="65"/>
  <c r="G62" i="65"/>
  <c r="AL16" i="65"/>
  <c r="AB20" i="64"/>
  <c r="F66" i="64" s="1"/>
  <c r="F67" i="64"/>
  <c r="AL27" i="65"/>
  <c r="G73" i="65"/>
  <c r="E56" i="63"/>
  <c r="W9" i="63"/>
  <c r="E55" i="63" s="1"/>
  <c r="G65" i="63"/>
  <c r="AL19" i="63"/>
  <c r="G80" i="65"/>
  <c r="AL34" i="65"/>
  <c r="G82" i="65"/>
  <c r="AL36" i="65"/>
  <c r="G63" i="65"/>
  <c r="AL17" i="65"/>
  <c r="AL35" i="64"/>
  <c r="G81" i="64"/>
  <c r="AL22" i="64"/>
  <c r="AG21" i="64"/>
  <c r="G68" i="64"/>
  <c r="G81" i="63"/>
  <c r="AL35" i="63"/>
  <c r="G64" i="65"/>
  <c r="AL18" i="65"/>
  <c r="G71" i="65"/>
  <c r="AL25" i="65"/>
  <c r="G61" i="64"/>
  <c r="AL15" i="64"/>
  <c r="G78" i="63"/>
  <c r="AL32" i="63"/>
  <c r="G87" i="63"/>
  <c r="AL41" i="63"/>
  <c r="G79" i="63"/>
  <c r="AL33" i="63"/>
  <c r="AB11" i="65"/>
  <c r="F57" i="65" s="1"/>
  <c r="F58" i="65"/>
  <c r="AL22" i="63"/>
  <c r="G68" i="63"/>
  <c r="AG21" i="63"/>
  <c r="AL17" i="64"/>
  <c r="G63" i="64"/>
  <c r="G79" i="64"/>
  <c r="AL33" i="64"/>
  <c r="AL27" i="63"/>
  <c r="G73" i="63"/>
  <c r="G87" i="65"/>
  <c r="AL41" i="65"/>
  <c r="G90" i="65"/>
  <c r="AL44" i="65"/>
  <c r="G81" i="65"/>
  <c r="AL35" i="65"/>
  <c r="AL31" i="64"/>
  <c r="AG30" i="64"/>
  <c r="AG29" i="64" s="1"/>
  <c r="G77" i="64"/>
  <c r="G90" i="64"/>
  <c r="AL44" i="64"/>
  <c r="AL41" i="64"/>
  <c r="G87" i="64"/>
  <c r="AL40" i="63"/>
  <c r="AG39" i="63"/>
  <c r="G86" i="63"/>
  <c r="AL14" i="65"/>
  <c r="G60" i="65"/>
  <c r="F76" i="63"/>
  <c r="F75" i="63"/>
  <c r="F75" i="64"/>
  <c r="F76" i="64"/>
  <c r="AL13" i="65"/>
  <c r="G59" i="65"/>
  <c r="AG12" i="65"/>
  <c r="AB20" i="63"/>
  <c r="F66" i="63" s="1"/>
  <c r="F67" i="63"/>
  <c r="G70" i="64"/>
  <c r="AL24" i="64"/>
  <c r="G88" i="63"/>
  <c r="AL42" i="63"/>
  <c r="G71" i="64"/>
  <c r="AL25" i="64"/>
  <c r="G90" i="63"/>
  <c r="AL44" i="63"/>
  <c r="G89" i="64"/>
  <c r="AL43" i="64"/>
  <c r="G88" i="65"/>
  <c r="AL42" i="65"/>
  <c r="AL31" i="63"/>
  <c r="G77" i="63"/>
  <c r="AG30" i="63"/>
  <c r="AG29" i="63" s="1"/>
  <c r="AL16" i="64"/>
  <c r="G62" i="64"/>
  <c r="G60" i="63"/>
  <c r="AL14" i="63"/>
  <c r="AB38" i="64"/>
  <c r="F84" i="64" s="1"/>
  <c r="F85" i="64"/>
  <c r="W9" i="64"/>
  <c r="E55" i="64" s="1"/>
  <c r="E56" i="64"/>
  <c r="G82" i="63"/>
  <c r="AL36" i="63"/>
  <c r="F85" i="63"/>
  <c r="AB38" i="63"/>
  <c r="F84" i="63" s="1"/>
  <c r="AL32" i="65"/>
  <c r="G78" i="65"/>
  <c r="AL43" i="63"/>
  <c r="G89" i="63"/>
  <c r="G61" i="65"/>
  <c r="AL15" i="65"/>
  <c r="G72" i="65"/>
  <c r="AL26" i="65"/>
  <c r="G64" i="63"/>
  <c r="AL18" i="63"/>
  <c r="AL13" i="64"/>
  <c r="G59" i="64"/>
  <c r="AG12" i="64"/>
  <c r="AL34" i="64"/>
  <c r="G80" i="64"/>
  <c r="AL17" i="63"/>
  <c r="G63" i="63"/>
  <c r="G72" i="64"/>
  <c r="AL26" i="64"/>
  <c r="AB11" i="63"/>
  <c r="F57" i="63" s="1"/>
  <c r="F58" i="63"/>
  <c r="AL24" i="65"/>
  <c r="G70" i="65"/>
  <c r="AL22" i="65"/>
  <c r="G68" i="65"/>
  <c r="AG21" i="65"/>
  <c r="AL40" i="64"/>
  <c r="AG39" i="64"/>
  <c r="G86" i="64"/>
  <c r="AL31" i="65"/>
  <c r="AG30" i="65"/>
  <c r="AG29" i="65" s="1"/>
  <c r="G77" i="65"/>
  <c r="G62" i="63"/>
  <c r="AL16" i="63"/>
  <c r="AL13" i="63"/>
  <c r="G59" i="63"/>
  <c r="AG12" i="63"/>
  <c r="AV26" i="18"/>
  <c r="I72" i="18"/>
  <c r="AV34" i="18"/>
  <c r="I80" i="18"/>
  <c r="AQ25" i="18"/>
  <c r="AQ40" i="52"/>
  <c r="I86" i="52" s="1"/>
  <c r="AQ13" i="51"/>
  <c r="I59" i="51" s="1"/>
  <c r="AQ14" i="18"/>
  <c r="AQ35" i="18"/>
  <c r="AQ40" i="35"/>
  <c r="I86" i="35" s="1"/>
  <c r="AQ31" i="35"/>
  <c r="AQ41" i="18"/>
  <c r="AQ42" i="18"/>
  <c r="AQ23" i="18"/>
  <c r="AQ22" i="35"/>
  <c r="I68" i="35" s="1"/>
  <c r="AQ15" i="18"/>
  <c r="AQ24" i="18"/>
  <c r="AQ40" i="57"/>
  <c r="AQ43" i="18"/>
  <c r="AQ16" i="18"/>
  <c r="AQ18" i="18"/>
  <c r="AQ17" i="18"/>
  <c r="F76" i="18"/>
  <c r="G60" i="35"/>
  <c r="AL14" i="35"/>
  <c r="H60" i="35" s="1"/>
  <c r="G61" i="35"/>
  <c r="AL15" i="35"/>
  <c r="H61" i="35" s="1"/>
  <c r="G70" i="35"/>
  <c r="AL24" i="35"/>
  <c r="H70" i="35" s="1"/>
  <c r="G81" i="34"/>
  <c r="AL35" i="34"/>
  <c r="H81" i="34" s="1"/>
  <c r="G70" i="52"/>
  <c r="AL24" i="52"/>
  <c r="H70" i="52" s="1"/>
  <c r="G65" i="51"/>
  <c r="AL19" i="51"/>
  <c r="H65" i="51" s="1"/>
  <c r="G71" i="51"/>
  <c r="AL25" i="51"/>
  <c r="H71" i="51" s="1"/>
  <c r="AQ40" i="51"/>
  <c r="I86" i="51" s="1"/>
  <c r="G71" i="52"/>
  <c r="AL25" i="52"/>
  <c r="H71" i="52" s="1"/>
  <c r="AQ31" i="52"/>
  <c r="I77" i="52" s="1"/>
  <c r="G89" i="52"/>
  <c r="AL43" i="52"/>
  <c r="H89" i="52" s="1"/>
  <c r="G70" i="51"/>
  <c r="AL24" i="51"/>
  <c r="H70" i="51" s="1"/>
  <c r="G79" i="52"/>
  <c r="AL33" i="52"/>
  <c r="H79" i="52" s="1"/>
  <c r="AQ31" i="57"/>
  <c r="I77" i="57" s="1"/>
  <c r="G63" i="57"/>
  <c r="AL17" i="57"/>
  <c r="H63" i="57" s="1"/>
  <c r="G61" i="58"/>
  <c r="AL15" i="58"/>
  <c r="H61" i="58" s="1"/>
  <c r="AQ40" i="58"/>
  <c r="I86" i="58" s="1"/>
  <c r="G89" i="58"/>
  <c r="AL43" i="58"/>
  <c r="H89" i="58" s="1"/>
  <c r="G70" i="59"/>
  <c r="AL24" i="59"/>
  <c r="H70" i="59" s="1"/>
  <c r="G81" i="59"/>
  <c r="AL35" i="59"/>
  <c r="H81" i="59" s="1"/>
  <c r="AV13" i="18"/>
  <c r="J59" i="18" s="1"/>
  <c r="AQ31" i="34"/>
  <c r="I77" i="34" s="1"/>
  <c r="G69" i="34"/>
  <c r="AL23" i="34"/>
  <c r="H69" i="34" s="1"/>
  <c r="G65" i="34"/>
  <c r="AL19" i="34"/>
  <c r="H65" i="34" s="1"/>
  <c r="G90" i="34"/>
  <c r="AL44" i="34"/>
  <c r="H90" i="34" s="1"/>
  <c r="G78" i="35"/>
  <c r="AL32" i="35"/>
  <c r="H78" i="35" s="1"/>
  <c r="G61" i="51"/>
  <c r="AL15" i="51"/>
  <c r="H61" i="51" s="1"/>
  <c r="G62" i="51"/>
  <c r="AL16" i="51"/>
  <c r="H62" i="51" s="1"/>
  <c r="G81" i="57"/>
  <c r="AL35" i="57"/>
  <c r="H81" i="57" s="1"/>
  <c r="G80" i="57"/>
  <c r="AL34" i="57"/>
  <c r="H80" i="57" s="1"/>
  <c r="G65" i="58"/>
  <c r="AL19" i="58"/>
  <c r="H65" i="58" s="1"/>
  <c r="G64" i="59"/>
  <c r="AL18" i="59"/>
  <c r="H64" i="59" s="1"/>
  <c r="AL12" i="18"/>
  <c r="G61" i="52"/>
  <c r="AL15" i="52"/>
  <c r="H61" i="52" s="1"/>
  <c r="G71" i="58"/>
  <c r="AL25" i="58"/>
  <c r="H71" i="58" s="1"/>
  <c r="G90" i="59"/>
  <c r="AL44" i="59"/>
  <c r="H90" i="59" s="1"/>
  <c r="G80" i="35"/>
  <c r="AL34" i="35"/>
  <c r="H80" i="35" s="1"/>
  <c r="G60" i="34"/>
  <c r="AL14" i="34"/>
  <c r="H60" i="34" s="1"/>
  <c r="G82" i="35"/>
  <c r="AL36" i="35"/>
  <c r="H82" i="35" s="1"/>
  <c r="G73" i="35"/>
  <c r="AL27" i="35"/>
  <c r="H73" i="35" s="1"/>
  <c r="G88" i="51"/>
  <c r="AL42" i="51"/>
  <c r="H88" i="51" s="1"/>
  <c r="G88" i="52"/>
  <c r="AL42" i="52"/>
  <c r="H88" i="52" s="1"/>
  <c r="G78" i="51"/>
  <c r="AL32" i="51"/>
  <c r="H78" i="51" s="1"/>
  <c r="G78" i="52"/>
  <c r="AL32" i="52"/>
  <c r="H78" i="52" s="1"/>
  <c r="G63" i="52"/>
  <c r="AL17" i="52"/>
  <c r="H63" i="52" s="1"/>
  <c r="G90" i="57"/>
  <c r="AL44" i="57"/>
  <c r="H90" i="57" s="1"/>
  <c r="G78" i="57"/>
  <c r="AL32" i="57"/>
  <c r="H78" i="57" s="1"/>
  <c r="AQ22" i="58"/>
  <c r="I68" i="58" s="1"/>
  <c r="G78" i="58"/>
  <c r="AL32" i="58"/>
  <c r="H78" i="58" s="1"/>
  <c r="G87" i="58"/>
  <c r="AL41" i="58"/>
  <c r="H87" i="58" s="1"/>
  <c r="AQ40" i="59"/>
  <c r="I86" i="59" s="1"/>
  <c r="G62" i="59"/>
  <c r="AL16" i="59"/>
  <c r="H62" i="59" s="1"/>
  <c r="G63" i="34"/>
  <c r="AL17" i="34"/>
  <c r="H63" i="34" s="1"/>
  <c r="AQ22" i="51"/>
  <c r="I68" i="51" s="1"/>
  <c r="G87" i="52"/>
  <c r="AL41" i="52"/>
  <c r="H87" i="52" s="1"/>
  <c r="G65" i="52"/>
  <c r="AL19" i="52"/>
  <c r="H65" i="52" s="1"/>
  <c r="G62" i="52"/>
  <c r="AL16" i="52"/>
  <c r="H62" i="52" s="1"/>
  <c r="G79" i="51"/>
  <c r="AL33" i="51"/>
  <c r="H79" i="51" s="1"/>
  <c r="G72" i="52"/>
  <c r="AL26" i="52"/>
  <c r="H72" i="52" s="1"/>
  <c r="AQ22" i="57"/>
  <c r="I68" i="57" s="1"/>
  <c r="G64" i="57"/>
  <c r="AL18" i="57"/>
  <c r="H64" i="57" s="1"/>
  <c r="G72" i="57"/>
  <c r="AL26" i="57"/>
  <c r="H72" i="57" s="1"/>
  <c r="G80" i="58"/>
  <c r="AL34" i="58"/>
  <c r="H80" i="58" s="1"/>
  <c r="G64" i="58"/>
  <c r="AL18" i="58"/>
  <c r="H64" i="58" s="1"/>
  <c r="G70" i="58"/>
  <c r="AL24" i="58"/>
  <c r="H70" i="58" s="1"/>
  <c r="G78" i="59"/>
  <c r="AL32" i="59"/>
  <c r="H78" i="59" s="1"/>
  <c r="G88" i="59"/>
  <c r="AL42" i="59"/>
  <c r="H88" i="59" s="1"/>
  <c r="AQ13" i="34"/>
  <c r="I59" i="34" s="1"/>
  <c r="G81" i="35"/>
  <c r="AL35" i="35"/>
  <c r="H81" i="35" s="1"/>
  <c r="G70" i="34"/>
  <c r="AL24" i="34"/>
  <c r="H70" i="34" s="1"/>
  <c r="AQ22" i="34"/>
  <c r="G89" i="35"/>
  <c r="AL43" i="35"/>
  <c r="H89" i="35" s="1"/>
  <c r="G88" i="34"/>
  <c r="AL42" i="34"/>
  <c r="H88" i="34" s="1"/>
  <c r="G65" i="18"/>
  <c r="AL19" i="18"/>
  <c r="H65" i="18" s="1"/>
  <c r="G90" i="18"/>
  <c r="AL44" i="18"/>
  <c r="H90" i="18" s="1"/>
  <c r="G60" i="51"/>
  <c r="AL14" i="51"/>
  <c r="H60" i="51" s="1"/>
  <c r="G81" i="52"/>
  <c r="AL35" i="52"/>
  <c r="H81" i="52" s="1"/>
  <c r="G69" i="52"/>
  <c r="AL23" i="52"/>
  <c r="H69" i="52" s="1"/>
  <c r="G61" i="57"/>
  <c r="AL15" i="57"/>
  <c r="H61" i="57" s="1"/>
  <c r="G69" i="58"/>
  <c r="AL23" i="58"/>
  <c r="H69" i="58" s="1"/>
  <c r="G90" i="58"/>
  <c r="AL44" i="58"/>
  <c r="H90" i="58" s="1"/>
  <c r="G82" i="59"/>
  <c r="AL36" i="59"/>
  <c r="H82" i="59" s="1"/>
  <c r="G87" i="59"/>
  <c r="AL41" i="59"/>
  <c r="H87" i="59" s="1"/>
  <c r="G69" i="59"/>
  <c r="AL23" i="59"/>
  <c r="H69" i="59" s="1"/>
  <c r="AQ22" i="59"/>
  <c r="I68" i="59" s="1"/>
  <c r="G63" i="35"/>
  <c r="AL17" i="35"/>
  <c r="H63" i="35" s="1"/>
  <c r="G69" i="35"/>
  <c r="AL23" i="35"/>
  <c r="H69" i="35" s="1"/>
  <c r="G89" i="34"/>
  <c r="AL43" i="34"/>
  <c r="H89" i="34" s="1"/>
  <c r="G87" i="35"/>
  <c r="AL41" i="35"/>
  <c r="H87" i="35" s="1"/>
  <c r="G78" i="34"/>
  <c r="AL32" i="34"/>
  <c r="H78" i="34" s="1"/>
  <c r="G73" i="51"/>
  <c r="AL27" i="51"/>
  <c r="H73" i="51" s="1"/>
  <c r="G60" i="52"/>
  <c r="AL14" i="52"/>
  <c r="H60" i="52" s="1"/>
  <c r="G87" i="51"/>
  <c r="AL41" i="51"/>
  <c r="H87" i="51" s="1"/>
  <c r="G90" i="52"/>
  <c r="AL44" i="52"/>
  <c r="H90" i="52" s="1"/>
  <c r="AQ13" i="57"/>
  <c r="I59" i="57" s="1"/>
  <c r="G73" i="57"/>
  <c r="AL27" i="57"/>
  <c r="H73" i="57" s="1"/>
  <c r="G89" i="57"/>
  <c r="AL43" i="57"/>
  <c r="H89" i="57" s="1"/>
  <c r="G72" i="58"/>
  <c r="AL26" i="58"/>
  <c r="H72" i="58" s="1"/>
  <c r="AQ13" i="58"/>
  <c r="I59" i="58" s="1"/>
  <c r="AV40" i="18"/>
  <c r="J86" i="18" s="1"/>
  <c r="G69" i="51"/>
  <c r="AL23" i="51"/>
  <c r="H69" i="51" s="1"/>
  <c r="G90" i="51"/>
  <c r="AL44" i="51"/>
  <c r="H90" i="51" s="1"/>
  <c r="AQ22" i="52"/>
  <c r="I68" i="52" s="1"/>
  <c r="G82" i="51"/>
  <c r="AL36" i="51"/>
  <c r="H82" i="51" s="1"/>
  <c r="G62" i="57"/>
  <c r="AL16" i="57"/>
  <c r="H62" i="57" s="1"/>
  <c r="G65" i="57"/>
  <c r="AL19" i="57"/>
  <c r="H65" i="57" s="1"/>
  <c r="G88" i="57"/>
  <c r="AL42" i="57"/>
  <c r="H88" i="57" s="1"/>
  <c r="G79" i="58"/>
  <c r="AL33" i="58"/>
  <c r="H79" i="58" s="1"/>
  <c r="G65" i="59"/>
  <c r="AL19" i="59"/>
  <c r="H65" i="59" s="1"/>
  <c r="G73" i="59"/>
  <c r="AL27" i="59"/>
  <c r="H73" i="59" s="1"/>
  <c r="G80" i="59"/>
  <c r="AL34" i="59"/>
  <c r="H80" i="59" s="1"/>
  <c r="AL39" i="18"/>
  <c r="H85" i="18" s="1"/>
  <c r="G79" i="34"/>
  <c r="AL33" i="34"/>
  <c r="H79" i="34" s="1"/>
  <c r="G78" i="18"/>
  <c r="AL32" i="18"/>
  <c r="H78" i="18" s="1"/>
  <c r="AQ31" i="51"/>
  <c r="I77" i="51" s="1"/>
  <c r="G82" i="52"/>
  <c r="AL36" i="52"/>
  <c r="H82" i="52" s="1"/>
  <c r="G63" i="51"/>
  <c r="AL17" i="51"/>
  <c r="H63" i="51" s="1"/>
  <c r="G81" i="51"/>
  <c r="AL35" i="51"/>
  <c r="H81" i="51" s="1"/>
  <c r="AQ13" i="52"/>
  <c r="G69" i="57"/>
  <c r="AL23" i="57"/>
  <c r="H69" i="57" s="1"/>
  <c r="G60" i="57"/>
  <c r="AL14" i="57"/>
  <c r="H60" i="57" s="1"/>
  <c r="G60" i="58"/>
  <c r="AL14" i="58"/>
  <c r="H60" i="58" s="1"/>
  <c r="G88" i="58"/>
  <c r="AL42" i="58"/>
  <c r="H88" i="58" s="1"/>
  <c r="G79" i="59"/>
  <c r="AL33" i="59"/>
  <c r="H79" i="59" s="1"/>
  <c r="G63" i="59"/>
  <c r="AL17" i="59"/>
  <c r="H63" i="59" s="1"/>
  <c r="AQ31" i="59"/>
  <c r="I77" i="59" s="1"/>
  <c r="AL21" i="18"/>
  <c r="H67" i="18" s="1"/>
  <c r="AQ22" i="18"/>
  <c r="I68" i="18" s="1"/>
  <c r="AQ31" i="18"/>
  <c r="I77" i="18" s="1"/>
  <c r="G80" i="34"/>
  <c r="AL34" i="34"/>
  <c r="H80" i="34" s="1"/>
  <c r="G64" i="35"/>
  <c r="AL18" i="35"/>
  <c r="H64" i="35" s="1"/>
  <c r="AQ13" i="35"/>
  <c r="I59" i="35" s="1"/>
  <c r="G61" i="34"/>
  <c r="AL15" i="34"/>
  <c r="H61" i="34" s="1"/>
  <c r="G62" i="34"/>
  <c r="AL16" i="34"/>
  <c r="H62" i="34" s="1"/>
  <c r="G64" i="34"/>
  <c r="AL18" i="34"/>
  <c r="H64" i="34" s="1"/>
  <c r="G71" i="35"/>
  <c r="AL25" i="35"/>
  <c r="H71" i="35" s="1"/>
  <c r="G72" i="34"/>
  <c r="AL26" i="34"/>
  <c r="H72" i="34" s="1"/>
  <c r="G88" i="35"/>
  <c r="AL42" i="35"/>
  <c r="H88" i="35" s="1"/>
  <c r="G82" i="34"/>
  <c r="AL36" i="34"/>
  <c r="H82" i="34" s="1"/>
  <c r="G65" i="35"/>
  <c r="AL19" i="35"/>
  <c r="H65" i="35" s="1"/>
  <c r="G90" i="35"/>
  <c r="AL44" i="35"/>
  <c r="H90" i="35" s="1"/>
  <c r="G80" i="52"/>
  <c r="AL34" i="52"/>
  <c r="H80" i="52" s="1"/>
  <c r="G73" i="52"/>
  <c r="AL27" i="52"/>
  <c r="H73" i="52" s="1"/>
  <c r="G70" i="57"/>
  <c r="AL24" i="57"/>
  <c r="H70" i="57" s="1"/>
  <c r="G87" i="57"/>
  <c r="AL41" i="57"/>
  <c r="H87" i="57" s="1"/>
  <c r="G82" i="57"/>
  <c r="AL36" i="57"/>
  <c r="H82" i="57" s="1"/>
  <c r="G62" i="58"/>
  <c r="AL16" i="58"/>
  <c r="H62" i="58" s="1"/>
  <c r="G81" i="58"/>
  <c r="AL35" i="58"/>
  <c r="H81" i="58" s="1"/>
  <c r="AQ31" i="58"/>
  <c r="I77" i="58" s="1"/>
  <c r="G63" i="58"/>
  <c r="AL17" i="58"/>
  <c r="H63" i="58" s="1"/>
  <c r="G79" i="35"/>
  <c r="AL33" i="35"/>
  <c r="H79" i="35" s="1"/>
  <c r="G79" i="18"/>
  <c r="AL33" i="18"/>
  <c r="H79" i="18" s="1"/>
  <c r="G64" i="51"/>
  <c r="AL18" i="51"/>
  <c r="H64" i="51" s="1"/>
  <c r="G89" i="51"/>
  <c r="AL43" i="51"/>
  <c r="H89" i="51" s="1"/>
  <c r="AQ13" i="59"/>
  <c r="G72" i="35"/>
  <c r="AL26" i="35"/>
  <c r="H72" i="35" s="1"/>
  <c r="G62" i="35"/>
  <c r="AL16" i="35"/>
  <c r="H62" i="35" s="1"/>
  <c r="AQ40" i="34"/>
  <c r="I86" i="34" s="1"/>
  <c r="G87" i="34"/>
  <c r="AL41" i="34"/>
  <c r="H87" i="34" s="1"/>
  <c r="G82" i="18"/>
  <c r="AL36" i="18"/>
  <c r="H82" i="18" s="1"/>
  <c r="G73" i="18"/>
  <c r="AL27" i="18"/>
  <c r="H73" i="18" s="1"/>
  <c r="G80" i="51"/>
  <c r="AL34" i="51"/>
  <c r="H80" i="51" s="1"/>
  <c r="G72" i="51"/>
  <c r="AL26" i="51"/>
  <c r="H72" i="51" s="1"/>
  <c r="G64" i="52"/>
  <c r="AL18" i="52"/>
  <c r="H64" i="52" s="1"/>
  <c r="G79" i="57"/>
  <c r="AL33" i="57"/>
  <c r="H79" i="57" s="1"/>
  <c r="G71" i="57"/>
  <c r="AL25" i="57"/>
  <c r="H71" i="57" s="1"/>
  <c r="G82" i="58"/>
  <c r="AL36" i="58"/>
  <c r="H82" i="58" s="1"/>
  <c r="G60" i="59"/>
  <c r="AL14" i="59"/>
  <c r="H60" i="59" s="1"/>
  <c r="G72" i="59"/>
  <c r="AL26" i="59"/>
  <c r="H72" i="59" s="1"/>
  <c r="G89" i="59"/>
  <c r="AL43" i="59"/>
  <c r="H89" i="59" s="1"/>
  <c r="G71" i="59"/>
  <c r="AL25" i="59"/>
  <c r="H71" i="59" s="1"/>
  <c r="G61" i="59"/>
  <c r="AL15" i="59"/>
  <c r="H61" i="59" s="1"/>
  <c r="E56" i="59"/>
  <c r="W9" i="59"/>
  <c r="E55" i="59" s="1"/>
  <c r="AB38" i="59"/>
  <c r="F84" i="59" s="1"/>
  <c r="F85" i="59"/>
  <c r="G86" i="59"/>
  <c r="AG39" i="59"/>
  <c r="AG21" i="59"/>
  <c r="G68" i="59"/>
  <c r="F76" i="59"/>
  <c r="F75" i="59"/>
  <c r="F67" i="59"/>
  <c r="AB20" i="59"/>
  <c r="F66" i="59" s="1"/>
  <c r="AB11" i="59"/>
  <c r="F57" i="59" s="1"/>
  <c r="F58" i="59"/>
  <c r="G77" i="59"/>
  <c r="AG30" i="59"/>
  <c r="AG29" i="59" s="1"/>
  <c r="AG12" i="59"/>
  <c r="G59" i="59"/>
  <c r="AG21" i="58"/>
  <c r="G68" i="58"/>
  <c r="AB11" i="58"/>
  <c r="F57" i="58" s="1"/>
  <c r="F58" i="58"/>
  <c r="F76" i="58"/>
  <c r="F75" i="58"/>
  <c r="G59" i="58"/>
  <c r="AG12" i="58"/>
  <c r="G77" i="58"/>
  <c r="AG30" i="58"/>
  <c r="AG29" i="58" s="1"/>
  <c r="F85" i="58"/>
  <c r="AB38" i="58"/>
  <c r="F84" i="58" s="1"/>
  <c r="E56" i="58"/>
  <c r="W9" i="58"/>
  <c r="E55" i="58" s="1"/>
  <c r="G86" i="58"/>
  <c r="AG39" i="58"/>
  <c r="AB20" i="58"/>
  <c r="F66" i="58" s="1"/>
  <c r="F67" i="58"/>
  <c r="G86" i="57"/>
  <c r="AG39" i="57"/>
  <c r="W9" i="57"/>
  <c r="E55" i="57" s="1"/>
  <c r="E56" i="57"/>
  <c r="F85" i="57"/>
  <c r="AB38" i="57"/>
  <c r="F84" i="57" s="1"/>
  <c r="AB11" i="57"/>
  <c r="F57" i="57" s="1"/>
  <c r="F58" i="57"/>
  <c r="G77" i="57"/>
  <c r="AG30" i="57"/>
  <c r="AG29" i="57" s="1"/>
  <c r="AG21" i="57"/>
  <c r="G68" i="57"/>
  <c r="F76" i="57"/>
  <c r="F75" i="57"/>
  <c r="AG12" i="57"/>
  <c r="G59" i="57"/>
  <c r="F67" i="57"/>
  <c r="AB20" i="57"/>
  <c r="F66" i="57" s="1"/>
  <c r="G86" i="52"/>
  <c r="AG39" i="52"/>
  <c r="AG38" i="52" s="1"/>
  <c r="AG30" i="52"/>
  <c r="AG29" i="52" s="1"/>
  <c r="G77" i="52"/>
  <c r="F84" i="52"/>
  <c r="F85" i="52"/>
  <c r="F84" i="51"/>
  <c r="F85" i="51"/>
  <c r="AG39" i="51"/>
  <c r="AG38" i="51" s="1"/>
  <c r="G86" i="51"/>
  <c r="AG21" i="52"/>
  <c r="G68" i="52"/>
  <c r="W9" i="51"/>
  <c r="E55" i="51" s="1"/>
  <c r="E56" i="51"/>
  <c r="F58" i="51"/>
  <c r="AB11" i="51"/>
  <c r="F57" i="51" s="1"/>
  <c r="AB20" i="52"/>
  <c r="F66" i="52" s="1"/>
  <c r="F67" i="52"/>
  <c r="G59" i="51"/>
  <c r="AG12" i="51"/>
  <c r="G68" i="51"/>
  <c r="AG21" i="51"/>
  <c r="F76" i="52"/>
  <c r="F75" i="52"/>
  <c r="W9" i="52"/>
  <c r="E55" i="52" s="1"/>
  <c r="E56" i="52"/>
  <c r="G59" i="52"/>
  <c r="AG12" i="52"/>
  <c r="AG30" i="18"/>
  <c r="AG10" i="18" s="1"/>
  <c r="AB20" i="51"/>
  <c r="F66" i="51" s="1"/>
  <c r="F67" i="51"/>
  <c r="AG30" i="51"/>
  <c r="AG29" i="51" s="1"/>
  <c r="G77" i="51"/>
  <c r="AB11" i="52"/>
  <c r="F57" i="52" s="1"/>
  <c r="F58" i="52"/>
  <c r="F75" i="51"/>
  <c r="F76" i="51"/>
  <c r="E56" i="18"/>
  <c r="E56" i="34"/>
  <c r="F58" i="34"/>
  <c r="AB11" i="34"/>
  <c r="F57" i="34" s="1"/>
  <c r="AG30" i="35"/>
  <c r="AG29" i="35" s="1"/>
  <c r="G77" i="35"/>
  <c r="AG12" i="34"/>
  <c r="G59" i="34"/>
  <c r="G68" i="34"/>
  <c r="AG39" i="35"/>
  <c r="AG38" i="35" s="1"/>
  <c r="G86" i="35"/>
  <c r="F76" i="35"/>
  <c r="F75" i="35"/>
  <c r="F67" i="34"/>
  <c r="AB20" i="34"/>
  <c r="F66" i="34" s="1"/>
  <c r="F85" i="35"/>
  <c r="F84" i="35"/>
  <c r="F76" i="34"/>
  <c r="F75" i="34"/>
  <c r="AG39" i="34"/>
  <c r="AG38" i="34" s="1"/>
  <c r="G86" i="34"/>
  <c r="AG12" i="35"/>
  <c r="G59" i="35"/>
  <c r="AG30" i="34"/>
  <c r="AG29" i="34" s="1"/>
  <c r="G77" i="34"/>
  <c r="F84" i="34"/>
  <c r="F85" i="34"/>
  <c r="AB11" i="35"/>
  <c r="F57" i="35" s="1"/>
  <c r="F58" i="35"/>
  <c r="AG21" i="35"/>
  <c r="G68" i="35"/>
  <c r="E56" i="35"/>
  <c r="W9" i="35"/>
  <c r="E55" i="35" s="1"/>
  <c r="AB20" i="35"/>
  <c r="F66" i="35" s="1"/>
  <c r="F67" i="35"/>
  <c r="G67" i="18"/>
  <c r="AG20" i="18"/>
  <c r="G66" i="18" s="1"/>
  <c r="G58" i="18"/>
  <c r="AG11" i="18"/>
  <c r="G57" i="18" s="1"/>
  <c r="G84" i="18"/>
  <c r="G85" i="18"/>
  <c r="W9" i="49"/>
  <c r="I9" i="49"/>
  <c r="O9" i="49"/>
  <c r="G128" i="28"/>
  <c r="W38" i="49"/>
  <c r="G9" i="28"/>
  <c r="G59" i="28"/>
  <c r="G144" i="28"/>
  <c r="U38" i="49"/>
  <c r="U46" i="49"/>
  <c r="U9" i="49"/>
  <c r="W46" i="49"/>
  <c r="G130" i="28"/>
  <c r="G157" i="28"/>
  <c r="G10" i="28"/>
  <c r="U29" i="49"/>
  <c r="G26" i="28"/>
  <c r="G150" i="28"/>
  <c r="G91" i="28"/>
  <c r="P9" i="49"/>
  <c r="W29" i="49"/>
  <c r="G169" i="28"/>
  <c r="G96" i="28"/>
  <c r="G164" i="28"/>
  <c r="G83" i="28"/>
  <c r="G98" i="28"/>
  <c r="G127" i="28"/>
  <c r="G7" i="28"/>
  <c r="G89" i="28"/>
  <c r="G170" i="28"/>
  <c r="AL27" i="64" l="1"/>
  <c r="K170" i="28"/>
  <c r="H169" i="38" s="1"/>
  <c r="I72" i="103"/>
  <c r="AV26" i="103"/>
  <c r="I63" i="103"/>
  <c r="AV17" i="103"/>
  <c r="I70" i="103"/>
  <c r="AV24" i="103"/>
  <c r="I78" i="103"/>
  <c r="AV32" i="103"/>
  <c r="AG9" i="103"/>
  <c r="G55" i="103" s="1"/>
  <c r="G56" i="103"/>
  <c r="I80" i="103"/>
  <c r="AV34" i="103"/>
  <c r="H76" i="103"/>
  <c r="AL29" i="103"/>
  <c r="H75" i="103" s="1"/>
  <c r="I73" i="103"/>
  <c r="AV27" i="103"/>
  <c r="AQ12" i="103"/>
  <c r="I59" i="103"/>
  <c r="AV13" i="103"/>
  <c r="I89" i="103"/>
  <c r="AV43" i="103"/>
  <c r="I62" i="103"/>
  <c r="AV16" i="103"/>
  <c r="I81" i="103"/>
  <c r="AV35" i="103"/>
  <c r="I79" i="103"/>
  <c r="AV33" i="103"/>
  <c r="AV40" i="103"/>
  <c r="AQ39" i="103"/>
  <c r="I86" i="103"/>
  <c r="I71" i="103"/>
  <c r="AV25" i="103"/>
  <c r="I82" i="103"/>
  <c r="AV36" i="103"/>
  <c r="AV23" i="103"/>
  <c r="I69" i="103"/>
  <c r="AV31" i="103"/>
  <c r="I77" i="103"/>
  <c r="AQ30" i="103"/>
  <c r="AL11" i="103"/>
  <c r="H57" i="103" s="1"/>
  <c r="AL10" i="103"/>
  <c r="H58" i="103"/>
  <c r="I65" i="103"/>
  <c r="AV19" i="103"/>
  <c r="AV41" i="103"/>
  <c r="I87" i="103"/>
  <c r="I68" i="103"/>
  <c r="AV22" i="103"/>
  <c r="AQ21" i="103"/>
  <c r="AV42" i="103"/>
  <c r="I88" i="103"/>
  <c r="H85" i="103"/>
  <c r="AL38" i="103"/>
  <c r="H84" i="103" s="1"/>
  <c r="I90" i="103"/>
  <c r="AV44" i="103"/>
  <c r="I61" i="103"/>
  <c r="AV15" i="103"/>
  <c r="AV18" i="103"/>
  <c r="I64" i="103"/>
  <c r="H67" i="103"/>
  <c r="AL20" i="103"/>
  <c r="H66" i="103" s="1"/>
  <c r="I60" i="103"/>
  <c r="AV14" i="103"/>
  <c r="K169" i="28"/>
  <c r="H168" i="38" s="1"/>
  <c r="I71" i="101"/>
  <c r="AV25" i="101"/>
  <c r="I69" i="95"/>
  <c r="AV23" i="95"/>
  <c r="AL10" i="99"/>
  <c r="AL11" i="99"/>
  <c r="H57" i="99" s="1"/>
  <c r="H58" i="99"/>
  <c r="I89" i="95"/>
  <c r="AV43" i="95"/>
  <c r="AV31" i="98"/>
  <c r="I77" i="98"/>
  <c r="AQ30" i="98"/>
  <c r="I82" i="98"/>
  <c r="AV36" i="98"/>
  <c r="I61" i="95"/>
  <c r="AV15" i="95"/>
  <c r="I63" i="99"/>
  <c r="AV17" i="99"/>
  <c r="I77" i="100"/>
  <c r="AV31" i="100"/>
  <c r="AQ30" i="100"/>
  <c r="AV25" i="98"/>
  <c r="I71" i="98"/>
  <c r="I88" i="99"/>
  <c r="AV42" i="99"/>
  <c r="AV40" i="95"/>
  <c r="AQ39" i="95"/>
  <c r="I86" i="95"/>
  <c r="I79" i="99"/>
  <c r="AV33" i="99"/>
  <c r="I65" i="99"/>
  <c r="AV19" i="99"/>
  <c r="AV35" i="98"/>
  <c r="I81" i="98"/>
  <c r="I87" i="97"/>
  <c r="AV41" i="97"/>
  <c r="AL10" i="100"/>
  <c r="H58" i="100"/>
  <c r="AL11" i="100"/>
  <c r="H57" i="100" s="1"/>
  <c r="AV27" i="99"/>
  <c r="I73" i="99"/>
  <c r="AV22" i="99"/>
  <c r="AQ21" i="99"/>
  <c r="I68" i="99"/>
  <c r="I81" i="101"/>
  <c r="AV35" i="101"/>
  <c r="AV26" i="101"/>
  <c r="I72" i="101"/>
  <c r="I65" i="95"/>
  <c r="AV19" i="95"/>
  <c r="AL20" i="97"/>
  <c r="H66" i="97" s="1"/>
  <c r="H67" i="97"/>
  <c r="I73" i="100"/>
  <c r="AV27" i="100"/>
  <c r="AV26" i="102"/>
  <c r="I72" i="102"/>
  <c r="H85" i="97"/>
  <c r="AL38" i="97"/>
  <c r="H84" i="97" s="1"/>
  <c r="I88" i="102"/>
  <c r="AV42" i="102"/>
  <c r="I65" i="101"/>
  <c r="AV19" i="101"/>
  <c r="AV14" i="102"/>
  <c r="I60" i="102"/>
  <c r="H76" i="97"/>
  <c r="AL29" i="97"/>
  <c r="H75" i="97" s="1"/>
  <c r="I71" i="102"/>
  <c r="AV25" i="102"/>
  <c r="I87" i="100"/>
  <c r="AV41" i="100"/>
  <c r="AV24" i="99"/>
  <c r="I70" i="99"/>
  <c r="I79" i="95"/>
  <c r="AV33" i="95"/>
  <c r="AV14" i="101"/>
  <c r="I60" i="101"/>
  <c r="I82" i="101"/>
  <c r="AV36" i="101"/>
  <c r="AV32" i="99"/>
  <c r="I78" i="99"/>
  <c r="I89" i="97"/>
  <c r="AV43" i="97"/>
  <c r="I90" i="99"/>
  <c r="AV44" i="99"/>
  <c r="I61" i="99"/>
  <c r="AV15" i="99"/>
  <c r="AV24" i="100"/>
  <c r="I70" i="100"/>
  <c r="AV44" i="101"/>
  <c r="I90" i="101"/>
  <c r="I78" i="98"/>
  <c r="AV32" i="98"/>
  <c r="I87" i="102"/>
  <c r="AV41" i="102"/>
  <c r="I78" i="95"/>
  <c r="AV32" i="95"/>
  <c r="I60" i="95"/>
  <c r="AV14" i="95"/>
  <c r="AV18" i="102"/>
  <c r="I64" i="102"/>
  <c r="I88" i="101"/>
  <c r="AV42" i="101"/>
  <c r="I80" i="100"/>
  <c r="AV34" i="100"/>
  <c r="I70" i="98"/>
  <c r="AV24" i="98"/>
  <c r="I77" i="101"/>
  <c r="AQ30" i="101"/>
  <c r="AV31" i="101"/>
  <c r="AV32" i="100"/>
  <c r="I78" i="100"/>
  <c r="AV25" i="97"/>
  <c r="I71" i="97"/>
  <c r="I62" i="101"/>
  <c r="AV16" i="101"/>
  <c r="H85" i="98"/>
  <c r="AL38" i="98"/>
  <c r="H84" i="98" s="1"/>
  <c r="AL10" i="98"/>
  <c r="AL11" i="98"/>
  <c r="H57" i="98" s="1"/>
  <c r="H58" i="98"/>
  <c r="AL38" i="101"/>
  <c r="H84" i="101" s="1"/>
  <c r="H85" i="101"/>
  <c r="I63" i="98"/>
  <c r="AV17" i="98"/>
  <c r="I79" i="102"/>
  <c r="AV33" i="102"/>
  <c r="H76" i="95"/>
  <c r="AL29" i="95"/>
  <c r="H75" i="95" s="1"/>
  <c r="I64" i="95"/>
  <c r="AV18" i="95"/>
  <c r="AV27" i="101"/>
  <c r="I73" i="101"/>
  <c r="I69" i="97"/>
  <c r="AV23" i="97"/>
  <c r="I82" i="97"/>
  <c r="AV36" i="97"/>
  <c r="I90" i="97"/>
  <c r="AV44" i="97"/>
  <c r="AV27" i="97"/>
  <c r="I73" i="97"/>
  <c r="H67" i="95"/>
  <c r="AL20" i="95"/>
  <c r="H66" i="95" s="1"/>
  <c r="I63" i="95"/>
  <c r="AV17" i="95"/>
  <c r="I86" i="102"/>
  <c r="AV40" i="102"/>
  <c r="AQ39" i="102"/>
  <c r="AL20" i="100"/>
  <c r="H66" i="100" s="1"/>
  <c r="H67" i="100"/>
  <c r="I62" i="100"/>
  <c r="AV16" i="100"/>
  <c r="I61" i="97"/>
  <c r="AV15" i="97"/>
  <c r="AV34" i="102"/>
  <c r="I80" i="102"/>
  <c r="I82" i="102"/>
  <c r="AV36" i="102"/>
  <c r="AV35" i="100"/>
  <c r="I81" i="100"/>
  <c r="I87" i="98"/>
  <c r="AV41" i="98"/>
  <c r="I88" i="98"/>
  <c r="AV42" i="98"/>
  <c r="AV40" i="97"/>
  <c r="AQ39" i="97"/>
  <c r="I86" i="97"/>
  <c r="I62" i="95"/>
  <c r="AV16" i="95"/>
  <c r="I77" i="102"/>
  <c r="AV31" i="102"/>
  <c r="AQ30" i="102"/>
  <c r="I79" i="97"/>
  <c r="AV33" i="97"/>
  <c r="AL10" i="101"/>
  <c r="AL11" i="101"/>
  <c r="H57" i="101" s="1"/>
  <c r="H58" i="101"/>
  <c r="I72" i="100"/>
  <c r="AV26" i="100"/>
  <c r="I79" i="100"/>
  <c r="AV33" i="100"/>
  <c r="H67" i="102"/>
  <c r="AL20" i="102"/>
  <c r="H66" i="102" s="1"/>
  <c r="I81" i="95"/>
  <c r="AV35" i="95"/>
  <c r="AV26" i="95"/>
  <c r="I72" i="95"/>
  <c r="G56" i="99"/>
  <c r="AG9" i="99"/>
  <c r="G55" i="99" s="1"/>
  <c r="AQ12" i="102"/>
  <c r="I59" i="102"/>
  <c r="AV13" i="102"/>
  <c r="AV44" i="98"/>
  <c r="I90" i="98"/>
  <c r="AV32" i="102"/>
  <c r="I78" i="102"/>
  <c r="I86" i="100"/>
  <c r="AQ39" i="100"/>
  <c r="AV40" i="100"/>
  <c r="I80" i="98"/>
  <c r="AV34" i="98"/>
  <c r="H85" i="102"/>
  <c r="AL38" i="102"/>
  <c r="H84" i="102" s="1"/>
  <c r="AV24" i="97"/>
  <c r="I70" i="97"/>
  <c r="AL20" i="101"/>
  <c r="H66" i="101" s="1"/>
  <c r="H67" i="101"/>
  <c r="AV36" i="99"/>
  <c r="I82" i="99"/>
  <c r="AV41" i="99"/>
  <c r="I87" i="99"/>
  <c r="I79" i="101"/>
  <c r="AV33" i="101"/>
  <c r="I60" i="99"/>
  <c r="AV14" i="99"/>
  <c r="I64" i="100"/>
  <c r="AV18" i="100"/>
  <c r="AQ12" i="99"/>
  <c r="I59" i="99"/>
  <c r="AV13" i="99"/>
  <c r="I69" i="102"/>
  <c r="AV23" i="102"/>
  <c r="AL11" i="97"/>
  <c r="H57" i="97" s="1"/>
  <c r="AL10" i="97"/>
  <c r="H58" i="97"/>
  <c r="H76" i="101"/>
  <c r="AL29" i="101"/>
  <c r="H75" i="101" s="1"/>
  <c r="H76" i="98"/>
  <c r="AL29" i="98"/>
  <c r="H75" i="98" s="1"/>
  <c r="I65" i="102"/>
  <c r="AV19" i="102"/>
  <c r="AQ12" i="98"/>
  <c r="I59" i="98"/>
  <c r="AV13" i="98"/>
  <c r="I61" i="102"/>
  <c r="AV15" i="102"/>
  <c r="I73" i="102"/>
  <c r="AV27" i="102"/>
  <c r="I70" i="101"/>
  <c r="AV24" i="101"/>
  <c r="AV40" i="101"/>
  <c r="AQ39" i="101"/>
  <c r="I86" i="101"/>
  <c r="I77" i="95"/>
  <c r="AV31" i="95"/>
  <c r="AQ30" i="95"/>
  <c r="I69" i="98"/>
  <c r="AV23" i="98"/>
  <c r="I69" i="101"/>
  <c r="AV23" i="101"/>
  <c r="I89" i="101"/>
  <c r="AV43" i="101"/>
  <c r="I69" i="100"/>
  <c r="AV23" i="100"/>
  <c r="I64" i="99"/>
  <c r="AV18" i="99"/>
  <c r="AG9" i="95"/>
  <c r="G55" i="95" s="1"/>
  <c r="G56" i="95"/>
  <c r="AV42" i="95"/>
  <c r="I88" i="95"/>
  <c r="AV25" i="99"/>
  <c r="I71" i="99"/>
  <c r="AV34" i="99"/>
  <c r="I80" i="99"/>
  <c r="H67" i="98"/>
  <c r="AL20" i="98"/>
  <c r="H66" i="98" s="1"/>
  <c r="G56" i="101"/>
  <c r="AG9" i="101"/>
  <c r="G55" i="101" s="1"/>
  <c r="I68" i="95"/>
  <c r="AQ21" i="95"/>
  <c r="AV22" i="95"/>
  <c r="I68" i="97"/>
  <c r="AV22" i="97"/>
  <c r="AQ21" i="97"/>
  <c r="I82" i="100"/>
  <c r="AV36" i="100"/>
  <c r="I81" i="102"/>
  <c r="AV35" i="102"/>
  <c r="G56" i="97"/>
  <c r="AG9" i="97"/>
  <c r="G55" i="97" s="1"/>
  <c r="I62" i="99"/>
  <c r="AV16" i="99"/>
  <c r="AQ30" i="97"/>
  <c r="I77" i="97"/>
  <c r="AV31" i="97"/>
  <c r="H58" i="95"/>
  <c r="AL10" i="95"/>
  <c r="AL11" i="95"/>
  <c r="H57" i="95" s="1"/>
  <c r="G56" i="100"/>
  <c r="AG9" i="100"/>
  <c r="G55" i="100" s="1"/>
  <c r="I59" i="101"/>
  <c r="AV13" i="101"/>
  <c r="AQ12" i="101"/>
  <c r="I73" i="98"/>
  <c r="AV27" i="98"/>
  <c r="I68" i="102"/>
  <c r="AV22" i="102"/>
  <c r="AQ21" i="102"/>
  <c r="I60" i="100"/>
  <c r="AV14" i="100"/>
  <c r="I64" i="97"/>
  <c r="AV18" i="97"/>
  <c r="AL11" i="102"/>
  <c r="H57" i="102" s="1"/>
  <c r="AL10" i="102"/>
  <c r="H58" i="102"/>
  <c r="AV26" i="99"/>
  <c r="I72" i="99"/>
  <c r="I82" i="95"/>
  <c r="AV36" i="95"/>
  <c r="I79" i="98"/>
  <c r="AV33" i="98"/>
  <c r="H85" i="99"/>
  <c r="AL38" i="99"/>
  <c r="H84" i="99" s="1"/>
  <c r="AV23" i="99"/>
  <c r="I69" i="99"/>
  <c r="H76" i="99"/>
  <c r="AL29" i="99"/>
  <c r="H75" i="99" s="1"/>
  <c r="I90" i="100"/>
  <c r="AV44" i="100"/>
  <c r="AV16" i="102"/>
  <c r="I62" i="102"/>
  <c r="I87" i="95"/>
  <c r="AV41" i="95"/>
  <c r="AV15" i="101"/>
  <c r="I61" i="101"/>
  <c r="I81" i="97"/>
  <c r="AV35" i="97"/>
  <c r="I63" i="97"/>
  <c r="AV17" i="97"/>
  <c r="AV13" i="97"/>
  <c r="I59" i="97"/>
  <c r="AQ12" i="97"/>
  <c r="G56" i="102"/>
  <c r="AG9" i="102"/>
  <c r="G55" i="102" s="1"/>
  <c r="I89" i="99"/>
  <c r="AV43" i="99"/>
  <c r="I71" i="95"/>
  <c r="AV25" i="95"/>
  <c r="I90" i="102"/>
  <c r="AV44" i="102"/>
  <c r="H76" i="100"/>
  <c r="AL29" i="100"/>
  <c r="H75" i="100" s="1"/>
  <c r="I86" i="98"/>
  <c r="AV40" i="98"/>
  <c r="AQ39" i="98"/>
  <c r="I60" i="97"/>
  <c r="AV14" i="97"/>
  <c r="AL38" i="95"/>
  <c r="H84" i="95" s="1"/>
  <c r="H85" i="95"/>
  <c r="AV42" i="97"/>
  <c r="I88" i="97"/>
  <c r="I62" i="98"/>
  <c r="AV16" i="98"/>
  <c r="I65" i="100"/>
  <c r="AV19" i="100"/>
  <c r="I81" i="99"/>
  <c r="AV35" i="99"/>
  <c r="I60" i="98"/>
  <c r="AV14" i="98"/>
  <c r="I64" i="101"/>
  <c r="AV18" i="101"/>
  <c r="I63" i="102"/>
  <c r="AV17" i="102"/>
  <c r="AV18" i="98"/>
  <c r="I64" i="98"/>
  <c r="I89" i="98"/>
  <c r="AV43" i="98"/>
  <c r="AQ12" i="100"/>
  <c r="I59" i="100"/>
  <c r="AV13" i="100"/>
  <c r="I68" i="98"/>
  <c r="AV22" i="98"/>
  <c r="AQ21" i="98"/>
  <c r="I71" i="100"/>
  <c r="AV25" i="100"/>
  <c r="H67" i="99"/>
  <c r="AL20" i="99"/>
  <c r="H66" i="99" s="1"/>
  <c r="I65" i="97"/>
  <c r="AV19" i="97"/>
  <c r="I61" i="98"/>
  <c r="AV15" i="98"/>
  <c r="I80" i="95"/>
  <c r="AV34" i="95"/>
  <c r="I80" i="101"/>
  <c r="AV34" i="101"/>
  <c r="AV22" i="100"/>
  <c r="I68" i="100"/>
  <c r="AQ21" i="100"/>
  <c r="I61" i="100"/>
  <c r="AV15" i="100"/>
  <c r="I89" i="102"/>
  <c r="AV43" i="102"/>
  <c r="G73" i="95"/>
  <c r="AL27" i="95"/>
  <c r="AV17" i="101"/>
  <c r="I63" i="101"/>
  <c r="H76" i="102"/>
  <c r="AL29" i="102"/>
  <c r="H75" i="102" s="1"/>
  <c r="AQ12" i="95"/>
  <c r="I59" i="95"/>
  <c r="AV13" i="95"/>
  <c r="I62" i="97"/>
  <c r="AV16" i="97"/>
  <c r="I72" i="98"/>
  <c r="AV26" i="98"/>
  <c r="AV32" i="101"/>
  <c r="I78" i="101"/>
  <c r="I72" i="97"/>
  <c r="AV26" i="97"/>
  <c r="I65" i="98"/>
  <c r="AV19" i="98"/>
  <c r="I78" i="97"/>
  <c r="AV32" i="97"/>
  <c r="AV34" i="97"/>
  <c r="I80" i="97"/>
  <c r="I89" i="100"/>
  <c r="AV43" i="100"/>
  <c r="I88" i="100"/>
  <c r="AV42" i="100"/>
  <c r="I86" i="99"/>
  <c r="AV40" i="99"/>
  <c r="AQ39" i="99"/>
  <c r="H85" i="100"/>
  <c r="AL38" i="100"/>
  <c r="H84" i="100" s="1"/>
  <c r="I77" i="99"/>
  <c r="AV31" i="99"/>
  <c r="AQ30" i="99"/>
  <c r="I70" i="102"/>
  <c r="AV24" i="102"/>
  <c r="I63" i="100"/>
  <c r="AV17" i="100"/>
  <c r="I68" i="101"/>
  <c r="AV22" i="101"/>
  <c r="AQ21" i="101"/>
  <c r="AV44" i="95"/>
  <c r="I90" i="95"/>
  <c r="G56" i="98"/>
  <c r="AG9" i="98"/>
  <c r="G55" i="98" s="1"/>
  <c r="I87" i="101"/>
  <c r="AV41" i="101"/>
  <c r="I70" i="95"/>
  <c r="AV24" i="95"/>
  <c r="K98" i="28"/>
  <c r="K7" i="28"/>
  <c r="H6" i="38" s="1"/>
  <c r="AG21" i="34"/>
  <c r="AG10" i="34" s="1"/>
  <c r="AL25" i="34"/>
  <c r="H71" i="34" s="1"/>
  <c r="AL36" i="78"/>
  <c r="G82" i="78"/>
  <c r="AG10" i="52"/>
  <c r="AL10" i="78"/>
  <c r="AL10" i="91"/>
  <c r="K127" i="28"/>
  <c r="H126" i="38" s="1"/>
  <c r="H58" i="18"/>
  <c r="AL10" i="87"/>
  <c r="AL10" i="90"/>
  <c r="AL10" i="92"/>
  <c r="I73" i="94"/>
  <c r="AV27" i="94"/>
  <c r="AQ21" i="94"/>
  <c r="I68" i="94"/>
  <c r="AV22" i="94"/>
  <c r="AV23" i="94"/>
  <c r="I69" i="94"/>
  <c r="I59" i="94"/>
  <c r="AQ12" i="94"/>
  <c r="AV13" i="94"/>
  <c r="I90" i="94"/>
  <c r="AV44" i="94"/>
  <c r="AG10" i="59"/>
  <c r="AG10" i="63"/>
  <c r="AG10" i="64"/>
  <c r="AL10" i="69"/>
  <c r="AL10" i="82"/>
  <c r="AV19" i="94"/>
  <c r="I65" i="94"/>
  <c r="AL20" i="94"/>
  <c r="H66" i="94" s="1"/>
  <c r="H67" i="94"/>
  <c r="AV42" i="94"/>
  <c r="I88" i="94"/>
  <c r="AL38" i="94"/>
  <c r="H84" i="94" s="1"/>
  <c r="H85" i="94"/>
  <c r="H58" i="94"/>
  <c r="AL11" i="94"/>
  <c r="H57" i="94" s="1"/>
  <c r="AL10" i="94"/>
  <c r="H76" i="94"/>
  <c r="AL29" i="94"/>
  <c r="H75" i="94" s="1"/>
  <c r="AV25" i="94"/>
  <c r="I71" i="94"/>
  <c r="I64" i="94"/>
  <c r="AV18" i="94"/>
  <c r="AG9" i="94"/>
  <c r="G55" i="94" s="1"/>
  <c r="G56" i="94"/>
  <c r="I61" i="94"/>
  <c r="AV15" i="94"/>
  <c r="AG10" i="35"/>
  <c r="AG10" i="51"/>
  <c r="AG10" i="57"/>
  <c r="AG10" i="58"/>
  <c r="AL10" i="66"/>
  <c r="AL10" i="73"/>
  <c r="AL10" i="76"/>
  <c r="AL10" i="81"/>
  <c r="AL10" i="84"/>
  <c r="AL10" i="83"/>
  <c r="AL10" i="86"/>
  <c r="AL10" i="89"/>
  <c r="AL10" i="93"/>
  <c r="I62" i="94"/>
  <c r="AV16" i="94"/>
  <c r="AV14" i="94"/>
  <c r="I60" i="94"/>
  <c r="I82" i="94"/>
  <c r="AV36" i="94"/>
  <c r="AV24" i="94"/>
  <c r="I70" i="94"/>
  <c r="AV17" i="94"/>
  <c r="I63" i="94"/>
  <c r="AG10" i="65"/>
  <c r="AV34" i="94"/>
  <c r="I80" i="94"/>
  <c r="I89" i="94"/>
  <c r="AV43" i="94"/>
  <c r="I81" i="94"/>
  <c r="AV35" i="94"/>
  <c r="AV40" i="94"/>
  <c r="AQ39" i="94"/>
  <c r="I86" i="94"/>
  <c r="AV31" i="94"/>
  <c r="AQ30" i="94"/>
  <c r="I77" i="94"/>
  <c r="AV26" i="94"/>
  <c r="I72" i="94"/>
  <c r="I87" i="94"/>
  <c r="AV41" i="94"/>
  <c r="AV32" i="94"/>
  <c r="I78" i="94"/>
  <c r="AV33" i="94"/>
  <c r="I79" i="94"/>
  <c r="AL10" i="88"/>
  <c r="AL10" i="74"/>
  <c r="K164" i="28"/>
  <c r="H163" i="38" s="1"/>
  <c r="K157" i="28"/>
  <c r="H156" i="38" s="1"/>
  <c r="K150" i="28"/>
  <c r="H149" i="38" s="1"/>
  <c r="K130" i="28"/>
  <c r="H129" i="38" s="1"/>
  <c r="H67" i="93"/>
  <c r="AL20" i="93"/>
  <c r="H66" i="93" s="1"/>
  <c r="I81" i="93"/>
  <c r="AV35" i="93"/>
  <c r="I82" i="93"/>
  <c r="AV36" i="93"/>
  <c r="I65" i="93"/>
  <c r="AV19" i="93"/>
  <c r="I64" i="93"/>
  <c r="AV18" i="93"/>
  <c r="AV44" i="93"/>
  <c r="I90" i="93"/>
  <c r="AV15" i="93"/>
  <c r="I61" i="93"/>
  <c r="AV24" i="93"/>
  <c r="I70" i="93"/>
  <c r="I59" i="93"/>
  <c r="AV13" i="93"/>
  <c r="AQ12" i="93"/>
  <c r="I63" i="93"/>
  <c r="AV17" i="93"/>
  <c r="H85" i="93"/>
  <c r="AL38" i="93"/>
  <c r="H84" i="93" s="1"/>
  <c r="I80" i="93"/>
  <c r="AV34" i="93"/>
  <c r="AV41" i="93"/>
  <c r="I87" i="93"/>
  <c r="H76" i="93"/>
  <c r="AL29" i="93"/>
  <c r="H75" i="93" s="1"/>
  <c r="I73" i="93"/>
  <c r="AV27" i="93"/>
  <c r="I68" i="93"/>
  <c r="AV22" i="93"/>
  <c r="AQ21" i="93"/>
  <c r="I62" i="93"/>
  <c r="AV16" i="93"/>
  <c r="G56" i="93"/>
  <c r="AG9" i="93"/>
  <c r="G55" i="93" s="1"/>
  <c r="I78" i="93"/>
  <c r="AV32" i="93"/>
  <c r="I79" i="93"/>
  <c r="AV33" i="93"/>
  <c r="I69" i="93"/>
  <c r="AV23" i="93"/>
  <c r="I86" i="93"/>
  <c r="AQ39" i="93"/>
  <c r="AV40" i="93"/>
  <c r="I77" i="93"/>
  <c r="AQ30" i="93"/>
  <c r="AV31" i="93"/>
  <c r="AV43" i="93"/>
  <c r="I89" i="93"/>
  <c r="AV26" i="93"/>
  <c r="I72" i="93"/>
  <c r="I71" i="93"/>
  <c r="AV25" i="93"/>
  <c r="I60" i="93"/>
  <c r="AV14" i="93"/>
  <c r="H58" i="93"/>
  <c r="AL11" i="93"/>
  <c r="H57" i="93" s="1"/>
  <c r="I88" i="93"/>
  <c r="AV42" i="93"/>
  <c r="K144" i="28"/>
  <c r="H143" i="38" s="1"/>
  <c r="K96" i="28"/>
  <c r="AV24" i="92"/>
  <c r="I70" i="92"/>
  <c r="I73" i="92"/>
  <c r="AV27" i="92"/>
  <c r="AV35" i="92"/>
  <c r="I81" i="92"/>
  <c r="I62" i="92"/>
  <c r="AV16" i="92"/>
  <c r="AV32" i="92"/>
  <c r="I78" i="92"/>
  <c r="AV25" i="92"/>
  <c r="I71" i="92"/>
  <c r="I90" i="92"/>
  <c r="AV44" i="92"/>
  <c r="AV41" i="92"/>
  <c r="I87" i="92"/>
  <c r="AV18" i="92"/>
  <c r="I64" i="92"/>
  <c r="I82" i="92"/>
  <c r="AV36" i="92"/>
  <c r="AV26" i="92"/>
  <c r="I72" i="92"/>
  <c r="I61" i="92"/>
  <c r="AV15" i="92"/>
  <c r="AG9" i="92"/>
  <c r="G55" i="92" s="1"/>
  <c r="G56" i="92"/>
  <c r="AV42" i="92"/>
  <c r="I88" i="92"/>
  <c r="H67" i="92"/>
  <c r="AL20" i="92"/>
  <c r="H66" i="92" s="1"/>
  <c r="I63" i="92"/>
  <c r="AV17" i="92"/>
  <c r="I86" i="92"/>
  <c r="AV40" i="92"/>
  <c r="AQ39" i="92"/>
  <c r="I68" i="92"/>
  <c r="AV22" i="92"/>
  <c r="AQ21" i="92"/>
  <c r="AV33" i="92"/>
  <c r="I79" i="92"/>
  <c r="AV23" i="92"/>
  <c r="I69" i="92"/>
  <c r="AV13" i="92"/>
  <c r="AQ12" i="92"/>
  <c r="I59" i="92"/>
  <c r="H85" i="92"/>
  <c r="AL38" i="92"/>
  <c r="H84" i="92" s="1"/>
  <c r="AL29" i="92"/>
  <c r="H75" i="92" s="1"/>
  <c r="H76" i="92"/>
  <c r="I65" i="92"/>
  <c r="AV19" i="92"/>
  <c r="I80" i="92"/>
  <c r="AV34" i="92"/>
  <c r="H58" i="92"/>
  <c r="AL11" i="92"/>
  <c r="H57" i="92" s="1"/>
  <c r="I60" i="92"/>
  <c r="AV14" i="92"/>
  <c r="AQ30" i="92"/>
  <c r="I77" i="92"/>
  <c r="AV31" i="92"/>
  <c r="I89" i="92"/>
  <c r="AV43" i="92"/>
  <c r="K128" i="28"/>
  <c r="H127" i="38" s="1"/>
  <c r="AV42" i="91"/>
  <c r="I88" i="91"/>
  <c r="I73" i="88"/>
  <c r="AV27" i="88"/>
  <c r="I90" i="88"/>
  <c r="AV44" i="88"/>
  <c r="I82" i="88"/>
  <c r="AV36" i="88"/>
  <c r="I69" i="89"/>
  <c r="AV23" i="89"/>
  <c r="AQ21" i="90"/>
  <c r="AV23" i="90"/>
  <c r="I69" i="90"/>
  <c r="AV43" i="91"/>
  <c r="I89" i="91"/>
  <c r="AV44" i="91"/>
  <c r="I90" i="91"/>
  <c r="I63" i="91"/>
  <c r="AV17" i="91"/>
  <c r="I61" i="90"/>
  <c r="AV15" i="90"/>
  <c r="I78" i="88"/>
  <c r="AV32" i="88"/>
  <c r="I87" i="90"/>
  <c r="AV41" i="90"/>
  <c r="I61" i="91"/>
  <c r="AV15" i="91"/>
  <c r="I64" i="91"/>
  <c r="AV18" i="91"/>
  <c r="I87" i="91"/>
  <c r="AV41" i="91"/>
  <c r="I71" i="91"/>
  <c r="AV25" i="91"/>
  <c r="I81" i="89"/>
  <c r="AV35" i="89"/>
  <c r="I87" i="89"/>
  <c r="AV41" i="89"/>
  <c r="H76" i="90"/>
  <c r="AL29" i="90"/>
  <c r="H75" i="90" s="1"/>
  <c r="H76" i="88"/>
  <c r="AL29" i="88"/>
  <c r="H75" i="88" s="1"/>
  <c r="I90" i="90"/>
  <c r="AV44" i="90"/>
  <c r="H67" i="90"/>
  <c r="AL20" i="90"/>
  <c r="H66" i="90" s="1"/>
  <c r="AV42" i="88"/>
  <c r="I88" i="88"/>
  <c r="AV41" i="88"/>
  <c r="I87" i="88"/>
  <c r="I59" i="88"/>
  <c r="AV13" i="88"/>
  <c r="AQ12" i="88"/>
  <c r="G56" i="90"/>
  <c r="AG9" i="90"/>
  <c r="G55" i="90" s="1"/>
  <c r="I62" i="90"/>
  <c r="AV16" i="90"/>
  <c r="H85" i="91"/>
  <c r="AL38" i="91"/>
  <c r="H84" i="91" s="1"/>
  <c r="AV32" i="91"/>
  <c r="I78" i="91"/>
  <c r="I64" i="89"/>
  <c r="AV18" i="89"/>
  <c r="I77" i="88"/>
  <c r="AV31" i="88"/>
  <c r="I68" i="90"/>
  <c r="AV22" i="90"/>
  <c r="I68" i="91"/>
  <c r="AQ21" i="91"/>
  <c r="AV22" i="91"/>
  <c r="AV35" i="91"/>
  <c r="I81" i="91"/>
  <c r="H67" i="88"/>
  <c r="AL20" i="88"/>
  <c r="H66" i="88" s="1"/>
  <c r="I60" i="89"/>
  <c r="AV14" i="89"/>
  <c r="I60" i="90"/>
  <c r="AV14" i="90"/>
  <c r="I79" i="89"/>
  <c r="AV33" i="89"/>
  <c r="I62" i="88"/>
  <c r="AV16" i="88"/>
  <c r="I68" i="89"/>
  <c r="AV22" i="89"/>
  <c r="AQ21" i="89"/>
  <c r="I79" i="90"/>
  <c r="AV33" i="90"/>
  <c r="I61" i="89"/>
  <c r="AV15" i="89"/>
  <c r="AV34" i="91"/>
  <c r="I80" i="91"/>
  <c r="I77" i="90"/>
  <c r="AV31" i="90"/>
  <c r="AQ30" i="90"/>
  <c r="AQ12" i="91"/>
  <c r="I59" i="91"/>
  <c r="AV13" i="91"/>
  <c r="I71" i="88"/>
  <c r="AV25" i="88"/>
  <c r="G56" i="88"/>
  <c r="AG9" i="88"/>
  <c r="G55" i="88" s="1"/>
  <c r="H67" i="91"/>
  <c r="AL20" i="91"/>
  <c r="H66" i="91" s="1"/>
  <c r="I70" i="91"/>
  <c r="AV24" i="91"/>
  <c r="AQ21" i="88"/>
  <c r="AV22" i="88"/>
  <c r="I68" i="88"/>
  <c r="I65" i="88"/>
  <c r="AV19" i="88"/>
  <c r="I72" i="89"/>
  <c r="AV26" i="89"/>
  <c r="AV23" i="88"/>
  <c r="I69" i="88"/>
  <c r="AQ39" i="89"/>
  <c r="AV40" i="89"/>
  <c r="I86" i="89"/>
  <c r="AV43" i="88"/>
  <c r="I89" i="88"/>
  <c r="I80" i="88"/>
  <c r="AV34" i="88"/>
  <c r="I72" i="91"/>
  <c r="AV26" i="91"/>
  <c r="AV40" i="91"/>
  <c r="I86" i="91"/>
  <c r="AQ39" i="91"/>
  <c r="I60" i="91"/>
  <c r="AV14" i="91"/>
  <c r="H58" i="91"/>
  <c r="AL11" i="91"/>
  <c r="H57" i="91" s="1"/>
  <c r="I70" i="90"/>
  <c r="AV24" i="90"/>
  <c r="H85" i="88"/>
  <c r="AL38" i="88"/>
  <c r="H84" i="88" s="1"/>
  <c r="AV26" i="88"/>
  <c r="I72" i="88"/>
  <c r="AV44" i="89"/>
  <c r="I90" i="89"/>
  <c r="AV43" i="89"/>
  <c r="I89" i="89"/>
  <c r="I77" i="89"/>
  <c r="AV31" i="89"/>
  <c r="AQ30" i="89"/>
  <c r="AV24" i="88"/>
  <c r="I70" i="88"/>
  <c r="AV42" i="90"/>
  <c r="I88" i="90"/>
  <c r="AV40" i="88"/>
  <c r="AQ39" i="88"/>
  <c r="I86" i="88"/>
  <c r="AL38" i="90"/>
  <c r="H84" i="90" s="1"/>
  <c r="H85" i="90"/>
  <c r="AV34" i="89"/>
  <c r="I80" i="89"/>
  <c r="I69" i="91"/>
  <c r="AV23" i="91"/>
  <c r="I79" i="91"/>
  <c r="AV33" i="91"/>
  <c r="AV27" i="89"/>
  <c r="I73" i="89"/>
  <c r="I70" i="89"/>
  <c r="AV24" i="89"/>
  <c r="AV42" i="89"/>
  <c r="I88" i="89"/>
  <c r="AG9" i="91"/>
  <c r="G55" i="91" s="1"/>
  <c r="G56" i="91"/>
  <c r="I89" i="90"/>
  <c r="AV43" i="90"/>
  <c r="AV17" i="88"/>
  <c r="I63" i="88"/>
  <c r="I73" i="91"/>
  <c r="AV27" i="91"/>
  <c r="I73" i="90"/>
  <c r="AV27" i="90"/>
  <c r="I64" i="88"/>
  <c r="AV18" i="88"/>
  <c r="I81" i="88"/>
  <c r="AV35" i="88"/>
  <c r="H58" i="90"/>
  <c r="AL11" i="90"/>
  <c r="H57" i="90" s="1"/>
  <c r="AV36" i="89"/>
  <c r="I82" i="89"/>
  <c r="I65" i="91"/>
  <c r="AV19" i="91"/>
  <c r="H76" i="89"/>
  <c r="AL29" i="89"/>
  <c r="H75" i="89" s="1"/>
  <c r="AQ30" i="88"/>
  <c r="I79" i="88"/>
  <c r="AV33" i="88"/>
  <c r="H58" i="89"/>
  <c r="AL11" i="89"/>
  <c r="H57" i="89" s="1"/>
  <c r="I86" i="90"/>
  <c r="AV40" i="90"/>
  <c r="AQ39" i="90"/>
  <c r="I63" i="89"/>
  <c r="AV17" i="89"/>
  <c r="AV36" i="90"/>
  <c r="I82" i="90"/>
  <c r="I65" i="90"/>
  <c r="AV19" i="90"/>
  <c r="AV32" i="89"/>
  <c r="I78" i="89"/>
  <c r="AV13" i="90"/>
  <c r="AQ12" i="90"/>
  <c r="I59" i="90"/>
  <c r="I77" i="91"/>
  <c r="AV31" i="91"/>
  <c r="AQ30" i="91"/>
  <c r="H67" i="89"/>
  <c r="AL20" i="89"/>
  <c r="H66" i="89" s="1"/>
  <c r="I62" i="89"/>
  <c r="AV16" i="89"/>
  <c r="AL38" i="89"/>
  <c r="H84" i="89" s="1"/>
  <c r="H85" i="89"/>
  <c r="I82" i="91"/>
  <c r="AV36" i="91"/>
  <c r="I60" i="88"/>
  <c r="AV14" i="88"/>
  <c r="AV35" i="90"/>
  <c r="I81" i="90"/>
  <c r="I63" i="90"/>
  <c r="AV17" i="90"/>
  <c r="I62" i="91"/>
  <c r="AV16" i="91"/>
  <c r="G56" i="89"/>
  <c r="AG9" i="89"/>
  <c r="G55" i="89" s="1"/>
  <c r="AV18" i="90"/>
  <c r="I64" i="90"/>
  <c r="H76" i="91"/>
  <c r="AL29" i="91"/>
  <c r="H75" i="91" s="1"/>
  <c r="I65" i="89"/>
  <c r="AV19" i="89"/>
  <c r="I80" i="90"/>
  <c r="AV34" i="90"/>
  <c r="I72" i="90"/>
  <c r="AV26" i="90"/>
  <c r="I71" i="89"/>
  <c r="AV25" i="89"/>
  <c r="I71" i="90"/>
  <c r="AV25" i="90"/>
  <c r="H58" i="88"/>
  <c r="AL11" i="88"/>
  <c r="H57" i="88" s="1"/>
  <c r="I61" i="88"/>
  <c r="AV15" i="88"/>
  <c r="AQ12" i="89"/>
  <c r="AV13" i="89"/>
  <c r="I59" i="89"/>
  <c r="I78" i="90"/>
  <c r="AV32" i="90"/>
  <c r="K89" i="28"/>
  <c r="K8" i="28"/>
  <c r="AL27" i="58"/>
  <c r="H73" i="58" s="1"/>
  <c r="AV18" i="86"/>
  <c r="I64" i="86"/>
  <c r="AQ30" i="86"/>
  <c r="I77" i="86"/>
  <c r="AV31" i="86"/>
  <c r="AV25" i="86"/>
  <c r="I71" i="86"/>
  <c r="AV35" i="86"/>
  <c r="I81" i="86"/>
  <c r="I90" i="87"/>
  <c r="AV44" i="87"/>
  <c r="AL29" i="87"/>
  <c r="H75" i="87" s="1"/>
  <c r="H76" i="87"/>
  <c r="AV22" i="86"/>
  <c r="I68" i="86"/>
  <c r="AQ21" i="86"/>
  <c r="I60" i="86"/>
  <c r="AV14" i="86"/>
  <c r="AV33" i="87"/>
  <c r="I79" i="87"/>
  <c r="I86" i="86"/>
  <c r="AV40" i="86"/>
  <c r="AQ39" i="86"/>
  <c r="I86" i="87"/>
  <c r="AV40" i="87"/>
  <c r="AQ39" i="87"/>
  <c r="I89" i="87"/>
  <c r="AV43" i="87"/>
  <c r="AV32" i="86"/>
  <c r="I78" i="86"/>
  <c r="I77" i="87"/>
  <c r="AV31" i="87"/>
  <c r="AQ30" i="87"/>
  <c r="H85" i="86"/>
  <c r="AL38" i="86"/>
  <c r="H84" i="86" s="1"/>
  <c r="AV34" i="86"/>
  <c r="I80" i="86"/>
  <c r="AV18" i="87"/>
  <c r="I64" i="87"/>
  <c r="I82" i="86"/>
  <c r="AV36" i="86"/>
  <c r="AV44" i="86"/>
  <c r="I90" i="86"/>
  <c r="AV41" i="87"/>
  <c r="I87" i="87"/>
  <c r="I63" i="87"/>
  <c r="AV17" i="87"/>
  <c r="AL38" i="87"/>
  <c r="H84" i="87" s="1"/>
  <c r="H85" i="87"/>
  <c r="I79" i="86"/>
  <c r="AV33" i="86"/>
  <c r="I81" i="87"/>
  <c r="AV35" i="87"/>
  <c r="AV34" i="87"/>
  <c r="I80" i="87"/>
  <c r="I72" i="87"/>
  <c r="AV26" i="87"/>
  <c r="AQ12" i="87"/>
  <c r="AV13" i="87"/>
  <c r="I59" i="87"/>
  <c r="H67" i="87"/>
  <c r="AL20" i="87"/>
  <c r="H66" i="87" s="1"/>
  <c r="I63" i="86"/>
  <c r="AV17" i="86"/>
  <c r="AL11" i="87"/>
  <c r="H57" i="87" s="1"/>
  <c r="H58" i="87"/>
  <c r="AG9" i="87"/>
  <c r="G55" i="87" s="1"/>
  <c r="G56" i="87"/>
  <c r="I68" i="87"/>
  <c r="AV22" i="87"/>
  <c r="AQ21" i="87"/>
  <c r="AG9" i="86"/>
  <c r="G55" i="86" s="1"/>
  <c r="G56" i="86"/>
  <c r="I87" i="86"/>
  <c r="AV41" i="86"/>
  <c r="I65" i="86"/>
  <c r="AV19" i="86"/>
  <c r="AV42" i="87"/>
  <c r="I88" i="87"/>
  <c r="I82" i="87"/>
  <c r="AV36" i="87"/>
  <c r="AV27" i="87"/>
  <c r="I73" i="87"/>
  <c r="AV16" i="87"/>
  <c r="I62" i="87"/>
  <c r="I71" i="87"/>
  <c r="AV25" i="87"/>
  <c r="AV16" i="86"/>
  <c r="I62" i="86"/>
  <c r="I60" i="87"/>
  <c r="AV14" i="87"/>
  <c r="AV23" i="87"/>
  <c r="I69" i="87"/>
  <c r="AV42" i="86"/>
  <c r="I88" i="86"/>
  <c r="AV27" i="86"/>
  <c r="I73" i="86"/>
  <c r="I70" i="87"/>
  <c r="AV24" i="87"/>
  <c r="I70" i="86"/>
  <c r="AV24" i="86"/>
  <c r="H58" i="86"/>
  <c r="AL11" i="86"/>
  <c r="H57" i="86" s="1"/>
  <c r="I78" i="87"/>
  <c r="AV32" i="87"/>
  <c r="I61" i="87"/>
  <c r="AV15" i="87"/>
  <c r="I59" i="86"/>
  <c r="AQ12" i="86"/>
  <c r="AV13" i="86"/>
  <c r="I89" i="86"/>
  <c r="AV43" i="86"/>
  <c r="I61" i="86"/>
  <c r="AV15" i="86"/>
  <c r="AV26" i="86"/>
  <c r="I72" i="86"/>
  <c r="H76" i="86"/>
  <c r="AL29" i="86"/>
  <c r="H75" i="86" s="1"/>
  <c r="H67" i="86"/>
  <c r="AL20" i="86"/>
  <c r="H66" i="86" s="1"/>
  <c r="AV23" i="86"/>
  <c r="I69" i="86"/>
  <c r="I65" i="87"/>
  <c r="AV19" i="87"/>
  <c r="I73" i="84"/>
  <c r="AV27" i="84"/>
  <c r="AV24" i="84"/>
  <c r="I70" i="84"/>
  <c r="I89" i="82"/>
  <c r="AV43" i="82"/>
  <c r="I89" i="83"/>
  <c r="AV43" i="83"/>
  <c r="I71" i="83"/>
  <c r="AV25" i="83"/>
  <c r="AV19" i="83"/>
  <c r="I65" i="83"/>
  <c r="AL11" i="84"/>
  <c r="H57" i="84" s="1"/>
  <c r="H58" i="84"/>
  <c r="I79" i="84"/>
  <c r="AV33" i="84"/>
  <c r="AV31" i="83"/>
  <c r="I77" i="83"/>
  <c r="AQ12" i="82"/>
  <c r="AV13" i="82"/>
  <c r="I59" i="82"/>
  <c r="AV16" i="84"/>
  <c r="I62" i="84"/>
  <c r="AQ30" i="83"/>
  <c r="I78" i="83"/>
  <c r="AV32" i="83"/>
  <c r="AV40" i="83"/>
  <c r="AQ39" i="83"/>
  <c r="I86" i="83"/>
  <c r="I59" i="84"/>
  <c r="AV13" i="84"/>
  <c r="AQ12" i="84"/>
  <c r="I78" i="84"/>
  <c r="AV32" i="84"/>
  <c r="AV25" i="82"/>
  <c r="I71" i="82"/>
  <c r="AV42" i="83"/>
  <c r="I88" i="83"/>
  <c r="AL38" i="83"/>
  <c r="H84" i="83" s="1"/>
  <c r="H85" i="83"/>
  <c r="AL11" i="83"/>
  <c r="H57" i="83" s="1"/>
  <c r="H58" i="83"/>
  <c r="I72" i="84"/>
  <c r="AV26" i="84"/>
  <c r="I65" i="84"/>
  <c r="AV19" i="84"/>
  <c r="H58" i="82"/>
  <c r="AL11" i="82"/>
  <c r="H57" i="82" s="1"/>
  <c r="I82" i="84"/>
  <c r="AV36" i="84"/>
  <c r="AL20" i="82"/>
  <c r="H66" i="82" s="1"/>
  <c r="H67" i="82"/>
  <c r="AV24" i="82"/>
  <c r="I70" i="82"/>
  <c r="AV13" i="83"/>
  <c r="I59" i="83"/>
  <c r="AQ12" i="83"/>
  <c r="H76" i="82"/>
  <c r="AL29" i="82"/>
  <c r="H75" i="82" s="1"/>
  <c r="H67" i="84"/>
  <c r="AL20" i="84"/>
  <c r="H66" i="84" s="1"/>
  <c r="H67" i="83"/>
  <c r="AL20" i="83"/>
  <c r="H66" i="83" s="1"/>
  <c r="I79" i="83"/>
  <c r="AV33" i="83"/>
  <c r="AV40" i="84"/>
  <c r="AQ39" i="84"/>
  <c r="I86" i="84"/>
  <c r="I60" i="84"/>
  <c r="AV14" i="84"/>
  <c r="I68" i="82"/>
  <c r="AV22" i="82"/>
  <c r="AQ21" i="82"/>
  <c r="AV34" i="83"/>
  <c r="I80" i="83"/>
  <c r="AV35" i="82"/>
  <c r="I81" i="82"/>
  <c r="AV27" i="82"/>
  <c r="I73" i="82"/>
  <c r="AV41" i="84"/>
  <c r="I87" i="84"/>
  <c r="G56" i="82"/>
  <c r="AG9" i="82"/>
  <c r="G55" i="82" s="1"/>
  <c r="AV22" i="84"/>
  <c r="I68" i="84"/>
  <c r="AQ21" i="84"/>
  <c r="AV22" i="83"/>
  <c r="I68" i="83"/>
  <c r="AQ21" i="83"/>
  <c r="AV18" i="83"/>
  <c r="I64" i="83"/>
  <c r="H85" i="84"/>
  <c r="AL38" i="84"/>
  <c r="H84" i="84" s="1"/>
  <c r="AV15" i="83"/>
  <c r="I61" i="83"/>
  <c r="AV41" i="82"/>
  <c r="I87" i="82"/>
  <c r="I60" i="83"/>
  <c r="AV14" i="83"/>
  <c r="I77" i="82"/>
  <c r="AV31" i="82"/>
  <c r="AQ30" i="82"/>
  <c r="AL38" i="82"/>
  <c r="H84" i="82" s="1"/>
  <c r="H85" i="82"/>
  <c r="AV35" i="83"/>
  <c r="I81" i="83"/>
  <c r="I63" i="84"/>
  <c r="AV17" i="84"/>
  <c r="I90" i="84"/>
  <c r="AV44" i="84"/>
  <c r="I61" i="84"/>
  <c r="AV15" i="84"/>
  <c r="I73" i="83"/>
  <c r="AV27" i="83"/>
  <c r="AV44" i="83"/>
  <c r="I90" i="83"/>
  <c r="AQ39" i="82"/>
  <c r="I86" i="82"/>
  <c r="AV40" i="82"/>
  <c r="AV23" i="83"/>
  <c r="I69" i="83"/>
  <c r="AV24" i="83"/>
  <c r="I70" i="83"/>
  <c r="I79" i="82"/>
  <c r="AV33" i="82"/>
  <c r="I88" i="82"/>
  <c r="AV42" i="82"/>
  <c r="G56" i="83"/>
  <c r="AG9" i="83"/>
  <c r="G55" i="83" s="1"/>
  <c r="I63" i="83"/>
  <c r="AV17" i="83"/>
  <c r="I80" i="82"/>
  <c r="AV34" i="82"/>
  <c r="AV36" i="82"/>
  <c r="I82" i="82"/>
  <c r="I62" i="82"/>
  <c r="AV16" i="82"/>
  <c r="I64" i="84"/>
  <c r="AV18" i="84"/>
  <c r="I82" i="83"/>
  <c r="AV36" i="83"/>
  <c r="I78" i="82"/>
  <c r="AV32" i="82"/>
  <c r="AL29" i="84"/>
  <c r="H75" i="84" s="1"/>
  <c r="H76" i="84"/>
  <c r="AV26" i="82"/>
  <c r="I72" i="82"/>
  <c r="AV16" i="83"/>
  <c r="I62" i="83"/>
  <c r="AV15" i="82"/>
  <c r="I61" i="82"/>
  <c r="I88" i="84"/>
  <c r="AV42" i="84"/>
  <c r="I60" i="82"/>
  <c r="AV14" i="82"/>
  <c r="AV31" i="84"/>
  <c r="I77" i="84"/>
  <c r="AV44" i="82"/>
  <c r="I90" i="82"/>
  <c r="AV23" i="82"/>
  <c r="I69" i="82"/>
  <c r="AQ30" i="84"/>
  <c r="I80" i="84"/>
  <c r="AV34" i="84"/>
  <c r="I81" i="84"/>
  <c r="AV35" i="84"/>
  <c r="AV26" i="83"/>
  <c r="I72" i="83"/>
  <c r="I65" i="82"/>
  <c r="AV19" i="82"/>
  <c r="AL29" i="83"/>
  <c r="H75" i="83" s="1"/>
  <c r="H76" i="83"/>
  <c r="G56" i="84"/>
  <c r="AG9" i="84"/>
  <c r="G55" i="84" s="1"/>
  <c r="I89" i="84"/>
  <c r="AV43" i="84"/>
  <c r="AV18" i="82"/>
  <c r="I64" i="82"/>
  <c r="I71" i="84"/>
  <c r="AV25" i="84"/>
  <c r="AV23" i="84"/>
  <c r="I69" i="84"/>
  <c r="I63" i="82"/>
  <c r="AV17" i="82"/>
  <c r="AV41" i="83"/>
  <c r="I87" i="83"/>
  <c r="AV13" i="81"/>
  <c r="AQ12" i="81"/>
  <c r="I59" i="81"/>
  <c r="AV24" i="81"/>
  <c r="I70" i="81"/>
  <c r="AV32" i="81"/>
  <c r="I78" i="81"/>
  <c r="I61" i="81"/>
  <c r="AV15" i="81"/>
  <c r="I60" i="81"/>
  <c r="AV14" i="81"/>
  <c r="I68" i="81"/>
  <c r="AV22" i="81"/>
  <c r="AQ21" i="81"/>
  <c r="AV27" i="81"/>
  <c r="I73" i="81"/>
  <c r="AV42" i="81"/>
  <c r="I88" i="81"/>
  <c r="AL38" i="81"/>
  <c r="H84" i="81" s="1"/>
  <c r="H85" i="81"/>
  <c r="H67" i="81"/>
  <c r="AL20" i="81"/>
  <c r="H66" i="81" s="1"/>
  <c r="AQ39" i="81"/>
  <c r="I86" i="81"/>
  <c r="AV40" i="81"/>
  <c r="I87" i="81"/>
  <c r="AV41" i="81"/>
  <c r="I89" i="81"/>
  <c r="AV43" i="81"/>
  <c r="I72" i="81"/>
  <c r="AV26" i="81"/>
  <c r="I64" i="81"/>
  <c r="AV18" i="81"/>
  <c r="AV16" i="81"/>
  <c r="I62" i="81"/>
  <c r="AV35" i="81"/>
  <c r="I81" i="81"/>
  <c r="I82" i="81"/>
  <c r="AV36" i="81"/>
  <c r="I71" i="81"/>
  <c r="AV25" i="81"/>
  <c r="AG9" i="81"/>
  <c r="G55" i="81" s="1"/>
  <c r="G56" i="81"/>
  <c r="I77" i="81"/>
  <c r="AV31" i="81"/>
  <c r="AQ30" i="81"/>
  <c r="I79" i="81"/>
  <c r="AV33" i="81"/>
  <c r="H76" i="81"/>
  <c r="AL29" i="81"/>
  <c r="H75" i="81" s="1"/>
  <c r="I65" i="81"/>
  <c r="AV19" i="81"/>
  <c r="AV23" i="81"/>
  <c r="I69" i="81"/>
  <c r="AV34" i="81"/>
  <c r="I80" i="81"/>
  <c r="H58" i="81"/>
  <c r="AL11" i="81"/>
  <c r="H57" i="81" s="1"/>
  <c r="I90" i="81"/>
  <c r="AV44" i="81"/>
  <c r="I63" i="81"/>
  <c r="AV17" i="81"/>
  <c r="I81" i="78"/>
  <c r="AV35" i="78"/>
  <c r="AV42" i="78"/>
  <c r="I88" i="78"/>
  <c r="I72" i="78"/>
  <c r="AV26" i="78"/>
  <c r="G56" i="78"/>
  <c r="AG9" i="78"/>
  <c r="G55" i="78" s="1"/>
  <c r="I59" i="78"/>
  <c r="AQ12" i="78"/>
  <c r="AV13" i="78"/>
  <c r="AV19" i="78"/>
  <c r="I65" i="78"/>
  <c r="AV15" i="78"/>
  <c r="I61" i="78"/>
  <c r="AL11" i="78"/>
  <c r="H57" i="78" s="1"/>
  <c r="H58" i="78"/>
  <c r="AV34" i="78"/>
  <c r="I80" i="78"/>
  <c r="I78" i="78"/>
  <c r="AV32" i="78"/>
  <c r="I63" i="78"/>
  <c r="AV17" i="78"/>
  <c r="I77" i="78"/>
  <c r="AQ30" i="78"/>
  <c r="AV31" i="78"/>
  <c r="AL38" i="78"/>
  <c r="H84" i="78" s="1"/>
  <c r="H85" i="78"/>
  <c r="I90" i="78"/>
  <c r="AV44" i="78"/>
  <c r="AL29" i="78"/>
  <c r="H75" i="78" s="1"/>
  <c r="H76" i="78"/>
  <c r="I60" i="78"/>
  <c r="AV14" i="78"/>
  <c r="I70" i="78"/>
  <c r="AV24" i="78"/>
  <c r="I71" i="78"/>
  <c r="AV25" i="78"/>
  <c r="AV43" i="78"/>
  <c r="I89" i="78"/>
  <c r="AQ39" i="78"/>
  <c r="AV40" i="78"/>
  <c r="I86" i="78"/>
  <c r="AV23" i="78"/>
  <c r="I69" i="78"/>
  <c r="AQ21" i="78"/>
  <c r="AV22" i="78"/>
  <c r="I68" i="78"/>
  <c r="I73" i="78"/>
  <c r="AV27" i="78"/>
  <c r="H67" i="78"/>
  <c r="AL20" i="78"/>
  <c r="H66" i="78" s="1"/>
  <c r="AV18" i="78"/>
  <c r="I64" i="78"/>
  <c r="AV33" i="78"/>
  <c r="I79" i="78"/>
  <c r="AV41" i="78"/>
  <c r="I87" i="78"/>
  <c r="I62" i="78"/>
  <c r="AV16" i="78"/>
  <c r="I81" i="76"/>
  <c r="AV35" i="76"/>
  <c r="I82" i="74"/>
  <c r="AV36" i="74"/>
  <c r="I63" i="74"/>
  <c r="AV17" i="74"/>
  <c r="I68" i="74"/>
  <c r="AQ21" i="74"/>
  <c r="AV22" i="74"/>
  <c r="I64" i="76"/>
  <c r="AV18" i="76"/>
  <c r="AL29" i="76"/>
  <c r="H75" i="76" s="1"/>
  <c r="H76" i="76"/>
  <c r="AV23" i="74"/>
  <c r="I69" i="74"/>
  <c r="I62" i="74"/>
  <c r="AV16" i="74"/>
  <c r="I77" i="76"/>
  <c r="AV31" i="76"/>
  <c r="AQ30" i="76"/>
  <c r="I80" i="76"/>
  <c r="AV34" i="76"/>
  <c r="AV44" i="74"/>
  <c r="I90" i="74"/>
  <c r="I90" i="76"/>
  <c r="AV44" i="76"/>
  <c r="AV34" i="74"/>
  <c r="I80" i="74"/>
  <c r="AV15" i="74"/>
  <c r="I61" i="74"/>
  <c r="AV43" i="76"/>
  <c r="I89" i="76"/>
  <c r="H76" i="74"/>
  <c r="AL29" i="74"/>
  <c r="H75" i="74" s="1"/>
  <c r="I78" i="74"/>
  <c r="AV32" i="74"/>
  <c r="AQ12" i="74"/>
  <c r="AV13" i="74"/>
  <c r="I59" i="74"/>
  <c r="AV25" i="74"/>
  <c r="I71" i="74"/>
  <c r="AV35" i="74"/>
  <c r="I81" i="74"/>
  <c r="I60" i="76"/>
  <c r="AV14" i="76"/>
  <c r="AV16" i="76"/>
  <c r="I62" i="76"/>
  <c r="I77" i="74"/>
  <c r="AQ30" i="74"/>
  <c r="AV31" i="74"/>
  <c r="AQ39" i="74"/>
  <c r="I86" i="74"/>
  <c r="AV40" i="74"/>
  <c r="AV24" i="74"/>
  <c r="I70" i="74"/>
  <c r="I73" i="74"/>
  <c r="AV27" i="74"/>
  <c r="I59" i="76"/>
  <c r="AQ12" i="76"/>
  <c r="AV13" i="76"/>
  <c r="G56" i="76"/>
  <c r="AG9" i="76"/>
  <c r="G55" i="76" s="1"/>
  <c r="G56" i="74"/>
  <c r="AG9" i="74"/>
  <c r="G55" i="74" s="1"/>
  <c r="I65" i="76"/>
  <c r="AV19" i="76"/>
  <c r="H58" i="76"/>
  <c r="AL11" i="76"/>
  <c r="H57" i="76" s="1"/>
  <c r="AL11" i="74"/>
  <c r="H57" i="74" s="1"/>
  <c r="H58" i="74"/>
  <c r="AV41" i="74"/>
  <c r="I87" i="74"/>
  <c r="I60" i="74"/>
  <c r="AV14" i="74"/>
  <c r="I72" i="74"/>
  <c r="AV26" i="74"/>
  <c r="AV17" i="76"/>
  <c r="I63" i="76"/>
  <c r="AL20" i="76"/>
  <c r="H66" i="76" s="1"/>
  <c r="H67" i="76"/>
  <c r="H85" i="74"/>
  <c r="AL38" i="74"/>
  <c r="H84" i="74" s="1"/>
  <c r="AV41" i="76"/>
  <c r="I87" i="76"/>
  <c r="I70" i="76"/>
  <c r="AV24" i="76"/>
  <c r="I79" i="76"/>
  <c r="AV33" i="76"/>
  <c r="AV36" i="76"/>
  <c r="I82" i="76"/>
  <c r="I68" i="76"/>
  <c r="AV22" i="76"/>
  <c r="AQ21" i="76"/>
  <c r="AV40" i="76"/>
  <c r="I86" i="76"/>
  <c r="AQ39" i="76"/>
  <c r="AV26" i="76"/>
  <c r="I72" i="76"/>
  <c r="I61" i="76"/>
  <c r="AV15" i="76"/>
  <c r="H85" i="76"/>
  <c r="AL38" i="76"/>
  <c r="H84" i="76" s="1"/>
  <c r="AV23" i="76"/>
  <c r="I69" i="76"/>
  <c r="I88" i="74"/>
  <c r="AV42" i="74"/>
  <c r="H67" i="74"/>
  <c r="AL20" i="74"/>
  <c r="H66" i="74" s="1"/>
  <c r="I79" i="74"/>
  <c r="AV33" i="74"/>
  <c r="AV27" i="76"/>
  <c r="I73" i="76"/>
  <c r="AV25" i="76"/>
  <c r="I71" i="76"/>
  <c r="AV43" i="74"/>
  <c r="I89" i="74"/>
  <c r="AV19" i="74"/>
  <c r="I65" i="74"/>
  <c r="I64" i="74"/>
  <c r="AV18" i="74"/>
  <c r="I78" i="76"/>
  <c r="AV32" i="76"/>
  <c r="AV42" i="76"/>
  <c r="I88" i="76"/>
  <c r="F56" i="18"/>
  <c r="AV14" i="73"/>
  <c r="I60" i="73"/>
  <c r="I59" i="73"/>
  <c r="AQ12" i="73"/>
  <c r="AV13" i="73"/>
  <c r="H85" i="73"/>
  <c r="AL38" i="73"/>
  <c r="H84" i="73" s="1"/>
  <c r="I68" i="73"/>
  <c r="AQ21" i="73"/>
  <c r="AV22" i="73"/>
  <c r="I73" i="73"/>
  <c r="AV27" i="73"/>
  <c r="I88" i="73"/>
  <c r="AV42" i="73"/>
  <c r="AL20" i="73"/>
  <c r="H66" i="73" s="1"/>
  <c r="H67" i="73"/>
  <c r="I72" i="73"/>
  <c r="AV26" i="73"/>
  <c r="H76" i="73"/>
  <c r="AL29" i="73"/>
  <c r="H75" i="73" s="1"/>
  <c r="I65" i="73"/>
  <c r="AV19" i="73"/>
  <c r="I61" i="73"/>
  <c r="AV15" i="73"/>
  <c r="AQ39" i="73"/>
  <c r="I86" i="73"/>
  <c r="AV40" i="73"/>
  <c r="I77" i="73"/>
  <c r="AV31" i="73"/>
  <c r="G56" i="73"/>
  <c r="AG9" i="73"/>
  <c r="G55" i="73" s="1"/>
  <c r="AV17" i="73"/>
  <c r="I63" i="73"/>
  <c r="AV34" i="73"/>
  <c r="I80" i="73"/>
  <c r="I87" i="73"/>
  <c r="AV41" i="73"/>
  <c r="AV33" i="73"/>
  <c r="I79" i="73"/>
  <c r="AQ30" i="73"/>
  <c r="AV32" i="73"/>
  <c r="I78" i="73"/>
  <c r="I81" i="73"/>
  <c r="AV35" i="73"/>
  <c r="AV25" i="73"/>
  <c r="I71" i="73"/>
  <c r="I69" i="73"/>
  <c r="AV23" i="73"/>
  <c r="I64" i="73"/>
  <c r="AV18" i="73"/>
  <c r="H58" i="73"/>
  <c r="AL11" i="73"/>
  <c r="H57" i="73" s="1"/>
  <c r="AV43" i="73"/>
  <c r="I89" i="73"/>
  <c r="AV16" i="73"/>
  <c r="I62" i="73"/>
  <c r="I82" i="73"/>
  <c r="AV36" i="73"/>
  <c r="I70" i="73"/>
  <c r="AV24" i="73"/>
  <c r="I90" i="73"/>
  <c r="AV44" i="73"/>
  <c r="I61" i="69"/>
  <c r="AV15" i="69"/>
  <c r="I77" i="69"/>
  <c r="AV31" i="69"/>
  <c r="AQ30" i="69"/>
  <c r="I86" i="69"/>
  <c r="AQ39" i="69"/>
  <c r="AV40" i="69"/>
  <c r="I88" i="69"/>
  <c r="AV42" i="69"/>
  <c r="I63" i="69"/>
  <c r="AV17" i="69"/>
  <c r="AV34" i="69"/>
  <c r="I80" i="69"/>
  <c r="I90" i="69"/>
  <c r="AV44" i="69"/>
  <c r="I60" i="69"/>
  <c r="AV14" i="69"/>
  <c r="I79" i="69"/>
  <c r="AV33" i="69"/>
  <c r="AV43" i="69"/>
  <c r="I89" i="69"/>
  <c r="AV24" i="69"/>
  <c r="I70" i="69"/>
  <c r="I69" i="69"/>
  <c r="AV23" i="69"/>
  <c r="AV27" i="69"/>
  <c r="I73" i="69"/>
  <c r="AV36" i="69"/>
  <c r="I82" i="69"/>
  <c r="AV32" i="69"/>
  <c r="I78" i="69"/>
  <c r="AV22" i="69"/>
  <c r="AQ21" i="69"/>
  <c r="I68" i="69"/>
  <c r="I72" i="69"/>
  <c r="AV26" i="69"/>
  <c r="I65" i="69"/>
  <c r="AV19" i="69"/>
  <c r="I64" i="69"/>
  <c r="AV18" i="69"/>
  <c r="H58" i="69"/>
  <c r="AL11" i="69"/>
  <c r="H57" i="69" s="1"/>
  <c r="I62" i="69"/>
  <c r="AV16" i="69"/>
  <c r="AQ12" i="69"/>
  <c r="I59" i="69"/>
  <c r="AV13" i="69"/>
  <c r="H67" i="69"/>
  <c r="AL20" i="69"/>
  <c r="H66" i="69" s="1"/>
  <c r="G56" i="69"/>
  <c r="AG9" i="69"/>
  <c r="G55" i="69" s="1"/>
  <c r="H85" i="69"/>
  <c r="AL38" i="69"/>
  <c r="H84" i="69" s="1"/>
  <c r="AV35" i="69"/>
  <c r="I81" i="69"/>
  <c r="I71" i="69"/>
  <c r="AV25" i="69"/>
  <c r="I87" i="69"/>
  <c r="AV41" i="69"/>
  <c r="H76" i="69"/>
  <c r="AL29" i="69"/>
  <c r="H75" i="69" s="1"/>
  <c r="AV40" i="52"/>
  <c r="J86" i="52" s="1"/>
  <c r="AG29" i="18"/>
  <c r="G75" i="18" s="1"/>
  <c r="AL38" i="66"/>
  <c r="H84" i="66" s="1"/>
  <c r="H85" i="66"/>
  <c r="I64" i="66"/>
  <c r="AV18" i="66"/>
  <c r="AV26" i="66"/>
  <c r="I72" i="66"/>
  <c r="AV40" i="66"/>
  <c r="AQ39" i="66"/>
  <c r="I86" i="66"/>
  <c r="AV36" i="66"/>
  <c r="I82" i="66"/>
  <c r="I60" i="66"/>
  <c r="AV14" i="66"/>
  <c r="AV42" i="66"/>
  <c r="I88" i="66"/>
  <c r="AV25" i="66"/>
  <c r="I71" i="66"/>
  <c r="AV35" i="66"/>
  <c r="I81" i="66"/>
  <c r="I69" i="66"/>
  <c r="AV23" i="66"/>
  <c r="I61" i="66"/>
  <c r="AV15" i="66"/>
  <c r="I65" i="66"/>
  <c r="AV19" i="66"/>
  <c r="AQ21" i="66"/>
  <c r="AV22" i="66"/>
  <c r="I68" i="66"/>
  <c r="I78" i="66"/>
  <c r="AV32" i="66"/>
  <c r="AV27" i="66"/>
  <c r="I73" i="66"/>
  <c r="AL20" i="66"/>
  <c r="H66" i="66" s="1"/>
  <c r="H67" i="66"/>
  <c r="AQ12" i="66"/>
  <c r="I59" i="66"/>
  <c r="AV13" i="66"/>
  <c r="H76" i="66"/>
  <c r="H75" i="66"/>
  <c r="I87" i="66"/>
  <c r="AV41" i="66"/>
  <c r="I80" i="66"/>
  <c r="AV34" i="66"/>
  <c r="H58" i="66"/>
  <c r="AL11" i="66"/>
  <c r="H57" i="66" s="1"/>
  <c r="AQ30" i="66"/>
  <c r="AQ29" i="66" s="1"/>
  <c r="AV31" i="66"/>
  <c r="I77" i="66"/>
  <c r="AV44" i="66"/>
  <c r="I90" i="66"/>
  <c r="AV16" i="66"/>
  <c r="I62" i="66"/>
  <c r="I70" i="66"/>
  <c r="AV24" i="66"/>
  <c r="I79" i="66"/>
  <c r="AV33" i="66"/>
  <c r="I89" i="66"/>
  <c r="AV43" i="66"/>
  <c r="I63" i="66"/>
  <c r="AV17" i="66"/>
  <c r="G56" i="66"/>
  <c r="AG9" i="66"/>
  <c r="G55" i="66" s="1"/>
  <c r="R46" i="49"/>
  <c r="M46" i="49"/>
  <c r="E46" i="49"/>
  <c r="G147" i="28"/>
  <c r="Q29" i="49"/>
  <c r="L29" i="49"/>
  <c r="G46" i="49"/>
  <c r="D29" i="49"/>
  <c r="J46" i="49"/>
  <c r="G159" i="28"/>
  <c r="G97" i="28"/>
  <c r="P38" i="49"/>
  <c r="O38" i="49"/>
  <c r="G146" i="28"/>
  <c r="D38" i="49"/>
  <c r="O46" i="49"/>
  <c r="M29" i="49"/>
  <c r="J29" i="49"/>
  <c r="N29" i="49"/>
  <c r="N46" i="49"/>
  <c r="D46" i="49"/>
  <c r="E29" i="49"/>
  <c r="G160" i="28"/>
  <c r="G38" i="49"/>
  <c r="G90" i="28"/>
  <c r="N38" i="49"/>
  <c r="O29" i="49"/>
  <c r="G148" i="28"/>
  <c r="G84" i="28"/>
  <c r="P29" i="49"/>
  <c r="G165" i="28"/>
  <c r="K38" i="49"/>
  <c r="L46" i="49"/>
  <c r="R29" i="49"/>
  <c r="K46" i="49"/>
  <c r="G60" i="28"/>
  <c r="G82" i="28"/>
  <c r="G92" i="28"/>
  <c r="M38" i="49"/>
  <c r="L38" i="49"/>
  <c r="P46" i="49"/>
  <c r="J38" i="49"/>
  <c r="Q38" i="49"/>
  <c r="K29" i="49"/>
  <c r="G158" i="28"/>
  <c r="G29" i="49"/>
  <c r="E38" i="49"/>
  <c r="G145" i="28"/>
  <c r="F46" i="49"/>
  <c r="Q46" i="49"/>
  <c r="R38" i="49"/>
  <c r="G151" i="28"/>
  <c r="I76" i="103" l="1"/>
  <c r="AQ29" i="103"/>
  <c r="I75" i="103" s="1"/>
  <c r="BA40" i="103"/>
  <c r="AV39" i="103"/>
  <c r="J86" i="103"/>
  <c r="BA16" i="103"/>
  <c r="J62" i="103"/>
  <c r="AQ11" i="103"/>
  <c r="I57" i="103" s="1"/>
  <c r="AQ10" i="103"/>
  <c r="I58" i="103"/>
  <c r="BA34" i="103"/>
  <c r="J80" i="103"/>
  <c r="J60" i="103"/>
  <c r="BA14" i="103"/>
  <c r="BA44" i="103"/>
  <c r="J90" i="103"/>
  <c r="I67" i="103"/>
  <c r="AQ20" i="103"/>
  <c r="I66" i="103" s="1"/>
  <c r="J87" i="103"/>
  <c r="BA41" i="103"/>
  <c r="BA25" i="103"/>
  <c r="J71" i="103"/>
  <c r="J79" i="103"/>
  <c r="BA33" i="103"/>
  <c r="J73" i="103"/>
  <c r="BA27" i="103"/>
  <c r="J78" i="103"/>
  <c r="BA32" i="103"/>
  <c r="J72" i="103"/>
  <c r="BA26" i="103"/>
  <c r="J88" i="103"/>
  <c r="BA42" i="103"/>
  <c r="J68" i="103"/>
  <c r="BA22" i="103"/>
  <c r="AV21" i="103"/>
  <c r="BA19" i="103"/>
  <c r="J65" i="103"/>
  <c r="H56" i="103"/>
  <c r="AL9" i="103"/>
  <c r="H55" i="103" s="1"/>
  <c r="AV30" i="103"/>
  <c r="J77" i="103"/>
  <c r="BA31" i="103"/>
  <c r="J69" i="103"/>
  <c r="BA23" i="103"/>
  <c r="BA36" i="103"/>
  <c r="J82" i="103"/>
  <c r="J89" i="103"/>
  <c r="BA43" i="103"/>
  <c r="J59" i="103"/>
  <c r="BA13" i="103"/>
  <c r="AV12" i="103"/>
  <c r="BA17" i="103"/>
  <c r="J63" i="103"/>
  <c r="J64" i="103"/>
  <c r="BA18" i="103"/>
  <c r="BA15" i="103"/>
  <c r="J61" i="103"/>
  <c r="AQ38" i="103"/>
  <c r="I84" i="103" s="1"/>
  <c r="I85" i="103"/>
  <c r="J81" i="103"/>
  <c r="BA35" i="103"/>
  <c r="BA24" i="103"/>
  <c r="J70" i="103"/>
  <c r="BA22" i="101"/>
  <c r="AV21" i="101"/>
  <c r="J68" i="101"/>
  <c r="J70" i="102"/>
  <c r="BA24" i="102"/>
  <c r="J65" i="98"/>
  <c r="BA19" i="98"/>
  <c r="BA26" i="97"/>
  <c r="J72" i="97"/>
  <c r="BA26" i="98"/>
  <c r="J72" i="98"/>
  <c r="BA13" i="95"/>
  <c r="AV12" i="95"/>
  <c r="J59" i="95"/>
  <c r="J63" i="101"/>
  <c r="BA17" i="101"/>
  <c r="BA34" i="101"/>
  <c r="J80" i="101"/>
  <c r="BA15" i="98"/>
  <c r="J61" i="98"/>
  <c r="AQ20" i="98"/>
  <c r="I66" i="98" s="1"/>
  <c r="I67" i="98"/>
  <c r="J65" i="100"/>
  <c r="BA19" i="100"/>
  <c r="BA14" i="97"/>
  <c r="J60" i="97"/>
  <c r="AV12" i="97"/>
  <c r="J59" i="97"/>
  <c r="BA13" i="97"/>
  <c r="J61" i="101"/>
  <c r="BA15" i="101"/>
  <c r="J90" i="100"/>
  <c r="BA44" i="100"/>
  <c r="BA33" i="98"/>
  <c r="J79" i="98"/>
  <c r="H56" i="102"/>
  <c r="AL9" i="102"/>
  <c r="H55" i="102" s="1"/>
  <c r="J73" i="98"/>
  <c r="BA27" i="98"/>
  <c r="J59" i="101"/>
  <c r="BA13" i="101"/>
  <c r="AV12" i="101"/>
  <c r="AQ29" i="97"/>
  <c r="I75" i="97" s="1"/>
  <c r="I76" i="97"/>
  <c r="J81" i="102"/>
  <c r="BA35" i="102"/>
  <c r="BA18" i="99"/>
  <c r="J64" i="99"/>
  <c r="J89" i="101"/>
  <c r="BA43" i="101"/>
  <c r="J77" i="95"/>
  <c r="BA31" i="95"/>
  <c r="AV30" i="95"/>
  <c r="J86" i="101"/>
  <c r="BA40" i="101"/>
  <c r="AV39" i="101"/>
  <c r="H56" i="97"/>
  <c r="AL9" i="97"/>
  <c r="H55" i="97" s="1"/>
  <c r="J59" i="99"/>
  <c r="BA13" i="99"/>
  <c r="AV12" i="99"/>
  <c r="J79" i="101"/>
  <c r="BA33" i="101"/>
  <c r="J87" i="99"/>
  <c r="BA41" i="99"/>
  <c r="BA36" i="99"/>
  <c r="J82" i="99"/>
  <c r="J70" i="97"/>
  <c r="BA24" i="97"/>
  <c r="I58" i="102"/>
  <c r="AQ10" i="102"/>
  <c r="AQ11" i="102"/>
  <c r="I57" i="102" s="1"/>
  <c r="BA33" i="100"/>
  <c r="J79" i="100"/>
  <c r="BA31" i="102"/>
  <c r="J77" i="102"/>
  <c r="AV30" i="102"/>
  <c r="J81" i="100"/>
  <c r="BA35" i="100"/>
  <c r="BA34" i="102"/>
  <c r="J80" i="102"/>
  <c r="J86" i="102"/>
  <c r="BA40" i="102"/>
  <c r="AV30" i="101"/>
  <c r="J77" i="101"/>
  <c r="BA31" i="101"/>
  <c r="BA24" i="98"/>
  <c r="J70" i="98"/>
  <c r="J60" i="95"/>
  <c r="BA14" i="95"/>
  <c r="BA32" i="99"/>
  <c r="J78" i="99"/>
  <c r="J60" i="101"/>
  <c r="BA14" i="101"/>
  <c r="BA24" i="99"/>
  <c r="J70" i="99"/>
  <c r="J60" i="102"/>
  <c r="BA14" i="102"/>
  <c r="BA26" i="102"/>
  <c r="J72" i="102"/>
  <c r="BA26" i="101"/>
  <c r="J72" i="101"/>
  <c r="I67" i="99"/>
  <c r="AQ20" i="99"/>
  <c r="I66" i="99" s="1"/>
  <c r="J86" i="95"/>
  <c r="AV39" i="95"/>
  <c r="BA40" i="95"/>
  <c r="H56" i="99"/>
  <c r="AL9" i="99"/>
  <c r="H55" i="99" s="1"/>
  <c r="J87" i="101"/>
  <c r="BA41" i="101"/>
  <c r="I85" i="99"/>
  <c r="AQ38" i="99"/>
  <c r="I84" i="99" s="1"/>
  <c r="J78" i="97"/>
  <c r="BA32" i="97"/>
  <c r="BA43" i="102"/>
  <c r="J89" i="102"/>
  <c r="AQ20" i="100"/>
  <c r="I66" i="100" s="1"/>
  <c r="I67" i="100"/>
  <c r="J68" i="98"/>
  <c r="AV21" i="98"/>
  <c r="BA22" i="98"/>
  <c r="I58" i="100"/>
  <c r="AQ10" i="100"/>
  <c r="AQ11" i="100"/>
  <c r="I57" i="100" s="1"/>
  <c r="BA18" i="98"/>
  <c r="J64" i="98"/>
  <c r="J88" i="97"/>
  <c r="BA42" i="97"/>
  <c r="J63" i="97"/>
  <c r="BA17" i="97"/>
  <c r="J87" i="95"/>
  <c r="BA41" i="95"/>
  <c r="J69" i="99"/>
  <c r="BA23" i="99"/>
  <c r="I67" i="102"/>
  <c r="AQ20" i="102"/>
  <c r="I66" i="102" s="1"/>
  <c r="J62" i="99"/>
  <c r="BA16" i="99"/>
  <c r="I67" i="97"/>
  <c r="AQ20" i="97"/>
  <c r="I66" i="97" s="1"/>
  <c r="BA25" i="99"/>
  <c r="J71" i="99"/>
  <c r="J88" i="95"/>
  <c r="BA42" i="95"/>
  <c r="J69" i="98"/>
  <c r="BA23" i="98"/>
  <c r="J70" i="101"/>
  <c r="BA24" i="101"/>
  <c r="J61" i="102"/>
  <c r="BA15" i="102"/>
  <c r="AQ11" i="98"/>
  <c r="I57" i="98" s="1"/>
  <c r="AQ10" i="98"/>
  <c r="I58" i="98"/>
  <c r="J86" i="100"/>
  <c r="BA40" i="100"/>
  <c r="AV39" i="100"/>
  <c r="J90" i="98"/>
  <c r="BA44" i="98"/>
  <c r="J72" i="95"/>
  <c r="BA26" i="95"/>
  <c r="J79" i="97"/>
  <c r="BA33" i="97"/>
  <c r="I85" i="97"/>
  <c r="AQ38" i="97"/>
  <c r="I84" i="97" s="1"/>
  <c r="J87" i="98"/>
  <c r="BA41" i="98"/>
  <c r="J82" i="102"/>
  <c r="BA36" i="102"/>
  <c r="J61" i="97"/>
  <c r="BA15" i="97"/>
  <c r="J82" i="97"/>
  <c r="BA36" i="97"/>
  <c r="J63" i="98"/>
  <c r="BA17" i="98"/>
  <c r="J71" i="97"/>
  <c r="BA25" i="97"/>
  <c r="I76" i="101"/>
  <c r="AQ29" i="101"/>
  <c r="I75" i="101" s="1"/>
  <c r="AV39" i="102"/>
  <c r="BA41" i="102"/>
  <c r="J87" i="102"/>
  <c r="BA24" i="100"/>
  <c r="J70" i="100"/>
  <c r="J90" i="99"/>
  <c r="BA44" i="99"/>
  <c r="BA36" i="101"/>
  <c r="J82" i="101"/>
  <c r="J79" i="95"/>
  <c r="BA33" i="95"/>
  <c r="J87" i="100"/>
  <c r="BA41" i="100"/>
  <c r="BA19" i="101"/>
  <c r="J65" i="101"/>
  <c r="J65" i="95"/>
  <c r="BA19" i="95"/>
  <c r="J81" i="101"/>
  <c r="BA35" i="101"/>
  <c r="BA22" i="99"/>
  <c r="J68" i="99"/>
  <c r="AV21" i="99"/>
  <c r="J81" i="98"/>
  <c r="BA35" i="98"/>
  <c r="J65" i="99"/>
  <c r="BA19" i="99"/>
  <c r="J79" i="99"/>
  <c r="BA33" i="99"/>
  <c r="J71" i="98"/>
  <c r="BA25" i="98"/>
  <c r="BA17" i="99"/>
  <c r="J63" i="99"/>
  <c r="J82" i="98"/>
  <c r="BA36" i="98"/>
  <c r="J77" i="98"/>
  <c r="BA31" i="98"/>
  <c r="AV30" i="98"/>
  <c r="J69" i="95"/>
  <c r="BA23" i="95"/>
  <c r="J90" i="95"/>
  <c r="BA44" i="95"/>
  <c r="J63" i="100"/>
  <c r="BA17" i="100"/>
  <c r="I76" i="99"/>
  <c r="AQ29" i="99"/>
  <c r="I75" i="99" s="1"/>
  <c r="AV39" i="99"/>
  <c r="BA40" i="99"/>
  <c r="J86" i="99"/>
  <c r="J80" i="97"/>
  <c r="BA34" i="97"/>
  <c r="J62" i="97"/>
  <c r="BA16" i="97"/>
  <c r="I58" i="95"/>
  <c r="AQ11" i="95"/>
  <c r="I57" i="95" s="1"/>
  <c r="AQ10" i="95"/>
  <c r="AQ27" i="95"/>
  <c r="H73" i="95"/>
  <c r="BA34" i="95"/>
  <c r="J80" i="95"/>
  <c r="J65" i="97"/>
  <c r="BA19" i="97"/>
  <c r="J71" i="100"/>
  <c r="BA25" i="100"/>
  <c r="J89" i="98"/>
  <c r="BA43" i="98"/>
  <c r="J63" i="102"/>
  <c r="BA17" i="102"/>
  <c r="J60" i="98"/>
  <c r="BA14" i="98"/>
  <c r="BA35" i="99"/>
  <c r="J81" i="99"/>
  <c r="BA16" i="98"/>
  <c r="J62" i="98"/>
  <c r="AQ38" i="98"/>
  <c r="I84" i="98" s="1"/>
  <c r="I85" i="98"/>
  <c r="J89" i="99"/>
  <c r="BA43" i="99"/>
  <c r="AQ11" i="97"/>
  <c r="I57" i="97" s="1"/>
  <c r="I58" i="97"/>
  <c r="AQ10" i="97"/>
  <c r="J72" i="99"/>
  <c r="BA26" i="99"/>
  <c r="BA14" i="100"/>
  <c r="J60" i="100"/>
  <c r="J68" i="102"/>
  <c r="BA22" i="102"/>
  <c r="AV21" i="102"/>
  <c r="J77" i="97"/>
  <c r="BA31" i="97"/>
  <c r="AV30" i="97"/>
  <c r="BA22" i="97"/>
  <c r="AV21" i="97"/>
  <c r="J68" i="97"/>
  <c r="BA22" i="95"/>
  <c r="J68" i="95"/>
  <c r="AV21" i="95"/>
  <c r="J69" i="100"/>
  <c r="BA23" i="100"/>
  <c r="J69" i="101"/>
  <c r="BA23" i="101"/>
  <c r="BA19" i="102"/>
  <c r="J65" i="102"/>
  <c r="J69" i="102"/>
  <c r="BA23" i="102"/>
  <c r="AQ11" i="99"/>
  <c r="I57" i="99" s="1"/>
  <c r="AQ10" i="99"/>
  <c r="I58" i="99"/>
  <c r="J60" i="99"/>
  <c r="BA14" i="99"/>
  <c r="I85" i="100"/>
  <c r="AQ38" i="100"/>
  <c r="I84" i="100" s="1"/>
  <c r="AV12" i="102"/>
  <c r="J59" i="102"/>
  <c r="BA13" i="102"/>
  <c r="J81" i="95"/>
  <c r="BA35" i="95"/>
  <c r="J72" i="100"/>
  <c r="BA26" i="100"/>
  <c r="H56" i="101"/>
  <c r="AL9" i="101"/>
  <c r="H55" i="101" s="1"/>
  <c r="J62" i="95"/>
  <c r="BA16" i="95"/>
  <c r="J86" i="97"/>
  <c r="AV39" i="97"/>
  <c r="BA40" i="97"/>
  <c r="J63" i="95"/>
  <c r="BA17" i="95"/>
  <c r="J73" i="97"/>
  <c r="BA27" i="97"/>
  <c r="BA27" i="101"/>
  <c r="J73" i="101"/>
  <c r="J62" i="101"/>
  <c r="BA16" i="101"/>
  <c r="J64" i="102"/>
  <c r="BA18" i="102"/>
  <c r="J78" i="95"/>
  <c r="BA32" i="95"/>
  <c r="J90" i="101"/>
  <c r="BA44" i="101"/>
  <c r="J61" i="99"/>
  <c r="BA15" i="99"/>
  <c r="H56" i="100"/>
  <c r="AL9" i="100"/>
  <c r="H55" i="100" s="1"/>
  <c r="BA41" i="97"/>
  <c r="J87" i="97"/>
  <c r="J88" i="99"/>
  <c r="BA42" i="99"/>
  <c r="AQ29" i="100"/>
  <c r="I75" i="100" s="1"/>
  <c r="I76" i="100"/>
  <c r="J89" i="95"/>
  <c r="BA43" i="95"/>
  <c r="J70" i="95"/>
  <c r="BA24" i="95"/>
  <c r="AQ20" i="101"/>
  <c r="I66" i="101" s="1"/>
  <c r="I67" i="101"/>
  <c r="BA31" i="99"/>
  <c r="J77" i="99"/>
  <c r="AV30" i="99"/>
  <c r="BA42" i="100"/>
  <c r="J88" i="100"/>
  <c r="J89" i="100"/>
  <c r="BA43" i="100"/>
  <c r="J78" i="101"/>
  <c r="BA32" i="101"/>
  <c r="BA15" i="100"/>
  <c r="J61" i="100"/>
  <c r="J68" i="100"/>
  <c r="BA22" i="100"/>
  <c r="AV21" i="100"/>
  <c r="J59" i="100"/>
  <c r="BA13" i="100"/>
  <c r="AV12" i="100"/>
  <c r="BA18" i="101"/>
  <c r="J64" i="101"/>
  <c r="J86" i="98"/>
  <c r="AV39" i="98"/>
  <c r="BA40" i="98"/>
  <c r="BA44" i="102"/>
  <c r="J90" i="102"/>
  <c r="BA25" i="95"/>
  <c r="J71" i="95"/>
  <c r="J81" i="97"/>
  <c r="BA35" i="97"/>
  <c r="J62" i="102"/>
  <c r="BA16" i="102"/>
  <c r="J82" i="95"/>
  <c r="BA36" i="95"/>
  <c r="J64" i="97"/>
  <c r="BA18" i="97"/>
  <c r="I58" i="101"/>
  <c r="AQ10" i="101"/>
  <c r="AQ11" i="101"/>
  <c r="I57" i="101" s="1"/>
  <c r="H56" i="95"/>
  <c r="AL9" i="95"/>
  <c r="H55" i="95" s="1"/>
  <c r="J82" i="100"/>
  <c r="BA36" i="100"/>
  <c r="AQ20" i="95"/>
  <c r="I66" i="95" s="1"/>
  <c r="I67" i="95"/>
  <c r="J80" i="99"/>
  <c r="BA34" i="99"/>
  <c r="AQ29" i="95"/>
  <c r="I75" i="95" s="1"/>
  <c r="I76" i="95"/>
  <c r="I85" i="101"/>
  <c r="AQ38" i="101"/>
  <c r="I84" i="101" s="1"/>
  <c r="J73" i="102"/>
  <c r="BA27" i="102"/>
  <c r="AV12" i="98"/>
  <c r="J59" i="98"/>
  <c r="BA13" i="98"/>
  <c r="BA18" i="100"/>
  <c r="J64" i="100"/>
  <c r="J80" i="98"/>
  <c r="BA34" i="98"/>
  <c r="BA32" i="102"/>
  <c r="J78" i="102"/>
  <c r="I76" i="102"/>
  <c r="AQ29" i="102"/>
  <c r="I75" i="102" s="1"/>
  <c r="BA42" i="98"/>
  <c r="J88" i="98"/>
  <c r="J62" i="100"/>
  <c r="BA16" i="100"/>
  <c r="I85" i="102"/>
  <c r="AQ38" i="102"/>
  <c r="I84" i="102" s="1"/>
  <c r="J90" i="97"/>
  <c r="BA44" i="97"/>
  <c r="J69" i="97"/>
  <c r="BA23" i="97"/>
  <c r="BA18" i="95"/>
  <c r="J64" i="95"/>
  <c r="J79" i="102"/>
  <c r="BA33" i="102"/>
  <c r="H56" i="98"/>
  <c r="AL9" i="98"/>
  <c r="H55" i="98" s="1"/>
  <c r="J78" i="100"/>
  <c r="BA32" i="100"/>
  <c r="BA34" i="100"/>
  <c r="J80" i="100"/>
  <c r="J88" i="101"/>
  <c r="BA42" i="101"/>
  <c r="J78" i="98"/>
  <c r="BA32" i="98"/>
  <c r="J89" i="97"/>
  <c r="BA43" i="97"/>
  <c r="BA25" i="102"/>
  <c r="J71" i="102"/>
  <c r="J88" i="102"/>
  <c r="BA42" i="102"/>
  <c r="J73" i="100"/>
  <c r="BA27" i="100"/>
  <c r="BA27" i="99"/>
  <c r="J73" i="99"/>
  <c r="I85" i="95"/>
  <c r="AQ38" i="95"/>
  <c r="I84" i="95" s="1"/>
  <c r="BA31" i="100"/>
  <c r="J77" i="100"/>
  <c r="AV30" i="100"/>
  <c r="BA15" i="95"/>
  <c r="J61" i="95"/>
  <c r="I76" i="98"/>
  <c r="AQ29" i="98"/>
  <c r="I75" i="98" s="1"/>
  <c r="J71" i="101"/>
  <c r="BA25" i="101"/>
  <c r="K147" i="28"/>
  <c r="H146" i="38" s="1"/>
  <c r="K160" i="28"/>
  <c r="H159" i="38" s="1"/>
  <c r="AQ10" i="90"/>
  <c r="H82" i="78"/>
  <c r="AQ36" i="78"/>
  <c r="AQ10" i="76"/>
  <c r="AQ10" i="78"/>
  <c r="AQ10" i="87"/>
  <c r="K146" i="28"/>
  <c r="H145" i="38" s="1"/>
  <c r="K159" i="28"/>
  <c r="H158" i="38" s="1"/>
  <c r="AQ10" i="82"/>
  <c r="BA31" i="94"/>
  <c r="AV30" i="94"/>
  <c r="J77" i="94"/>
  <c r="J81" i="94"/>
  <c r="BA35" i="94"/>
  <c r="J63" i="94"/>
  <c r="BA17" i="94"/>
  <c r="H56" i="94"/>
  <c r="AL9" i="94"/>
  <c r="H55" i="94" s="1"/>
  <c r="AQ11" i="94"/>
  <c r="I57" i="94" s="1"/>
  <c r="I58" i="94"/>
  <c r="AQ10" i="94"/>
  <c r="AV21" i="94"/>
  <c r="BA22" i="94"/>
  <c r="J68" i="94"/>
  <c r="AQ10" i="91"/>
  <c r="J78" i="94"/>
  <c r="BA32" i="94"/>
  <c r="BA26" i="94"/>
  <c r="J72" i="94"/>
  <c r="J80" i="94"/>
  <c r="BA34" i="94"/>
  <c r="BA15" i="94"/>
  <c r="J61" i="94"/>
  <c r="J71" i="94"/>
  <c r="BA25" i="94"/>
  <c r="BA44" i="94"/>
  <c r="J90" i="94"/>
  <c r="AQ10" i="83"/>
  <c r="AQ10" i="86"/>
  <c r="AQ10" i="92"/>
  <c r="BA41" i="94"/>
  <c r="J87" i="94"/>
  <c r="I85" i="94"/>
  <c r="AQ38" i="94"/>
  <c r="I84" i="94" s="1"/>
  <c r="J89" i="94"/>
  <c r="BA43" i="94"/>
  <c r="J70" i="94"/>
  <c r="BA24" i="94"/>
  <c r="J60" i="94"/>
  <c r="BA14" i="94"/>
  <c r="J64" i="94"/>
  <c r="BA18" i="94"/>
  <c r="BA42" i="94"/>
  <c r="J88" i="94"/>
  <c r="J65" i="94"/>
  <c r="BA19" i="94"/>
  <c r="I67" i="94"/>
  <c r="AQ20" i="94"/>
  <c r="I66" i="94" s="1"/>
  <c r="AQ10" i="66"/>
  <c r="AQ10" i="69"/>
  <c r="AQ10" i="73"/>
  <c r="AQ10" i="81"/>
  <c r="AQ10" i="84"/>
  <c r="AQ10" i="89"/>
  <c r="AQ10" i="93"/>
  <c r="J79" i="94"/>
  <c r="BA33" i="94"/>
  <c r="I76" i="94"/>
  <c r="AQ29" i="94"/>
  <c r="I75" i="94" s="1"/>
  <c r="J86" i="94"/>
  <c r="BA40" i="94"/>
  <c r="AV39" i="94"/>
  <c r="BA36" i="94"/>
  <c r="J82" i="94"/>
  <c r="J62" i="94"/>
  <c r="BA16" i="94"/>
  <c r="J59" i="94"/>
  <c r="BA13" i="94"/>
  <c r="AV12" i="94"/>
  <c r="J69" i="94"/>
  <c r="BA23" i="94"/>
  <c r="J73" i="94"/>
  <c r="BA27" i="94"/>
  <c r="AQ10" i="88"/>
  <c r="AQ10" i="74"/>
  <c r="K165" i="28"/>
  <c r="H164" i="38" s="1"/>
  <c r="K158" i="28"/>
  <c r="H157" i="38" s="1"/>
  <c r="K151" i="28"/>
  <c r="H150" i="38" s="1"/>
  <c r="J72" i="93"/>
  <c r="BA26" i="93"/>
  <c r="I76" i="93"/>
  <c r="AQ29" i="93"/>
  <c r="I75" i="93" s="1"/>
  <c r="BA27" i="93"/>
  <c r="J73" i="93"/>
  <c r="BA41" i="93"/>
  <c r="J87" i="93"/>
  <c r="J64" i="93"/>
  <c r="BA18" i="93"/>
  <c r="J82" i="93"/>
  <c r="BA36" i="93"/>
  <c r="J81" i="93"/>
  <c r="BA35" i="93"/>
  <c r="J88" i="93"/>
  <c r="BA42" i="93"/>
  <c r="J78" i="93"/>
  <c r="BA32" i="93"/>
  <c r="I67" i="93"/>
  <c r="AQ20" i="93"/>
  <c r="I66" i="93" s="1"/>
  <c r="J80" i="93"/>
  <c r="BA34" i="93"/>
  <c r="J63" i="93"/>
  <c r="BA17" i="93"/>
  <c r="I58" i="93"/>
  <c r="AQ11" i="93"/>
  <c r="I57" i="93" s="1"/>
  <c r="BA24" i="93"/>
  <c r="J70" i="93"/>
  <c r="BA44" i="93"/>
  <c r="J90" i="93"/>
  <c r="AL9" i="93"/>
  <c r="H55" i="93" s="1"/>
  <c r="H56" i="93"/>
  <c r="BA25" i="93"/>
  <c r="J71" i="93"/>
  <c r="J89" i="93"/>
  <c r="BA43" i="93"/>
  <c r="J86" i="93"/>
  <c r="BA40" i="93"/>
  <c r="AV39" i="93"/>
  <c r="J68" i="93"/>
  <c r="BA22" i="93"/>
  <c r="AV21" i="93"/>
  <c r="AV12" i="93"/>
  <c r="J59" i="93"/>
  <c r="BA13" i="93"/>
  <c r="J65" i="93"/>
  <c r="BA19" i="93"/>
  <c r="J60" i="93"/>
  <c r="BA14" i="93"/>
  <c r="AV30" i="93"/>
  <c r="J77" i="93"/>
  <c r="BA31" i="93"/>
  <c r="I85" i="93"/>
  <c r="AQ38" i="93"/>
  <c r="I84" i="93" s="1"/>
  <c r="J69" i="93"/>
  <c r="BA23" i="93"/>
  <c r="BA33" i="93"/>
  <c r="J79" i="93"/>
  <c r="J62" i="93"/>
  <c r="BA16" i="93"/>
  <c r="J61" i="93"/>
  <c r="BA15" i="93"/>
  <c r="K145" i="28"/>
  <c r="H144" i="38" s="1"/>
  <c r="K148" i="28"/>
  <c r="H147" i="38" s="1"/>
  <c r="K97" i="28"/>
  <c r="I76" i="92"/>
  <c r="AQ29" i="92"/>
  <c r="I75" i="92" s="1"/>
  <c r="J63" i="92"/>
  <c r="BA17" i="92"/>
  <c r="BA41" i="92"/>
  <c r="J87" i="92"/>
  <c r="BA24" i="92"/>
  <c r="J70" i="92"/>
  <c r="BA14" i="92"/>
  <c r="J60" i="92"/>
  <c r="BA23" i="92"/>
  <c r="J69" i="92"/>
  <c r="J72" i="92"/>
  <c r="BA26" i="92"/>
  <c r="BA44" i="92"/>
  <c r="J90" i="92"/>
  <c r="H56" i="92"/>
  <c r="AL9" i="92"/>
  <c r="H55" i="92" s="1"/>
  <c r="J79" i="92"/>
  <c r="BA33" i="92"/>
  <c r="BA32" i="92"/>
  <c r="J78" i="92"/>
  <c r="I67" i="92"/>
  <c r="AQ20" i="92"/>
  <c r="I66" i="92" s="1"/>
  <c r="J62" i="92"/>
  <c r="BA16" i="92"/>
  <c r="AV21" i="92"/>
  <c r="J68" i="92"/>
  <c r="BA22" i="92"/>
  <c r="BA36" i="92"/>
  <c r="J82" i="92"/>
  <c r="J80" i="92"/>
  <c r="BA34" i="92"/>
  <c r="J81" i="92"/>
  <c r="BA35" i="92"/>
  <c r="BA43" i="92"/>
  <c r="J89" i="92"/>
  <c r="BA19" i="92"/>
  <c r="J65" i="92"/>
  <c r="J61" i="92"/>
  <c r="BA15" i="92"/>
  <c r="BA27" i="92"/>
  <c r="J73" i="92"/>
  <c r="I85" i="92"/>
  <c r="AQ38" i="92"/>
  <c r="I84" i="92" s="1"/>
  <c r="BA42" i="92"/>
  <c r="J88" i="92"/>
  <c r="J77" i="92"/>
  <c r="BA31" i="92"/>
  <c r="AV30" i="92"/>
  <c r="AQ11" i="92"/>
  <c r="I57" i="92" s="1"/>
  <c r="I58" i="92"/>
  <c r="BA40" i="92"/>
  <c r="AV39" i="92"/>
  <c r="J86" i="92"/>
  <c r="BA18" i="92"/>
  <c r="J64" i="92"/>
  <c r="J71" i="92"/>
  <c r="BA25" i="92"/>
  <c r="J59" i="92"/>
  <c r="AV12" i="92"/>
  <c r="BA13" i="92"/>
  <c r="H56" i="89"/>
  <c r="AL9" i="89"/>
  <c r="H55" i="89" s="1"/>
  <c r="AQ29" i="89"/>
  <c r="I75" i="89" s="1"/>
  <c r="I76" i="89"/>
  <c r="I85" i="91"/>
  <c r="AQ38" i="91"/>
  <c r="I84" i="91" s="1"/>
  <c r="J68" i="88"/>
  <c r="AV21" i="88"/>
  <c r="BA22" i="88"/>
  <c r="BA32" i="89"/>
  <c r="J78" i="89"/>
  <c r="BA36" i="89"/>
  <c r="J82" i="89"/>
  <c r="BA42" i="89"/>
  <c r="J88" i="89"/>
  <c r="AV30" i="89"/>
  <c r="J77" i="89"/>
  <c r="BA31" i="89"/>
  <c r="BA23" i="88"/>
  <c r="J69" i="88"/>
  <c r="I67" i="88"/>
  <c r="AQ20" i="88"/>
  <c r="I66" i="88" s="1"/>
  <c r="I67" i="89"/>
  <c r="AQ20" i="89"/>
  <c r="I66" i="89" s="1"/>
  <c r="J87" i="89"/>
  <c r="BA41" i="89"/>
  <c r="J87" i="90"/>
  <c r="BA41" i="90"/>
  <c r="BA27" i="88"/>
  <c r="J73" i="88"/>
  <c r="BA17" i="90"/>
  <c r="J63" i="90"/>
  <c r="J65" i="90"/>
  <c r="BA19" i="90"/>
  <c r="H56" i="90"/>
  <c r="AL9" i="90"/>
  <c r="H55" i="90" s="1"/>
  <c r="BA24" i="89"/>
  <c r="J70" i="89"/>
  <c r="J86" i="91"/>
  <c r="AV39" i="91"/>
  <c r="BA40" i="91"/>
  <c r="J70" i="91"/>
  <c r="BA24" i="91"/>
  <c r="I58" i="91"/>
  <c r="AQ11" i="91"/>
  <c r="I57" i="91" s="1"/>
  <c r="J68" i="89"/>
  <c r="BA22" i="89"/>
  <c r="AV21" i="89"/>
  <c r="J77" i="88"/>
  <c r="BA31" i="88"/>
  <c r="J88" i="88"/>
  <c r="BA42" i="88"/>
  <c r="J89" i="91"/>
  <c r="BA43" i="91"/>
  <c r="BA27" i="90"/>
  <c r="J73" i="90"/>
  <c r="J78" i="90"/>
  <c r="BA32" i="90"/>
  <c r="J65" i="89"/>
  <c r="BA19" i="89"/>
  <c r="BA33" i="88"/>
  <c r="J79" i="88"/>
  <c r="BA24" i="90"/>
  <c r="J70" i="90"/>
  <c r="J72" i="91"/>
  <c r="BA26" i="91"/>
  <c r="I76" i="90"/>
  <c r="AQ29" i="90"/>
  <c r="I75" i="90" s="1"/>
  <c r="I58" i="88"/>
  <c r="AQ11" i="88"/>
  <c r="I57" i="88" s="1"/>
  <c r="J81" i="89"/>
  <c r="BA35" i="89"/>
  <c r="J59" i="91"/>
  <c r="BA13" i="91"/>
  <c r="AV12" i="91"/>
  <c r="J71" i="90"/>
  <c r="BA25" i="90"/>
  <c r="BA27" i="91"/>
  <c r="J73" i="91"/>
  <c r="I85" i="88"/>
  <c r="AQ38" i="88"/>
  <c r="I84" i="88" s="1"/>
  <c r="J89" i="89"/>
  <c r="BA43" i="89"/>
  <c r="J77" i="90"/>
  <c r="BA31" i="90"/>
  <c r="AV30" i="90"/>
  <c r="BA18" i="89"/>
  <c r="J64" i="89"/>
  <c r="BA13" i="88"/>
  <c r="J59" i="88"/>
  <c r="AV12" i="88"/>
  <c r="BA32" i="88"/>
  <c r="J78" i="88"/>
  <c r="AV21" i="90"/>
  <c r="J69" i="90"/>
  <c r="BA23" i="90"/>
  <c r="BA42" i="91"/>
  <c r="J88" i="91"/>
  <c r="BA16" i="89"/>
  <c r="J62" i="89"/>
  <c r="J90" i="91"/>
  <c r="BA44" i="91"/>
  <c r="J81" i="90"/>
  <c r="BA35" i="90"/>
  <c r="BA36" i="90"/>
  <c r="J82" i="90"/>
  <c r="AQ29" i="88"/>
  <c r="I75" i="88" s="1"/>
  <c r="I76" i="88"/>
  <c r="BA27" i="89"/>
  <c r="J73" i="89"/>
  <c r="J86" i="88"/>
  <c r="AV39" i="88"/>
  <c r="BA40" i="88"/>
  <c r="J80" i="88"/>
  <c r="BA34" i="88"/>
  <c r="J62" i="88"/>
  <c r="BA16" i="88"/>
  <c r="J71" i="91"/>
  <c r="BA25" i="91"/>
  <c r="I67" i="90"/>
  <c r="AQ20" i="90"/>
  <c r="I66" i="90" s="1"/>
  <c r="J71" i="89"/>
  <c r="BA25" i="89"/>
  <c r="J60" i="88"/>
  <c r="BA14" i="88"/>
  <c r="I76" i="91"/>
  <c r="AQ29" i="91"/>
  <c r="I75" i="91" s="1"/>
  <c r="J63" i="89"/>
  <c r="BA17" i="89"/>
  <c r="AV30" i="88"/>
  <c r="BA35" i="88"/>
  <c r="J81" i="88"/>
  <c r="J79" i="91"/>
  <c r="BA33" i="91"/>
  <c r="J61" i="90"/>
  <c r="BA15" i="90"/>
  <c r="BA23" i="89"/>
  <c r="J69" i="89"/>
  <c r="BA13" i="89"/>
  <c r="AV12" i="89"/>
  <c r="J59" i="89"/>
  <c r="J77" i="91"/>
  <c r="BA31" i="91"/>
  <c r="AV30" i="91"/>
  <c r="J63" i="88"/>
  <c r="BA17" i="88"/>
  <c r="H56" i="91"/>
  <c r="AL9" i="91"/>
  <c r="H55" i="91" s="1"/>
  <c r="J72" i="89"/>
  <c r="BA26" i="89"/>
  <c r="BA34" i="91"/>
  <c r="J80" i="91"/>
  <c r="J79" i="89"/>
  <c r="BA33" i="89"/>
  <c r="J90" i="90"/>
  <c r="BA44" i="90"/>
  <c r="J87" i="91"/>
  <c r="BA41" i="91"/>
  <c r="I58" i="89"/>
  <c r="AQ11" i="89"/>
  <c r="I57" i="89" s="1"/>
  <c r="J72" i="90"/>
  <c r="BA26" i="90"/>
  <c r="BA18" i="90"/>
  <c r="J64" i="90"/>
  <c r="J82" i="91"/>
  <c r="BA36" i="91"/>
  <c r="I85" i="90"/>
  <c r="AQ38" i="90"/>
  <c r="I84" i="90" s="1"/>
  <c r="BA43" i="90"/>
  <c r="J89" i="90"/>
  <c r="BA23" i="91"/>
  <c r="J69" i="91"/>
  <c r="BA44" i="89"/>
  <c r="J90" i="89"/>
  <c r="J89" i="88"/>
  <c r="BA43" i="88"/>
  <c r="J61" i="89"/>
  <c r="BA15" i="89"/>
  <c r="BA35" i="91"/>
  <c r="J81" i="91"/>
  <c r="BA32" i="91"/>
  <c r="J78" i="91"/>
  <c r="J87" i="88"/>
  <c r="BA41" i="88"/>
  <c r="J82" i="88"/>
  <c r="BA36" i="88"/>
  <c r="J61" i="88"/>
  <c r="BA15" i="88"/>
  <c r="J86" i="90"/>
  <c r="BA40" i="90"/>
  <c r="AV39" i="90"/>
  <c r="BA42" i="90"/>
  <c r="J88" i="90"/>
  <c r="J65" i="88"/>
  <c r="BA19" i="88"/>
  <c r="J60" i="90"/>
  <c r="BA14" i="90"/>
  <c r="J68" i="91"/>
  <c r="AV21" i="91"/>
  <c r="BA22" i="91"/>
  <c r="J64" i="91"/>
  <c r="BA18" i="91"/>
  <c r="J63" i="91"/>
  <c r="BA17" i="91"/>
  <c r="J68" i="90"/>
  <c r="BA22" i="90"/>
  <c r="BA34" i="90"/>
  <c r="J80" i="90"/>
  <c r="I58" i="90"/>
  <c r="AQ11" i="90"/>
  <c r="I57" i="90" s="1"/>
  <c r="J65" i="91"/>
  <c r="BA19" i="91"/>
  <c r="J64" i="88"/>
  <c r="BA18" i="88"/>
  <c r="J72" i="88"/>
  <c r="BA26" i="88"/>
  <c r="J60" i="91"/>
  <c r="BA14" i="91"/>
  <c r="J86" i="89"/>
  <c r="AV39" i="89"/>
  <c r="BA40" i="89"/>
  <c r="BA25" i="88"/>
  <c r="J71" i="88"/>
  <c r="BA33" i="90"/>
  <c r="J79" i="90"/>
  <c r="I67" i="91"/>
  <c r="AQ20" i="91"/>
  <c r="I66" i="91" s="1"/>
  <c r="BA44" i="88"/>
  <c r="J90" i="88"/>
  <c r="H56" i="88"/>
  <c r="AL9" i="88"/>
  <c r="H55" i="88" s="1"/>
  <c r="J62" i="91"/>
  <c r="BA16" i="91"/>
  <c r="J59" i="90"/>
  <c r="BA13" i="90"/>
  <c r="AV12" i="90"/>
  <c r="BA34" i="89"/>
  <c r="J80" i="89"/>
  <c r="J70" i="88"/>
  <c r="BA24" i="88"/>
  <c r="AQ38" i="89"/>
  <c r="I84" i="89" s="1"/>
  <c r="I85" i="89"/>
  <c r="J60" i="89"/>
  <c r="BA14" i="89"/>
  <c r="J62" i="90"/>
  <c r="BA16" i="90"/>
  <c r="J61" i="91"/>
  <c r="BA15" i="91"/>
  <c r="K90" i="28"/>
  <c r="J78" i="87"/>
  <c r="BA32" i="87"/>
  <c r="BA42" i="86"/>
  <c r="J88" i="86"/>
  <c r="J73" i="87"/>
  <c r="BA27" i="87"/>
  <c r="J68" i="87"/>
  <c r="BA22" i="87"/>
  <c r="AV21" i="87"/>
  <c r="AV12" i="87"/>
  <c r="J59" i="87"/>
  <c r="BA13" i="87"/>
  <c r="BA17" i="87"/>
  <c r="J63" i="87"/>
  <c r="AQ38" i="86"/>
  <c r="I84" i="86" s="1"/>
  <c r="I85" i="86"/>
  <c r="BA44" i="87"/>
  <c r="J90" i="87"/>
  <c r="BA36" i="87"/>
  <c r="J82" i="87"/>
  <c r="AQ11" i="87"/>
  <c r="I57" i="87" s="1"/>
  <c r="I58" i="87"/>
  <c r="J86" i="86"/>
  <c r="AV39" i="86"/>
  <c r="BA40" i="86"/>
  <c r="BA26" i="86"/>
  <c r="J72" i="86"/>
  <c r="J69" i="87"/>
  <c r="BA23" i="87"/>
  <c r="BA26" i="87"/>
  <c r="J72" i="87"/>
  <c r="AQ29" i="87"/>
  <c r="I75" i="87" s="1"/>
  <c r="I76" i="87"/>
  <c r="J61" i="86"/>
  <c r="BA15" i="86"/>
  <c r="BA14" i="87"/>
  <c r="J60" i="87"/>
  <c r="BA41" i="87"/>
  <c r="J87" i="87"/>
  <c r="AV30" i="87"/>
  <c r="BA31" i="87"/>
  <c r="J77" i="87"/>
  <c r="J81" i="86"/>
  <c r="BA35" i="86"/>
  <c r="AL9" i="86"/>
  <c r="H55" i="86" s="1"/>
  <c r="H56" i="86"/>
  <c r="BA42" i="87"/>
  <c r="J88" i="87"/>
  <c r="AL9" i="87"/>
  <c r="H55" i="87" s="1"/>
  <c r="H56" i="87"/>
  <c r="J79" i="87"/>
  <c r="BA33" i="87"/>
  <c r="J65" i="87"/>
  <c r="BA19" i="87"/>
  <c r="BA43" i="86"/>
  <c r="J89" i="86"/>
  <c r="J70" i="86"/>
  <c r="BA24" i="86"/>
  <c r="BA19" i="86"/>
  <c r="J65" i="86"/>
  <c r="BA34" i="87"/>
  <c r="J80" i="87"/>
  <c r="BA44" i="86"/>
  <c r="J90" i="86"/>
  <c r="BA14" i="86"/>
  <c r="J60" i="86"/>
  <c r="BA25" i="86"/>
  <c r="J71" i="86"/>
  <c r="J62" i="86"/>
  <c r="BA16" i="86"/>
  <c r="J81" i="87"/>
  <c r="BA35" i="87"/>
  <c r="J82" i="86"/>
  <c r="BA36" i="86"/>
  <c r="J78" i="86"/>
  <c r="BA32" i="86"/>
  <c r="J77" i="86"/>
  <c r="BA31" i="86"/>
  <c r="AV30" i="86"/>
  <c r="BA13" i="86"/>
  <c r="J59" i="86"/>
  <c r="AV12" i="86"/>
  <c r="J70" i="87"/>
  <c r="BA24" i="87"/>
  <c r="J71" i="87"/>
  <c r="BA25" i="87"/>
  <c r="J87" i="86"/>
  <c r="BA41" i="86"/>
  <c r="J63" i="86"/>
  <c r="BA17" i="86"/>
  <c r="J89" i="87"/>
  <c r="BA43" i="87"/>
  <c r="I67" i="86"/>
  <c r="AQ20" i="86"/>
  <c r="I66" i="86" s="1"/>
  <c r="J69" i="86"/>
  <c r="BA23" i="86"/>
  <c r="AQ11" i="86"/>
  <c r="I57" i="86" s="1"/>
  <c r="I58" i="86"/>
  <c r="J79" i="86"/>
  <c r="BA33" i="86"/>
  <c r="I76" i="86"/>
  <c r="AQ29" i="86"/>
  <c r="I75" i="86" s="1"/>
  <c r="J64" i="87"/>
  <c r="BA18" i="87"/>
  <c r="I85" i="87"/>
  <c r="AQ38" i="87"/>
  <c r="I84" i="87" s="1"/>
  <c r="BA22" i="86"/>
  <c r="J68" i="86"/>
  <c r="AV21" i="86"/>
  <c r="J61" i="87"/>
  <c r="BA15" i="87"/>
  <c r="J73" i="86"/>
  <c r="BA27" i="86"/>
  <c r="J62" i="87"/>
  <c r="BA16" i="87"/>
  <c r="AV39" i="87"/>
  <c r="J86" i="87"/>
  <c r="BA40" i="87"/>
  <c r="BA18" i="86"/>
  <c r="J64" i="86"/>
  <c r="I67" i="87"/>
  <c r="AQ20" i="87"/>
  <c r="I66" i="87" s="1"/>
  <c r="J80" i="86"/>
  <c r="BA34" i="86"/>
  <c r="BA16" i="83"/>
  <c r="J62" i="83"/>
  <c r="BA15" i="84"/>
  <c r="J61" i="84"/>
  <c r="BA15" i="83"/>
  <c r="J61" i="83"/>
  <c r="I67" i="82"/>
  <c r="AQ20" i="82"/>
  <c r="I66" i="82" s="1"/>
  <c r="J70" i="82"/>
  <c r="BA24" i="82"/>
  <c r="AL9" i="82"/>
  <c r="H55" i="82" s="1"/>
  <c r="H56" i="82"/>
  <c r="J89" i="83"/>
  <c r="BA43" i="83"/>
  <c r="BA26" i="83"/>
  <c r="J72" i="83"/>
  <c r="BA42" i="84"/>
  <c r="J88" i="84"/>
  <c r="J63" i="83"/>
  <c r="BA17" i="83"/>
  <c r="BA23" i="83"/>
  <c r="J69" i="83"/>
  <c r="BA22" i="82"/>
  <c r="J68" i="82"/>
  <c r="AV21" i="82"/>
  <c r="I58" i="84"/>
  <c r="AQ11" i="84"/>
  <c r="I57" i="84" s="1"/>
  <c r="J78" i="83"/>
  <c r="BA32" i="83"/>
  <c r="BA35" i="84"/>
  <c r="J81" i="84"/>
  <c r="BA23" i="82"/>
  <c r="J69" i="82"/>
  <c r="J72" i="82"/>
  <c r="BA26" i="82"/>
  <c r="BA40" i="82"/>
  <c r="AV39" i="82"/>
  <c r="J86" i="82"/>
  <c r="J90" i="84"/>
  <c r="BA44" i="84"/>
  <c r="J87" i="84"/>
  <c r="BA41" i="84"/>
  <c r="J65" i="84"/>
  <c r="BA19" i="84"/>
  <c r="BA13" i="84"/>
  <c r="AV12" i="84"/>
  <c r="J59" i="84"/>
  <c r="BA31" i="83"/>
  <c r="J77" i="83"/>
  <c r="AV30" i="83"/>
  <c r="BA23" i="84"/>
  <c r="J69" i="84"/>
  <c r="AQ29" i="82"/>
  <c r="I75" i="82" s="1"/>
  <c r="I76" i="82"/>
  <c r="J60" i="84"/>
  <c r="BA14" i="84"/>
  <c r="AQ29" i="83"/>
  <c r="I75" i="83" s="1"/>
  <c r="I76" i="83"/>
  <c r="J79" i="84"/>
  <c r="BA33" i="84"/>
  <c r="J71" i="84"/>
  <c r="BA25" i="84"/>
  <c r="J90" i="82"/>
  <c r="BA44" i="82"/>
  <c r="J70" i="83"/>
  <c r="BA24" i="83"/>
  <c r="AQ38" i="82"/>
  <c r="I84" i="82" s="1"/>
  <c r="I85" i="82"/>
  <c r="J63" i="84"/>
  <c r="BA17" i="84"/>
  <c r="J77" i="82"/>
  <c r="AV30" i="82"/>
  <c r="BA31" i="82"/>
  <c r="J64" i="83"/>
  <c r="BA18" i="83"/>
  <c r="J73" i="82"/>
  <c r="BA27" i="82"/>
  <c r="J89" i="82"/>
  <c r="BA43" i="82"/>
  <c r="J78" i="82"/>
  <c r="BA32" i="82"/>
  <c r="I67" i="83"/>
  <c r="AQ20" i="83"/>
  <c r="I66" i="83" s="1"/>
  <c r="BA42" i="83"/>
  <c r="J88" i="83"/>
  <c r="J62" i="84"/>
  <c r="BA16" i="84"/>
  <c r="BA17" i="82"/>
  <c r="J63" i="82"/>
  <c r="J60" i="83"/>
  <c r="BA14" i="83"/>
  <c r="AQ38" i="84"/>
  <c r="I84" i="84" s="1"/>
  <c r="I85" i="84"/>
  <c r="I85" i="83"/>
  <c r="AQ38" i="83"/>
  <c r="I84" i="83" s="1"/>
  <c r="J65" i="82"/>
  <c r="BA19" i="82"/>
  <c r="BA31" i="84"/>
  <c r="J77" i="84"/>
  <c r="AV30" i="84"/>
  <c r="J82" i="83"/>
  <c r="BA36" i="83"/>
  <c r="J82" i="82"/>
  <c r="BA36" i="82"/>
  <c r="J88" i="82"/>
  <c r="BA42" i="82"/>
  <c r="J68" i="83"/>
  <c r="BA22" i="83"/>
  <c r="AV21" i="83"/>
  <c r="BA40" i="84"/>
  <c r="AV39" i="84"/>
  <c r="J86" i="84"/>
  <c r="J72" i="84"/>
  <c r="BA26" i="84"/>
  <c r="BA25" i="82"/>
  <c r="J71" i="82"/>
  <c r="BA40" i="83"/>
  <c r="AV39" i="83"/>
  <c r="J86" i="83"/>
  <c r="BA13" i="82"/>
  <c r="AV12" i="82"/>
  <c r="J59" i="82"/>
  <c r="H56" i="84"/>
  <c r="AL9" i="84"/>
  <c r="H55" i="84" s="1"/>
  <c r="J70" i="84"/>
  <c r="BA24" i="84"/>
  <c r="J80" i="84"/>
  <c r="BA34" i="84"/>
  <c r="I67" i="84"/>
  <c r="AQ20" i="84"/>
  <c r="I66" i="84" s="1"/>
  <c r="J81" i="82"/>
  <c r="BA35" i="82"/>
  <c r="J79" i="83"/>
  <c r="BA33" i="83"/>
  <c r="I58" i="83"/>
  <c r="AQ11" i="83"/>
  <c r="I57" i="83" s="1"/>
  <c r="I58" i="82"/>
  <c r="AQ11" i="82"/>
  <c r="I57" i="82" s="1"/>
  <c r="BA27" i="84"/>
  <c r="J73" i="84"/>
  <c r="J64" i="84"/>
  <c r="BA18" i="84"/>
  <c r="BA33" i="82"/>
  <c r="J79" i="82"/>
  <c r="J90" i="83"/>
  <c r="BA44" i="83"/>
  <c r="BA35" i="83"/>
  <c r="J81" i="83"/>
  <c r="J82" i="84"/>
  <c r="BA36" i="84"/>
  <c r="AL9" i="83"/>
  <c r="H55" i="83" s="1"/>
  <c r="H56" i="83"/>
  <c r="J65" i="83"/>
  <c r="BA19" i="83"/>
  <c r="J64" i="82"/>
  <c r="BA18" i="82"/>
  <c r="I76" i="84"/>
  <c r="AQ29" i="84"/>
  <c r="I75" i="84" s="1"/>
  <c r="BA15" i="82"/>
  <c r="J61" i="82"/>
  <c r="J80" i="82"/>
  <c r="BA34" i="82"/>
  <c r="BA27" i="83"/>
  <c r="J73" i="83"/>
  <c r="J87" i="82"/>
  <c r="BA41" i="82"/>
  <c r="J68" i="84"/>
  <c r="AV21" i="84"/>
  <c r="BA22" i="84"/>
  <c r="J80" i="83"/>
  <c r="BA34" i="83"/>
  <c r="BA13" i="83"/>
  <c r="AV12" i="83"/>
  <c r="J59" i="83"/>
  <c r="BA25" i="83"/>
  <c r="J71" i="83"/>
  <c r="BA41" i="83"/>
  <c r="J87" i="83"/>
  <c r="J89" i="84"/>
  <c r="BA43" i="84"/>
  <c r="J60" i="82"/>
  <c r="BA14" i="82"/>
  <c r="BA16" i="82"/>
  <c r="J62" i="82"/>
  <c r="BA32" i="84"/>
  <c r="J78" i="84"/>
  <c r="J79" i="81"/>
  <c r="BA33" i="81"/>
  <c r="BA35" i="81"/>
  <c r="J81" i="81"/>
  <c r="I85" i="81"/>
  <c r="AQ38" i="81"/>
  <c r="I84" i="81" s="1"/>
  <c r="J60" i="81"/>
  <c r="BA14" i="81"/>
  <c r="H56" i="81"/>
  <c r="AL9" i="81"/>
  <c r="H55" i="81" s="1"/>
  <c r="AQ29" i="81"/>
  <c r="I75" i="81" s="1"/>
  <c r="I76" i="81"/>
  <c r="BA16" i="81"/>
  <c r="J62" i="81"/>
  <c r="AV30" i="81"/>
  <c r="J77" i="81"/>
  <c r="BA31" i="81"/>
  <c r="BA18" i="81"/>
  <c r="J64" i="81"/>
  <c r="BA15" i="81"/>
  <c r="J61" i="81"/>
  <c r="J80" i="81"/>
  <c r="BA34" i="81"/>
  <c r="J72" i="81"/>
  <c r="BA26" i="81"/>
  <c r="BA23" i="81"/>
  <c r="J69" i="81"/>
  <c r="BA32" i="81"/>
  <c r="J78" i="81"/>
  <c r="J71" i="81"/>
  <c r="BA25" i="81"/>
  <c r="BA43" i="81"/>
  <c r="J89" i="81"/>
  <c r="BA42" i="81"/>
  <c r="J88" i="81"/>
  <c r="BA17" i="81"/>
  <c r="J63" i="81"/>
  <c r="BA19" i="81"/>
  <c r="J65" i="81"/>
  <c r="J70" i="81"/>
  <c r="BA24" i="81"/>
  <c r="J82" i="81"/>
  <c r="BA36" i="81"/>
  <c r="BA41" i="81"/>
  <c r="J87" i="81"/>
  <c r="J73" i="81"/>
  <c r="BA27" i="81"/>
  <c r="J90" i="81"/>
  <c r="BA44" i="81"/>
  <c r="AQ20" i="81"/>
  <c r="I66" i="81" s="1"/>
  <c r="I67" i="81"/>
  <c r="AQ11" i="81"/>
  <c r="I57" i="81" s="1"/>
  <c r="I58" i="81"/>
  <c r="BA40" i="81"/>
  <c r="AV39" i="81"/>
  <c r="J86" i="81"/>
  <c r="AV21" i="81"/>
  <c r="J68" i="81"/>
  <c r="BA22" i="81"/>
  <c r="AV12" i="81"/>
  <c r="J59" i="81"/>
  <c r="BA13" i="81"/>
  <c r="J70" i="78"/>
  <c r="BA24" i="78"/>
  <c r="J90" i="78"/>
  <c r="BA44" i="78"/>
  <c r="AV12" i="78"/>
  <c r="BA13" i="78"/>
  <c r="J59" i="78"/>
  <c r="BA16" i="78"/>
  <c r="J62" i="78"/>
  <c r="BA41" i="78"/>
  <c r="J87" i="78"/>
  <c r="I58" i="78"/>
  <c r="AQ11" i="78"/>
  <c r="I57" i="78" s="1"/>
  <c r="J88" i="78"/>
  <c r="BA42" i="78"/>
  <c r="AV21" i="78"/>
  <c r="J68" i="78"/>
  <c r="BA22" i="78"/>
  <c r="AQ38" i="78"/>
  <c r="I84" i="78" s="1"/>
  <c r="I85" i="78"/>
  <c r="I67" i="78"/>
  <c r="AQ20" i="78"/>
  <c r="I66" i="78" s="1"/>
  <c r="J89" i="78"/>
  <c r="BA43" i="78"/>
  <c r="J60" i="78"/>
  <c r="BA14" i="78"/>
  <c r="J63" i="78"/>
  <c r="BA17" i="78"/>
  <c r="J81" i="78"/>
  <c r="BA35" i="78"/>
  <c r="BA34" i="78"/>
  <c r="J80" i="78"/>
  <c r="BA33" i="78"/>
  <c r="J79" i="78"/>
  <c r="BA23" i="78"/>
  <c r="J69" i="78"/>
  <c r="BA26" i="78"/>
  <c r="J72" i="78"/>
  <c r="J61" i="78"/>
  <c r="BA15" i="78"/>
  <c r="J71" i="78"/>
  <c r="BA25" i="78"/>
  <c r="AV30" i="78"/>
  <c r="BA31" i="78"/>
  <c r="J77" i="78"/>
  <c r="AL9" i="78"/>
  <c r="H55" i="78" s="1"/>
  <c r="H56" i="78"/>
  <c r="J65" i="78"/>
  <c r="BA19" i="78"/>
  <c r="BA18" i="78"/>
  <c r="J64" i="78"/>
  <c r="BA27" i="78"/>
  <c r="J73" i="78"/>
  <c r="BA40" i="78"/>
  <c r="J86" i="78"/>
  <c r="AV39" i="78"/>
  <c r="I76" i="78"/>
  <c r="AQ29" i="78"/>
  <c r="I75" i="78" s="1"/>
  <c r="J78" i="78"/>
  <c r="BA32" i="78"/>
  <c r="BA23" i="76"/>
  <c r="J69" i="76"/>
  <c r="J72" i="76"/>
  <c r="BA26" i="76"/>
  <c r="BA22" i="76"/>
  <c r="AV21" i="76"/>
  <c r="J68" i="76"/>
  <c r="BA24" i="76"/>
  <c r="J70" i="76"/>
  <c r="J63" i="76"/>
  <c r="BA17" i="76"/>
  <c r="BA34" i="76"/>
  <c r="J80" i="76"/>
  <c r="J62" i="74"/>
  <c r="BA16" i="74"/>
  <c r="J65" i="76"/>
  <c r="BA19" i="76"/>
  <c r="AQ11" i="76"/>
  <c r="I57" i="76" s="1"/>
  <c r="I58" i="76"/>
  <c r="AV39" i="74"/>
  <c r="J86" i="74"/>
  <c r="BA40" i="74"/>
  <c r="BA44" i="76"/>
  <c r="J90" i="76"/>
  <c r="J71" i="76"/>
  <c r="BA25" i="76"/>
  <c r="BA41" i="76"/>
  <c r="J87" i="76"/>
  <c r="J60" i="74"/>
  <c r="BA14" i="74"/>
  <c r="BA23" i="74"/>
  <c r="J69" i="74"/>
  <c r="BA22" i="74"/>
  <c r="AV21" i="74"/>
  <c r="J68" i="74"/>
  <c r="BA13" i="76"/>
  <c r="AV12" i="76"/>
  <c r="J59" i="76"/>
  <c r="J81" i="76"/>
  <c r="BA35" i="76"/>
  <c r="BA42" i="76"/>
  <c r="J88" i="76"/>
  <c r="I85" i="74"/>
  <c r="AQ38" i="74"/>
  <c r="I84" i="74" s="1"/>
  <c r="I67" i="74"/>
  <c r="AQ20" i="74"/>
  <c r="I66" i="74" s="1"/>
  <c r="BA18" i="74"/>
  <c r="J64" i="74"/>
  <c r="J73" i="76"/>
  <c r="BA27" i="76"/>
  <c r="I85" i="76"/>
  <c r="AQ38" i="76"/>
  <c r="I84" i="76" s="1"/>
  <c r="AV30" i="74"/>
  <c r="BA31" i="74"/>
  <c r="J77" i="74"/>
  <c r="BA25" i="74"/>
  <c r="J71" i="74"/>
  <c r="AQ29" i="76"/>
  <c r="I75" i="76" s="1"/>
  <c r="I76" i="76"/>
  <c r="BA33" i="74"/>
  <c r="J79" i="74"/>
  <c r="J87" i="74"/>
  <c r="BA41" i="74"/>
  <c r="BA27" i="74"/>
  <c r="J73" i="74"/>
  <c r="I76" i="74"/>
  <c r="AQ29" i="74"/>
  <c r="I75" i="74" s="1"/>
  <c r="J77" i="76"/>
  <c r="BA31" i="76"/>
  <c r="AV30" i="76"/>
  <c r="BA36" i="76"/>
  <c r="J82" i="76"/>
  <c r="BA15" i="76"/>
  <c r="J61" i="76"/>
  <c r="AV39" i="76"/>
  <c r="BA40" i="76"/>
  <c r="J86" i="76"/>
  <c r="AV12" i="74"/>
  <c r="BA13" i="74"/>
  <c r="J59" i="74"/>
  <c r="J89" i="76"/>
  <c r="BA43" i="76"/>
  <c r="BA26" i="74"/>
  <c r="J72" i="74"/>
  <c r="J80" i="74"/>
  <c r="BA34" i="74"/>
  <c r="BA32" i="76"/>
  <c r="J78" i="76"/>
  <c r="I58" i="74"/>
  <c r="AQ11" i="74"/>
  <c r="I57" i="74" s="1"/>
  <c r="J65" i="74"/>
  <c r="BA19" i="74"/>
  <c r="BA42" i="74"/>
  <c r="J88" i="74"/>
  <c r="H56" i="74"/>
  <c r="AL9" i="74"/>
  <c r="H55" i="74" s="1"/>
  <c r="J70" i="74"/>
  <c r="BA24" i="74"/>
  <c r="BA16" i="76"/>
  <c r="J62" i="76"/>
  <c r="J63" i="74"/>
  <c r="BA17" i="74"/>
  <c r="BA33" i="76"/>
  <c r="J79" i="76"/>
  <c r="BA14" i="76"/>
  <c r="J60" i="76"/>
  <c r="BA44" i="74"/>
  <c r="J90" i="74"/>
  <c r="BA18" i="76"/>
  <c r="J64" i="76"/>
  <c r="BA35" i="74"/>
  <c r="J81" i="74"/>
  <c r="BA43" i="74"/>
  <c r="J89" i="74"/>
  <c r="I67" i="76"/>
  <c r="AQ20" i="76"/>
  <c r="I66" i="76" s="1"/>
  <c r="AL9" i="76"/>
  <c r="H55" i="76" s="1"/>
  <c r="H56" i="76"/>
  <c r="J78" i="74"/>
  <c r="BA32" i="74"/>
  <c r="J61" i="74"/>
  <c r="BA15" i="74"/>
  <c r="BA36" i="74"/>
  <c r="J82" i="74"/>
  <c r="I58" i="73"/>
  <c r="AQ11" i="73"/>
  <c r="I57" i="73" s="1"/>
  <c r="AV30" i="73"/>
  <c r="J78" i="73"/>
  <c r="BA32" i="73"/>
  <c r="BA34" i="73"/>
  <c r="J80" i="73"/>
  <c r="BA27" i="73"/>
  <c r="J73" i="73"/>
  <c r="BA44" i="73"/>
  <c r="J90" i="73"/>
  <c r="BA16" i="73"/>
  <c r="J62" i="73"/>
  <c r="AQ29" i="73"/>
  <c r="I75" i="73" s="1"/>
  <c r="I76" i="73"/>
  <c r="J63" i="73"/>
  <c r="BA17" i="73"/>
  <c r="AV21" i="73"/>
  <c r="J68" i="73"/>
  <c r="BA22" i="73"/>
  <c r="J60" i="73"/>
  <c r="BA14" i="73"/>
  <c r="J70" i="73"/>
  <c r="BA24" i="73"/>
  <c r="BA43" i="73"/>
  <c r="J89" i="73"/>
  <c r="J77" i="73"/>
  <c r="BA31" i="73"/>
  <c r="BA26" i="73"/>
  <c r="J72" i="73"/>
  <c r="AQ20" i="73"/>
  <c r="I66" i="73" s="1"/>
  <c r="I67" i="73"/>
  <c r="BA19" i="73"/>
  <c r="J65" i="73"/>
  <c r="J79" i="73"/>
  <c r="BA33" i="73"/>
  <c r="AV39" i="73"/>
  <c r="BA40" i="73"/>
  <c r="J86" i="73"/>
  <c r="BA25" i="73"/>
  <c r="J71" i="73"/>
  <c r="AL9" i="73"/>
  <c r="H55" i="73" s="1"/>
  <c r="H56" i="73"/>
  <c r="J87" i="73"/>
  <c r="BA41" i="73"/>
  <c r="AQ38" i="73"/>
  <c r="I84" i="73" s="1"/>
  <c r="I85" i="73"/>
  <c r="BA18" i="73"/>
  <c r="J64" i="73"/>
  <c r="BA35" i="73"/>
  <c r="J81" i="73"/>
  <c r="BA15" i="73"/>
  <c r="J61" i="73"/>
  <c r="BA36" i="73"/>
  <c r="J82" i="73"/>
  <c r="J69" i="73"/>
  <c r="BA23" i="73"/>
  <c r="BA42" i="73"/>
  <c r="J88" i="73"/>
  <c r="J59" i="73"/>
  <c r="BA13" i="73"/>
  <c r="AV12" i="73"/>
  <c r="AQ20" i="69"/>
  <c r="I66" i="69" s="1"/>
  <c r="I67" i="69"/>
  <c r="J71" i="69"/>
  <c r="BA25" i="69"/>
  <c r="J82" i="69"/>
  <c r="BA36" i="69"/>
  <c r="H56" i="69"/>
  <c r="AL9" i="69"/>
  <c r="H55" i="69" s="1"/>
  <c r="J79" i="69"/>
  <c r="BA33" i="69"/>
  <c r="BA42" i="69"/>
  <c r="J88" i="69"/>
  <c r="BA27" i="69"/>
  <c r="J73" i="69"/>
  <c r="J63" i="69"/>
  <c r="BA17" i="69"/>
  <c r="BA22" i="69"/>
  <c r="AV21" i="69"/>
  <c r="J68" i="69"/>
  <c r="J70" i="69"/>
  <c r="BA24" i="69"/>
  <c r="I58" i="69"/>
  <c r="AQ11" i="69"/>
  <c r="I57" i="69" s="1"/>
  <c r="BA34" i="69"/>
  <c r="J80" i="69"/>
  <c r="AV39" i="69"/>
  <c r="J86" i="69"/>
  <c r="BA40" i="69"/>
  <c r="J89" i="69"/>
  <c r="BA43" i="69"/>
  <c r="I85" i="69"/>
  <c r="AQ38" i="69"/>
  <c r="I84" i="69" s="1"/>
  <c r="J59" i="69"/>
  <c r="BA13" i="69"/>
  <c r="AV12" i="69"/>
  <c r="J60" i="69"/>
  <c r="BA14" i="69"/>
  <c r="BA35" i="69"/>
  <c r="J81" i="69"/>
  <c r="J78" i="69"/>
  <c r="BA32" i="69"/>
  <c r="I76" i="69"/>
  <c r="AQ29" i="69"/>
  <c r="I75" i="69" s="1"/>
  <c r="BA19" i="69"/>
  <c r="J65" i="69"/>
  <c r="BA26" i="69"/>
  <c r="J72" i="69"/>
  <c r="J62" i="69"/>
  <c r="BA16" i="69"/>
  <c r="J64" i="69"/>
  <c r="BA18" i="69"/>
  <c r="BA44" i="69"/>
  <c r="J90" i="69"/>
  <c r="AV30" i="69"/>
  <c r="BA31" i="69"/>
  <c r="J77" i="69"/>
  <c r="J87" i="69"/>
  <c r="BA41" i="69"/>
  <c r="J69" i="69"/>
  <c r="BA23" i="69"/>
  <c r="J61" i="69"/>
  <c r="BA15" i="69"/>
  <c r="J63" i="66"/>
  <c r="BA17" i="66"/>
  <c r="BA16" i="66"/>
  <c r="J62" i="66"/>
  <c r="BA34" i="66"/>
  <c r="J80" i="66"/>
  <c r="I58" i="66"/>
  <c r="AQ11" i="66"/>
  <c r="I57" i="66" s="1"/>
  <c r="J60" i="66"/>
  <c r="BA14" i="66"/>
  <c r="J61" i="66"/>
  <c r="BA15" i="66"/>
  <c r="J90" i="66"/>
  <c r="BA44" i="66"/>
  <c r="BA41" i="66"/>
  <c r="J87" i="66"/>
  <c r="J82" i="66"/>
  <c r="BA36" i="66"/>
  <c r="J73" i="66"/>
  <c r="BA27" i="66"/>
  <c r="J69" i="66"/>
  <c r="BA23" i="66"/>
  <c r="J78" i="66"/>
  <c r="BA32" i="66"/>
  <c r="I85" i="66"/>
  <c r="AQ38" i="66"/>
  <c r="I84" i="66" s="1"/>
  <c r="AV39" i="66"/>
  <c r="BA40" i="66"/>
  <c r="J86" i="66"/>
  <c r="BA43" i="66"/>
  <c r="J89" i="66"/>
  <c r="J79" i="66"/>
  <c r="BA33" i="66"/>
  <c r="BA35" i="66"/>
  <c r="J81" i="66"/>
  <c r="BA31" i="66"/>
  <c r="AV30" i="66"/>
  <c r="AV29" i="66" s="1"/>
  <c r="J77" i="66"/>
  <c r="I75" i="66"/>
  <c r="I76" i="66"/>
  <c r="J72" i="66"/>
  <c r="BA26" i="66"/>
  <c r="BA22" i="66"/>
  <c r="J68" i="66"/>
  <c r="AV21" i="66"/>
  <c r="BA25" i="66"/>
  <c r="J71" i="66"/>
  <c r="BA18" i="66"/>
  <c r="J64" i="66"/>
  <c r="J70" i="66"/>
  <c r="BA24" i="66"/>
  <c r="H56" i="66"/>
  <c r="AL9" i="66"/>
  <c r="H55" i="66" s="1"/>
  <c r="AV12" i="66"/>
  <c r="BA13" i="66"/>
  <c r="J59" i="66"/>
  <c r="AQ20" i="66"/>
  <c r="I66" i="66" s="1"/>
  <c r="I67" i="66"/>
  <c r="BA19" i="66"/>
  <c r="J65" i="66"/>
  <c r="BA42" i="66"/>
  <c r="J88" i="66"/>
  <c r="H61" i="65"/>
  <c r="AQ15" i="65"/>
  <c r="H89" i="64"/>
  <c r="AQ43" i="64"/>
  <c r="H87" i="65"/>
  <c r="AQ41" i="65"/>
  <c r="H64" i="65"/>
  <c r="AQ18" i="65"/>
  <c r="H81" i="64"/>
  <c r="AQ35" i="64"/>
  <c r="G85" i="65"/>
  <c r="AG38" i="65"/>
  <c r="G84" i="65" s="1"/>
  <c r="AG11" i="63"/>
  <c r="G57" i="63" s="1"/>
  <c r="G58" i="63"/>
  <c r="H63" i="63"/>
  <c r="AQ17" i="63"/>
  <c r="G76" i="63"/>
  <c r="G75" i="63"/>
  <c r="AG11" i="65"/>
  <c r="G57" i="65" s="1"/>
  <c r="G58" i="65"/>
  <c r="AG38" i="63"/>
  <c r="G84" i="63" s="1"/>
  <c r="G85" i="63"/>
  <c r="H90" i="64"/>
  <c r="AQ44" i="64"/>
  <c r="H68" i="63"/>
  <c r="AQ22" i="63"/>
  <c r="AL21" i="63"/>
  <c r="H63" i="65"/>
  <c r="AQ17" i="65"/>
  <c r="H86" i="65"/>
  <c r="AQ40" i="65"/>
  <c r="AL39" i="65"/>
  <c r="H65" i="65"/>
  <c r="AQ19" i="65"/>
  <c r="H64" i="64"/>
  <c r="AQ18" i="64"/>
  <c r="G85" i="64"/>
  <c r="AG38" i="64"/>
  <c r="G84" i="64" s="1"/>
  <c r="H70" i="65"/>
  <c r="AQ24" i="65"/>
  <c r="H90" i="63"/>
  <c r="AQ44" i="63"/>
  <c r="H86" i="63"/>
  <c r="AQ40" i="63"/>
  <c r="AL39" i="63"/>
  <c r="AB9" i="65"/>
  <c r="F55" i="65" s="1"/>
  <c r="F56" i="65"/>
  <c r="H78" i="63"/>
  <c r="AQ32" i="63"/>
  <c r="H82" i="64"/>
  <c r="AQ36" i="64"/>
  <c r="H71" i="63"/>
  <c r="AQ25" i="63"/>
  <c r="H59" i="63"/>
  <c r="AQ13" i="63"/>
  <c r="AL12" i="63"/>
  <c r="H86" i="64"/>
  <c r="AQ40" i="64"/>
  <c r="AL39" i="64"/>
  <c r="AB9" i="63"/>
  <c r="F55" i="63" s="1"/>
  <c r="F56" i="63"/>
  <c r="H80" i="64"/>
  <c r="AQ34" i="64"/>
  <c r="H89" i="63"/>
  <c r="AQ43" i="63"/>
  <c r="H77" i="63"/>
  <c r="AQ31" i="63"/>
  <c r="AL30" i="63"/>
  <c r="AL29" i="63" s="1"/>
  <c r="H59" i="65"/>
  <c r="AQ13" i="65"/>
  <c r="AL12" i="65"/>
  <c r="H73" i="63"/>
  <c r="AQ27" i="63"/>
  <c r="H60" i="64"/>
  <c r="AQ14" i="64"/>
  <c r="H62" i="63"/>
  <c r="AQ16" i="63"/>
  <c r="AG11" i="64"/>
  <c r="G57" i="64" s="1"/>
  <c r="G58" i="64"/>
  <c r="H71" i="64"/>
  <c r="AQ25" i="64"/>
  <c r="G75" i="64"/>
  <c r="G76" i="64"/>
  <c r="H79" i="64"/>
  <c r="AQ33" i="64"/>
  <c r="H61" i="64"/>
  <c r="AQ15" i="64"/>
  <c r="H81" i="63"/>
  <c r="AQ35" i="63"/>
  <c r="H82" i="65"/>
  <c r="AQ36" i="65"/>
  <c r="H70" i="63"/>
  <c r="AQ24" i="63"/>
  <c r="H80" i="63"/>
  <c r="AQ34" i="63"/>
  <c r="H78" i="65"/>
  <c r="AQ32" i="65"/>
  <c r="H77" i="64"/>
  <c r="AQ31" i="64"/>
  <c r="AL30" i="64"/>
  <c r="AL29" i="64" s="1"/>
  <c r="H69" i="63"/>
  <c r="AQ23" i="63"/>
  <c r="H65" i="64"/>
  <c r="AQ19" i="64"/>
  <c r="F56" i="64"/>
  <c r="AB9" i="64"/>
  <c r="F55" i="64" s="1"/>
  <c r="H59" i="64"/>
  <c r="AQ13" i="64"/>
  <c r="AL12" i="64"/>
  <c r="H73" i="65"/>
  <c r="AQ27" i="65"/>
  <c r="H79" i="65"/>
  <c r="AQ33" i="65"/>
  <c r="G75" i="65"/>
  <c r="G76" i="65"/>
  <c r="AG20" i="65"/>
  <c r="G66" i="65" s="1"/>
  <c r="G67" i="65"/>
  <c r="H64" i="63"/>
  <c r="AQ18" i="63"/>
  <c r="H88" i="63"/>
  <c r="AQ42" i="63"/>
  <c r="H81" i="65"/>
  <c r="AQ35" i="65"/>
  <c r="H63" i="64"/>
  <c r="AQ17" i="64"/>
  <c r="H72" i="63"/>
  <c r="AQ26" i="63"/>
  <c r="H78" i="64"/>
  <c r="AQ32" i="64"/>
  <c r="H69" i="65"/>
  <c r="AQ23" i="65"/>
  <c r="H77" i="65"/>
  <c r="AQ31" i="65"/>
  <c r="AL30" i="65"/>
  <c r="AL29" i="65" s="1"/>
  <c r="H82" i="63"/>
  <c r="AQ36" i="63"/>
  <c r="H60" i="63"/>
  <c r="AQ14" i="63"/>
  <c r="H87" i="64"/>
  <c r="AQ41" i="64"/>
  <c r="H73" i="64"/>
  <c r="AQ27" i="64"/>
  <c r="G67" i="64"/>
  <c r="AG20" i="64"/>
  <c r="G66" i="64" s="1"/>
  <c r="H89" i="65"/>
  <c r="AQ43" i="65"/>
  <c r="H69" i="64"/>
  <c r="AQ23" i="64"/>
  <c r="H68" i="65"/>
  <c r="AQ22" i="65"/>
  <c r="AL21" i="65"/>
  <c r="H70" i="64"/>
  <c r="AQ24" i="64"/>
  <c r="H79" i="63"/>
  <c r="AQ33" i="63"/>
  <c r="H68" i="64"/>
  <c r="AQ22" i="64"/>
  <c r="AL21" i="64"/>
  <c r="H80" i="65"/>
  <c r="AQ34" i="65"/>
  <c r="H62" i="65"/>
  <c r="AQ16" i="65"/>
  <c r="H88" i="64"/>
  <c r="AQ42" i="64"/>
  <c r="H72" i="64"/>
  <c r="AQ26" i="64"/>
  <c r="H72" i="65"/>
  <c r="AQ26" i="65"/>
  <c r="H88" i="65"/>
  <c r="AQ42" i="65"/>
  <c r="H90" i="65"/>
  <c r="AQ44" i="65"/>
  <c r="H71" i="65"/>
  <c r="AQ25" i="65"/>
  <c r="H62" i="64"/>
  <c r="AQ16" i="64"/>
  <c r="H60" i="65"/>
  <c r="AQ14" i="65"/>
  <c r="G67" i="63"/>
  <c r="AG20" i="63"/>
  <c r="G66" i="63" s="1"/>
  <c r="H87" i="63"/>
  <c r="AQ41" i="63"/>
  <c r="H65" i="63"/>
  <c r="AQ19" i="63"/>
  <c r="H61" i="63"/>
  <c r="AQ15" i="63"/>
  <c r="AQ39" i="18"/>
  <c r="AQ38" i="18" s="1"/>
  <c r="I84" i="18" s="1"/>
  <c r="AV40" i="35"/>
  <c r="BA40" i="35" s="1"/>
  <c r="AV22" i="35"/>
  <c r="J68" i="35" s="1"/>
  <c r="AV13" i="51"/>
  <c r="J59" i="51" s="1"/>
  <c r="AQ12" i="18"/>
  <c r="AV13" i="52"/>
  <c r="I59" i="52"/>
  <c r="AV40" i="57"/>
  <c r="I86" i="57"/>
  <c r="AV25" i="18"/>
  <c r="I71" i="18"/>
  <c r="BA34" i="18"/>
  <c r="J80" i="18"/>
  <c r="AV16" i="18"/>
  <c r="I62" i="18"/>
  <c r="AV24" i="18"/>
  <c r="I70" i="18"/>
  <c r="AV35" i="18"/>
  <c r="I81" i="18"/>
  <c r="BA26" i="18"/>
  <c r="J72" i="18"/>
  <c r="AV14" i="18"/>
  <c r="I60" i="18"/>
  <c r="AV13" i="59"/>
  <c r="I59" i="59"/>
  <c r="AV18" i="18"/>
  <c r="I64" i="18"/>
  <c r="AV41" i="18"/>
  <c r="I87" i="18"/>
  <c r="AV43" i="18"/>
  <c r="I89" i="18"/>
  <c r="AV15" i="18"/>
  <c r="I61" i="18"/>
  <c r="AV23" i="18"/>
  <c r="I69" i="18"/>
  <c r="AV17" i="18"/>
  <c r="I63" i="18"/>
  <c r="AV22" i="34"/>
  <c r="I68" i="34"/>
  <c r="AV42" i="18"/>
  <c r="I88" i="18"/>
  <c r="AV31" i="35"/>
  <c r="I77" i="35"/>
  <c r="AQ33" i="57"/>
  <c r="AQ41" i="34"/>
  <c r="AQ33" i="18"/>
  <c r="AQ35" i="58"/>
  <c r="AQ25" i="35"/>
  <c r="AQ33" i="59"/>
  <c r="AQ23" i="57"/>
  <c r="AQ33" i="34"/>
  <c r="AQ44" i="58"/>
  <c r="AQ24" i="51"/>
  <c r="AQ24" i="52"/>
  <c r="AQ27" i="18"/>
  <c r="AQ26" i="35"/>
  <c r="AQ36" i="52"/>
  <c r="AQ34" i="59"/>
  <c r="AQ44" i="51"/>
  <c r="AQ27" i="57"/>
  <c r="AQ24" i="58"/>
  <c r="AQ19" i="52"/>
  <c r="AQ32" i="57"/>
  <c r="AQ25" i="58"/>
  <c r="AQ44" i="34"/>
  <c r="AQ15" i="59"/>
  <c r="AQ16" i="58"/>
  <c r="AQ33" i="58"/>
  <c r="AQ27" i="58"/>
  <c r="AQ25" i="34"/>
  <c r="AQ23" i="58"/>
  <c r="AQ19" i="18"/>
  <c r="AQ24" i="34"/>
  <c r="AQ18" i="59"/>
  <c r="AQ23" i="34"/>
  <c r="I69" i="34" s="1"/>
  <c r="AQ43" i="58"/>
  <c r="AQ43" i="52"/>
  <c r="AQ15" i="35"/>
  <c r="AQ26" i="51"/>
  <c r="AQ43" i="51"/>
  <c r="AQ15" i="34"/>
  <c r="AQ27" i="59"/>
  <c r="AQ23" i="51"/>
  <c r="AQ41" i="51"/>
  <c r="AQ23" i="52"/>
  <c r="AQ43" i="35"/>
  <c r="AQ18" i="58"/>
  <c r="AQ41" i="52"/>
  <c r="AQ15" i="52"/>
  <c r="AQ14" i="59"/>
  <c r="I60" i="59" s="1"/>
  <c r="AQ36" i="57"/>
  <c r="AQ27" i="52"/>
  <c r="AQ42" i="35"/>
  <c r="AQ42" i="58"/>
  <c r="AQ42" i="57"/>
  <c r="AQ41" i="59"/>
  <c r="AQ35" i="35"/>
  <c r="AQ17" i="34"/>
  <c r="AQ36" i="35"/>
  <c r="AQ14" i="34"/>
  <c r="AQ19" i="58"/>
  <c r="AQ35" i="59"/>
  <c r="AQ34" i="51"/>
  <c r="AQ18" i="51"/>
  <c r="AQ36" i="34"/>
  <c r="AQ19" i="59"/>
  <c r="AQ26" i="58"/>
  <c r="AQ14" i="52"/>
  <c r="I60" i="52" s="1"/>
  <c r="AQ32" i="34"/>
  <c r="AQ35" i="52"/>
  <c r="AQ34" i="58"/>
  <c r="AQ26" i="52"/>
  <c r="AQ17" i="52"/>
  <c r="AQ42" i="51"/>
  <c r="AQ15" i="51"/>
  <c r="AQ15" i="58"/>
  <c r="AQ25" i="52"/>
  <c r="AQ25" i="59"/>
  <c r="AQ36" i="58"/>
  <c r="AQ33" i="35"/>
  <c r="AQ34" i="52"/>
  <c r="AQ18" i="34"/>
  <c r="AQ14" i="58"/>
  <c r="AL38" i="18"/>
  <c r="AQ36" i="51"/>
  <c r="AQ15" i="57"/>
  <c r="AQ42" i="34"/>
  <c r="AQ34" i="57"/>
  <c r="AQ24" i="59"/>
  <c r="AQ43" i="57"/>
  <c r="AQ27" i="51"/>
  <c r="AQ43" i="34"/>
  <c r="AQ26" i="57"/>
  <c r="AQ33" i="51"/>
  <c r="AQ17" i="57"/>
  <c r="AQ43" i="59"/>
  <c r="AQ16" i="34"/>
  <c r="AQ18" i="35"/>
  <c r="AQ32" i="18"/>
  <c r="AQ17" i="35"/>
  <c r="AQ23" i="59"/>
  <c r="AQ44" i="18"/>
  <c r="AQ42" i="59"/>
  <c r="AQ16" i="59"/>
  <c r="AQ41" i="58"/>
  <c r="AQ35" i="57"/>
  <c r="AQ25" i="51"/>
  <c r="AQ35" i="34"/>
  <c r="AQ14" i="35"/>
  <c r="AQ18" i="52"/>
  <c r="AQ36" i="18"/>
  <c r="AQ16" i="35"/>
  <c r="AQ17" i="58"/>
  <c r="AQ44" i="35"/>
  <c r="AL20" i="18"/>
  <c r="H66" i="18" s="1"/>
  <c r="AQ35" i="51"/>
  <c r="AQ19" i="57"/>
  <c r="AQ18" i="57"/>
  <c r="AQ16" i="52"/>
  <c r="AQ44" i="57"/>
  <c r="AQ32" i="52"/>
  <c r="AQ19" i="34"/>
  <c r="AQ26" i="59"/>
  <c r="AQ25" i="57"/>
  <c r="AQ24" i="57"/>
  <c r="AQ26" i="34"/>
  <c r="AQ34" i="34"/>
  <c r="AQ17" i="59"/>
  <c r="AQ14" i="57"/>
  <c r="AQ36" i="59"/>
  <c r="AQ32" i="59"/>
  <c r="AQ32" i="58"/>
  <c r="AQ27" i="35"/>
  <c r="AQ34" i="35"/>
  <c r="AQ16" i="51"/>
  <c r="AQ33" i="52"/>
  <c r="AQ19" i="51"/>
  <c r="AQ19" i="35"/>
  <c r="AQ17" i="51"/>
  <c r="AQ16" i="57"/>
  <c r="AQ44" i="52"/>
  <c r="AQ32" i="51"/>
  <c r="AQ44" i="59"/>
  <c r="AQ24" i="35"/>
  <c r="AL21" i="52"/>
  <c r="H67" i="52" s="1"/>
  <c r="AL21" i="34"/>
  <c r="AL12" i="34"/>
  <c r="H58" i="34" s="1"/>
  <c r="AL11" i="18"/>
  <c r="AV31" i="57"/>
  <c r="J77" i="57" s="1"/>
  <c r="AV40" i="51"/>
  <c r="J86" i="51" s="1"/>
  <c r="AL30" i="34"/>
  <c r="AL30" i="57"/>
  <c r="AL39" i="51"/>
  <c r="H85" i="51" s="1"/>
  <c r="BA40" i="52"/>
  <c r="AV31" i="34"/>
  <c r="J77" i="34" s="1"/>
  <c r="AL39" i="34"/>
  <c r="H85" i="34" s="1"/>
  <c r="AQ21" i="18"/>
  <c r="AV22" i="18"/>
  <c r="J68" i="18" s="1"/>
  <c r="AV31" i="51"/>
  <c r="J77" i="51" s="1"/>
  <c r="AL39" i="35"/>
  <c r="H85" i="35" s="1"/>
  <c r="AQ41" i="35"/>
  <c r="I87" i="35" s="1"/>
  <c r="AV40" i="34"/>
  <c r="J86" i="34" s="1"/>
  <c r="AL30" i="51"/>
  <c r="BA40" i="18"/>
  <c r="K86" i="18" s="1"/>
  <c r="AV22" i="51"/>
  <c r="J68" i="51" s="1"/>
  <c r="AV40" i="58"/>
  <c r="AV31" i="59"/>
  <c r="J77" i="59" s="1"/>
  <c r="AV22" i="52"/>
  <c r="AL12" i="58"/>
  <c r="H58" i="58" s="1"/>
  <c r="AV13" i="57"/>
  <c r="J59" i="57" s="1"/>
  <c r="AL21" i="51"/>
  <c r="H67" i="51" s="1"/>
  <c r="AV22" i="58"/>
  <c r="J68" i="58" s="1"/>
  <c r="BA13" i="18"/>
  <c r="K59" i="18" s="1"/>
  <c r="AL39" i="58"/>
  <c r="H85" i="58" s="1"/>
  <c r="AL39" i="57"/>
  <c r="H85" i="57" s="1"/>
  <c r="AQ41" i="57"/>
  <c r="I87" i="57" s="1"/>
  <c r="AL30" i="59"/>
  <c r="AV13" i="58"/>
  <c r="J59" i="58" s="1"/>
  <c r="AL12" i="57"/>
  <c r="AL21" i="58"/>
  <c r="AV22" i="59"/>
  <c r="AL39" i="52"/>
  <c r="H85" i="52" s="1"/>
  <c r="AQ42" i="52"/>
  <c r="I88" i="52" s="1"/>
  <c r="AV31" i="58"/>
  <c r="J77" i="58" s="1"/>
  <c r="AV13" i="35"/>
  <c r="AL12" i="52"/>
  <c r="AL21" i="59"/>
  <c r="H67" i="59" s="1"/>
  <c r="AV22" i="57"/>
  <c r="J68" i="57" s="1"/>
  <c r="AV31" i="52"/>
  <c r="J77" i="52" s="1"/>
  <c r="AL30" i="58"/>
  <c r="AL12" i="35"/>
  <c r="AL21" i="35"/>
  <c r="H67" i="35" s="1"/>
  <c r="AQ23" i="35"/>
  <c r="I69" i="35" s="1"/>
  <c r="AL21" i="57"/>
  <c r="H67" i="57" s="1"/>
  <c r="AV40" i="59"/>
  <c r="J86" i="59" s="1"/>
  <c r="AL30" i="35"/>
  <c r="AQ32" i="35"/>
  <c r="I78" i="35" s="1"/>
  <c r="AL30" i="52"/>
  <c r="AV31" i="18"/>
  <c r="J77" i="18" s="1"/>
  <c r="AL39" i="59"/>
  <c r="H85" i="59" s="1"/>
  <c r="AL12" i="59"/>
  <c r="AL30" i="18"/>
  <c r="AL10" i="18" s="1"/>
  <c r="AL12" i="51"/>
  <c r="AQ14" i="51"/>
  <c r="I60" i="51" s="1"/>
  <c r="AV13" i="34"/>
  <c r="J59" i="34" s="1"/>
  <c r="AG20" i="59"/>
  <c r="G66" i="59" s="1"/>
  <c r="G67" i="59"/>
  <c r="G85" i="59"/>
  <c r="AG38" i="59"/>
  <c r="G84" i="59" s="1"/>
  <c r="AB9" i="59"/>
  <c r="F55" i="59" s="1"/>
  <c r="F56" i="59"/>
  <c r="G58" i="59"/>
  <c r="AG11" i="59"/>
  <c r="G57" i="59" s="1"/>
  <c r="G76" i="59"/>
  <c r="G75" i="59"/>
  <c r="G76" i="58"/>
  <c r="G75" i="58"/>
  <c r="G58" i="58"/>
  <c r="AG11" i="58"/>
  <c r="G57" i="58" s="1"/>
  <c r="G85" i="58"/>
  <c r="AG38" i="58"/>
  <c r="G84" i="58" s="1"/>
  <c r="F56" i="58"/>
  <c r="AB9" i="58"/>
  <c r="F55" i="58" s="1"/>
  <c r="G67" i="58"/>
  <c r="AG20" i="58"/>
  <c r="G66" i="58" s="1"/>
  <c r="AG20" i="57"/>
  <c r="G66" i="57" s="1"/>
  <c r="G67" i="57"/>
  <c r="G76" i="57"/>
  <c r="G75" i="57"/>
  <c r="G85" i="57"/>
  <c r="AG38" i="57"/>
  <c r="G84" i="57" s="1"/>
  <c r="AB9" i="57"/>
  <c r="F55" i="57" s="1"/>
  <c r="F56" i="57"/>
  <c r="G58" i="57"/>
  <c r="AG11" i="57"/>
  <c r="G57" i="57" s="1"/>
  <c r="G56" i="18"/>
  <c r="G76" i="18"/>
  <c r="AB9" i="52"/>
  <c r="F55" i="52" s="1"/>
  <c r="F56" i="52"/>
  <c r="AG11" i="52"/>
  <c r="G57" i="52" s="1"/>
  <c r="G58" i="52"/>
  <c r="F56" i="51"/>
  <c r="AB9" i="51"/>
  <c r="F55" i="51" s="1"/>
  <c r="G76" i="52"/>
  <c r="G75" i="52"/>
  <c r="G67" i="51"/>
  <c r="AG20" i="51"/>
  <c r="G66" i="51" s="1"/>
  <c r="G84" i="52"/>
  <c r="G85" i="52"/>
  <c r="G75" i="51"/>
  <c r="G76" i="51"/>
  <c r="AG11" i="51"/>
  <c r="G57" i="51" s="1"/>
  <c r="G58" i="51"/>
  <c r="AG20" i="52"/>
  <c r="G66" i="52" s="1"/>
  <c r="G67" i="52"/>
  <c r="G85" i="51"/>
  <c r="G84" i="51"/>
  <c r="G67" i="35"/>
  <c r="AG20" i="35"/>
  <c r="G66" i="35" s="1"/>
  <c r="AG11" i="35"/>
  <c r="G57" i="35" s="1"/>
  <c r="G58" i="35"/>
  <c r="G76" i="35"/>
  <c r="G75" i="35"/>
  <c r="AG20" i="34"/>
  <c r="G66" i="34" s="1"/>
  <c r="G67" i="34"/>
  <c r="F56" i="34"/>
  <c r="G76" i="34"/>
  <c r="G75" i="34"/>
  <c r="G84" i="34"/>
  <c r="G85" i="34"/>
  <c r="G58" i="34"/>
  <c r="AG11" i="34"/>
  <c r="G57" i="34" s="1"/>
  <c r="F56" i="35"/>
  <c r="AB9" i="35"/>
  <c r="F55" i="35" s="1"/>
  <c r="G84" i="35"/>
  <c r="G85" i="35"/>
  <c r="G11" i="28"/>
  <c r="G104" i="28"/>
  <c r="G85" i="28"/>
  <c r="G109" i="28"/>
  <c r="G101" i="28"/>
  <c r="G103" i="28"/>
  <c r="G18" i="28"/>
  <c r="G168" i="28"/>
  <c r="G152" i="28"/>
  <c r="G131" i="28"/>
  <c r="G139" i="28"/>
  <c r="G20" i="28"/>
  <c r="G93" i="28"/>
  <c r="G71" i="28"/>
  <c r="G99" i="28"/>
  <c r="G61" i="28"/>
  <c r="G167" i="28"/>
  <c r="G102" i="28"/>
  <c r="G27" i="28"/>
  <c r="G149" i="28"/>
  <c r="G166" i="28"/>
  <c r="K69" i="103" l="1"/>
  <c r="BF23" i="103"/>
  <c r="J76" i="103"/>
  <c r="AV29" i="103"/>
  <c r="J75" i="103" s="1"/>
  <c r="K65" i="103"/>
  <c r="BF19" i="103"/>
  <c r="K88" i="103"/>
  <c r="BF42" i="103"/>
  <c r="K78" i="103"/>
  <c r="BF32" i="103"/>
  <c r="K90" i="103"/>
  <c r="BF44" i="103"/>
  <c r="AQ9" i="103"/>
  <c r="I55" i="103" s="1"/>
  <c r="I56" i="103"/>
  <c r="K62" i="103"/>
  <c r="BF16" i="103"/>
  <c r="K86" i="103"/>
  <c r="BA39" i="103"/>
  <c r="BF40" i="103"/>
  <c r="K81" i="103"/>
  <c r="BF35" i="103"/>
  <c r="BF17" i="103"/>
  <c r="K63" i="103"/>
  <c r="BF43" i="103"/>
  <c r="K89" i="103"/>
  <c r="J67" i="103"/>
  <c r="AV20" i="103"/>
  <c r="J66" i="103" s="1"/>
  <c r="K71" i="103"/>
  <c r="BF25" i="103"/>
  <c r="BF14" i="103"/>
  <c r="K60" i="103"/>
  <c r="BF24" i="103"/>
  <c r="K70" i="103"/>
  <c r="K61" i="103"/>
  <c r="BF15" i="103"/>
  <c r="J58" i="103"/>
  <c r="AV10" i="103"/>
  <c r="AV11" i="103"/>
  <c r="J57" i="103" s="1"/>
  <c r="K77" i="103"/>
  <c r="BA30" i="103"/>
  <c r="BF31" i="103"/>
  <c r="K68" i="103"/>
  <c r="BF22" i="103"/>
  <c r="BA21" i="103"/>
  <c r="K72" i="103"/>
  <c r="BF26" i="103"/>
  <c r="BF33" i="103"/>
  <c r="K79" i="103"/>
  <c r="K80" i="103"/>
  <c r="BF34" i="103"/>
  <c r="K64" i="103"/>
  <c r="BF18" i="103"/>
  <c r="BF13" i="103"/>
  <c r="BA12" i="103"/>
  <c r="K59" i="103"/>
  <c r="K82" i="103"/>
  <c r="BF36" i="103"/>
  <c r="BF27" i="103"/>
  <c r="K73" i="103"/>
  <c r="K87" i="103"/>
  <c r="BF41" i="103"/>
  <c r="J85" i="103"/>
  <c r="AV38" i="103"/>
  <c r="J84" i="103" s="1"/>
  <c r="K61" i="95"/>
  <c r="BF15" i="95"/>
  <c r="K73" i="100"/>
  <c r="BF27" i="100"/>
  <c r="K88" i="102"/>
  <c r="BF42" i="102"/>
  <c r="K80" i="100"/>
  <c r="BF34" i="100"/>
  <c r="BF18" i="95"/>
  <c r="K64" i="95"/>
  <c r="K88" i="98"/>
  <c r="BF42" i="98"/>
  <c r="K64" i="100"/>
  <c r="BF18" i="100"/>
  <c r="K73" i="102"/>
  <c r="BF27" i="102"/>
  <c r="BF25" i="95"/>
  <c r="K71" i="95"/>
  <c r="J85" i="98"/>
  <c r="AV38" i="98"/>
  <c r="J84" i="98" s="1"/>
  <c r="K89" i="100"/>
  <c r="BF43" i="100"/>
  <c r="BF27" i="101"/>
  <c r="K73" i="101"/>
  <c r="BF16" i="95"/>
  <c r="K62" i="95"/>
  <c r="K72" i="100"/>
  <c r="BF26" i="100"/>
  <c r="BF13" i="102"/>
  <c r="BA12" i="102"/>
  <c r="K59" i="102"/>
  <c r="J67" i="95"/>
  <c r="AV20" i="95"/>
  <c r="J66" i="95" s="1"/>
  <c r="J67" i="97"/>
  <c r="AV20" i="97"/>
  <c r="J66" i="97" s="1"/>
  <c r="K81" i="99"/>
  <c r="BF35" i="99"/>
  <c r="K80" i="95"/>
  <c r="BF34" i="95"/>
  <c r="I73" i="95"/>
  <c r="AV27" i="95"/>
  <c r="K80" i="97"/>
  <c r="BF34" i="97"/>
  <c r="J85" i="99"/>
  <c r="AV38" i="99"/>
  <c r="J84" i="99" s="1"/>
  <c r="K69" i="95"/>
  <c r="BF23" i="95"/>
  <c r="BF19" i="95"/>
  <c r="K65" i="95"/>
  <c r="K87" i="100"/>
  <c r="BF41" i="100"/>
  <c r="I56" i="100"/>
  <c r="AQ9" i="100"/>
  <c r="I55" i="100" s="1"/>
  <c r="K89" i="102"/>
  <c r="BF43" i="102"/>
  <c r="BF32" i="97"/>
  <c r="K78" i="97"/>
  <c r="K72" i="102"/>
  <c r="BF26" i="102"/>
  <c r="K70" i="99"/>
  <c r="BF24" i="99"/>
  <c r="K78" i="99"/>
  <c r="BF32" i="99"/>
  <c r="AV29" i="101"/>
  <c r="J75" i="101" s="1"/>
  <c r="J76" i="101"/>
  <c r="K80" i="102"/>
  <c r="BF34" i="102"/>
  <c r="BA12" i="99"/>
  <c r="BF13" i="99"/>
  <c r="K59" i="99"/>
  <c r="J85" i="101"/>
  <c r="AV38" i="101"/>
  <c r="J84" i="101" s="1"/>
  <c r="K77" i="95"/>
  <c r="BA30" i="95"/>
  <c r="BF31" i="95"/>
  <c r="K59" i="101"/>
  <c r="BA12" i="101"/>
  <c r="BF13" i="101"/>
  <c r="K90" i="100"/>
  <c r="BF44" i="100"/>
  <c r="BF13" i="97"/>
  <c r="BA12" i="97"/>
  <c r="K59" i="97"/>
  <c r="K60" i="97"/>
  <c r="BF14" i="97"/>
  <c r="BF26" i="98"/>
  <c r="K72" i="98"/>
  <c r="J76" i="100"/>
  <c r="AV29" i="100"/>
  <c r="J75" i="100" s="1"/>
  <c r="BF43" i="97"/>
  <c r="K89" i="97"/>
  <c r="K88" i="101"/>
  <c r="BF42" i="101"/>
  <c r="BF32" i="100"/>
  <c r="K78" i="100"/>
  <c r="K79" i="102"/>
  <c r="BF33" i="102"/>
  <c r="BF23" i="97"/>
  <c r="K69" i="97"/>
  <c r="K59" i="98"/>
  <c r="BA12" i="98"/>
  <c r="BF13" i="98"/>
  <c r="K82" i="95"/>
  <c r="BF36" i="95"/>
  <c r="K81" i="97"/>
  <c r="BF35" i="97"/>
  <c r="J67" i="100"/>
  <c r="AV20" i="100"/>
  <c r="J66" i="100" s="1"/>
  <c r="BF15" i="100"/>
  <c r="K61" i="100"/>
  <c r="AV29" i="99"/>
  <c r="J75" i="99" s="1"/>
  <c r="J76" i="99"/>
  <c r="K61" i="99"/>
  <c r="BF15" i="99"/>
  <c r="K64" i="102"/>
  <c r="BF18" i="102"/>
  <c r="K73" i="97"/>
  <c r="BF27" i="97"/>
  <c r="K86" i="97"/>
  <c r="BF40" i="97"/>
  <c r="BA39" i="97"/>
  <c r="AQ9" i="99"/>
  <c r="I55" i="99" s="1"/>
  <c r="I56" i="99"/>
  <c r="K69" i="100"/>
  <c r="BF23" i="100"/>
  <c r="K68" i="97"/>
  <c r="BF22" i="97"/>
  <c r="BA21" i="97"/>
  <c r="AV20" i="102"/>
  <c r="J66" i="102" s="1"/>
  <c r="J67" i="102"/>
  <c r="BF14" i="100"/>
  <c r="K60" i="100"/>
  <c r="K89" i="99"/>
  <c r="BF43" i="99"/>
  <c r="K60" i="98"/>
  <c r="BF14" i="98"/>
  <c r="K89" i="98"/>
  <c r="BF43" i="98"/>
  <c r="K65" i="97"/>
  <c r="BF19" i="97"/>
  <c r="K90" i="95"/>
  <c r="BF44" i="95"/>
  <c r="K63" i="99"/>
  <c r="BF17" i="99"/>
  <c r="K79" i="99"/>
  <c r="BF33" i="99"/>
  <c r="BF35" i="98"/>
  <c r="K81" i="98"/>
  <c r="K68" i="99"/>
  <c r="BF22" i="99"/>
  <c r="BA21" i="99"/>
  <c r="K82" i="101"/>
  <c r="BF36" i="101"/>
  <c r="K87" i="102"/>
  <c r="BF41" i="102"/>
  <c r="BF36" i="97"/>
  <c r="K82" i="97"/>
  <c r="K61" i="97"/>
  <c r="BF15" i="97"/>
  <c r="K87" i="98"/>
  <c r="BF41" i="98"/>
  <c r="K72" i="95"/>
  <c r="BF26" i="95"/>
  <c r="J85" i="100"/>
  <c r="AV38" i="100"/>
  <c r="J84" i="100" s="1"/>
  <c r="K61" i="102"/>
  <c r="BF15" i="102"/>
  <c r="K69" i="98"/>
  <c r="BF23" i="98"/>
  <c r="K62" i="99"/>
  <c r="BF16" i="99"/>
  <c r="K69" i="99"/>
  <c r="BF23" i="99"/>
  <c r="K63" i="97"/>
  <c r="BF17" i="97"/>
  <c r="K86" i="95"/>
  <c r="BF40" i="95"/>
  <c r="BA39" i="95"/>
  <c r="K60" i="102"/>
  <c r="BF14" i="102"/>
  <c r="K60" i="101"/>
  <c r="BF14" i="101"/>
  <c r="K70" i="98"/>
  <c r="BF24" i="98"/>
  <c r="BF40" i="102"/>
  <c r="K86" i="102"/>
  <c r="BA39" i="102"/>
  <c r="K81" i="100"/>
  <c r="BF35" i="100"/>
  <c r="BA30" i="102"/>
  <c r="K77" i="102"/>
  <c r="BF31" i="102"/>
  <c r="I56" i="102"/>
  <c r="AQ9" i="102"/>
  <c r="I55" i="102" s="1"/>
  <c r="K79" i="101"/>
  <c r="BF33" i="101"/>
  <c r="BA39" i="101"/>
  <c r="BF40" i="101"/>
  <c r="K86" i="101"/>
  <c r="BF18" i="99"/>
  <c r="K64" i="99"/>
  <c r="K65" i="100"/>
  <c r="BF19" i="100"/>
  <c r="BF34" i="101"/>
  <c r="K80" i="101"/>
  <c r="AV10" i="95"/>
  <c r="J58" i="95"/>
  <c r="AV11" i="95"/>
  <c r="J57" i="95" s="1"/>
  <c r="J67" i="101"/>
  <c r="AV20" i="101"/>
  <c r="J66" i="101" s="1"/>
  <c r="K71" i="101"/>
  <c r="BF25" i="101"/>
  <c r="K78" i="102"/>
  <c r="BF32" i="102"/>
  <c r="K80" i="99"/>
  <c r="BF34" i="99"/>
  <c r="BF36" i="100"/>
  <c r="K82" i="100"/>
  <c r="K90" i="102"/>
  <c r="BF44" i="102"/>
  <c r="J58" i="100"/>
  <c r="AV11" i="100"/>
  <c r="J57" i="100" s="1"/>
  <c r="AV10" i="100"/>
  <c r="BF22" i="100"/>
  <c r="K68" i="100"/>
  <c r="BA21" i="100"/>
  <c r="K78" i="101"/>
  <c r="BF32" i="101"/>
  <c r="K70" i="95"/>
  <c r="BF24" i="95"/>
  <c r="K89" i="95"/>
  <c r="BF43" i="95"/>
  <c r="K88" i="99"/>
  <c r="BF42" i="99"/>
  <c r="K87" i="97"/>
  <c r="BF41" i="97"/>
  <c r="AV38" i="97"/>
  <c r="J84" i="97" s="1"/>
  <c r="J85" i="97"/>
  <c r="K81" i="95"/>
  <c r="BF35" i="95"/>
  <c r="AV11" i="102"/>
  <c r="J57" i="102" s="1"/>
  <c r="AV10" i="102"/>
  <c r="J58" i="102"/>
  <c r="K60" i="99"/>
  <c r="BF14" i="99"/>
  <c r="K65" i="102"/>
  <c r="BF19" i="102"/>
  <c r="BF22" i="95"/>
  <c r="BA21" i="95"/>
  <c r="K68" i="95"/>
  <c r="AV29" i="97"/>
  <c r="J75" i="97" s="1"/>
  <c r="J76" i="97"/>
  <c r="K68" i="102"/>
  <c r="BA21" i="102"/>
  <c r="BF22" i="102"/>
  <c r="K72" i="99"/>
  <c r="BF26" i="99"/>
  <c r="I56" i="97"/>
  <c r="AQ9" i="97"/>
  <c r="I55" i="97" s="1"/>
  <c r="BF16" i="98"/>
  <c r="K62" i="98"/>
  <c r="K62" i="97"/>
  <c r="BF16" i="97"/>
  <c r="AV29" i="98"/>
  <c r="J75" i="98" s="1"/>
  <c r="J76" i="98"/>
  <c r="BF36" i="98"/>
  <c r="K82" i="98"/>
  <c r="K71" i="98"/>
  <c r="BF25" i="98"/>
  <c r="K81" i="101"/>
  <c r="BF35" i="101"/>
  <c r="K79" i="95"/>
  <c r="BF33" i="95"/>
  <c r="J85" i="102"/>
  <c r="AV38" i="102"/>
  <c r="J84" i="102" s="1"/>
  <c r="K63" i="98"/>
  <c r="BF17" i="98"/>
  <c r="BA39" i="100"/>
  <c r="K86" i="100"/>
  <c r="BF40" i="100"/>
  <c r="K71" i="99"/>
  <c r="BF25" i="99"/>
  <c r="K64" i="98"/>
  <c r="BF18" i="98"/>
  <c r="K68" i="98"/>
  <c r="BF22" i="98"/>
  <c r="BA21" i="98"/>
  <c r="J85" i="95"/>
  <c r="AV38" i="95"/>
  <c r="J84" i="95" s="1"/>
  <c r="K72" i="101"/>
  <c r="BF26" i="101"/>
  <c r="K60" i="95"/>
  <c r="BF14" i="95"/>
  <c r="K77" i="101"/>
  <c r="BA30" i="101"/>
  <c r="BF31" i="101"/>
  <c r="BF36" i="99"/>
  <c r="K82" i="99"/>
  <c r="K89" i="101"/>
  <c r="BF43" i="101"/>
  <c r="K73" i="98"/>
  <c r="BF27" i="98"/>
  <c r="K61" i="101"/>
  <c r="BF15" i="101"/>
  <c r="AV11" i="97"/>
  <c r="J57" i="97" s="1"/>
  <c r="J58" i="97"/>
  <c r="AV10" i="97"/>
  <c r="K63" i="101"/>
  <c r="BF17" i="101"/>
  <c r="K59" i="95"/>
  <c r="BA12" i="95"/>
  <c r="BF13" i="95"/>
  <c r="K72" i="97"/>
  <c r="BF26" i="97"/>
  <c r="K70" i="102"/>
  <c r="BF24" i="102"/>
  <c r="K68" i="101"/>
  <c r="BF22" i="101"/>
  <c r="BA21" i="101"/>
  <c r="K77" i="100"/>
  <c r="BF31" i="100"/>
  <c r="BA30" i="100"/>
  <c r="K73" i="99"/>
  <c r="BF27" i="99"/>
  <c r="BF25" i="102"/>
  <c r="K71" i="102"/>
  <c r="K78" i="98"/>
  <c r="BF32" i="98"/>
  <c r="BF44" i="97"/>
  <c r="K90" i="97"/>
  <c r="BF16" i="100"/>
  <c r="K62" i="100"/>
  <c r="K80" i="98"/>
  <c r="BF34" i="98"/>
  <c r="J58" i="98"/>
  <c r="AV11" i="98"/>
  <c r="J57" i="98" s="1"/>
  <c r="AV10" i="98"/>
  <c r="I56" i="101"/>
  <c r="AQ9" i="101"/>
  <c r="I55" i="101" s="1"/>
  <c r="BF18" i="97"/>
  <c r="K64" i="97"/>
  <c r="K62" i="102"/>
  <c r="BF16" i="102"/>
  <c r="BA39" i="98"/>
  <c r="K86" i="98"/>
  <c r="BF40" i="98"/>
  <c r="BF18" i="101"/>
  <c r="K64" i="101"/>
  <c r="K59" i="100"/>
  <c r="BF13" i="100"/>
  <c r="BA12" i="100"/>
  <c r="K88" i="100"/>
  <c r="BF42" i="100"/>
  <c r="BF31" i="99"/>
  <c r="K77" i="99"/>
  <c r="BA30" i="99"/>
  <c r="K90" i="101"/>
  <c r="BF44" i="101"/>
  <c r="K78" i="95"/>
  <c r="BF32" i="95"/>
  <c r="K62" i="101"/>
  <c r="BF16" i="101"/>
  <c r="BF17" i="95"/>
  <c r="K63" i="95"/>
  <c r="K69" i="102"/>
  <c r="BF23" i="102"/>
  <c r="K69" i="101"/>
  <c r="BF23" i="101"/>
  <c r="BF31" i="97"/>
  <c r="K77" i="97"/>
  <c r="BA30" i="97"/>
  <c r="BF17" i="102"/>
  <c r="K63" i="102"/>
  <c r="K71" i="100"/>
  <c r="BF25" i="100"/>
  <c r="I56" i="95"/>
  <c r="AQ9" i="95"/>
  <c r="I55" i="95" s="1"/>
  <c r="BF40" i="99"/>
  <c r="BA39" i="99"/>
  <c r="K86" i="99"/>
  <c r="K63" i="100"/>
  <c r="BF17" i="100"/>
  <c r="BF31" i="98"/>
  <c r="BA30" i="98"/>
  <c r="K77" i="98"/>
  <c r="K65" i="99"/>
  <c r="BF19" i="99"/>
  <c r="J67" i="99"/>
  <c r="AV20" i="99"/>
  <c r="J66" i="99" s="1"/>
  <c r="K65" i="101"/>
  <c r="BF19" i="101"/>
  <c r="K90" i="99"/>
  <c r="BF44" i="99"/>
  <c r="BF24" i="100"/>
  <c r="K70" i="100"/>
  <c r="K71" i="97"/>
  <c r="BF25" i="97"/>
  <c r="K82" i="102"/>
  <c r="BF36" i="102"/>
  <c r="K79" i="97"/>
  <c r="BF33" i="97"/>
  <c r="K90" i="98"/>
  <c r="BF44" i="98"/>
  <c r="AQ9" i="98"/>
  <c r="I55" i="98" s="1"/>
  <c r="I56" i="98"/>
  <c r="K70" i="101"/>
  <c r="BF24" i="101"/>
  <c r="K88" i="95"/>
  <c r="BF42" i="95"/>
  <c r="BF41" i="95"/>
  <c r="K87" i="95"/>
  <c r="BF42" i="97"/>
  <c r="K88" i="97"/>
  <c r="J67" i="98"/>
  <c r="AV20" i="98"/>
  <c r="J66" i="98" s="1"/>
  <c r="K87" i="101"/>
  <c r="BF41" i="101"/>
  <c r="J76" i="102"/>
  <c r="AV29" i="102"/>
  <c r="J75" i="102" s="1"/>
  <c r="BF33" i="100"/>
  <c r="K79" i="100"/>
  <c r="BF24" i="97"/>
  <c r="K70" i="97"/>
  <c r="K87" i="99"/>
  <c r="BF41" i="99"/>
  <c r="AV11" i="99"/>
  <c r="J57" i="99" s="1"/>
  <c r="AV10" i="99"/>
  <c r="J58" i="99"/>
  <c r="J76" i="95"/>
  <c r="AV29" i="95"/>
  <c r="J75" i="95" s="1"/>
  <c r="K81" i="102"/>
  <c r="BF35" i="102"/>
  <c r="AV10" i="101"/>
  <c r="J58" i="101"/>
  <c r="AV11" i="101"/>
  <c r="J57" i="101" s="1"/>
  <c r="K79" i="98"/>
  <c r="BF33" i="98"/>
  <c r="K61" i="98"/>
  <c r="BF15" i="98"/>
  <c r="K65" i="98"/>
  <c r="BF19" i="98"/>
  <c r="K99" i="28"/>
  <c r="K103" i="28"/>
  <c r="K168" i="28"/>
  <c r="H167" i="38" s="1"/>
  <c r="AV10" i="83"/>
  <c r="AV10" i="82"/>
  <c r="AV10" i="90"/>
  <c r="AV36" i="78"/>
  <c r="I82" i="78"/>
  <c r="AV10" i="69"/>
  <c r="AL10" i="64"/>
  <c r="AV10" i="93"/>
  <c r="K167" i="28"/>
  <c r="H166" i="38" s="1"/>
  <c r="K102" i="28"/>
  <c r="H58" i="52"/>
  <c r="AL10" i="52"/>
  <c r="H56" i="52" s="1"/>
  <c r="AL10" i="63"/>
  <c r="AV10" i="66"/>
  <c r="AV10" i="73"/>
  <c r="AV10" i="74"/>
  <c r="BF27" i="94"/>
  <c r="K73" i="94"/>
  <c r="AV11" i="94"/>
  <c r="J57" i="94" s="1"/>
  <c r="AV10" i="94"/>
  <c r="J58" i="94"/>
  <c r="K86" i="94"/>
  <c r="BF40" i="94"/>
  <c r="BA39" i="94"/>
  <c r="BF33" i="94"/>
  <c r="K79" i="94"/>
  <c r="K71" i="94"/>
  <c r="BF25" i="94"/>
  <c r="K80" i="94"/>
  <c r="BF34" i="94"/>
  <c r="BF32" i="94"/>
  <c r="K78" i="94"/>
  <c r="BF22" i="94"/>
  <c r="K68" i="94"/>
  <c r="BA21" i="94"/>
  <c r="AV29" i="94"/>
  <c r="J75" i="94" s="1"/>
  <c r="J76" i="94"/>
  <c r="AL10" i="65"/>
  <c r="AV10" i="76"/>
  <c r="AV10" i="89"/>
  <c r="BA12" i="94"/>
  <c r="K59" i="94"/>
  <c r="BF13" i="94"/>
  <c r="K60" i="94"/>
  <c r="BF14" i="94"/>
  <c r="K89" i="94"/>
  <c r="BF43" i="94"/>
  <c r="J67" i="94"/>
  <c r="AV20" i="94"/>
  <c r="J66" i="94" s="1"/>
  <c r="K81" i="94"/>
  <c r="BF35" i="94"/>
  <c r="K77" i="94"/>
  <c r="BF31" i="94"/>
  <c r="BA30" i="94"/>
  <c r="AV10" i="81"/>
  <c r="AV10" i="84"/>
  <c r="AV10" i="86"/>
  <c r="AV10" i="87"/>
  <c r="AV10" i="91"/>
  <c r="AV10" i="92"/>
  <c r="K69" i="94"/>
  <c r="BF23" i="94"/>
  <c r="K82" i="94"/>
  <c r="BF36" i="94"/>
  <c r="K88" i="94"/>
  <c r="BF42" i="94"/>
  <c r="K87" i="94"/>
  <c r="BF41" i="94"/>
  <c r="I56" i="94"/>
  <c r="AQ9" i="94"/>
  <c r="I55" i="94" s="1"/>
  <c r="H58" i="35"/>
  <c r="AL10" i="35"/>
  <c r="H56" i="35" s="1"/>
  <c r="H58" i="57"/>
  <c r="AL10" i="57"/>
  <c r="H56" i="57" s="1"/>
  <c r="AV10" i="78"/>
  <c r="K62" i="94"/>
  <c r="BF16" i="94"/>
  <c r="AV38" i="94"/>
  <c r="J84" i="94" s="1"/>
  <c r="J85" i="94"/>
  <c r="BF19" i="94"/>
  <c r="K65" i="94"/>
  <c r="K64" i="94"/>
  <c r="BF18" i="94"/>
  <c r="BF24" i="94"/>
  <c r="K70" i="94"/>
  <c r="BF44" i="94"/>
  <c r="K90" i="94"/>
  <c r="BF15" i="94"/>
  <c r="K61" i="94"/>
  <c r="K72" i="94"/>
  <c r="BF26" i="94"/>
  <c r="BF17" i="94"/>
  <c r="K63" i="94"/>
  <c r="AV10" i="88"/>
  <c r="H67" i="58"/>
  <c r="AL10" i="58"/>
  <c r="H56" i="58" s="1"/>
  <c r="H58" i="51"/>
  <c r="AL10" i="51"/>
  <c r="H58" i="59"/>
  <c r="AL10" i="59"/>
  <c r="H56" i="59" s="1"/>
  <c r="H67" i="34"/>
  <c r="AL10" i="34"/>
  <c r="K131" i="28"/>
  <c r="H130" i="38" s="1"/>
  <c r="K101" i="28"/>
  <c r="K152" i="28"/>
  <c r="H151" i="38" s="1"/>
  <c r="K166" i="28"/>
  <c r="H165" i="38" s="1"/>
  <c r="J67" i="93"/>
  <c r="AV20" i="93"/>
  <c r="J66" i="93" s="1"/>
  <c r="BF40" i="93"/>
  <c r="BA39" i="93"/>
  <c r="K86" i="93"/>
  <c r="K88" i="93"/>
  <c r="BF42" i="93"/>
  <c r="K82" i="93"/>
  <c r="BF36" i="93"/>
  <c r="K73" i="93"/>
  <c r="BF27" i="93"/>
  <c r="K72" i="93"/>
  <c r="BF26" i="93"/>
  <c r="K61" i="93"/>
  <c r="BF15" i="93"/>
  <c r="J76" i="93"/>
  <c r="AV29" i="93"/>
  <c r="J75" i="93" s="1"/>
  <c r="K65" i="93"/>
  <c r="BF19" i="93"/>
  <c r="BF13" i="93"/>
  <c r="K59" i="93"/>
  <c r="BA12" i="93"/>
  <c r="BF22" i="93"/>
  <c r="K68" i="93"/>
  <c r="BA21" i="93"/>
  <c r="K71" i="93"/>
  <c r="BF25" i="93"/>
  <c r="BF24" i="93"/>
  <c r="K70" i="93"/>
  <c r="K63" i="93"/>
  <c r="BF17" i="93"/>
  <c r="K79" i="93"/>
  <c r="BF33" i="93"/>
  <c r="K89" i="93"/>
  <c r="BF43" i="93"/>
  <c r="I56" i="93"/>
  <c r="AQ9" i="93"/>
  <c r="I55" i="93" s="1"/>
  <c r="BF32" i="93"/>
  <c r="K78" i="93"/>
  <c r="K81" i="93"/>
  <c r="BF35" i="93"/>
  <c r="K64" i="93"/>
  <c r="BF18" i="93"/>
  <c r="BF41" i="93"/>
  <c r="K87" i="93"/>
  <c r="K62" i="93"/>
  <c r="BF16" i="93"/>
  <c r="BF23" i="93"/>
  <c r="K69" i="93"/>
  <c r="BF31" i="93"/>
  <c r="BA30" i="93"/>
  <c r="K77" i="93"/>
  <c r="K60" i="93"/>
  <c r="BF14" i="93"/>
  <c r="AV11" i="93"/>
  <c r="J57" i="93" s="1"/>
  <c r="J58" i="93"/>
  <c r="J85" i="93"/>
  <c r="AV38" i="93"/>
  <c r="J84" i="93" s="1"/>
  <c r="K90" i="93"/>
  <c r="BF44" i="93"/>
  <c r="K80" i="93"/>
  <c r="BF34" i="93"/>
  <c r="K139" i="28"/>
  <c r="H138" i="38" s="1"/>
  <c r="K149" i="28"/>
  <c r="H148" i="38" s="1"/>
  <c r="K109" i="28"/>
  <c r="H108" i="38" s="1"/>
  <c r="AV29" i="92"/>
  <c r="J75" i="92" s="1"/>
  <c r="J76" i="92"/>
  <c r="BF36" i="92"/>
  <c r="K82" i="92"/>
  <c r="K79" i="92"/>
  <c r="BF33" i="92"/>
  <c r="K69" i="92"/>
  <c r="BF23" i="92"/>
  <c r="K77" i="92"/>
  <c r="BA30" i="92"/>
  <c r="BF31" i="92"/>
  <c r="BA21" i="92"/>
  <c r="BF22" i="92"/>
  <c r="K68" i="92"/>
  <c r="K64" i="92"/>
  <c r="BF18" i="92"/>
  <c r="K65" i="92"/>
  <c r="BF19" i="92"/>
  <c r="BF14" i="92"/>
  <c r="K60" i="92"/>
  <c r="AV20" i="92"/>
  <c r="J66" i="92" s="1"/>
  <c r="J67" i="92"/>
  <c r="K89" i="92"/>
  <c r="BF43" i="92"/>
  <c r="K62" i="92"/>
  <c r="BF16" i="92"/>
  <c r="BF24" i="92"/>
  <c r="K70" i="92"/>
  <c r="K88" i="92"/>
  <c r="BF42" i="92"/>
  <c r="BF35" i="92"/>
  <c r="K81" i="92"/>
  <c r="K90" i="92"/>
  <c r="BF44" i="92"/>
  <c r="AV38" i="92"/>
  <c r="J84" i="92" s="1"/>
  <c r="J85" i="92"/>
  <c r="K72" i="92"/>
  <c r="BF26" i="92"/>
  <c r="BF41" i="92"/>
  <c r="K87" i="92"/>
  <c r="K86" i="92"/>
  <c r="BA39" i="92"/>
  <c r="BF40" i="92"/>
  <c r="K59" i="92"/>
  <c r="BF13" i="92"/>
  <c r="BA12" i="92"/>
  <c r="BF17" i="92"/>
  <c r="K63" i="92"/>
  <c r="J58" i="92"/>
  <c r="AV11" i="92"/>
  <c r="J57" i="92" s="1"/>
  <c r="AQ9" i="92"/>
  <c r="I55" i="92" s="1"/>
  <c r="I56" i="92"/>
  <c r="BF34" i="92"/>
  <c r="K80" i="92"/>
  <c r="BF27" i="92"/>
  <c r="K73" i="92"/>
  <c r="K71" i="92"/>
  <c r="BF25" i="92"/>
  <c r="BF15" i="92"/>
  <c r="K61" i="92"/>
  <c r="K78" i="92"/>
  <c r="BF32" i="92"/>
  <c r="K104" i="28"/>
  <c r="J85" i="91"/>
  <c r="AV38" i="91"/>
  <c r="J84" i="91" s="1"/>
  <c r="J85" i="89"/>
  <c r="AV38" i="89"/>
  <c r="J84" i="89" s="1"/>
  <c r="AQ9" i="90"/>
  <c r="I55" i="90" s="1"/>
  <c r="I56" i="90"/>
  <c r="K60" i="90"/>
  <c r="BF14" i="90"/>
  <c r="BF43" i="88"/>
  <c r="K89" i="88"/>
  <c r="K79" i="89"/>
  <c r="BF33" i="89"/>
  <c r="K77" i="91"/>
  <c r="BF31" i="91"/>
  <c r="BA30" i="91"/>
  <c r="K81" i="88"/>
  <c r="BF35" i="88"/>
  <c r="K71" i="91"/>
  <c r="BF25" i="91"/>
  <c r="BF43" i="89"/>
  <c r="K89" i="89"/>
  <c r="BF33" i="88"/>
  <c r="K79" i="88"/>
  <c r="K77" i="88"/>
  <c r="BF31" i="88"/>
  <c r="BA30" i="88"/>
  <c r="BF41" i="90"/>
  <c r="K87" i="90"/>
  <c r="K82" i="88"/>
  <c r="BF36" i="88"/>
  <c r="K64" i="90"/>
  <c r="BF18" i="90"/>
  <c r="J76" i="88"/>
  <c r="AV29" i="88"/>
  <c r="J75" i="88" s="1"/>
  <c r="AV20" i="90"/>
  <c r="J66" i="90" s="1"/>
  <c r="J67" i="90"/>
  <c r="BF19" i="89"/>
  <c r="K65" i="89"/>
  <c r="J76" i="89"/>
  <c r="AV29" i="89"/>
  <c r="J75" i="89" s="1"/>
  <c r="AV29" i="91"/>
  <c r="J75" i="91" s="1"/>
  <c r="J76" i="91"/>
  <c r="K60" i="91"/>
  <c r="BF14" i="91"/>
  <c r="BF34" i="90"/>
  <c r="K80" i="90"/>
  <c r="K72" i="90"/>
  <c r="BF26" i="90"/>
  <c r="K63" i="89"/>
  <c r="BF17" i="89"/>
  <c r="K62" i="88"/>
  <c r="BF16" i="88"/>
  <c r="K82" i="90"/>
  <c r="BF36" i="90"/>
  <c r="AV20" i="89"/>
  <c r="J66" i="89" s="1"/>
  <c r="J67" i="89"/>
  <c r="K70" i="89"/>
  <c r="BF24" i="89"/>
  <c r="K87" i="89"/>
  <c r="BF41" i="89"/>
  <c r="BF23" i="90"/>
  <c r="K69" i="90"/>
  <c r="K68" i="90"/>
  <c r="BF22" i="90"/>
  <c r="BA21" i="90"/>
  <c r="K65" i="88"/>
  <c r="BF19" i="88"/>
  <c r="BF41" i="88"/>
  <c r="K87" i="88"/>
  <c r="BF44" i="89"/>
  <c r="K90" i="89"/>
  <c r="BF34" i="91"/>
  <c r="K80" i="91"/>
  <c r="AV11" i="89"/>
  <c r="J57" i="89" s="1"/>
  <c r="J58" i="89"/>
  <c r="K81" i="90"/>
  <c r="BF35" i="90"/>
  <c r="K78" i="88"/>
  <c r="BF32" i="88"/>
  <c r="I56" i="88"/>
  <c r="AQ9" i="88"/>
  <c r="I55" i="88" s="1"/>
  <c r="BF32" i="90"/>
  <c r="K78" i="90"/>
  <c r="K68" i="89"/>
  <c r="BF22" i="89"/>
  <c r="BA21" i="89"/>
  <c r="BF42" i="89"/>
  <c r="K88" i="89"/>
  <c r="K81" i="89"/>
  <c r="BF35" i="89"/>
  <c r="BF24" i="88"/>
  <c r="K70" i="88"/>
  <c r="BF44" i="88"/>
  <c r="K90" i="88"/>
  <c r="K72" i="88"/>
  <c r="BF26" i="88"/>
  <c r="I56" i="89"/>
  <c r="AQ9" i="89"/>
  <c r="I55" i="89" s="1"/>
  <c r="K72" i="89"/>
  <c r="BF26" i="89"/>
  <c r="K59" i="89"/>
  <c r="BA12" i="89"/>
  <c r="BF13" i="89"/>
  <c r="BF34" i="88"/>
  <c r="K80" i="88"/>
  <c r="J58" i="88"/>
  <c r="AV11" i="88"/>
  <c r="J57" i="88" s="1"/>
  <c r="K73" i="88"/>
  <c r="BF27" i="88"/>
  <c r="K63" i="91"/>
  <c r="BF17" i="91"/>
  <c r="BF23" i="91"/>
  <c r="K69" i="91"/>
  <c r="BF44" i="91"/>
  <c r="K90" i="91"/>
  <c r="BF27" i="91"/>
  <c r="K73" i="91"/>
  <c r="AQ9" i="91"/>
  <c r="I55" i="91" s="1"/>
  <c r="I56" i="91"/>
  <c r="K65" i="90"/>
  <c r="BF19" i="90"/>
  <c r="K82" i="89"/>
  <c r="BF36" i="89"/>
  <c r="BF18" i="88"/>
  <c r="K64" i="88"/>
  <c r="BF42" i="90"/>
  <c r="K88" i="90"/>
  <c r="K78" i="91"/>
  <c r="BF32" i="91"/>
  <c r="K69" i="89"/>
  <c r="BF23" i="89"/>
  <c r="BF14" i="88"/>
  <c r="K60" i="88"/>
  <c r="K86" i="88"/>
  <c r="BF40" i="88"/>
  <c r="BA39" i="88"/>
  <c r="BA12" i="88"/>
  <c r="K59" i="88"/>
  <c r="BF13" i="88"/>
  <c r="K71" i="90"/>
  <c r="BF25" i="90"/>
  <c r="K73" i="90"/>
  <c r="BF27" i="90"/>
  <c r="K61" i="91"/>
  <c r="BF15" i="91"/>
  <c r="BF34" i="89"/>
  <c r="K80" i="89"/>
  <c r="K64" i="91"/>
  <c r="BF18" i="91"/>
  <c r="AV38" i="90"/>
  <c r="J84" i="90" s="1"/>
  <c r="J85" i="90"/>
  <c r="K89" i="90"/>
  <c r="BF43" i="90"/>
  <c r="K87" i="91"/>
  <c r="BF41" i="91"/>
  <c r="K61" i="90"/>
  <c r="BF15" i="90"/>
  <c r="J85" i="88"/>
  <c r="AV38" i="88"/>
  <c r="J84" i="88" s="1"/>
  <c r="K72" i="91"/>
  <c r="BF26" i="91"/>
  <c r="K78" i="89"/>
  <c r="BF32" i="89"/>
  <c r="K60" i="89"/>
  <c r="BF14" i="89"/>
  <c r="K62" i="91"/>
  <c r="BF16" i="91"/>
  <c r="BA39" i="89"/>
  <c r="BF40" i="89"/>
  <c r="K86" i="89"/>
  <c r="BF15" i="88"/>
  <c r="K61" i="88"/>
  <c r="J58" i="90"/>
  <c r="AV11" i="90"/>
  <c r="J57" i="90" s="1"/>
  <c r="K79" i="90"/>
  <c r="BF33" i="90"/>
  <c r="K65" i="91"/>
  <c r="BF19" i="91"/>
  <c r="K86" i="90"/>
  <c r="BF40" i="90"/>
  <c r="BA39" i="90"/>
  <c r="BF35" i="91"/>
  <c r="K81" i="91"/>
  <c r="K71" i="89"/>
  <c r="BF25" i="89"/>
  <c r="K62" i="89"/>
  <c r="BF16" i="89"/>
  <c r="BF18" i="89"/>
  <c r="K64" i="89"/>
  <c r="AV11" i="91"/>
  <c r="J57" i="91" s="1"/>
  <c r="J58" i="91"/>
  <c r="K89" i="91"/>
  <c r="BF43" i="91"/>
  <c r="BF24" i="91"/>
  <c r="K70" i="91"/>
  <c r="BF17" i="90"/>
  <c r="K63" i="90"/>
  <c r="K62" i="90"/>
  <c r="BF16" i="90"/>
  <c r="BF13" i="90"/>
  <c r="BA12" i="90"/>
  <c r="K59" i="90"/>
  <c r="K68" i="91"/>
  <c r="BA21" i="91"/>
  <c r="BF22" i="91"/>
  <c r="BF15" i="89"/>
  <c r="K61" i="89"/>
  <c r="K90" i="90"/>
  <c r="BF44" i="90"/>
  <c r="BF17" i="88"/>
  <c r="K63" i="88"/>
  <c r="K79" i="91"/>
  <c r="BF33" i="91"/>
  <c r="AV29" i="90"/>
  <c r="J75" i="90" s="1"/>
  <c r="J76" i="90"/>
  <c r="K59" i="91"/>
  <c r="BF13" i="91"/>
  <c r="BA12" i="91"/>
  <c r="K69" i="88"/>
  <c r="BF23" i="88"/>
  <c r="K68" i="88"/>
  <c r="BA21" i="88"/>
  <c r="BF22" i="88"/>
  <c r="K77" i="89"/>
  <c r="BA30" i="89"/>
  <c r="BF31" i="89"/>
  <c r="BF25" i="88"/>
  <c r="K71" i="88"/>
  <c r="J67" i="91"/>
  <c r="AV20" i="91"/>
  <c r="J66" i="91" s="1"/>
  <c r="K82" i="91"/>
  <c r="BF36" i="91"/>
  <c r="BF27" i="89"/>
  <c r="K73" i="89"/>
  <c r="K88" i="91"/>
  <c r="BF42" i="91"/>
  <c r="K77" i="90"/>
  <c r="BA30" i="90"/>
  <c r="BF31" i="90"/>
  <c r="K70" i="90"/>
  <c r="BF24" i="90"/>
  <c r="BF42" i="88"/>
  <c r="K88" i="88"/>
  <c r="BA39" i="91"/>
  <c r="K86" i="91"/>
  <c r="BF40" i="91"/>
  <c r="AV20" i="88"/>
  <c r="J66" i="88" s="1"/>
  <c r="J67" i="88"/>
  <c r="K20" i="28"/>
  <c r="K9" i="28"/>
  <c r="K18" i="28"/>
  <c r="K93" i="28"/>
  <c r="K91" i="28"/>
  <c r="AV11" i="86"/>
  <c r="J57" i="86" s="1"/>
  <c r="J58" i="86"/>
  <c r="K62" i="86"/>
  <c r="BF16" i="86"/>
  <c r="K70" i="86"/>
  <c r="BF24" i="86"/>
  <c r="I56" i="87"/>
  <c r="AQ9" i="87"/>
  <c r="I55" i="87" s="1"/>
  <c r="J85" i="87"/>
  <c r="AV38" i="87"/>
  <c r="J84" i="87" s="1"/>
  <c r="K64" i="87"/>
  <c r="BF18" i="87"/>
  <c r="AV11" i="87"/>
  <c r="J57" i="87" s="1"/>
  <c r="J58" i="87"/>
  <c r="BF16" i="87"/>
  <c r="K62" i="87"/>
  <c r="K89" i="87"/>
  <c r="BF43" i="87"/>
  <c r="BF13" i="86"/>
  <c r="K59" i="86"/>
  <c r="BA12" i="86"/>
  <c r="BF35" i="86"/>
  <c r="K81" i="86"/>
  <c r="J67" i="87"/>
  <c r="AV20" i="87"/>
  <c r="J66" i="87" s="1"/>
  <c r="J76" i="86"/>
  <c r="AV29" i="86"/>
  <c r="J75" i="86" s="1"/>
  <c r="K71" i="86"/>
  <c r="BF25" i="86"/>
  <c r="K89" i="86"/>
  <c r="BF43" i="86"/>
  <c r="K68" i="87"/>
  <c r="BF22" i="87"/>
  <c r="BA21" i="87"/>
  <c r="K73" i="86"/>
  <c r="BF27" i="86"/>
  <c r="BF17" i="86"/>
  <c r="K63" i="86"/>
  <c r="K77" i="86"/>
  <c r="BF31" i="86"/>
  <c r="BA30" i="86"/>
  <c r="K65" i="87"/>
  <c r="BF19" i="87"/>
  <c r="BF26" i="87"/>
  <c r="K72" i="87"/>
  <c r="BF36" i="87"/>
  <c r="K82" i="87"/>
  <c r="BF34" i="86"/>
  <c r="K80" i="86"/>
  <c r="BF33" i="86"/>
  <c r="K79" i="86"/>
  <c r="BF14" i="86"/>
  <c r="K60" i="86"/>
  <c r="K77" i="87"/>
  <c r="BF31" i="87"/>
  <c r="BA30" i="87"/>
  <c r="K69" i="87"/>
  <c r="BF23" i="87"/>
  <c r="K73" i="87"/>
  <c r="BF27" i="87"/>
  <c r="K61" i="87"/>
  <c r="BF15" i="87"/>
  <c r="BF41" i="86"/>
  <c r="K87" i="86"/>
  <c r="K78" i="86"/>
  <c r="BF32" i="86"/>
  <c r="K79" i="87"/>
  <c r="BF33" i="87"/>
  <c r="J76" i="87"/>
  <c r="AV29" i="87"/>
  <c r="J75" i="87" s="1"/>
  <c r="K90" i="87"/>
  <c r="BF44" i="87"/>
  <c r="BF44" i="86"/>
  <c r="K90" i="86"/>
  <c r="J67" i="86"/>
  <c r="AV20" i="86"/>
  <c r="J66" i="86" s="1"/>
  <c r="K71" i="87"/>
  <c r="BF25" i="87"/>
  <c r="BF36" i="86"/>
  <c r="K82" i="86"/>
  <c r="K87" i="87"/>
  <c r="BF41" i="87"/>
  <c r="BF26" i="86"/>
  <c r="K72" i="86"/>
  <c r="K88" i="86"/>
  <c r="BF42" i="86"/>
  <c r="I56" i="86"/>
  <c r="AQ9" i="86"/>
  <c r="I55" i="86" s="1"/>
  <c r="BF34" i="87"/>
  <c r="K80" i="87"/>
  <c r="BA39" i="86"/>
  <c r="BF40" i="86"/>
  <c r="K86" i="86"/>
  <c r="BF32" i="87"/>
  <c r="K78" i="87"/>
  <c r="K64" i="86"/>
  <c r="BF18" i="86"/>
  <c r="BA21" i="86"/>
  <c r="BF22" i="86"/>
  <c r="K68" i="86"/>
  <c r="K69" i="86"/>
  <c r="BF23" i="86"/>
  <c r="BF24" i="87"/>
  <c r="K70" i="87"/>
  <c r="K81" i="87"/>
  <c r="BF35" i="87"/>
  <c r="K60" i="87"/>
  <c r="BF14" i="87"/>
  <c r="J85" i="86"/>
  <c r="AV38" i="86"/>
  <c r="J84" i="86" s="1"/>
  <c r="BF17" i="87"/>
  <c r="K63" i="87"/>
  <c r="BA39" i="87"/>
  <c r="BF40" i="87"/>
  <c r="K86" i="87"/>
  <c r="BF19" i="86"/>
  <c r="K65" i="86"/>
  <c r="K88" i="87"/>
  <c r="BF42" i="87"/>
  <c r="BF15" i="86"/>
  <c r="K61" i="86"/>
  <c r="K59" i="87"/>
  <c r="BA12" i="87"/>
  <c r="BF13" i="87"/>
  <c r="K68" i="84"/>
  <c r="BF22" i="84"/>
  <c r="BA21" i="84"/>
  <c r="I56" i="83"/>
  <c r="AQ9" i="83"/>
  <c r="I55" i="83" s="1"/>
  <c r="K70" i="84"/>
  <c r="BF24" i="84"/>
  <c r="K72" i="84"/>
  <c r="BF26" i="84"/>
  <c r="J67" i="84"/>
  <c r="AV20" i="84"/>
  <c r="J66" i="84" s="1"/>
  <c r="K82" i="84"/>
  <c r="BF36" i="84"/>
  <c r="K63" i="82"/>
  <c r="BF17" i="82"/>
  <c r="K70" i="83"/>
  <c r="BF24" i="83"/>
  <c r="BF23" i="82"/>
  <c r="K69" i="82"/>
  <c r="BF23" i="83"/>
  <c r="K69" i="83"/>
  <c r="K87" i="83"/>
  <c r="BF41" i="83"/>
  <c r="K79" i="83"/>
  <c r="BF33" i="83"/>
  <c r="BF42" i="82"/>
  <c r="K88" i="82"/>
  <c r="BF19" i="82"/>
  <c r="K65" i="82"/>
  <c r="K62" i="84"/>
  <c r="BF16" i="84"/>
  <c r="BF27" i="82"/>
  <c r="K73" i="82"/>
  <c r="K79" i="84"/>
  <c r="BF33" i="84"/>
  <c r="K63" i="83"/>
  <c r="BF17" i="83"/>
  <c r="BF41" i="82"/>
  <c r="K87" i="82"/>
  <c r="K87" i="84"/>
  <c r="BF41" i="84"/>
  <c r="BF35" i="84"/>
  <c r="K81" i="84"/>
  <c r="K71" i="83"/>
  <c r="BF25" i="83"/>
  <c r="BF18" i="82"/>
  <c r="K64" i="82"/>
  <c r="K81" i="83"/>
  <c r="BF35" i="83"/>
  <c r="BF27" i="84"/>
  <c r="K73" i="84"/>
  <c r="BF35" i="82"/>
  <c r="K81" i="82"/>
  <c r="K82" i="82"/>
  <c r="BF36" i="82"/>
  <c r="K78" i="82"/>
  <c r="BF32" i="82"/>
  <c r="K64" i="83"/>
  <c r="BF18" i="83"/>
  <c r="BF23" i="84"/>
  <c r="K69" i="84"/>
  <c r="BF32" i="83"/>
  <c r="K78" i="83"/>
  <c r="BF24" i="82"/>
  <c r="K70" i="82"/>
  <c r="K62" i="83"/>
  <c r="BF16" i="83"/>
  <c r="K90" i="83"/>
  <c r="BF44" i="83"/>
  <c r="AQ9" i="82"/>
  <c r="I55" i="82" s="1"/>
  <c r="I56" i="82"/>
  <c r="AV11" i="82"/>
  <c r="J57" i="82" s="1"/>
  <c r="J58" i="82"/>
  <c r="J85" i="84"/>
  <c r="AV38" i="84"/>
  <c r="J84" i="84" s="1"/>
  <c r="K88" i="83"/>
  <c r="BF42" i="83"/>
  <c r="AV29" i="83"/>
  <c r="J75" i="83" s="1"/>
  <c r="J76" i="83"/>
  <c r="BF44" i="84"/>
  <c r="K90" i="84"/>
  <c r="BF32" i="84"/>
  <c r="K78" i="84"/>
  <c r="K73" i="83"/>
  <c r="BF27" i="83"/>
  <c r="K65" i="83"/>
  <c r="BF19" i="83"/>
  <c r="BA12" i="82"/>
  <c r="K59" i="82"/>
  <c r="BF13" i="82"/>
  <c r="K86" i="84"/>
  <c r="BA39" i="84"/>
  <c r="BF40" i="84"/>
  <c r="K82" i="83"/>
  <c r="BF36" i="83"/>
  <c r="BF31" i="82"/>
  <c r="K77" i="82"/>
  <c r="BA30" i="82"/>
  <c r="BF44" i="82"/>
  <c r="K90" i="82"/>
  <c r="K60" i="84"/>
  <c r="BF14" i="84"/>
  <c r="I56" i="84"/>
  <c r="AQ9" i="84"/>
  <c r="I55" i="84" s="1"/>
  <c r="BF34" i="82"/>
  <c r="K80" i="82"/>
  <c r="J67" i="83"/>
  <c r="AV20" i="83"/>
  <c r="J66" i="83" s="1"/>
  <c r="J76" i="82"/>
  <c r="AV29" i="82"/>
  <c r="J75" i="82" s="1"/>
  <c r="BF31" i="83"/>
  <c r="K77" i="83"/>
  <c r="BA30" i="83"/>
  <c r="K88" i="84"/>
  <c r="BF42" i="84"/>
  <c r="K62" i="82"/>
  <c r="BF16" i="82"/>
  <c r="AV11" i="83"/>
  <c r="J57" i="83" s="1"/>
  <c r="J58" i="83"/>
  <c r="K79" i="82"/>
  <c r="BF33" i="82"/>
  <c r="J85" i="83"/>
  <c r="AV38" i="83"/>
  <c r="J84" i="83" s="1"/>
  <c r="BF22" i="83"/>
  <c r="K68" i="83"/>
  <c r="BA21" i="83"/>
  <c r="J85" i="82"/>
  <c r="AV38" i="82"/>
  <c r="J84" i="82" s="1"/>
  <c r="K60" i="82"/>
  <c r="BF14" i="82"/>
  <c r="BA12" i="83"/>
  <c r="BF13" i="83"/>
  <c r="K59" i="83"/>
  <c r="K64" i="84"/>
  <c r="BF18" i="84"/>
  <c r="BA39" i="83"/>
  <c r="BF40" i="83"/>
  <c r="K86" i="83"/>
  <c r="J76" i="84"/>
  <c r="AV29" i="84"/>
  <c r="J75" i="84" s="1"/>
  <c r="BF17" i="84"/>
  <c r="K63" i="84"/>
  <c r="J58" i="84"/>
  <c r="AV11" i="84"/>
  <c r="J57" i="84" s="1"/>
  <c r="BF40" i="82"/>
  <c r="BA39" i="82"/>
  <c r="K86" i="82"/>
  <c r="J67" i="82"/>
  <c r="AV20" i="82"/>
  <c r="J66" i="82" s="1"/>
  <c r="K72" i="83"/>
  <c r="BF26" i="83"/>
  <c r="BF15" i="83"/>
  <c r="K61" i="83"/>
  <c r="K80" i="83"/>
  <c r="BF34" i="83"/>
  <c r="K61" i="82"/>
  <c r="BF15" i="82"/>
  <c r="BF34" i="84"/>
  <c r="K80" i="84"/>
  <c r="K60" i="83"/>
  <c r="BF14" i="83"/>
  <c r="BF43" i="82"/>
  <c r="K89" i="82"/>
  <c r="K71" i="84"/>
  <c r="BF25" i="84"/>
  <c r="BF13" i="84"/>
  <c r="BA12" i="84"/>
  <c r="K59" i="84"/>
  <c r="K72" i="82"/>
  <c r="BF26" i="82"/>
  <c r="K89" i="83"/>
  <c r="BF43" i="83"/>
  <c r="BF43" i="84"/>
  <c r="K89" i="84"/>
  <c r="K71" i="82"/>
  <c r="BF25" i="82"/>
  <c r="BF31" i="84"/>
  <c r="K77" i="84"/>
  <c r="BA30" i="84"/>
  <c r="K65" i="84"/>
  <c r="BF19" i="84"/>
  <c r="BF22" i="82"/>
  <c r="K68" i="82"/>
  <c r="BA21" i="82"/>
  <c r="K61" i="84"/>
  <c r="BF15" i="84"/>
  <c r="K68" i="81"/>
  <c r="BA21" i="81"/>
  <c r="BF22" i="81"/>
  <c r="BK22" i="81" s="1"/>
  <c r="BF17" i="81"/>
  <c r="K63" i="81"/>
  <c r="BF27" i="81"/>
  <c r="K73" i="81"/>
  <c r="BF34" i="81"/>
  <c r="K80" i="81"/>
  <c r="J67" i="81"/>
  <c r="AV20" i="81"/>
  <c r="J66" i="81" s="1"/>
  <c r="BF42" i="81"/>
  <c r="K88" i="81"/>
  <c r="AV38" i="81"/>
  <c r="J84" i="81" s="1"/>
  <c r="J85" i="81"/>
  <c r="BF41" i="81"/>
  <c r="K87" i="81"/>
  <c r="K89" i="81"/>
  <c r="BF43" i="81"/>
  <c r="BF15" i="81"/>
  <c r="K61" i="81"/>
  <c r="BF14" i="81"/>
  <c r="K60" i="81"/>
  <c r="BF40" i="81"/>
  <c r="BK40" i="81" s="1"/>
  <c r="BA39" i="81"/>
  <c r="K86" i="81"/>
  <c r="K82" i="81"/>
  <c r="BF36" i="81"/>
  <c r="BF25" i="81"/>
  <c r="K71" i="81"/>
  <c r="K64" i="81"/>
  <c r="BF18" i="81"/>
  <c r="K70" i="81"/>
  <c r="BF24" i="81"/>
  <c r="BF31" i="81"/>
  <c r="BK31" i="81" s="1"/>
  <c r="K77" i="81"/>
  <c r="BA30" i="81"/>
  <c r="AQ9" i="81"/>
  <c r="I55" i="81" s="1"/>
  <c r="I56" i="81"/>
  <c r="K78" i="81"/>
  <c r="BF32" i="81"/>
  <c r="BF13" i="81"/>
  <c r="BK13" i="81" s="1"/>
  <c r="K59" i="81"/>
  <c r="BA12" i="81"/>
  <c r="AV29" i="81"/>
  <c r="J75" i="81" s="1"/>
  <c r="J76" i="81"/>
  <c r="BF35" i="81"/>
  <c r="K81" i="81"/>
  <c r="K65" i="81"/>
  <c r="BF19" i="81"/>
  <c r="BF23" i="81"/>
  <c r="K69" i="81"/>
  <c r="K79" i="81"/>
  <c r="BF33" i="81"/>
  <c r="AV11" i="81"/>
  <c r="J57" i="81" s="1"/>
  <c r="J58" i="81"/>
  <c r="BF44" i="81"/>
  <c r="K90" i="81"/>
  <c r="K72" i="81"/>
  <c r="BF26" i="81"/>
  <c r="BF16" i="81"/>
  <c r="K62" i="81"/>
  <c r="K64" i="78"/>
  <c r="BF18" i="78"/>
  <c r="K60" i="78"/>
  <c r="BF14" i="78"/>
  <c r="K78" i="78"/>
  <c r="BF32" i="78"/>
  <c r="K89" i="78"/>
  <c r="BF43" i="78"/>
  <c r="BF19" i="78"/>
  <c r="K65" i="78"/>
  <c r="K71" i="78"/>
  <c r="BF25" i="78"/>
  <c r="K88" i="78"/>
  <c r="BF42" i="78"/>
  <c r="J67" i="78"/>
  <c r="AV20" i="78"/>
  <c r="J66" i="78" s="1"/>
  <c r="BF26" i="78"/>
  <c r="K72" i="78"/>
  <c r="K80" i="78"/>
  <c r="BF34" i="78"/>
  <c r="BF44" i="78"/>
  <c r="K90" i="78"/>
  <c r="J85" i="78"/>
  <c r="AV38" i="78"/>
  <c r="J84" i="78" s="1"/>
  <c r="K61" i="78"/>
  <c r="BF15" i="78"/>
  <c r="K87" i="78"/>
  <c r="BF41" i="78"/>
  <c r="BF23" i="78"/>
  <c r="K69" i="78"/>
  <c r="BF35" i="78"/>
  <c r="K81" i="78"/>
  <c r="BF40" i="78"/>
  <c r="BK40" i="78" s="1"/>
  <c r="BA39" i="78"/>
  <c r="K86" i="78"/>
  <c r="AQ9" i="78"/>
  <c r="I55" i="78" s="1"/>
  <c r="I56" i="78"/>
  <c r="BF16" i="78"/>
  <c r="K62" i="78"/>
  <c r="BF24" i="78"/>
  <c r="K70" i="78"/>
  <c r="BF27" i="78"/>
  <c r="K73" i="78"/>
  <c r="K77" i="78"/>
  <c r="BF31" i="78"/>
  <c r="BK31" i="78" s="1"/>
  <c r="BA30" i="78"/>
  <c r="K63" i="78"/>
  <c r="BF17" i="78"/>
  <c r="K59" i="78"/>
  <c r="BA12" i="78"/>
  <c r="BF13" i="78"/>
  <c r="BK13" i="78" s="1"/>
  <c r="J76" i="78"/>
  <c r="AV29" i="78"/>
  <c r="J75" i="78" s="1"/>
  <c r="BF33" i="78"/>
  <c r="K79" i="78"/>
  <c r="K68" i="78"/>
  <c r="BF22" i="78"/>
  <c r="BK22" i="78" s="1"/>
  <c r="BA21" i="78"/>
  <c r="J58" i="78"/>
  <c r="AV11" i="78"/>
  <c r="J57" i="78" s="1"/>
  <c r="H7" i="38"/>
  <c r="BA39" i="74"/>
  <c r="BF40" i="74"/>
  <c r="BK40" i="74" s="1"/>
  <c r="K86" i="74"/>
  <c r="K81" i="74"/>
  <c r="BF35" i="74"/>
  <c r="I56" i="74"/>
  <c r="AQ9" i="74"/>
  <c r="I55" i="74" s="1"/>
  <c r="BA39" i="76"/>
  <c r="K86" i="76"/>
  <c r="BF40" i="76"/>
  <c r="BK40" i="76" s="1"/>
  <c r="BF42" i="76"/>
  <c r="K88" i="76"/>
  <c r="K78" i="74"/>
  <c r="BF32" i="74"/>
  <c r="K63" i="74"/>
  <c r="BF17" i="74"/>
  <c r="AV38" i="76"/>
  <c r="J84" i="76" s="1"/>
  <c r="J85" i="76"/>
  <c r="BF33" i="74"/>
  <c r="K79" i="74"/>
  <c r="K77" i="74"/>
  <c r="BA30" i="74"/>
  <c r="BF31" i="74"/>
  <c r="BK31" i="74" s="1"/>
  <c r="K81" i="76"/>
  <c r="BF35" i="76"/>
  <c r="K60" i="74"/>
  <c r="BF14" i="74"/>
  <c r="J85" i="74"/>
  <c r="AV38" i="74"/>
  <c r="J84" i="74" s="1"/>
  <c r="K80" i="76"/>
  <c r="BF34" i="76"/>
  <c r="BF18" i="76"/>
  <c r="K64" i="76"/>
  <c r="BF42" i="74"/>
  <c r="K88" i="74"/>
  <c r="J76" i="74"/>
  <c r="AV29" i="74"/>
  <c r="J75" i="74" s="1"/>
  <c r="BF23" i="76"/>
  <c r="K69" i="76"/>
  <c r="BF19" i="74"/>
  <c r="K65" i="74"/>
  <c r="BF32" i="76"/>
  <c r="K78" i="76"/>
  <c r="K61" i="76"/>
  <c r="BF15" i="76"/>
  <c r="K62" i="76"/>
  <c r="BF16" i="76"/>
  <c r="K89" i="76"/>
  <c r="BF43" i="76"/>
  <c r="AV11" i="76"/>
  <c r="J57" i="76" s="1"/>
  <c r="J58" i="76"/>
  <c r="BF41" i="76"/>
  <c r="K87" i="76"/>
  <c r="AQ9" i="76"/>
  <c r="I55" i="76" s="1"/>
  <c r="I56" i="76"/>
  <c r="K63" i="76"/>
  <c r="BF17" i="76"/>
  <c r="BF26" i="76"/>
  <c r="K72" i="76"/>
  <c r="K70" i="74"/>
  <c r="BF24" i="74"/>
  <c r="K73" i="74"/>
  <c r="BF27" i="74"/>
  <c r="K59" i="76"/>
  <c r="BF13" i="76"/>
  <c r="BK13" i="76" s="1"/>
  <c r="BA12" i="76"/>
  <c r="BF25" i="76"/>
  <c r="K71" i="76"/>
  <c r="BF19" i="76"/>
  <c r="K65" i="76"/>
  <c r="BA30" i="76"/>
  <c r="K77" i="76"/>
  <c r="BF31" i="76"/>
  <c r="BK31" i="76" s="1"/>
  <c r="K90" i="74"/>
  <c r="BF44" i="74"/>
  <c r="BF34" i="74"/>
  <c r="K80" i="74"/>
  <c r="BF41" i="74"/>
  <c r="K87" i="74"/>
  <c r="BF15" i="74"/>
  <c r="K61" i="74"/>
  <c r="BF25" i="74"/>
  <c r="K71" i="74"/>
  <c r="K59" i="74"/>
  <c r="BA12" i="74"/>
  <c r="BF13" i="74"/>
  <c r="BK13" i="74" s="1"/>
  <c r="J67" i="74"/>
  <c r="AV20" i="74"/>
  <c r="J66" i="74" s="1"/>
  <c r="K70" i="76"/>
  <c r="BF24" i="76"/>
  <c r="K64" i="74"/>
  <c r="BF18" i="74"/>
  <c r="K60" i="76"/>
  <c r="BF14" i="76"/>
  <c r="AV11" i="74"/>
  <c r="J57" i="74" s="1"/>
  <c r="J58" i="74"/>
  <c r="BF27" i="76"/>
  <c r="K73" i="76"/>
  <c r="BF22" i="74"/>
  <c r="BK22" i="74" s="1"/>
  <c r="BA21" i="74"/>
  <c r="K68" i="74"/>
  <c r="BF26" i="74"/>
  <c r="K72" i="74"/>
  <c r="BF36" i="76"/>
  <c r="K82" i="76"/>
  <c r="J67" i="76"/>
  <c r="AV20" i="76"/>
  <c r="J66" i="76" s="1"/>
  <c r="BF36" i="74"/>
  <c r="K82" i="74"/>
  <c r="BF43" i="74"/>
  <c r="K89" i="74"/>
  <c r="K79" i="76"/>
  <c r="BF33" i="76"/>
  <c r="AV29" i="76"/>
  <c r="J75" i="76" s="1"/>
  <c r="J76" i="76"/>
  <c r="BF23" i="74"/>
  <c r="K69" i="74"/>
  <c r="BF44" i="76"/>
  <c r="K90" i="76"/>
  <c r="BF16" i="74"/>
  <c r="K62" i="74"/>
  <c r="BF22" i="76"/>
  <c r="BK22" i="76" s="1"/>
  <c r="BA21" i="76"/>
  <c r="K68" i="76"/>
  <c r="K61" i="73"/>
  <c r="BF15" i="73"/>
  <c r="BF25" i="73"/>
  <c r="K71" i="73"/>
  <c r="BF31" i="73"/>
  <c r="BK31" i="73" s="1"/>
  <c r="K77" i="73"/>
  <c r="BF17" i="73"/>
  <c r="K63" i="73"/>
  <c r="BF34" i="73"/>
  <c r="K80" i="73"/>
  <c r="AV20" i="73"/>
  <c r="J66" i="73" s="1"/>
  <c r="J67" i="73"/>
  <c r="BA30" i="73"/>
  <c r="BF32" i="73"/>
  <c r="K78" i="73"/>
  <c r="AV11" i="73"/>
  <c r="J57" i="73" s="1"/>
  <c r="J58" i="73"/>
  <c r="BF35" i="73"/>
  <c r="K81" i="73"/>
  <c r="BA39" i="73"/>
  <c r="BF40" i="73"/>
  <c r="BK40" i="73" s="1"/>
  <c r="K86" i="73"/>
  <c r="K72" i="73"/>
  <c r="BF26" i="73"/>
  <c r="K59" i="73"/>
  <c r="BF13" i="73"/>
  <c r="BK13" i="73" s="1"/>
  <c r="BA12" i="73"/>
  <c r="J85" i="73"/>
  <c r="AV38" i="73"/>
  <c r="J84" i="73" s="1"/>
  <c r="J76" i="73"/>
  <c r="AV29" i="73"/>
  <c r="J75" i="73" s="1"/>
  <c r="K64" i="73"/>
  <c r="BF18" i="73"/>
  <c r="K79" i="73"/>
  <c r="BF33" i="73"/>
  <c r="K89" i="73"/>
  <c r="BF43" i="73"/>
  <c r="BF24" i="73"/>
  <c r="K70" i="73"/>
  <c r="I56" i="73"/>
  <c r="AQ9" i="73"/>
  <c r="I55" i="73" s="1"/>
  <c r="BF42" i="73"/>
  <c r="K88" i="73"/>
  <c r="BF16" i="73"/>
  <c r="K62" i="73"/>
  <c r="K69" i="73"/>
  <c r="BF23" i="73"/>
  <c r="BF41" i="73"/>
  <c r="K87" i="73"/>
  <c r="BF19" i="73"/>
  <c r="K65" i="73"/>
  <c r="K60" i="73"/>
  <c r="BF14" i="73"/>
  <c r="BF44" i="73"/>
  <c r="K90" i="73"/>
  <c r="BA21" i="73"/>
  <c r="BF22" i="73"/>
  <c r="BK22" i="73" s="1"/>
  <c r="K68" i="73"/>
  <c r="BF36" i="73"/>
  <c r="K82" i="73"/>
  <c r="K73" i="73"/>
  <c r="BF27" i="73"/>
  <c r="BF44" i="69"/>
  <c r="K90" i="69"/>
  <c r="BF19" i="69"/>
  <c r="K65" i="69"/>
  <c r="BF13" i="69"/>
  <c r="BK13" i="69" s="1"/>
  <c r="BA12" i="69"/>
  <c r="K59" i="69"/>
  <c r="K63" i="69"/>
  <c r="BF17" i="69"/>
  <c r="BF42" i="69"/>
  <c r="K88" i="69"/>
  <c r="BF18" i="69"/>
  <c r="K64" i="69"/>
  <c r="I56" i="69"/>
  <c r="AQ9" i="69"/>
  <c r="I55" i="69" s="1"/>
  <c r="AV20" i="69"/>
  <c r="J66" i="69" s="1"/>
  <c r="J67" i="69"/>
  <c r="K87" i="69"/>
  <c r="BF41" i="69"/>
  <c r="BA21" i="69"/>
  <c r="BF22" i="69"/>
  <c r="BK22" i="69" s="1"/>
  <c r="K68" i="69"/>
  <c r="BF25" i="69"/>
  <c r="K71" i="69"/>
  <c r="BF16" i="69"/>
  <c r="K62" i="69"/>
  <c r="K78" i="69"/>
  <c r="BF32" i="69"/>
  <c r="K60" i="69"/>
  <c r="BF14" i="69"/>
  <c r="K86" i="69"/>
  <c r="BA39" i="69"/>
  <c r="BF40" i="69"/>
  <c r="BK40" i="69" s="1"/>
  <c r="K69" i="69"/>
  <c r="BF23" i="69"/>
  <c r="K79" i="69"/>
  <c r="BF33" i="69"/>
  <c r="BF15" i="69"/>
  <c r="K61" i="69"/>
  <c r="J85" i="69"/>
  <c r="AV38" i="69"/>
  <c r="J84" i="69" s="1"/>
  <c r="BF43" i="69"/>
  <c r="K89" i="69"/>
  <c r="J58" i="69"/>
  <c r="AV11" i="69"/>
  <c r="J57" i="69" s="1"/>
  <c r="BF27" i="69"/>
  <c r="K73" i="69"/>
  <c r="BF31" i="69"/>
  <c r="BK31" i="69" s="1"/>
  <c r="BA30" i="69"/>
  <c r="K77" i="69"/>
  <c r="BF34" i="69"/>
  <c r="K80" i="69"/>
  <c r="BF36" i="69"/>
  <c r="K82" i="69"/>
  <c r="J76" i="69"/>
  <c r="AV29" i="69"/>
  <c r="J75" i="69" s="1"/>
  <c r="K72" i="69"/>
  <c r="BF26" i="69"/>
  <c r="BF35" i="69"/>
  <c r="K81" i="69"/>
  <c r="BF24" i="69"/>
  <c r="K70" i="69"/>
  <c r="BA22" i="35"/>
  <c r="BF22" i="35" s="1"/>
  <c r="H76" i="58"/>
  <c r="AL29" i="58"/>
  <c r="H75" i="58" s="1"/>
  <c r="H76" i="51"/>
  <c r="AL29" i="51"/>
  <c r="H76" i="57"/>
  <c r="AL29" i="57"/>
  <c r="H75" i="57" s="1"/>
  <c r="H76" i="34"/>
  <c r="AL29" i="34"/>
  <c r="H76" i="52"/>
  <c r="AL29" i="52"/>
  <c r="H75" i="52" s="1"/>
  <c r="H76" i="59"/>
  <c r="AL29" i="59"/>
  <c r="H75" i="59" s="1"/>
  <c r="H76" i="18"/>
  <c r="AL29" i="18"/>
  <c r="H75" i="18" s="1"/>
  <c r="H76" i="35"/>
  <c r="AL29" i="35"/>
  <c r="H75" i="35" s="1"/>
  <c r="BF25" i="66"/>
  <c r="K71" i="66"/>
  <c r="K81" i="66"/>
  <c r="BF35" i="66"/>
  <c r="BF23" i="66"/>
  <c r="K69" i="66"/>
  <c r="K60" i="66"/>
  <c r="BF14" i="66"/>
  <c r="J67" i="66"/>
  <c r="AV20" i="66"/>
  <c r="J66" i="66" s="1"/>
  <c r="K79" i="66"/>
  <c r="BF33" i="66"/>
  <c r="BF27" i="66"/>
  <c r="K73" i="66"/>
  <c r="K59" i="66"/>
  <c r="BF13" i="66"/>
  <c r="BK13" i="66" s="1"/>
  <c r="BA12" i="66"/>
  <c r="K68" i="66"/>
  <c r="BA21" i="66"/>
  <c r="BF22" i="66"/>
  <c r="BK22" i="66" s="1"/>
  <c r="AV11" i="66"/>
  <c r="J57" i="66" s="1"/>
  <c r="J58" i="66"/>
  <c r="BF26" i="66"/>
  <c r="K72" i="66"/>
  <c r="BF43" i="66"/>
  <c r="K89" i="66"/>
  <c r="K82" i="66"/>
  <c r="BF36" i="66"/>
  <c r="AQ9" i="66"/>
  <c r="I55" i="66" s="1"/>
  <c r="I56" i="66"/>
  <c r="BF40" i="66"/>
  <c r="BK40" i="66" s="1"/>
  <c r="K86" i="66"/>
  <c r="BA39" i="66"/>
  <c r="BF34" i="66"/>
  <c r="K80" i="66"/>
  <c r="K65" i="66"/>
  <c r="BF19" i="66"/>
  <c r="BF24" i="66"/>
  <c r="K70" i="66"/>
  <c r="J85" i="66"/>
  <c r="AV38" i="66"/>
  <c r="J84" i="66" s="1"/>
  <c r="BF41" i="66"/>
  <c r="K87" i="66"/>
  <c r="K90" i="66"/>
  <c r="BF44" i="66"/>
  <c r="BF16" i="66"/>
  <c r="K62" i="66"/>
  <c r="BF42" i="66"/>
  <c r="K88" i="66"/>
  <c r="J75" i="66"/>
  <c r="J76" i="66"/>
  <c r="K63" i="66"/>
  <c r="BF17" i="66"/>
  <c r="BF18" i="66"/>
  <c r="K64" i="66"/>
  <c r="K77" i="66"/>
  <c r="BF31" i="66"/>
  <c r="BK31" i="66" s="1"/>
  <c r="BA30" i="66"/>
  <c r="BA29" i="66" s="1"/>
  <c r="K78" i="66"/>
  <c r="BF32" i="66"/>
  <c r="K61" i="66"/>
  <c r="BF15" i="66"/>
  <c r="J86" i="35"/>
  <c r="BA13" i="51"/>
  <c r="BF13" i="51" s="1"/>
  <c r="AV42" i="64"/>
  <c r="I88" i="64"/>
  <c r="H58" i="64"/>
  <c r="AL11" i="64"/>
  <c r="H57" i="64" s="1"/>
  <c r="AV15" i="64"/>
  <c r="I61" i="64"/>
  <c r="AV16" i="63"/>
  <c r="I62" i="63"/>
  <c r="AV40" i="63"/>
  <c r="I86" i="63"/>
  <c r="AQ39" i="63"/>
  <c r="AV19" i="65"/>
  <c r="I65" i="65"/>
  <c r="G56" i="63"/>
  <c r="AG9" i="63"/>
  <c r="G55" i="63" s="1"/>
  <c r="I61" i="63"/>
  <c r="AV15" i="63"/>
  <c r="H67" i="65"/>
  <c r="AL20" i="65"/>
  <c r="H66" i="65" s="1"/>
  <c r="AV41" i="64"/>
  <c r="I87" i="64"/>
  <c r="AV32" i="64"/>
  <c r="I78" i="64"/>
  <c r="I59" i="64"/>
  <c r="AV13" i="64"/>
  <c r="AQ12" i="64"/>
  <c r="I78" i="65"/>
  <c r="AV32" i="65"/>
  <c r="I89" i="63"/>
  <c r="AV43" i="63"/>
  <c r="AV43" i="64"/>
  <c r="I89" i="64"/>
  <c r="AV25" i="65"/>
  <c r="I71" i="65"/>
  <c r="I62" i="65"/>
  <c r="AV16" i="65"/>
  <c r="I68" i="65"/>
  <c r="AV22" i="65"/>
  <c r="AQ21" i="65"/>
  <c r="AV33" i="64"/>
  <c r="I79" i="64"/>
  <c r="I71" i="63"/>
  <c r="AV25" i="63"/>
  <c r="AV44" i="63"/>
  <c r="I90" i="63"/>
  <c r="H85" i="65"/>
  <c r="AL38" i="65"/>
  <c r="H84" i="65" s="1"/>
  <c r="I65" i="63"/>
  <c r="AV19" i="63"/>
  <c r="I60" i="63"/>
  <c r="AV14" i="63"/>
  <c r="AV26" i="63"/>
  <c r="I72" i="63"/>
  <c r="AV34" i="63"/>
  <c r="I80" i="63"/>
  <c r="AV14" i="64"/>
  <c r="I60" i="64"/>
  <c r="AV34" i="64"/>
  <c r="I80" i="64"/>
  <c r="AV40" i="65"/>
  <c r="I86" i="65"/>
  <c r="AQ39" i="65"/>
  <c r="G56" i="65"/>
  <c r="AG9" i="65"/>
  <c r="G55" i="65" s="1"/>
  <c r="AV15" i="65"/>
  <c r="I61" i="65"/>
  <c r="AV44" i="65"/>
  <c r="I90" i="65"/>
  <c r="AV34" i="65"/>
  <c r="I80" i="65"/>
  <c r="AV23" i="64"/>
  <c r="I69" i="64"/>
  <c r="I82" i="64"/>
  <c r="AV36" i="64"/>
  <c r="AV24" i="65"/>
  <c r="I70" i="65"/>
  <c r="I87" i="63"/>
  <c r="AV41" i="63"/>
  <c r="AV36" i="63"/>
  <c r="I82" i="63"/>
  <c r="AV17" i="64"/>
  <c r="I63" i="64"/>
  <c r="AV19" i="64"/>
  <c r="I65" i="64"/>
  <c r="AV24" i="63"/>
  <c r="I70" i="63"/>
  <c r="I73" i="63"/>
  <c r="AV27" i="63"/>
  <c r="AV42" i="65"/>
  <c r="I88" i="65"/>
  <c r="H67" i="64"/>
  <c r="AL20" i="64"/>
  <c r="H66" i="64" s="1"/>
  <c r="AV43" i="65"/>
  <c r="I89" i="65"/>
  <c r="AV17" i="65"/>
  <c r="I63" i="65"/>
  <c r="AV35" i="64"/>
  <c r="I81" i="64"/>
  <c r="I68" i="64"/>
  <c r="AV22" i="64"/>
  <c r="AQ21" i="64"/>
  <c r="H76" i="65"/>
  <c r="H75" i="65"/>
  <c r="AV35" i="65"/>
  <c r="I81" i="65"/>
  <c r="AV33" i="65"/>
  <c r="I79" i="65"/>
  <c r="AV23" i="63"/>
  <c r="I69" i="63"/>
  <c r="AV25" i="64"/>
  <c r="I71" i="64"/>
  <c r="H58" i="65"/>
  <c r="AL11" i="65"/>
  <c r="H57" i="65" s="1"/>
  <c r="H85" i="64"/>
  <c r="AL38" i="64"/>
  <c r="H84" i="64" s="1"/>
  <c r="AV32" i="63"/>
  <c r="I78" i="63"/>
  <c r="I85" i="18"/>
  <c r="AV26" i="65"/>
  <c r="I72" i="65"/>
  <c r="I77" i="65"/>
  <c r="AV31" i="65"/>
  <c r="AQ30" i="65"/>
  <c r="AQ29" i="65" s="1"/>
  <c r="AV36" i="65"/>
  <c r="I82" i="65"/>
  <c r="I59" i="65"/>
  <c r="AV13" i="65"/>
  <c r="AQ12" i="65"/>
  <c r="I86" i="64"/>
  <c r="AV40" i="64"/>
  <c r="AQ39" i="64"/>
  <c r="H67" i="63"/>
  <c r="AL20" i="63"/>
  <c r="H66" i="63" s="1"/>
  <c r="AV18" i="65"/>
  <c r="I64" i="65"/>
  <c r="I60" i="65"/>
  <c r="AV14" i="65"/>
  <c r="AV33" i="63"/>
  <c r="I79" i="63"/>
  <c r="AV42" i="63"/>
  <c r="I88" i="63"/>
  <c r="AV27" i="65"/>
  <c r="I73" i="65"/>
  <c r="AG9" i="64"/>
  <c r="G55" i="64" s="1"/>
  <c r="G56" i="64"/>
  <c r="I64" i="64"/>
  <c r="AV18" i="64"/>
  <c r="I68" i="63"/>
  <c r="AV22" i="63"/>
  <c r="AQ21" i="63"/>
  <c r="AV17" i="63"/>
  <c r="I63" i="63"/>
  <c r="AV26" i="64"/>
  <c r="I72" i="64"/>
  <c r="AV27" i="64"/>
  <c r="I73" i="64"/>
  <c r="AV23" i="65"/>
  <c r="I69" i="65"/>
  <c r="H76" i="64"/>
  <c r="H75" i="64"/>
  <c r="AV35" i="63"/>
  <c r="I81" i="63"/>
  <c r="H76" i="63"/>
  <c r="H75" i="63"/>
  <c r="H58" i="63"/>
  <c r="AL11" i="63"/>
  <c r="H57" i="63" s="1"/>
  <c r="AV41" i="65"/>
  <c r="I87" i="65"/>
  <c r="AV16" i="64"/>
  <c r="I62" i="64"/>
  <c r="AV24" i="64"/>
  <c r="I70" i="64"/>
  <c r="I64" i="63"/>
  <c r="AV18" i="63"/>
  <c r="I77" i="64"/>
  <c r="AV31" i="64"/>
  <c r="AQ30" i="64"/>
  <c r="AQ29" i="64" s="1"/>
  <c r="I77" i="63"/>
  <c r="AV31" i="63"/>
  <c r="AQ30" i="63"/>
  <c r="AQ29" i="63" s="1"/>
  <c r="I59" i="63"/>
  <c r="AV13" i="63"/>
  <c r="AQ12" i="63"/>
  <c r="H85" i="63"/>
  <c r="AL38" i="63"/>
  <c r="H84" i="63" s="1"/>
  <c r="AV44" i="64"/>
  <c r="I90" i="64"/>
  <c r="AQ30" i="18"/>
  <c r="AQ10" i="18" s="1"/>
  <c r="AV12" i="18"/>
  <c r="AQ30" i="59"/>
  <c r="AV23" i="34"/>
  <c r="BA23" i="34" s="1"/>
  <c r="AQ39" i="34"/>
  <c r="AQ38" i="34" s="1"/>
  <c r="I84" i="34" s="1"/>
  <c r="AQ39" i="58"/>
  <c r="AQ38" i="58" s="1"/>
  <c r="I84" i="58" s="1"/>
  <c r="AQ21" i="51"/>
  <c r="I67" i="51" s="1"/>
  <c r="AQ30" i="51"/>
  <c r="AQ29" i="51" s="1"/>
  <c r="I75" i="51" s="1"/>
  <c r="AQ21" i="52"/>
  <c r="AQ20" i="52" s="1"/>
  <c r="I66" i="52" s="1"/>
  <c r="AQ12" i="57"/>
  <c r="AQ12" i="34"/>
  <c r="I58" i="34" s="1"/>
  <c r="AQ21" i="59"/>
  <c r="AQ20" i="59" s="1"/>
  <c r="I66" i="59" s="1"/>
  <c r="AQ30" i="34"/>
  <c r="AQ12" i="58"/>
  <c r="I58" i="58" s="1"/>
  <c r="AV14" i="59"/>
  <c r="J60" i="59" s="1"/>
  <c r="AQ30" i="57"/>
  <c r="AV39" i="18"/>
  <c r="AV38" i="18" s="1"/>
  <c r="J84" i="18" s="1"/>
  <c r="AQ21" i="57"/>
  <c r="I67" i="57" s="1"/>
  <c r="AQ39" i="51"/>
  <c r="I85" i="51" s="1"/>
  <c r="AQ21" i="58"/>
  <c r="AV14" i="52"/>
  <c r="J60" i="52" s="1"/>
  <c r="AQ39" i="59"/>
  <c r="AQ38" i="59" s="1"/>
  <c r="I84" i="59" s="1"/>
  <c r="AQ30" i="58"/>
  <c r="I58" i="18"/>
  <c r="AQ11" i="18"/>
  <c r="I57" i="18" s="1"/>
  <c r="AQ12" i="52"/>
  <c r="AQ30" i="52"/>
  <c r="AV27" i="35"/>
  <c r="I73" i="35"/>
  <c r="AV26" i="34"/>
  <c r="I72" i="34"/>
  <c r="AV19" i="34"/>
  <c r="I65" i="34"/>
  <c r="AV36" i="51"/>
  <c r="I82" i="51"/>
  <c r="AV18" i="34"/>
  <c r="I64" i="34"/>
  <c r="AV17" i="52"/>
  <c r="I63" i="52"/>
  <c r="AV35" i="52"/>
  <c r="I81" i="52"/>
  <c r="AV41" i="52"/>
  <c r="I87" i="52"/>
  <c r="AV27" i="59"/>
  <c r="I73" i="59"/>
  <c r="AV15" i="35"/>
  <c r="I61" i="35"/>
  <c r="AV27" i="18"/>
  <c r="I73" i="18"/>
  <c r="AV44" i="58"/>
  <c r="I90" i="58"/>
  <c r="AV23" i="57"/>
  <c r="I69" i="57"/>
  <c r="AV33" i="57"/>
  <c r="I79" i="57"/>
  <c r="BF40" i="52"/>
  <c r="K86" i="52"/>
  <c r="AV32" i="51"/>
  <c r="I78" i="51"/>
  <c r="AV35" i="57"/>
  <c r="I81" i="57"/>
  <c r="AV42" i="59"/>
  <c r="I88" i="59"/>
  <c r="AV41" i="59"/>
  <c r="I87" i="59"/>
  <c r="AV42" i="58"/>
  <c r="I88" i="58"/>
  <c r="AV18" i="58"/>
  <c r="I64" i="58"/>
  <c r="AV33" i="59"/>
  <c r="I79" i="59"/>
  <c r="BA18" i="18"/>
  <c r="J64" i="18"/>
  <c r="BF34" i="18"/>
  <c r="K80" i="18"/>
  <c r="BA22" i="52"/>
  <c r="J68" i="52"/>
  <c r="AV25" i="57"/>
  <c r="I71" i="57"/>
  <c r="AV32" i="52"/>
  <c r="I78" i="52"/>
  <c r="AV44" i="35"/>
  <c r="I90" i="35"/>
  <c r="AV23" i="59"/>
  <c r="I69" i="59"/>
  <c r="AV32" i="18"/>
  <c r="I78" i="18"/>
  <c r="AV27" i="51"/>
  <c r="I73" i="51"/>
  <c r="AV15" i="57"/>
  <c r="I61" i="57"/>
  <c r="AV34" i="52"/>
  <c r="I80" i="52"/>
  <c r="AV17" i="34"/>
  <c r="I63" i="34"/>
  <c r="AV43" i="35"/>
  <c r="I89" i="35"/>
  <c r="AV16" i="58"/>
  <c r="I62" i="58"/>
  <c r="BA22" i="34"/>
  <c r="J68" i="34"/>
  <c r="BA43" i="18"/>
  <c r="J89" i="18"/>
  <c r="BF40" i="35"/>
  <c r="K86" i="35"/>
  <c r="AV19" i="35"/>
  <c r="I65" i="35"/>
  <c r="AV32" i="58"/>
  <c r="I78" i="58"/>
  <c r="AV26" i="59"/>
  <c r="I72" i="59"/>
  <c r="AV44" i="57"/>
  <c r="I90" i="57"/>
  <c r="AV17" i="58"/>
  <c r="I63" i="58"/>
  <c r="AV17" i="35"/>
  <c r="I63" i="35"/>
  <c r="AV43" i="57"/>
  <c r="I89" i="57"/>
  <c r="H84" i="18"/>
  <c r="AV15" i="51"/>
  <c r="I61" i="51"/>
  <c r="AV36" i="34"/>
  <c r="I82" i="34"/>
  <c r="AV42" i="35"/>
  <c r="I88" i="35"/>
  <c r="AV15" i="52"/>
  <c r="I61" i="52"/>
  <c r="AV44" i="34"/>
  <c r="I90" i="34"/>
  <c r="AV25" i="35"/>
  <c r="I71" i="35"/>
  <c r="BA17" i="18"/>
  <c r="J63" i="18"/>
  <c r="BA25" i="18"/>
  <c r="J71" i="18"/>
  <c r="AV44" i="52"/>
  <c r="I90" i="52"/>
  <c r="AV19" i="51"/>
  <c r="I65" i="51"/>
  <c r="AV18" i="52"/>
  <c r="I64" i="52"/>
  <c r="AV18" i="35"/>
  <c r="I64" i="35"/>
  <c r="AV33" i="51"/>
  <c r="I79" i="51"/>
  <c r="AV35" i="59"/>
  <c r="I81" i="59"/>
  <c r="AV15" i="34"/>
  <c r="I61" i="34"/>
  <c r="AV23" i="58"/>
  <c r="I69" i="58"/>
  <c r="AV33" i="58"/>
  <c r="I79" i="58"/>
  <c r="AV32" i="57"/>
  <c r="I78" i="57"/>
  <c r="AV27" i="57"/>
  <c r="I73" i="57"/>
  <c r="BA24" i="18"/>
  <c r="J70" i="18"/>
  <c r="AQ21" i="34"/>
  <c r="AV33" i="52"/>
  <c r="I79" i="52"/>
  <c r="AV32" i="59"/>
  <c r="I78" i="59"/>
  <c r="AV24" i="57"/>
  <c r="I70" i="57"/>
  <c r="AV19" i="57"/>
  <c r="I65" i="57"/>
  <c r="AV17" i="57"/>
  <c r="I63" i="57"/>
  <c r="AV26" i="57"/>
  <c r="I72" i="57"/>
  <c r="AV26" i="52"/>
  <c r="I72" i="52"/>
  <c r="AV32" i="34"/>
  <c r="I78" i="34"/>
  <c r="AV19" i="58"/>
  <c r="I65" i="58"/>
  <c r="AV35" i="35"/>
  <c r="I81" i="35"/>
  <c r="AV27" i="52"/>
  <c r="I73" i="52"/>
  <c r="AV23" i="52"/>
  <c r="I69" i="52"/>
  <c r="AV43" i="52"/>
  <c r="I89" i="52"/>
  <c r="AV44" i="51"/>
  <c r="I90" i="51"/>
  <c r="BA22" i="59"/>
  <c r="J68" i="59"/>
  <c r="AV36" i="59"/>
  <c r="I82" i="59"/>
  <c r="AV16" i="52"/>
  <c r="I62" i="52"/>
  <c r="AV44" i="18"/>
  <c r="I90" i="18"/>
  <c r="AV16" i="34"/>
  <c r="I62" i="34"/>
  <c r="AV24" i="59"/>
  <c r="I70" i="59"/>
  <c r="AV33" i="35"/>
  <c r="I79" i="35"/>
  <c r="AV25" i="52"/>
  <c r="I71" i="52"/>
  <c r="AV34" i="58"/>
  <c r="I80" i="58"/>
  <c r="AV36" i="57"/>
  <c r="I82" i="57"/>
  <c r="BA35" i="18"/>
  <c r="J81" i="18"/>
  <c r="BA40" i="58"/>
  <c r="K86" i="58" s="1"/>
  <c r="J86" i="58"/>
  <c r="AV24" i="35"/>
  <c r="I70" i="35"/>
  <c r="AV14" i="57"/>
  <c r="I60" i="57"/>
  <c r="AV18" i="57"/>
  <c r="I64" i="57"/>
  <c r="AV14" i="35"/>
  <c r="I60" i="35"/>
  <c r="AV15" i="58"/>
  <c r="I61" i="58"/>
  <c r="AV26" i="58"/>
  <c r="I72" i="58"/>
  <c r="AV34" i="51"/>
  <c r="I80" i="51"/>
  <c r="AV14" i="34"/>
  <c r="I60" i="34"/>
  <c r="AV43" i="58"/>
  <c r="I89" i="58"/>
  <c r="AV25" i="34"/>
  <c r="I71" i="34"/>
  <c r="AV34" i="59"/>
  <c r="I80" i="59"/>
  <c r="AV35" i="58"/>
  <c r="I81" i="58"/>
  <c r="BA13" i="59"/>
  <c r="J59" i="59"/>
  <c r="AV16" i="57"/>
  <c r="I62" i="57"/>
  <c r="AV16" i="51"/>
  <c r="I62" i="51"/>
  <c r="AV17" i="59"/>
  <c r="I63" i="59"/>
  <c r="AV35" i="34"/>
  <c r="I81" i="34"/>
  <c r="AV41" i="58"/>
  <c r="I87" i="58"/>
  <c r="AV34" i="57"/>
  <c r="I80" i="57"/>
  <c r="AV36" i="35"/>
  <c r="I82" i="35"/>
  <c r="AV42" i="57"/>
  <c r="I88" i="57"/>
  <c r="AV24" i="52"/>
  <c r="I70" i="52"/>
  <c r="BA23" i="18"/>
  <c r="J69" i="18"/>
  <c r="BA14" i="18"/>
  <c r="J60" i="18"/>
  <c r="BF26" i="18"/>
  <c r="K72" i="18"/>
  <c r="BA40" i="57"/>
  <c r="J86" i="57"/>
  <c r="AV35" i="51"/>
  <c r="I81" i="51"/>
  <c r="AV16" i="35"/>
  <c r="I62" i="35"/>
  <c r="AV16" i="59"/>
  <c r="I62" i="59"/>
  <c r="AV42" i="34"/>
  <c r="I88" i="34"/>
  <c r="AV41" i="51"/>
  <c r="I87" i="51"/>
  <c r="AV26" i="51"/>
  <c r="I72" i="51"/>
  <c r="AV24" i="34"/>
  <c r="I70" i="34"/>
  <c r="AV15" i="59"/>
  <c r="I61" i="59"/>
  <c r="AV19" i="52"/>
  <c r="I65" i="52"/>
  <c r="AV36" i="52"/>
  <c r="I82" i="52"/>
  <c r="AV26" i="35"/>
  <c r="I72" i="35"/>
  <c r="AV24" i="51"/>
  <c r="I70" i="51"/>
  <c r="BA31" i="35"/>
  <c r="J77" i="35"/>
  <c r="BA41" i="18"/>
  <c r="J87" i="18"/>
  <c r="BA13" i="52"/>
  <c r="J59" i="52"/>
  <c r="BA13" i="35"/>
  <c r="J59" i="35"/>
  <c r="AQ20" i="18"/>
  <c r="I66" i="18" s="1"/>
  <c r="I67" i="18"/>
  <c r="AV44" i="59"/>
  <c r="I90" i="59"/>
  <c r="AV34" i="35"/>
  <c r="I80" i="35"/>
  <c r="AV34" i="34"/>
  <c r="I80" i="34"/>
  <c r="AV25" i="51"/>
  <c r="I71" i="51"/>
  <c r="AV43" i="59"/>
  <c r="I89" i="59"/>
  <c r="AV43" i="34"/>
  <c r="I89" i="34"/>
  <c r="AV14" i="58"/>
  <c r="I60" i="58"/>
  <c r="AV36" i="58"/>
  <c r="I82" i="58"/>
  <c r="AV19" i="59"/>
  <c r="I65" i="59"/>
  <c r="AV23" i="51"/>
  <c r="I69" i="51"/>
  <c r="AV18" i="59"/>
  <c r="I64" i="59"/>
  <c r="AV19" i="18"/>
  <c r="I65" i="18"/>
  <c r="AV24" i="58"/>
  <c r="I70" i="58"/>
  <c r="AV33" i="18"/>
  <c r="I79" i="18"/>
  <c r="BA15" i="18"/>
  <c r="J61" i="18"/>
  <c r="BA16" i="18"/>
  <c r="J62" i="18"/>
  <c r="AQ12" i="35"/>
  <c r="AQ12" i="59"/>
  <c r="H57" i="18"/>
  <c r="AV17" i="51"/>
  <c r="I63" i="51"/>
  <c r="AV36" i="18"/>
  <c r="I82" i="18"/>
  <c r="AV25" i="59"/>
  <c r="I71" i="59"/>
  <c r="AV42" i="51"/>
  <c r="I88" i="51"/>
  <c r="AV18" i="51"/>
  <c r="I64" i="51"/>
  <c r="AV43" i="51"/>
  <c r="I89" i="51"/>
  <c r="AV27" i="58"/>
  <c r="I73" i="58"/>
  <c r="AV25" i="58"/>
  <c r="I71" i="58"/>
  <c r="AV33" i="34"/>
  <c r="I79" i="34"/>
  <c r="AV41" i="34"/>
  <c r="I87" i="34"/>
  <c r="BA42" i="18"/>
  <c r="J88" i="18"/>
  <c r="AL20" i="57"/>
  <c r="H66" i="57" s="1"/>
  <c r="AL38" i="58"/>
  <c r="H84" i="58" s="1"/>
  <c r="AL20" i="58"/>
  <c r="H66" i="58" s="1"/>
  <c r="AL20" i="34"/>
  <c r="H66" i="34" s="1"/>
  <c r="AL38" i="59"/>
  <c r="H84" i="59" s="1"/>
  <c r="AL38" i="34"/>
  <c r="H84" i="34" s="1"/>
  <c r="AL20" i="59"/>
  <c r="H66" i="59" s="1"/>
  <c r="AL38" i="57"/>
  <c r="H84" i="57" s="1"/>
  <c r="AL38" i="35"/>
  <c r="H84" i="35" s="1"/>
  <c r="AL20" i="51"/>
  <c r="H66" i="51" s="1"/>
  <c r="AL38" i="51"/>
  <c r="AL20" i="52"/>
  <c r="H66" i="52" s="1"/>
  <c r="AL20" i="35"/>
  <c r="H66" i="35" s="1"/>
  <c r="AL38" i="52"/>
  <c r="H84" i="52" s="1"/>
  <c r="BF13" i="18"/>
  <c r="BK13" i="18" s="1"/>
  <c r="BF40" i="18"/>
  <c r="BK40" i="18" s="1"/>
  <c r="BA40" i="34"/>
  <c r="K86" i="34" s="1"/>
  <c r="AL11" i="34"/>
  <c r="H56" i="34"/>
  <c r="BA31" i="51"/>
  <c r="K77" i="51" s="1"/>
  <c r="H56" i="18"/>
  <c r="BA13" i="34"/>
  <c r="K59" i="34" s="1"/>
  <c r="AL11" i="57"/>
  <c r="H57" i="57" s="1"/>
  <c r="BA22" i="57"/>
  <c r="K68" i="57" s="1"/>
  <c r="BA22" i="51"/>
  <c r="K68" i="51" s="1"/>
  <c r="BA13" i="58"/>
  <c r="K59" i="58" s="1"/>
  <c r="BA22" i="58"/>
  <c r="K68" i="58" s="1"/>
  <c r="AV21" i="18"/>
  <c r="BA22" i="18"/>
  <c r="K68" i="18" s="1"/>
  <c r="AL11" i="35"/>
  <c r="AV41" i="35"/>
  <c r="J87" i="35" s="1"/>
  <c r="AQ39" i="35"/>
  <c r="BA31" i="58"/>
  <c r="K77" i="58" s="1"/>
  <c r="AL11" i="59"/>
  <c r="H57" i="59" s="1"/>
  <c r="BA40" i="59"/>
  <c r="K86" i="59" s="1"/>
  <c r="AV23" i="35"/>
  <c r="J69" i="35" s="1"/>
  <c r="AQ21" i="35"/>
  <c r="AV42" i="52"/>
  <c r="J88" i="52" s="1"/>
  <c r="AQ39" i="52"/>
  <c r="BA13" i="57"/>
  <c r="K59" i="57" s="1"/>
  <c r="BA31" i="34"/>
  <c r="K77" i="34" s="1"/>
  <c r="BA40" i="51"/>
  <c r="K86" i="51" s="1"/>
  <c r="AV14" i="51"/>
  <c r="J60" i="51" s="1"/>
  <c r="AQ12" i="51"/>
  <c r="BA31" i="18"/>
  <c r="K77" i="18" s="1"/>
  <c r="BA31" i="59"/>
  <c r="K77" i="59" s="1"/>
  <c r="H56" i="51"/>
  <c r="AL11" i="51"/>
  <c r="AL11" i="58"/>
  <c r="H57" i="58" s="1"/>
  <c r="AQ30" i="35"/>
  <c r="AQ29" i="35" s="1"/>
  <c r="AV32" i="35"/>
  <c r="J78" i="35" s="1"/>
  <c r="BA31" i="52"/>
  <c r="K77" i="52" s="1"/>
  <c r="AQ39" i="57"/>
  <c r="AV41" i="57"/>
  <c r="J87" i="57" s="1"/>
  <c r="BA31" i="57"/>
  <c r="K77" i="57" s="1"/>
  <c r="AL11" i="52"/>
  <c r="H57" i="52" s="1"/>
  <c r="G56" i="59"/>
  <c r="AG9" i="59"/>
  <c r="G55" i="59" s="1"/>
  <c r="AG9" i="58"/>
  <c r="G55" i="58" s="1"/>
  <c r="G56" i="58"/>
  <c r="AG9" i="57"/>
  <c r="G55" i="57" s="1"/>
  <c r="G56" i="57"/>
  <c r="AG9" i="18"/>
  <c r="G55" i="18" s="1"/>
  <c r="G56" i="51"/>
  <c r="AG9" i="51"/>
  <c r="G55" i="51" s="1"/>
  <c r="AG9" i="52"/>
  <c r="G55" i="52" s="1"/>
  <c r="G56" i="52"/>
  <c r="G56" i="34"/>
  <c r="G56" i="35"/>
  <c r="AG9" i="35"/>
  <c r="G55" i="35" s="1"/>
  <c r="G28" i="28"/>
  <c r="G12" i="28"/>
  <c r="G87" i="28"/>
  <c r="G154" i="28"/>
  <c r="G153" i="28"/>
  <c r="G19" i="28"/>
  <c r="G88" i="28"/>
  <c r="G21" i="28"/>
  <c r="G110" i="28"/>
  <c r="G140" i="28"/>
  <c r="G86" i="28"/>
  <c r="G105" i="28"/>
  <c r="G132" i="28"/>
  <c r="G72" i="28"/>
  <c r="G62" i="28"/>
  <c r="G100" i="28"/>
  <c r="L64" i="103" l="1"/>
  <c r="BK18" i="103"/>
  <c r="L80" i="103"/>
  <c r="BK34" i="103"/>
  <c r="L72" i="103"/>
  <c r="BK26" i="103"/>
  <c r="BK43" i="103"/>
  <c r="L89" i="103"/>
  <c r="L62" i="103"/>
  <c r="BK16" i="103"/>
  <c r="L90" i="103"/>
  <c r="BK44" i="103"/>
  <c r="L77" i="103"/>
  <c r="BK31" i="103"/>
  <c r="BF30" i="103"/>
  <c r="J56" i="103"/>
  <c r="AV9" i="103"/>
  <c r="J55" i="103" s="1"/>
  <c r="BK14" i="103"/>
  <c r="L60" i="103"/>
  <c r="BK35" i="103"/>
  <c r="L81" i="103"/>
  <c r="BK40" i="103"/>
  <c r="BF39" i="103"/>
  <c r="L86" i="103"/>
  <c r="BK42" i="103"/>
  <c r="L88" i="103"/>
  <c r="L73" i="103"/>
  <c r="BK27" i="103"/>
  <c r="K58" i="103"/>
  <c r="BA10" i="103"/>
  <c r="BA11" i="103"/>
  <c r="K57" i="103" s="1"/>
  <c r="K67" i="103"/>
  <c r="BA20" i="103"/>
  <c r="K66" i="103" s="1"/>
  <c r="BA29" i="103"/>
  <c r="K75" i="103" s="1"/>
  <c r="K76" i="103"/>
  <c r="BK24" i="103"/>
  <c r="L70" i="103"/>
  <c r="L71" i="103"/>
  <c r="BK25" i="103"/>
  <c r="L63" i="103"/>
  <c r="BK17" i="103"/>
  <c r="K85" i="103"/>
  <c r="BA38" i="103"/>
  <c r="K84" i="103" s="1"/>
  <c r="L87" i="103"/>
  <c r="BK41" i="103"/>
  <c r="BK36" i="103"/>
  <c r="L82" i="103"/>
  <c r="L59" i="103"/>
  <c r="BF12" i="103"/>
  <c r="BK13" i="103"/>
  <c r="BK33" i="103"/>
  <c r="L79" i="103"/>
  <c r="L68" i="103"/>
  <c r="BF21" i="103"/>
  <c r="BK22" i="103"/>
  <c r="L61" i="103"/>
  <c r="BK15" i="103"/>
  <c r="L78" i="103"/>
  <c r="BK32" i="103"/>
  <c r="L65" i="103"/>
  <c r="BK19" i="103"/>
  <c r="BK23" i="103"/>
  <c r="L69" i="103"/>
  <c r="K153" i="28"/>
  <c r="H152" i="38" s="1"/>
  <c r="L70" i="97"/>
  <c r="BK24" i="97"/>
  <c r="BK41" i="95"/>
  <c r="L87" i="95"/>
  <c r="L70" i="100"/>
  <c r="BK24" i="100"/>
  <c r="L65" i="101"/>
  <c r="BK19" i="101"/>
  <c r="L65" i="99"/>
  <c r="BK19" i="99"/>
  <c r="BK31" i="98"/>
  <c r="BF30" i="98"/>
  <c r="L77" i="98"/>
  <c r="K85" i="99"/>
  <c r="BA38" i="99"/>
  <c r="K84" i="99" s="1"/>
  <c r="L63" i="102"/>
  <c r="BK17" i="102"/>
  <c r="BA29" i="97"/>
  <c r="K75" i="97" s="1"/>
  <c r="K76" i="97"/>
  <c r="L63" i="95"/>
  <c r="BK17" i="95"/>
  <c r="L88" i="100"/>
  <c r="BK42" i="100"/>
  <c r="J56" i="98"/>
  <c r="AV9" i="98"/>
  <c r="J55" i="98" s="1"/>
  <c r="L90" i="97"/>
  <c r="BK44" i="97"/>
  <c r="K76" i="100"/>
  <c r="BA29" i="100"/>
  <c r="K75" i="100" s="1"/>
  <c r="L70" i="102"/>
  <c r="BK24" i="102"/>
  <c r="L59" i="95"/>
  <c r="BK13" i="95"/>
  <c r="BF12" i="95"/>
  <c r="L61" i="101"/>
  <c r="BK15" i="101"/>
  <c r="L73" i="98"/>
  <c r="BK27" i="98"/>
  <c r="K76" i="101"/>
  <c r="BA29" i="101"/>
  <c r="K75" i="101" s="1"/>
  <c r="L64" i="98"/>
  <c r="BK18" i="98"/>
  <c r="BK17" i="98"/>
  <c r="L63" i="98"/>
  <c r="BK33" i="95"/>
  <c r="L79" i="95"/>
  <c r="L72" i="99"/>
  <c r="BK26" i="99"/>
  <c r="K67" i="95"/>
  <c r="BA20" i="95"/>
  <c r="K66" i="95" s="1"/>
  <c r="BK14" i="99"/>
  <c r="L60" i="99"/>
  <c r="AV9" i="100"/>
  <c r="J55" i="100" s="1"/>
  <c r="J56" i="100"/>
  <c r="BK34" i="99"/>
  <c r="L80" i="99"/>
  <c r="L80" i="101"/>
  <c r="BK34" i="101"/>
  <c r="BK18" i="99"/>
  <c r="L64" i="99"/>
  <c r="K85" i="101"/>
  <c r="BA38" i="101"/>
  <c r="K84" i="101" s="1"/>
  <c r="BA38" i="102"/>
  <c r="K84" i="102" s="1"/>
  <c r="K85" i="102"/>
  <c r="BK36" i="97"/>
  <c r="L82" i="97"/>
  <c r="L90" i="95"/>
  <c r="BK44" i="95"/>
  <c r="L65" i="97"/>
  <c r="BK19" i="97"/>
  <c r="L60" i="98"/>
  <c r="BK14" i="98"/>
  <c r="BA20" i="97"/>
  <c r="K66" i="97" s="1"/>
  <c r="K67" i="97"/>
  <c r="L69" i="100"/>
  <c r="BK23" i="100"/>
  <c r="L73" i="97"/>
  <c r="BK27" i="97"/>
  <c r="L61" i="99"/>
  <c r="BK15" i="99"/>
  <c r="L81" i="97"/>
  <c r="BK35" i="97"/>
  <c r="BK44" i="100"/>
  <c r="L90" i="100"/>
  <c r="BA29" i="95"/>
  <c r="K75" i="95" s="1"/>
  <c r="K76" i="95"/>
  <c r="L80" i="102"/>
  <c r="BK34" i="102"/>
  <c r="BK32" i="99"/>
  <c r="L78" i="99"/>
  <c r="L72" i="102"/>
  <c r="BK26" i="102"/>
  <c r="L89" i="102"/>
  <c r="BK43" i="102"/>
  <c r="K58" i="102"/>
  <c r="BA10" i="102"/>
  <c r="BA11" i="102"/>
  <c r="K57" i="102" s="1"/>
  <c r="L73" i="101"/>
  <c r="BK27" i="101"/>
  <c r="L65" i="98"/>
  <c r="BK19" i="98"/>
  <c r="L79" i="98"/>
  <c r="BK33" i="98"/>
  <c r="J56" i="101"/>
  <c r="AV9" i="101"/>
  <c r="J55" i="101" s="1"/>
  <c r="L87" i="99"/>
  <c r="BK41" i="99"/>
  <c r="L87" i="101"/>
  <c r="BK41" i="101"/>
  <c r="BK42" i="95"/>
  <c r="L88" i="95"/>
  <c r="L79" i="97"/>
  <c r="BK33" i="97"/>
  <c r="L71" i="97"/>
  <c r="BK25" i="97"/>
  <c r="L90" i="99"/>
  <c r="BK44" i="99"/>
  <c r="L63" i="100"/>
  <c r="BK17" i="100"/>
  <c r="L86" i="99"/>
  <c r="BK40" i="99"/>
  <c r="BF39" i="99"/>
  <c r="L71" i="100"/>
  <c r="BK25" i="100"/>
  <c r="L69" i="102"/>
  <c r="BK23" i="102"/>
  <c r="L62" i="101"/>
  <c r="BK16" i="101"/>
  <c r="L90" i="101"/>
  <c r="BK44" i="101"/>
  <c r="K76" i="99"/>
  <c r="BA29" i="99"/>
  <c r="K75" i="99" s="1"/>
  <c r="BA38" i="98"/>
  <c r="K84" i="98" s="1"/>
  <c r="K85" i="98"/>
  <c r="BK18" i="97"/>
  <c r="L64" i="97"/>
  <c r="L71" i="102"/>
  <c r="BK25" i="102"/>
  <c r="L77" i="100"/>
  <c r="BK31" i="100"/>
  <c r="BF30" i="100"/>
  <c r="BA20" i="101"/>
  <c r="K66" i="101" s="1"/>
  <c r="K67" i="101"/>
  <c r="BA11" i="95"/>
  <c r="K57" i="95" s="1"/>
  <c r="BA10" i="95"/>
  <c r="K58" i="95"/>
  <c r="J56" i="97"/>
  <c r="AV9" i="97"/>
  <c r="J55" i="97" s="1"/>
  <c r="L72" i="101"/>
  <c r="BK26" i="101"/>
  <c r="BA20" i="98"/>
  <c r="K66" i="98" s="1"/>
  <c r="K67" i="98"/>
  <c r="BK25" i="99"/>
  <c r="L71" i="99"/>
  <c r="K85" i="100"/>
  <c r="BA38" i="100"/>
  <c r="K84" i="100" s="1"/>
  <c r="L82" i="98"/>
  <c r="BK36" i="98"/>
  <c r="L62" i="98"/>
  <c r="BK16" i="98"/>
  <c r="BF21" i="95"/>
  <c r="BK22" i="95"/>
  <c r="L68" i="95"/>
  <c r="L81" i="95"/>
  <c r="BK35" i="95"/>
  <c r="BK42" i="99"/>
  <c r="L88" i="99"/>
  <c r="BK24" i="95"/>
  <c r="L70" i="95"/>
  <c r="K67" i="100"/>
  <c r="BA20" i="100"/>
  <c r="K66" i="100" s="1"/>
  <c r="L65" i="100"/>
  <c r="BK19" i="100"/>
  <c r="K76" i="102"/>
  <c r="BA29" i="102"/>
  <c r="K75" i="102" s="1"/>
  <c r="L60" i="101"/>
  <c r="BK14" i="101"/>
  <c r="BA38" i="95"/>
  <c r="K84" i="95" s="1"/>
  <c r="K85" i="95"/>
  <c r="L63" i="97"/>
  <c r="BK17" i="97"/>
  <c r="L62" i="99"/>
  <c r="BK16" i="99"/>
  <c r="L61" i="102"/>
  <c r="BK15" i="102"/>
  <c r="L72" i="95"/>
  <c r="BK26" i="95"/>
  <c r="BK15" i="97"/>
  <c r="L61" i="97"/>
  <c r="L87" i="102"/>
  <c r="BK41" i="102"/>
  <c r="L63" i="99"/>
  <c r="BK17" i="99"/>
  <c r="L60" i="100"/>
  <c r="BK14" i="100"/>
  <c r="L68" i="97"/>
  <c r="BF21" i="97"/>
  <c r="BK22" i="97"/>
  <c r="BA38" i="97"/>
  <c r="K84" i="97" s="1"/>
  <c r="K85" i="97"/>
  <c r="L61" i="100"/>
  <c r="BK15" i="100"/>
  <c r="L59" i="99"/>
  <c r="BK13" i="99"/>
  <c r="BF12" i="99"/>
  <c r="J73" i="95"/>
  <c r="BA27" i="95"/>
  <c r="L81" i="99"/>
  <c r="BK35" i="99"/>
  <c r="L59" i="102"/>
  <c r="BF12" i="102"/>
  <c r="BK13" i="102"/>
  <c r="L62" i="95"/>
  <c r="BK16" i="95"/>
  <c r="BK43" i="100"/>
  <c r="L89" i="100"/>
  <c r="L73" i="102"/>
  <c r="BK27" i="102"/>
  <c r="L88" i="102"/>
  <c r="BK42" i="102"/>
  <c r="L81" i="102"/>
  <c r="BK35" i="102"/>
  <c r="L79" i="100"/>
  <c r="BK33" i="100"/>
  <c r="L88" i="97"/>
  <c r="BK42" i="97"/>
  <c r="L77" i="97"/>
  <c r="BK31" i="97"/>
  <c r="BF30" i="97"/>
  <c r="K58" i="100"/>
  <c r="BA11" i="100"/>
  <c r="K57" i="100" s="1"/>
  <c r="BA10" i="100"/>
  <c r="L64" i="101"/>
  <c r="BK18" i="101"/>
  <c r="L62" i="102"/>
  <c r="BK16" i="102"/>
  <c r="L62" i="100"/>
  <c r="BK16" i="100"/>
  <c r="BK32" i="98"/>
  <c r="L78" i="98"/>
  <c r="BK27" i="99"/>
  <c r="L73" i="99"/>
  <c r="BF21" i="101"/>
  <c r="BK22" i="101"/>
  <c r="L68" i="101"/>
  <c r="BK26" i="97"/>
  <c r="L72" i="97"/>
  <c r="L82" i="99"/>
  <c r="BK36" i="99"/>
  <c r="L60" i="95"/>
  <c r="BK14" i="95"/>
  <c r="L68" i="98"/>
  <c r="BK22" i="98"/>
  <c r="BF21" i="98"/>
  <c r="L81" i="101"/>
  <c r="BK35" i="101"/>
  <c r="L71" i="98"/>
  <c r="BK25" i="98"/>
  <c r="L62" i="97"/>
  <c r="BK16" i="97"/>
  <c r="L68" i="102"/>
  <c r="BK22" i="102"/>
  <c r="BF21" i="102"/>
  <c r="L65" i="102"/>
  <c r="BK19" i="102"/>
  <c r="L78" i="102"/>
  <c r="BK32" i="102"/>
  <c r="J56" i="95"/>
  <c r="AV9" i="95"/>
  <c r="J55" i="95" s="1"/>
  <c r="L81" i="100"/>
  <c r="BK35" i="100"/>
  <c r="L86" i="102"/>
  <c r="BK40" i="102"/>
  <c r="BF39" i="102"/>
  <c r="L86" i="95"/>
  <c r="BK40" i="95"/>
  <c r="BF39" i="95"/>
  <c r="K67" i="99"/>
  <c r="BA20" i="99"/>
  <c r="K66" i="99" s="1"/>
  <c r="L81" i="98"/>
  <c r="BK35" i="98"/>
  <c r="L89" i="98"/>
  <c r="BK43" i="98"/>
  <c r="L89" i="99"/>
  <c r="BK43" i="99"/>
  <c r="BK40" i="97"/>
  <c r="BF39" i="97"/>
  <c r="L86" i="97"/>
  <c r="L64" i="102"/>
  <c r="BK18" i="102"/>
  <c r="L82" i="95"/>
  <c r="BK36" i="95"/>
  <c r="BK13" i="98"/>
  <c r="BF12" i="98"/>
  <c r="L59" i="98"/>
  <c r="BK23" i="97"/>
  <c r="L69" i="97"/>
  <c r="L78" i="100"/>
  <c r="BK32" i="100"/>
  <c r="L89" i="97"/>
  <c r="BK43" i="97"/>
  <c r="L72" i="98"/>
  <c r="BK26" i="98"/>
  <c r="K58" i="97"/>
  <c r="BA11" i="97"/>
  <c r="K57" i="97" s="1"/>
  <c r="BA10" i="97"/>
  <c r="BK13" i="101"/>
  <c r="L59" i="101"/>
  <c r="BF12" i="101"/>
  <c r="BA10" i="99"/>
  <c r="K58" i="99"/>
  <c r="BA11" i="99"/>
  <c r="K57" i="99" s="1"/>
  <c r="BK24" i="99"/>
  <c r="L70" i="99"/>
  <c r="L65" i="95"/>
  <c r="BK19" i="95"/>
  <c r="L72" i="100"/>
  <c r="BK26" i="100"/>
  <c r="L71" i="95"/>
  <c r="BK25" i="95"/>
  <c r="L64" i="95"/>
  <c r="BK18" i="95"/>
  <c r="BK15" i="95"/>
  <c r="L61" i="95"/>
  <c r="L61" i="98"/>
  <c r="BK15" i="98"/>
  <c r="J56" i="99"/>
  <c r="AV9" i="99"/>
  <c r="J55" i="99" s="1"/>
  <c r="L70" i="101"/>
  <c r="BK24" i="101"/>
  <c r="L90" i="98"/>
  <c r="BK44" i="98"/>
  <c r="L82" i="102"/>
  <c r="BK36" i="102"/>
  <c r="BA29" i="98"/>
  <c r="K75" i="98" s="1"/>
  <c r="K76" i="98"/>
  <c r="L69" i="101"/>
  <c r="BK23" i="101"/>
  <c r="L78" i="95"/>
  <c r="BK32" i="95"/>
  <c r="BK31" i="99"/>
  <c r="L77" i="99"/>
  <c r="BF30" i="99"/>
  <c r="BF12" i="100"/>
  <c r="BK13" i="100"/>
  <c r="L59" i="100"/>
  <c r="BF39" i="98"/>
  <c r="L86" i="98"/>
  <c r="BK40" i="98"/>
  <c r="L80" i="98"/>
  <c r="BK34" i="98"/>
  <c r="L63" i="101"/>
  <c r="BK17" i="101"/>
  <c r="L89" i="101"/>
  <c r="BK43" i="101"/>
  <c r="BF30" i="101"/>
  <c r="L77" i="101"/>
  <c r="BK31" i="101"/>
  <c r="L86" i="100"/>
  <c r="BK40" i="100"/>
  <c r="BF39" i="100"/>
  <c r="BA20" i="102"/>
  <c r="K66" i="102" s="1"/>
  <c r="K67" i="102"/>
  <c r="J56" i="102"/>
  <c r="AV9" i="102"/>
  <c r="J55" i="102" s="1"/>
  <c r="L87" i="97"/>
  <c r="BK41" i="97"/>
  <c r="L89" i="95"/>
  <c r="BK43" i="95"/>
  <c r="L78" i="101"/>
  <c r="BK32" i="101"/>
  <c r="BF21" i="100"/>
  <c r="L68" i="100"/>
  <c r="BK22" i="100"/>
  <c r="L90" i="102"/>
  <c r="BK44" i="102"/>
  <c r="L82" i="100"/>
  <c r="BK36" i="100"/>
  <c r="L71" i="101"/>
  <c r="BK25" i="101"/>
  <c r="L86" i="101"/>
  <c r="BK40" i="101"/>
  <c r="BF39" i="101"/>
  <c r="L79" i="101"/>
  <c r="BK33" i="101"/>
  <c r="L77" i="102"/>
  <c r="BK31" i="102"/>
  <c r="BF30" i="102"/>
  <c r="BK24" i="98"/>
  <c r="L70" i="98"/>
  <c r="L60" i="102"/>
  <c r="BK14" i="102"/>
  <c r="L69" i="99"/>
  <c r="BK23" i="99"/>
  <c r="BK23" i="98"/>
  <c r="L69" i="98"/>
  <c r="L87" i="98"/>
  <c r="BK41" i="98"/>
  <c r="L82" i="101"/>
  <c r="BK36" i="101"/>
  <c r="L68" i="99"/>
  <c r="BK22" i="99"/>
  <c r="BF21" i="99"/>
  <c r="L79" i="99"/>
  <c r="BK33" i="99"/>
  <c r="BA10" i="98"/>
  <c r="K58" i="98"/>
  <c r="BA11" i="98"/>
  <c r="K57" i="98" s="1"/>
  <c r="L79" i="102"/>
  <c r="BK33" i="102"/>
  <c r="L88" i="101"/>
  <c r="BK42" i="101"/>
  <c r="L60" i="97"/>
  <c r="BK14" i="97"/>
  <c r="L59" i="97"/>
  <c r="BK13" i="97"/>
  <c r="BF12" i="97"/>
  <c r="BA10" i="101"/>
  <c r="BA11" i="101"/>
  <c r="K57" i="101" s="1"/>
  <c r="K58" i="101"/>
  <c r="L77" i="95"/>
  <c r="BK31" i="95"/>
  <c r="BF30" i="95"/>
  <c r="BK32" i="97"/>
  <c r="L78" i="97"/>
  <c r="L87" i="100"/>
  <c r="BK41" i="100"/>
  <c r="BK23" i="95"/>
  <c r="L69" i="95"/>
  <c r="L80" i="97"/>
  <c r="BK34" i="97"/>
  <c r="L80" i="95"/>
  <c r="BK34" i="95"/>
  <c r="BK18" i="100"/>
  <c r="L64" i="100"/>
  <c r="L88" i="98"/>
  <c r="BK42" i="98"/>
  <c r="BK34" i="100"/>
  <c r="L80" i="100"/>
  <c r="L73" i="100"/>
  <c r="BK27" i="100"/>
  <c r="K154" i="28"/>
  <c r="H153" i="38" s="1"/>
  <c r="K100" i="28"/>
  <c r="K88" i="28"/>
  <c r="J82" i="78"/>
  <c r="BA36" i="78"/>
  <c r="AQ10" i="34"/>
  <c r="BA10" i="69"/>
  <c r="BA10" i="91"/>
  <c r="AQ10" i="65"/>
  <c r="K87" i="28"/>
  <c r="I58" i="35"/>
  <c r="AQ10" i="35"/>
  <c r="AQ10" i="63"/>
  <c r="BA10" i="78"/>
  <c r="BA10" i="82"/>
  <c r="L72" i="94"/>
  <c r="BK26" i="94"/>
  <c r="BK18" i="94"/>
  <c r="L64" i="94"/>
  <c r="L81" i="94"/>
  <c r="BK35" i="94"/>
  <c r="L89" i="94"/>
  <c r="BK43" i="94"/>
  <c r="BK13" i="94"/>
  <c r="L59" i="94"/>
  <c r="BF12" i="94"/>
  <c r="L71" i="94"/>
  <c r="BK25" i="94"/>
  <c r="K85" i="94"/>
  <c r="BA38" i="94"/>
  <c r="K84" i="94" s="1"/>
  <c r="J56" i="94"/>
  <c r="AV9" i="94"/>
  <c r="J55" i="94" s="1"/>
  <c r="AQ10" i="64"/>
  <c r="BA10" i="73"/>
  <c r="BA10" i="84"/>
  <c r="BA10" i="83"/>
  <c r="BA10" i="87"/>
  <c r="BA10" i="89"/>
  <c r="L90" i="94"/>
  <c r="BK44" i="94"/>
  <c r="L88" i="94"/>
  <c r="BK42" i="94"/>
  <c r="L69" i="94"/>
  <c r="BK23" i="94"/>
  <c r="K76" i="94"/>
  <c r="BA29" i="94"/>
  <c r="K75" i="94" s="1"/>
  <c r="K67" i="94"/>
  <c r="BA20" i="94"/>
  <c r="K66" i="94" s="1"/>
  <c r="L78" i="94"/>
  <c r="BK32" i="94"/>
  <c r="L86" i="94"/>
  <c r="BF39" i="94"/>
  <c r="BK40" i="94"/>
  <c r="I58" i="52"/>
  <c r="AQ10" i="52"/>
  <c r="I58" i="57"/>
  <c r="AQ10" i="57"/>
  <c r="J58" i="18"/>
  <c r="BA10" i="66"/>
  <c r="BA10" i="76"/>
  <c r="BA10" i="81"/>
  <c r="BA10" i="90"/>
  <c r="BA10" i="92"/>
  <c r="L62" i="94"/>
  <c r="BK16" i="94"/>
  <c r="BK31" i="94"/>
  <c r="BF30" i="94"/>
  <c r="L77" i="94"/>
  <c r="L60" i="94"/>
  <c r="BK14" i="94"/>
  <c r="BA11" i="94"/>
  <c r="K57" i="94" s="1"/>
  <c r="K58" i="94"/>
  <c r="BA10" i="94"/>
  <c r="L80" i="94"/>
  <c r="BK34" i="94"/>
  <c r="BA10" i="86"/>
  <c r="BA10" i="93"/>
  <c r="L63" i="94"/>
  <c r="BK17" i="94"/>
  <c r="L61" i="94"/>
  <c r="BK15" i="94"/>
  <c r="L70" i="94"/>
  <c r="BK24" i="94"/>
  <c r="L65" i="94"/>
  <c r="BK19" i="94"/>
  <c r="L87" i="94"/>
  <c r="BK41" i="94"/>
  <c r="BK36" i="94"/>
  <c r="L82" i="94"/>
  <c r="BK22" i="94"/>
  <c r="BF21" i="94"/>
  <c r="L68" i="94"/>
  <c r="L79" i="94"/>
  <c r="BK33" i="94"/>
  <c r="L73" i="94"/>
  <c r="BK27" i="94"/>
  <c r="BA10" i="88"/>
  <c r="I67" i="58"/>
  <c r="AQ10" i="58"/>
  <c r="I58" i="51"/>
  <c r="AQ10" i="51"/>
  <c r="I58" i="59"/>
  <c r="AQ10" i="59"/>
  <c r="BA10" i="74"/>
  <c r="K132" i="28"/>
  <c r="H131" i="38" s="1"/>
  <c r="J56" i="93"/>
  <c r="AV9" i="93"/>
  <c r="J55" i="93" s="1"/>
  <c r="BA29" i="93"/>
  <c r="K75" i="93" s="1"/>
  <c r="K76" i="93"/>
  <c r="BK16" i="93"/>
  <c r="L62" i="93"/>
  <c r="BK18" i="93"/>
  <c r="L64" i="93"/>
  <c r="L79" i="93"/>
  <c r="BK33" i="93"/>
  <c r="L63" i="93"/>
  <c r="BK17" i="93"/>
  <c r="L71" i="93"/>
  <c r="BK25" i="93"/>
  <c r="BK22" i="93"/>
  <c r="L68" i="93"/>
  <c r="BF21" i="93"/>
  <c r="L65" i="93"/>
  <c r="BK19" i="93"/>
  <c r="L61" i="93"/>
  <c r="BK15" i="93"/>
  <c r="BK27" i="93"/>
  <c r="L73" i="93"/>
  <c r="BK42" i="93"/>
  <c r="L88" i="93"/>
  <c r="K85" i="93"/>
  <c r="BA38" i="93"/>
  <c r="K84" i="93" s="1"/>
  <c r="BK44" i="93"/>
  <c r="L90" i="93"/>
  <c r="L60" i="93"/>
  <c r="BK14" i="93"/>
  <c r="L77" i="93"/>
  <c r="BK31" i="93"/>
  <c r="BF30" i="93"/>
  <c r="BK32" i="93"/>
  <c r="L78" i="93"/>
  <c r="K58" i="93"/>
  <c r="BA11" i="93"/>
  <c r="K57" i="93" s="1"/>
  <c r="BF39" i="93"/>
  <c r="L86" i="93"/>
  <c r="BK40" i="93"/>
  <c r="L81" i="93"/>
  <c r="BK35" i="93"/>
  <c r="BK43" i="93"/>
  <c r="L89" i="93"/>
  <c r="K67" i="93"/>
  <c r="BA20" i="93"/>
  <c r="K66" i="93" s="1"/>
  <c r="BK26" i="93"/>
  <c r="L72" i="93"/>
  <c r="L82" i="93"/>
  <c r="BK36" i="93"/>
  <c r="BK34" i="93"/>
  <c r="L80" i="93"/>
  <c r="L69" i="93"/>
  <c r="BK23" i="93"/>
  <c r="L87" i="93"/>
  <c r="BK41" i="93"/>
  <c r="L70" i="93"/>
  <c r="BK24" i="93"/>
  <c r="L59" i="93"/>
  <c r="BF12" i="93"/>
  <c r="BK13" i="93"/>
  <c r="K140" i="28"/>
  <c r="H139" i="38" s="1"/>
  <c r="K110" i="28"/>
  <c r="H109" i="38" s="1"/>
  <c r="BK15" i="92"/>
  <c r="L61" i="92"/>
  <c r="J56" i="92"/>
  <c r="AV9" i="92"/>
  <c r="J55" i="92" s="1"/>
  <c r="L65" i="92"/>
  <c r="BK19" i="92"/>
  <c r="BK25" i="92"/>
  <c r="L71" i="92"/>
  <c r="BK16" i="92"/>
  <c r="L62" i="92"/>
  <c r="L63" i="92"/>
  <c r="BK17" i="92"/>
  <c r="BK18" i="92"/>
  <c r="L64" i="92"/>
  <c r="L69" i="92"/>
  <c r="BK23" i="92"/>
  <c r="K58" i="92"/>
  <c r="BA11" i="92"/>
  <c r="K57" i="92" s="1"/>
  <c r="BK44" i="92"/>
  <c r="L90" i="92"/>
  <c r="L89" i="92"/>
  <c r="BK43" i="92"/>
  <c r="BF12" i="92"/>
  <c r="L59" i="92"/>
  <c r="BK13" i="92"/>
  <c r="BK33" i="92"/>
  <c r="L79" i="92"/>
  <c r="BK27" i="92"/>
  <c r="L73" i="92"/>
  <c r="BK40" i="92"/>
  <c r="BF39" i="92"/>
  <c r="L86" i="92"/>
  <c r="L81" i="92"/>
  <c r="BK35" i="92"/>
  <c r="L80" i="92"/>
  <c r="BK34" i="92"/>
  <c r="K85" i="92"/>
  <c r="BA38" i="92"/>
  <c r="K84" i="92" s="1"/>
  <c r="BK42" i="92"/>
  <c r="L88" i="92"/>
  <c r="BK22" i="92"/>
  <c r="L68" i="92"/>
  <c r="BF21" i="92"/>
  <c r="BK36" i="92"/>
  <c r="L82" i="92"/>
  <c r="BA20" i="92"/>
  <c r="K66" i="92" s="1"/>
  <c r="K67" i="92"/>
  <c r="BK32" i="92"/>
  <c r="L78" i="92"/>
  <c r="L77" i="92"/>
  <c r="BF30" i="92"/>
  <c r="BK31" i="92"/>
  <c r="L87" i="92"/>
  <c r="BK41" i="92"/>
  <c r="L70" i="92"/>
  <c r="BK24" i="92"/>
  <c r="L60" i="92"/>
  <c r="BK14" i="92"/>
  <c r="K76" i="92"/>
  <c r="BA29" i="92"/>
  <c r="K75" i="92" s="1"/>
  <c r="BK26" i="92"/>
  <c r="L72" i="92"/>
  <c r="K72" i="28"/>
  <c r="K105" i="28"/>
  <c r="BK13" i="90"/>
  <c r="L59" i="90"/>
  <c r="BF12" i="90"/>
  <c r="K85" i="89"/>
  <c r="BA38" i="89"/>
  <c r="K84" i="89" s="1"/>
  <c r="L61" i="91"/>
  <c r="BK15" i="91"/>
  <c r="L65" i="90"/>
  <c r="BK19" i="90"/>
  <c r="L63" i="91"/>
  <c r="BK17" i="91"/>
  <c r="BA11" i="89"/>
  <c r="K57" i="89" s="1"/>
  <c r="K58" i="89"/>
  <c r="L81" i="89"/>
  <c r="BK35" i="89"/>
  <c r="BK33" i="88"/>
  <c r="L79" i="88"/>
  <c r="L86" i="91"/>
  <c r="BF39" i="91"/>
  <c r="BK40" i="91"/>
  <c r="BF21" i="88"/>
  <c r="L68" i="88"/>
  <c r="BK22" i="88"/>
  <c r="L62" i="90"/>
  <c r="BK16" i="90"/>
  <c r="L64" i="89"/>
  <c r="BK18" i="89"/>
  <c r="BK33" i="90"/>
  <c r="L79" i="90"/>
  <c r="BK16" i="91"/>
  <c r="L62" i="91"/>
  <c r="L87" i="91"/>
  <c r="BK41" i="91"/>
  <c r="L60" i="88"/>
  <c r="BK14" i="88"/>
  <c r="BK35" i="90"/>
  <c r="L81" i="90"/>
  <c r="BK41" i="88"/>
  <c r="L87" i="88"/>
  <c r="BK34" i="90"/>
  <c r="L80" i="90"/>
  <c r="BK43" i="88"/>
  <c r="L89" i="88"/>
  <c r="BK27" i="89"/>
  <c r="L73" i="89"/>
  <c r="BA20" i="88"/>
  <c r="K66" i="88" s="1"/>
  <c r="K67" i="88"/>
  <c r="BK17" i="88"/>
  <c r="L63" i="88"/>
  <c r="L62" i="89"/>
  <c r="BK16" i="89"/>
  <c r="L73" i="90"/>
  <c r="BK27" i="90"/>
  <c r="L69" i="89"/>
  <c r="BK23" i="89"/>
  <c r="L72" i="89"/>
  <c r="BK26" i="89"/>
  <c r="L65" i="88"/>
  <c r="BK19" i="88"/>
  <c r="L60" i="91"/>
  <c r="BK14" i="91"/>
  <c r="L64" i="90"/>
  <c r="BK18" i="90"/>
  <c r="L89" i="89"/>
  <c r="BK43" i="89"/>
  <c r="L60" i="90"/>
  <c r="BK14" i="90"/>
  <c r="K85" i="91"/>
  <c r="BA38" i="91"/>
  <c r="K84" i="91" s="1"/>
  <c r="L90" i="90"/>
  <c r="BK44" i="90"/>
  <c r="J56" i="90"/>
  <c r="AV9" i="90"/>
  <c r="J55" i="90" s="1"/>
  <c r="L60" i="89"/>
  <c r="BK14" i="89"/>
  <c r="L89" i="90"/>
  <c r="BK43" i="90"/>
  <c r="L88" i="89"/>
  <c r="BK42" i="89"/>
  <c r="L71" i="91"/>
  <c r="BK25" i="91"/>
  <c r="L82" i="91"/>
  <c r="BK36" i="91"/>
  <c r="L69" i="88"/>
  <c r="BK23" i="88"/>
  <c r="L63" i="90"/>
  <c r="BK17" i="90"/>
  <c r="L71" i="89"/>
  <c r="BK25" i="89"/>
  <c r="L71" i="90"/>
  <c r="BK25" i="90"/>
  <c r="L78" i="91"/>
  <c r="BK32" i="91"/>
  <c r="BK27" i="88"/>
  <c r="L73" i="88"/>
  <c r="K67" i="89"/>
  <c r="BA20" i="89"/>
  <c r="K66" i="89" s="1"/>
  <c r="K67" i="90"/>
  <c r="BA20" i="90"/>
  <c r="K66" i="90" s="1"/>
  <c r="BK36" i="90"/>
  <c r="L82" i="90"/>
  <c r="L82" i="88"/>
  <c r="BK36" i="88"/>
  <c r="BK42" i="88"/>
  <c r="L88" i="88"/>
  <c r="BK32" i="89"/>
  <c r="L78" i="89"/>
  <c r="L73" i="91"/>
  <c r="BK27" i="91"/>
  <c r="L68" i="89"/>
  <c r="BK22" i="89"/>
  <c r="BF21" i="89"/>
  <c r="AV9" i="89"/>
  <c r="J55" i="89" s="1"/>
  <c r="J56" i="89"/>
  <c r="L68" i="90"/>
  <c r="BK22" i="90"/>
  <c r="BF21" i="90"/>
  <c r="L81" i="88"/>
  <c r="BK35" i="88"/>
  <c r="L70" i="90"/>
  <c r="BK24" i="90"/>
  <c r="BA11" i="91"/>
  <c r="K57" i="91" s="1"/>
  <c r="K58" i="91"/>
  <c r="L61" i="89"/>
  <c r="BK15" i="89"/>
  <c r="L70" i="91"/>
  <c r="BK24" i="91"/>
  <c r="L59" i="88"/>
  <c r="BK13" i="88"/>
  <c r="BF12" i="88"/>
  <c r="AV9" i="88"/>
  <c r="J55" i="88" s="1"/>
  <c r="J56" i="88"/>
  <c r="L72" i="88"/>
  <c r="BK26" i="88"/>
  <c r="L62" i="88"/>
  <c r="BK16" i="88"/>
  <c r="L59" i="91"/>
  <c r="BK13" i="91"/>
  <c r="BF12" i="91"/>
  <c r="L68" i="91"/>
  <c r="BK22" i="91"/>
  <c r="BF21" i="91"/>
  <c r="L89" i="91"/>
  <c r="BK43" i="91"/>
  <c r="L81" i="91"/>
  <c r="BK35" i="91"/>
  <c r="L72" i="91"/>
  <c r="BK26" i="91"/>
  <c r="L64" i="91"/>
  <c r="BK18" i="91"/>
  <c r="L88" i="90"/>
  <c r="BK42" i="90"/>
  <c r="L87" i="90"/>
  <c r="BK41" i="90"/>
  <c r="BA29" i="91"/>
  <c r="K75" i="91" s="1"/>
  <c r="K76" i="91"/>
  <c r="BK31" i="90"/>
  <c r="L77" i="90"/>
  <c r="BF30" i="90"/>
  <c r="K67" i="91"/>
  <c r="BA20" i="91"/>
  <c r="K66" i="91" s="1"/>
  <c r="BA38" i="90"/>
  <c r="K84" i="90" s="1"/>
  <c r="K85" i="90"/>
  <c r="BA11" i="88"/>
  <c r="K57" i="88" s="1"/>
  <c r="K58" i="88"/>
  <c r="L78" i="90"/>
  <c r="BK32" i="90"/>
  <c r="L69" i="90"/>
  <c r="BK23" i="90"/>
  <c r="L63" i="89"/>
  <c r="BK17" i="89"/>
  <c r="K76" i="88"/>
  <c r="BA29" i="88"/>
  <c r="K75" i="88" s="1"/>
  <c r="L77" i="91"/>
  <c r="BK31" i="91"/>
  <c r="BF30" i="91"/>
  <c r="K76" i="90"/>
  <c r="BA29" i="90"/>
  <c r="K75" i="90" s="1"/>
  <c r="L71" i="88"/>
  <c r="BK25" i="88"/>
  <c r="L86" i="90"/>
  <c r="BK40" i="90"/>
  <c r="BF39" i="90"/>
  <c r="BK15" i="88"/>
  <c r="L61" i="88"/>
  <c r="BA38" i="88"/>
  <c r="K84" i="88" s="1"/>
  <c r="K85" i="88"/>
  <c r="BK18" i="88"/>
  <c r="L64" i="88"/>
  <c r="BK44" i="91"/>
  <c r="L90" i="91"/>
  <c r="L90" i="88"/>
  <c r="BK44" i="88"/>
  <c r="BK34" i="91"/>
  <c r="L80" i="91"/>
  <c r="BK41" i="89"/>
  <c r="L87" i="89"/>
  <c r="L65" i="89"/>
  <c r="BK19" i="89"/>
  <c r="L77" i="88"/>
  <c r="BK31" i="88"/>
  <c r="BF30" i="88"/>
  <c r="BK31" i="89"/>
  <c r="L77" i="89"/>
  <c r="BF30" i="89"/>
  <c r="BK40" i="88"/>
  <c r="BF39" i="88"/>
  <c r="L86" i="88"/>
  <c r="L82" i="89"/>
  <c r="BK36" i="89"/>
  <c r="L80" i="88"/>
  <c r="BK34" i="88"/>
  <c r="L72" i="90"/>
  <c r="BK26" i="90"/>
  <c r="BK33" i="89"/>
  <c r="L79" i="89"/>
  <c r="BK42" i="91"/>
  <c r="L88" i="91"/>
  <c r="BA29" i="89"/>
  <c r="K75" i="89" s="1"/>
  <c r="K76" i="89"/>
  <c r="BK33" i="91"/>
  <c r="L79" i="91"/>
  <c r="K58" i="90"/>
  <c r="BA11" i="90"/>
  <c r="K57" i="90" s="1"/>
  <c r="J56" i="91"/>
  <c r="AV9" i="91"/>
  <c r="J55" i="91" s="1"/>
  <c r="L65" i="91"/>
  <c r="BK19" i="91"/>
  <c r="BK40" i="89"/>
  <c r="L86" i="89"/>
  <c r="BF39" i="89"/>
  <c r="L61" i="90"/>
  <c r="BK15" i="90"/>
  <c r="BK34" i="89"/>
  <c r="L80" i="89"/>
  <c r="L69" i="91"/>
  <c r="BK23" i="91"/>
  <c r="BF12" i="89"/>
  <c r="BK13" i="89"/>
  <c r="L59" i="89"/>
  <c r="BK24" i="88"/>
  <c r="L70" i="88"/>
  <c r="BK32" i="88"/>
  <c r="L78" i="88"/>
  <c r="BK44" i="89"/>
  <c r="L90" i="89"/>
  <c r="L70" i="89"/>
  <c r="BK24" i="89"/>
  <c r="K21" i="28"/>
  <c r="K10" i="28"/>
  <c r="K92" i="28"/>
  <c r="H91" i="38" s="1"/>
  <c r="K19" i="28"/>
  <c r="K94" i="28"/>
  <c r="BK35" i="87"/>
  <c r="L81" i="87"/>
  <c r="L78" i="87"/>
  <c r="BK32" i="87"/>
  <c r="L87" i="87"/>
  <c r="BK41" i="87"/>
  <c r="L69" i="87"/>
  <c r="BK23" i="87"/>
  <c r="L82" i="87"/>
  <c r="BK36" i="87"/>
  <c r="K67" i="87"/>
  <c r="BA20" i="87"/>
  <c r="K66" i="87" s="1"/>
  <c r="BK35" i="86"/>
  <c r="L81" i="86"/>
  <c r="BF21" i="87"/>
  <c r="BK22" i="87"/>
  <c r="L68" i="87"/>
  <c r="K58" i="86"/>
  <c r="BA11" i="86"/>
  <c r="K57" i="86" s="1"/>
  <c r="BK19" i="86"/>
  <c r="L65" i="86"/>
  <c r="BK40" i="86"/>
  <c r="L86" i="86"/>
  <c r="BF39" i="86"/>
  <c r="L79" i="87"/>
  <c r="BK33" i="87"/>
  <c r="K76" i="87"/>
  <c r="BA29" i="87"/>
  <c r="K75" i="87" s="1"/>
  <c r="BK26" i="87"/>
  <c r="L72" i="87"/>
  <c r="BK24" i="87"/>
  <c r="L70" i="87"/>
  <c r="BA38" i="86"/>
  <c r="K84" i="86" s="1"/>
  <c r="K85" i="86"/>
  <c r="BK36" i="86"/>
  <c r="L82" i="86"/>
  <c r="L77" i="87"/>
  <c r="BK31" i="87"/>
  <c r="BF30" i="87"/>
  <c r="BK19" i="87"/>
  <c r="L65" i="87"/>
  <c r="BK43" i="86"/>
  <c r="L89" i="86"/>
  <c r="L59" i="86"/>
  <c r="BK13" i="86"/>
  <c r="BF12" i="86"/>
  <c r="BF39" i="87"/>
  <c r="BK40" i="87"/>
  <c r="L86" i="87"/>
  <c r="L69" i="86"/>
  <c r="BK23" i="86"/>
  <c r="BK25" i="87"/>
  <c r="L71" i="87"/>
  <c r="BK32" i="86"/>
  <c r="L78" i="86"/>
  <c r="L89" i="87"/>
  <c r="BK43" i="87"/>
  <c r="K85" i="87"/>
  <c r="BA38" i="87"/>
  <c r="K84" i="87" s="1"/>
  <c r="BK34" i="87"/>
  <c r="L80" i="87"/>
  <c r="BA29" i="86"/>
  <c r="K75" i="86" s="1"/>
  <c r="K76" i="86"/>
  <c r="BK25" i="86"/>
  <c r="L71" i="86"/>
  <c r="L70" i="86"/>
  <c r="BK24" i="86"/>
  <c r="BK13" i="87"/>
  <c r="BF12" i="87"/>
  <c r="L59" i="87"/>
  <c r="BK14" i="86"/>
  <c r="L60" i="86"/>
  <c r="BF30" i="86"/>
  <c r="L77" i="86"/>
  <c r="BK31" i="86"/>
  <c r="BA11" i="87"/>
  <c r="K57" i="87" s="1"/>
  <c r="K58" i="87"/>
  <c r="L63" i="87"/>
  <c r="BK17" i="87"/>
  <c r="BK22" i="86"/>
  <c r="BF21" i="86"/>
  <c r="L68" i="86"/>
  <c r="BK41" i="86"/>
  <c r="L87" i="86"/>
  <c r="BK16" i="87"/>
  <c r="L62" i="87"/>
  <c r="L62" i="86"/>
  <c r="BK16" i="86"/>
  <c r="BA20" i="86"/>
  <c r="K66" i="86" s="1"/>
  <c r="K67" i="86"/>
  <c r="L88" i="86"/>
  <c r="BK42" i="86"/>
  <c r="BK15" i="87"/>
  <c r="L61" i="87"/>
  <c r="BK33" i="86"/>
  <c r="L79" i="86"/>
  <c r="L64" i="86"/>
  <c r="BK18" i="86"/>
  <c r="L90" i="86"/>
  <c r="BK44" i="86"/>
  <c r="L63" i="86"/>
  <c r="BK17" i="86"/>
  <c r="AV9" i="87"/>
  <c r="J55" i="87" s="1"/>
  <c r="J56" i="87"/>
  <c r="L61" i="86"/>
  <c r="BK15" i="86"/>
  <c r="L60" i="87"/>
  <c r="BK14" i="87"/>
  <c r="BK44" i="87"/>
  <c r="L90" i="87"/>
  <c r="L73" i="87"/>
  <c r="BK27" i="87"/>
  <c r="BK34" i="86"/>
  <c r="L80" i="86"/>
  <c r="BK27" i="86"/>
  <c r="L73" i="86"/>
  <c r="AV9" i="86"/>
  <c r="J55" i="86" s="1"/>
  <c r="J56" i="86"/>
  <c r="BK42" i="87"/>
  <c r="L88" i="87"/>
  <c r="L72" i="86"/>
  <c r="BK26" i="86"/>
  <c r="L64" i="87"/>
  <c r="BK18" i="87"/>
  <c r="L86" i="35"/>
  <c r="BK40" i="35"/>
  <c r="L62" i="66"/>
  <c r="BK16" i="66"/>
  <c r="L80" i="66"/>
  <c r="BK34" i="66"/>
  <c r="L70" i="69"/>
  <c r="BK24" i="69"/>
  <c r="L80" i="69"/>
  <c r="BK34" i="69"/>
  <c r="L60" i="69"/>
  <c r="BK14" i="69"/>
  <c r="M68" i="74"/>
  <c r="BP22" i="74"/>
  <c r="N68" i="74" s="1"/>
  <c r="L63" i="78"/>
  <c r="BK17" i="78"/>
  <c r="L61" i="78"/>
  <c r="BK15" i="78"/>
  <c r="L62" i="81"/>
  <c r="BK16" i="81"/>
  <c r="L65" i="81"/>
  <c r="BK19" i="81"/>
  <c r="L71" i="82"/>
  <c r="BK25" i="82"/>
  <c r="BK40" i="83"/>
  <c r="BF39" i="83"/>
  <c r="L86" i="83"/>
  <c r="K67" i="83"/>
  <c r="BA20" i="83"/>
  <c r="K66" i="83" s="1"/>
  <c r="BK31" i="83"/>
  <c r="L77" i="83"/>
  <c r="BF30" i="83"/>
  <c r="AV9" i="82"/>
  <c r="J55" i="82" s="1"/>
  <c r="J56" i="82"/>
  <c r="L78" i="83"/>
  <c r="BK32" i="83"/>
  <c r="L82" i="82"/>
  <c r="BK36" i="82"/>
  <c r="BK22" i="84"/>
  <c r="BF21" i="84"/>
  <c r="L68" i="84"/>
  <c r="L69" i="69"/>
  <c r="BK23" i="69"/>
  <c r="L80" i="18"/>
  <c r="BK34" i="18"/>
  <c r="L86" i="52"/>
  <c r="BK40" i="52"/>
  <c r="M77" i="66"/>
  <c r="BP31" i="66"/>
  <c r="L90" i="66"/>
  <c r="BK44" i="66"/>
  <c r="L88" i="69"/>
  <c r="BK42" i="69"/>
  <c r="L90" i="69"/>
  <c r="BK44" i="69"/>
  <c r="L90" i="73"/>
  <c r="BK44" i="73"/>
  <c r="L88" i="73"/>
  <c r="BK42" i="73"/>
  <c r="L81" i="73"/>
  <c r="BK35" i="73"/>
  <c r="L63" i="73"/>
  <c r="BK17" i="73"/>
  <c r="L64" i="74"/>
  <c r="BK18" i="74"/>
  <c r="M59" i="74"/>
  <c r="BP13" i="74"/>
  <c r="L71" i="76"/>
  <c r="BK25" i="76"/>
  <c r="L78" i="76"/>
  <c r="BK32" i="76"/>
  <c r="L60" i="78"/>
  <c r="BK14" i="78"/>
  <c r="L72" i="81"/>
  <c r="BK26" i="81"/>
  <c r="K58" i="84"/>
  <c r="BA11" i="84"/>
  <c r="K57" i="84" s="1"/>
  <c r="K85" i="83"/>
  <c r="BA38" i="83"/>
  <c r="K84" i="83" s="1"/>
  <c r="AV9" i="83"/>
  <c r="J55" i="83" s="1"/>
  <c r="J56" i="83"/>
  <c r="L73" i="83"/>
  <c r="BK27" i="83"/>
  <c r="L87" i="82"/>
  <c r="BK41" i="82"/>
  <c r="L81" i="69"/>
  <c r="BK35" i="69"/>
  <c r="L89" i="69"/>
  <c r="BK43" i="69"/>
  <c r="L78" i="69"/>
  <c r="BK32" i="69"/>
  <c r="M68" i="69"/>
  <c r="BP22" i="69"/>
  <c r="L63" i="69"/>
  <c r="BK17" i="69"/>
  <c r="L60" i="73"/>
  <c r="BK14" i="73"/>
  <c r="L73" i="76"/>
  <c r="BK27" i="76"/>
  <c r="L87" i="74"/>
  <c r="BK41" i="74"/>
  <c r="L72" i="76"/>
  <c r="BK26" i="76"/>
  <c r="L79" i="78"/>
  <c r="BK33" i="78"/>
  <c r="BP40" i="81"/>
  <c r="M86" i="81"/>
  <c r="L88" i="81"/>
  <c r="BK42" i="81"/>
  <c r="L61" i="84"/>
  <c r="BK15" i="84"/>
  <c r="BK13" i="84"/>
  <c r="L59" i="84"/>
  <c r="BF12" i="84"/>
  <c r="AV9" i="84"/>
  <c r="J55" i="84" s="1"/>
  <c r="J56" i="84"/>
  <c r="L64" i="84"/>
  <c r="BK18" i="84"/>
  <c r="BK22" i="83"/>
  <c r="L68" i="83"/>
  <c r="BF21" i="83"/>
  <c r="L82" i="83"/>
  <c r="BK36" i="83"/>
  <c r="L69" i="84"/>
  <c r="BK23" i="84"/>
  <c r="L62" i="84"/>
  <c r="BK16" i="84"/>
  <c r="L87" i="73"/>
  <c r="BK41" i="73"/>
  <c r="M86" i="66"/>
  <c r="BP40" i="66"/>
  <c r="N86" i="66" s="1"/>
  <c r="M68" i="66"/>
  <c r="BP22" i="66"/>
  <c r="L60" i="66"/>
  <c r="BK14" i="66"/>
  <c r="L72" i="69"/>
  <c r="BK26" i="69"/>
  <c r="M77" i="73"/>
  <c r="BP31" i="73"/>
  <c r="M68" i="76"/>
  <c r="BP22" i="76"/>
  <c r="N68" i="76" s="1"/>
  <c r="L70" i="76"/>
  <c r="BK24" i="76"/>
  <c r="M59" i="76"/>
  <c r="BP13" i="76"/>
  <c r="L65" i="74"/>
  <c r="BK19" i="74"/>
  <c r="L60" i="74"/>
  <c r="BK14" i="74"/>
  <c r="M77" i="78"/>
  <c r="BP31" i="78"/>
  <c r="N77" i="78" s="1"/>
  <c r="L81" i="78"/>
  <c r="BK35" i="78"/>
  <c r="L89" i="78"/>
  <c r="BK43" i="78"/>
  <c r="L81" i="81"/>
  <c r="BK35" i="81"/>
  <c r="M77" i="81"/>
  <c r="BP31" i="81"/>
  <c r="L89" i="84"/>
  <c r="BK43" i="84"/>
  <c r="L62" i="82"/>
  <c r="BK16" i="82"/>
  <c r="L81" i="82"/>
  <c r="BK35" i="82"/>
  <c r="L87" i="83"/>
  <c r="BK41" i="83"/>
  <c r="L82" i="84"/>
  <c r="BK36" i="84"/>
  <c r="M86" i="18"/>
  <c r="BP40" i="18"/>
  <c r="BP13" i="18"/>
  <c r="M59" i="18"/>
  <c r="L64" i="66"/>
  <c r="BK18" i="66"/>
  <c r="L87" i="66"/>
  <c r="BK41" i="66"/>
  <c r="L79" i="76"/>
  <c r="BK33" i="76"/>
  <c r="L80" i="74"/>
  <c r="BK34" i="74"/>
  <c r="L63" i="74"/>
  <c r="BK17" i="74"/>
  <c r="L90" i="81"/>
  <c r="BK44" i="81"/>
  <c r="L70" i="81"/>
  <c r="BK24" i="81"/>
  <c r="L60" i="81"/>
  <c r="BK14" i="81"/>
  <c r="BA20" i="82"/>
  <c r="K66" i="82" s="1"/>
  <c r="K67" i="82"/>
  <c r="L80" i="84"/>
  <c r="BK34" i="84"/>
  <c r="L61" i="83"/>
  <c r="BK15" i="83"/>
  <c r="L63" i="84"/>
  <c r="BK17" i="84"/>
  <c r="BK40" i="84"/>
  <c r="BF39" i="84"/>
  <c r="L86" i="84"/>
  <c r="L78" i="84"/>
  <c r="BK32" i="84"/>
  <c r="L90" i="83"/>
  <c r="BK44" i="83"/>
  <c r="L63" i="83"/>
  <c r="BK17" i="83"/>
  <c r="BK23" i="83"/>
  <c r="L69" i="83"/>
  <c r="L63" i="66"/>
  <c r="BK17" i="66"/>
  <c r="M77" i="69"/>
  <c r="BP31" i="69"/>
  <c r="L62" i="69"/>
  <c r="BK16" i="69"/>
  <c r="L73" i="73"/>
  <c r="BK27" i="73"/>
  <c r="L65" i="73"/>
  <c r="BK19" i="73"/>
  <c r="L70" i="73"/>
  <c r="BK24" i="73"/>
  <c r="M59" i="73"/>
  <c r="BP13" i="73"/>
  <c r="L71" i="73"/>
  <c r="BK25" i="73"/>
  <c r="L62" i="74"/>
  <c r="BK16" i="74"/>
  <c r="L90" i="74"/>
  <c r="BK44" i="74"/>
  <c r="L73" i="74"/>
  <c r="BK27" i="74"/>
  <c r="L63" i="76"/>
  <c r="BK17" i="76"/>
  <c r="L89" i="76"/>
  <c r="BK43" i="76"/>
  <c r="L81" i="76"/>
  <c r="BK35" i="76"/>
  <c r="L81" i="74"/>
  <c r="BK35" i="74"/>
  <c r="L69" i="78"/>
  <c r="BK23" i="78"/>
  <c r="L90" i="78"/>
  <c r="BK44" i="78"/>
  <c r="L78" i="78"/>
  <c r="BK32" i="78"/>
  <c r="L71" i="84"/>
  <c r="BK25" i="84"/>
  <c r="L61" i="82"/>
  <c r="BK15" i="82"/>
  <c r="L72" i="83"/>
  <c r="BK26" i="83"/>
  <c r="L60" i="84"/>
  <c r="BK14" i="84"/>
  <c r="BA38" i="84"/>
  <c r="K84" i="84" s="1"/>
  <c r="K85" i="84"/>
  <c r="L88" i="83"/>
  <c r="BK42" i="83"/>
  <c r="L62" i="83"/>
  <c r="BK16" i="83"/>
  <c r="L73" i="84"/>
  <c r="BK27" i="84"/>
  <c r="L65" i="82"/>
  <c r="BK19" i="82"/>
  <c r="L72" i="84"/>
  <c r="BK26" i="84"/>
  <c r="L90" i="76"/>
  <c r="BK44" i="76"/>
  <c r="L59" i="51"/>
  <c r="BK13" i="51"/>
  <c r="L82" i="66"/>
  <c r="BK36" i="66"/>
  <c r="L69" i="66"/>
  <c r="BK23" i="66"/>
  <c r="L89" i="73"/>
  <c r="BK43" i="73"/>
  <c r="L78" i="73"/>
  <c r="BK32" i="73"/>
  <c r="L61" i="73"/>
  <c r="BK15" i="73"/>
  <c r="L78" i="74"/>
  <c r="BK32" i="74"/>
  <c r="L73" i="78"/>
  <c r="BK27" i="78"/>
  <c r="L88" i="78"/>
  <c r="BK42" i="78"/>
  <c r="L71" i="78"/>
  <c r="BK25" i="78"/>
  <c r="L64" i="81"/>
  <c r="BK18" i="81"/>
  <c r="L61" i="81"/>
  <c r="BK15" i="81"/>
  <c r="L80" i="81"/>
  <c r="BK34" i="81"/>
  <c r="BK22" i="82"/>
  <c r="L68" i="82"/>
  <c r="BF21" i="82"/>
  <c r="L64" i="83"/>
  <c r="BK18" i="83"/>
  <c r="L81" i="83"/>
  <c r="BK35" i="83"/>
  <c r="BK23" i="82"/>
  <c r="L69" i="82"/>
  <c r="M77" i="74"/>
  <c r="BP31" i="74"/>
  <c r="M59" i="78"/>
  <c r="BP13" i="78"/>
  <c r="L62" i="78"/>
  <c r="BK16" i="78"/>
  <c r="L89" i="81"/>
  <c r="BK43" i="81"/>
  <c r="L65" i="84"/>
  <c r="BK19" i="84"/>
  <c r="L80" i="83"/>
  <c r="BK34" i="83"/>
  <c r="L79" i="82"/>
  <c r="BK33" i="82"/>
  <c r="BK13" i="82"/>
  <c r="BF12" i="82"/>
  <c r="L59" i="82"/>
  <c r="L88" i="82"/>
  <c r="BK42" i="82"/>
  <c r="BK24" i="84"/>
  <c r="L70" i="84"/>
  <c r="M59" i="66"/>
  <c r="BP13" i="66"/>
  <c r="L81" i="66"/>
  <c r="BK35" i="66"/>
  <c r="L71" i="69"/>
  <c r="BK25" i="69"/>
  <c r="L72" i="73"/>
  <c r="BK26" i="73"/>
  <c r="L89" i="74"/>
  <c r="BK43" i="74"/>
  <c r="L82" i="76"/>
  <c r="BK36" i="76"/>
  <c r="L71" i="74"/>
  <c r="BK25" i="74"/>
  <c r="M77" i="76"/>
  <c r="BP31" i="76"/>
  <c r="L61" i="66"/>
  <c r="BK15" i="66"/>
  <c r="L70" i="66"/>
  <c r="BK24" i="66"/>
  <c r="L82" i="69"/>
  <c r="BK36" i="69"/>
  <c r="L82" i="73"/>
  <c r="BK36" i="73"/>
  <c r="L69" i="73"/>
  <c r="BK23" i="73"/>
  <c r="L79" i="73"/>
  <c r="BK33" i="73"/>
  <c r="L61" i="76"/>
  <c r="BK15" i="76"/>
  <c r="L88" i="74"/>
  <c r="BK42" i="74"/>
  <c r="M86" i="74"/>
  <c r="BP40" i="74"/>
  <c r="L70" i="78"/>
  <c r="BK24" i="78"/>
  <c r="L87" i="78"/>
  <c r="BK41" i="78"/>
  <c r="L80" i="78"/>
  <c r="BK34" i="78"/>
  <c r="L79" i="81"/>
  <c r="BK33" i="81"/>
  <c r="M59" i="81"/>
  <c r="BP13" i="81"/>
  <c r="L73" i="81"/>
  <c r="BK27" i="81"/>
  <c r="L89" i="83"/>
  <c r="BK43" i="83"/>
  <c r="L89" i="82"/>
  <c r="BK43" i="82"/>
  <c r="L88" i="84"/>
  <c r="BK42" i="84"/>
  <c r="BK34" i="82"/>
  <c r="L80" i="82"/>
  <c r="L90" i="82"/>
  <c r="BK44" i="82"/>
  <c r="L70" i="82"/>
  <c r="BK24" i="82"/>
  <c r="L78" i="82"/>
  <c r="BK32" i="82"/>
  <c r="L79" i="84"/>
  <c r="BK33" i="84"/>
  <c r="L65" i="66"/>
  <c r="BK19" i="66"/>
  <c r="L89" i="66"/>
  <c r="BK43" i="66"/>
  <c r="M86" i="69"/>
  <c r="BP40" i="69"/>
  <c r="L87" i="69"/>
  <c r="BK41" i="69"/>
  <c r="BP13" i="69"/>
  <c r="M59" i="69"/>
  <c r="L69" i="74"/>
  <c r="BK23" i="74"/>
  <c r="L82" i="74"/>
  <c r="BK36" i="74"/>
  <c r="L72" i="74"/>
  <c r="BK26" i="74"/>
  <c r="L61" i="74"/>
  <c r="BK15" i="74"/>
  <c r="L62" i="76"/>
  <c r="BK16" i="76"/>
  <c r="L69" i="76"/>
  <c r="BK23" i="76"/>
  <c r="L88" i="76"/>
  <c r="BK42" i="76"/>
  <c r="M86" i="78"/>
  <c r="BP40" i="78"/>
  <c r="N86" i="78" s="1"/>
  <c r="L65" i="78"/>
  <c r="BK19" i="78"/>
  <c r="L64" i="78"/>
  <c r="BK18" i="78"/>
  <c r="L78" i="81"/>
  <c r="BK32" i="81"/>
  <c r="L71" i="81"/>
  <c r="BK25" i="81"/>
  <c r="BA29" i="84"/>
  <c r="K75" i="84" s="1"/>
  <c r="K76" i="84"/>
  <c r="BK13" i="83"/>
  <c r="L59" i="83"/>
  <c r="BF12" i="83"/>
  <c r="BA29" i="82"/>
  <c r="K75" i="82" s="1"/>
  <c r="K76" i="82"/>
  <c r="BA11" i="82"/>
  <c r="K57" i="82" s="1"/>
  <c r="K58" i="82"/>
  <c r="L64" i="82"/>
  <c r="BK18" i="82"/>
  <c r="L81" i="84"/>
  <c r="BK35" i="84"/>
  <c r="L70" i="83"/>
  <c r="BK24" i="83"/>
  <c r="L72" i="18"/>
  <c r="BK26" i="18"/>
  <c r="L78" i="66"/>
  <c r="BK32" i="66"/>
  <c r="L88" i="66"/>
  <c r="BK42" i="66"/>
  <c r="L73" i="66"/>
  <c r="BK27" i="66"/>
  <c r="L71" i="66"/>
  <c r="BK25" i="66"/>
  <c r="L61" i="69"/>
  <c r="BK15" i="69"/>
  <c r="M68" i="73"/>
  <c r="BP22" i="73"/>
  <c r="N68" i="73" s="1"/>
  <c r="L64" i="73"/>
  <c r="BK18" i="73"/>
  <c r="M86" i="73"/>
  <c r="BP40" i="73"/>
  <c r="L87" i="76"/>
  <c r="BK41" i="76"/>
  <c r="L64" i="76"/>
  <c r="BK18" i="76"/>
  <c r="M86" i="76"/>
  <c r="BP40" i="76"/>
  <c r="L82" i="81"/>
  <c r="BK36" i="81"/>
  <c r="L87" i="81"/>
  <c r="BK41" i="81"/>
  <c r="L63" i="81"/>
  <c r="BK17" i="81"/>
  <c r="L72" i="82"/>
  <c r="BK26" i="82"/>
  <c r="K85" i="82"/>
  <c r="BA38" i="82"/>
  <c r="K84" i="82" s="1"/>
  <c r="K58" i="83"/>
  <c r="BA11" i="83"/>
  <c r="K57" i="83" s="1"/>
  <c r="K76" i="83"/>
  <c r="BA29" i="83"/>
  <c r="K75" i="83" s="1"/>
  <c r="BK25" i="83"/>
  <c r="L71" i="83"/>
  <c r="L87" i="84"/>
  <c r="BK41" i="84"/>
  <c r="BK33" i="83"/>
  <c r="L79" i="83"/>
  <c r="L72" i="66"/>
  <c r="BK26" i="66"/>
  <c r="L79" i="66"/>
  <c r="BK33" i="66"/>
  <c r="L73" i="69"/>
  <c r="BK27" i="69"/>
  <c r="L79" i="69"/>
  <c r="BK33" i="69"/>
  <c r="L64" i="69"/>
  <c r="BK18" i="69"/>
  <c r="L65" i="69"/>
  <c r="BK19" i="69"/>
  <c r="L62" i="73"/>
  <c r="BK16" i="73"/>
  <c r="L80" i="73"/>
  <c r="BK34" i="73"/>
  <c r="L60" i="76"/>
  <c r="BK14" i="76"/>
  <c r="L65" i="76"/>
  <c r="BK19" i="76"/>
  <c r="L70" i="74"/>
  <c r="BK24" i="74"/>
  <c r="L80" i="76"/>
  <c r="BK34" i="76"/>
  <c r="L79" i="74"/>
  <c r="BK33" i="74"/>
  <c r="M68" i="78"/>
  <c r="BP22" i="78"/>
  <c r="L72" i="78"/>
  <c r="BK26" i="78"/>
  <c r="L69" i="81"/>
  <c r="BK23" i="81"/>
  <c r="BP22" i="81"/>
  <c r="M68" i="81"/>
  <c r="BK31" i="84"/>
  <c r="L77" i="84"/>
  <c r="BF30" i="84"/>
  <c r="L60" i="83"/>
  <c r="BK14" i="83"/>
  <c r="BK40" i="82"/>
  <c r="BF39" i="82"/>
  <c r="L86" i="82"/>
  <c r="BK14" i="82"/>
  <c r="L60" i="82"/>
  <c r="BK31" i="82"/>
  <c r="BF30" i="82"/>
  <c r="L77" i="82"/>
  <c r="L65" i="83"/>
  <c r="BK19" i="83"/>
  <c r="L90" i="84"/>
  <c r="BK44" i="84"/>
  <c r="L73" i="82"/>
  <c r="BK27" i="82"/>
  <c r="L63" i="82"/>
  <c r="BK17" i="82"/>
  <c r="BA20" i="84"/>
  <c r="K66" i="84" s="1"/>
  <c r="K67" i="84"/>
  <c r="L68" i="35"/>
  <c r="BK22" i="35"/>
  <c r="L86" i="81"/>
  <c r="BF39" i="81"/>
  <c r="L77" i="81"/>
  <c r="BF30" i="81"/>
  <c r="J56" i="81"/>
  <c r="AV9" i="81"/>
  <c r="J55" i="81" s="1"/>
  <c r="K58" i="81"/>
  <c r="BA11" i="81"/>
  <c r="K57" i="81" s="1"/>
  <c r="L59" i="81"/>
  <c r="BF12" i="81"/>
  <c r="BF21" i="81"/>
  <c r="L68" i="81"/>
  <c r="K67" i="81"/>
  <c r="BA20" i="81"/>
  <c r="K66" i="81" s="1"/>
  <c r="K76" i="81"/>
  <c r="BA29" i="81"/>
  <c r="K75" i="81" s="1"/>
  <c r="BA38" i="81"/>
  <c r="K84" i="81" s="1"/>
  <c r="K85" i="81"/>
  <c r="BA38" i="78"/>
  <c r="K84" i="78" s="1"/>
  <c r="K85" i="78"/>
  <c r="K76" i="78"/>
  <c r="BA29" i="78"/>
  <c r="K75" i="78" s="1"/>
  <c r="L86" i="78"/>
  <c r="BF39" i="78"/>
  <c r="AV9" i="78"/>
  <c r="J55" i="78" s="1"/>
  <c r="J56" i="78"/>
  <c r="L77" i="78"/>
  <c r="BF30" i="78"/>
  <c r="BA20" i="78"/>
  <c r="K66" i="78" s="1"/>
  <c r="K67" i="78"/>
  <c r="BF12" i="78"/>
  <c r="L59" i="78"/>
  <c r="BF21" i="78"/>
  <c r="L68" i="78"/>
  <c r="K58" i="78"/>
  <c r="BA11" i="78"/>
  <c r="K57" i="78" s="1"/>
  <c r="H8" i="38"/>
  <c r="K67" i="76"/>
  <c r="BA20" i="76"/>
  <c r="K66" i="76" s="1"/>
  <c r="BF21" i="76"/>
  <c r="L68" i="76"/>
  <c r="K58" i="76"/>
  <c r="BA11" i="76"/>
  <c r="K57" i="76" s="1"/>
  <c r="BF39" i="76"/>
  <c r="L86" i="76"/>
  <c r="L59" i="74"/>
  <c r="BF12" i="74"/>
  <c r="L59" i="76"/>
  <c r="BF12" i="76"/>
  <c r="L86" i="74"/>
  <c r="BF39" i="74"/>
  <c r="AV9" i="74"/>
  <c r="J55" i="74" s="1"/>
  <c r="J56" i="74"/>
  <c r="K58" i="74"/>
  <c r="BA11" i="74"/>
  <c r="K57" i="74" s="1"/>
  <c r="K85" i="76"/>
  <c r="BA38" i="76"/>
  <c r="K84" i="76" s="1"/>
  <c r="BA38" i="74"/>
  <c r="K84" i="74" s="1"/>
  <c r="K85" i="74"/>
  <c r="L77" i="76"/>
  <c r="BF30" i="76"/>
  <c r="AV9" i="76"/>
  <c r="J55" i="76" s="1"/>
  <c r="J56" i="76"/>
  <c r="L77" i="74"/>
  <c r="BF30" i="74"/>
  <c r="BA29" i="74"/>
  <c r="K75" i="74" s="1"/>
  <c r="K76" i="74"/>
  <c r="BA20" i="74"/>
  <c r="K66" i="74" s="1"/>
  <c r="K67" i="74"/>
  <c r="K76" i="76"/>
  <c r="BA29" i="76"/>
  <c r="K75" i="76" s="1"/>
  <c r="BF21" i="74"/>
  <c r="L68" i="74"/>
  <c r="S86" i="35"/>
  <c r="BF39" i="73"/>
  <c r="L86" i="73"/>
  <c r="K58" i="73"/>
  <c r="BA11" i="73"/>
  <c r="K57" i="73" s="1"/>
  <c r="K85" i="73"/>
  <c r="BA38" i="73"/>
  <c r="K84" i="73" s="1"/>
  <c r="BF12" i="73"/>
  <c r="L59" i="73"/>
  <c r="J56" i="73"/>
  <c r="AV9" i="73"/>
  <c r="J55" i="73" s="1"/>
  <c r="L77" i="73"/>
  <c r="BF30" i="73"/>
  <c r="BF21" i="73"/>
  <c r="L68" i="73"/>
  <c r="K67" i="73"/>
  <c r="BA20" i="73"/>
  <c r="K66" i="73" s="1"/>
  <c r="BA29" i="73"/>
  <c r="K75" i="73" s="1"/>
  <c r="K76" i="73"/>
  <c r="K68" i="35"/>
  <c r="S68" i="35" s="1"/>
  <c r="BA20" i="69"/>
  <c r="K66" i="69" s="1"/>
  <c r="K67" i="69"/>
  <c r="L86" i="69"/>
  <c r="BF39" i="69"/>
  <c r="J56" i="69"/>
  <c r="AV9" i="69"/>
  <c r="J55" i="69" s="1"/>
  <c r="BA38" i="69"/>
  <c r="K84" i="69" s="1"/>
  <c r="K85" i="69"/>
  <c r="BA11" i="69"/>
  <c r="K57" i="69" s="1"/>
  <c r="K58" i="69"/>
  <c r="BF12" i="69"/>
  <c r="L59" i="69"/>
  <c r="BF21" i="69"/>
  <c r="L68" i="69"/>
  <c r="K76" i="69"/>
  <c r="BA29" i="69"/>
  <c r="K75" i="69" s="1"/>
  <c r="BF30" i="69"/>
  <c r="L77" i="69"/>
  <c r="G106" i="28"/>
  <c r="G79" i="28"/>
  <c r="G63" i="28"/>
  <c r="G111" i="28"/>
  <c r="M65" i="103" l="1"/>
  <c r="BP19" i="103"/>
  <c r="N65" i="103" s="1"/>
  <c r="M61" i="103"/>
  <c r="BP15" i="103"/>
  <c r="N61" i="103" s="1"/>
  <c r="BF10" i="103"/>
  <c r="L58" i="103"/>
  <c r="BF11" i="103"/>
  <c r="L57" i="103" s="1"/>
  <c r="M87" i="103"/>
  <c r="BP41" i="103"/>
  <c r="N87" i="103" s="1"/>
  <c r="M63" i="103"/>
  <c r="BP17" i="103"/>
  <c r="N63" i="103" s="1"/>
  <c r="M88" i="103"/>
  <c r="BP42" i="103"/>
  <c r="N88" i="103" s="1"/>
  <c r="M62" i="103"/>
  <c r="BP16" i="103"/>
  <c r="N62" i="103" s="1"/>
  <c r="M89" i="103"/>
  <c r="BP43" i="103"/>
  <c r="N89" i="103" s="1"/>
  <c r="M70" i="103"/>
  <c r="BP24" i="103"/>
  <c r="N70" i="103" s="1"/>
  <c r="M73" i="103"/>
  <c r="BP27" i="103"/>
  <c r="N73" i="103" s="1"/>
  <c r="BP35" i="103"/>
  <c r="N81" i="103" s="1"/>
  <c r="M81" i="103"/>
  <c r="M72" i="103"/>
  <c r="BP26" i="103"/>
  <c r="N72" i="103" s="1"/>
  <c r="M64" i="103"/>
  <c r="BP18" i="103"/>
  <c r="N64" i="103" s="1"/>
  <c r="M78" i="103"/>
  <c r="S78" i="103" s="1"/>
  <c r="BP32" i="103"/>
  <c r="N78" i="103" s="1"/>
  <c r="M68" i="103"/>
  <c r="BP22" i="103"/>
  <c r="BK21" i="103"/>
  <c r="M79" i="103"/>
  <c r="BP33" i="103"/>
  <c r="N79" i="103" s="1"/>
  <c r="BP25" i="103"/>
  <c r="N71" i="103" s="1"/>
  <c r="M71" i="103"/>
  <c r="L85" i="103"/>
  <c r="BF38" i="103"/>
  <c r="L84" i="103" s="1"/>
  <c r="L76" i="103"/>
  <c r="BF29" i="103"/>
  <c r="L75" i="103" s="1"/>
  <c r="BP44" i="103"/>
  <c r="N90" i="103" s="1"/>
  <c r="R90" i="103" s="1"/>
  <c r="M90" i="103"/>
  <c r="M69" i="103"/>
  <c r="BP23" i="103"/>
  <c r="N69" i="103" s="1"/>
  <c r="L67" i="103"/>
  <c r="BF20" i="103"/>
  <c r="L66" i="103" s="1"/>
  <c r="BP13" i="103"/>
  <c r="BK12" i="103"/>
  <c r="M59" i="103"/>
  <c r="BP36" i="103"/>
  <c r="N82" i="103" s="1"/>
  <c r="M82" i="103"/>
  <c r="K56" i="103"/>
  <c r="BA9" i="103"/>
  <c r="K55" i="103" s="1"/>
  <c r="M86" i="103"/>
  <c r="BK39" i="103"/>
  <c r="BP40" i="103"/>
  <c r="M60" i="103"/>
  <c r="BP14" i="103"/>
  <c r="N60" i="103" s="1"/>
  <c r="M77" i="103"/>
  <c r="BP31" i="103"/>
  <c r="BK30" i="103"/>
  <c r="S90" i="103"/>
  <c r="BP34" i="103"/>
  <c r="N80" i="103" s="1"/>
  <c r="M80" i="103"/>
  <c r="M73" i="100"/>
  <c r="BP27" i="100"/>
  <c r="N73" i="100" s="1"/>
  <c r="M88" i="98"/>
  <c r="BP42" i="98"/>
  <c r="N88" i="98" s="1"/>
  <c r="M80" i="97"/>
  <c r="BP34" i="97"/>
  <c r="N80" i="97" s="1"/>
  <c r="M87" i="100"/>
  <c r="BP41" i="100"/>
  <c r="N87" i="100" s="1"/>
  <c r="L76" i="95"/>
  <c r="BF29" i="95"/>
  <c r="L75" i="95" s="1"/>
  <c r="L67" i="99"/>
  <c r="BF20" i="99"/>
  <c r="L66" i="99" s="1"/>
  <c r="M69" i="98"/>
  <c r="BP23" i="98"/>
  <c r="N69" i="98" s="1"/>
  <c r="BP31" i="102"/>
  <c r="BK30" i="102"/>
  <c r="M77" i="102"/>
  <c r="L85" i="101"/>
  <c r="BF38" i="101"/>
  <c r="L84" i="101" s="1"/>
  <c r="M78" i="101"/>
  <c r="BP32" i="101"/>
  <c r="N78" i="101" s="1"/>
  <c r="M87" i="97"/>
  <c r="BP41" i="97"/>
  <c r="N87" i="97" s="1"/>
  <c r="M86" i="100"/>
  <c r="BK39" i="100"/>
  <c r="BP40" i="100"/>
  <c r="L76" i="101"/>
  <c r="BF29" i="101"/>
  <c r="L75" i="101" s="1"/>
  <c r="BF11" i="100"/>
  <c r="L57" i="100" s="1"/>
  <c r="BF10" i="100"/>
  <c r="L58" i="100"/>
  <c r="M78" i="95"/>
  <c r="BP32" i="95"/>
  <c r="N78" i="95" s="1"/>
  <c r="M90" i="98"/>
  <c r="BP44" i="98"/>
  <c r="N90" i="98" s="1"/>
  <c r="M61" i="98"/>
  <c r="BP15" i="98"/>
  <c r="N61" i="98" s="1"/>
  <c r="M64" i="95"/>
  <c r="BP18" i="95"/>
  <c r="N64" i="95" s="1"/>
  <c r="M72" i="100"/>
  <c r="BP26" i="100"/>
  <c r="N72" i="100" s="1"/>
  <c r="BK12" i="101"/>
  <c r="M59" i="101"/>
  <c r="BP13" i="101"/>
  <c r="BP26" i="98"/>
  <c r="N72" i="98" s="1"/>
  <c r="M72" i="98"/>
  <c r="BP32" i="100"/>
  <c r="N78" i="100" s="1"/>
  <c r="M78" i="100"/>
  <c r="L85" i="97"/>
  <c r="BF38" i="97"/>
  <c r="L84" i="97" s="1"/>
  <c r="M89" i="98"/>
  <c r="BP43" i="98"/>
  <c r="N89" i="98" s="1"/>
  <c r="L85" i="95"/>
  <c r="BF38" i="95"/>
  <c r="L84" i="95" s="1"/>
  <c r="M86" i="102"/>
  <c r="BP40" i="102"/>
  <c r="BK39" i="102"/>
  <c r="L67" i="102"/>
  <c r="BF20" i="102"/>
  <c r="L66" i="102" s="1"/>
  <c r="M60" i="95"/>
  <c r="BP14" i="95"/>
  <c r="N60" i="95" s="1"/>
  <c r="L67" i="101"/>
  <c r="BF20" i="101"/>
  <c r="L66" i="101" s="1"/>
  <c r="BP32" i="98"/>
  <c r="N78" i="98" s="1"/>
  <c r="M78" i="98"/>
  <c r="M61" i="97"/>
  <c r="BP15" i="97"/>
  <c r="N61" i="97" s="1"/>
  <c r="M88" i="99"/>
  <c r="BP42" i="99"/>
  <c r="N88" i="99" s="1"/>
  <c r="M68" i="95"/>
  <c r="BP22" i="95"/>
  <c r="BK21" i="95"/>
  <c r="M82" i="98"/>
  <c r="BP36" i="98"/>
  <c r="N82" i="98" s="1"/>
  <c r="M72" i="101"/>
  <c r="BP26" i="101"/>
  <c r="N72" i="101" s="1"/>
  <c r="BF29" i="100"/>
  <c r="L75" i="100" s="1"/>
  <c r="L76" i="100"/>
  <c r="M64" i="97"/>
  <c r="BP18" i="97"/>
  <c r="N64" i="97" s="1"/>
  <c r="M63" i="100"/>
  <c r="BP17" i="100"/>
  <c r="N63" i="100" s="1"/>
  <c r="BP25" i="97"/>
  <c r="N71" i="97" s="1"/>
  <c r="M71" i="97"/>
  <c r="M87" i="99"/>
  <c r="BP41" i="99"/>
  <c r="N87" i="99" s="1"/>
  <c r="M79" i="98"/>
  <c r="BP33" i="98"/>
  <c r="N79" i="98" s="1"/>
  <c r="M89" i="102"/>
  <c r="T89" i="102" s="1"/>
  <c r="BP43" i="102"/>
  <c r="N89" i="102" s="1"/>
  <c r="M81" i="97"/>
  <c r="BP35" i="97"/>
  <c r="N81" i="97" s="1"/>
  <c r="M73" i="97"/>
  <c r="BP27" i="97"/>
  <c r="N73" i="97" s="1"/>
  <c r="M65" i="97"/>
  <c r="BP19" i="97"/>
  <c r="N65" i="97" s="1"/>
  <c r="BP26" i="99"/>
  <c r="N72" i="99" s="1"/>
  <c r="M72" i="99"/>
  <c r="M61" i="101"/>
  <c r="BP15" i="101"/>
  <c r="N61" i="101" s="1"/>
  <c r="L76" i="98"/>
  <c r="BF29" i="98"/>
  <c r="L75" i="98" s="1"/>
  <c r="BP19" i="101"/>
  <c r="N65" i="101" s="1"/>
  <c r="M65" i="101"/>
  <c r="M70" i="97"/>
  <c r="BP24" i="97"/>
  <c r="N70" i="97" s="1"/>
  <c r="BP31" i="95"/>
  <c r="BK30" i="95"/>
  <c r="M77" i="95"/>
  <c r="K56" i="101"/>
  <c r="BA9" i="101"/>
  <c r="K55" i="101" s="1"/>
  <c r="M60" i="97"/>
  <c r="BP14" i="97"/>
  <c r="N60" i="97" s="1"/>
  <c r="M79" i="102"/>
  <c r="BP33" i="102"/>
  <c r="N79" i="102" s="1"/>
  <c r="K56" i="98"/>
  <c r="BA9" i="98"/>
  <c r="K55" i="98" s="1"/>
  <c r="M68" i="99"/>
  <c r="BP22" i="99"/>
  <c r="BK21" i="99"/>
  <c r="BP41" i="98"/>
  <c r="N87" i="98" s="1"/>
  <c r="M87" i="98"/>
  <c r="M69" i="99"/>
  <c r="BP23" i="99"/>
  <c r="N69" i="99" s="1"/>
  <c r="BK39" i="101"/>
  <c r="M86" i="101"/>
  <c r="BP40" i="101"/>
  <c r="M82" i="100"/>
  <c r="BP36" i="100"/>
  <c r="N82" i="100" s="1"/>
  <c r="BK21" i="100"/>
  <c r="M68" i="100"/>
  <c r="BP22" i="100"/>
  <c r="M89" i="101"/>
  <c r="BP43" i="101"/>
  <c r="N89" i="101" s="1"/>
  <c r="BP34" i="98"/>
  <c r="N80" i="98" s="1"/>
  <c r="M80" i="98"/>
  <c r="L85" i="98"/>
  <c r="BF38" i="98"/>
  <c r="L84" i="98" s="1"/>
  <c r="L76" i="99"/>
  <c r="BF29" i="99"/>
  <c r="L75" i="99" s="1"/>
  <c r="K56" i="99"/>
  <c r="BA9" i="99"/>
  <c r="K55" i="99" s="1"/>
  <c r="K56" i="97"/>
  <c r="BA9" i="97"/>
  <c r="K55" i="97" s="1"/>
  <c r="BF10" i="98"/>
  <c r="BF11" i="98"/>
  <c r="L57" i="98" s="1"/>
  <c r="L58" i="98"/>
  <c r="BP18" i="102"/>
  <c r="N64" i="102" s="1"/>
  <c r="M64" i="102"/>
  <c r="M86" i="97"/>
  <c r="BP40" i="97"/>
  <c r="BK39" i="97"/>
  <c r="M86" i="95"/>
  <c r="BP40" i="95"/>
  <c r="BK39" i="95"/>
  <c r="BK21" i="102"/>
  <c r="M68" i="102"/>
  <c r="BP22" i="102"/>
  <c r="M71" i="98"/>
  <c r="BP25" i="98"/>
  <c r="N71" i="98" s="1"/>
  <c r="L67" i="98"/>
  <c r="BF20" i="98"/>
  <c r="L66" i="98" s="1"/>
  <c r="M72" i="97"/>
  <c r="BP26" i="97"/>
  <c r="N72" i="97" s="1"/>
  <c r="M62" i="100"/>
  <c r="BP16" i="100"/>
  <c r="N62" i="100" s="1"/>
  <c r="M64" i="101"/>
  <c r="BP18" i="101"/>
  <c r="N64" i="101" s="1"/>
  <c r="M88" i="97"/>
  <c r="BP42" i="97"/>
  <c r="N88" i="97" s="1"/>
  <c r="M88" i="102"/>
  <c r="BP42" i="102"/>
  <c r="N88" i="102" s="1"/>
  <c r="M59" i="102"/>
  <c r="BP13" i="102"/>
  <c r="BK12" i="102"/>
  <c r="M81" i="99"/>
  <c r="BP35" i="99"/>
  <c r="N81" i="99" s="1"/>
  <c r="BP14" i="100"/>
  <c r="N60" i="100" s="1"/>
  <c r="M60" i="100"/>
  <c r="M87" i="102"/>
  <c r="BP41" i="102"/>
  <c r="N87" i="102" s="1"/>
  <c r="M72" i="95"/>
  <c r="BP26" i="95"/>
  <c r="N72" i="95" s="1"/>
  <c r="BP16" i="99"/>
  <c r="N62" i="99" s="1"/>
  <c r="M62" i="99"/>
  <c r="M65" i="100"/>
  <c r="BP19" i="100"/>
  <c r="N65" i="100" s="1"/>
  <c r="M81" i="95"/>
  <c r="BP35" i="95"/>
  <c r="N81" i="95" s="1"/>
  <c r="L67" i="95"/>
  <c r="BF20" i="95"/>
  <c r="L66" i="95" s="1"/>
  <c r="M71" i="99"/>
  <c r="BP25" i="99"/>
  <c r="N71" i="99" s="1"/>
  <c r="M77" i="100"/>
  <c r="BP31" i="100"/>
  <c r="BK30" i="100"/>
  <c r="M90" i="101"/>
  <c r="BP44" i="101"/>
  <c r="N90" i="101" s="1"/>
  <c r="M69" i="102"/>
  <c r="BP23" i="102"/>
  <c r="N69" i="102" s="1"/>
  <c r="BF38" i="99"/>
  <c r="L84" i="99" s="1"/>
  <c r="L85" i="99"/>
  <c r="M88" i="95"/>
  <c r="BP42" i="95"/>
  <c r="N88" i="95" s="1"/>
  <c r="BA9" i="102"/>
  <c r="K55" i="102" s="1"/>
  <c r="K56" i="102"/>
  <c r="M78" i="99"/>
  <c r="BP32" i="99"/>
  <c r="N78" i="99" s="1"/>
  <c r="BP36" i="97"/>
  <c r="N82" i="97" s="1"/>
  <c r="M82" i="97"/>
  <c r="T72" i="99"/>
  <c r="M63" i="98"/>
  <c r="BP17" i="98"/>
  <c r="N63" i="98" s="1"/>
  <c r="BP24" i="102"/>
  <c r="N70" i="102" s="1"/>
  <c r="M70" i="102"/>
  <c r="M90" i="97"/>
  <c r="BP44" i="97"/>
  <c r="N90" i="97" s="1"/>
  <c r="M88" i="100"/>
  <c r="BP42" i="100"/>
  <c r="N88" i="100" s="1"/>
  <c r="BK30" i="98"/>
  <c r="BP31" i="98"/>
  <c r="M77" i="98"/>
  <c r="M87" i="95"/>
  <c r="BP41" i="95"/>
  <c r="N87" i="95" s="1"/>
  <c r="M80" i="95"/>
  <c r="BP34" i="95"/>
  <c r="N80" i="95" s="1"/>
  <c r="L58" i="97"/>
  <c r="BF11" i="97"/>
  <c r="L57" i="97" s="1"/>
  <c r="BF10" i="97"/>
  <c r="BP33" i="99"/>
  <c r="N79" i="99" s="1"/>
  <c r="M79" i="99"/>
  <c r="T69" i="99"/>
  <c r="M70" i="98"/>
  <c r="BP24" i="98"/>
  <c r="N70" i="98" s="1"/>
  <c r="M79" i="101"/>
  <c r="BP33" i="101"/>
  <c r="N79" i="101" s="1"/>
  <c r="S79" i="101" s="1"/>
  <c r="BP43" i="95"/>
  <c r="N89" i="95" s="1"/>
  <c r="M89" i="95"/>
  <c r="M77" i="101"/>
  <c r="BK30" i="101"/>
  <c r="BP31" i="101"/>
  <c r="M69" i="101"/>
  <c r="BP23" i="101"/>
  <c r="N69" i="101" s="1"/>
  <c r="M82" i="102"/>
  <c r="BP36" i="102"/>
  <c r="N82" i="102" s="1"/>
  <c r="M70" i="101"/>
  <c r="BP24" i="101"/>
  <c r="N70" i="101" s="1"/>
  <c r="BP25" i="95"/>
  <c r="N71" i="95" s="1"/>
  <c r="M71" i="95"/>
  <c r="M70" i="99"/>
  <c r="BP24" i="99"/>
  <c r="N70" i="99" s="1"/>
  <c r="L58" i="101"/>
  <c r="BF11" i="101"/>
  <c r="L57" i="101" s="1"/>
  <c r="BF10" i="101"/>
  <c r="M89" i="97"/>
  <c r="BP43" i="97"/>
  <c r="N89" i="97" s="1"/>
  <c r="M59" i="98"/>
  <c r="BP13" i="98"/>
  <c r="BK12" i="98"/>
  <c r="M89" i="99"/>
  <c r="BP43" i="99"/>
  <c r="N89" i="99" s="1"/>
  <c r="M81" i="98"/>
  <c r="BP35" i="98"/>
  <c r="N81" i="98" s="1"/>
  <c r="M81" i="100"/>
  <c r="BP35" i="100"/>
  <c r="N81" i="100" s="1"/>
  <c r="M65" i="102"/>
  <c r="BP19" i="102"/>
  <c r="N65" i="102" s="1"/>
  <c r="BK21" i="98"/>
  <c r="M68" i="98"/>
  <c r="BP22" i="98"/>
  <c r="M82" i="99"/>
  <c r="BP36" i="99"/>
  <c r="N82" i="99" s="1"/>
  <c r="M73" i="99"/>
  <c r="BP27" i="99"/>
  <c r="N73" i="99" s="1"/>
  <c r="L76" i="97"/>
  <c r="BF29" i="97"/>
  <c r="L75" i="97" s="1"/>
  <c r="R88" i="102"/>
  <c r="M89" i="100"/>
  <c r="BP43" i="100"/>
  <c r="N89" i="100" s="1"/>
  <c r="L58" i="102"/>
  <c r="BF11" i="102"/>
  <c r="L57" i="102" s="1"/>
  <c r="BF10" i="102"/>
  <c r="L58" i="99"/>
  <c r="BF10" i="99"/>
  <c r="BF11" i="99"/>
  <c r="L57" i="99" s="1"/>
  <c r="M61" i="100"/>
  <c r="BP15" i="100"/>
  <c r="N61" i="100" s="1"/>
  <c r="BP22" i="97"/>
  <c r="BK21" i="97"/>
  <c r="M68" i="97"/>
  <c r="BP24" i="95"/>
  <c r="N70" i="95" s="1"/>
  <c r="M70" i="95"/>
  <c r="BP16" i="98"/>
  <c r="N62" i="98" s="1"/>
  <c r="M62" i="98"/>
  <c r="K56" i="95"/>
  <c r="BA9" i="95"/>
  <c r="K55" i="95" s="1"/>
  <c r="BP40" i="99"/>
  <c r="BK39" i="99"/>
  <c r="M86" i="99"/>
  <c r="M90" i="99"/>
  <c r="BP44" i="99"/>
  <c r="N90" i="99" s="1"/>
  <c r="M79" i="97"/>
  <c r="BP33" i="97"/>
  <c r="N79" i="97" s="1"/>
  <c r="M87" i="101"/>
  <c r="BP41" i="101"/>
  <c r="N87" i="101" s="1"/>
  <c r="M65" i="98"/>
  <c r="BP19" i="98"/>
  <c r="N65" i="98" s="1"/>
  <c r="M73" i="101"/>
  <c r="BP27" i="101"/>
  <c r="N73" i="101" s="1"/>
  <c r="BP26" i="102"/>
  <c r="N72" i="102" s="1"/>
  <c r="M72" i="102"/>
  <c r="M80" i="102"/>
  <c r="BP34" i="102"/>
  <c r="N80" i="102" s="1"/>
  <c r="M61" i="99"/>
  <c r="BP15" i="99"/>
  <c r="N61" i="99" s="1"/>
  <c r="BP23" i="100"/>
  <c r="N69" i="100" s="1"/>
  <c r="M69" i="100"/>
  <c r="BP14" i="98"/>
  <c r="N60" i="98" s="1"/>
  <c r="M60" i="98"/>
  <c r="BP44" i="95"/>
  <c r="N90" i="95" s="1"/>
  <c r="M90" i="95"/>
  <c r="M64" i="99"/>
  <c r="T64" i="99" s="1"/>
  <c r="BP18" i="99"/>
  <c r="N64" i="99" s="1"/>
  <c r="M80" i="99"/>
  <c r="BP34" i="99"/>
  <c r="N80" i="99" s="1"/>
  <c r="M64" i="98"/>
  <c r="BP18" i="98"/>
  <c r="N64" i="98" s="1"/>
  <c r="M73" i="98"/>
  <c r="BP27" i="98"/>
  <c r="N73" i="98" s="1"/>
  <c r="L58" i="95"/>
  <c r="BF11" i="95"/>
  <c r="L57" i="95" s="1"/>
  <c r="BF10" i="95"/>
  <c r="M65" i="99"/>
  <c r="BP19" i="99"/>
  <c r="N65" i="99" s="1"/>
  <c r="M70" i="100"/>
  <c r="BP24" i="100"/>
  <c r="N70" i="100" s="1"/>
  <c r="M80" i="100"/>
  <c r="BP34" i="100"/>
  <c r="N80" i="100" s="1"/>
  <c r="M64" i="100"/>
  <c r="BP18" i="100"/>
  <c r="N64" i="100" s="1"/>
  <c r="M69" i="95"/>
  <c r="BP23" i="95"/>
  <c r="N69" i="95" s="1"/>
  <c r="M78" i="97"/>
  <c r="BP32" i="97"/>
  <c r="N78" i="97" s="1"/>
  <c r="M59" i="97"/>
  <c r="BK12" i="97"/>
  <c r="BP13" i="97"/>
  <c r="M88" i="101"/>
  <c r="BP42" i="101"/>
  <c r="N88" i="101" s="1"/>
  <c r="T79" i="99"/>
  <c r="M82" i="101"/>
  <c r="BP36" i="101"/>
  <c r="N82" i="101" s="1"/>
  <c r="BP14" i="102"/>
  <c r="N60" i="102" s="1"/>
  <c r="M60" i="102"/>
  <c r="BF29" i="102"/>
  <c r="L75" i="102" s="1"/>
  <c r="L76" i="102"/>
  <c r="M71" i="101"/>
  <c r="BP25" i="101"/>
  <c r="N71" i="101" s="1"/>
  <c r="BP44" i="102"/>
  <c r="N90" i="102" s="1"/>
  <c r="M90" i="102"/>
  <c r="L67" i="100"/>
  <c r="BF20" i="100"/>
  <c r="L66" i="100" s="1"/>
  <c r="BF38" i="100"/>
  <c r="L84" i="100" s="1"/>
  <c r="L85" i="100"/>
  <c r="M63" i="101"/>
  <c r="BP17" i="101"/>
  <c r="N63" i="101" s="1"/>
  <c r="M86" i="98"/>
  <c r="BP40" i="98"/>
  <c r="BK39" i="98"/>
  <c r="BK12" i="100"/>
  <c r="M59" i="100"/>
  <c r="BP13" i="100"/>
  <c r="M77" i="99"/>
  <c r="BP31" i="99"/>
  <c r="BK30" i="99"/>
  <c r="M61" i="95"/>
  <c r="BP15" i="95"/>
  <c r="N61" i="95" s="1"/>
  <c r="M65" i="95"/>
  <c r="BP19" i="95"/>
  <c r="N65" i="95" s="1"/>
  <c r="M69" i="97"/>
  <c r="BP23" i="97"/>
  <c r="N69" i="97" s="1"/>
  <c r="BP36" i="95"/>
  <c r="N82" i="95" s="1"/>
  <c r="M82" i="95"/>
  <c r="BF38" i="102"/>
  <c r="L84" i="102" s="1"/>
  <c r="L85" i="102"/>
  <c r="BP32" i="102"/>
  <c r="N78" i="102" s="1"/>
  <c r="M78" i="102"/>
  <c r="T78" i="102" s="1"/>
  <c r="M62" i="97"/>
  <c r="BP16" i="97"/>
  <c r="N62" i="97" s="1"/>
  <c r="M81" i="101"/>
  <c r="BP35" i="101"/>
  <c r="N81" i="101" s="1"/>
  <c r="M68" i="101"/>
  <c r="BP22" i="101"/>
  <c r="BK21" i="101"/>
  <c r="M62" i="102"/>
  <c r="BP16" i="102"/>
  <c r="N62" i="102" s="1"/>
  <c r="K56" i="100"/>
  <c r="BA9" i="100"/>
  <c r="K55" i="100" s="1"/>
  <c r="BP31" i="97"/>
  <c r="BK30" i="97"/>
  <c r="M77" i="97"/>
  <c r="M79" i="100"/>
  <c r="BP33" i="100"/>
  <c r="N79" i="100" s="1"/>
  <c r="M81" i="102"/>
  <c r="BP35" i="102"/>
  <c r="N81" i="102" s="1"/>
  <c r="M73" i="102"/>
  <c r="BP27" i="102"/>
  <c r="N73" i="102" s="1"/>
  <c r="M62" i="95"/>
  <c r="BP16" i="95"/>
  <c r="N62" i="95" s="1"/>
  <c r="K73" i="95"/>
  <c r="BF27" i="95"/>
  <c r="M59" i="99"/>
  <c r="BP13" i="99"/>
  <c r="BK12" i="99"/>
  <c r="L67" i="97"/>
  <c r="BF20" i="97"/>
  <c r="L66" i="97" s="1"/>
  <c r="M63" i="99"/>
  <c r="T63" i="99" s="1"/>
  <c r="BP17" i="99"/>
  <c r="N63" i="99" s="1"/>
  <c r="BP15" i="102"/>
  <c r="N61" i="102" s="1"/>
  <c r="M61" i="102"/>
  <c r="M63" i="97"/>
  <c r="BP17" i="97"/>
  <c r="N63" i="97" s="1"/>
  <c r="BP14" i="101"/>
  <c r="N60" i="101" s="1"/>
  <c r="M60" i="101"/>
  <c r="S88" i="99"/>
  <c r="T88" i="99"/>
  <c r="BP25" i="102"/>
  <c r="N71" i="102" s="1"/>
  <c r="M71" i="102"/>
  <c r="M62" i="101"/>
  <c r="BP16" i="101"/>
  <c r="N62" i="101" s="1"/>
  <c r="M71" i="100"/>
  <c r="BP25" i="100"/>
  <c r="N71" i="100" s="1"/>
  <c r="M90" i="100"/>
  <c r="BP44" i="100"/>
  <c r="N90" i="100" s="1"/>
  <c r="T61" i="99"/>
  <c r="M80" i="101"/>
  <c r="BP34" i="101"/>
  <c r="N80" i="101" s="1"/>
  <c r="M60" i="99"/>
  <c r="BP14" i="99"/>
  <c r="N60" i="99" s="1"/>
  <c r="M79" i="95"/>
  <c r="BP33" i="95"/>
  <c r="N79" i="95" s="1"/>
  <c r="M59" i="95"/>
  <c r="BP13" i="95"/>
  <c r="BK12" i="95"/>
  <c r="BP17" i="95"/>
  <c r="N63" i="95" s="1"/>
  <c r="M63" i="95"/>
  <c r="BP17" i="102"/>
  <c r="N63" i="102" s="1"/>
  <c r="M63" i="102"/>
  <c r="BF10" i="83"/>
  <c r="BF36" i="78"/>
  <c r="K82" i="78"/>
  <c r="BF10" i="82"/>
  <c r="BF10" i="89"/>
  <c r="BF10" i="86"/>
  <c r="BF10" i="88"/>
  <c r="BP27" i="94"/>
  <c r="N73" i="94" s="1"/>
  <c r="M73" i="94"/>
  <c r="M82" i="94"/>
  <c r="BP36" i="94"/>
  <c r="N82" i="94" s="1"/>
  <c r="M86" i="94"/>
  <c r="BP40" i="94"/>
  <c r="BK39" i="94"/>
  <c r="M81" i="94"/>
  <c r="BP35" i="94"/>
  <c r="N81" i="94" s="1"/>
  <c r="BF10" i="84"/>
  <c r="L67" i="94"/>
  <c r="BF20" i="94"/>
  <c r="L66" i="94" s="1"/>
  <c r="BP41" i="94"/>
  <c r="N87" i="94" s="1"/>
  <c r="M87" i="94"/>
  <c r="M70" i="94"/>
  <c r="BP24" i="94"/>
  <c r="N70" i="94" s="1"/>
  <c r="M63" i="94"/>
  <c r="BP17" i="94"/>
  <c r="N63" i="94" s="1"/>
  <c r="M80" i="94"/>
  <c r="BP34" i="94"/>
  <c r="N80" i="94" s="1"/>
  <c r="L76" i="94"/>
  <c r="BF29" i="94"/>
  <c r="L75" i="94" s="1"/>
  <c r="BF38" i="94"/>
  <c r="L84" i="94" s="1"/>
  <c r="L85" i="94"/>
  <c r="M69" i="94"/>
  <c r="BP23" i="94"/>
  <c r="N69" i="94" s="1"/>
  <c r="BP44" i="94"/>
  <c r="N90" i="94" s="1"/>
  <c r="M90" i="94"/>
  <c r="M71" i="94"/>
  <c r="BP25" i="94"/>
  <c r="N71" i="94" s="1"/>
  <c r="BK12" i="94"/>
  <c r="BP13" i="94"/>
  <c r="M59" i="94"/>
  <c r="BP26" i="94"/>
  <c r="N72" i="94" s="1"/>
  <c r="M72" i="94"/>
  <c r="BF10" i="73"/>
  <c r="BF10" i="78"/>
  <c r="R68" i="76"/>
  <c r="BF10" i="87"/>
  <c r="BF10" i="93"/>
  <c r="M79" i="94"/>
  <c r="BP33" i="94"/>
  <c r="N79" i="94" s="1"/>
  <c r="M68" i="94"/>
  <c r="BP22" i="94"/>
  <c r="BK21" i="94"/>
  <c r="M60" i="94"/>
  <c r="BP14" i="94"/>
  <c r="N60" i="94" s="1"/>
  <c r="BK30" i="94"/>
  <c r="M77" i="94"/>
  <c r="BP31" i="94"/>
  <c r="M89" i="94"/>
  <c r="BP43" i="94"/>
  <c r="N89" i="94" s="1"/>
  <c r="BF10" i="69"/>
  <c r="BF10" i="76"/>
  <c r="BF10" i="81"/>
  <c r="BF10" i="91"/>
  <c r="BF10" i="90"/>
  <c r="BF10" i="92"/>
  <c r="BP19" i="94"/>
  <c r="N65" i="94" s="1"/>
  <c r="M65" i="94"/>
  <c r="M61" i="94"/>
  <c r="BP15" i="94"/>
  <c r="N61" i="94" s="1"/>
  <c r="K56" i="94"/>
  <c r="BA9" i="94"/>
  <c r="K55" i="94" s="1"/>
  <c r="BP16" i="94"/>
  <c r="N62" i="94" s="1"/>
  <c r="M62" i="94"/>
  <c r="M78" i="94"/>
  <c r="BP32" i="94"/>
  <c r="N78" i="94" s="1"/>
  <c r="BP42" i="94"/>
  <c r="N88" i="94" s="1"/>
  <c r="M88" i="94"/>
  <c r="BF10" i="94"/>
  <c r="BF11" i="94"/>
  <c r="L57" i="94" s="1"/>
  <c r="L58" i="94"/>
  <c r="M64" i="94"/>
  <c r="BP18" i="94"/>
  <c r="N64" i="94" s="1"/>
  <c r="BF10" i="74"/>
  <c r="M70" i="93"/>
  <c r="BP24" i="93"/>
  <c r="N70" i="93" s="1"/>
  <c r="M69" i="93"/>
  <c r="BP23" i="93"/>
  <c r="N69" i="93" s="1"/>
  <c r="BP36" i="93"/>
  <c r="N82" i="93" s="1"/>
  <c r="M82" i="93"/>
  <c r="BA9" i="93"/>
  <c r="K55" i="93" s="1"/>
  <c r="K56" i="93"/>
  <c r="M78" i="93"/>
  <c r="BP32" i="93"/>
  <c r="N78" i="93" s="1"/>
  <c r="BP14" i="93"/>
  <c r="N60" i="93" s="1"/>
  <c r="M60" i="93"/>
  <c r="BP19" i="93"/>
  <c r="N65" i="93" s="1"/>
  <c r="M65" i="93"/>
  <c r="BP22" i="93"/>
  <c r="M68" i="93"/>
  <c r="BK21" i="93"/>
  <c r="M64" i="93"/>
  <c r="BP18" i="93"/>
  <c r="N64" i="93" s="1"/>
  <c r="BP13" i="93"/>
  <c r="BK12" i="93"/>
  <c r="M59" i="93"/>
  <c r="M86" i="93"/>
  <c r="BK39" i="93"/>
  <c r="BP40" i="93"/>
  <c r="L76" i="93"/>
  <c r="BF29" i="93"/>
  <c r="L75" i="93" s="1"/>
  <c r="M73" i="93"/>
  <c r="BP27" i="93"/>
  <c r="N73" i="93" s="1"/>
  <c r="M71" i="93"/>
  <c r="BP25" i="93"/>
  <c r="N71" i="93" s="1"/>
  <c r="M79" i="93"/>
  <c r="BP33" i="93"/>
  <c r="N79" i="93" s="1"/>
  <c r="BF11" i="93"/>
  <c r="L57" i="93" s="1"/>
  <c r="L58" i="93"/>
  <c r="M87" i="93"/>
  <c r="BP41" i="93"/>
  <c r="N87" i="93" s="1"/>
  <c r="BP43" i="93"/>
  <c r="N89" i="93" s="1"/>
  <c r="M89" i="93"/>
  <c r="BP31" i="93"/>
  <c r="M77" i="93"/>
  <c r="BK30" i="93"/>
  <c r="M61" i="93"/>
  <c r="BP15" i="93"/>
  <c r="N61" i="93" s="1"/>
  <c r="L67" i="93"/>
  <c r="BF20" i="93"/>
  <c r="L66" i="93" s="1"/>
  <c r="BP16" i="93"/>
  <c r="N62" i="93" s="1"/>
  <c r="M62" i="93"/>
  <c r="M80" i="93"/>
  <c r="BP34" i="93"/>
  <c r="N80" i="93" s="1"/>
  <c r="BP26" i="93"/>
  <c r="N72" i="93" s="1"/>
  <c r="M72" i="93"/>
  <c r="M81" i="93"/>
  <c r="BP35" i="93"/>
  <c r="N81" i="93" s="1"/>
  <c r="BF38" i="93"/>
  <c r="L84" i="93" s="1"/>
  <c r="L85" i="93"/>
  <c r="M90" i="93"/>
  <c r="BP44" i="93"/>
  <c r="N90" i="93" s="1"/>
  <c r="M88" i="93"/>
  <c r="BP42" i="93"/>
  <c r="N88" i="93" s="1"/>
  <c r="M63" i="93"/>
  <c r="BP17" i="93"/>
  <c r="N63" i="93" s="1"/>
  <c r="S68" i="76"/>
  <c r="K111" i="28"/>
  <c r="H110" i="38" s="1"/>
  <c r="M70" i="92"/>
  <c r="BP24" i="92"/>
  <c r="N70" i="92" s="1"/>
  <c r="M82" i="92"/>
  <c r="BP36" i="92"/>
  <c r="N82" i="92" s="1"/>
  <c r="M62" i="92"/>
  <c r="BP16" i="92"/>
  <c r="N62" i="92" s="1"/>
  <c r="L67" i="92"/>
  <c r="BF20" i="92"/>
  <c r="L66" i="92" s="1"/>
  <c r="L85" i="92"/>
  <c r="BF38" i="92"/>
  <c r="L84" i="92" s="1"/>
  <c r="M90" i="92"/>
  <c r="BP44" i="92"/>
  <c r="N90" i="92" s="1"/>
  <c r="M87" i="92"/>
  <c r="BP41" i="92"/>
  <c r="N87" i="92" s="1"/>
  <c r="M86" i="92"/>
  <c r="BP40" i="92"/>
  <c r="BK39" i="92"/>
  <c r="M71" i="92"/>
  <c r="BP25" i="92"/>
  <c r="N71" i="92" s="1"/>
  <c r="M68" i="92"/>
  <c r="BK21" i="92"/>
  <c r="BP22" i="92"/>
  <c r="K56" i="92"/>
  <c r="BA9" i="92"/>
  <c r="K55" i="92" s="1"/>
  <c r="M65" i="92"/>
  <c r="BP19" i="92"/>
  <c r="N65" i="92" s="1"/>
  <c r="BP31" i="92"/>
  <c r="M77" i="92"/>
  <c r="BK30" i="92"/>
  <c r="M73" i="92"/>
  <c r="BP27" i="92"/>
  <c r="N73" i="92" s="1"/>
  <c r="BF29" i="92"/>
  <c r="L75" i="92" s="1"/>
  <c r="L76" i="92"/>
  <c r="BP42" i="92"/>
  <c r="N88" i="92" s="1"/>
  <c r="M88" i="92"/>
  <c r="BP23" i="92"/>
  <c r="N69" i="92" s="1"/>
  <c r="M69" i="92"/>
  <c r="BP33" i="92"/>
  <c r="N79" i="92" s="1"/>
  <c r="M79" i="92"/>
  <c r="BP26" i="92"/>
  <c r="N72" i="92" s="1"/>
  <c r="M72" i="92"/>
  <c r="M59" i="92"/>
  <c r="BP13" i="92"/>
  <c r="BK12" i="92"/>
  <c r="M78" i="92"/>
  <c r="BP32" i="92"/>
  <c r="N78" i="92" s="1"/>
  <c r="M80" i="92"/>
  <c r="BP34" i="92"/>
  <c r="N80" i="92" s="1"/>
  <c r="M64" i="92"/>
  <c r="BP18" i="92"/>
  <c r="N64" i="92" s="1"/>
  <c r="BP15" i="92"/>
  <c r="N61" i="92" s="1"/>
  <c r="M61" i="92"/>
  <c r="L58" i="92"/>
  <c r="BF11" i="92"/>
  <c r="L57" i="92" s="1"/>
  <c r="M63" i="92"/>
  <c r="BP17" i="92"/>
  <c r="N63" i="92" s="1"/>
  <c r="BP14" i="92"/>
  <c r="N60" i="92" s="1"/>
  <c r="M60" i="92"/>
  <c r="M81" i="92"/>
  <c r="BP35" i="92"/>
  <c r="N81" i="92" s="1"/>
  <c r="M89" i="92"/>
  <c r="BP43" i="92"/>
  <c r="N89" i="92" s="1"/>
  <c r="S77" i="78"/>
  <c r="S86" i="78"/>
  <c r="K106" i="28"/>
  <c r="H105" i="38" s="1"/>
  <c r="M78" i="88"/>
  <c r="BP32" i="88"/>
  <c r="N78" i="88" s="1"/>
  <c r="L85" i="89"/>
  <c r="BF38" i="89"/>
  <c r="L84" i="89" s="1"/>
  <c r="M87" i="89"/>
  <c r="BP41" i="89"/>
  <c r="N87" i="89" s="1"/>
  <c r="M61" i="88"/>
  <c r="BP15" i="88"/>
  <c r="N61" i="88" s="1"/>
  <c r="M64" i="91"/>
  <c r="BP18" i="91"/>
  <c r="N64" i="91" s="1"/>
  <c r="M59" i="91"/>
  <c r="BP13" i="91"/>
  <c r="BK12" i="91"/>
  <c r="BP36" i="88"/>
  <c r="N82" i="88" s="1"/>
  <c r="M82" i="88"/>
  <c r="BP25" i="90"/>
  <c r="N71" i="90" s="1"/>
  <c r="M71" i="90"/>
  <c r="BP42" i="89"/>
  <c r="N88" i="89" s="1"/>
  <c r="M88" i="89"/>
  <c r="M60" i="90"/>
  <c r="BP14" i="90"/>
  <c r="N60" i="90" s="1"/>
  <c r="M69" i="89"/>
  <c r="BP23" i="89"/>
  <c r="N69" i="89" s="1"/>
  <c r="Q69" i="89" s="1"/>
  <c r="L85" i="91"/>
  <c r="BF38" i="91"/>
  <c r="L84" i="91" s="1"/>
  <c r="L85" i="88"/>
  <c r="BF38" i="88"/>
  <c r="L84" i="88" s="1"/>
  <c r="BF38" i="90"/>
  <c r="L84" i="90" s="1"/>
  <c r="L85" i="90"/>
  <c r="M63" i="89"/>
  <c r="BP17" i="89"/>
  <c r="N63" i="89" s="1"/>
  <c r="Q63" i="89" s="1"/>
  <c r="M61" i="89"/>
  <c r="BP15" i="89"/>
  <c r="N61" i="89" s="1"/>
  <c r="M89" i="88"/>
  <c r="BP43" i="88"/>
  <c r="N89" i="88" s="1"/>
  <c r="M62" i="91"/>
  <c r="BP16" i="91"/>
  <c r="N62" i="91" s="1"/>
  <c r="M61" i="91"/>
  <c r="BP15" i="91"/>
  <c r="N61" i="91" s="1"/>
  <c r="T61" i="91" s="1"/>
  <c r="BP24" i="88"/>
  <c r="N70" i="88" s="1"/>
  <c r="M70" i="88"/>
  <c r="BK39" i="89"/>
  <c r="BP40" i="89"/>
  <c r="M86" i="89"/>
  <c r="BP40" i="88"/>
  <c r="M86" i="88"/>
  <c r="BK39" i="88"/>
  <c r="BP34" i="91"/>
  <c r="N80" i="91" s="1"/>
  <c r="M80" i="91"/>
  <c r="M86" i="90"/>
  <c r="BP40" i="90"/>
  <c r="BK39" i="90"/>
  <c r="M72" i="91"/>
  <c r="BP26" i="91"/>
  <c r="N72" i="91" s="1"/>
  <c r="M62" i="88"/>
  <c r="BP16" i="88"/>
  <c r="N62" i="88" s="1"/>
  <c r="M71" i="89"/>
  <c r="BP25" i="89"/>
  <c r="N71" i="89" s="1"/>
  <c r="M89" i="90"/>
  <c r="BP43" i="90"/>
  <c r="N89" i="90" s="1"/>
  <c r="BP43" i="89"/>
  <c r="N89" i="89" s="1"/>
  <c r="Q89" i="89" s="1"/>
  <c r="M89" i="89"/>
  <c r="M73" i="90"/>
  <c r="BP27" i="90"/>
  <c r="N73" i="90" s="1"/>
  <c r="M65" i="91"/>
  <c r="BP19" i="91"/>
  <c r="N65" i="91" s="1"/>
  <c r="BP42" i="91"/>
  <c r="N88" i="91" s="1"/>
  <c r="M88" i="91"/>
  <c r="L76" i="89"/>
  <c r="BF29" i="89"/>
  <c r="L75" i="89" s="1"/>
  <c r="BP44" i="88"/>
  <c r="N90" i="88" s="1"/>
  <c r="M90" i="88"/>
  <c r="BK21" i="90"/>
  <c r="M69" i="90"/>
  <c r="BP23" i="90"/>
  <c r="N69" i="90" s="1"/>
  <c r="R69" i="90" s="1"/>
  <c r="L76" i="90"/>
  <c r="BF29" i="90"/>
  <c r="L75" i="90" s="1"/>
  <c r="BF20" i="89"/>
  <c r="L66" i="89" s="1"/>
  <c r="L67" i="89"/>
  <c r="M82" i="90"/>
  <c r="BP36" i="90"/>
  <c r="N82" i="90" s="1"/>
  <c r="M80" i="90"/>
  <c r="BP34" i="90"/>
  <c r="N80" i="90" s="1"/>
  <c r="R80" i="90" s="1"/>
  <c r="BP33" i="90"/>
  <c r="N79" i="90" s="1"/>
  <c r="M79" i="90"/>
  <c r="BP33" i="88"/>
  <c r="N79" i="88" s="1"/>
  <c r="M79" i="88"/>
  <c r="M59" i="89"/>
  <c r="BK12" i="89"/>
  <c r="BP13" i="89"/>
  <c r="M71" i="88"/>
  <c r="BP25" i="88"/>
  <c r="N71" i="88" s="1"/>
  <c r="M81" i="91"/>
  <c r="BP35" i="91"/>
  <c r="N81" i="91" s="1"/>
  <c r="M72" i="88"/>
  <c r="BP26" i="88"/>
  <c r="N72" i="88" s="1"/>
  <c r="K56" i="91"/>
  <c r="BA9" i="91"/>
  <c r="K55" i="91" s="1"/>
  <c r="M68" i="89"/>
  <c r="BP22" i="89"/>
  <c r="BK21" i="89"/>
  <c r="M63" i="90"/>
  <c r="BP17" i="90"/>
  <c r="N63" i="90" s="1"/>
  <c r="R63" i="90" s="1"/>
  <c r="M60" i="89"/>
  <c r="BP14" i="89"/>
  <c r="N60" i="89" s="1"/>
  <c r="Q60" i="89" s="1"/>
  <c r="M64" i="90"/>
  <c r="BP18" i="90"/>
  <c r="N64" i="90" s="1"/>
  <c r="R64" i="90" s="1"/>
  <c r="M62" i="89"/>
  <c r="BP16" i="89"/>
  <c r="N62" i="89" s="1"/>
  <c r="Q62" i="89" s="1"/>
  <c r="M64" i="89"/>
  <c r="BP18" i="89"/>
  <c r="N64" i="89" s="1"/>
  <c r="Q64" i="89" s="1"/>
  <c r="BP35" i="89"/>
  <c r="N81" i="89" s="1"/>
  <c r="M81" i="89"/>
  <c r="L58" i="89"/>
  <c r="BF11" i="89"/>
  <c r="L57" i="89" s="1"/>
  <c r="BP33" i="89"/>
  <c r="N79" i="89" s="1"/>
  <c r="M79" i="89"/>
  <c r="M77" i="89"/>
  <c r="BP31" i="89"/>
  <c r="BK30" i="89"/>
  <c r="BP32" i="90"/>
  <c r="N78" i="90" s="1"/>
  <c r="M78" i="90"/>
  <c r="M77" i="90"/>
  <c r="BK30" i="90"/>
  <c r="BP31" i="90"/>
  <c r="M87" i="88"/>
  <c r="BP41" i="88"/>
  <c r="N87" i="88" s="1"/>
  <c r="L58" i="90"/>
  <c r="BF11" i="90"/>
  <c r="L57" i="90" s="1"/>
  <c r="M69" i="91"/>
  <c r="BP23" i="91"/>
  <c r="N69" i="91" s="1"/>
  <c r="T69" i="91" s="1"/>
  <c r="M72" i="90"/>
  <c r="BP26" i="90"/>
  <c r="N72" i="90" s="1"/>
  <c r="L76" i="88"/>
  <c r="BF29" i="88"/>
  <c r="L75" i="88" s="1"/>
  <c r="BP44" i="91"/>
  <c r="N90" i="91" s="1"/>
  <c r="M90" i="91"/>
  <c r="M89" i="91"/>
  <c r="BP43" i="91"/>
  <c r="N89" i="91" s="1"/>
  <c r="T89" i="91" s="1"/>
  <c r="BP24" i="90"/>
  <c r="N70" i="90" s="1"/>
  <c r="M70" i="90"/>
  <c r="M73" i="91"/>
  <c r="BP27" i="91"/>
  <c r="N73" i="91" s="1"/>
  <c r="T73" i="91" s="1"/>
  <c r="BP23" i="88"/>
  <c r="N69" i="88" s="1"/>
  <c r="M69" i="88"/>
  <c r="M60" i="91"/>
  <c r="BP14" i="91"/>
  <c r="N60" i="91" s="1"/>
  <c r="T60" i="91" s="1"/>
  <c r="M62" i="90"/>
  <c r="BP16" i="90"/>
  <c r="N62" i="90" s="1"/>
  <c r="M70" i="89"/>
  <c r="BP24" i="89"/>
  <c r="N70" i="89" s="1"/>
  <c r="BP31" i="88"/>
  <c r="BK30" i="88"/>
  <c r="M77" i="88"/>
  <c r="M63" i="88"/>
  <c r="BP17" i="88"/>
  <c r="N63" i="88" s="1"/>
  <c r="BP35" i="90"/>
  <c r="N81" i="90" s="1"/>
  <c r="M81" i="90"/>
  <c r="K56" i="89"/>
  <c r="BA9" i="89"/>
  <c r="K55" i="89" s="1"/>
  <c r="BP13" i="90"/>
  <c r="BK12" i="90"/>
  <c r="M59" i="90"/>
  <c r="K56" i="90"/>
  <c r="BA9" i="90"/>
  <c r="K55" i="90" s="1"/>
  <c r="M80" i="88"/>
  <c r="BP34" i="88"/>
  <c r="N80" i="88" s="1"/>
  <c r="P80" i="88" s="1"/>
  <c r="M64" i="88"/>
  <c r="BP18" i="88"/>
  <c r="N64" i="88" s="1"/>
  <c r="L76" i="91"/>
  <c r="BF29" i="91"/>
  <c r="L75" i="91" s="1"/>
  <c r="BA9" i="88"/>
  <c r="K55" i="88" s="1"/>
  <c r="K56" i="88"/>
  <c r="BP41" i="90"/>
  <c r="N87" i="90" s="1"/>
  <c r="M87" i="90"/>
  <c r="L67" i="91"/>
  <c r="BF20" i="91"/>
  <c r="L66" i="91" s="1"/>
  <c r="L58" i="88"/>
  <c r="BF11" i="88"/>
  <c r="L57" i="88" s="1"/>
  <c r="M81" i="88"/>
  <c r="BP35" i="88"/>
  <c r="N81" i="88" s="1"/>
  <c r="M82" i="91"/>
  <c r="BP36" i="91"/>
  <c r="N82" i="91" s="1"/>
  <c r="T82" i="91" s="1"/>
  <c r="BP44" i="90"/>
  <c r="N90" i="90" s="1"/>
  <c r="M90" i="90"/>
  <c r="M65" i="88"/>
  <c r="BP19" i="88"/>
  <c r="N65" i="88" s="1"/>
  <c r="P65" i="88" s="1"/>
  <c r="M60" i="88"/>
  <c r="BP14" i="88"/>
  <c r="N60" i="88" s="1"/>
  <c r="M68" i="88"/>
  <c r="BP22" i="88"/>
  <c r="BK21" i="88"/>
  <c r="BP34" i="89"/>
  <c r="N80" i="89" s="1"/>
  <c r="Q80" i="89" s="1"/>
  <c r="M80" i="89"/>
  <c r="M65" i="89"/>
  <c r="BP19" i="89"/>
  <c r="N65" i="89" s="1"/>
  <c r="M77" i="91"/>
  <c r="BP31" i="91"/>
  <c r="BK30" i="91"/>
  <c r="BP22" i="91"/>
  <c r="BK21" i="91"/>
  <c r="M68" i="91"/>
  <c r="M59" i="88"/>
  <c r="BP13" i="88"/>
  <c r="BK12" i="88"/>
  <c r="M78" i="89"/>
  <c r="BP32" i="89"/>
  <c r="N78" i="89" s="1"/>
  <c r="M73" i="88"/>
  <c r="BP27" i="88"/>
  <c r="N73" i="88" s="1"/>
  <c r="M63" i="91"/>
  <c r="BP17" i="91"/>
  <c r="N63" i="91" s="1"/>
  <c r="T63" i="91" s="1"/>
  <c r="BP44" i="89"/>
  <c r="N90" i="89" s="1"/>
  <c r="M90" i="89"/>
  <c r="BP15" i="90"/>
  <c r="N61" i="90" s="1"/>
  <c r="M61" i="90"/>
  <c r="M82" i="89"/>
  <c r="BP36" i="89"/>
  <c r="N82" i="89" s="1"/>
  <c r="Q82" i="89" s="1"/>
  <c r="M88" i="90"/>
  <c r="BP42" i="90"/>
  <c r="N88" i="90" s="1"/>
  <c r="R88" i="90" s="1"/>
  <c r="L67" i="90"/>
  <c r="BF20" i="90"/>
  <c r="L66" i="90" s="1"/>
  <c r="M78" i="91"/>
  <c r="BP32" i="91"/>
  <c r="N78" i="91" s="1"/>
  <c r="T78" i="91" s="1"/>
  <c r="M71" i="91"/>
  <c r="BP25" i="91"/>
  <c r="N71" i="91" s="1"/>
  <c r="BP26" i="89"/>
  <c r="N72" i="89" s="1"/>
  <c r="M72" i="89"/>
  <c r="M87" i="91"/>
  <c r="BP41" i="91"/>
  <c r="N87" i="91" s="1"/>
  <c r="L67" i="88"/>
  <c r="BF20" i="88"/>
  <c r="L66" i="88" s="1"/>
  <c r="M79" i="91"/>
  <c r="BP33" i="91"/>
  <c r="N79" i="91" s="1"/>
  <c r="L58" i="91"/>
  <c r="BF11" i="91"/>
  <c r="L57" i="91" s="1"/>
  <c r="M70" i="91"/>
  <c r="BP24" i="91"/>
  <c r="N70" i="91" s="1"/>
  <c r="M68" i="90"/>
  <c r="BP22" i="90"/>
  <c r="BP42" i="88"/>
  <c r="N88" i="88" s="1"/>
  <c r="M88" i="88"/>
  <c r="BP27" i="89"/>
  <c r="N73" i="89" s="1"/>
  <c r="M73" i="89"/>
  <c r="BK39" i="91"/>
  <c r="BP40" i="91"/>
  <c r="M86" i="91"/>
  <c r="M65" i="90"/>
  <c r="BP19" i="90"/>
  <c r="N65" i="90" s="1"/>
  <c r="M61" i="86"/>
  <c r="BP15" i="86"/>
  <c r="N61" i="86" s="1"/>
  <c r="M60" i="86"/>
  <c r="BP14" i="86"/>
  <c r="N60" i="86" s="1"/>
  <c r="L85" i="87"/>
  <c r="BF38" i="87"/>
  <c r="L84" i="87" s="1"/>
  <c r="M82" i="86"/>
  <c r="BP36" i="86"/>
  <c r="N82" i="86" s="1"/>
  <c r="M61" i="87"/>
  <c r="BP15" i="87"/>
  <c r="N61" i="87" s="1"/>
  <c r="L67" i="86"/>
  <c r="BF20" i="86"/>
  <c r="L66" i="86" s="1"/>
  <c r="BF11" i="86"/>
  <c r="L57" i="86" s="1"/>
  <c r="L58" i="86"/>
  <c r="BK39" i="86"/>
  <c r="BP40" i="86"/>
  <c r="M86" i="86"/>
  <c r="M88" i="86"/>
  <c r="BP42" i="86"/>
  <c r="N88" i="86" s="1"/>
  <c r="BP22" i="86"/>
  <c r="M68" i="86"/>
  <c r="BK21" i="86"/>
  <c r="BF11" i="87"/>
  <c r="L57" i="87" s="1"/>
  <c r="L58" i="87"/>
  <c r="BP43" i="87"/>
  <c r="N89" i="87" s="1"/>
  <c r="P89" i="87" s="1"/>
  <c r="M89" i="87"/>
  <c r="M59" i="86"/>
  <c r="BK12" i="86"/>
  <c r="BP13" i="86"/>
  <c r="BP36" i="87"/>
  <c r="N82" i="87" s="1"/>
  <c r="M82" i="87"/>
  <c r="T82" i="87" s="1"/>
  <c r="BP27" i="86"/>
  <c r="N73" i="86" s="1"/>
  <c r="M73" i="86"/>
  <c r="BP17" i="87"/>
  <c r="N63" i="87" s="1"/>
  <c r="M63" i="87"/>
  <c r="BP13" i="87"/>
  <c r="BK12" i="87"/>
  <c r="M59" i="87"/>
  <c r="M65" i="86"/>
  <c r="BP19" i="86"/>
  <c r="N65" i="86" s="1"/>
  <c r="M63" i="86"/>
  <c r="BP17" i="86"/>
  <c r="N63" i="86" s="1"/>
  <c r="BP24" i="86"/>
  <c r="N70" i="86" s="1"/>
  <c r="M70" i="86"/>
  <c r="BP24" i="87"/>
  <c r="N70" i="87" s="1"/>
  <c r="P70" i="87" s="1"/>
  <c r="M70" i="87"/>
  <c r="K56" i="86"/>
  <c r="BA9" i="86"/>
  <c r="K55" i="86" s="1"/>
  <c r="M69" i="87"/>
  <c r="BP23" i="87"/>
  <c r="N69" i="87" s="1"/>
  <c r="M80" i="86"/>
  <c r="BP34" i="86"/>
  <c r="N80" i="86" s="1"/>
  <c r="K56" i="87"/>
  <c r="BA9" i="87"/>
  <c r="K55" i="87" s="1"/>
  <c r="M78" i="86"/>
  <c r="BP32" i="86"/>
  <c r="N78" i="86" s="1"/>
  <c r="M89" i="86"/>
  <c r="BP43" i="86"/>
  <c r="N89" i="86" s="1"/>
  <c r="BP18" i="87"/>
  <c r="N64" i="87" s="1"/>
  <c r="M64" i="87"/>
  <c r="BP27" i="87"/>
  <c r="N73" i="87" s="1"/>
  <c r="P73" i="87" s="1"/>
  <c r="M73" i="87"/>
  <c r="BP44" i="86"/>
  <c r="N90" i="86" s="1"/>
  <c r="M90" i="86"/>
  <c r="M62" i="86"/>
  <c r="BP16" i="86"/>
  <c r="N62" i="86" s="1"/>
  <c r="M72" i="87"/>
  <c r="BP26" i="87"/>
  <c r="N72" i="87" s="1"/>
  <c r="M87" i="87"/>
  <c r="BP41" i="87"/>
  <c r="N87" i="87" s="1"/>
  <c r="M71" i="86"/>
  <c r="BP25" i="86"/>
  <c r="N71" i="86" s="1"/>
  <c r="BP25" i="87"/>
  <c r="N71" i="87" s="1"/>
  <c r="P71" i="87" s="1"/>
  <c r="M71" i="87"/>
  <c r="M65" i="87"/>
  <c r="BP19" i="87"/>
  <c r="N65" i="87" s="1"/>
  <c r="M72" i="86"/>
  <c r="BP26" i="86"/>
  <c r="N72" i="86" s="1"/>
  <c r="M64" i="86"/>
  <c r="BP18" i="86"/>
  <c r="N64" i="86" s="1"/>
  <c r="M77" i="86"/>
  <c r="BP31" i="86"/>
  <c r="BK30" i="86"/>
  <c r="M69" i="86"/>
  <c r="BP23" i="86"/>
  <c r="N69" i="86" s="1"/>
  <c r="L76" i="87"/>
  <c r="BF29" i="87"/>
  <c r="L75" i="87" s="1"/>
  <c r="M68" i="87"/>
  <c r="BP22" i="87"/>
  <c r="BK21" i="87"/>
  <c r="M78" i="87"/>
  <c r="BP32" i="87"/>
  <c r="N78" i="87" s="1"/>
  <c r="BP44" i="87"/>
  <c r="N90" i="87" s="1"/>
  <c r="P90" i="87" s="1"/>
  <c r="M90" i="87"/>
  <c r="BP16" i="87"/>
  <c r="N62" i="87" s="1"/>
  <c r="M62" i="87"/>
  <c r="BP31" i="87"/>
  <c r="M77" i="87"/>
  <c r="BK30" i="87"/>
  <c r="M79" i="87"/>
  <c r="T79" i="87" s="1"/>
  <c r="BP33" i="87"/>
  <c r="N79" i="87" s="1"/>
  <c r="P79" i="87" s="1"/>
  <c r="BF20" i="87"/>
  <c r="L66" i="87" s="1"/>
  <c r="L67" i="87"/>
  <c r="BP14" i="87"/>
  <c r="N60" i="87" s="1"/>
  <c r="M60" i="87"/>
  <c r="L76" i="86"/>
  <c r="BF29" i="86"/>
  <c r="L75" i="86" s="1"/>
  <c r="M88" i="87"/>
  <c r="BP42" i="87"/>
  <c r="N88" i="87" s="1"/>
  <c r="P88" i="87" s="1"/>
  <c r="M79" i="86"/>
  <c r="BP33" i="86"/>
  <c r="N79" i="86" s="1"/>
  <c r="BP41" i="86"/>
  <c r="N87" i="86" s="1"/>
  <c r="M87" i="86"/>
  <c r="M80" i="87"/>
  <c r="BP34" i="87"/>
  <c r="N80" i="87" s="1"/>
  <c r="BP40" i="87"/>
  <c r="M86" i="87"/>
  <c r="BK39" i="87"/>
  <c r="BF38" i="86"/>
  <c r="L84" i="86" s="1"/>
  <c r="L85" i="86"/>
  <c r="BP35" i="86"/>
  <c r="N81" i="86" s="1"/>
  <c r="M81" i="86"/>
  <c r="BP35" i="87"/>
  <c r="N81" i="87" s="1"/>
  <c r="M81" i="87"/>
  <c r="BK30" i="69"/>
  <c r="BK29" i="69" s="1"/>
  <c r="M75" i="69" s="1"/>
  <c r="P86" i="78"/>
  <c r="P77" i="78"/>
  <c r="BK39" i="73"/>
  <c r="BK38" i="73" s="1"/>
  <c r="M84" i="73" s="1"/>
  <c r="Q86" i="78"/>
  <c r="Q77" i="78"/>
  <c r="BK21" i="78"/>
  <c r="BK20" i="78" s="1"/>
  <c r="M66" i="78" s="1"/>
  <c r="BK30" i="76"/>
  <c r="M76" i="76" s="1"/>
  <c r="BK12" i="66"/>
  <c r="BK39" i="76"/>
  <c r="BK38" i="76" s="1"/>
  <c r="M84" i="76" s="1"/>
  <c r="BK21" i="73"/>
  <c r="BK20" i="73" s="1"/>
  <c r="M66" i="73" s="1"/>
  <c r="BK21" i="69"/>
  <c r="BK20" i="69" s="1"/>
  <c r="M66" i="69" s="1"/>
  <c r="BK30" i="73"/>
  <c r="BK29" i="73" s="1"/>
  <c r="M75" i="73" s="1"/>
  <c r="M73" i="82"/>
  <c r="BP27" i="82"/>
  <c r="N73" i="82" s="1"/>
  <c r="BK12" i="73"/>
  <c r="M64" i="73"/>
  <c r="T64" i="73" s="1"/>
  <c r="BP18" i="73"/>
  <c r="N64" i="73" s="1"/>
  <c r="M88" i="76"/>
  <c r="BP42" i="76"/>
  <c r="N88" i="76" s="1"/>
  <c r="M82" i="74"/>
  <c r="BP36" i="74"/>
  <c r="N82" i="74" s="1"/>
  <c r="L58" i="82"/>
  <c r="BF11" i="82"/>
  <c r="L57" i="82" s="1"/>
  <c r="M62" i="78"/>
  <c r="BP16" i="78"/>
  <c r="N62" i="78" s="1"/>
  <c r="BF20" i="82"/>
  <c r="L66" i="82" s="1"/>
  <c r="L67" i="82"/>
  <c r="M81" i="76"/>
  <c r="BP35" i="76"/>
  <c r="N81" i="76" s="1"/>
  <c r="M69" i="83"/>
  <c r="BP23" i="83"/>
  <c r="N69" i="83" s="1"/>
  <c r="M60" i="81"/>
  <c r="BP14" i="81"/>
  <c r="N60" i="81" s="1"/>
  <c r="BK12" i="84"/>
  <c r="BP16" i="84"/>
  <c r="N62" i="84" s="1"/>
  <c r="M62" i="84"/>
  <c r="L67" i="83"/>
  <c r="BF20" i="83"/>
  <c r="L66" i="83" s="1"/>
  <c r="M88" i="81"/>
  <c r="BP42" i="81"/>
  <c r="N88" i="81" s="1"/>
  <c r="P88" i="81" s="1"/>
  <c r="M64" i="74"/>
  <c r="BP18" i="74"/>
  <c r="N64" i="74" s="1"/>
  <c r="M88" i="69"/>
  <c r="BP42" i="69"/>
  <c r="N88" i="69" s="1"/>
  <c r="BP32" i="83"/>
  <c r="N78" i="83" s="1"/>
  <c r="M78" i="83"/>
  <c r="BF38" i="83"/>
  <c r="L84" i="83" s="1"/>
  <c r="L85" i="83"/>
  <c r="M80" i="69"/>
  <c r="BP34" i="69"/>
  <c r="N80" i="69" s="1"/>
  <c r="N68" i="81"/>
  <c r="M70" i="74"/>
  <c r="BP24" i="74"/>
  <c r="N70" i="74" s="1"/>
  <c r="BP19" i="69"/>
  <c r="N65" i="69" s="1"/>
  <c r="M65" i="69"/>
  <c r="BK39" i="66"/>
  <c r="M88" i="66"/>
  <c r="BP42" i="66"/>
  <c r="M89" i="66"/>
  <c r="BP43" i="66"/>
  <c r="N89" i="66" s="1"/>
  <c r="S89" i="66" s="1"/>
  <c r="BP32" i="82"/>
  <c r="N78" i="82" s="1"/>
  <c r="M78" i="82"/>
  <c r="M89" i="82"/>
  <c r="BP43" i="82"/>
  <c r="N89" i="82" s="1"/>
  <c r="M61" i="76"/>
  <c r="BP15" i="76"/>
  <c r="N61" i="76" s="1"/>
  <c r="M59" i="82"/>
  <c r="BP13" i="82"/>
  <c r="BK12" i="82"/>
  <c r="M69" i="82"/>
  <c r="BP23" i="82"/>
  <c r="N69" i="82" s="1"/>
  <c r="M73" i="78"/>
  <c r="BP27" i="78"/>
  <c r="N73" i="78" s="1"/>
  <c r="BP19" i="82"/>
  <c r="N65" i="82" s="1"/>
  <c r="M65" i="82"/>
  <c r="BP26" i="83"/>
  <c r="N72" i="83" s="1"/>
  <c r="M72" i="83"/>
  <c r="M90" i="78"/>
  <c r="T90" i="78" s="1"/>
  <c r="BP44" i="78"/>
  <c r="N90" i="78" s="1"/>
  <c r="M65" i="73"/>
  <c r="T65" i="73" s="1"/>
  <c r="BP19" i="73"/>
  <c r="N65" i="73" s="1"/>
  <c r="BP17" i="83"/>
  <c r="N63" i="83" s="1"/>
  <c r="M63" i="83"/>
  <c r="BP41" i="66"/>
  <c r="N87" i="66" s="1"/>
  <c r="S87" i="66" s="1"/>
  <c r="M87" i="66"/>
  <c r="M87" i="83"/>
  <c r="BP41" i="83"/>
  <c r="N87" i="83" s="1"/>
  <c r="M89" i="84"/>
  <c r="BP43" i="84"/>
  <c r="N89" i="84" s="1"/>
  <c r="M72" i="69"/>
  <c r="BP26" i="69"/>
  <c r="N72" i="69" s="1"/>
  <c r="M87" i="74"/>
  <c r="BP41" i="74"/>
  <c r="N87" i="74" s="1"/>
  <c r="M80" i="18"/>
  <c r="T80" i="18" s="1"/>
  <c r="BP34" i="18"/>
  <c r="N80" i="18" s="1"/>
  <c r="M86" i="83"/>
  <c r="BP40" i="83"/>
  <c r="BK39" i="83"/>
  <c r="M60" i="82"/>
  <c r="BP14" i="82"/>
  <c r="N60" i="82" s="1"/>
  <c r="M69" i="81"/>
  <c r="BP23" i="81"/>
  <c r="N69" i="81" s="1"/>
  <c r="P69" i="81" s="1"/>
  <c r="BP25" i="83"/>
  <c r="N71" i="83" s="1"/>
  <c r="M71" i="83"/>
  <c r="M71" i="81"/>
  <c r="BP25" i="81"/>
  <c r="N71" i="81" s="1"/>
  <c r="P71" i="81" s="1"/>
  <c r="M69" i="76"/>
  <c r="BP23" i="76"/>
  <c r="N69" i="76" s="1"/>
  <c r="M69" i="74"/>
  <c r="BP23" i="74"/>
  <c r="N69" i="74" s="1"/>
  <c r="M80" i="78"/>
  <c r="T80" i="78" s="1"/>
  <c r="BP34" i="78"/>
  <c r="N80" i="78" s="1"/>
  <c r="BK21" i="74"/>
  <c r="M71" i="74"/>
  <c r="BP25" i="74"/>
  <c r="M81" i="66"/>
  <c r="BP35" i="66"/>
  <c r="N81" i="66" s="1"/>
  <c r="BP33" i="82"/>
  <c r="N79" i="82" s="1"/>
  <c r="M79" i="82"/>
  <c r="N59" i="78"/>
  <c r="S59" i="78" s="1"/>
  <c r="BP22" i="82"/>
  <c r="M68" i="82"/>
  <c r="BK21" i="82"/>
  <c r="BF38" i="84"/>
  <c r="L84" i="84" s="1"/>
  <c r="L85" i="84"/>
  <c r="M70" i="81"/>
  <c r="BP24" i="81"/>
  <c r="N70" i="81" s="1"/>
  <c r="M80" i="74"/>
  <c r="BP34" i="74"/>
  <c r="N80" i="74" s="1"/>
  <c r="M81" i="78"/>
  <c r="BP35" i="78"/>
  <c r="N81" i="78" s="1"/>
  <c r="BP14" i="74"/>
  <c r="N60" i="74" s="1"/>
  <c r="M60" i="74"/>
  <c r="M68" i="83"/>
  <c r="BP22" i="83"/>
  <c r="BK21" i="83"/>
  <c r="M78" i="69"/>
  <c r="BP32" i="69"/>
  <c r="N78" i="69" s="1"/>
  <c r="M63" i="73"/>
  <c r="BP17" i="73"/>
  <c r="N63" i="73" s="1"/>
  <c r="M71" i="82"/>
  <c r="BP25" i="82"/>
  <c r="N71" i="82" s="1"/>
  <c r="M63" i="78"/>
  <c r="BP17" i="78"/>
  <c r="N63" i="78" s="1"/>
  <c r="M70" i="69"/>
  <c r="BP24" i="69"/>
  <c r="N70" i="69" s="1"/>
  <c r="M65" i="76"/>
  <c r="BP19" i="76"/>
  <c r="N65" i="76" s="1"/>
  <c r="BK12" i="69"/>
  <c r="M64" i="69"/>
  <c r="BP18" i="69"/>
  <c r="N64" i="69" s="1"/>
  <c r="M79" i="66"/>
  <c r="BP33" i="66"/>
  <c r="N79" i="66" s="1"/>
  <c r="M87" i="76"/>
  <c r="BP41" i="76"/>
  <c r="N87" i="76" s="1"/>
  <c r="M78" i="66"/>
  <c r="BP32" i="66"/>
  <c r="N78" i="66" s="1"/>
  <c r="BA9" i="82"/>
  <c r="K55" i="82" s="1"/>
  <c r="K56" i="82"/>
  <c r="M65" i="66"/>
  <c r="BP19" i="66"/>
  <c r="N65" i="66" s="1"/>
  <c r="BP24" i="82"/>
  <c r="N70" i="82" s="1"/>
  <c r="M70" i="82"/>
  <c r="M89" i="83"/>
  <c r="BP43" i="83"/>
  <c r="N89" i="83" s="1"/>
  <c r="BP34" i="81"/>
  <c r="N80" i="81" s="1"/>
  <c r="M80" i="81"/>
  <c r="M78" i="74"/>
  <c r="BP32" i="74"/>
  <c r="N78" i="74" s="1"/>
  <c r="M69" i="66"/>
  <c r="BP23" i="66"/>
  <c r="N69" i="66" s="1"/>
  <c r="BP27" i="84"/>
  <c r="N73" i="84" s="1"/>
  <c r="M73" i="84"/>
  <c r="M61" i="82"/>
  <c r="BP15" i="82"/>
  <c r="N61" i="82" s="1"/>
  <c r="M69" i="78"/>
  <c r="BP23" i="78"/>
  <c r="N69" i="78" s="1"/>
  <c r="M73" i="73"/>
  <c r="BP27" i="73"/>
  <c r="N73" i="73" s="1"/>
  <c r="M86" i="84"/>
  <c r="BP40" i="84"/>
  <c r="BK39" i="84"/>
  <c r="M64" i="66"/>
  <c r="BP18" i="66"/>
  <c r="N64" i="66" s="1"/>
  <c r="S64" i="66" s="1"/>
  <c r="M81" i="82"/>
  <c r="BP35" i="82"/>
  <c r="N81" i="82" s="1"/>
  <c r="N77" i="81"/>
  <c r="N77" i="73"/>
  <c r="R77" i="73" s="1"/>
  <c r="M60" i="66"/>
  <c r="BP14" i="66"/>
  <c r="N60" i="66" s="1"/>
  <c r="S60" i="66" s="1"/>
  <c r="M64" i="84"/>
  <c r="BP18" i="84"/>
  <c r="N64" i="84" s="1"/>
  <c r="N86" i="81"/>
  <c r="M73" i="76"/>
  <c r="BP27" i="76"/>
  <c r="N73" i="76" s="1"/>
  <c r="M78" i="76"/>
  <c r="BP32" i="76"/>
  <c r="N78" i="76" s="1"/>
  <c r="M69" i="69"/>
  <c r="BP23" i="69"/>
  <c r="N69" i="69" s="1"/>
  <c r="BP44" i="84"/>
  <c r="N90" i="84" s="1"/>
  <c r="M90" i="84"/>
  <c r="BF38" i="82"/>
  <c r="L84" i="82" s="1"/>
  <c r="L85" i="82"/>
  <c r="N68" i="78"/>
  <c r="BP26" i="82"/>
  <c r="N72" i="82" s="1"/>
  <c r="M72" i="82"/>
  <c r="M78" i="81"/>
  <c r="BP32" i="81"/>
  <c r="N78" i="81" s="1"/>
  <c r="P78" i="81" s="1"/>
  <c r="M62" i="76"/>
  <c r="BP16" i="76"/>
  <c r="N62" i="76" s="1"/>
  <c r="R62" i="76" s="1"/>
  <c r="BK39" i="78"/>
  <c r="M87" i="78"/>
  <c r="T87" i="78" s="1"/>
  <c r="BP41" i="78"/>
  <c r="N87" i="78" s="1"/>
  <c r="M82" i="76"/>
  <c r="BP36" i="76"/>
  <c r="N82" i="76" s="1"/>
  <c r="N59" i="66"/>
  <c r="M80" i="83"/>
  <c r="BP34" i="83"/>
  <c r="N80" i="83" s="1"/>
  <c r="BK12" i="78"/>
  <c r="M81" i="83"/>
  <c r="BP35" i="83"/>
  <c r="N81" i="83" s="1"/>
  <c r="M89" i="76"/>
  <c r="BP43" i="76"/>
  <c r="N89" i="76" s="1"/>
  <c r="N77" i="69"/>
  <c r="Q77" i="69" s="1"/>
  <c r="BP17" i="84"/>
  <c r="N63" i="84" s="1"/>
  <c r="M63" i="84"/>
  <c r="M90" i="81"/>
  <c r="BP44" i="81"/>
  <c r="N90" i="81" s="1"/>
  <c r="P90" i="81" s="1"/>
  <c r="M65" i="74"/>
  <c r="BP19" i="74"/>
  <c r="N65" i="74" s="1"/>
  <c r="M89" i="69"/>
  <c r="BP43" i="69"/>
  <c r="N89" i="69" s="1"/>
  <c r="M81" i="73"/>
  <c r="BP35" i="73"/>
  <c r="N81" i="73" s="1"/>
  <c r="M65" i="81"/>
  <c r="BP19" i="81"/>
  <c r="N65" i="81" s="1"/>
  <c r="P65" i="81" s="1"/>
  <c r="M60" i="69"/>
  <c r="BP14" i="69"/>
  <c r="N60" i="69" s="1"/>
  <c r="M80" i="66"/>
  <c r="BP34" i="66"/>
  <c r="N80" i="66" s="1"/>
  <c r="S80" i="66" s="1"/>
  <c r="BK39" i="82"/>
  <c r="M86" i="82"/>
  <c r="BP40" i="82"/>
  <c r="M60" i="76"/>
  <c r="BP14" i="76"/>
  <c r="N60" i="76" s="1"/>
  <c r="M72" i="66"/>
  <c r="BP26" i="66"/>
  <c r="N72" i="66" s="1"/>
  <c r="M61" i="69"/>
  <c r="BP15" i="69"/>
  <c r="N61" i="69" s="1"/>
  <c r="M72" i="18"/>
  <c r="BP26" i="18"/>
  <c r="N72" i="18" s="1"/>
  <c r="N59" i="69"/>
  <c r="Q59" i="69" s="1"/>
  <c r="M90" i="82"/>
  <c r="BP44" i="82"/>
  <c r="N90" i="82" s="1"/>
  <c r="M73" i="81"/>
  <c r="BP27" i="81"/>
  <c r="N73" i="81" s="1"/>
  <c r="P73" i="81" s="1"/>
  <c r="M82" i="69"/>
  <c r="BP36" i="69"/>
  <c r="N82" i="69" s="1"/>
  <c r="N77" i="74"/>
  <c r="S77" i="74" s="1"/>
  <c r="M61" i="81"/>
  <c r="BP15" i="81"/>
  <c r="N61" i="81" s="1"/>
  <c r="M61" i="73"/>
  <c r="BP15" i="73"/>
  <c r="N61" i="73" s="1"/>
  <c r="M82" i="66"/>
  <c r="BP36" i="66"/>
  <c r="N82" i="66" s="1"/>
  <c r="M62" i="83"/>
  <c r="BP16" i="83"/>
  <c r="N62" i="83" s="1"/>
  <c r="BP25" i="84"/>
  <c r="N71" i="84" s="1"/>
  <c r="M71" i="84"/>
  <c r="M62" i="74"/>
  <c r="BP16" i="74"/>
  <c r="N62" i="74" s="1"/>
  <c r="BK30" i="81"/>
  <c r="N68" i="66"/>
  <c r="M65" i="83"/>
  <c r="BP19" i="83"/>
  <c r="N65" i="83" s="1"/>
  <c r="M60" i="83"/>
  <c r="BP14" i="83"/>
  <c r="N60" i="83" s="1"/>
  <c r="M63" i="81"/>
  <c r="BP17" i="81"/>
  <c r="N63" i="81" s="1"/>
  <c r="M64" i="78"/>
  <c r="BP18" i="78"/>
  <c r="N64" i="78" s="1"/>
  <c r="M61" i="74"/>
  <c r="BP15" i="74"/>
  <c r="N61" i="74" s="1"/>
  <c r="M87" i="69"/>
  <c r="BP41" i="69"/>
  <c r="N87" i="69" s="1"/>
  <c r="M70" i="78"/>
  <c r="BP24" i="78"/>
  <c r="N70" i="78" s="1"/>
  <c r="M89" i="74"/>
  <c r="BP43" i="74"/>
  <c r="N89" i="74" s="1"/>
  <c r="BP19" i="84"/>
  <c r="N65" i="84" s="1"/>
  <c r="M65" i="84"/>
  <c r="M64" i="83"/>
  <c r="BP18" i="83"/>
  <c r="N64" i="83" s="1"/>
  <c r="M63" i="76"/>
  <c r="BP17" i="76"/>
  <c r="N63" i="76" s="1"/>
  <c r="M61" i="83"/>
  <c r="BP15" i="83"/>
  <c r="N61" i="83" s="1"/>
  <c r="M79" i="76"/>
  <c r="BP33" i="76"/>
  <c r="N79" i="76" s="1"/>
  <c r="N59" i="18"/>
  <c r="M81" i="81"/>
  <c r="BP35" i="81"/>
  <c r="N81" i="81" s="1"/>
  <c r="P81" i="81" s="1"/>
  <c r="M69" i="84"/>
  <c r="BP23" i="84"/>
  <c r="N69" i="84" s="1"/>
  <c r="M81" i="69"/>
  <c r="BP35" i="69"/>
  <c r="N81" i="69" s="1"/>
  <c r="M88" i="73"/>
  <c r="T88" i="73" s="1"/>
  <c r="BP42" i="73"/>
  <c r="N88" i="73" s="1"/>
  <c r="M90" i="66"/>
  <c r="BP44" i="66"/>
  <c r="N90" i="66" s="1"/>
  <c r="S90" i="66" s="1"/>
  <c r="L67" i="84"/>
  <c r="BF20" i="84"/>
  <c r="L66" i="84" s="1"/>
  <c r="BF29" i="83"/>
  <c r="L75" i="83" s="1"/>
  <c r="L76" i="83"/>
  <c r="BP16" i="81"/>
  <c r="N62" i="81" s="1"/>
  <c r="M62" i="81"/>
  <c r="M62" i="66"/>
  <c r="BP16" i="66"/>
  <c r="N62" i="66" s="1"/>
  <c r="S62" i="66" s="1"/>
  <c r="M79" i="74"/>
  <c r="BP33" i="74"/>
  <c r="N79" i="74" s="1"/>
  <c r="M70" i="83"/>
  <c r="BP24" i="83"/>
  <c r="N70" i="83" s="1"/>
  <c r="N59" i="81"/>
  <c r="M79" i="73"/>
  <c r="BP33" i="73"/>
  <c r="N79" i="73" s="1"/>
  <c r="M70" i="66"/>
  <c r="BP24" i="66"/>
  <c r="N70" i="66" s="1"/>
  <c r="BK30" i="74"/>
  <c r="M64" i="81"/>
  <c r="BP18" i="81"/>
  <c r="N64" i="81" s="1"/>
  <c r="M78" i="73"/>
  <c r="T78" i="73" s="1"/>
  <c r="BP32" i="73"/>
  <c r="N78" i="73" s="1"/>
  <c r="M59" i="51"/>
  <c r="BP13" i="51"/>
  <c r="N59" i="51" s="1"/>
  <c r="M88" i="83"/>
  <c r="BP42" i="83"/>
  <c r="N88" i="83" s="1"/>
  <c r="BP25" i="73"/>
  <c r="N71" i="73" s="1"/>
  <c r="M71" i="73"/>
  <c r="T71" i="73" s="1"/>
  <c r="M63" i="66"/>
  <c r="BP17" i="66"/>
  <c r="N63" i="66" s="1"/>
  <c r="S63" i="66" s="1"/>
  <c r="BK21" i="66"/>
  <c r="BF11" i="84"/>
  <c r="L57" i="84" s="1"/>
  <c r="L58" i="84"/>
  <c r="M79" i="78"/>
  <c r="BP33" i="78"/>
  <c r="N79" i="78" s="1"/>
  <c r="M60" i="73"/>
  <c r="BP14" i="73"/>
  <c r="N60" i="73" s="1"/>
  <c r="BP41" i="82"/>
  <c r="N87" i="82" s="1"/>
  <c r="M87" i="82"/>
  <c r="M71" i="76"/>
  <c r="BP25" i="76"/>
  <c r="N71" i="76" s="1"/>
  <c r="BP22" i="84"/>
  <c r="M68" i="84"/>
  <c r="BK21" i="84"/>
  <c r="BF29" i="84"/>
  <c r="L75" i="84" s="1"/>
  <c r="L76" i="84"/>
  <c r="M72" i="78"/>
  <c r="BP26" i="78"/>
  <c r="N72" i="78" s="1"/>
  <c r="M79" i="69"/>
  <c r="BP33" i="69"/>
  <c r="N79" i="69" s="1"/>
  <c r="BK39" i="81"/>
  <c r="M87" i="81"/>
  <c r="BP41" i="81"/>
  <c r="N87" i="81" s="1"/>
  <c r="N86" i="76"/>
  <c r="R86" i="76" s="1"/>
  <c r="M65" i="78"/>
  <c r="BP19" i="78"/>
  <c r="N65" i="78" s="1"/>
  <c r="N86" i="69"/>
  <c r="Q86" i="69" s="1"/>
  <c r="BP34" i="82"/>
  <c r="N80" i="82" s="1"/>
  <c r="M80" i="82"/>
  <c r="N86" i="74"/>
  <c r="S86" i="74" s="1"/>
  <c r="M72" i="73"/>
  <c r="BP26" i="73"/>
  <c r="N72" i="73" s="1"/>
  <c r="M70" i="84"/>
  <c r="BP24" i="84"/>
  <c r="N70" i="84" s="1"/>
  <c r="M89" i="81"/>
  <c r="BP43" i="81"/>
  <c r="N89" i="81" s="1"/>
  <c r="P89" i="81" s="1"/>
  <c r="M73" i="74"/>
  <c r="BP27" i="74"/>
  <c r="N73" i="74" s="1"/>
  <c r="M62" i="69"/>
  <c r="BP16" i="69"/>
  <c r="N62" i="69" s="1"/>
  <c r="BP34" i="84"/>
  <c r="N80" i="84" s="1"/>
  <c r="M80" i="84"/>
  <c r="N86" i="18"/>
  <c r="M89" i="78"/>
  <c r="BP43" i="78"/>
  <c r="N59" i="76"/>
  <c r="R59" i="76" s="1"/>
  <c r="K56" i="84"/>
  <c r="BA9" i="84"/>
  <c r="K55" i="84" s="1"/>
  <c r="M90" i="73"/>
  <c r="BP44" i="73"/>
  <c r="N90" i="73" s="1"/>
  <c r="N77" i="66"/>
  <c r="M77" i="83"/>
  <c r="BP31" i="83"/>
  <c r="BK30" i="83"/>
  <c r="M61" i="78"/>
  <c r="T61" i="78" s="1"/>
  <c r="BP15" i="78"/>
  <c r="N61" i="78" s="1"/>
  <c r="M86" i="35"/>
  <c r="BP40" i="35"/>
  <c r="N86" i="35" s="1"/>
  <c r="BF29" i="82"/>
  <c r="L75" i="82" s="1"/>
  <c r="L76" i="82"/>
  <c r="M80" i="76"/>
  <c r="BP34" i="76"/>
  <c r="N80" i="76" s="1"/>
  <c r="R80" i="76" s="1"/>
  <c r="M80" i="73"/>
  <c r="BP34" i="73"/>
  <c r="N80" i="73" s="1"/>
  <c r="N86" i="73"/>
  <c r="S86" i="73" s="1"/>
  <c r="M71" i="66"/>
  <c r="BP25" i="66"/>
  <c r="N71" i="66" s="1"/>
  <c r="BP35" i="84"/>
  <c r="N81" i="84" s="1"/>
  <c r="M81" i="84"/>
  <c r="L58" i="83"/>
  <c r="BF11" i="83"/>
  <c r="L57" i="83" s="1"/>
  <c r="BK39" i="69"/>
  <c r="M88" i="84"/>
  <c r="BP42" i="84"/>
  <c r="N88" i="84" s="1"/>
  <c r="BK12" i="81"/>
  <c r="BK39" i="74"/>
  <c r="M69" i="73"/>
  <c r="T69" i="73" s="1"/>
  <c r="BP23" i="73"/>
  <c r="N69" i="73" s="1"/>
  <c r="M61" i="66"/>
  <c r="BP15" i="66"/>
  <c r="N61" i="66" s="1"/>
  <c r="S61" i="66" s="1"/>
  <c r="M88" i="82"/>
  <c r="BP42" i="82"/>
  <c r="N88" i="82" s="1"/>
  <c r="M71" i="78"/>
  <c r="BP25" i="78"/>
  <c r="N71" i="78" s="1"/>
  <c r="BP43" i="73"/>
  <c r="N89" i="73" s="1"/>
  <c r="M89" i="73"/>
  <c r="M90" i="76"/>
  <c r="BP44" i="76"/>
  <c r="N90" i="76" s="1"/>
  <c r="BP32" i="78"/>
  <c r="M78" i="78"/>
  <c r="N59" i="73"/>
  <c r="S59" i="73" s="1"/>
  <c r="M90" i="83"/>
  <c r="BP44" i="83"/>
  <c r="N90" i="83" s="1"/>
  <c r="BK30" i="78"/>
  <c r="M59" i="84"/>
  <c r="BP13" i="84"/>
  <c r="M63" i="69"/>
  <c r="BP17" i="69"/>
  <c r="N63" i="69" s="1"/>
  <c r="M72" i="81"/>
  <c r="BP26" i="81"/>
  <c r="N72" i="81" s="1"/>
  <c r="P72" i="81" s="1"/>
  <c r="N59" i="74"/>
  <c r="S59" i="74" s="1"/>
  <c r="M63" i="82"/>
  <c r="BP17" i="82"/>
  <c r="N63" i="82" s="1"/>
  <c r="BP31" i="82"/>
  <c r="M77" i="82"/>
  <c r="BK30" i="82"/>
  <c r="M77" i="84"/>
  <c r="BP31" i="84"/>
  <c r="BK30" i="84"/>
  <c r="M73" i="69"/>
  <c r="BP27" i="69"/>
  <c r="N73" i="69" s="1"/>
  <c r="M79" i="83"/>
  <c r="BP33" i="83"/>
  <c r="N79" i="83" s="1"/>
  <c r="K56" i="83"/>
  <c r="BA9" i="83"/>
  <c r="K55" i="83" s="1"/>
  <c r="M82" i="81"/>
  <c r="BP36" i="81"/>
  <c r="N82" i="81" s="1"/>
  <c r="M72" i="74"/>
  <c r="BP26" i="74"/>
  <c r="N72" i="74" s="1"/>
  <c r="M79" i="81"/>
  <c r="BP33" i="81"/>
  <c r="N79" i="81" s="1"/>
  <c r="BP25" i="69"/>
  <c r="N71" i="69" s="1"/>
  <c r="M71" i="69"/>
  <c r="M81" i="74"/>
  <c r="BP35" i="74"/>
  <c r="N81" i="74" s="1"/>
  <c r="BP44" i="74"/>
  <c r="N90" i="74" s="1"/>
  <c r="M90" i="74"/>
  <c r="M63" i="74"/>
  <c r="BP17" i="74"/>
  <c r="N63" i="74" s="1"/>
  <c r="BK12" i="76"/>
  <c r="M87" i="73"/>
  <c r="BP41" i="73"/>
  <c r="N87" i="73" s="1"/>
  <c r="BP36" i="83"/>
  <c r="N82" i="83" s="1"/>
  <c r="M82" i="83"/>
  <c r="BP15" i="84"/>
  <c r="N61" i="84" s="1"/>
  <c r="M61" i="84"/>
  <c r="M73" i="83"/>
  <c r="BP27" i="83"/>
  <c r="N73" i="83" s="1"/>
  <c r="M90" i="69"/>
  <c r="BP44" i="69"/>
  <c r="N90" i="69" s="1"/>
  <c r="BK30" i="66"/>
  <c r="M82" i="82"/>
  <c r="BP36" i="82"/>
  <c r="N82" i="82" s="1"/>
  <c r="BK21" i="81"/>
  <c r="M62" i="73"/>
  <c r="BP16" i="73"/>
  <c r="N62" i="73" s="1"/>
  <c r="M87" i="84"/>
  <c r="BP41" i="84"/>
  <c r="N87" i="84" s="1"/>
  <c r="M64" i="76"/>
  <c r="BP18" i="76"/>
  <c r="N64" i="76" s="1"/>
  <c r="R64" i="76" s="1"/>
  <c r="M73" i="66"/>
  <c r="BP27" i="66"/>
  <c r="N73" i="66" s="1"/>
  <c r="S73" i="66" s="1"/>
  <c r="M64" i="82"/>
  <c r="BP18" i="82"/>
  <c r="N64" i="82" s="1"/>
  <c r="M59" i="83"/>
  <c r="BP13" i="83"/>
  <c r="BK12" i="83"/>
  <c r="BP33" i="84"/>
  <c r="N79" i="84" s="1"/>
  <c r="M79" i="84"/>
  <c r="M88" i="74"/>
  <c r="BP42" i="74"/>
  <c r="N88" i="74" s="1"/>
  <c r="M82" i="73"/>
  <c r="BP36" i="73"/>
  <c r="N82" i="73" s="1"/>
  <c r="N77" i="76"/>
  <c r="R77" i="76" s="1"/>
  <c r="M88" i="78"/>
  <c r="BP42" i="78"/>
  <c r="N88" i="78" s="1"/>
  <c r="M72" i="84"/>
  <c r="BP26" i="84"/>
  <c r="N72" i="84" s="1"/>
  <c r="M60" i="84"/>
  <c r="BP14" i="84"/>
  <c r="N60" i="84" s="1"/>
  <c r="Q60" i="84" s="1"/>
  <c r="M70" i="73"/>
  <c r="BP24" i="73"/>
  <c r="M78" i="84"/>
  <c r="BP32" i="84"/>
  <c r="N78" i="84" s="1"/>
  <c r="M82" i="84"/>
  <c r="BP36" i="84"/>
  <c r="N82" i="84" s="1"/>
  <c r="M62" i="82"/>
  <c r="BP16" i="82"/>
  <c r="N62" i="82" s="1"/>
  <c r="M70" i="76"/>
  <c r="BP24" i="76"/>
  <c r="N70" i="76" s="1"/>
  <c r="BK21" i="76"/>
  <c r="M72" i="76"/>
  <c r="BP26" i="76"/>
  <c r="N68" i="69"/>
  <c r="Q68" i="69" s="1"/>
  <c r="M60" i="78"/>
  <c r="BP14" i="78"/>
  <c r="N60" i="78" s="1"/>
  <c r="BK12" i="74"/>
  <c r="M86" i="52"/>
  <c r="BP40" i="52"/>
  <c r="M68" i="35"/>
  <c r="BP22" i="35"/>
  <c r="N68" i="35" s="1"/>
  <c r="BA9" i="81"/>
  <c r="K55" i="81" s="1"/>
  <c r="K56" i="81"/>
  <c r="L67" i="81"/>
  <c r="BF20" i="81"/>
  <c r="L66" i="81" s="1"/>
  <c r="BF11" i="81"/>
  <c r="L57" i="81" s="1"/>
  <c r="L58" i="81"/>
  <c r="L76" i="81"/>
  <c r="BF29" i="81"/>
  <c r="L75" i="81" s="1"/>
  <c r="L85" i="81"/>
  <c r="BF38" i="81"/>
  <c r="L84" i="81" s="1"/>
  <c r="T77" i="73"/>
  <c r="T59" i="73"/>
  <c r="T86" i="73"/>
  <c r="T68" i="73"/>
  <c r="S68" i="73"/>
  <c r="P68" i="73"/>
  <c r="P68" i="74"/>
  <c r="S68" i="74"/>
  <c r="BF20" i="78"/>
  <c r="L66" i="78" s="1"/>
  <c r="L67" i="78"/>
  <c r="L76" i="78"/>
  <c r="BF29" i="78"/>
  <c r="L75" i="78" s="1"/>
  <c r="T59" i="78"/>
  <c r="R77" i="78"/>
  <c r="T77" i="78"/>
  <c r="L58" i="78"/>
  <c r="BF11" i="78"/>
  <c r="L57" i="78" s="1"/>
  <c r="BF38" i="78"/>
  <c r="L84" i="78" s="1"/>
  <c r="L85" i="78"/>
  <c r="R86" i="78"/>
  <c r="T86" i="78"/>
  <c r="Q68" i="74"/>
  <c r="R68" i="74"/>
  <c r="T68" i="74"/>
  <c r="K56" i="78"/>
  <c r="BA9" i="78"/>
  <c r="K55" i="78" s="1"/>
  <c r="P68" i="76"/>
  <c r="Q68" i="76"/>
  <c r="L85" i="76"/>
  <c r="BF38" i="76"/>
  <c r="L84" i="76" s="1"/>
  <c r="L76" i="74"/>
  <c r="BF29" i="74"/>
  <c r="L75" i="74" s="1"/>
  <c r="L58" i="76"/>
  <c r="BF11" i="76"/>
  <c r="L57" i="76" s="1"/>
  <c r="K56" i="74"/>
  <c r="BA9" i="74"/>
  <c r="K55" i="74" s="1"/>
  <c r="L67" i="76"/>
  <c r="BF20" i="76"/>
  <c r="L66" i="76" s="1"/>
  <c r="K56" i="76"/>
  <c r="BA9" i="76"/>
  <c r="K55" i="76" s="1"/>
  <c r="BF20" i="74"/>
  <c r="L66" i="74" s="1"/>
  <c r="L67" i="74"/>
  <c r="L85" i="74"/>
  <c r="BF38" i="74"/>
  <c r="L84" i="74" s="1"/>
  <c r="BF11" i="74"/>
  <c r="L57" i="74" s="1"/>
  <c r="L58" i="74"/>
  <c r="BF29" i="76"/>
  <c r="L75" i="76" s="1"/>
  <c r="L76" i="76"/>
  <c r="R68" i="73"/>
  <c r="Q68" i="73"/>
  <c r="BF11" i="73"/>
  <c r="L57" i="73" s="1"/>
  <c r="L58" i="73"/>
  <c r="BF29" i="73"/>
  <c r="L75" i="73" s="1"/>
  <c r="L76" i="73"/>
  <c r="L85" i="73"/>
  <c r="BF38" i="73"/>
  <c r="L84" i="73" s="1"/>
  <c r="BF20" i="73"/>
  <c r="L66" i="73" s="1"/>
  <c r="L67" i="73"/>
  <c r="K56" i="73"/>
  <c r="BA9" i="73"/>
  <c r="K55" i="73" s="1"/>
  <c r="L67" i="69"/>
  <c r="BF20" i="69"/>
  <c r="L66" i="69" s="1"/>
  <c r="BA9" i="69"/>
  <c r="K55" i="69" s="1"/>
  <c r="K56" i="69"/>
  <c r="L58" i="69"/>
  <c r="BF11" i="69"/>
  <c r="L57" i="69" s="1"/>
  <c r="L85" i="69"/>
  <c r="BF38" i="69"/>
  <c r="L84" i="69" s="1"/>
  <c r="BF29" i="69"/>
  <c r="L75" i="69" s="1"/>
  <c r="L76" i="69"/>
  <c r="I76" i="51"/>
  <c r="AQ11" i="52"/>
  <c r="I57" i="52" s="1"/>
  <c r="I67" i="59"/>
  <c r="Q60" i="66"/>
  <c r="AQ29" i="57"/>
  <c r="I75" i="57" s="1"/>
  <c r="AQ29" i="52"/>
  <c r="I75" i="52" s="1"/>
  <c r="AQ29" i="59"/>
  <c r="I75" i="59" s="1"/>
  <c r="AQ29" i="18"/>
  <c r="I75" i="18" s="1"/>
  <c r="AQ29" i="58"/>
  <c r="I75" i="58" s="1"/>
  <c r="AQ29" i="34"/>
  <c r="I75" i="34" s="1"/>
  <c r="Q89" i="66"/>
  <c r="R82" i="66"/>
  <c r="R69" i="66"/>
  <c r="R65" i="66"/>
  <c r="R71" i="66"/>
  <c r="R90" i="66"/>
  <c r="AV30" i="58"/>
  <c r="J69" i="34"/>
  <c r="R63" i="66"/>
  <c r="R61" i="66"/>
  <c r="R70" i="66"/>
  <c r="R81" i="66"/>
  <c r="I85" i="58"/>
  <c r="R78" i="66"/>
  <c r="R88" i="66"/>
  <c r="R89" i="66"/>
  <c r="R73" i="66"/>
  <c r="R62" i="66"/>
  <c r="R80" i="66"/>
  <c r="R72" i="66"/>
  <c r="R79" i="66"/>
  <c r="R64" i="66"/>
  <c r="R87" i="66"/>
  <c r="R60" i="66"/>
  <c r="AQ20" i="57"/>
  <c r="I66" i="57" s="1"/>
  <c r="BA20" i="66"/>
  <c r="K66" i="66" s="1"/>
  <c r="K67" i="66"/>
  <c r="AQ11" i="34"/>
  <c r="I57" i="34" s="1"/>
  <c r="K58" i="66"/>
  <c r="BA11" i="66"/>
  <c r="K57" i="66" s="1"/>
  <c r="L59" i="66"/>
  <c r="BF12" i="66"/>
  <c r="K75" i="66"/>
  <c r="K76" i="66"/>
  <c r="BF30" i="66"/>
  <c r="BF29" i="66" s="1"/>
  <c r="L77" i="66"/>
  <c r="K85" i="66"/>
  <c r="BA38" i="66"/>
  <c r="K84" i="66" s="1"/>
  <c r="AV9" i="66"/>
  <c r="J55" i="66" s="1"/>
  <c r="J56" i="66"/>
  <c r="L86" i="66"/>
  <c r="Q86" i="66" s="1"/>
  <c r="BF39" i="66"/>
  <c r="BF21" i="66"/>
  <c r="L68" i="66"/>
  <c r="BA14" i="59"/>
  <c r="K60" i="59" s="1"/>
  <c r="I76" i="57"/>
  <c r="AV11" i="18"/>
  <c r="J57" i="18" s="1"/>
  <c r="K59" i="51"/>
  <c r="I85" i="34"/>
  <c r="I76" i="34"/>
  <c r="AV21" i="57"/>
  <c r="AV20" i="57" s="1"/>
  <c r="J66" i="57" s="1"/>
  <c r="AQ11" i="58"/>
  <c r="I57" i="58" s="1"/>
  <c r="BF40" i="58"/>
  <c r="AV30" i="18"/>
  <c r="AV10" i="18" s="1"/>
  <c r="AQ20" i="58"/>
  <c r="I66" i="58" s="1"/>
  <c r="AQ11" i="57"/>
  <c r="I57" i="57" s="1"/>
  <c r="AQ9" i="58"/>
  <c r="I55" i="58" s="1"/>
  <c r="I76" i="58"/>
  <c r="AV21" i="34"/>
  <c r="AQ9" i="18"/>
  <c r="I55" i="18" s="1"/>
  <c r="AV39" i="59"/>
  <c r="J85" i="59" s="1"/>
  <c r="I76" i="59"/>
  <c r="I76" i="18"/>
  <c r="I67" i="52"/>
  <c r="AQ20" i="51"/>
  <c r="I66" i="51" s="1"/>
  <c r="AV12" i="58"/>
  <c r="J58" i="58" s="1"/>
  <c r="AV30" i="59"/>
  <c r="AV29" i="59" s="1"/>
  <c r="J75" i="59" s="1"/>
  <c r="AQ11" i="63"/>
  <c r="I57" i="63" s="1"/>
  <c r="I58" i="63"/>
  <c r="AQ20" i="63"/>
  <c r="I66" i="63" s="1"/>
  <c r="I67" i="63"/>
  <c r="J86" i="64"/>
  <c r="BA40" i="64"/>
  <c r="AV39" i="64"/>
  <c r="J71" i="64"/>
  <c r="BA25" i="64"/>
  <c r="J68" i="64"/>
  <c r="BA22" i="64"/>
  <c r="AV21" i="64"/>
  <c r="J89" i="65"/>
  <c r="BA43" i="65"/>
  <c r="J63" i="64"/>
  <c r="BA17" i="64"/>
  <c r="BA16" i="63"/>
  <c r="J62" i="63"/>
  <c r="J59" i="63"/>
  <c r="BA13" i="63"/>
  <c r="AV12" i="63"/>
  <c r="H56" i="63"/>
  <c r="AL9" i="63"/>
  <c r="H55" i="63" s="1"/>
  <c r="J68" i="63"/>
  <c r="BA22" i="63"/>
  <c r="AV21" i="63"/>
  <c r="BA42" i="63"/>
  <c r="J88" i="63"/>
  <c r="BA26" i="65"/>
  <c r="J72" i="65"/>
  <c r="BA16" i="65"/>
  <c r="J62" i="65"/>
  <c r="I58" i="65"/>
  <c r="AQ11" i="65"/>
  <c r="I57" i="65" s="1"/>
  <c r="J69" i="63"/>
  <c r="BA23" i="63"/>
  <c r="BA36" i="63"/>
  <c r="J82" i="63"/>
  <c r="AQ38" i="65"/>
  <c r="I84" i="65" s="1"/>
  <c r="I85" i="65"/>
  <c r="BA44" i="63"/>
  <c r="J90" i="63"/>
  <c r="BA15" i="63"/>
  <c r="J61" i="63"/>
  <c r="J61" i="64"/>
  <c r="BA15" i="64"/>
  <c r="I76" i="63"/>
  <c r="I75" i="63"/>
  <c r="J69" i="65"/>
  <c r="BA23" i="65"/>
  <c r="J64" i="64"/>
  <c r="BA18" i="64"/>
  <c r="J59" i="65"/>
  <c r="BA13" i="65"/>
  <c r="AV12" i="65"/>
  <c r="BA23" i="64"/>
  <c r="J69" i="64"/>
  <c r="BA26" i="63"/>
  <c r="J72" i="63"/>
  <c r="BA25" i="63"/>
  <c r="J71" i="63"/>
  <c r="J78" i="65"/>
  <c r="BA32" i="65"/>
  <c r="J77" i="63"/>
  <c r="BA31" i="63"/>
  <c r="AV30" i="63"/>
  <c r="AV29" i="63" s="1"/>
  <c r="BA33" i="63"/>
  <c r="J79" i="63"/>
  <c r="BA33" i="65"/>
  <c r="J79" i="65"/>
  <c r="BA42" i="65"/>
  <c r="J88" i="65"/>
  <c r="BA40" i="65"/>
  <c r="J86" i="65"/>
  <c r="AV39" i="65"/>
  <c r="J60" i="63"/>
  <c r="BA14" i="63"/>
  <c r="BA25" i="65"/>
  <c r="J71" i="65"/>
  <c r="H56" i="64"/>
  <c r="AL9" i="64"/>
  <c r="H55" i="64" s="1"/>
  <c r="J70" i="64"/>
  <c r="BA24" i="64"/>
  <c r="BA27" i="64"/>
  <c r="J73" i="64"/>
  <c r="J60" i="65"/>
  <c r="BA14" i="65"/>
  <c r="BA32" i="63"/>
  <c r="J78" i="63"/>
  <c r="BA35" i="64"/>
  <c r="J81" i="64"/>
  <c r="BA27" i="63"/>
  <c r="J73" i="63"/>
  <c r="J87" i="63"/>
  <c r="BA41" i="63"/>
  <c r="BA34" i="65"/>
  <c r="J80" i="65"/>
  <c r="I58" i="64"/>
  <c r="AQ11" i="64"/>
  <c r="I57" i="64" s="1"/>
  <c r="J82" i="65"/>
  <c r="BA36" i="65"/>
  <c r="BA35" i="65"/>
  <c r="J81" i="65"/>
  <c r="J59" i="64"/>
  <c r="BA13" i="64"/>
  <c r="AV12" i="64"/>
  <c r="BA16" i="64"/>
  <c r="J62" i="64"/>
  <c r="BA26" i="64"/>
  <c r="J72" i="64"/>
  <c r="BA17" i="65"/>
  <c r="J63" i="65"/>
  <c r="BA44" i="65"/>
  <c r="J90" i="65"/>
  <c r="BA34" i="64"/>
  <c r="J80" i="64"/>
  <c r="BA33" i="64"/>
  <c r="J79" i="64"/>
  <c r="BA43" i="64"/>
  <c r="J89" i="64"/>
  <c r="BA19" i="65"/>
  <c r="J65" i="65"/>
  <c r="I75" i="64"/>
  <c r="I76" i="64"/>
  <c r="BA35" i="63"/>
  <c r="J81" i="63"/>
  <c r="BA18" i="65"/>
  <c r="J64" i="65"/>
  <c r="I75" i="65"/>
  <c r="I76" i="65"/>
  <c r="H56" i="65"/>
  <c r="AL9" i="65"/>
  <c r="H55" i="65" s="1"/>
  <c r="J70" i="63"/>
  <c r="BA24" i="63"/>
  <c r="BA19" i="63"/>
  <c r="J65" i="63"/>
  <c r="I85" i="63"/>
  <c r="AQ38" i="63"/>
  <c r="I84" i="63" s="1"/>
  <c r="J88" i="64"/>
  <c r="BA42" i="64"/>
  <c r="BA44" i="64"/>
  <c r="J90" i="64"/>
  <c r="J77" i="64"/>
  <c r="BA31" i="64"/>
  <c r="AV30" i="64"/>
  <c r="AV29" i="64" s="1"/>
  <c r="BA41" i="65"/>
  <c r="J87" i="65"/>
  <c r="J77" i="65"/>
  <c r="BA31" i="65"/>
  <c r="AV30" i="65"/>
  <c r="AV29" i="65" s="1"/>
  <c r="J70" i="65"/>
  <c r="BA24" i="65"/>
  <c r="BA14" i="64"/>
  <c r="J60" i="64"/>
  <c r="BA32" i="64"/>
  <c r="J78" i="64"/>
  <c r="BA19" i="64"/>
  <c r="J65" i="64"/>
  <c r="BA36" i="64"/>
  <c r="J82" i="64"/>
  <c r="BA15" i="65"/>
  <c r="J61" i="65"/>
  <c r="AQ20" i="65"/>
  <c r="I66" i="65" s="1"/>
  <c r="I67" i="65"/>
  <c r="BA40" i="63"/>
  <c r="J86" i="63"/>
  <c r="AV39" i="63"/>
  <c r="BA18" i="63"/>
  <c r="J64" i="63"/>
  <c r="BA17" i="63"/>
  <c r="J63" i="63"/>
  <c r="BA27" i="65"/>
  <c r="J73" i="65"/>
  <c r="AQ38" i="64"/>
  <c r="I84" i="64" s="1"/>
  <c r="I85" i="64"/>
  <c r="I67" i="64"/>
  <c r="AQ20" i="64"/>
  <c r="I66" i="64" s="1"/>
  <c r="BA34" i="63"/>
  <c r="J80" i="63"/>
  <c r="J68" i="65"/>
  <c r="BA22" i="65"/>
  <c r="AV21" i="65"/>
  <c r="BA43" i="63"/>
  <c r="J89" i="63"/>
  <c r="BA41" i="64"/>
  <c r="J87" i="64"/>
  <c r="I76" i="52"/>
  <c r="AV39" i="58"/>
  <c r="AV38" i="58" s="1"/>
  <c r="J84" i="58" s="1"/>
  <c r="AV30" i="34"/>
  <c r="AQ38" i="51"/>
  <c r="I84" i="51" s="1"/>
  <c r="J85" i="18"/>
  <c r="AV21" i="59"/>
  <c r="AV20" i="59" s="1"/>
  <c r="J66" i="59" s="1"/>
  <c r="BA12" i="18"/>
  <c r="AV30" i="51"/>
  <c r="AV21" i="58"/>
  <c r="BA39" i="18"/>
  <c r="BA38" i="18" s="1"/>
  <c r="K84" i="18" s="1"/>
  <c r="AV39" i="51"/>
  <c r="AV38" i="51" s="1"/>
  <c r="J84" i="51" s="1"/>
  <c r="AV12" i="57"/>
  <c r="AV21" i="52"/>
  <c r="J67" i="52" s="1"/>
  <c r="BA14" i="52"/>
  <c r="BF14" i="52" s="1"/>
  <c r="AV12" i="52"/>
  <c r="AV30" i="57"/>
  <c r="AV12" i="35"/>
  <c r="AV30" i="52"/>
  <c r="AV12" i="34"/>
  <c r="J58" i="34" s="1"/>
  <c r="AV21" i="51"/>
  <c r="AV20" i="51" s="1"/>
  <c r="J66" i="51" s="1"/>
  <c r="I56" i="59"/>
  <c r="AQ11" i="59"/>
  <c r="I57" i="59" s="1"/>
  <c r="AV39" i="34"/>
  <c r="AV38" i="34" s="1"/>
  <c r="J84" i="34" s="1"/>
  <c r="I85" i="59"/>
  <c r="AV12" i="59"/>
  <c r="AQ11" i="35"/>
  <c r="I57" i="35" s="1"/>
  <c r="AQ38" i="57"/>
  <c r="I84" i="57" s="1"/>
  <c r="I85" i="57"/>
  <c r="BF14" i="18"/>
  <c r="K60" i="18"/>
  <c r="H84" i="51"/>
  <c r="AQ38" i="52"/>
  <c r="I84" i="52" s="1"/>
  <c r="I85" i="52"/>
  <c r="BF31" i="35"/>
  <c r="K77" i="35"/>
  <c r="BA36" i="52"/>
  <c r="J82" i="52"/>
  <c r="H57" i="34"/>
  <c r="H57" i="51"/>
  <c r="H57" i="35"/>
  <c r="L59" i="18"/>
  <c r="L86" i="18"/>
  <c r="AQ20" i="35"/>
  <c r="I66" i="35" s="1"/>
  <c r="I67" i="35"/>
  <c r="AQ38" i="35"/>
  <c r="I84" i="35" s="1"/>
  <c r="I85" i="35"/>
  <c r="I75" i="35"/>
  <c r="I76" i="35"/>
  <c r="H75" i="34"/>
  <c r="AV20" i="18"/>
  <c r="J66" i="18" s="1"/>
  <c r="J67" i="18"/>
  <c r="BA17" i="51"/>
  <c r="J63" i="51"/>
  <c r="BA33" i="18"/>
  <c r="J79" i="18"/>
  <c r="BA26" i="51"/>
  <c r="J72" i="51"/>
  <c r="BA42" i="34"/>
  <c r="J88" i="34"/>
  <c r="J62" i="59"/>
  <c r="BA16" i="59"/>
  <c r="BA42" i="57"/>
  <c r="J88" i="57"/>
  <c r="BF22" i="59"/>
  <c r="BK22" i="59" s="1"/>
  <c r="K68" i="59"/>
  <c r="BA15" i="34"/>
  <c r="J61" i="34"/>
  <c r="BF43" i="18"/>
  <c r="K89" i="18"/>
  <c r="BA27" i="51"/>
  <c r="J73" i="51"/>
  <c r="BA25" i="57"/>
  <c r="J71" i="57"/>
  <c r="BA42" i="59"/>
  <c r="J88" i="59"/>
  <c r="BA27" i="35"/>
  <c r="J73" i="35"/>
  <c r="BA19" i="52"/>
  <c r="J65" i="52"/>
  <c r="BA34" i="59"/>
  <c r="J80" i="59"/>
  <c r="BA34" i="51"/>
  <c r="J80" i="51"/>
  <c r="BA33" i="35"/>
  <c r="J79" i="35"/>
  <c r="BA16" i="34"/>
  <c r="J62" i="34"/>
  <c r="BA27" i="52"/>
  <c r="J73" i="52"/>
  <c r="BA26" i="52"/>
  <c r="J72" i="52"/>
  <c r="BA25" i="35"/>
  <c r="J71" i="35"/>
  <c r="BF18" i="18"/>
  <c r="K64" i="18"/>
  <c r="BA23" i="57"/>
  <c r="J69" i="57"/>
  <c r="BA17" i="52"/>
  <c r="J63" i="52"/>
  <c r="BF42" i="18"/>
  <c r="K88" i="18"/>
  <c r="BA43" i="51"/>
  <c r="J89" i="51"/>
  <c r="BA36" i="58"/>
  <c r="J82" i="58"/>
  <c r="BA44" i="59"/>
  <c r="J90" i="59"/>
  <c r="BF13" i="52"/>
  <c r="BK13" i="52" s="1"/>
  <c r="K59" i="52"/>
  <c r="BF41" i="18"/>
  <c r="K87" i="18"/>
  <c r="BA41" i="51"/>
  <c r="J87" i="51"/>
  <c r="BA36" i="57"/>
  <c r="J82" i="57"/>
  <c r="BA33" i="58"/>
  <c r="J79" i="58"/>
  <c r="BA18" i="52"/>
  <c r="J64" i="52"/>
  <c r="BA36" i="34"/>
  <c r="J82" i="34"/>
  <c r="BA17" i="58"/>
  <c r="J63" i="58"/>
  <c r="BA32" i="58"/>
  <c r="J78" i="58"/>
  <c r="BA35" i="57"/>
  <c r="J81" i="57"/>
  <c r="BF15" i="18"/>
  <c r="K61" i="18"/>
  <c r="BF13" i="59"/>
  <c r="K59" i="59"/>
  <c r="BA44" i="18"/>
  <c r="J90" i="18"/>
  <c r="BA24" i="57"/>
  <c r="J70" i="57"/>
  <c r="BA44" i="34"/>
  <c r="J90" i="34"/>
  <c r="BA15" i="52"/>
  <c r="J61" i="52"/>
  <c r="BF22" i="52"/>
  <c r="K68" i="52"/>
  <c r="BA44" i="58"/>
  <c r="J90" i="58"/>
  <c r="BA18" i="34"/>
  <c r="J64" i="34"/>
  <c r="H75" i="51"/>
  <c r="BA41" i="34"/>
  <c r="J87" i="34"/>
  <c r="BA18" i="51"/>
  <c r="J64" i="51"/>
  <c r="BA19" i="18"/>
  <c r="J65" i="18"/>
  <c r="BA14" i="58"/>
  <c r="J60" i="58"/>
  <c r="BA43" i="34"/>
  <c r="J89" i="34"/>
  <c r="BA25" i="51"/>
  <c r="J71" i="51"/>
  <c r="BA16" i="35"/>
  <c r="J62" i="35"/>
  <c r="BF40" i="57"/>
  <c r="K86" i="57"/>
  <c r="BF23" i="18"/>
  <c r="K69" i="18"/>
  <c r="BA36" i="35"/>
  <c r="J82" i="35"/>
  <c r="BA34" i="57"/>
  <c r="J80" i="57"/>
  <c r="BA17" i="59"/>
  <c r="J63" i="59"/>
  <c r="BF24" i="18"/>
  <c r="K70" i="18"/>
  <c r="BA23" i="58"/>
  <c r="J69" i="58"/>
  <c r="BA33" i="51"/>
  <c r="J79" i="51"/>
  <c r="BA44" i="52"/>
  <c r="J90" i="52"/>
  <c r="BA34" i="52"/>
  <c r="J80" i="52"/>
  <c r="BA44" i="35"/>
  <c r="J90" i="35"/>
  <c r="BA33" i="59"/>
  <c r="J79" i="59"/>
  <c r="BA18" i="58"/>
  <c r="J64" i="58"/>
  <c r="BA19" i="34"/>
  <c r="J65" i="34"/>
  <c r="BA36" i="18"/>
  <c r="J82" i="18"/>
  <c r="BA15" i="59"/>
  <c r="J61" i="59"/>
  <c r="BA26" i="58"/>
  <c r="J72" i="58"/>
  <c r="BA14" i="35"/>
  <c r="J60" i="35"/>
  <c r="BA14" i="57"/>
  <c r="J60" i="57"/>
  <c r="BA36" i="59"/>
  <c r="J82" i="59"/>
  <c r="BA44" i="51"/>
  <c r="J90" i="51"/>
  <c r="BA43" i="52"/>
  <c r="J89" i="52"/>
  <c r="BA35" i="35"/>
  <c r="J81" i="35"/>
  <c r="BF17" i="18"/>
  <c r="K63" i="18"/>
  <c r="BF22" i="34"/>
  <c r="K68" i="34"/>
  <c r="J61" i="35"/>
  <c r="BA15" i="35"/>
  <c r="BA36" i="51"/>
  <c r="J82" i="51"/>
  <c r="BA33" i="34"/>
  <c r="J79" i="34"/>
  <c r="BA25" i="58"/>
  <c r="J71" i="58"/>
  <c r="BA42" i="51"/>
  <c r="J88" i="51"/>
  <c r="BA18" i="59"/>
  <c r="J64" i="59"/>
  <c r="BF13" i="35"/>
  <c r="BK13" i="35" s="1"/>
  <c r="K59" i="35"/>
  <c r="BA35" i="51"/>
  <c r="J81" i="51"/>
  <c r="J87" i="58"/>
  <c r="BA41" i="58"/>
  <c r="BA27" i="57"/>
  <c r="J73" i="57"/>
  <c r="BA44" i="57"/>
  <c r="J90" i="57"/>
  <c r="BA15" i="57"/>
  <c r="J61" i="57"/>
  <c r="BA42" i="58"/>
  <c r="J88" i="58"/>
  <c r="BA32" i="51"/>
  <c r="J78" i="51"/>
  <c r="BA26" i="34"/>
  <c r="J72" i="34"/>
  <c r="BA24" i="51"/>
  <c r="J70" i="51"/>
  <c r="J71" i="34"/>
  <c r="BA25" i="34"/>
  <c r="J70" i="59"/>
  <c r="BA24" i="59"/>
  <c r="BA23" i="52"/>
  <c r="J69" i="52"/>
  <c r="BA19" i="58"/>
  <c r="J65" i="58"/>
  <c r="BA26" i="57"/>
  <c r="J72" i="57"/>
  <c r="BA32" i="59"/>
  <c r="J78" i="59"/>
  <c r="BA42" i="35"/>
  <c r="J88" i="35"/>
  <c r="BA27" i="59"/>
  <c r="J73" i="59"/>
  <c r="BA24" i="58"/>
  <c r="J70" i="58"/>
  <c r="BA43" i="59"/>
  <c r="J89" i="59"/>
  <c r="BA34" i="34"/>
  <c r="J80" i="34"/>
  <c r="J70" i="52"/>
  <c r="BA24" i="52"/>
  <c r="BA35" i="34"/>
  <c r="J81" i="34"/>
  <c r="BA16" i="51"/>
  <c r="J62" i="51"/>
  <c r="BA32" i="57"/>
  <c r="J78" i="57"/>
  <c r="BA18" i="35"/>
  <c r="J64" i="35"/>
  <c r="BA15" i="51"/>
  <c r="J61" i="51"/>
  <c r="BA17" i="35"/>
  <c r="J63" i="35"/>
  <c r="BA26" i="59"/>
  <c r="J72" i="59"/>
  <c r="BA19" i="35"/>
  <c r="J65" i="35"/>
  <c r="BA17" i="34"/>
  <c r="J63" i="34"/>
  <c r="BA32" i="18"/>
  <c r="J78" i="18"/>
  <c r="BA32" i="52"/>
  <c r="J78" i="52"/>
  <c r="BA41" i="59"/>
  <c r="J87" i="59"/>
  <c r="BA26" i="35"/>
  <c r="J72" i="35"/>
  <c r="BA24" i="34"/>
  <c r="J70" i="34"/>
  <c r="BA35" i="58"/>
  <c r="J81" i="58"/>
  <c r="BA15" i="58"/>
  <c r="J61" i="58"/>
  <c r="BA18" i="57"/>
  <c r="J64" i="57"/>
  <c r="BA24" i="35"/>
  <c r="J70" i="35"/>
  <c r="BA34" i="58"/>
  <c r="J80" i="58"/>
  <c r="BA33" i="52"/>
  <c r="J79" i="52"/>
  <c r="AQ20" i="34"/>
  <c r="I66" i="34" s="1"/>
  <c r="I67" i="34"/>
  <c r="BA27" i="18"/>
  <c r="J73" i="18"/>
  <c r="BA41" i="52"/>
  <c r="J87" i="52"/>
  <c r="BA27" i="58"/>
  <c r="J73" i="58"/>
  <c r="BA25" i="59"/>
  <c r="J71" i="59"/>
  <c r="BF16" i="18"/>
  <c r="K62" i="18"/>
  <c r="BA23" i="51"/>
  <c r="J69" i="51"/>
  <c r="BA19" i="59"/>
  <c r="J65" i="59"/>
  <c r="BA34" i="35"/>
  <c r="J80" i="35"/>
  <c r="BA16" i="57"/>
  <c r="J62" i="57"/>
  <c r="BF35" i="18"/>
  <c r="K81" i="18"/>
  <c r="BA35" i="59"/>
  <c r="J81" i="59"/>
  <c r="BA19" i="51"/>
  <c r="J65" i="51"/>
  <c r="BF23" i="34"/>
  <c r="BK23" i="34" s="1"/>
  <c r="K69" i="34"/>
  <c r="BF25" i="18"/>
  <c r="K71" i="18"/>
  <c r="BA43" i="57"/>
  <c r="J89" i="57"/>
  <c r="BA16" i="58"/>
  <c r="J62" i="58"/>
  <c r="BA43" i="35"/>
  <c r="J89" i="35"/>
  <c r="BA23" i="59"/>
  <c r="J69" i="59"/>
  <c r="BA43" i="58"/>
  <c r="J89" i="58"/>
  <c r="BA14" i="34"/>
  <c r="J60" i="34"/>
  <c r="BA25" i="52"/>
  <c r="J71" i="52"/>
  <c r="J62" i="52"/>
  <c r="BA16" i="52"/>
  <c r="BA32" i="34"/>
  <c r="J78" i="34"/>
  <c r="BA17" i="57"/>
  <c r="J63" i="57"/>
  <c r="BA19" i="57"/>
  <c r="J65" i="57"/>
  <c r="BA33" i="57"/>
  <c r="J79" i="57"/>
  <c r="BA35" i="52"/>
  <c r="J81" i="52"/>
  <c r="AL9" i="51"/>
  <c r="H55" i="51" s="1"/>
  <c r="AL9" i="35"/>
  <c r="H55" i="35" s="1"/>
  <c r="AL9" i="18"/>
  <c r="AL9" i="58"/>
  <c r="H55" i="58" s="1"/>
  <c r="AL9" i="59"/>
  <c r="H55" i="59" s="1"/>
  <c r="AL9" i="52"/>
  <c r="H55" i="52" s="1"/>
  <c r="AL9" i="57"/>
  <c r="H55" i="57" s="1"/>
  <c r="BF31" i="18"/>
  <c r="BK31" i="18" s="1"/>
  <c r="BF31" i="34"/>
  <c r="BK31" i="34" s="1"/>
  <c r="BF22" i="57"/>
  <c r="BK22" i="57" s="1"/>
  <c r="BF13" i="58"/>
  <c r="BK13" i="58" s="1"/>
  <c r="BF13" i="57"/>
  <c r="BK13" i="57" s="1"/>
  <c r="BF22" i="51"/>
  <c r="BK22" i="51" s="1"/>
  <c r="BF40" i="34"/>
  <c r="BK40" i="34" s="1"/>
  <c r="BF31" i="57"/>
  <c r="BK31" i="57" s="1"/>
  <c r="BF40" i="59"/>
  <c r="BK40" i="59" s="1"/>
  <c r="BA21" i="18"/>
  <c r="BF22" i="18"/>
  <c r="BK22" i="18" s="1"/>
  <c r="BF31" i="51"/>
  <c r="BK31" i="51" s="1"/>
  <c r="BF13" i="34"/>
  <c r="BK13" i="34" s="1"/>
  <c r="BF31" i="52"/>
  <c r="BK31" i="52" s="1"/>
  <c r="BF31" i="59"/>
  <c r="BK31" i="59" s="1"/>
  <c r="BF31" i="58"/>
  <c r="BK31" i="58" s="1"/>
  <c r="BF22" i="58"/>
  <c r="BK22" i="58" s="1"/>
  <c r="BF40" i="51"/>
  <c r="BK40" i="51" s="1"/>
  <c r="AQ11" i="51"/>
  <c r="I57" i="51" s="1"/>
  <c r="BA23" i="35"/>
  <c r="K69" i="35" s="1"/>
  <c r="AV21" i="35"/>
  <c r="BA14" i="51"/>
  <c r="K60" i="51" s="1"/>
  <c r="AV12" i="51"/>
  <c r="AV30" i="35"/>
  <c r="AV29" i="35" s="1"/>
  <c r="BA32" i="35"/>
  <c r="K78" i="35" s="1"/>
  <c r="AV39" i="35"/>
  <c r="BA41" i="35"/>
  <c r="K87" i="35" s="1"/>
  <c r="AV39" i="57"/>
  <c r="BA41" i="57"/>
  <c r="K87" i="57" s="1"/>
  <c r="BA42" i="52"/>
  <c r="K88" i="52" s="1"/>
  <c r="AV39" i="52"/>
  <c r="G107" i="28"/>
  <c r="G112" i="28"/>
  <c r="G133" i="28"/>
  <c r="Z23" i="49"/>
  <c r="G141" i="28"/>
  <c r="G73" i="28"/>
  <c r="G22" i="28"/>
  <c r="G64" i="28"/>
  <c r="S23" i="49"/>
  <c r="G29" i="28"/>
  <c r="G14" i="28"/>
  <c r="AB23" i="49"/>
  <c r="G114" i="28"/>
  <c r="G13" i="28"/>
  <c r="G68" i="28"/>
  <c r="G80" i="28"/>
  <c r="G122" i="28"/>
  <c r="Q61" i="89" l="1"/>
  <c r="S62" i="99"/>
  <c r="S69" i="99"/>
  <c r="S82" i="100"/>
  <c r="R88" i="99"/>
  <c r="S72" i="100"/>
  <c r="S80" i="101"/>
  <c r="S78" i="100"/>
  <c r="Q62" i="97"/>
  <c r="Q69" i="97"/>
  <c r="S79" i="99"/>
  <c r="S90" i="100"/>
  <c r="S62" i="101"/>
  <c r="Q63" i="97"/>
  <c r="R63" i="99"/>
  <c r="S63" i="101"/>
  <c r="S80" i="100"/>
  <c r="R65" i="99"/>
  <c r="S61" i="100"/>
  <c r="S89" i="100"/>
  <c r="R81" i="98"/>
  <c r="R70" i="99"/>
  <c r="S70" i="101"/>
  <c r="S69" i="101"/>
  <c r="R78" i="99"/>
  <c r="S64" i="101"/>
  <c r="Q72" i="97"/>
  <c r="R71" i="98"/>
  <c r="R69" i="99"/>
  <c r="S61" i="101"/>
  <c r="Q65" i="97"/>
  <c r="R78" i="103"/>
  <c r="T68" i="35"/>
  <c r="S71" i="66"/>
  <c r="P87" i="81"/>
  <c r="S70" i="66"/>
  <c r="P63" i="81"/>
  <c r="S72" i="66"/>
  <c r="S69" i="66"/>
  <c r="P70" i="81"/>
  <c r="P78" i="87"/>
  <c r="P65" i="87"/>
  <c r="P72" i="87"/>
  <c r="Q65" i="89"/>
  <c r="S71" i="100"/>
  <c r="S82" i="101"/>
  <c r="S88" i="101"/>
  <c r="R73" i="98"/>
  <c r="R80" i="99"/>
  <c r="S73" i="101"/>
  <c r="S87" i="101"/>
  <c r="R90" i="99"/>
  <c r="R73" i="99"/>
  <c r="R70" i="98"/>
  <c r="S88" i="100"/>
  <c r="S65" i="100"/>
  <c r="R72" i="95"/>
  <c r="R64" i="95"/>
  <c r="R90" i="98"/>
  <c r="Q87" i="97"/>
  <c r="S71" i="101"/>
  <c r="R61" i="99"/>
  <c r="R65" i="98"/>
  <c r="Q79" i="97"/>
  <c r="R82" i="99"/>
  <c r="Q89" i="97"/>
  <c r="Q90" i="97"/>
  <c r="Q82" i="97"/>
  <c r="R71" i="99"/>
  <c r="R81" i="99"/>
  <c r="R87" i="98"/>
  <c r="R72" i="98"/>
  <c r="R78" i="95"/>
  <c r="S78" i="101"/>
  <c r="S59" i="66"/>
  <c r="Q81" i="97"/>
  <c r="R79" i="98"/>
  <c r="S77" i="66"/>
  <c r="Q59" i="81"/>
  <c r="P59" i="81"/>
  <c r="P62" i="81"/>
  <c r="Q77" i="81"/>
  <c r="P77" i="81"/>
  <c r="Q68" i="81"/>
  <c r="P68" i="81"/>
  <c r="P60" i="87"/>
  <c r="Q90" i="89"/>
  <c r="Q79" i="89"/>
  <c r="Q81" i="89"/>
  <c r="Q81" i="102"/>
  <c r="S81" i="102"/>
  <c r="R60" i="102"/>
  <c r="S60" i="102"/>
  <c r="Q60" i="102"/>
  <c r="R60" i="98"/>
  <c r="Q72" i="102"/>
  <c r="S72" i="102"/>
  <c r="S65" i="102"/>
  <c r="Q65" i="102"/>
  <c r="Q69" i="102"/>
  <c r="S69" i="102"/>
  <c r="T62" i="99"/>
  <c r="R62" i="99"/>
  <c r="T88" i="102"/>
  <c r="S88" i="102"/>
  <c r="Q88" i="102"/>
  <c r="Q64" i="102"/>
  <c r="S64" i="102"/>
  <c r="Q64" i="97"/>
  <c r="S72" i="101"/>
  <c r="R78" i="98"/>
  <c r="R89" i="98"/>
  <c r="T87" i="100"/>
  <c r="S87" i="100"/>
  <c r="R88" i="98"/>
  <c r="M76" i="103"/>
  <c r="BK29" i="103"/>
  <c r="M75" i="103" s="1"/>
  <c r="M67" i="103"/>
  <c r="BK20" i="103"/>
  <c r="M66" i="103" s="1"/>
  <c r="R61" i="103"/>
  <c r="S61" i="103"/>
  <c r="Q64" i="81"/>
  <c r="P64" i="81"/>
  <c r="Q65" i="84"/>
  <c r="P80" i="81"/>
  <c r="P81" i="87"/>
  <c r="Q80" i="87"/>
  <c r="P80" i="87"/>
  <c r="P62" i="87"/>
  <c r="P64" i="87"/>
  <c r="R78" i="89"/>
  <c r="Q78" i="89"/>
  <c r="R70" i="89"/>
  <c r="Q70" i="89"/>
  <c r="Q63" i="102"/>
  <c r="S63" i="102"/>
  <c r="T60" i="99"/>
  <c r="R60" i="99"/>
  <c r="S61" i="99"/>
  <c r="S62" i="102"/>
  <c r="Q62" i="102"/>
  <c r="S80" i="102"/>
  <c r="Q80" i="102"/>
  <c r="R62" i="98"/>
  <c r="R80" i="98"/>
  <c r="Q79" i="102"/>
  <c r="S79" i="102"/>
  <c r="S65" i="101"/>
  <c r="R71" i="97"/>
  <c r="Q71" i="97"/>
  <c r="R61" i="97"/>
  <c r="Q61" i="97"/>
  <c r="R80" i="103"/>
  <c r="S80" i="103"/>
  <c r="N77" i="103"/>
  <c r="BP30" i="103"/>
  <c r="N86" i="103"/>
  <c r="BP39" i="103"/>
  <c r="BK10" i="103"/>
  <c r="M58" i="103"/>
  <c r="BK11" i="103"/>
  <c r="M57" i="103" s="1"/>
  <c r="S86" i="66"/>
  <c r="R71" i="103"/>
  <c r="S71" i="103"/>
  <c r="N68" i="103"/>
  <c r="BP21" i="103"/>
  <c r="S64" i="103"/>
  <c r="R64" i="103"/>
  <c r="R70" i="103"/>
  <c r="S70" i="103"/>
  <c r="S62" i="103"/>
  <c r="R62" i="103"/>
  <c r="S88" i="103"/>
  <c r="R88" i="103"/>
  <c r="S63" i="103"/>
  <c r="R63" i="103"/>
  <c r="P79" i="81"/>
  <c r="P82" i="81"/>
  <c r="T86" i="35"/>
  <c r="S68" i="66"/>
  <c r="S82" i="66"/>
  <c r="P61" i="81"/>
  <c r="Q86" i="81"/>
  <c r="P86" i="81"/>
  <c r="S65" i="66"/>
  <c r="S78" i="66"/>
  <c r="S79" i="66"/>
  <c r="S81" i="66"/>
  <c r="P60" i="81"/>
  <c r="P87" i="87"/>
  <c r="P69" i="87"/>
  <c r="P63" i="87"/>
  <c r="P82" i="87"/>
  <c r="P61" i="87"/>
  <c r="Q73" i="89"/>
  <c r="Q72" i="89"/>
  <c r="Q71" i="89"/>
  <c r="Q88" i="89"/>
  <c r="Q87" i="89"/>
  <c r="Q71" i="102"/>
  <c r="S71" i="102"/>
  <c r="T60" i="101"/>
  <c r="S60" i="101"/>
  <c r="S61" i="102"/>
  <c r="Q61" i="102"/>
  <c r="R73" i="102"/>
  <c r="S73" i="102"/>
  <c r="Q73" i="102"/>
  <c r="T79" i="100"/>
  <c r="S79" i="100"/>
  <c r="S81" i="101"/>
  <c r="R65" i="95"/>
  <c r="Q90" i="102"/>
  <c r="S90" i="102"/>
  <c r="R78" i="97"/>
  <c r="Q78" i="97"/>
  <c r="T64" i="100"/>
  <c r="S64" i="100"/>
  <c r="T70" i="100"/>
  <c r="S70" i="100"/>
  <c r="R90" i="95"/>
  <c r="T69" i="100"/>
  <c r="S69" i="100"/>
  <c r="S90" i="99"/>
  <c r="T81" i="100"/>
  <c r="S81" i="100"/>
  <c r="R89" i="99"/>
  <c r="S82" i="102"/>
  <c r="Q82" i="102"/>
  <c r="R89" i="95"/>
  <c r="R79" i="99"/>
  <c r="R80" i="95"/>
  <c r="Q70" i="102"/>
  <c r="S70" i="102"/>
  <c r="S90" i="101"/>
  <c r="T60" i="100"/>
  <c r="S60" i="100"/>
  <c r="Q88" i="97"/>
  <c r="T62" i="100"/>
  <c r="S62" i="100"/>
  <c r="S89" i="101"/>
  <c r="Q70" i="97"/>
  <c r="Q73" i="97"/>
  <c r="R89" i="102"/>
  <c r="S89" i="102"/>
  <c r="Q89" i="102"/>
  <c r="R87" i="99"/>
  <c r="T63" i="100"/>
  <c r="S63" i="100"/>
  <c r="R82" i="98"/>
  <c r="R69" i="98"/>
  <c r="R80" i="97"/>
  <c r="Q80" i="97"/>
  <c r="T73" i="100"/>
  <c r="S73" i="100"/>
  <c r="M85" i="103"/>
  <c r="BK38" i="103"/>
  <c r="M84" i="103" s="1"/>
  <c r="BP12" i="103"/>
  <c r="N59" i="103"/>
  <c r="R79" i="103"/>
  <c r="S79" i="103"/>
  <c r="S81" i="103"/>
  <c r="R81" i="103"/>
  <c r="S65" i="103"/>
  <c r="R65" i="103"/>
  <c r="S78" i="102"/>
  <c r="Q78" i="102"/>
  <c r="S64" i="99"/>
  <c r="R64" i="99"/>
  <c r="Q87" i="102"/>
  <c r="S87" i="102"/>
  <c r="R60" i="97"/>
  <c r="Q60" i="97"/>
  <c r="S72" i="99"/>
  <c r="R72" i="99"/>
  <c r="S60" i="103"/>
  <c r="R60" i="103"/>
  <c r="R82" i="103"/>
  <c r="S82" i="103"/>
  <c r="R69" i="103"/>
  <c r="S69" i="103"/>
  <c r="S72" i="103"/>
  <c r="R72" i="103"/>
  <c r="S73" i="103"/>
  <c r="R73" i="103"/>
  <c r="S89" i="103"/>
  <c r="R89" i="103"/>
  <c r="R87" i="103"/>
  <c r="S87" i="103"/>
  <c r="L56" i="103"/>
  <c r="BF9" i="103"/>
  <c r="L55" i="103" s="1"/>
  <c r="K122" i="28"/>
  <c r="H121" i="38" s="1"/>
  <c r="R64" i="98"/>
  <c r="R63" i="98"/>
  <c r="R61" i="98"/>
  <c r="T88" i="100"/>
  <c r="T78" i="100"/>
  <c r="T82" i="100"/>
  <c r="T80" i="100"/>
  <c r="T61" i="100"/>
  <c r="T89" i="100"/>
  <c r="T71" i="100"/>
  <c r="T65" i="100"/>
  <c r="T72" i="100"/>
  <c r="R62" i="95"/>
  <c r="R61" i="95"/>
  <c r="Q68" i="66"/>
  <c r="R82" i="102"/>
  <c r="T82" i="102"/>
  <c r="R62" i="97"/>
  <c r="R69" i="97"/>
  <c r="R72" i="97"/>
  <c r="R87" i="97"/>
  <c r="R82" i="97"/>
  <c r="R69" i="95"/>
  <c r="R87" i="95"/>
  <c r="R63" i="95"/>
  <c r="R79" i="95"/>
  <c r="N59" i="95"/>
  <c r="R59" i="95" s="1"/>
  <c r="BP12" i="95"/>
  <c r="N59" i="99"/>
  <c r="BP12" i="99"/>
  <c r="N68" i="101"/>
  <c r="BP21" i="101"/>
  <c r="M85" i="98"/>
  <c r="BK38" i="98"/>
  <c r="M84" i="98" s="1"/>
  <c r="BK10" i="97"/>
  <c r="BK11" i="97"/>
  <c r="M57" i="97" s="1"/>
  <c r="M58" i="97"/>
  <c r="T65" i="99"/>
  <c r="S65" i="99"/>
  <c r="R80" i="102"/>
  <c r="T80" i="102"/>
  <c r="M67" i="97"/>
  <c r="BK20" i="97"/>
  <c r="M66" i="97" s="1"/>
  <c r="S89" i="99"/>
  <c r="T89" i="99"/>
  <c r="N77" i="101"/>
  <c r="S77" i="101" s="1"/>
  <c r="BP30" i="101"/>
  <c r="BP30" i="100"/>
  <c r="N77" i="100"/>
  <c r="R87" i="102"/>
  <c r="T87" i="102"/>
  <c r="S71" i="98"/>
  <c r="T71" i="98"/>
  <c r="M67" i="102"/>
  <c r="BK20" i="102"/>
  <c r="M66" i="102" s="1"/>
  <c r="BK38" i="97"/>
  <c r="M84" i="97" s="1"/>
  <c r="M85" i="97"/>
  <c r="T64" i="102"/>
  <c r="N68" i="100"/>
  <c r="BP21" i="100"/>
  <c r="M67" i="99"/>
  <c r="BK20" i="99"/>
  <c r="M66" i="99" s="1"/>
  <c r="M76" i="95"/>
  <c r="BK29" i="95"/>
  <c r="M75" i="95" s="1"/>
  <c r="R65" i="97"/>
  <c r="R81" i="97"/>
  <c r="S79" i="98"/>
  <c r="T79" i="98"/>
  <c r="S82" i="98"/>
  <c r="T82" i="98"/>
  <c r="R60" i="95"/>
  <c r="M85" i="102"/>
  <c r="BK38" i="102"/>
  <c r="M84" i="102" s="1"/>
  <c r="BK11" i="101"/>
  <c r="M57" i="101" s="1"/>
  <c r="M58" i="101"/>
  <c r="BK10" i="101"/>
  <c r="BK29" i="102"/>
  <c r="M75" i="102" s="1"/>
  <c r="M76" i="102"/>
  <c r="S79" i="81"/>
  <c r="Q78" i="66"/>
  <c r="T81" i="102"/>
  <c r="R81" i="102"/>
  <c r="BK29" i="97"/>
  <c r="M75" i="97" s="1"/>
  <c r="M76" i="97"/>
  <c r="R62" i="102"/>
  <c r="N59" i="100"/>
  <c r="BP12" i="100"/>
  <c r="N86" i="98"/>
  <c r="R86" i="98" s="1"/>
  <c r="BP39" i="98"/>
  <c r="S73" i="98"/>
  <c r="T73" i="98"/>
  <c r="T72" i="102"/>
  <c r="R72" i="102"/>
  <c r="S65" i="98"/>
  <c r="T65" i="98"/>
  <c r="R79" i="97"/>
  <c r="R70" i="95"/>
  <c r="N68" i="97"/>
  <c r="BP21" i="97"/>
  <c r="L56" i="99"/>
  <c r="BF9" i="99"/>
  <c r="L55" i="99" s="1"/>
  <c r="S82" i="99"/>
  <c r="T82" i="99"/>
  <c r="BK20" i="98"/>
  <c r="M66" i="98" s="1"/>
  <c r="M67" i="98"/>
  <c r="R89" i="97"/>
  <c r="R71" i="95"/>
  <c r="M76" i="101"/>
  <c r="BK29" i="101"/>
  <c r="M75" i="101" s="1"/>
  <c r="L56" i="97"/>
  <c r="BF9" i="97"/>
  <c r="L55" i="97" s="1"/>
  <c r="N77" i="98"/>
  <c r="R77" i="98" s="1"/>
  <c r="BP30" i="98"/>
  <c r="R90" i="97"/>
  <c r="S63" i="98"/>
  <c r="T63" i="98"/>
  <c r="M58" i="102"/>
  <c r="BK10" i="102"/>
  <c r="BK11" i="102"/>
  <c r="M57" i="102" s="1"/>
  <c r="BK38" i="95"/>
  <c r="M84" i="95" s="1"/>
  <c r="M85" i="95"/>
  <c r="N86" i="97"/>
  <c r="BP39" i="97"/>
  <c r="S80" i="98"/>
  <c r="T80" i="98"/>
  <c r="N86" i="101"/>
  <c r="S86" i="101" s="1"/>
  <c r="BP39" i="101"/>
  <c r="N68" i="99"/>
  <c r="R68" i="99" s="1"/>
  <c r="BP21" i="99"/>
  <c r="R79" i="102"/>
  <c r="T79" i="102"/>
  <c r="BP30" i="95"/>
  <c r="N77" i="95"/>
  <c r="R77" i="95" s="1"/>
  <c r="T59" i="99"/>
  <c r="T78" i="98"/>
  <c r="S78" i="98"/>
  <c r="N86" i="102"/>
  <c r="BP39" i="102"/>
  <c r="T72" i="98"/>
  <c r="S72" i="98"/>
  <c r="S61" i="98"/>
  <c r="T61" i="98"/>
  <c r="S90" i="98"/>
  <c r="T90" i="98"/>
  <c r="N77" i="102"/>
  <c r="BP30" i="102"/>
  <c r="T88" i="98"/>
  <c r="S88" i="98"/>
  <c r="T71" i="102"/>
  <c r="R71" i="102"/>
  <c r="R61" i="102"/>
  <c r="T61" i="102"/>
  <c r="L73" i="95"/>
  <c r="BK27" i="95"/>
  <c r="N77" i="97"/>
  <c r="BP30" i="97"/>
  <c r="M76" i="99"/>
  <c r="BK29" i="99"/>
  <c r="M75" i="99" s="1"/>
  <c r="T90" i="102"/>
  <c r="R90" i="102"/>
  <c r="L56" i="95"/>
  <c r="BF9" i="95"/>
  <c r="L55" i="95" s="1"/>
  <c r="S60" i="99"/>
  <c r="S60" i="98"/>
  <c r="T60" i="98"/>
  <c r="M85" i="99"/>
  <c r="BK38" i="99"/>
  <c r="M84" i="99" s="1"/>
  <c r="R65" i="102"/>
  <c r="T65" i="102"/>
  <c r="S81" i="98"/>
  <c r="T81" i="98"/>
  <c r="BK11" i="98"/>
  <c r="M57" i="98" s="1"/>
  <c r="BK10" i="98"/>
  <c r="M58" i="98"/>
  <c r="S70" i="99"/>
  <c r="T70" i="99"/>
  <c r="BK29" i="98"/>
  <c r="M75" i="98" s="1"/>
  <c r="M76" i="98"/>
  <c r="T71" i="99"/>
  <c r="S71" i="99"/>
  <c r="R81" i="95"/>
  <c r="N59" i="102"/>
  <c r="BP12" i="102"/>
  <c r="R88" i="97"/>
  <c r="N68" i="102"/>
  <c r="BP21" i="102"/>
  <c r="BP39" i="95"/>
  <c r="N86" i="95"/>
  <c r="R86" i="95" s="1"/>
  <c r="M67" i="100"/>
  <c r="BK20" i="100"/>
  <c r="M66" i="100" s="1"/>
  <c r="R70" i="97"/>
  <c r="R73" i="97"/>
  <c r="T87" i="99"/>
  <c r="S87" i="99"/>
  <c r="R64" i="97"/>
  <c r="M67" i="95"/>
  <c r="BK20" i="95"/>
  <c r="M66" i="95" s="1"/>
  <c r="S89" i="98"/>
  <c r="T89" i="98"/>
  <c r="N59" i="101"/>
  <c r="S59" i="101" s="1"/>
  <c r="BP12" i="101"/>
  <c r="L56" i="100"/>
  <c r="BF9" i="100"/>
  <c r="L55" i="100" s="1"/>
  <c r="N86" i="100"/>
  <c r="BP39" i="100"/>
  <c r="T60" i="102"/>
  <c r="T62" i="102"/>
  <c r="P87" i="88"/>
  <c r="R64" i="89"/>
  <c r="P89" i="88"/>
  <c r="R63" i="89"/>
  <c r="P81" i="92"/>
  <c r="P63" i="92"/>
  <c r="R63" i="102"/>
  <c r="T63" i="102"/>
  <c r="M58" i="95"/>
  <c r="BK11" i="95"/>
  <c r="M57" i="95" s="1"/>
  <c r="BK10" i="95"/>
  <c r="R63" i="97"/>
  <c r="S63" i="99"/>
  <c r="BK11" i="99"/>
  <c r="M57" i="99" s="1"/>
  <c r="BK10" i="99"/>
  <c r="M58" i="99"/>
  <c r="M67" i="101"/>
  <c r="BK20" i="101"/>
  <c r="M66" i="101" s="1"/>
  <c r="R78" i="102"/>
  <c r="R82" i="95"/>
  <c r="N77" i="99"/>
  <c r="R77" i="99" s="1"/>
  <c r="BP30" i="99"/>
  <c r="BK10" i="100"/>
  <c r="BK11" i="100"/>
  <c r="M57" i="100" s="1"/>
  <c r="M58" i="100"/>
  <c r="N59" i="97"/>
  <c r="BP12" i="97"/>
  <c r="T64" i="98"/>
  <c r="S64" i="98"/>
  <c r="S80" i="99"/>
  <c r="T80" i="99"/>
  <c r="T90" i="99"/>
  <c r="N86" i="99"/>
  <c r="R86" i="99" s="1"/>
  <c r="BP39" i="99"/>
  <c r="T62" i="98"/>
  <c r="S62" i="98"/>
  <c r="L56" i="102"/>
  <c r="BF9" i="102"/>
  <c r="L55" i="102" s="1"/>
  <c r="S73" i="99"/>
  <c r="T73" i="99"/>
  <c r="N68" i="98"/>
  <c r="R68" i="98" s="1"/>
  <c r="BP21" i="98"/>
  <c r="N59" i="98"/>
  <c r="R59" i="98" s="1"/>
  <c r="BP12" i="98"/>
  <c r="L56" i="101"/>
  <c r="BF9" i="101"/>
  <c r="L55" i="101" s="1"/>
  <c r="S70" i="98"/>
  <c r="T70" i="98"/>
  <c r="R70" i="102"/>
  <c r="T70" i="102"/>
  <c r="S78" i="99"/>
  <c r="T78" i="99"/>
  <c r="R88" i="95"/>
  <c r="T69" i="102"/>
  <c r="R69" i="102"/>
  <c r="M76" i="100"/>
  <c r="BK29" i="100"/>
  <c r="M75" i="100" s="1"/>
  <c r="T81" i="99"/>
  <c r="S81" i="99"/>
  <c r="T59" i="102"/>
  <c r="R59" i="102"/>
  <c r="L56" i="98"/>
  <c r="BF9" i="98"/>
  <c r="L55" i="98" s="1"/>
  <c r="BK38" i="101"/>
  <c r="M84" i="101" s="1"/>
  <c r="M85" i="101"/>
  <c r="T87" i="98"/>
  <c r="S87" i="98"/>
  <c r="N68" i="95"/>
  <c r="R68" i="95" s="1"/>
  <c r="BP21" i="95"/>
  <c r="T73" i="102"/>
  <c r="M85" i="100"/>
  <c r="BK38" i="100"/>
  <c r="M84" i="100" s="1"/>
  <c r="T69" i="98"/>
  <c r="S69" i="98"/>
  <c r="R64" i="102"/>
  <c r="S88" i="94"/>
  <c r="R88" i="94"/>
  <c r="R62" i="94"/>
  <c r="S62" i="94"/>
  <c r="S87" i="94"/>
  <c r="R87" i="94"/>
  <c r="S81" i="94"/>
  <c r="R81" i="94"/>
  <c r="S73" i="94"/>
  <c r="R73" i="94"/>
  <c r="S78" i="94"/>
  <c r="R78" i="94"/>
  <c r="R89" i="94"/>
  <c r="S89" i="94"/>
  <c r="R80" i="94"/>
  <c r="S80" i="94"/>
  <c r="S70" i="94"/>
  <c r="R70" i="94"/>
  <c r="R82" i="94"/>
  <c r="S82" i="94"/>
  <c r="S64" i="94"/>
  <c r="R64" i="94"/>
  <c r="S65" i="94"/>
  <c r="R65" i="94"/>
  <c r="R60" i="94"/>
  <c r="S60" i="94"/>
  <c r="S90" i="94"/>
  <c r="R90" i="94"/>
  <c r="S61" i="94"/>
  <c r="R61" i="94"/>
  <c r="S79" i="94"/>
  <c r="R79" i="94"/>
  <c r="R72" i="94"/>
  <c r="S72" i="94"/>
  <c r="R71" i="94"/>
  <c r="S71" i="94"/>
  <c r="S69" i="94"/>
  <c r="R69" i="94"/>
  <c r="R63" i="94"/>
  <c r="S63" i="94"/>
  <c r="P90" i="82"/>
  <c r="P73" i="82"/>
  <c r="P80" i="92"/>
  <c r="BK10" i="76"/>
  <c r="P90" i="92"/>
  <c r="R70" i="76"/>
  <c r="R90" i="76"/>
  <c r="R65" i="76"/>
  <c r="R69" i="76"/>
  <c r="Q88" i="87"/>
  <c r="Q79" i="87"/>
  <c r="P82" i="92"/>
  <c r="P60" i="82"/>
  <c r="T70" i="91"/>
  <c r="T79" i="91"/>
  <c r="T87" i="91"/>
  <c r="T71" i="91"/>
  <c r="R82" i="89"/>
  <c r="P73" i="88"/>
  <c r="P60" i="88"/>
  <c r="P81" i="88"/>
  <c r="P64" i="88"/>
  <c r="R62" i="90"/>
  <c r="R72" i="90"/>
  <c r="Q87" i="93"/>
  <c r="Q81" i="94"/>
  <c r="Q87" i="69"/>
  <c r="P72" i="83"/>
  <c r="Q90" i="87"/>
  <c r="Q71" i="87"/>
  <c r="Q73" i="87"/>
  <c r="Q70" i="87"/>
  <c r="Q89" i="87"/>
  <c r="BK10" i="88"/>
  <c r="R80" i="89"/>
  <c r="R81" i="90"/>
  <c r="R78" i="90"/>
  <c r="R62" i="89"/>
  <c r="R60" i="89"/>
  <c r="R82" i="90"/>
  <c r="R89" i="89"/>
  <c r="P79" i="92"/>
  <c r="P88" i="92"/>
  <c r="Q72" i="93"/>
  <c r="Q62" i="93"/>
  <c r="Q65" i="94"/>
  <c r="Q90" i="94"/>
  <c r="Q63" i="93"/>
  <c r="Q90" i="93"/>
  <c r="Q81" i="93"/>
  <c r="Q78" i="93"/>
  <c r="Q70" i="93"/>
  <c r="Q61" i="94"/>
  <c r="Q79" i="94"/>
  <c r="T62" i="91"/>
  <c r="R61" i="89"/>
  <c r="R60" i="90"/>
  <c r="P89" i="92"/>
  <c r="P64" i="92"/>
  <c r="R73" i="90"/>
  <c r="P61" i="88"/>
  <c r="Q71" i="94"/>
  <c r="AV10" i="63"/>
  <c r="BF10" i="66"/>
  <c r="BK10" i="87"/>
  <c r="P78" i="92"/>
  <c r="R71" i="76"/>
  <c r="R79" i="76"/>
  <c r="R63" i="76"/>
  <c r="R65" i="84"/>
  <c r="R72" i="18"/>
  <c r="P72" i="88"/>
  <c r="P71" i="88"/>
  <c r="R89" i="90"/>
  <c r="Q69" i="94"/>
  <c r="P65" i="92"/>
  <c r="P87" i="92"/>
  <c r="L82" i="78"/>
  <c r="BK36" i="78"/>
  <c r="R61" i="76"/>
  <c r="R88" i="89"/>
  <c r="P82" i="88"/>
  <c r="P62" i="92"/>
  <c r="P70" i="92"/>
  <c r="Q71" i="93"/>
  <c r="Q64" i="93"/>
  <c r="Q64" i="94"/>
  <c r="Q60" i="94"/>
  <c r="R89" i="76"/>
  <c r="BK10" i="78"/>
  <c r="R82" i="76"/>
  <c r="R73" i="76"/>
  <c r="P61" i="82"/>
  <c r="R87" i="76"/>
  <c r="P69" i="82"/>
  <c r="P69" i="83"/>
  <c r="R88" i="76"/>
  <c r="Q78" i="87"/>
  <c r="Q65" i="87"/>
  <c r="Q72" i="87"/>
  <c r="BK10" i="86"/>
  <c r="R65" i="90"/>
  <c r="P63" i="88"/>
  <c r="P62" i="88"/>
  <c r="Q63" i="94"/>
  <c r="BK10" i="73"/>
  <c r="Q60" i="87"/>
  <c r="P88" i="88"/>
  <c r="R90" i="89"/>
  <c r="S65" i="89"/>
  <c r="R65" i="89"/>
  <c r="R90" i="90"/>
  <c r="R70" i="90"/>
  <c r="T90" i="91"/>
  <c r="R79" i="89"/>
  <c r="R81" i="89"/>
  <c r="R79" i="90"/>
  <c r="T80" i="91"/>
  <c r="P70" i="88"/>
  <c r="R71" i="90"/>
  <c r="P60" i="92"/>
  <c r="BK10" i="92"/>
  <c r="N77" i="94"/>
  <c r="BP30" i="94"/>
  <c r="Q72" i="94"/>
  <c r="BP39" i="94"/>
  <c r="N86" i="94"/>
  <c r="BK10" i="89"/>
  <c r="BK10" i="94"/>
  <c r="BK11" i="94"/>
  <c r="M57" i="94" s="1"/>
  <c r="M58" i="94"/>
  <c r="M85" i="94"/>
  <c r="BK38" i="94"/>
  <c r="M84" i="94" s="1"/>
  <c r="BK10" i="83"/>
  <c r="BK10" i="81"/>
  <c r="J58" i="35"/>
  <c r="AV10" i="35"/>
  <c r="AV10" i="58"/>
  <c r="AV9" i="58" s="1"/>
  <c r="J55" i="58" s="1"/>
  <c r="AV10" i="65"/>
  <c r="Q73" i="69"/>
  <c r="BK10" i="84"/>
  <c r="Q81" i="87"/>
  <c r="Q62" i="87"/>
  <c r="Q64" i="87"/>
  <c r="P90" i="88"/>
  <c r="T88" i="91"/>
  <c r="R69" i="89"/>
  <c r="P72" i="92"/>
  <c r="P69" i="92"/>
  <c r="Q73" i="93"/>
  <c r="BK10" i="93"/>
  <c r="Q65" i="93"/>
  <c r="Q82" i="93"/>
  <c r="Q88" i="94"/>
  <c r="Q62" i="94"/>
  <c r="BK20" i="94"/>
  <c r="M66" i="94" s="1"/>
  <c r="M67" i="94"/>
  <c r="Q87" i="94"/>
  <c r="Q73" i="94"/>
  <c r="J58" i="52"/>
  <c r="AV10" i="52"/>
  <c r="K58" i="18"/>
  <c r="BK10" i="91"/>
  <c r="BF9" i="94"/>
  <c r="L55" i="94" s="1"/>
  <c r="L56" i="94"/>
  <c r="Q79" i="69"/>
  <c r="J58" i="57"/>
  <c r="AV10" i="57"/>
  <c r="AV10" i="64"/>
  <c r="BK10" i="74"/>
  <c r="P82" i="82"/>
  <c r="Q82" i="81"/>
  <c r="P90" i="66"/>
  <c r="R60" i="76"/>
  <c r="R78" i="76"/>
  <c r="BK10" i="69"/>
  <c r="BK10" i="82"/>
  <c r="P78" i="82"/>
  <c r="R81" i="76"/>
  <c r="Q87" i="87"/>
  <c r="Q69" i="87"/>
  <c r="Q63" i="87"/>
  <c r="Q82" i="87"/>
  <c r="Q61" i="87"/>
  <c r="R73" i="89"/>
  <c r="R72" i="89"/>
  <c r="R61" i="90"/>
  <c r="R87" i="90"/>
  <c r="BK10" i="90"/>
  <c r="T81" i="91"/>
  <c r="P79" i="88"/>
  <c r="T65" i="91"/>
  <c r="R71" i="89"/>
  <c r="T72" i="91"/>
  <c r="T64" i="91"/>
  <c r="R87" i="89"/>
  <c r="P78" i="88"/>
  <c r="P61" i="92"/>
  <c r="P73" i="92"/>
  <c r="P71" i="92"/>
  <c r="Q88" i="93"/>
  <c r="Q69" i="93"/>
  <c r="Q78" i="94"/>
  <c r="Q89" i="94"/>
  <c r="M76" i="94"/>
  <c r="BK29" i="94"/>
  <c r="M75" i="94" s="1"/>
  <c r="N68" i="94"/>
  <c r="BP21" i="94"/>
  <c r="BP12" i="94"/>
  <c r="N59" i="94"/>
  <c r="Q80" i="94"/>
  <c r="Q70" i="94"/>
  <c r="Q82" i="94"/>
  <c r="Q62" i="69"/>
  <c r="M58" i="66"/>
  <c r="BK10" i="66"/>
  <c r="P69" i="88"/>
  <c r="AV10" i="59"/>
  <c r="J56" i="59" s="1"/>
  <c r="J58" i="51"/>
  <c r="AV10" i="51"/>
  <c r="AV20" i="34"/>
  <c r="J66" i="34" s="1"/>
  <c r="AV10" i="34"/>
  <c r="J56" i="34" s="1"/>
  <c r="R60" i="84"/>
  <c r="Q89" i="93"/>
  <c r="Q80" i="93"/>
  <c r="Q79" i="93"/>
  <c r="Q60" i="93"/>
  <c r="Q61" i="93"/>
  <c r="Q78" i="84"/>
  <c r="R78" i="84"/>
  <c r="R79" i="84"/>
  <c r="Q79" i="84"/>
  <c r="Q80" i="84"/>
  <c r="R80" i="84"/>
  <c r="R81" i="84"/>
  <c r="Q81" i="84"/>
  <c r="R63" i="84"/>
  <c r="Q63" i="84"/>
  <c r="R89" i="84"/>
  <c r="Q89" i="84"/>
  <c r="R82" i="84"/>
  <c r="Q82" i="84"/>
  <c r="R72" i="84"/>
  <c r="Q72" i="84"/>
  <c r="R87" i="84"/>
  <c r="Q87" i="84"/>
  <c r="Q88" i="84"/>
  <c r="R88" i="84"/>
  <c r="Q69" i="84"/>
  <c r="R69" i="84"/>
  <c r="R71" i="84"/>
  <c r="Q71" i="84"/>
  <c r="R90" i="84"/>
  <c r="Q90" i="84"/>
  <c r="Q64" i="84"/>
  <c r="R64" i="84"/>
  <c r="R73" i="84"/>
  <c r="Q73" i="84"/>
  <c r="Q61" i="84"/>
  <c r="R61" i="84"/>
  <c r="Q70" i="84"/>
  <c r="R70" i="84"/>
  <c r="R62" i="84"/>
  <c r="Q62" i="84"/>
  <c r="S62" i="90"/>
  <c r="Q59" i="66"/>
  <c r="Q81" i="66"/>
  <c r="R63" i="87"/>
  <c r="R82" i="87"/>
  <c r="S63" i="90"/>
  <c r="S90" i="76"/>
  <c r="Q90" i="66"/>
  <c r="S62" i="76"/>
  <c r="S88" i="76"/>
  <c r="P64" i="86"/>
  <c r="R65" i="87"/>
  <c r="P71" i="86"/>
  <c r="P78" i="86"/>
  <c r="P80" i="86"/>
  <c r="P65" i="86"/>
  <c r="Q65" i="88"/>
  <c r="S71" i="89"/>
  <c r="R90" i="87"/>
  <c r="R70" i="87"/>
  <c r="S81" i="90"/>
  <c r="T62" i="88"/>
  <c r="S61" i="76"/>
  <c r="Q65" i="66"/>
  <c r="Q72" i="66"/>
  <c r="Q71" i="66"/>
  <c r="Q72" i="69"/>
  <c r="S65" i="69"/>
  <c r="S71" i="76"/>
  <c r="Q63" i="66"/>
  <c r="S65" i="76"/>
  <c r="S80" i="76"/>
  <c r="S79" i="76"/>
  <c r="R88" i="87"/>
  <c r="K114" i="28"/>
  <c r="H113" i="38" s="1"/>
  <c r="K64" i="28"/>
  <c r="H63" i="38" s="1"/>
  <c r="K133" i="28"/>
  <c r="H132" i="38" s="1"/>
  <c r="Q73" i="66"/>
  <c r="Q63" i="69"/>
  <c r="Q80" i="66"/>
  <c r="S89" i="76"/>
  <c r="S82" i="76"/>
  <c r="S73" i="76"/>
  <c r="S87" i="76"/>
  <c r="R79" i="87"/>
  <c r="S71" i="87"/>
  <c r="R71" i="87"/>
  <c r="S73" i="87"/>
  <c r="R73" i="87"/>
  <c r="S89" i="87"/>
  <c r="R89" i="87"/>
  <c r="T72" i="93"/>
  <c r="R72" i="93"/>
  <c r="S72" i="93"/>
  <c r="S62" i="93"/>
  <c r="R62" i="93"/>
  <c r="T62" i="93"/>
  <c r="BK38" i="93"/>
  <c r="M84" i="93" s="1"/>
  <c r="M85" i="93"/>
  <c r="N59" i="93"/>
  <c r="Q59" i="93" s="1"/>
  <c r="BP12" i="93"/>
  <c r="R69" i="93"/>
  <c r="T69" i="93"/>
  <c r="S69" i="93"/>
  <c r="S60" i="87"/>
  <c r="R60" i="87"/>
  <c r="S78" i="87"/>
  <c r="R78" i="87"/>
  <c r="S72" i="87"/>
  <c r="R72" i="87"/>
  <c r="S61" i="87"/>
  <c r="R61" i="87"/>
  <c r="R63" i="93"/>
  <c r="T63" i="93"/>
  <c r="S63" i="93"/>
  <c r="T90" i="93"/>
  <c r="S90" i="93"/>
  <c r="R90" i="93"/>
  <c r="T81" i="93"/>
  <c r="S81" i="93"/>
  <c r="R81" i="93"/>
  <c r="T80" i="93"/>
  <c r="R80" i="93"/>
  <c r="S80" i="93"/>
  <c r="M76" i="93"/>
  <c r="BK29" i="93"/>
  <c r="M75" i="93" s="1"/>
  <c r="S89" i="93"/>
  <c r="T89" i="93"/>
  <c r="R89" i="93"/>
  <c r="BF9" i="93"/>
  <c r="L55" i="93" s="1"/>
  <c r="L56" i="93"/>
  <c r="T71" i="93"/>
  <c r="R71" i="93"/>
  <c r="S71" i="93"/>
  <c r="T64" i="93"/>
  <c r="R64" i="93"/>
  <c r="S64" i="93"/>
  <c r="N68" i="93"/>
  <c r="Q68" i="93" s="1"/>
  <c r="BP21" i="93"/>
  <c r="R60" i="93"/>
  <c r="S60" i="93"/>
  <c r="T60" i="93"/>
  <c r="Q82" i="69"/>
  <c r="S60" i="76"/>
  <c r="S73" i="78"/>
  <c r="Q80" i="69"/>
  <c r="R81" i="87"/>
  <c r="R80" i="87"/>
  <c r="R62" i="87"/>
  <c r="R64" i="87"/>
  <c r="S87" i="93"/>
  <c r="T87" i="93"/>
  <c r="R87" i="93"/>
  <c r="S78" i="93"/>
  <c r="T78" i="93"/>
  <c r="R78" i="93"/>
  <c r="T70" i="93"/>
  <c r="R70" i="93"/>
  <c r="S70" i="93"/>
  <c r="S69" i="76"/>
  <c r="R87" i="87"/>
  <c r="R69" i="87"/>
  <c r="R88" i="93"/>
  <c r="S88" i="93"/>
  <c r="T88" i="93"/>
  <c r="T61" i="93"/>
  <c r="R61" i="93"/>
  <c r="S61" i="93"/>
  <c r="N77" i="93"/>
  <c r="Q77" i="93" s="1"/>
  <c r="BP30" i="93"/>
  <c r="S79" i="93"/>
  <c r="T79" i="93"/>
  <c r="R79" i="93"/>
  <c r="T73" i="93"/>
  <c r="R73" i="93"/>
  <c r="S73" i="93"/>
  <c r="BP39" i="93"/>
  <c r="N86" i="93"/>
  <c r="Q86" i="93" s="1"/>
  <c r="M58" i="93"/>
  <c r="BK11" i="93"/>
  <c r="M57" i="93" s="1"/>
  <c r="M67" i="93"/>
  <c r="BK20" i="93"/>
  <c r="M66" i="93" s="1"/>
  <c r="R65" i="93"/>
  <c r="S65" i="93"/>
  <c r="T65" i="93"/>
  <c r="R82" i="93"/>
  <c r="S82" i="93"/>
  <c r="T82" i="93"/>
  <c r="S70" i="76"/>
  <c r="S64" i="76"/>
  <c r="S78" i="76"/>
  <c r="P59" i="76"/>
  <c r="S59" i="76"/>
  <c r="P86" i="76"/>
  <c r="S86" i="76"/>
  <c r="S63" i="76"/>
  <c r="P77" i="76"/>
  <c r="S77" i="76"/>
  <c r="S81" i="76"/>
  <c r="P81" i="86"/>
  <c r="S80" i="18"/>
  <c r="P87" i="83"/>
  <c r="S63" i="89"/>
  <c r="P73" i="86"/>
  <c r="S70" i="90"/>
  <c r="S69" i="69"/>
  <c r="S81" i="78"/>
  <c r="S90" i="69"/>
  <c r="R86" i="35"/>
  <c r="S64" i="78"/>
  <c r="S61" i="69"/>
  <c r="K141" i="28"/>
  <c r="H140" i="38" s="1"/>
  <c r="R68" i="35"/>
  <c r="S60" i="69"/>
  <c r="Q89" i="88"/>
  <c r="S72" i="18"/>
  <c r="S78" i="69"/>
  <c r="P81" i="66"/>
  <c r="S61" i="78"/>
  <c r="P62" i="83"/>
  <c r="P60" i="66"/>
  <c r="S64" i="69"/>
  <c r="Q70" i="69"/>
  <c r="Q69" i="88"/>
  <c r="S78" i="90"/>
  <c r="Q79" i="88"/>
  <c r="Q60" i="88"/>
  <c r="S88" i="69"/>
  <c r="Q72" i="88"/>
  <c r="P72" i="86"/>
  <c r="P62" i="86"/>
  <c r="S82" i="87"/>
  <c r="S81" i="69"/>
  <c r="K112" i="28"/>
  <c r="H111" i="38" s="1"/>
  <c r="R63" i="88"/>
  <c r="Q63" i="88"/>
  <c r="R82" i="88"/>
  <c r="Q82" i="88"/>
  <c r="R78" i="88"/>
  <c r="Q78" i="88"/>
  <c r="S63" i="92"/>
  <c r="R63" i="92"/>
  <c r="Q63" i="92"/>
  <c r="BK20" i="92"/>
  <c r="M66" i="92" s="1"/>
  <c r="M67" i="92"/>
  <c r="Q78" i="69"/>
  <c r="Q80" i="88"/>
  <c r="M58" i="92"/>
  <c r="BK11" i="92"/>
  <c r="M57" i="92" s="1"/>
  <c r="L56" i="92"/>
  <c r="BF9" i="92"/>
  <c r="L55" i="92" s="1"/>
  <c r="BP12" i="92"/>
  <c r="N59" i="92"/>
  <c r="P59" i="92" s="1"/>
  <c r="R73" i="92"/>
  <c r="S73" i="92"/>
  <c r="Q73" i="92"/>
  <c r="S71" i="92"/>
  <c r="Q71" i="92"/>
  <c r="R71" i="92"/>
  <c r="Q90" i="69"/>
  <c r="Q61" i="69"/>
  <c r="Q60" i="69"/>
  <c r="S70" i="87"/>
  <c r="R90" i="88"/>
  <c r="Q90" i="88"/>
  <c r="S62" i="92"/>
  <c r="Q62" i="92"/>
  <c r="R62" i="92"/>
  <c r="M76" i="92"/>
  <c r="BK29" i="92"/>
  <c r="M75" i="92" s="1"/>
  <c r="M85" i="92"/>
  <c r="BK38" i="92"/>
  <c r="M84" i="92" s="1"/>
  <c r="Q89" i="69"/>
  <c r="Q65" i="69"/>
  <c r="Q72" i="92"/>
  <c r="S72" i="92"/>
  <c r="R72" i="92"/>
  <c r="BP39" i="92"/>
  <c r="N86" i="92"/>
  <c r="P86" i="92" s="1"/>
  <c r="S82" i="92"/>
  <c r="Q82" i="92"/>
  <c r="R82" i="92"/>
  <c r="P63" i="86"/>
  <c r="P88" i="86"/>
  <c r="Q73" i="88"/>
  <c r="R87" i="88"/>
  <c r="Q87" i="88"/>
  <c r="R71" i="88"/>
  <c r="Q71" i="88"/>
  <c r="R62" i="88"/>
  <c r="Q62" i="88"/>
  <c r="R61" i="88"/>
  <c r="Q61" i="88"/>
  <c r="R89" i="92"/>
  <c r="S89" i="92"/>
  <c r="Q89" i="92"/>
  <c r="S61" i="92"/>
  <c r="Q61" i="92"/>
  <c r="R61" i="92"/>
  <c r="BP30" i="92"/>
  <c r="N77" i="92"/>
  <c r="P77" i="92" s="1"/>
  <c r="Q64" i="69"/>
  <c r="Q88" i="69"/>
  <c r="S79" i="87"/>
  <c r="S64" i="92"/>
  <c r="Q64" i="92"/>
  <c r="R64" i="92"/>
  <c r="Q79" i="92"/>
  <c r="R79" i="92"/>
  <c r="S79" i="92"/>
  <c r="Q65" i="92"/>
  <c r="S65" i="92"/>
  <c r="R65" i="92"/>
  <c r="Q87" i="92"/>
  <c r="R87" i="92"/>
  <c r="S87" i="92"/>
  <c r="Q70" i="92"/>
  <c r="S70" i="92"/>
  <c r="R70" i="92"/>
  <c r="Q81" i="69"/>
  <c r="S81" i="92"/>
  <c r="R81" i="92"/>
  <c r="Q81" i="92"/>
  <c r="R80" i="92"/>
  <c r="S80" i="92"/>
  <c r="Q80" i="92"/>
  <c r="R69" i="92"/>
  <c r="S69" i="92"/>
  <c r="Q69" i="92"/>
  <c r="S90" i="92"/>
  <c r="R90" i="92"/>
  <c r="Q90" i="92"/>
  <c r="Q69" i="69"/>
  <c r="R88" i="88"/>
  <c r="Q88" i="88"/>
  <c r="Q81" i="88"/>
  <c r="Q70" i="88"/>
  <c r="Q71" i="69"/>
  <c r="P79" i="83"/>
  <c r="S71" i="78"/>
  <c r="S70" i="69"/>
  <c r="Q64" i="88"/>
  <c r="S60" i="92"/>
  <c r="R60" i="92"/>
  <c r="Q60" i="92"/>
  <c r="Q78" i="92"/>
  <c r="R78" i="92"/>
  <c r="S78" i="92"/>
  <c r="R88" i="92"/>
  <c r="S88" i="92"/>
  <c r="Q88" i="92"/>
  <c r="N68" i="92"/>
  <c r="P68" i="92" s="1"/>
  <c r="BP21" i="92"/>
  <c r="S80" i="78"/>
  <c r="S60" i="78"/>
  <c r="P82" i="86"/>
  <c r="P64" i="82"/>
  <c r="S88" i="87"/>
  <c r="P69" i="86"/>
  <c r="S87" i="87"/>
  <c r="R60" i="88"/>
  <c r="P77" i="74"/>
  <c r="S79" i="78"/>
  <c r="S70" i="78"/>
  <c r="P65" i="82"/>
  <c r="S81" i="87"/>
  <c r="R64" i="88"/>
  <c r="S72" i="90"/>
  <c r="S64" i="89"/>
  <c r="S73" i="69"/>
  <c r="P90" i="83"/>
  <c r="S64" i="87"/>
  <c r="S72" i="89"/>
  <c r="R80" i="88"/>
  <c r="R72" i="88"/>
  <c r="S62" i="69"/>
  <c r="S79" i="69"/>
  <c r="P65" i="83"/>
  <c r="P80" i="82"/>
  <c r="P87" i="82"/>
  <c r="P70" i="82"/>
  <c r="S79" i="89"/>
  <c r="P62" i="82"/>
  <c r="S87" i="69"/>
  <c r="P80" i="83"/>
  <c r="P81" i="82"/>
  <c r="S69" i="78"/>
  <c r="S80" i="69"/>
  <c r="S69" i="87"/>
  <c r="P60" i="86"/>
  <c r="S82" i="89"/>
  <c r="R81" i="88"/>
  <c r="T73" i="90"/>
  <c r="S73" i="90"/>
  <c r="S70" i="88"/>
  <c r="R70" i="88"/>
  <c r="R82" i="83"/>
  <c r="P82" i="83"/>
  <c r="P59" i="69"/>
  <c r="S59" i="69"/>
  <c r="S69" i="90"/>
  <c r="S71" i="69"/>
  <c r="P63" i="82"/>
  <c r="P79" i="82"/>
  <c r="P63" i="83"/>
  <c r="P61" i="86"/>
  <c r="R69" i="88"/>
  <c r="S79" i="88"/>
  <c r="R79" i="88"/>
  <c r="P88" i="82"/>
  <c r="P88" i="83"/>
  <c r="P60" i="83"/>
  <c r="P72" i="82"/>
  <c r="S63" i="78"/>
  <c r="S62" i="87"/>
  <c r="S61" i="90"/>
  <c r="S62" i="89"/>
  <c r="R68" i="69"/>
  <c r="S68" i="69"/>
  <c r="R64" i="83"/>
  <c r="P64" i="83"/>
  <c r="T68" i="78"/>
  <c r="S68" i="78"/>
  <c r="R89" i="83"/>
  <c r="P89" i="83"/>
  <c r="P89" i="86"/>
  <c r="T63" i="87"/>
  <c r="S63" i="87"/>
  <c r="T65" i="90"/>
  <c r="S65" i="90"/>
  <c r="T86" i="18"/>
  <c r="S86" i="18"/>
  <c r="S82" i="69"/>
  <c r="S87" i="78"/>
  <c r="P71" i="82"/>
  <c r="S72" i="69"/>
  <c r="S90" i="78"/>
  <c r="S90" i="87"/>
  <c r="S90" i="89"/>
  <c r="T59" i="18"/>
  <c r="S59" i="18"/>
  <c r="S88" i="78"/>
  <c r="P73" i="83"/>
  <c r="S89" i="69"/>
  <c r="P77" i="69"/>
  <c r="S77" i="69"/>
  <c r="R65" i="88"/>
  <c r="S63" i="69"/>
  <c r="S72" i="78"/>
  <c r="R70" i="83"/>
  <c r="P70" i="83"/>
  <c r="P78" i="83"/>
  <c r="S62" i="78"/>
  <c r="S80" i="87"/>
  <c r="P70" i="86"/>
  <c r="S70" i="89"/>
  <c r="S60" i="89"/>
  <c r="T82" i="90"/>
  <c r="S82" i="90"/>
  <c r="R86" i="69"/>
  <c r="S86" i="69"/>
  <c r="R73" i="88"/>
  <c r="P65" i="78"/>
  <c r="S65" i="78"/>
  <c r="R89" i="74"/>
  <c r="P81" i="83"/>
  <c r="R71" i="83"/>
  <c r="P71" i="83"/>
  <c r="T90" i="90"/>
  <c r="S90" i="90"/>
  <c r="R61" i="83"/>
  <c r="P61" i="83"/>
  <c r="P89" i="82"/>
  <c r="P87" i="86"/>
  <c r="T65" i="87"/>
  <c r="S65" i="87"/>
  <c r="S73" i="89"/>
  <c r="P79" i="86"/>
  <c r="P90" i="86"/>
  <c r="T88" i="90"/>
  <c r="S88" i="90"/>
  <c r="T89" i="90"/>
  <c r="S89" i="90"/>
  <c r="S87" i="90"/>
  <c r="T79" i="90"/>
  <c r="S79" i="90"/>
  <c r="S80" i="90"/>
  <c r="T71" i="90"/>
  <c r="S71" i="90"/>
  <c r="T60" i="90"/>
  <c r="S60" i="90"/>
  <c r="S64" i="90"/>
  <c r="T88" i="89"/>
  <c r="S88" i="89"/>
  <c r="T87" i="89"/>
  <c r="S87" i="89"/>
  <c r="T89" i="89"/>
  <c r="S89" i="89"/>
  <c r="T78" i="89"/>
  <c r="S78" i="89"/>
  <c r="T80" i="89"/>
  <c r="S80" i="89"/>
  <c r="T81" i="89"/>
  <c r="S81" i="89"/>
  <c r="S69" i="89"/>
  <c r="T61" i="89"/>
  <c r="S61" i="89"/>
  <c r="R89" i="88"/>
  <c r="T65" i="89"/>
  <c r="T88" i="78"/>
  <c r="Q69" i="66"/>
  <c r="Q79" i="66"/>
  <c r="R78" i="83"/>
  <c r="T79" i="89"/>
  <c r="Q70" i="66"/>
  <c r="S90" i="81"/>
  <c r="R79" i="83"/>
  <c r="T69" i="78"/>
  <c r="T60" i="78"/>
  <c r="T72" i="18"/>
  <c r="T62" i="87"/>
  <c r="T64" i="87"/>
  <c r="T72" i="89"/>
  <c r="T61" i="90"/>
  <c r="T64" i="90"/>
  <c r="T62" i="90"/>
  <c r="T65" i="78"/>
  <c r="Q82" i="66"/>
  <c r="Q87" i="66"/>
  <c r="S69" i="81"/>
  <c r="S88" i="81"/>
  <c r="T88" i="87"/>
  <c r="T63" i="90"/>
  <c r="R69" i="83"/>
  <c r="T89" i="87"/>
  <c r="T72" i="90"/>
  <c r="T87" i="90"/>
  <c r="T63" i="89"/>
  <c r="T73" i="89"/>
  <c r="Q77" i="66"/>
  <c r="Q77" i="74"/>
  <c r="T81" i="90"/>
  <c r="T64" i="89"/>
  <c r="T62" i="89"/>
  <c r="T63" i="78"/>
  <c r="T90" i="89"/>
  <c r="K14" i="28"/>
  <c r="K73" i="28"/>
  <c r="K107" i="28"/>
  <c r="H106" i="38" s="1"/>
  <c r="R90" i="83"/>
  <c r="R88" i="83"/>
  <c r="R60" i="83"/>
  <c r="N68" i="88"/>
  <c r="P68" i="88" s="1"/>
  <c r="BP21" i="88"/>
  <c r="BF9" i="88"/>
  <c r="L55" i="88" s="1"/>
  <c r="L56" i="88"/>
  <c r="T63" i="88"/>
  <c r="S63" i="88"/>
  <c r="S62" i="88"/>
  <c r="S80" i="88"/>
  <c r="T80" i="88"/>
  <c r="S69" i="88"/>
  <c r="T69" i="88"/>
  <c r="T78" i="90"/>
  <c r="BP39" i="89"/>
  <c r="N86" i="89"/>
  <c r="Q62" i="66"/>
  <c r="T64" i="78"/>
  <c r="R65" i="83"/>
  <c r="L56" i="91"/>
  <c r="BF9" i="91"/>
  <c r="L55" i="91" s="1"/>
  <c r="BK20" i="91"/>
  <c r="M66" i="91" s="1"/>
  <c r="M67" i="91"/>
  <c r="T60" i="88"/>
  <c r="S60" i="88"/>
  <c r="BK29" i="89"/>
  <c r="M75" i="89" s="1"/>
  <c r="M76" i="89"/>
  <c r="T79" i="88"/>
  <c r="M85" i="89"/>
  <c r="BK38" i="89"/>
  <c r="M84" i="89" s="1"/>
  <c r="T61" i="88"/>
  <c r="S61" i="88"/>
  <c r="R73" i="83"/>
  <c r="T61" i="87"/>
  <c r="N68" i="91"/>
  <c r="T68" i="91" s="1"/>
  <c r="BP21" i="91"/>
  <c r="M76" i="88"/>
  <c r="BK29" i="88"/>
  <c r="M75" i="88" s="1"/>
  <c r="BP30" i="89"/>
  <c r="N77" i="89"/>
  <c r="T72" i="88"/>
  <c r="S72" i="88"/>
  <c r="T69" i="90"/>
  <c r="N86" i="91"/>
  <c r="T86" i="91" s="1"/>
  <c r="BP39" i="91"/>
  <c r="M76" i="91"/>
  <c r="BK29" i="91"/>
  <c r="M75" i="91" s="1"/>
  <c r="T65" i="88"/>
  <c r="S65" i="88"/>
  <c r="N77" i="88"/>
  <c r="P77" i="88" s="1"/>
  <c r="BP30" i="88"/>
  <c r="L56" i="90"/>
  <c r="BF9" i="90"/>
  <c r="L55" i="90" s="1"/>
  <c r="M85" i="90"/>
  <c r="BK38" i="90"/>
  <c r="M84" i="90" s="1"/>
  <c r="T72" i="78"/>
  <c r="R62" i="83"/>
  <c r="R72" i="83"/>
  <c r="T62" i="78"/>
  <c r="BK38" i="91"/>
  <c r="M84" i="91" s="1"/>
  <c r="M85" i="91"/>
  <c r="N77" i="91"/>
  <c r="T77" i="91" s="1"/>
  <c r="BP30" i="91"/>
  <c r="T70" i="89"/>
  <c r="T70" i="90"/>
  <c r="T80" i="90"/>
  <c r="M67" i="90"/>
  <c r="BK20" i="90"/>
  <c r="M66" i="90" s="1"/>
  <c r="N86" i="90"/>
  <c r="R86" i="90" s="1"/>
  <c r="BP39" i="90"/>
  <c r="S62" i="81"/>
  <c r="R81" i="83"/>
  <c r="R87" i="83"/>
  <c r="T73" i="88"/>
  <c r="S73" i="88"/>
  <c r="M58" i="90"/>
  <c r="BK11" i="90"/>
  <c r="M57" i="90" s="1"/>
  <c r="T60" i="89"/>
  <c r="BP12" i="90"/>
  <c r="N59" i="90"/>
  <c r="R59" i="90" s="1"/>
  <c r="S87" i="88"/>
  <c r="T87" i="88"/>
  <c r="BF9" i="89"/>
  <c r="L55" i="89" s="1"/>
  <c r="L56" i="89"/>
  <c r="S71" i="88"/>
  <c r="T71" i="88"/>
  <c r="S90" i="88"/>
  <c r="T90" i="88"/>
  <c r="T70" i="88"/>
  <c r="T79" i="78"/>
  <c r="T70" i="78"/>
  <c r="S82" i="88"/>
  <c r="T82" i="88"/>
  <c r="S78" i="88"/>
  <c r="T78" i="88"/>
  <c r="T82" i="78"/>
  <c r="R80" i="83"/>
  <c r="T81" i="78"/>
  <c r="T73" i="78"/>
  <c r="T88" i="88"/>
  <c r="S88" i="88"/>
  <c r="BP30" i="90"/>
  <c r="N77" i="90"/>
  <c r="R77" i="90" s="1"/>
  <c r="BP12" i="89"/>
  <c r="N59" i="89"/>
  <c r="BK38" i="88"/>
  <c r="M84" i="88" s="1"/>
  <c r="M85" i="88"/>
  <c r="T89" i="88"/>
  <c r="S89" i="88"/>
  <c r="BK11" i="91"/>
  <c r="M57" i="91" s="1"/>
  <c r="M58" i="91"/>
  <c r="N68" i="90"/>
  <c r="R68" i="90" s="1"/>
  <c r="BP21" i="90"/>
  <c r="T82" i="89"/>
  <c r="BK11" i="88"/>
  <c r="M57" i="88" s="1"/>
  <c r="M58" i="88"/>
  <c r="T81" i="88"/>
  <c r="S81" i="88"/>
  <c r="M76" i="90"/>
  <c r="BK29" i="90"/>
  <c r="M75" i="90" s="1"/>
  <c r="BK20" i="89"/>
  <c r="M66" i="89" s="1"/>
  <c r="M67" i="89"/>
  <c r="M58" i="89"/>
  <c r="BK11" i="89"/>
  <c r="M57" i="89" s="1"/>
  <c r="T71" i="89"/>
  <c r="BP12" i="91"/>
  <c r="N59" i="91"/>
  <c r="T59" i="91" s="1"/>
  <c r="T71" i="78"/>
  <c r="R63" i="83"/>
  <c r="N59" i="88"/>
  <c r="P59" i="88" s="1"/>
  <c r="BP12" i="88"/>
  <c r="BK20" i="88"/>
  <c r="M66" i="88" s="1"/>
  <c r="M67" i="88"/>
  <c r="T64" i="88"/>
  <c r="S64" i="88"/>
  <c r="N68" i="89"/>
  <c r="BP21" i="89"/>
  <c r="BP39" i="88"/>
  <c r="N86" i="88"/>
  <c r="P86" i="88" s="1"/>
  <c r="T69" i="89"/>
  <c r="K22" i="28"/>
  <c r="H21" i="38" s="1"/>
  <c r="K68" i="28"/>
  <c r="K79" i="28"/>
  <c r="K12" i="28"/>
  <c r="H11" i="38" s="1"/>
  <c r="K11" i="28"/>
  <c r="H10" i="38" s="1"/>
  <c r="K26" i="28"/>
  <c r="K59" i="28"/>
  <c r="Q61" i="66"/>
  <c r="P69" i="66"/>
  <c r="T90" i="87"/>
  <c r="Q64" i="66"/>
  <c r="T60" i="87"/>
  <c r="T87" i="87"/>
  <c r="T72" i="87"/>
  <c r="S89" i="81"/>
  <c r="T71" i="87"/>
  <c r="T78" i="87"/>
  <c r="M85" i="73"/>
  <c r="S63" i="81"/>
  <c r="T69" i="87"/>
  <c r="P82" i="78"/>
  <c r="BK38" i="87"/>
  <c r="M84" i="87" s="1"/>
  <c r="M85" i="87"/>
  <c r="BP30" i="86"/>
  <c r="N77" i="86"/>
  <c r="Q89" i="86"/>
  <c r="R89" i="86"/>
  <c r="T70" i="87"/>
  <c r="R73" i="86"/>
  <c r="Q73" i="86"/>
  <c r="M67" i="86"/>
  <c r="BK20" i="86"/>
  <c r="M66" i="86" s="1"/>
  <c r="N86" i="87"/>
  <c r="P86" i="87" s="1"/>
  <c r="BP39" i="87"/>
  <c r="Q70" i="86"/>
  <c r="R70" i="86"/>
  <c r="Q64" i="86"/>
  <c r="R64" i="86"/>
  <c r="Q78" i="86"/>
  <c r="R78" i="86"/>
  <c r="N68" i="86"/>
  <c r="P68" i="86" s="1"/>
  <c r="BP21" i="86"/>
  <c r="T80" i="87"/>
  <c r="BK20" i="87"/>
  <c r="M66" i="87" s="1"/>
  <c r="M67" i="87"/>
  <c r="Q87" i="86"/>
  <c r="R87" i="86"/>
  <c r="N68" i="87"/>
  <c r="P68" i="87" s="1"/>
  <c r="BP21" i="87"/>
  <c r="R72" i="86"/>
  <c r="Q72" i="86"/>
  <c r="R62" i="86"/>
  <c r="Q62" i="86"/>
  <c r="R63" i="86"/>
  <c r="Q63" i="86"/>
  <c r="BP12" i="86"/>
  <c r="N59" i="86"/>
  <c r="P59" i="86" s="1"/>
  <c r="R88" i="86"/>
  <c r="Q88" i="86"/>
  <c r="Q82" i="86"/>
  <c r="R82" i="86"/>
  <c r="Q65" i="83"/>
  <c r="P87" i="78"/>
  <c r="Q90" i="86"/>
  <c r="R90" i="86"/>
  <c r="M58" i="86"/>
  <c r="BK11" i="86"/>
  <c r="M57" i="86" s="1"/>
  <c r="T81" i="87"/>
  <c r="M76" i="87"/>
  <c r="BK29" i="87"/>
  <c r="M75" i="87" s="1"/>
  <c r="Q80" i="86"/>
  <c r="R80" i="86"/>
  <c r="R65" i="86"/>
  <c r="Q65" i="86"/>
  <c r="BP39" i="86"/>
  <c r="N86" i="86"/>
  <c r="P86" i="86" s="1"/>
  <c r="R81" i="86"/>
  <c r="Q81" i="86"/>
  <c r="Q79" i="86"/>
  <c r="R79" i="86"/>
  <c r="BK38" i="86"/>
  <c r="M84" i="86" s="1"/>
  <c r="M85" i="86"/>
  <c r="S73" i="81"/>
  <c r="N77" i="87"/>
  <c r="P77" i="87" s="1"/>
  <c r="BP30" i="87"/>
  <c r="T73" i="87"/>
  <c r="BK11" i="87"/>
  <c r="M57" i="87" s="1"/>
  <c r="M58" i="87"/>
  <c r="Q60" i="86"/>
  <c r="R60" i="86"/>
  <c r="Q71" i="83"/>
  <c r="R69" i="86"/>
  <c r="Q69" i="86"/>
  <c r="N59" i="87"/>
  <c r="P59" i="87" s="1"/>
  <c r="BP12" i="87"/>
  <c r="L56" i="87"/>
  <c r="BF9" i="87"/>
  <c r="L55" i="87" s="1"/>
  <c r="L56" i="86"/>
  <c r="BF9" i="86"/>
  <c r="L55" i="86" s="1"/>
  <c r="S80" i="81"/>
  <c r="BK29" i="86"/>
  <c r="M75" i="86" s="1"/>
  <c r="M76" i="86"/>
  <c r="R71" i="86"/>
  <c r="Q71" i="86"/>
  <c r="R61" i="86"/>
  <c r="Q61" i="86"/>
  <c r="Q65" i="82"/>
  <c r="S72" i="81"/>
  <c r="S82" i="81"/>
  <c r="S87" i="81"/>
  <c r="S61" i="81"/>
  <c r="S81" i="81"/>
  <c r="S70" i="81"/>
  <c r="S64" i="81"/>
  <c r="S60" i="81"/>
  <c r="S78" i="81"/>
  <c r="S68" i="81"/>
  <c r="S77" i="81"/>
  <c r="S71" i="81"/>
  <c r="S65" i="81"/>
  <c r="S86" i="81"/>
  <c r="S59" i="81"/>
  <c r="M76" i="69"/>
  <c r="Q73" i="81"/>
  <c r="R78" i="74"/>
  <c r="Q71" i="82"/>
  <c r="P90" i="78"/>
  <c r="BK29" i="76"/>
  <c r="M75" i="76" s="1"/>
  <c r="P81" i="78"/>
  <c r="Q82" i="83"/>
  <c r="Q79" i="83"/>
  <c r="P71" i="78"/>
  <c r="T70" i="84"/>
  <c r="Q79" i="81"/>
  <c r="Q79" i="82"/>
  <c r="Q63" i="83"/>
  <c r="Q90" i="81"/>
  <c r="Q80" i="83"/>
  <c r="Q81" i="82"/>
  <c r="P69" i="78"/>
  <c r="Q88" i="81"/>
  <c r="BK11" i="66"/>
  <c r="M57" i="66" s="1"/>
  <c r="P64" i="78"/>
  <c r="Q89" i="83"/>
  <c r="S62" i="84"/>
  <c r="Q70" i="82"/>
  <c r="Q78" i="83"/>
  <c r="Q73" i="83"/>
  <c r="P86" i="35"/>
  <c r="Q64" i="83"/>
  <c r="Q61" i="81"/>
  <c r="Q72" i="18"/>
  <c r="Q61" i="82"/>
  <c r="Q71" i="81"/>
  <c r="Q60" i="82"/>
  <c r="R87" i="74"/>
  <c r="M85" i="76"/>
  <c r="Q63" i="81"/>
  <c r="P73" i="78"/>
  <c r="Q77" i="73"/>
  <c r="Q90" i="82"/>
  <c r="Q80" i="81"/>
  <c r="Q90" i="83"/>
  <c r="Q88" i="83"/>
  <c r="Q88" i="82"/>
  <c r="Q69" i="83"/>
  <c r="P72" i="18"/>
  <c r="P72" i="78"/>
  <c r="Q62" i="82"/>
  <c r="P61" i="78"/>
  <c r="P79" i="78"/>
  <c r="Q62" i="81"/>
  <c r="Q81" i="83"/>
  <c r="R60" i="74"/>
  <c r="Q80" i="18"/>
  <c r="Q87" i="83"/>
  <c r="Q60" i="81"/>
  <c r="R69" i="74"/>
  <c r="R64" i="74"/>
  <c r="Q64" i="82"/>
  <c r="R73" i="82"/>
  <c r="Q73" i="82"/>
  <c r="Q80" i="82"/>
  <c r="Q87" i="82"/>
  <c r="Q70" i="83"/>
  <c r="Q60" i="83"/>
  <c r="Q72" i="82"/>
  <c r="P63" i="78"/>
  <c r="Q70" i="81"/>
  <c r="T60" i="84"/>
  <c r="R88" i="74"/>
  <c r="R73" i="74"/>
  <c r="Q68" i="78"/>
  <c r="P68" i="78"/>
  <c r="P60" i="78"/>
  <c r="Q65" i="81"/>
  <c r="T64" i="84"/>
  <c r="Q82" i="82"/>
  <c r="Q89" i="81"/>
  <c r="P62" i="78"/>
  <c r="Q61" i="83"/>
  <c r="Q62" i="83"/>
  <c r="P80" i="78"/>
  <c r="Q72" i="83"/>
  <c r="P88" i="78"/>
  <c r="Q63" i="82"/>
  <c r="Q87" i="81"/>
  <c r="P70" i="78"/>
  <c r="Q78" i="81"/>
  <c r="Q89" i="82"/>
  <c r="T80" i="84"/>
  <c r="Q59" i="78"/>
  <c r="P59" i="78"/>
  <c r="Q69" i="81"/>
  <c r="Q72" i="81"/>
  <c r="Q81" i="81"/>
  <c r="Q69" i="82"/>
  <c r="Q78" i="82"/>
  <c r="T72" i="73"/>
  <c r="T77" i="74"/>
  <c r="P87" i="66"/>
  <c r="R77" i="74"/>
  <c r="T78" i="84"/>
  <c r="T61" i="73"/>
  <c r="R81" i="74"/>
  <c r="R72" i="74"/>
  <c r="P61" i="66"/>
  <c r="R80" i="74"/>
  <c r="R68" i="78"/>
  <c r="R86" i="74"/>
  <c r="T62" i="84"/>
  <c r="T87" i="84"/>
  <c r="Q86" i="76"/>
  <c r="T81" i="84"/>
  <c r="R79" i="74"/>
  <c r="R59" i="74"/>
  <c r="T72" i="84"/>
  <c r="T89" i="73"/>
  <c r="T69" i="84"/>
  <c r="P78" i="66"/>
  <c r="T62" i="73"/>
  <c r="P63" i="66"/>
  <c r="P62" i="66"/>
  <c r="R61" i="74"/>
  <c r="R62" i="74"/>
  <c r="T63" i="84"/>
  <c r="T61" i="84"/>
  <c r="T65" i="84"/>
  <c r="T73" i="84"/>
  <c r="R82" i="74"/>
  <c r="T82" i="84"/>
  <c r="R63" i="74"/>
  <c r="T88" i="84"/>
  <c r="T71" i="84"/>
  <c r="T89" i="84"/>
  <c r="T79" i="84"/>
  <c r="R65" i="74"/>
  <c r="T90" i="84"/>
  <c r="R70" i="74"/>
  <c r="R90" i="74"/>
  <c r="T90" i="73"/>
  <c r="S80" i="84"/>
  <c r="T79" i="73"/>
  <c r="T87" i="73"/>
  <c r="T81" i="73"/>
  <c r="T82" i="73"/>
  <c r="T60" i="73"/>
  <c r="T80" i="73"/>
  <c r="T63" i="73"/>
  <c r="T73" i="73"/>
  <c r="P77" i="73"/>
  <c r="S77" i="73"/>
  <c r="Q86" i="35"/>
  <c r="P68" i="35"/>
  <c r="BP30" i="66"/>
  <c r="BP29" i="66" s="1"/>
  <c r="N75" i="66" s="1"/>
  <c r="R90" i="82"/>
  <c r="P71" i="66"/>
  <c r="R77" i="69"/>
  <c r="R63" i="82"/>
  <c r="R80" i="18"/>
  <c r="P80" i="18"/>
  <c r="M67" i="73"/>
  <c r="Q71" i="78"/>
  <c r="R89" i="82"/>
  <c r="R78" i="82"/>
  <c r="M67" i="78"/>
  <c r="T59" i="74"/>
  <c r="Q59" i="74"/>
  <c r="Q68" i="35"/>
  <c r="Q59" i="73"/>
  <c r="R59" i="73"/>
  <c r="P80" i="66"/>
  <c r="P79" i="66"/>
  <c r="P89" i="66"/>
  <c r="R60" i="82"/>
  <c r="R69" i="82"/>
  <c r="P65" i="66"/>
  <c r="Q86" i="73"/>
  <c r="R65" i="82"/>
  <c r="P59" i="74"/>
  <c r="P59" i="73"/>
  <c r="P82" i="66"/>
  <c r="M67" i="69"/>
  <c r="P72" i="66"/>
  <c r="S63" i="84"/>
  <c r="P64" i="66"/>
  <c r="M76" i="73"/>
  <c r="S80" i="83"/>
  <c r="R81" i="82"/>
  <c r="R80" i="82"/>
  <c r="P73" i="66"/>
  <c r="BP21" i="69"/>
  <c r="BP20" i="69" s="1"/>
  <c r="N66" i="69" s="1"/>
  <c r="R64" i="82"/>
  <c r="T80" i="83"/>
  <c r="S72" i="84"/>
  <c r="S90" i="84"/>
  <c r="Q59" i="76"/>
  <c r="R88" i="78"/>
  <c r="R87" i="82"/>
  <c r="R72" i="82"/>
  <c r="R61" i="82"/>
  <c r="T88" i="82"/>
  <c r="R88" i="82"/>
  <c r="R79" i="82"/>
  <c r="S87" i="84"/>
  <c r="R82" i="82"/>
  <c r="R71" i="82"/>
  <c r="BP30" i="76"/>
  <c r="BP29" i="76" s="1"/>
  <c r="N75" i="76" s="1"/>
  <c r="R70" i="82"/>
  <c r="R62" i="82"/>
  <c r="BP12" i="81"/>
  <c r="P70" i="66"/>
  <c r="M56" i="66"/>
  <c r="S64" i="84"/>
  <c r="S73" i="84"/>
  <c r="R86" i="73"/>
  <c r="BP39" i="74"/>
  <c r="BP38" i="74" s="1"/>
  <c r="N84" i="74" s="1"/>
  <c r="S89" i="84"/>
  <c r="T86" i="74"/>
  <c r="Q86" i="74"/>
  <c r="R59" i="78"/>
  <c r="S71" i="84"/>
  <c r="R71" i="78"/>
  <c r="P86" i="74"/>
  <c r="T90" i="83"/>
  <c r="P86" i="73"/>
  <c r="R59" i="69"/>
  <c r="M68" i="18"/>
  <c r="BP22" i="18"/>
  <c r="M77" i="18"/>
  <c r="BP31" i="18"/>
  <c r="L89" i="18"/>
  <c r="BK43" i="18"/>
  <c r="BP21" i="73"/>
  <c r="N70" i="73"/>
  <c r="S70" i="73" s="1"/>
  <c r="BK11" i="83"/>
  <c r="M57" i="83" s="1"/>
  <c r="M58" i="83"/>
  <c r="T82" i="82"/>
  <c r="S82" i="82"/>
  <c r="S82" i="83"/>
  <c r="T82" i="83"/>
  <c r="S90" i="83"/>
  <c r="L56" i="83"/>
  <c r="BF9" i="83"/>
  <c r="L55" i="83" s="1"/>
  <c r="Q80" i="76"/>
  <c r="P80" i="76"/>
  <c r="N77" i="83"/>
  <c r="P77" i="83" s="1"/>
  <c r="BP30" i="83"/>
  <c r="BP12" i="76"/>
  <c r="Q73" i="74"/>
  <c r="T73" i="74"/>
  <c r="P73" i="74"/>
  <c r="S73" i="74"/>
  <c r="BP39" i="76"/>
  <c r="M67" i="84"/>
  <c r="BK20" i="84"/>
  <c r="M66" i="84" s="1"/>
  <c r="BK29" i="74"/>
  <c r="M75" i="74" s="1"/>
  <c r="M76" i="74"/>
  <c r="Q79" i="76"/>
  <c r="P79" i="76"/>
  <c r="P82" i="69"/>
  <c r="R82" i="69"/>
  <c r="BP30" i="69"/>
  <c r="BP21" i="78"/>
  <c r="P78" i="76"/>
  <c r="Q78" i="76"/>
  <c r="BP30" i="81"/>
  <c r="Q73" i="73"/>
  <c r="R73" i="73"/>
  <c r="S73" i="73"/>
  <c r="P73" i="73"/>
  <c r="Q78" i="74"/>
  <c r="S78" i="74"/>
  <c r="P78" i="74"/>
  <c r="T78" i="74"/>
  <c r="S70" i="82"/>
  <c r="T70" i="82"/>
  <c r="S72" i="83"/>
  <c r="T72" i="83"/>
  <c r="BK38" i="66"/>
  <c r="M84" i="66" s="1"/>
  <c r="M85" i="66"/>
  <c r="S69" i="83"/>
  <c r="T69" i="83"/>
  <c r="Q62" i="78"/>
  <c r="R62" i="78"/>
  <c r="N86" i="52"/>
  <c r="R86" i="52" s="1"/>
  <c r="N59" i="83"/>
  <c r="P59" i="83" s="1"/>
  <c r="BP12" i="83"/>
  <c r="BK29" i="84"/>
  <c r="M75" i="84" s="1"/>
  <c r="M76" i="84"/>
  <c r="T63" i="69"/>
  <c r="BP39" i="78"/>
  <c r="N89" i="78"/>
  <c r="R87" i="81"/>
  <c r="P79" i="74"/>
  <c r="T79" i="74"/>
  <c r="Q79" i="74"/>
  <c r="S79" i="74"/>
  <c r="R64" i="78"/>
  <c r="Q64" i="78"/>
  <c r="S60" i="83"/>
  <c r="T60" i="83"/>
  <c r="BK29" i="81"/>
  <c r="M75" i="81" s="1"/>
  <c r="M76" i="81"/>
  <c r="T62" i="83"/>
  <c r="S62" i="83"/>
  <c r="T61" i="69"/>
  <c r="BK38" i="82"/>
  <c r="M84" i="82" s="1"/>
  <c r="M85" i="82"/>
  <c r="T65" i="74"/>
  <c r="S65" i="74"/>
  <c r="Q65" i="74"/>
  <c r="P65" i="74"/>
  <c r="R87" i="78"/>
  <c r="Q87" i="78"/>
  <c r="T81" i="82"/>
  <c r="S81" i="82"/>
  <c r="T64" i="69"/>
  <c r="S60" i="82"/>
  <c r="T60" i="82"/>
  <c r="S87" i="83"/>
  <c r="T87" i="83"/>
  <c r="BF9" i="82"/>
  <c r="L55" i="82" s="1"/>
  <c r="L56" i="82"/>
  <c r="S64" i="73"/>
  <c r="P64" i="73"/>
  <c r="Q64" i="73"/>
  <c r="R64" i="73"/>
  <c r="M86" i="59"/>
  <c r="BP40" i="59"/>
  <c r="R62" i="73"/>
  <c r="Q62" i="73"/>
  <c r="S62" i="73"/>
  <c r="P62" i="73"/>
  <c r="BK29" i="66"/>
  <c r="M75" i="66" s="1"/>
  <c r="M76" i="66"/>
  <c r="Q87" i="73"/>
  <c r="R87" i="73"/>
  <c r="P87" i="73"/>
  <c r="S87" i="73"/>
  <c r="R82" i="81"/>
  <c r="N77" i="84"/>
  <c r="BP30" i="84"/>
  <c r="R63" i="69"/>
  <c r="P63" i="69"/>
  <c r="BP12" i="73"/>
  <c r="S88" i="82"/>
  <c r="T80" i="82"/>
  <c r="S80" i="82"/>
  <c r="N68" i="84"/>
  <c r="BP21" i="84"/>
  <c r="BK20" i="66"/>
  <c r="M66" i="66" s="1"/>
  <c r="M67" i="66"/>
  <c r="S69" i="84"/>
  <c r="P61" i="69"/>
  <c r="R61" i="69"/>
  <c r="Q89" i="76"/>
  <c r="P89" i="76"/>
  <c r="BK38" i="78"/>
  <c r="M84" i="78" s="1"/>
  <c r="M85" i="78"/>
  <c r="P73" i="76"/>
  <c r="Q73" i="76"/>
  <c r="R80" i="81"/>
  <c r="P64" i="69"/>
  <c r="R64" i="69"/>
  <c r="BP21" i="74"/>
  <c r="N71" i="74"/>
  <c r="S71" i="74" s="1"/>
  <c r="T65" i="82"/>
  <c r="S65" i="82"/>
  <c r="M58" i="73"/>
  <c r="BK11" i="73"/>
  <c r="M57" i="73" s="1"/>
  <c r="M77" i="52"/>
  <c r="BP31" i="52"/>
  <c r="M86" i="51"/>
  <c r="BP40" i="51"/>
  <c r="M77" i="57"/>
  <c r="BP31" i="57"/>
  <c r="N77" i="57" s="1"/>
  <c r="L64" i="18"/>
  <c r="BK18" i="18"/>
  <c r="L60" i="18"/>
  <c r="BK14" i="18"/>
  <c r="Q77" i="76"/>
  <c r="Q70" i="76"/>
  <c r="P70" i="76"/>
  <c r="S82" i="73"/>
  <c r="P82" i="73"/>
  <c r="Q82" i="73"/>
  <c r="R82" i="73"/>
  <c r="S64" i="82"/>
  <c r="T64" i="82"/>
  <c r="T90" i="69"/>
  <c r="M58" i="76"/>
  <c r="BK11" i="76"/>
  <c r="M57" i="76" s="1"/>
  <c r="Q82" i="78"/>
  <c r="S81" i="84"/>
  <c r="BP39" i="69"/>
  <c r="BK38" i="81"/>
  <c r="M84" i="81" s="1"/>
  <c r="M85" i="81"/>
  <c r="S61" i="83"/>
  <c r="T61" i="83"/>
  <c r="T65" i="83"/>
  <c r="S65" i="83"/>
  <c r="R73" i="81"/>
  <c r="R81" i="73"/>
  <c r="Q81" i="73"/>
  <c r="S81" i="73"/>
  <c r="P81" i="73"/>
  <c r="T81" i="83"/>
  <c r="S81" i="83"/>
  <c r="R86" i="81"/>
  <c r="M58" i="69"/>
  <c r="BK11" i="69"/>
  <c r="M57" i="69" s="1"/>
  <c r="S60" i="74"/>
  <c r="P60" i="74"/>
  <c r="Q60" i="74"/>
  <c r="T60" i="74"/>
  <c r="Q61" i="76"/>
  <c r="P61" i="76"/>
  <c r="R65" i="69"/>
  <c r="P65" i="69"/>
  <c r="M58" i="84"/>
  <c r="BK11" i="84"/>
  <c r="M57" i="84" s="1"/>
  <c r="M59" i="57"/>
  <c r="BP13" i="57"/>
  <c r="M68" i="58"/>
  <c r="BP22" i="58"/>
  <c r="M77" i="58"/>
  <c r="BP31" i="58"/>
  <c r="M86" i="34"/>
  <c r="BP40" i="34"/>
  <c r="N86" i="34" s="1"/>
  <c r="L59" i="59"/>
  <c r="BK13" i="59"/>
  <c r="M58" i="74"/>
  <c r="BK11" i="74"/>
  <c r="M57" i="74" s="1"/>
  <c r="T62" i="82"/>
  <c r="S62" i="82"/>
  <c r="S60" i="84"/>
  <c r="R90" i="69"/>
  <c r="P90" i="69"/>
  <c r="P71" i="69"/>
  <c r="R71" i="69"/>
  <c r="BK29" i="82"/>
  <c r="M75" i="82" s="1"/>
  <c r="M76" i="82"/>
  <c r="T86" i="69"/>
  <c r="T79" i="69"/>
  <c r="Q71" i="76"/>
  <c r="P71" i="76"/>
  <c r="T88" i="83"/>
  <c r="S88" i="83"/>
  <c r="R79" i="73"/>
  <c r="Q79" i="73"/>
  <c r="P79" i="73"/>
  <c r="S79" i="73"/>
  <c r="T60" i="69"/>
  <c r="Q62" i="76"/>
  <c r="P62" i="76"/>
  <c r="BP39" i="81"/>
  <c r="R69" i="78"/>
  <c r="Q69" i="78"/>
  <c r="R63" i="73"/>
  <c r="Q63" i="73"/>
  <c r="S63" i="73"/>
  <c r="P63" i="73"/>
  <c r="BK20" i="74"/>
  <c r="M66" i="74" s="1"/>
  <c r="M67" i="74"/>
  <c r="S89" i="82"/>
  <c r="T89" i="82"/>
  <c r="T65" i="69"/>
  <c r="T78" i="83"/>
  <c r="S78" i="83"/>
  <c r="L81" i="18"/>
  <c r="BK35" i="18"/>
  <c r="L63" i="18"/>
  <c r="BK17" i="18"/>
  <c r="M77" i="59"/>
  <c r="BP31" i="59"/>
  <c r="M68" i="51"/>
  <c r="BP22" i="51"/>
  <c r="L70" i="18"/>
  <c r="BK24" i="18"/>
  <c r="P88" i="74"/>
  <c r="S88" i="74"/>
  <c r="Q88" i="74"/>
  <c r="T88" i="74"/>
  <c r="BK20" i="81"/>
  <c r="M66" i="81" s="1"/>
  <c r="M67" i="81"/>
  <c r="S73" i="83"/>
  <c r="T73" i="83"/>
  <c r="Q90" i="74"/>
  <c r="P90" i="74"/>
  <c r="S90" i="74"/>
  <c r="T90" i="74"/>
  <c r="T71" i="69"/>
  <c r="N59" i="84"/>
  <c r="BP12" i="84"/>
  <c r="S90" i="73"/>
  <c r="P90" i="73"/>
  <c r="Q90" i="73"/>
  <c r="R90" i="73"/>
  <c r="R89" i="81"/>
  <c r="P79" i="69"/>
  <c r="R79" i="69"/>
  <c r="R59" i="81"/>
  <c r="S89" i="74"/>
  <c r="T89" i="74"/>
  <c r="P89" i="74"/>
  <c r="Q89" i="74"/>
  <c r="T90" i="82"/>
  <c r="S90" i="82"/>
  <c r="P60" i="69"/>
  <c r="R60" i="69"/>
  <c r="R90" i="81"/>
  <c r="M58" i="78"/>
  <c r="BK11" i="78"/>
  <c r="M57" i="78" s="1"/>
  <c r="R78" i="81"/>
  <c r="BK38" i="84"/>
  <c r="M84" i="84" s="1"/>
  <c r="M85" i="84"/>
  <c r="S61" i="82"/>
  <c r="T61" i="82"/>
  <c r="P65" i="76"/>
  <c r="Q65" i="76"/>
  <c r="BK20" i="82"/>
  <c r="M66" i="82" s="1"/>
  <c r="M67" i="82"/>
  <c r="T88" i="69"/>
  <c r="L61" i="18"/>
  <c r="BK15" i="18"/>
  <c r="Q60" i="78"/>
  <c r="R60" i="78"/>
  <c r="R79" i="81"/>
  <c r="T79" i="83"/>
  <c r="S79" i="83"/>
  <c r="N77" i="82"/>
  <c r="P77" i="82" s="1"/>
  <c r="BP30" i="82"/>
  <c r="BP30" i="78"/>
  <c r="N78" i="78"/>
  <c r="Q69" i="73"/>
  <c r="S69" i="73"/>
  <c r="P69" i="73"/>
  <c r="R69" i="73"/>
  <c r="T87" i="82"/>
  <c r="S87" i="82"/>
  <c r="Q61" i="73"/>
  <c r="S61" i="73"/>
  <c r="P61" i="73"/>
  <c r="R61" i="73"/>
  <c r="N86" i="84"/>
  <c r="BP39" i="84"/>
  <c r="Q81" i="78"/>
  <c r="R81" i="78"/>
  <c r="R80" i="78"/>
  <c r="Q80" i="78"/>
  <c r="S63" i="83"/>
  <c r="T63" i="83"/>
  <c r="Q73" i="78"/>
  <c r="R73" i="78"/>
  <c r="P70" i="74"/>
  <c r="S70" i="74"/>
  <c r="Q70" i="74"/>
  <c r="T70" i="74"/>
  <c r="R88" i="69"/>
  <c r="P88" i="69"/>
  <c r="BP13" i="58"/>
  <c r="N59" i="58" s="1"/>
  <c r="M59" i="58"/>
  <c r="L69" i="18"/>
  <c r="BK23" i="18"/>
  <c r="L87" i="18"/>
  <c r="BK41" i="18"/>
  <c r="L88" i="18"/>
  <c r="BK42" i="18"/>
  <c r="T68" i="69"/>
  <c r="S82" i="84"/>
  <c r="T63" i="82"/>
  <c r="S63" i="82"/>
  <c r="BK38" i="74"/>
  <c r="M84" i="74" s="1"/>
  <c r="M85" i="74"/>
  <c r="Q72" i="78"/>
  <c r="R72" i="78"/>
  <c r="R88" i="73"/>
  <c r="S88" i="73"/>
  <c r="Q88" i="73"/>
  <c r="P88" i="73"/>
  <c r="R81" i="81"/>
  <c r="Q70" i="78"/>
  <c r="R70" i="78"/>
  <c r="R63" i="81"/>
  <c r="R61" i="81"/>
  <c r="T70" i="69"/>
  <c r="N68" i="82"/>
  <c r="P68" i="82" s="1"/>
  <c r="BP21" i="82"/>
  <c r="S69" i="82"/>
  <c r="T69" i="82"/>
  <c r="S78" i="82"/>
  <c r="T78" i="82"/>
  <c r="BP21" i="81"/>
  <c r="P81" i="76"/>
  <c r="Q81" i="76"/>
  <c r="T73" i="82"/>
  <c r="S73" i="82"/>
  <c r="M68" i="59"/>
  <c r="BP22" i="59"/>
  <c r="T81" i="74"/>
  <c r="Q81" i="74"/>
  <c r="P81" i="74"/>
  <c r="S81" i="74"/>
  <c r="T73" i="69"/>
  <c r="P90" i="76"/>
  <c r="Q90" i="76"/>
  <c r="M58" i="81"/>
  <c r="BK11" i="81"/>
  <c r="M57" i="81" s="1"/>
  <c r="BP39" i="73"/>
  <c r="S70" i="84"/>
  <c r="R65" i="78"/>
  <c r="Q65" i="78"/>
  <c r="Q60" i="73"/>
  <c r="S60" i="73"/>
  <c r="P60" i="73"/>
  <c r="R60" i="73"/>
  <c r="Q63" i="76"/>
  <c r="P63" i="76"/>
  <c r="T87" i="69"/>
  <c r="T62" i="74"/>
  <c r="S62" i="74"/>
  <c r="P62" i="74"/>
  <c r="Q62" i="74"/>
  <c r="R65" i="81"/>
  <c r="T89" i="69"/>
  <c r="P68" i="69"/>
  <c r="P87" i="76"/>
  <c r="Q87" i="76"/>
  <c r="R70" i="69"/>
  <c r="P70" i="69"/>
  <c r="T78" i="69"/>
  <c r="T80" i="74"/>
  <c r="Q80" i="74"/>
  <c r="S80" i="74"/>
  <c r="P80" i="74"/>
  <c r="T69" i="74"/>
  <c r="Q69" i="74"/>
  <c r="P69" i="74"/>
  <c r="S69" i="74"/>
  <c r="S71" i="83"/>
  <c r="T71" i="83"/>
  <c r="T87" i="74"/>
  <c r="P87" i="74"/>
  <c r="S87" i="74"/>
  <c r="Q87" i="74"/>
  <c r="S65" i="73"/>
  <c r="P65" i="73"/>
  <c r="Q65" i="73"/>
  <c r="R65" i="73"/>
  <c r="R68" i="81"/>
  <c r="P64" i="74"/>
  <c r="S64" i="74"/>
  <c r="T64" i="74"/>
  <c r="Q64" i="74"/>
  <c r="Q88" i="78"/>
  <c r="M68" i="57"/>
  <c r="BP22" i="57"/>
  <c r="M69" i="34"/>
  <c r="BP23" i="34"/>
  <c r="N69" i="34" s="1"/>
  <c r="L86" i="57"/>
  <c r="BK40" i="57"/>
  <c r="M59" i="52"/>
  <c r="BP13" i="52"/>
  <c r="BP21" i="76"/>
  <c r="N72" i="76"/>
  <c r="R72" i="76" s="1"/>
  <c r="S79" i="84"/>
  <c r="P73" i="69"/>
  <c r="R73" i="69"/>
  <c r="BK29" i="78"/>
  <c r="M75" i="78" s="1"/>
  <c r="M76" i="78"/>
  <c r="S89" i="73"/>
  <c r="P89" i="73"/>
  <c r="R89" i="73"/>
  <c r="Q89" i="73"/>
  <c r="T62" i="69"/>
  <c r="S78" i="73"/>
  <c r="Q78" i="73"/>
  <c r="P78" i="73"/>
  <c r="R78" i="73"/>
  <c r="S70" i="83"/>
  <c r="T70" i="83"/>
  <c r="T64" i="83"/>
  <c r="S64" i="83"/>
  <c r="P87" i="69"/>
  <c r="R87" i="69"/>
  <c r="T59" i="69"/>
  <c r="P89" i="69"/>
  <c r="R89" i="69"/>
  <c r="BP12" i="66"/>
  <c r="T69" i="69"/>
  <c r="S89" i="83"/>
  <c r="T89" i="83"/>
  <c r="R78" i="69"/>
  <c r="P78" i="69"/>
  <c r="R70" i="81"/>
  <c r="BP12" i="78"/>
  <c r="T72" i="69"/>
  <c r="M58" i="82"/>
  <c r="BK11" i="82"/>
  <c r="M57" i="82" s="1"/>
  <c r="T80" i="69"/>
  <c r="R88" i="81"/>
  <c r="P82" i="74"/>
  <c r="T82" i="74"/>
  <c r="Q82" i="74"/>
  <c r="S82" i="74"/>
  <c r="P86" i="69"/>
  <c r="M77" i="51"/>
  <c r="BP31" i="51"/>
  <c r="N77" i="51" s="1"/>
  <c r="L62" i="18"/>
  <c r="BK16" i="18"/>
  <c r="L68" i="52"/>
  <c r="BK22" i="52"/>
  <c r="L60" i="52"/>
  <c r="BK14" i="52"/>
  <c r="S78" i="84"/>
  <c r="P64" i="76"/>
  <c r="Q64" i="76"/>
  <c r="S61" i="84"/>
  <c r="BP12" i="74"/>
  <c r="S88" i="84"/>
  <c r="P80" i="73"/>
  <c r="Q80" i="73"/>
  <c r="R80" i="73"/>
  <c r="S80" i="73"/>
  <c r="Q61" i="78"/>
  <c r="R61" i="78"/>
  <c r="R62" i="69"/>
  <c r="P62" i="69"/>
  <c r="P72" i="73"/>
  <c r="R72" i="73"/>
  <c r="S72" i="73"/>
  <c r="Q72" i="73"/>
  <c r="Q79" i="78"/>
  <c r="R79" i="78"/>
  <c r="S71" i="73"/>
  <c r="P71" i="73"/>
  <c r="R71" i="73"/>
  <c r="Q71" i="73"/>
  <c r="R64" i="81"/>
  <c r="T81" i="69"/>
  <c r="BP21" i="66"/>
  <c r="BP30" i="74"/>
  <c r="BP12" i="69"/>
  <c r="Q60" i="76"/>
  <c r="P60" i="76"/>
  <c r="S72" i="82"/>
  <c r="T72" i="82"/>
  <c r="R69" i="69"/>
  <c r="P69" i="69"/>
  <c r="BP30" i="73"/>
  <c r="R63" i="78"/>
  <c r="Q63" i="78"/>
  <c r="BK20" i="83"/>
  <c r="M66" i="83" s="1"/>
  <c r="M67" i="83"/>
  <c r="Q69" i="76"/>
  <c r="P69" i="76"/>
  <c r="BK38" i="83"/>
  <c r="M84" i="83" s="1"/>
  <c r="M85" i="83"/>
  <c r="R72" i="69"/>
  <c r="P72" i="69"/>
  <c r="R90" i="78"/>
  <c r="Q90" i="78"/>
  <c r="N59" i="82"/>
  <c r="P59" i="82" s="1"/>
  <c r="BP12" i="82"/>
  <c r="BP39" i="66"/>
  <c r="N88" i="66"/>
  <c r="S88" i="66" s="1"/>
  <c r="R80" i="69"/>
  <c r="P80" i="69"/>
  <c r="R60" i="81"/>
  <c r="L71" i="18"/>
  <c r="BK25" i="18"/>
  <c r="BP13" i="34"/>
  <c r="M59" i="34"/>
  <c r="L77" i="35"/>
  <c r="BK31" i="35"/>
  <c r="BP31" i="34"/>
  <c r="M77" i="34"/>
  <c r="L68" i="34"/>
  <c r="BK22" i="34"/>
  <c r="L86" i="58"/>
  <c r="BK40" i="58"/>
  <c r="BK20" i="76"/>
  <c r="M66" i="76" s="1"/>
  <c r="M67" i="76"/>
  <c r="Q63" i="74"/>
  <c r="P63" i="74"/>
  <c r="S63" i="74"/>
  <c r="T63" i="74"/>
  <c r="P72" i="74"/>
  <c r="Q72" i="74"/>
  <c r="T72" i="74"/>
  <c r="S72" i="74"/>
  <c r="R72" i="81"/>
  <c r="M85" i="69"/>
  <c r="BK38" i="69"/>
  <c r="M84" i="69" s="1"/>
  <c r="BK29" i="83"/>
  <c r="M75" i="83" s="1"/>
  <c r="M76" i="83"/>
  <c r="BF9" i="84"/>
  <c r="L55" i="84" s="1"/>
  <c r="L56" i="84"/>
  <c r="R62" i="81"/>
  <c r="P81" i="69"/>
  <c r="R81" i="69"/>
  <c r="S65" i="84"/>
  <c r="S61" i="74"/>
  <c r="P61" i="74"/>
  <c r="Q61" i="74"/>
  <c r="T61" i="74"/>
  <c r="T82" i="69"/>
  <c r="N86" i="82"/>
  <c r="P86" i="82" s="1"/>
  <c r="BP39" i="82"/>
  <c r="T77" i="69"/>
  <c r="Q82" i="76"/>
  <c r="P82" i="76"/>
  <c r="R77" i="81"/>
  <c r="T71" i="82"/>
  <c r="S71" i="82"/>
  <c r="N68" i="83"/>
  <c r="P68" i="83" s="1"/>
  <c r="BP21" i="83"/>
  <c r="S79" i="82"/>
  <c r="T79" i="82"/>
  <c r="R71" i="81"/>
  <c r="R69" i="81"/>
  <c r="N86" i="83"/>
  <c r="P86" i="83" s="1"/>
  <c r="BP39" i="83"/>
  <c r="Q88" i="76"/>
  <c r="P88" i="76"/>
  <c r="BP13" i="35"/>
  <c r="M59" i="35"/>
  <c r="L56" i="81"/>
  <c r="BF9" i="81"/>
  <c r="L55" i="81" s="1"/>
  <c r="L56" i="78"/>
  <c r="BF9" i="78"/>
  <c r="L55" i="78" s="1"/>
  <c r="H17" i="38"/>
  <c r="H9" i="38"/>
  <c r="BF9" i="76"/>
  <c r="L55" i="76" s="1"/>
  <c r="L56" i="76"/>
  <c r="BF9" i="74"/>
  <c r="L55" i="74" s="1"/>
  <c r="L56" i="74"/>
  <c r="T59" i="51"/>
  <c r="S59" i="51"/>
  <c r="S77" i="35"/>
  <c r="L56" i="73"/>
  <c r="BF9" i="73"/>
  <c r="L55" i="73" s="1"/>
  <c r="R59" i="51"/>
  <c r="K60" i="52"/>
  <c r="Q66" i="69"/>
  <c r="L56" i="69"/>
  <c r="BF9" i="69"/>
  <c r="L55" i="69" s="1"/>
  <c r="BF14" i="59"/>
  <c r="J76" i="59"/>
  <c r="I56" i="58"/>
  <c r="AV29" i="52"/>
  <c r="J75" i="52" s="1"/>
  <c r="AV29" i="58"/>
  <c r="J75" i="58" s="1"/>
  <c r="AV29" i="34"/>
  <c r="J75" i="34" s="1"/>
  <c r="AV9" i="18"/>
  <c r="J55" i="18" s="1"/>
  <c r="AV29" i="18"/>
  <c r="J75" i="18" s="1"/>
  <c r="AV29" i="51"/>
  <c r="J75" i="51" s="1"/>
  <c r="AV29" i="57"/>
  <c r="J75" i="57" s="1"/>
  <c r="AV11" i="58"/>
  <c r="J57" i="58" s="1"/>
  <c r="J76" i="58"/>
  <c r="AV38" i="59"/>
  <c r="J84" i="59" s="1"/>
  <c r="J76" i="57"/>
  <c r="P59" i="66"/>
  <c r="R59" i="66"/>
  <c r="P77" i="66"/>
  <c r="R77" i="66"/>
  <c r="P59" i="51"/>
  <c r="P68" i="66"/>
  <c r="R68" i="66"/>
  <c r="Q59" i="51"/>
  <c r="P86" i="66"/>
  <c r="R86" i="66"/>
  <c r="J67" i="58"/>
  <c r="AV20" i="58"/>
  <c r="J66" i="58" s="1"/>
  <c r="J67" i="59"/>
  <c r="BA30" i="18"/>
  <c r="BA29" i="18" s="1"/>
  <c r="K75" i="18" s="1"/>
  <c r="AV20" i="52"/>
  <c r="J66" i="52" s="1"/>
  <c r="J67" i="57"/>
  <c r="L58" i="66"/>
  <c r="BF11" i="66"/>
  <c r="L57" i="66" s="1"/>
  <c r="L75" i="66"/>
  <c r="Q75" i="66" s="1"/>
  <c r="L76" i="66"/>
  <c r="K56" i="66"/>
  <c r="BA9" i="66"/>
  <c r="K55" i="66" s="1"/>
  <c r="BF20" i="66"/>
  <c r="L66" i="66" s="1"/>
  <c r="L67" i="66"/>
  <c r="AV11" i="57"/>
  <c r="J57" i="57" s="1"/>
  <c r="L85" i="66"/>
  <c r="BF38" i="66"/>
  <c r="L84" i="66" s="1"/>
  <c r="AV11" i="52"/>
  <c r="J57" i="52" s="1"/>
  <c r="I56" i="34"/>
  <c r="I56" i="18"/>
  <c r="AV11" i="34"/>
  <c r="J57" i="34" s="1"/>
  <c r="AV11" i="35"/>
  <c r="J57" i="35" s="1"/>
  <c r="J76" i="18"/>
  <c r="BA39" i="34"/>
  <c r="BA38" i="34" s="1"/>
  <c r="K84" i="34" s="1"/>
  <c r="K85" i="18"/>
  <c r="J67" i="34"/>
  <c r="J76" i="52"/>
  <c r="J76" i="34"/>
  <c r="J85" i="51"/>
  <c r="J76" i="51"/>
  <c r="BF41" i="64"/>
  <c r="K87" i="64"/>
  <c r="BF15" i="65"/>
  <c r="K61" i="65"/>
  <c r="BF42" i="64"/>
  <c r="K88" i="64"/>
  <c r="BF16" i="64"/>
  <c r="K62" i="64"/>
  <c r="AV38" i="65"/>
  <c r="J84" i="65" s="1"/>
  <c r="J85" i="65"/>
  <c r="BF13" i="65"/>
  <c r="BK13" i="65" s="1"/>
  <c r="K59" i="65"/>
  <c r="BA12" i="65"/>
  <c r="BF16" i="65"/>
  <c r="K62" i="65"/>
  <c r="BF27" i="65"/>
  <c r="K73" i="65"/>
  <c r="K64" i="65"/>
  <c r="BF18" i="65"/>
  <c r="BF33" i="64"/>
  <c r="K79" i="64"/>
  <c r="BF34" i="65"/>
  <c r="K80" i="65"/>
  <c r="BF32" i="65"/>
  <c r="K78" i="65"/>
  <c r="BF44" i="63"/>
  <c r="K90" i="63"/>
  <c r="J85" i="64"/>
  <c r="AV38" i="64"/>
  <c r="J84" i="64" s="1"/>
  <c r="BF43" i="63"/>
  <c r="K89" i="63"/>
  <c r="K82" i="64"/>
  <c r="BF36" i="64"/>
  <c r="J75" i="65"/>
  <c r="J76" i="65"/>
  <c r="J58" i="64"/>
  <c r="AV11" i="64"/>
  <c r="J57" i="64" s="1"/>
  <c r="K87" i="63"/>
  <c r="BF41" i="63"/>
  <c r="BF27" i="64"/>
  <c r="K73" i="64"/>
  <c r="BF40" i="65"/>
  <c r="BK40" i="65" s="1"/>
  <c r="K86" i="65"/>
  <c r="BA39" i="65"/>
  <c r="BF18" i="64"/>
  <c r="K64" i="64"/>
  <c r="BF26" i="65"/>
  <c r="K72" i="65"/>
  <c r="BF16" i="63"/>
  <c r="K62" i="63"/>
  <c r="K86" i="64"/>
  <c r="BF40" i="64"/>
  <c r="BK40" i="64" s="1"/>
  <c r="BA39" i="64"/>
  <c r="AV20" i="65"/>
  <c r="J66" i="65" s="1"/>
  <c r="J67" i="65"/>
  <c r="BF17" i="63"/>
  <c r="K63" i="63"/>
  <c r="K77" i="65"/>
  <c r="BF31" i="65"/>
  <c r="BK31" i="65" s="1"/>
  <c r="BA30" i="65"/>
  <c r="BA29" i="65" s="1"/>
  <c r="BF35" i="63"/>
  <c r="K81" i="63"/>
  <c r="BF34" i="64"/>
  <c r="K80" i="64"/>
  <c r="K59" i="64"/>
  <c r="BF13" i="64"/>
  <c r="BK13" i="64" s="1"/>
  <c r="BA12" i="64"/>
  <c r="BF24" i="64"/>
  <c r="K70" i="64"/>
  <c r="K68" i="65"/>
  <c r="BF22" i="65"/>
  <c r="BK22" i="65" s="1"/>
  <c r="BA21" i="65"/>
  <c r="BF19" i="64"/>
  <c r="K65" i="64"/>
  <c r="K88" i="65"/>
  <c r="BF42" i="65"/>
  <c r="BF25" i="63"/>
  <c r="K71" i="63"/>
  <c r="BF23" i="65"/>
  <c r="K69" i="65"/>
  <c r="BF42" i="63"/>
  <c r="K88" i="63"/>
  <c r="BF17" i="64"/>
  <c r="K63" i="64"/>
  <c r="BF18" i="63"/>
  <c r="K64" i="63"/>
  <c r="BF19" i="63"/>
  <c r="K65" i="63"/>
  <c r="BF44" i="65"/>
  <c r="K90" i="65"/>
  <c r="BF27" i="63"/>
  <c r="K73" i="63"/>
  <c r="BF36" i="63"/>
  <c r="K82" i="63"/>
  <c r="AV20" i="63"/>
  <c r="J66" i="63" s="1"/>
  <c r="J67" i="63"/>
  <c r="AV38" i="63"/>
  <c r="J84" i="63" s="1"/>
  <c r="J85" i="63"/>
  <c r="BF41" i="65"/>
  <c r="K87" i="65"/>
  <c r="BF24" i="63"/>
  <c r="K70" i="63"/>
  <c r="BF35" i="65"/>
  <c r="K81" i="65"/>
  <c r="BF33" i="65"/>
  <c r="K79" i="65"/>
  <c r="BF26" i="63"/>
  <c r="K72" i="63"/>
  <c r="K69" i="63"/>
  <c r="BF23" i="63"/>
  <c r="BF22" i="63"/>
  <c r="BK22" i="63" s="1"/>
  <c r="K68" i="63"/>
  <c r="BA21" i="63"/>
  <c r="K89" i="65"/>
  <c r="BF43" i="65"/>
  <c r="BF34" i="63"/>
  <c r="K80" i="63"/>
  <c r="J75" i="64"/>
  <c r="J76" i="64"/>
  <c r="BF17" i="65"/>
  <c r="K63" i="65"/>
  <c r="BF36" i="65"/>
  <c r="K82" i="65"/>
  <c r="BF35" i="64"/>
  <c r="K81" i="64"/>
  <c r="AQ9" i="63"/>
  <c r="I55" i="63" s="1"/>
  <c r="I56" i="63"/>
  <c r="BF40" i="63"/>
  <c r="BK40" i="63" s="1"/>
  <c r="K86" i="63"/>
  <c r="BA39" i="63"/>
  <c r="BF32" i="64"/>
  <c r="K78" i="64"/>
  <c r="K77" i="64"/>
  <c r="BF31" i="64"/>
  <c r="BK31" i="64" s="1"/>
  <c r="BA30" i="64"/>
  <c r="BA29" i="64" s="1"/>
  <c r="BF15" i="64"/>
  <c r="K61" i="64"/>
  <c r="AQ9" i="65"/>
  <c r="I55" i="65" s="1"/>
  <c r="I56" i="65"/>
  <c r="AV20" i="64"/>
  <c r="J66" i="64" s="1"/>
  <c r="J67" i="64"/>
  <c r="BF19" i="65"/>
  <c r="K65" i="65"/>
  <c r="AQ9" i="64"/>
  <c r="I55" i="64" s="1"/>
  <c r="I56" i="64"/>
  <c r="BF25" i="65"/>
  <c r="K71" i="65"/>
  <c r="BF33" i="63"/>
  <c r="K79" i="63"/>
  <c r="K68" i="64"/>
  <c r="BF22" i="64"/>
  <c r="BK22" i="64" s="1"/>
  <c r="BA21" i="64"/>
  <c r="K60" i="64"/>
  <c r="BF14" i="64"/>
  <c r="BF26" i="64"/>
  <c r="K72" i="64"/>
  <c r="BF32" i="63"/>
  <c r="K78" i="63"/>
  <c r="K60" i="63"/>
  <c r="BF14" i="63"/>
  <c r="J76" i="63"/>
  <c r="J75" i="63"/>
  <c r="BF23" i="64"/>
  <c r="K69" i="64"/>
  <c r="J58" i="63"/>
  <c r="AV11" i="63"/>
  <c r="J57" i="63" s="1"/>
  <c r="BF24" i="65"/>
  <c r="K70" i="65"/>
  <c r="BF44" i="64"/>
  <c r="K90" i="64"/>
  <c r="BF43" i="64"/>
  <c r="K89" i="64"/>
  <c r="K60" i="65"/>
  <c r="BF14" i="65"/>
  <c r="K77" i="63"/>
  <c r="BF31" i="63"/>
  <c r="BK31" i="63" s="1"/>
  <c r="BA30" i="63"/>
  <c r="BA29" i="63" s="1"/>
  <c r="J58" i="65"/>
  <c r="AV11" i="65"/>
  <c r="J57" i="65" s="1"/>
  <c r="BF15" i="63"/>
  <c r="K61" i="63"/>
  <c r="K59" i="63"/>
  <c r="BF13" i="63"/>
  <c r="BK13" i="63" s="1"/>
  <c r="BA12" i="63"/>
  <c r="BF25" i="64"/>
  <c r="K71" i="64"/>
  <c r="J85" i="58"/>
  <c r="BA11" i="18"/>
  <c r="K57" i="18" s="1"/>
  <c r="BA21" i="57"/>
  <c r="BA20" i="57" s="1"/>
  <c r="K66" i="57" s="1"/>
  <c r="J67" i="51"/>
  <c r="BA39" i="51"/>
  <c r="BA38" i="51" s="1"/>
  <c r="K84" i="51" s="1"/>
  <c r="J85" i="34"/>
  <c r="AQ9" i="59"/>
  <c r="I55" i="59" s="1"/>
  <c r="BA39" i="59"/>
  <c r="BA38" i="59" s="1"/>
  <c r="K84" i="59" s="1"/>
  <c r="BA30" i="51"/>
  <c r="BA30" i="58"/>
  <c r="K76" i="58" s="1"/>
  <c r="BA30" i="34"/>
  <c r="BA12" i="58"/>
  <c r="K58" i="58" s="1"/>
  <c r="BA12" i="57"/>
  <c r="J58" i="59"/>
  <c r="AV11" i="59"/>
  <c r="J57" i="59" s="1"/>
  <c r="R59" i="18"/>
  <c r="R86" i="18"/>
  <c r="AV38" i="52"/>
  <c r="J84" i="52" s="1"/>
  <c r="J85" i="52"/>
  <c r="L86" i="34"/>
  <c r="BF32" i="57"/>
  <c r="K78" i="57"/>
  <c r="BA30" i="57"/>
  <c r="BA29" i="57" s="1"/>
  <c r="L68" i="58"/>
  <c r="L68" i="57"/>
  <c r="L77" i="18"/>
  <c r="BF33" i="52"/>
  <c r="K79" i="52"/>
  <c r="BF41" i="52"/>
  <c r="K87" i="52"/>
  <c r="J75" i="35"/>
  <c r="J76" i="35"/>
  <c r="L77" i="52"/>
  <c r="BA30" i="52"/>
  <c r="BA29" i="52" s="1"/>
  <c r="BF14" i="34"/>
  <c r="K60" i="34"/>
  <c r="BA12" i="34"/>
  <c r="AV38" i="57"/>
  <c r="J84" i="57" s="1"/>
  <c r="J85" i="57"/>
  <c r="BF35" i="59"/>
  <c r="K81" i="59"/>
  <c r="BA30" i="59"/>
  <c r="BA29" i="59" s="1"/>
  <c r="BF25" i="59"/>
  <c r="K71" i="59"/>
  <c r="L59" i="34"/>
  <c r="L77" i="51"/>
  <c r="BF35" i="52"/>
  <c r="K81" i="52"/>
  <c r="L86" i="59"/>
  <c r="AQ9" i="35"/>
  <c r="I55" i="35" s="1"/>
  <c r="I56" i="35"/>
  <c r="L59" i="57"/>
  <c r="BF43" i="35"/>
  <c r="K89" i="35"/>
  <c r="AQ9" i="57"/>
  <c r="I55" i="57" s="1"/>
  <c r="I56" i="57"/>
  <c r="L59" i="58"/>
  <c r="BF19" i="59"/>
  <c r="K65" i="59"/>
  <c r="BF18" i="57"/>
  <c r="K64" i="57"/>
  <c r="BF44" i="51"/>
  <c r="K90" i="51"/>
  <c r="BF36" i="57"/>
  <c r="K82" i="57"/>
  <c r="BF36" i="52"/>
  <c r="K82" i="52"/>
  <c r="BF24" i="58"/>
  <c r="K70" i="58"/>
  <c r="BF23" i="52"/>
  <c r="K69" i="52"/>
  <c r="BA21" i="52"/>
  <c r="BF24" i="51"/>
  <c r="K70" i="51"/>
  <c r="BF33" i="34"/>
  <c r="K79" i="34"/>
  <c r="BF19" i="34"/>
  <c r="K65" i="34"/>
  <c r="BF34" i="59"/>
  <c r="K80" i="59"/>
  <c r="BF27" i="35"/>
  <c r="K73" i="35"/>
  <c r="L68" i="59"/>
  <c r="AV38" i="35"/>
  <c r="J84" i="35" s="1"/>
  <c r="J85" i="35"/>
  <c r="AQ9" i="51"/>
  <c r="I55" i="51" s="1"/>
  <c r="I56" i="51"/>
  <c r="BA21" i="58"/>
  <c r="BF33" i="57"/>
  <c r="K79" i="57"/>
  <c r="BF16" i="52"/>
  <c r="K62" i="52"/>
  <c r="BF23" i="51"/>
  <c r="K69" i="51"/>
  <c r="BF32" i="59"/>
  <c r="K78" i="59"/>
  <c r="BF26" i="58"/>
  <c r="K72" i="58"/>
  <c r="BF44" i="35"/>
  <c r="K90" i="35"/>
  <c r="BF33" i="51"/>
  <c r="K79" i="51"/>
  <c r="BF25" i="51"/>
  <c r="K71" i="51"/>
  <c r="BF44" i="18"/>
  <c r="K90" i="18"/>
  <c r="BF32" i="58"/>
  <c r="K78" i="58"/>
  <c r="L59" i="52"/>
  <c r="BF25" i="35"/>
  <c r="K71" i="35"/>
  <c r="BF26" i="51"/>
  <c r="K72" i="51"/>
  <c r="L77" i="34"/>
  <c r="BF32" i="34"/>
  <c r="K78" i="34"/>
  <c r="L69" i="34"/>
  <c r="BF27" i="18"/>
  <c r="K73" i="18"/>
  <c r="BF34" i="58"/>
  <c r="K80" i="58"/>
  <c r="BF32" i="52"/>
  <c r="K78" i="52"/>
  <c r="BF15" i="51"/>
  <c r="K61" i="51"/>
  <c r="BF34" i="34"/>
  <c r="K80" i="34"/>
  <c r="BF25" i="34"/>
  <c r="K71" i="34"/>
  <c r="BF42" i="58"/>
  <c r="K88" i="58"/>
  <c r="BF41" i="34"/>
  <c r="K87" i="34"/>
  <c r="BF35" i="57"/>
  <c r="K81" i="57"/>
  <c r="BF17" i="52"/>
  <c r="K63" i="52"/>
  <c r="BF25" i="57"/>
  <c r="K71" i="57"/>
  <c r="BF15" i="58"/>
  <c r="K61" i="58"/>
  <c r="BF41" i="59"/>
  <c r="K87" i="59"/>
  <c r="BF42" i="35"/>
  <c r="K88" i="35"/>
  <c r="BF36" i="18"/>
  <c r="K82" i="18"/>
  <c r="BF17" i="59"/>
  <c r="K63" i="59"/>
  <c r="BF16" i="35"/>
  <c r="K62" i="35"/>
  <c r="BF43" i="34"/>
  <c r="K89" i="34"/>
  <c r="BF17" i="58"/>
  <c r="K63" i="58"/>
  <c r="BF44" i="59"/>
  <c r="K90" i="59"/>
  <c r="BF43" i="51"/>
  <c r="K89" i="51"/>
  <c r="BF42" i="57"/>
  <c r="K88" i="57"/>
  <c r="L68" i="51"/>
  <c r="BF19" i="51"/>
  <c r="K65" i="51"/>
  <c r="BF27" i="58"/>
  <c r="K73" i="58"/>
  <c r="BF32" i="18"/>
  <c r="K78" i="18"/>
  <c r="BF18" i="35"/>
  <c r="K64" i="35"/>
  <c r="BF43" i="59"/>
  <c r="K89" i="59"/>
  <c r="BF18" i="58"/>
  <c r="K64" i="58"/>
  <c r="BF26" i="52"/>
  <c r="K72" i="52"/>
  <c r="P59" i="18"/>
  <c r="Q59" i="18"/>
  <c r="BF21" i="18"/>
  <c r="L68" i="18"/>
  <c r="BA21" i="51"/>
  <c r="BF16" i="58"/>
  <c r="K62" i="58"/>
  <c r="BF43" i="57"/>
  <c r="K89" i="57"/>
  <c r="BF34" i="35"/>
  <c r="K80" i="35"/>
  <c r="K70" i="52"/>
  <c r="BF24" i="52"/>
  <c r="BK24" i="52" s="1"/>
  <c r="BF26" i="57"/>
  <c r="K72" i="57"/>
  <c r="BF15" i="57"/>
  <c r="K61" i="57"/>
  <c r="BF41" i="58"/>
  <c r="BK41" i="58" s="1"/>
  <c r="K87" i="58"/>
  <c r="BA39" i="58"/>
  <c r="BF36" i="59"/>
  <c r="K82" i="59"/>
  <c r="BF34" i="52"/>
  <c r="K80" i="52"/>
  <c r="BF14" i="58"/>
  <c r="K60" i="58"/>
  <c r="BF44" i="58"/>
  <c r="K90" i="58"/>
  <c r="BF33" i="58"/>
  <c r="K79" i="58"/>
  <c r="BF17" i="51"/>
  <c r="K63" i="51"/>
  <c r="BF12" i="18"/>
  <c r="L86" i="51"/>
  <c r="L77" i="58"/>
  <c r="BA20" i="18"/>
  <c r="K66" i="18" s="1"/>
  <c r="K67" i="18"/>
  <c r="H55" i="18"/>
  <c r="BF25" i="52"/>
  <c r="K71" i="52"/>
  <c r="BF19" i="35"/>
  <c r="K65" i="35"/>
  <c r="BF16" i="51"/>
  <c r="K62" i="51"/>
  <c r="BF27" i="59"/>
  <c r="K73" i="59"/>
  <c r="BF32" i="51"/>
  <c r="K78" i="51"/>
  <c r="BF35" i="51"/>
  <c r="K81" i="51"/>
  <c r="L59" i="35"/>
  <c r="BF18" i="59"/>
  <c r="K64" i="59"/>
  <c r="BF42" i="51"/>
  <c r="K88" i="51"/>
  <c r="BF27" i="52"/>
  <c r="K73" i="52"/>
  <c r="BF16" i="34"/>
  <c r="K62" i="34"/>
  <c r="BF27" i="51"/>
  <c r="K73" i="51"/>
  <c r="K62" i="59"/>
  <c r="BF16" i="59"/>
  <c r="BK16" i="59" s="1"/>
  <c r="BF24" i="35"/>
  <c r="K70" i="35"/>
  <c r="BF24" i="34"/>
  <c r="K70" i="34"/>
  <c r="BA21" i="34"/>
  <c r="BF44" i="57"/>
  <c r="K90" i="57"/>
  <c r="BF36" i="51"/>
  <c r="K82" i="51"/>
  <c r="BF35" i="35"/>
  <c r="K81" i="35"/>
  <c r="BF14" i="57"/>
  <c r="K60" i="57"/>
  <c r="BF15" i="59"/>
  <c r="K61" i="59"/>
  <c r="BA12" i="59"/>
  <c r="BF44" i="52"/>
  <c r="K90" i="52"/>
  <c r="BF23" i="58"/>
  <c r="K69" i="58"/>
  <c r="BF34" i="57"/>
  <c r="K80" i="57"/>
  <c r="BF15" i="52"/>
  <c r="K61" i="52"/>
  <c r="BA12" i="52"/>
  <c r="BF24" i="57"/>
  <c r="K70" i="57"/>
  <c r="BF19" i="52"/>
  <c r="K65" i="52"/>
  <c r="BF42" i="59"/>
  <c r="K88" i="59"/>
  <c r="L77" i="57"/>
  <c r="BF19" i="57"/>
  <c r="K65" i="57"/>
  <c r="BF17" i="34"/>
  <c r="K63" i="34"/>
  <c r="BF26" i="59"/>
  <c r="K72" i="59"/>
  <c r="BF35" i="34"/>
  <c r="K81" i="34"/>
  <c r="BF33" i="59"/>
  <c r="K79" i="59"/>
  <c r="BF18" i="51"/>
  <c r="K64" i="51"/>
  <c r="BF41" i="51"/>
  <c r="K87" i="51"/>
  <c r="BF23" i="57"/>
  <c r="K69" i="57"/>
  <c r="BF33" i="35"/>
  <c r="K79" i="35"/>
  <c r="BF34" i="51"/>
  <c r="K80" i="51"/>
  <c r="AQ9" i="52"/>
  <c r="I55" i="52" s="1"/>
  <c r="I56" i="52"/>
  <c r="BF43" i="58"/>
  <c r="K89" i="58"/>
  <c r="BF23" i="59"/>
  <c r="K69" i="59"/>
  <c r="BA21" i="59"/>
  <c r="BF35" i="58"/>
  <c r="K81" i="58"/>
  <c r="BF26" i="35"/>
  <c r="K72" i="35"/>
  <c r="BF24" i="59"/>
  <c r="K70" i="59"/>
  <c r="BF27" i="57"/>
  <c r="K73" i="57"/>
  <c r="BF43" i="52"/>
  <c r="K89" i="52"/>
  <c r="BF14" i="35"/>
  <c r="K60" i="35"/>
  <c r="BA12" i="35"/>
  <c r="BF36" i="35"/>
  <c r="K82" i="35"/>
  <c r="BF19" i="18"/>
  <c r="K65" i="18"/>
  <c r="BF44" i="34"/>
  <c r="K90" i="34"/>
  <c r="BF36" i="34"/>
  <c r="K82" i="34"/>
  <c r="BF18" i="52"/>
  <c r="K64" i="52"/>
  <c r="BF36" i="58"/>
  <c r="K82" i="58"/>
  <c r="BF42" i="34"/>
  <c r="K88" i="34"/>
  <c r="BF33" i="18"/>
  <c r="K79" i="18"/>
  <c r="Q86" i="18"/>
  <c r="P86" i="18"/>
  <c r="AV20" i="35"/>
  <c r="J66" i="35" s="1"/>
  <c r="J67" i="35"/>
  <c r="L77" i="59"/>
  <c r="BF17" i="57"/>
  <c r="K63" i="57"/>
  <c r="BF16" i="57"/>
  <c r="K62" i="57"/>
  <c r="BF17" i="35"/>
  <c r="K63" i="35"/>
  <c r="BF19" i="58"/>
  <c r="K65" i="58"/>
  <c r="BF26" i="34"/>
  <c r="K72" i="34"/>
  <c r="BF25" i="58"/>
  <c r="K71" i="58"/>
  <c r="BF15" i="35"/>
  <c r="K61" i="35"/>
  <c r="BF18" i="34"/>
  <c r="K64" i="34"/>
  <c r="BF15" i="34"/>
  <c r="K61" i="34"/>
  <c r="BF39" i="18"/>
  <c r="BA39" i="57"/>
  <c r="K85" i="57" s="1"/>
  <c r="BF41" i="57"/>
  <c r="BK41" i="57" s="1"/>
  <c r="BA39" i="35"/>
  <c r="BF41" i="35"/>
  <c r="BK41" i="35" s="1"/>
  <c r="BA21" i="35"/>
  <c r="BF23" i="35"/>
  <c r="BK23" i="35" s="1"/>
  <c r="BA39" i="52"/>
  <c r="K85" i="52" s="1"/>
  <c r="BF42" i="52"/>
  <c r="BK42" i="52" s="1"/>
  <c r="BA30" i="35"/>
  <c r="BA29" i="35" s="1"/>
  <c r="BF32" i="35"/>
  <c r="BK32" i="35" s="1"/>
  <c r="BA12" i="51"/>
  <c r="BF14" i="51"/>
  <c r="BK14" i="51" s="1"/>
  <c r="AV11" i="51"/>
  <c r="J57" i="51" s="1"/>
  <c r="G123" i="28"/>
  <c r="AC35" i="49"/>
  <c r="AC43" i="49"/>
  <c r="G81" i="28"/>
  <c r="G69" i="28"/>
  <c r="G16" i="28"/>
  <c r="AC34" i="49"/>
  <c r="R59" i="89" l="1"/>
  <c r="Q59" i="89"/>
  <c r="R59" i="97"/>
  <c r="Q59" i="97"/>
  <c r="S68" i="102"/>
  <c r="Q68" i="102"/>
  <c r="Q77" i="102"/>
  <c r="S77" i="102"/>
  <c r="Q86" i="102"/>
  <c r="S86" i="102"/>
  <c r="T77" i="100"/>
  <c r="S77" i="100"/>
  <c r="S59" i="99"/>
  <c r="R59" i="99"/>
  <c r="R68" i="103"/>
  <c r="S68" i="103"/>
  <c r="S86" i="103"/>
  <c r="R86" i="103"/>
  <c r="R68" i="89"/>
  <c r="Q68" i="89"/>
  <c r="R77" i="89"/>
  <c r="Q77" i="89"/>
  <c r="R86" i="89"/>
  <c r="Q86" i="89"/>
  <c r="T86" i="100"/>
  <c r="S86" i="100"/>
  <c r="N76" i="103"/>
  <c r="BP29" i="103"/>
  <c r="N75" i="103" s="1"/>
  <c r="S75" i="66"/>
  <c r="R77" i="97"/>
  <c r="Q77" i="97"/>
  <c r="T68" i="100"/>
  <c r="S68" i="100"/>
  <c r="T68" i="101"/>
  <c r="S68" i="101"/>
  <c r="S59" i="103"/>
  <c r="R59" i="103"/>
  <c r="M56" i="103"/>
  <c r="BK9" i="103"/>
  <c r="M55" i="103" s="1"/>
  <c r="R77" i="103"/>
  <c r="S77" i="103"/>
  <c r="Q59" i="102"/>
  <c r="S59" i="102"/>
  <c r="R86" i="97"/>
  <c r="Q86" i="97"/>
  <c r="R68" i="97"/>
  <c r="Q68" i="97"/>
  <c r="T59" i="100"/>
  <c r="S59" i="100"/>
  <c r="N58" i="103"/>
  <c r="BP11" i="103"/>
  <c r="N57" i="103" s="1"/>
  <c r="BP10" i="103"/>
  <c r="N67" i="103"/>
  <c r="BP20" i="103"/>
  <c r="N66" i="103" s="1"/>
  <c r="N85" i="103"/>
  <c r="BP38" i="103"/>
  <c r="N84" i="103" s="1"/>
  <c r="K123" i="28"/>
  <c r="H122" i="38" s="1"/>
  <c r="BP20" i="98"/>
  <c r="N66" i="98" s="1"/>
  <c r="R66" i="98" s="1"/>
  <c r="N67" i="98"/>
  <c r="R67" i="98" s="1"/>
  <c r="BP38" i="99"/>
  <c r="N84" i="99" s="1"/>
  <c r="R84" i="99" s="1"/>
  <c r="N85" i="99"/>
  <c r="R85" i="99" s="1"/>
  <c r="N76" i="99"/>
  <c r="R76" i="99" s="1"/>
  <c r="BP29" i="99"/>
  <c r="N75" i="99" s="1"/>
  <c r="R75" i="99" s="1"/>
  <c r="N85" i="100"/>
  <c r="BP38" i="100"/>
  <c r="N84" i="100" s="1"/>
  <c r="N58" i="101"/>
  <c r="BP11" i="101"/>
  <c r="N57" i="101" s="1"/>
  <c r="BP10" i="101"/>
  <c r="T68" i="102"/>
  <c r="R68" i="102"/>
  <c r="BK9" i="98"/>
  <c r="M55" i="98" s="1"/>
  <c r="M56" i="98"/>
  <c r="R77" i="102"/>
  <c r="T77" i="102"/>
  <c r="T86" i="102"/>
  <c r="R86" i="102"/>
  <c r="N67" i="99"/>
  <c r="R67" i="99" s="1"/>
  <c r="BP20" i="99"/>
  <c r="N66" i="99" s="1"/>
  <c r="R66" i="99" s="1"/>
  <c r="BP29" i="98"/>
  <c r="N75" i="98" s="1"/>
  <c r="R75" i="98" s="1"/>
  <c r="N76" i="98"/>
  <c r="R76" i="98" s="1"/>
  <c r="N85" i="98"/>
  <c r="R85" i="98" s="1"/>
  <c r="BP38" i="98"/>
  <c r="N84" i="98" s="1"/>
  <c r="R84" i="98" s="1"/>
  <c r="N76" i="101"/>
  <c r="S76" i="101" s="1"/>
  <c r="BP29" i="101"/>
  <c r="N75" i="101" s="1"/>
  <c r="S75" i="101" s="1"/>
  <c r="M56" i="97"/>
  <c r="BK9" i="97"/>
  <c r="M55" i="97" s="1"/>
  <c r="N67" i="95"/>
  <c r="R67" i="95" s="1"/>
  <c r="BP20" i="95"/>
  <c r="N66" i="95" s="1"/>
  <c r="R66" i="95" s="1"/>
  <c r="T68" i="98"/>
  <c r="S68" i="98"/>
  <c r="S86" i="99"/>
  <c r="T86" i="99"/>
  <c r="S77" i="99"/>
  <c r="T77" i="99"/>
  <c r="N76" i="97"/>
  <c r="BP29" i="97"/>
  <c r="N75" i="97" s="1"/>
  <c r="N76" i="95"/>
  <c r="R76" i="95" s="1"/>
  <c r="BP29" i="95"/>
  <c r="N75" i="95" s="1"/>
  <c r="R75" i="95" s="1"/>
  <c r="T68" i="99"/>
  <c r="S68" i="99"/>
  <c r="T77" i="98"/>
  <c r="S77" i="98"/>
  <c r="T86" i="98"/>
  <c r="S86" i="98"/>
  <c r="N58" i="99"/>
  <c r="R58" i="99" s="1"/>
  <c r="BP11" i="99"/>
  <c r="N57" i="99" s="1"/>
  <c r="R57" i="99" s="1"/>
  <c r="BP10" i="99"/>
  <c r="N58" i="98"/>
  <c r="R58" i="98" s="1"/>
  <c r="BP11" i="98"/>
  <c r="N57" i="98" s="1"/>
  <c r="R57" i="98" s="1"/>
  <c r="BP10" i="98"/>
  <c r="BP38" i="95"/>
  <c r="N84" i="95" s="1"/>
  <c r="R84" i="95" s="1"/>
  <c r="N85" i="95"/>
  <c r="R85" i="95" s="1"/>
  <c r="BP11" i="102"/>
  <c r="N57" i="102" s="1"/>
  <c r="BP10" i="102"/>
  <c r="N58" i="102"/>
  <c r="N85" i="101"/>
  <c r="S85" i="101" s="1"/>
  <c r="BP38" i="101"/>
  <c r="N84" i="101" s="1"/>
  <c r="S84" i="101" s="1"/>
  <c r="N85" i="97"/>
  <c r="BP38" i="97"/>
  <c r="N84" i="97" s="1"/>
  <c r="N67" i="97"/>
  <c r="BP20" i="97"/>
  <c r="N66" i="97" s="1"/>
  <c r="N58" i="100"/>
  <c r="BP11" i="100"/>
  <c r="N57" i="100" s="1"/>
  <c r="BP10" i="100"/>
  <c r="M56" i="101"/>
  <c r="BK9" i="101"/>
  <c r="M55" i="101" s="1"/>
  <c r="S59" i="98"/>
  <c r="T59" i="98"/>
  <c r="N58" i="97"/>
  <c r="BP10" i="97"/>
  <c r="BP11" i="97"/>
  <c r="N57" i="97" s="1"/>
  <c r="M56" i="100"/>
  <c r="BK9" i="100"/>
  <c r="M55" i="100" s="1"/>
  <c r="M56" i="99"/>
  <c r="BK9" i="99"/>
  <c r="M55" i="99" s="1"/>
  <c r="M56" i="95"/>
  <c r="BK9" i="95"/>
  <c r="M55" i="95" s="1"/>
  <c r="N67" i="102"/>
  <c r="BP20" i="102"/>
  <c r="N66" i="102" s="1"/>
  <c r="BP27" i="95"/>
  <c r="N73" i="95" s="1"/>
  <c r="M73" i="95"/>
  <c r="BP29" i="102"/>
  <c r="N75" i="102" s="1"/>
  <c r="N76" i="102"/>
  <c r="N85" i="102"/>
  <c r="BP38" i="102"/>
  <c r="N84" i="102" s="1"/>
  <c r="M56" i="102"/>
  <c r="BK9" i="102"/>
  <c r="M55" i="102" s="1"/>
  <c r="BP20" i="100"/>
  <c r="N66" i="100" s="1"/>
  <c r="N67" i="100"/>
  <c r="BP29" i="100"/>
  <c r="N75" i="100" s="1"/>
  <c r="N76" i="100"/>
  <c r="N67" i="101"/>
  <c r="BP20" i="101"/>
  <c r="N66" i="101" s="1"/>
  <c r="BP11" i="95"/>
  <c r="N57" i="95" s="1"/>
  <c r="R57" i="95" s="1"/>
  <c r="BP10" i="95"/>
  <c r="N58" i="95"/>
  <c r="R58" i="95" s="1"/>
  <c r="K16" i="28"/>
  <c r="Q68" i="94"/>
  <c r="S68" i="94"/>
  <c r="R68" i="94"/>
  <c r="Q86" i="94"/>
  <c r="S86" i="94"/>
  <c r="R86" i="94"/>
  <c r="Q77" i="94"/>
  <c r="R77" i="94"/>
  <c r="S77" i="94"/>
  <c r="Q59" i="94"/>
  <c r="R59" i="94"/>
  <c r="S59" i="94"/>
  <c r="BP10" i="92"/>
  <c r="BP10" i="69"/>
  <c r="BA10" i="65"/>
  <c r="BP10" i="91"/>
  <c r="M82" i="78"/>
  <c r="BP36" i="78"/>
  <c r="N82" i="78" s="1"/>
  <c r="BP10" i="76"/>
  <c r="BA10" i="51"/>
  <c r="BA9" i="51" s="1"/>
  <c r="K55" i="51" s="1"/>
  <c r="BP10" i="86"/>
  <c r="BP10" i="82"/>
  <c r="M56" i="94"/>
  <c r="BK9" i="94"/>
  <c r="M55" i="94" s="1"/>
  <c r="BA10" i="63"/>
  <c r="R68" i="87"/>
  <c r="Q68" i="87"/>
  <c r="N76" i="94"/>
  <c r="BP29" i="94"/>
  <c r="N75" i="94" s="1"/>
  <c r="N67" i="94"/>
  <c r="BP20" i="94"/>
  <c r="N66" i="94" s="1"/>
  <c r="BP10" i="84"/>
  <c r="R77" i="87"/>
  <c r="Q77" i="87"/>
  <c r="BA10" i="52"/>
  <c r="BA10" i="34"/>
  <c r="BA10" i="58"/>
  <c r="K58" i="57"/>
  <c r="BA10" i="57"/>
  <c r="BA10" i="64"/>
  <c r="BP10" i="66"/>
  <c r="N58" i="81"/>
  <c r="R58" i="81" s="1"/>
  <c r="BP10" i="81"/>
  <c r="BP9" i="81" s="1"/>
  <c r="N55" i="81" s="1"/>
  <c r="BP10" i="87"/>
  <c r="BP10" i="89"/>
  <c r="BA10" i="18"/>
  <c r="BA9" i="18" s="1"/>
  <c r="K55" i="18" s="1"/>
  <c r="R86" i="87"/>
  <c r="Q86" i="87"/>
  <c r="BP10" i="83"/>
  <c r="S75" i="76"/>
  <c r="R75" i="76"/>
  <c r="BA10" i="35"/>
  <c r="BA9" i="35" s="1"/>
  <c r="K55" i="35" s="1"/>
  <c r="BP10" i="78"/>
  <c r="BP10" i="73"/>
  <c r="R59" i="87"/>
  <c r="Q59" i="87"/>
  <c r="BP10" i="88"/>
  <c r="BP10" i="90"/>
  <c r="BP10" i="93"/>
  <c r="N58" i="94"/>
  <c r="BP11" i="94"/>
  <c r="N57" i="94" s="1"/>
  <c r="BP10" i="94"/>
  <c r="N85" i="94"/>
  <c r="BP38" i="94"/>
  <c r="N84" i="94" s="1"/>
  <c r="BA10" i="59"/>
  <c r="BP10" i="74"/>
  <c r="Q68" i="84"/>
  <c r="R68" i="84"/>
  <c r="R77" i="84"/>
  <c r="Q77" i="84"/>
  <c r="R86" i="84"/>
  <c r="Q86" i="84"/>
  <c r="Q59" i="84"/>
  <c r="R59" i="84"/>
  <c r="R86" i="93"/>
  <c r="T86" i="93"/>
  <c r="S86" i="93"/>
  <c r="N76" i="93"/>
  <c r="Q76" i="93" s="1"/>
  <c r="BP29" i="93"/>
  <c r="N75" i="93" s="1"/>
  <c r="Q75" i="93" s="1"/>
  <c r="R68" i="93"/>
  <c r="S68" i="93"/>
  <c r="T68" i="93"/>
  <c r="BK9" i="93"/>
  <c r="M55" i="93" s="1"/>
  <c r="M56" i="93"/>
  <c r="N85" i="93"/>
  <c r="Q85" i="93" s="1"/>
  <c r="BP38" i="93"/>
  <c r="N84" i="93" s="1"/>
  <c r="Q84" i="93" s="1"/>
  <c r="T77" i="93"/>
  <c r="S77" i="93"/>
  <c r="R77" i="93"/>
  <c r="N58" i="93"/>
  <c r="Q58" i="93" s="1"/>
  <c r="BP11" i="93"/>
  <c r="N57" i="93" s="1"/>
  <c r="Q57" i="93" s="1"/>
  <c r="T59" i="93"/>
  <c r="R59" i="93"/>
  <c r="S59" i="93"/>
  <c r="N67" i="93"/>
  <c r="Q67" i="93" s="1"/>
  <c r="BP20" i="93"/>
  <c r="N66" i="93" s="1"/>
  <c r="Q66" i="93" s="1"/>
  <c r="Q72" i="76"/>
  <c r="S72" i="76"/>
  <c r="N76" i="92"/>
  <c r="P76" i="92" s="1"/>
  <c r="BP29" i="92"/>
  <c r="N75" i="92" s="1"/>
  <c r="P75" i="92" s="1"/>
  <c r="BP11" i="92"/>
  <c r="N57" i="92" s="1"/>
  <c r="P57" i="92" s="1"/>
  <c r="N58" i="92"/>
  <c r="P58" i="92" s="1"/>
  <c r="R68" i="88"/>
  <c r="Q68" i="88"/>
  <c r="R59" i="88"/>
  <c r="Q59" i="88"/>
  <c r="R77" i="88"/>
  <c r="Q77" i="88"/>
  <c r="M56" i="92"/>
  <c r="BK9" i="92"/>
  <c r="M55" i="92" s="1"/>
  <c r="R86" i="88"/>
  <c r="Q86" i="88"/>
  <c r="N67" i="92"/>
  <c r="P67" i="92" s="1"/>
  <c r="BP20" i="92"/>
  <c r="N66" i="92" s="1"/>
  <c r="P66" i="92" s="1"/>
  <c r="Q68" i="92"/>
  <c r="R68" i="92"/>
  <c r="S68" i="92"/>
  <c r="S86" i="52"/>
  <c r="Q86" i="52"/>
  <c r="S86" i="92"/>
  <c r="Q86" i="92"/>
  <c r="R86" i="92"/>
  <c r="BP38" i="92"/>
  <c r="N84" i="92" s="1"/>
  <c r="P84" i="92" s="1"/>
  <c r="N85" i="92"/>
  <c r="P85" i="92" s="1"/>
  <c r="R77" i="92"/>
  <c r="Q77" i="92"/>
  <c r="S77" i="92"/>
  <c r="Q59" i="92"/>
  <c r="S59" i="92"/>
  <c r="R59" i="92"/>
  <c r="T59" i="87"/>
  <c r="S59" i="87"/>
  <c r="T68" i="87"/>
  <c r="S68" i="87"/>
  <c r="R66" i="69"/>
  <c r="S66" i="69"/>
  <c r="T86" i="87"/>
  <c r="S86" i="87"/>
  <c r="T78" i="78"/>
  <c r="S78" i="78"/>
  <c r="T89" i="78"/>
  <c r="S89" i="78"/>
  <c r="T77" i="87"/>
  <c r="S77" i="87"/>
  <c r="Q77" i="86"/>
  <c r="P77" i="86"/>
  <c r="T86" i="90"/>
  <c r="S86" i="90"/>
  <c r="T77" i="90"/>
  <c r="S77" i="90"/>
  <c r="T68" i="90"/>
  <c r="S68" i="90"/>
  <c r="T86" i="89"/>
  <c r="S86" i="89"/>
  <c r="T77" i="89"/>
  <c r="S77" i="89"/>
  <c r="T68" i="89"/>
  <c r="S68" i="89"/>
  <c r="T59" i="89"/>
  <c r="S59" i="89"/>
  <c r="T59" i="90"/>
  <c r="S59" i="90"/>
  <c r="Q86" i="83"/>
  <c r="R86" i="83"/>
  <c r="Q77" i="83"/>
  <c r="R77" i="83"/>
  <c r="BP11" i="88"/>
  <c r="N57" i="88" s="1"/>
  <c r="P57" i="88" s="1"/>
  <c r="N58" i="88"/>
  <c r="P58" i="88" s="1"/>
  <c r="M56" i="91"/>
  <c r="BK9" i="91"/>
  <c r="M55" i="91" s="1"/>
  <c r="S59" i="88"/>
  <c r="T59" i="88"/>
  <c r="N76" i="91"/>
  <c r="T76" i="91" s="1"/>
  <c r="BP29" i="91"/>
  <c r="N75" i="91" s="1"/>
  <c r="T75" i="91" s="1"/>
  <c r="BP29" i="88"/>
  <c r="N75" i="88" s="1"/>
  <c r="P75" i="88" s="1"/>
  <c r="N76" i="88"/>
  <c r="P76" i="88" s="1"/>
  <c r="N67" i="88"/>
  <c r="P67" i="88" s="1"/>
  <c r="BP20" i="88"/>
  <c r="N66" i="88" s="1"/>
  <c r="P66" i="88" s="1"/>
  <c r="T77" i="88"/>
  <c r="S77" i="88"/>
  <c r="N76" i="89"/>
  <c r="BP29" i="89"/>
  <c r="N75" i="89" s="1"/>
  <c r="N85" i="89"/>
  <c r="BP38" i="89"/>
  <c r="N84" i="89" s="1"/>
  <c r="T68" i="88"/>
  <c r="S68" i="88"/>
  <c r="T86" i="88"/>
  <c r="S86" i="88"/>
  <c r="Q68" i="83"/>
  <c r="R68" i="83"/>
  <c r="Q59" i="83"/>
  <c r="R59" i="83"/>
  <c r="N85" i="88"/>
  <c r="P85" i="88" s="1"/>
  <c r="BP38" i="88"/>
  <c r="N84" i="88" s="1"/>
  <c r="P84" i="88" s="1"/>
  <c r="BP11" i="91"/>
  <c r="N57" i="91" s="1"/>
  <c r="T57" i="91" s="1"/>
  <c r="N58" i="91"/>
  <c r="T58" i="91" s="1"/>
  <c r="N67" i="91"/>
  <c r="T67" i="91" s="1"/>
  <c r="BP20" i="91"/>
  <c r="N66" i="91" s="1"/>
  <c r="T66" i="91" s="1"/>
  <c r="N67" i="89"/>
  <c r="BP20" i="89"/>
  <c r="N66" i="89" s="1"/>
  <c r="BK9" i="88"/>
  <c r="M55" i="88" s="1"/>
  <c r="M56" i="88"/>
  <c r="BP11" i="89"/>
  <c r="N57" i="89" s="1"/>
  <c r="N58" i="89"/>
  <c r="BP38" i="90"/>
  <c r="N84" i="90" s="1"/>
  <c r="R84" i="90" s="1"/>
  <c r="N85" i="90"/>
  <c r="R85" i="90" s="1"/>
  <c r="BK9" i="89"/>
  <c r="M55" i="89" s="1"/>
  <c r="M56" i="89"/>
  <c r="N85" i="91"/>
  <c r="T85" i="91" s="1"/>
  <c r="BP38" i="91"/>
  <c r="N84" i="91" s="1"/>
  <c r="T84" i="91" s="1"/>
  <c r="N67" i="90"/>
  <c r="R67" i="90" s="1"/>
  <c r="BP20" i="90"/>
  <c r="N66" i="90" s="1"/>
  <c r="R66" i="90" s="1"/>
  <c r="N76" i="90"/>
  <c r="R76" i="90" s="1"/>
  <c r="BP29" i="90"/>
  <c r="N75" i="90" s="1"/>
  <c r="R75" i="90" s="1"/>
  <c r="BP11" i="90"/>
  <c r="N57" i="90" s="1"/>
  <c r="R57" i="90" s="1"/>
  <c r="N58" i="90"/>
  <c r="R58" i="90" s="1"/>
  <c r="BK9" i="90"/>
  <c r="M55" i="90" s="1"/>
  <c r="M56" i="90"/>
  <c r="K13" i="28"/>
  <c r="H12" i="38" s="1"/>
  <c r="K69" i="28"/>
  <c r="K60" i="28"/>
  <c r="K71" i="28"/>
  <c r="K27" i="28"/>
  <c r="K80" i="28"/>
  <c r="H79" i="38" s="1"/>
  <c r="P88" i="66"/>
  <c r="Q88" i="66"/>
  <c r="Q86" i="86"/>
  <c r="R86" i="86"/>
  <c r="Q68" i="86"/>
  <c r="R68" i="86"/>
  <c r="BK9" i="87"/>
  <c r="M55" i="87" s="1"/>
  <c r="M56" i="87"/>
  <c r="BP38" i="86"/>
  <c r="N84" i="86" s="1"/>
  <c r="P84" i="86" s="1"/>
  <c r="N85" i="86"/>
  <c r="P85" i="86" s="1"/>
  <c r="N76" i="87"/>
  <c r="P76" i="87" s="1"/>
  <c r="BP29" i="87"/>
  <c r="N75" i="87" s="1"/>
  <c r="P75" i="87" s="1"/>
  <c r="N58" i="87"/>
  <c r="P58" i="87" s="1"/>
  <c r="BP11" i="87"/>
  <c r="N57" i="87" s="1"/>
  <c r="P57" i="87" s="1"/>
  <c r="N67" i="87"/>
  <c r="P67" i="87" s="1"/>
  <c r="BP20" i="87"/>
  <c r="N66" i="87" s="1"/>
  <c r="P66" i="87" s="1"/>
  <c r="BP29" i="86"/>
  <c r="N75" i="86" s="1"/>
  <c r="P75" i="86" s="1"/>
  <c r="N76" i="86"/>
  <c r="P76" i="86" s="1"/>
  <c r="N85" i="87"/>
  <c r="P85" i="87" s="1"/>
  <c r="BP38" i="87"/>
  <c r="N84" i="87" s="1"/>
  <c r="P84" i="87" s="1"/>
  <c r="R59" i="86"/>
  <c r="Q59" i="86"/>
  <c r="M56" i="86"/>
  <c r="BK9" i="86"/>
  <c r="M55" i="86" s="1"/>
  <c r="BP11" i="86"/>
  <c r="N57" i="86" s="1"/>
  <c r="P57" i="86" s="1"/>
  <c r="N58" i="86"/>
  <c r="P58" i="86" s="1"/>
  <c r="N67" i="86"/>
  <c r="P67" i="86" s="1"/>
  <c r="BP20" i="86"/>
  <c r="N66" i="86" s="1"/>
  <c r="P66" i="86" s="1"/>
  <c r="R77" i="86"/>
  <c r="P72" i="76"/>
  <c r="R84" i="74"/>
  <c r="BP11" i="81"/>
  <c r="N57" i="81" s="1"/>
  <c r="N76" i="66"/>
  <c r="P86" i="52"/>
  <c r="T86" i="52"/>
  <c r="T77" i="57"/>
  <c r="Q78" i="78"/>
  <c r="P78" i="78"/>
  <c r="R68" i="82"/>
  <c r="Q68" i="82"/>
  <c r="R77" i="82"/>
  <c r="Q77" i="82"/>
  <c r="R59" i="82"/>
  <c r="Q59" i="82"/>
  <c r="Q89" i="78"/>
  <c r="P89" i="78"/>
  <c r="R86" i="82"/>
  <c r="Q86" i="82"/>
  <c r="Q58" i="81"/>
  <c r="S68" i="84"/>
  <c r="T68" i="84"/>
  <c r="S77" i="84"/>
  <c r="T77" i="84"/>
  <c r="S86" i="84"/>
  <c r="T86" i="84"/>
  <c r="R71" i="74"/>
  <c r="S59" i="84"/>
  <c r="T59" i="84"/>
  <c r="T70" i="73"/>
  <c r="S59" i="58"/>
  <c r="N67" i="69"/>
  <c r="Q67" i="69" s="1"/>
  <c r="BK9" i="66"/>
  <c r="M55" i="66" s="1"/>
  <c r="S69" i="34"/>
  <c r="R89" i="78"/>
  <c r="R70" i="73"/>
  <c r="N85" i="74"/>
  <c r="S85" i="74" s="1"/>
  <c r="Q84" i="74"/>
  <c r="T84" i="74"/>
  <c r="P84" i="74"/>
  <c r="Q70" i="73"/>
  <c r="S84" i="74"/>
  <c r="P70" i="73"/>
  <c r="P75" i="76"/>
  <c r="Q75" i="76"/>
  <c r="N76" i="76"/>
  <c r="H93" i="38"/>
  <c r="Q71" i="74"/>
  <c r="T71" i="74"/>
  <c r="P71" i="74"/>
  <c r="L90" i="35"/>
  <c r="BK44" i="35"/>
  <c r="L64" i="63"/>
  <c r="BK18" i="63"/>
  <c r="L65" i="64"/>
  <c r="BK19" i="64"/>
  <c r="L81" i="63"/>
  <c r="BK35" i="63"/>
  <c r="L62" i="63"/>
  <c r="BK16" i="63"/>
  <c r="L90" i="63"/>
  <c r="BK44" i="63"/>
  <c r="L62" i="65"/>
  <c r="BK16" i="65"/>
  <c r="BP38" i="82"/>
  <c r="N84" i="82" s="1"/>
  <c r="P84" i="82" s="1"/>
  <c r="N85" i="82"/>
  <c r="P85" i="82" s="1"/>
  <c r="M86" i="58"/>
  <c r="BP40" i="58"/>
  <c r="N86" i="58" s="1"/>
  <c r="N77" i="59"/>
  <c r="S77" i="59" s="1"/>
  <c r="N59" i="57"/>
  <c r="R59" i="57" s="1"/>
  <c r="N86" i="59"/>
  <c r="S86" i="59" s="1"/>
  <c r="BP11" i="83"/>
  <c r="N57" i="83" s="1"/>
  <c r="P57" i="83" s="1"/>
  <c r="N58" i="83"/>
  <c r="S58" i="83" s="1"/>
  <c r="L64" i="52"/>
  <c r="BK18" i="52"/>
  <c r="L65" i="52"/>
  <c r="BK19" i="52"/>
  <c r="L81" i="58"/>
  <c r="BK35" i="58"/>
  <c r="L79" i="35"/>
  <c r="BK33" i="35"/>
  <c r="L63" i="34"/>
  <c r="BK17" i="34"/>
  <c r="L69" i="58"/>
  <c r="BK23" i="58"/>
  <c r="L70" i="34"/>
  <c r="BK24" i="34"/>
  <c r="L73" i="59"/>
  <c r="BK27" i="59"/>
  <c r="L61" i="57"/>
  <c r="BK15" i="57"/>
  <c r="L64" i="58"/>
  <c r="BK18" i="58"/>
  <c r="L63" i="58"/>
  <c r="BK17" i="58"/>
  <c r="L82" i="18"/>
  <c r="BK36" i="18"/>
  <c r="L71" i="57"/>
  <c r="BK25" i="57"/>
  <c r="L71" i="34"/>
  <c r="BK25" i="34"/>
  <c r="L80" i="58"/>
  <c r="BK34" i="58"/>
  <c r="L72" i="51"/>
  <c r="BK26" i="51"/>
  <c r="L90" i="51"/>
  <c r="BK44" i="51"/>
  <c r="L70" i="65"/>
  <c r="BK24" i="65"/>
  <c r="L63" i="65"/>
  <c r="BK17" i="65"/>
  <c r="L87" i="64"/>
  <c r="BK41" i="64"/>
  <c r="T86" i="82"/>
  <c r="S86" i="82"/>
  <c r="M77" i="35"/>
  <c r="BP31" i="35"/>
  <c r="N58" i="69"/>
  <c r="BP11" i="69"/>
  <c r="N57" i="69" s="1"/>
  <c r="M86" i="57"/>
  <c r="BP40" i="57"/>
  <c r="N86" i="57" s="1"/>
  <c r="BP20" i="82"/>
  <c r="N66" i="82" s="1"/>
  <c r="P66" i="82" s="1"/>
  <c r="N67" i="82"/>
  <c r="P67" i="82" s="1"/>
  <c r="M69" i="18"/>
  <c r="BP23" i="18"/>
  <c r="N69" i="18" s="1"/>
  <c r="M64" i="18"/>
  <c r="BP18" i="18"/>
  <c r="N64" i="18" s="1"/>
  <c r="T59" i="83"/>
  <c r="S59" i="83"/>
  <c r="M89" i="18"/>
  <c r="BP43" i="18"/>
  <c r="N89" i="18" s="1"/>
  <c r="L62" i="52"/>
  <c r="BK16" i="52"/>
  <c r="L72" i="64"/>
  <c r="BK26" i="64"/>
  <c r="L78" i="64"/>
  <c r="BK32" i="64"/>
  <c r="L72" i="63"/>
  <c r="BK26" i="63"/>
  <c r="L63" i="64"/>
  <c r="BK17" i="64"/>
  <c r="M68" i="65"/>
  <c r="BP22" i="65"/>
  <c r="M77" i="65"/>
  <c r="BP31" i="65"/>
  <c r="N77" i="65" s="1"/>
  <c r="L72" i="65"/>
  <c r="BK26" i="65"/>
  <c r="L78" i="65"/>
  <c r="BK32" i="65"/>
  <c r="BP29" i="74"/>
  <c r="N75" i="74" s="1"/>
  <c r="R75" i="74" s="1"/>
  <c r="N76" i="74"/>
  <c r="R76" i="74" s="1"/>
  <c r="S68" i="82"/>
  <c r="T68" i="82"/>
  <c r="BP38" i="81"/>
  <c r="N84" i="81" s="1"/>
  <c r="N85" i="81"/>
  <c r="BP38" i="69"/>
  <c r="N84" i="69" s="1"/>
  <c r="N85" i="69"/>
  <c r="S85" i="69" s="1"/>
  <c r="BK9" i="73"/>
  <c r="M55" i="73" s="1"/>
  <c r="M56" i="73"/>
  <c r="L72" i="58"/>
  <c r="BK26" i="58"/>
  <c r="L80" i="59"/>
  <c r="BK34" i="59"/>
  <c r="L73" i="18"/>
  <c r="BK27" i="18"/>
  <c r="L71" i="51"/>
  <c r="BK25" i="51"/>
  <c r="L64" i="57"/>
  <c r="BK18" i="57"/>
  <c r="L60" i="64"/>
  <c r="BK14" i="64"/>
  <c r="L65" i="65"/>
  <c r="BK19" i="65"/>
  <c r="M59" i="65"/>
  <c r="BP13" i="65"/>
  <c r="N59" i="65" s="1"/>
  <c r="BP20" i="83"/>
  <c r="N66" i="83" s="1"/>
  <c r="P66" i="83" s="1"/>
  <c r="N67" i="83"/>
  <c r="P67" i="83" s="1"/>
  <c r="BP38" i="66"/>
  <c r="N84" i="66" s="1"/>
  <c r="N85" i="66"/>
  <c r="M63" i="18"/>
  <c r="BP17" i="18"/>
  <c r="N63" i="18" s="1"/>
  <c r="BK9" i="84"/>
  <c r="M55" i="84" s="1"/>
  <c r="M56" i="84"/>
  <c r="N77" i="18"/>
  <c r="L90" i="52"/>
  <c r="BK44" i="52"/>
  <c r="L70" i="35"/>
  <c r="BK24" i="35"/>
  <c r="L62" i="51"/>
  <c r="BK16" i="51"/>
  <c r="L72" i="57"/>
  <c r="BK26" i="57"/>
  <c r="M87" i="57"/>
  <c r="BP41" i="57"/>
  <c r="L79" i="18"/>
  <c r="BK33" i="18"/>
  <c r="L69" i="59"/>
  <c r="BK23" i="59"/>
  <c r="L90" i="57"/>
  <c r="BK44" i="57"/>
  <c r="M62" i="59"/>
  <c r="BP16" i="59"/>
  <c r="N62" i="59" s="1"/>
  <c r="L64" i="59"/>
  <c r="BK18" i="59"/>
  <c r="L60" i="58"/>
  <c r="BK14" i="58"/>
  <c r="M70" i="52"/>
  <c r="BP24" i="52"/>
  <c r="N70" i="52" s="1"/>
  <c r="L79" i="57"/>
  <c r="BK33" i="57"/>
  <c r="L70" i="51"/>
  <c r="BK24" i="51"/>
  <c r="L81" i="52"/>
  <c r="BK35" i="52"/>
  <c r="L60" i="34"/>
  <c r="BK14" i="34"/>
  <c r="M77" i="63"/>
  <c r="BP31" i="63"/>
  <c r="L79" i="65"/>
  <c r="BK33" i="65"/>
  <c r="L82" i="63"/>
  <c r="BK36" i="63"/>
  <c r="L88" i="63"/>
  <c r="BK42" i="63"/>
  <c r="L64" i="64"/>
  <c r="BK18" i="64"/>
  <c r="L80" i="65"/>
  <c r="BK34" i="65"/>
  <c r="L60" i="59"/>
  <c r="BK14" i="59"/>
  <c r="T68" i="83"/>
  <c r="S68" i="83"/>
  <c r="M68" i="34"/>
  <c r="BP22" i="34"/>
  <c r="N58" i="82"/>
  <c r="P58" i="82" s="1"/>
  <c r="BP11" i="82"/>
  <c r="N57" i="82" s="1"/>
  <c r="P57" i="82" s="1"/>
  <c r="BP20" i="66"/>
  <c r="N66" i="66" s="1"/>
  <c r="N67" i="66"/>
  <c r="M60" i="52"/>
  <c r="BP14" i="52"/>
  <c r="N60" i="52" s="1"/>
  <c r="BP20" i="76"/>
  <c r="N66" i="76" s="1"/>
  <c r="N67" i="76"/>
  <c r="BP38" i="73"/>
  <c r="N84" i="73" s="1"/>
  <c r="T84" i="73" s="1"/>
  <c r="N85" i="73"/>
  <c r="T85" i="73" s="1"/>
  <c r="N77" i="58"/>
  <c r="S77" i="58" s="1"/>
  <c r="N58" i="76"/>
  <c r="BP11" i="76"/>
  <c r="N57" i="76" s="1"/>
  <c r="L64" i="34"/>
  <c r="BK18" i="34"/>
  <c r="L82" i="51"/>
  <c r="BK36" i="51"/>
  <c r="L79" i="52"/>
  <c r="BK33" i="52"/>
  <c r="L65" i="57"/>
  <c r="BK19" i="57"/>
  <c r="L65" i="35"/>
  <c r="BK19" i="35"/>
  <c r="L88" i="35"/>
  <c r="BK42" i="35"/>
  <c r="L63" i="52"/>
  <c r="BK17" i="52"/>
  <c r="L65" i="59"/>
  <c r="BK19" i="59"/>
  <c r="M86" i="63"/>
  <c r="BP40" i="63"/>
  <c r="L80" i="63"/>
  <c r="BK34" i="63"/>
  <c r="L70" i="64"/>
  <c r="BK24" i="64"/>
  <c r="L63" i="63"/>
  <c r="BK17" i="63"/>
  <c r="L82" i="64"/>
  <c r="BK36" i="64"/>
  <c r="T59" i="82"/>
  <c r="S59" i="82"/>
  <c r="N58" i="74"/>
  <c r="R58" i="74" s="1"/>
  <c r="BP11" i="74"/>
  <c r="N57" i="74" s="1"/>
  <c r="R57" i="74" s="1"/>
  <c r="BK9" i="82"/>
  <c r="M55" i="82" s="1"/>
  <c r="M56" i="82"/>
  <c r="N68" i="57"/>
  <c r="R68" i="57" s="1"/>
  <c r="BK9" i="81"/>
  <c r="M55" i="81" s="1"/>
  <c r="S55" i="81" s="1"/>
  <c r="M56" i="81"/>
  <c r="M61" i="18"/>
  <c r="BP15" i="18"/>
  <c r="N61" i="18" s="1"/>
  <c r="N58" i="73"/>
  <c r="T58" i="73" s="1"/>
  <c r="BP11" i="73"/>
  <c r="N57" i="73" s="1"/>
  <c r="T57" i="73" s="1"/>
  <c r="BP29" i="81"/>
  <c r="N75" i="81" s="1"/>
  <c r="N76" i="81"/>
  <c r="BP29" i="83"/>
  <c r="N75" i="83" s="1"/>
  <c r="P75" i="83" s="1"/>
  <c r="N76" i="83"/>
  <c r="P76" i="83" s="1"/>
  <c r="M87" i="35"/>
  <c r="BP41" i="35"/>
  <c r="N87" i="35" s="1"/>
  <c r="L82" i="34"/>
  <c r="BK36" i="34"/>
  <c r="L88" i="51"/>
  <c r="BK42" i="51"/>
  <c r="L90" i="58"/>
  <c r="BK44" i="58"/>
  <c r="L65" i="51"/>
  <c r="BK19" i="51"/>
  <c r="L89" i="52"/>
  <c r="BK43" i="52"/>
  <c r="L71" i="58"/>
  <c r="BK25" i="58"/>
  <c r="L62" i="57"/>
  <c r="BK16" i="57"/>
  <c r="L88" i="34"/>
  <c r="BK42" i="34"/>
  <c r="L90" i="34"/>
  <c r="BK44" i="34"/>
  <c r="L89" i="58"/>
  <c r="BK43" i="58"/>
  <c r="L70" i="57"/>
  <c r="BK24" i="57"/>
  <c r="L80" i="52"/>
  <c r="BK34" i="52"/>
  <c r="L89" i="59"/>
  <c r="BK43" i="59"/>
  <c r="L78" i="59"/>
  <c r="BK32" i="59"/>
  <c r="L82" i="57"/>
  <c r="BK36" i="57"/>
  <c r="L71" i="64"/>
  <c r="BK25" i="64"/>
  <c r="L60" i="65"/>
  <c r="BK14" i="65"/>
  <c r="L69" i="64"/>
  <c r="BK23" i="64"/>
  <c r="M68" i="64"/>
  <c r="BP22" i="64"/>
  <c r="N68" i="64" s="1"/>
  <c r="L89" i="65"/>
  <c r="BK43" i="65"/>
  <c r="L81" i="65"/>
  <c r="BK35" i="65"/>
  <c r="L73" i="63"/>
  <c r="BK27" i="63"/>
  <c r="L69" i="65"/>
  <c r="BK23" i="65"/>
  <c r="L79" i="64"/>
  <c r="BK33" i="64"/>
  <c r="BP29" i="73"/>
  <c r="N75" i="73" s="1"/>
  <c r="T75" i="73" s="1"/>
  <c r="N76" i="73"/>
  <c r="T76" i="73" s="1"/>
  <c r="M68" i="52"/>
  <c r="BP22" i="52"/>
  <c r="T66" i="69"/>
  <c r="N56" i="81"/>
  <c r="BP29" i="78"/>
  <c r="N75" i="78" s="1"/>
  <c r="N76" i="78"/>
  <c r="BK9" i="74"/>
  <c r="M55" i="74" s="1"/>
  <c r="M56" i="74"/>
  <c r="BK9" i="69"/>
  <c r="M55" i="69" s="1"/>
  <c r="M56" i="69"/>
  <c r="T77" i="83"/>
  <c r="S77" i="83"/>
  <c r="N68" i="18"/>
  <c r="L73" i="35"/>
  <c r="BK27" i="35"/>
  <c r="L78" i="63"/>
  <c r="BK32" i="63"/>
  <c r="M60" i="51"/>
  <c r="BP14" i="51"/>
  <c r="N60" i="51" s="1"/>
  <c r="L69" i="57"/>
  <c r="BK23" i="57"/>
  <c r="L73" i="57"/>
  <c r="BK27" i="57"/>
  <c r="L87" i="51"/>
  <c r="BK41" i="51"/>
  <c r="L73" i="51"/>
  <c r="BK27" i="51"/>
  <c r="L81" i="51"/>
  <c r="BK35" i="51"/>
  <c r="L80" i="35"/>
  <c r="BK34" i="35"/>
  <c r="L72" i="52"/>
  <c r="BK26" i="52"/>
  <c r="L88" i="57"/>
  <c r="BK42" i="57"/>
  <c r="L89" i="34"/>
  <c r="BK43" i="34"/>
  <c r="L87" i="59"/>
  <c r="BK41" i="59"/>
  <c r="L81" i="57"/>
  <c r="BK35" i="57"/>
  <c r="L80" i="34"/>
  <c r="BK34" i="34"/>
  <c r="L78" i="58"/>
  <c r="BK32" i="58"/>
  <c r="L69" i="52"/>
  <c r="BK23" i="52"/>
  <c r="M59" i="64"/>
  <c r="BP13" i="64"/>
  <c r="M86" i="65"/>
  <c r="BP40" i="65"/>
  <c r="N86" i="65" s="1"/>
  <c r="L64" i="65"/>
  <c r="BK18" i="65"/>
  <c r="L62" i="64"/>
  <c r="BK16" i="64"/>
  <c r="N59" i="34"/>
  <c r="S59" i="34" s="1"/>
  <c r="N58" i="66"/>
  <c r="BP11" i="66"/>
  <c r="N57" i="66" s="1"/>
  <c r="BP38" i="84"/>
  <c r="N84" i="84" s="1"/>
  <c r="N85" i="84"/>
  <c r="BP29" i="82"/>
  <c r="N75" i="82" s="1"/>
  <c r="P75" i="82" s="1"/>
  <c r="N76" i="82"/>
  <c r="P76" i="82" s="1"/>
  <c r="M70" i="18"/>
  <c r="BP24" i="18"/>
  <c r="N70" i="18" s="1"/>
  <c r="N68" i="58"/>
  <c r="S68" i="58" s="1"/>
  <c r="N86" i="51"/>
  <c r="Q86" i="51" s="1"/>
  <c r="BP20" i="74"/>
  <c r="N66" i="74" s="1"/>
  <c r="R66" i="74" s="1"/>
  <c r="N67" i="74"/>
  <c r="R67" i="74" s="1"/>
  <c r="L73" i="58"/>
  <c r="BK27" i="58"/>
  <c r="L79" i="34"/>
  <c r="BK33" i="34"/>
  <c r="M78" i="35"/>
  <c r="BP32" i="35"/>
  <c r="N78" i="35" s="1"/>
  <c r="L61" i="34"/>
  <c r="BK15" i="34"/>
  <c r="L72" i="34"/>
  <c r="BK26" i="34"/>
  <c r="L63" i="57"/>
  <c r="BK17" i="57"/>
  <c r="L65" i="18"/>
  <c r="BK19" i="18"/>
  <c r="L63" i="51"/>
  <c r="BK17" i="51"/>
  <c r="L82" i="59"/>
  <c r="BK36" i="59"/>
  <c r="L78" i="34"/>
  <c r="BK32" i="34"/>
  <c r="L71" i="59"/>
  <c r="BK25" i="59"/>
  <c r="M59" i="63"/>
  <c r="BP13" i="63"/>
  <c r="L70" i="63"/>
  <c r="BK24" i="63"/>
  <c r="L90" i="65"/>
  <c r="BK44" i="65"/>
  <c r="L71" i="63"/>
  <c r="BK25" i="63"/>
  <c r="L89" i="63"/>
  <c r="BK43" i="63"/>
  <c r="M62" i="18"/>
  <c r="BP16" i="18"/>
  <c r="N62" i="18" s="1"/>
  <c r="BP20" i="81"/>
  <c r="N66" i="81" s="1"/>
  <c r="N67" i="81"/>
  <c r="T77" i="82"/>
  <c r="S77" i="82"/>
  <c r="M81" i="18"/>
  <c r="BP35" i="18"/>
  <c r="N81" i="18" s="1"/>
  <c r="BK9" i="76"/>
  <c r="M55" i="76" s="1"/>
  <c r="M56" i="76"/>
  <c r="N76" i="84"/>
  <c r="Q76" i="84" s="1"/>
  <c r="BP29" i="84"/>
  <c r="N75" i="84" s="1"/>
  <c r="BP38" i="78"/>
  <c r="N84" i="78" s="1"/>
  <c r="S84" i="78" s="1"/>
  <c r="N85" i="78"/>
  <c r="S85" i="78" s="1"/>
  <c r="BP20" i="78"/>
  <c r="N66" i="78" s="1"/>
  <c r="S66" i="78" s="1"/>
  <c r="N67" i="78"/>
  <c r="S67" i="78" s="1"/>
  <c r="M56" i="83"/>
  <c r="BK9" i="83"/>
  <c r="M55" i="83" s="1"/>
  <c r="BK21" i="18"/>
  <c r="L70" i="59"/>
  <c r="BK24" i="59"/>
  <c r="L81" i="34"/>
  <c r="BK35" i="34"/>
  <c r="L71" i="52"/>
  <c r="BK25" i="52"/>
  <c r="L89" i="57"/>
  <c r="BK43" i="57"/>
  <c r="L62" i="35"/>
  <c r="BK16" i="35"/>
  <c r="L87" i="34"/>
  <c r="BK41" i="34"/>
  <c r="L89" i="64"/>
  <c r="BK43" i="64"/>
  <c r="L60" i="63"/>
  <c r="BK14" i="63"/>
  <c r="L79" i="63"/>
  <c r="BK33" i="63"/>
  <c r="L61" i="64"/>
  <c r="BK15" i="64"/>
  <c r="L81" i="64"/>
  <c r="BK35" i="64"/>
  <c r="L88" i="65"/>
  <c r="BK42" i="65"/>
  <c r="M86" i="64"/>
  <c r="BP40" i="64"/>
  <c r="L73" i="64"/>
  <c r="BK27" i="64"/>
  <c r="L88" i="64"/>
  <c r="BK42" i="64"/>
  <c r="BP38" i="83"/>
  <c r="N84" i="83" s="1"/>
  <c r="P84" i="83" s="1"/>
  <c r="N85" i="83"/>
  <c r="P85" i="83" s="1"/>
  <c r="N77" i="34"/>
  <c r="S77" i="34" s="1"/>
  <c r="BP25" i="18"/>
  <c r="N71" i="18" s="1"/>
  <c r="M71" i="18"/>
  <c r="M88" i="18"/>
  <c r="T88" i="18" s="1"/>
  <c r="BP42" i="18"/>
  <c r="N88" i="18" s="1"/>
  <c r="R78" i="78"/>
  <c r="N68" i="51"/>
  <c r="T68" i="51" s="1"/>
  <c r="BP29" i="69"/>
  <c r="N75" i="69" s="1"/>
  <c r="N76" i="69"/>
  <c r="BP38" i="76"/>
  <c r="N84" i="76" s="1"/>
  <c r="N85" i="76"/>
  <c r="L81" i="35"/>
  <c r="BK35" i="35"/>
  <c r="M88" i="52"/>
  <c r="BP42" i="52"/>
  <c r="N88" i="52" s="1"/>
  <c r="L64" i="51"/>
  <c r="BK18" i="51"/>
  <c r="L89" i="51"/>
  <c r="BK43" i="51"/>
  <c r="L61" i="58"/>
  <c r="BK15" i="58"/>
  <c r="L70" i="58"/>
  <c r="BK24" i="58"/>
  <c r="L65" i="58"/>
  <c r="BK19" i="58"/>
  <c r="L82" i="58"/>
  <c r="BK36" i="58"/>
  <c r="L60" i="57"/>
  <c r="BK14" i="57"/>
  <c r="L65" i="34"/>
  <c r="BK19" i="34"/>
  <c r="L87" i="52"/>
  <c r="BK41" i="52"/>
  <c r="L78" i="57"/>
  <c r="BK32" i="57"/>
  <c r="M68" i="63"/>
  <c r="BP22" i="63"/>
  <c r="L87" i="65"/>
  <c r="BK41" i="65"/>
  <c r="L65" i="63"/>
  <c r="BK19" i="63"/>
  <c r="L80" i="64"/>
  <c r="BK34" i="64"/>
  <c r="L87" i="63"/>
  <c r="BK41" i="63"/>
  <c r="L73" i="65"/>
  <c r="BK27" i="65"/>
  <c r="S86" i="83"/>
  <c r="T86" i="83"/>
  <c r="N58" i="78"/>
  <c r="S58" i="78" s="1"/>
  <c r="BP11" i="78"/>
  <c r="N57" i="78" s="1"/>
  <c r="N59" i="52"/>
  <c r="S59" i="52" s="1"/>
  <c r="BK9" i="78"/>
  <c r="M55" i="78" s="1"/>
  <c r="M56" i="78"/>
  <c r="BP13" i="59"/>
  <c r="N59" i="59" s="1"/>
  <c r="M59" i="59"/>
  <c r="P67" i="69"/>
  <c r="N77" i="52"/>
  <c r="Q77" i="52" s="1"/>
  <c r="BP20" i="84"/>
  <c r="N66" i="84" s="1"/>
  <c r="N67" i="84"/>
  <c r="P66" i="69"/>
  <c r="L61" i="52"/>
  <c r="BK15" i="52"/>
  <c r="L62" i="34"/>
  <c r="BK16" i="34"/>
  <c r="L61" i="51"/>
  <c r="BK15" i="51"/>
  <c r="L82" i="35"/>
  <c r="BK36" i="35"/>
  <c r="L88" i="59"/>
  <c r="BK42" i="59"/>
  <c r="L79" i="58"/>
  <c r="BK33" i="58"/>
  <c r="L78" i="18"/>
  <c r="BK32" i="18"/>
  <c r="L79" i="51"/>
  <c r="BK33" i="51"/>
  <c r="L69" i="51"/>
  <c r="BK23" i="51"/>
  <c r="L72" i="35"/>
  <c r="BK26" i="35"/>
  <c r="L80" i="51"/>
  <c r="BK34" i="51"/>
  <c r="L79" i="59"/>
  <c r="BK33" i="59"/>
  <c r="L72" i="59"/>
  <c r="BK26" i="59"/>
  <c r="L80" i="57"/>
  <c r="BK34" i="57"/>
  <c r="L73" i="52"/>
  <c r="BK27" i="52"/>
  <c r="L78" i="51"/>
  <c r="BK32" i="51"/>
  <c r="M87" i="58"/>
  <c r="BP41" i="58"/>
  <c r="L62" i="58"/>
  <c r="BK16" i="58"/>
  <c r="L90" i="59"/>
  <c r="BK44" i="59"/>
  <c r="L63" i="59"/>
  <c r="BK17" i="59"/>
  <c r="L88" i="58"/>
  <c r="BK42" i="58"/>
  <c r="L78" i="52"/>
  <c r="BK32" i="52"/>
  <c r="L90" i="18"/>
  <c r="BK44" i="18"/>
  <c r="L82" i="52"/>
  <c r="BK36" i="52"/>
  <c r="L81" i="59"/>
  <c r="BK35" i="59"/>
  <c r="L61" i="63"/>
  <c r="BK15" i="63"/>
  <c r="L90" i="64"/>
  <c r="BK44" i="64"/>
  <c r="L71" i="65"/>
  <c r="BK25" i="65"/>
  <c r="M77" i="64"/>
  <c r="BP31" i="64"/>
  <c r="L82" i="65"/>
  <c r="BK36" i="65"/>
  <c r="L69" i="63"/>
  <c r="BK23" i="63"/>
  <c r="L61" i="65"/>
  <c r="BK15" i="65"/>
  <c r="N68" i="59"/>
  <c r="S68" i="59" s="1"/>
  <c r="M87" i="18"/>
  <c r="BP41" i="18"/>
  <c r="BK39" i="18"/>
  <c r="N58" i="84"/>
  <c r="BP11" i="84"/>
  <c r="N57" i="84" s="1"/>
  <c r="M60" i="18"/>
  <c r="BP14" i="18"/>
  <c r="BK12" i="18"/>
  <c r="BP20" i="73"/>
  <c r="N66" i="73" s="1"/>
  <c r="T66" i="73" s="1"/>
  <c r="N67" i="73"/>
  <c r="T67" i="73" s="1"/>
  <c r="L61" i="59"/>
  <c r="BK15" i="59"/>
  <c r="L61" i="35"/>
  <c r="BK15" i="35"/>
  <c r="L63" i="35"/>
  <c r="BK17" i="35"/>
  <c r="L71" i="35"/>
  <c r="BK25" i="35"/>
  <c r="L89" i="35"/>
  <c r="BK43" i="35"/>
  <c r="M69" i="35"/>
  <c r="BP23" i="35"/>
  <c r="L64" i="35"/>
  <c r="BK18" i="35"/>
  <c r="L60" i="35"/>
  <c r="BK14" i="35"/>
  <c r="N59" i="35"/>
  <c r="Q59" i="35" s="1"/>
  <c r="T86" i="34"/>
  <c r="S86" i="34"/>
  <c r="H58" i="38"/>
  <c r="H13" i="38"/>
  <c r="P59" i="58"/>
  <c r="T59" i="58"/>
  <c r="P77" i="57"/>
  <c r="S77" i="57"/>
  <c r="H18" i="38"/>
  <c r="R69" i="34"/>
  <c r="T69" i="34"/>
  <c r="S71" i="35"/>
  <c r="S65" i="35"/>
  <c r="S62" i="35"/>
  <c r="S88" i="35"/>
  <c r="S82" i="35"/>
  <c r="S79" i="35"/>
  <c r="S89" i="35"/>
  <c r="S90" i="35"/>
  <c r="S80" i="35"/>
  <c r="S73" i="35"/>
  <c r="S60" i="35"/>
  <c r="S70" i="35"/>
  <c r="S81" i="35"/>
  <c r="S64" i="35"/>
  <c r="S61" i="35"/>
  <c r="S63" i="35"/>
  <c r="S59" i="35"/>
  <c r="S77" i="51"/>
  <c r="T77" i="51"/>
  <c r="S72" i="35"/>
  <c r="R77" i="51"/>
  <c r="BK21" i="49"/>
  <c r="R77" i="57"/>
  <c r="Q77" i="57"/>
  <c r="R59" i="58"/>
  <c r="Q59" i="58"/>
  <c r="K85" i="59"/>
  <c r="J56" i="58"/>
  <c r="AV9" i="59"/>
  <c r="J55" i="59" s="1"/>
  <c r="J56" i="18"/>
  <c r="K76" i="18"/>
  <c r="K76" i="34"/>
  <c r="BA29" i="34"/>
  <c r="K75" i="34" s="1"/>
  <c r="BA29" i="58"/>
  <c r="K75" i="58" s="1"/>
  <c r="BA29" i="51"/>
  <c r="K75" i="51" s="1"/>
  <c r="K85" i="34"/>
  <c r="R86" i="34"/>
  <c r="Q86" i="34"/>
  <c r="Q69" i="34"/>
  <c r="R67" i="66"/>
  <c r="R66" i="66"/>
  <c r="R76" i="66"/>
  <c r="P75" i="66"/>
  <c r="R75" i="66"/>
  <c r="R57" i="66"/>
  <c r="R58" i="66"/>
  <c r="R84" i="66"/>
  <c r="R85" i="66"/>
  <c r="K85" i="51"/>
  <c r="BF9" i="66"/>
  <c r="L55" i="66" s="1"/>
  <c r="L56" i="66"/>
  <c r="K76" i="51"/>
  <c r="BA11" i="58"/>
  <c r="K57" i="58" s="1"/>
  <c r="K75" i="64"/>
  <c r="K76" i="64"/>
  <c r="BA20" i="63"/>
  <c r="K66" i="63" s="1"/>
  <c r="K67" i="63"/>
  <c r="BA38" i="65"/>
  <c r="K84" i="65" s="1"/>
  <c r="K85" i="65"/>
  <c r="K58" i="63"/>
  <c r="BA11" i="63"/>
  <c r="K57" i="63" s="1"/>
  <c r="L77" i="64"/>
  <c r="BF30" i="64"/>
  <c r="BF29" i="64" s="1"/>
  <c r="BA11" i="64"/>
  <c r="K57" i="64" s="1"/>
  <c r="K58" i="64"/>
  <c r="L59" i="63"/>
  <c r="BF12" i="63"/>
  <c r="BA20" i="64"/>
  <c r="K66" i="64" s="1"/>
  <c r="K67" i="64"/>
  <c r="L68" i="63"/>
  <c r="BF21" i="63"/>
  <c r="L59" i="64"/>
  <c r="BF12" i="64"/>
  <c r="L86" i="65"/>
  <c r="BF39" i="65"/>
  <c r="L68" i="64"/>
  <c r="BF21" i="64"/>
  <c r="BA38" i="64"/>
  <c r="K84" i="64" s="1"/>
  <c r="K85" i="64"/>
  <c r="L86" i="64"/>
  <c r="BF39" i="64"/>
  <c r="K85" i="63"/>
  <c r="BA38" i="63"/>
  <c r="K84" i="63" s="1"/>
  <c r="L86" i="63"/>
  <c r="BF39" i="63"/>
  <c r="J56" i="64"/>
  <c r="AV9" i="64"/>
  <c r="J55" i="64" s="1"/>
  <c r="J56" i="65"/>
  <c r="AV9" i="65"/>
  <c r="J55" i="65" s="1"/>
  <c r="K67" i="65"/>
  <c r="BA20" i="65"/>
  <c r="K66" i="65" s="1"/>
  <c r="K75" i="65"/>
  <c r="K76" i="65"/>
  <c r="K58" i="65"/>
  <c r="BA11" i="65"/>
  <c r="K57" i="65" s="1"/>
  <c r="AV9" i="63"/>
  <c r="J55" i="63" s="1"/>
  <c r="J56" i="63"/>
  <c r="L68" i="65"/>
  <c r="BF21" i="65"/>
  <c r="L77" i="65"/>
  <c r="BF30" i="65"/>
  <c r="BF29" i="65" s="1"/>
  <c r="K76" i="63"/>
  <c r="K75" i="63"/>
  <c r="L59" i="65"/>
  <c r="BF12" i="65"/>
  <c r="L77" i="63"/>
  <c r="BF30" i="63"/>
  <c r="BF29" i="63" s="1"/>
  <c r="K67" i="57"/>
  <c r="BA9" i="58"/>
  <c r="K55" i="58" s="1"/>
  <c r="BF21" i="51"/>
  <c r="BF20" i="51" s="1"/>
  <c r="L66" i="51" s="1"/>
  <c r="BA11" i="57"/>
  <c r="K57" i="57" s="1"/>
  <c r="P86" i="34"/>
  <c r="P69" i="34"/>
  <c r="BF30" i="51"/>
  <c r="BF30" i="57"/>
  <c r="AV9" i="51"/>
  <c r="J55" i="51" s="1"/>
  <c r="J56" i="51"/>
  <c r="BF30" i="35"/>
  <c r="BF29" i="35" s="1"/>
  <c r="L78" i="35"/>
  <c r="BF39" i="52"/>
  <c r="L88" i="52"/>
  <c r="BA38" i="35"/>
  <c r="K84" i="35" s="1"/>
  <c r="K85" i="35"/>
  <c r="BF12" i="58"/>
  <c r="K75" i="35"/>
  <c r="K76" i="35"/>
  <c r="BF39" i="57"/>
  <c r="L87" i="57"/>
  <c r="BA20" i="59"/>
  <c r="K66" i="59" s="1"/>
  <c r="K67" i="59"/>
  <c r="K75" i="59"/>
  <c r="K76" i="59"/>
  <c r="AV9" i="52"/>
  <c r="J55" i="52" s="1"/>
  <c r="J56" i="52"/>
  <c r="AV9" i="35"/>
  <c r="J55" i="35" s="1"/>
  <c r="J56" i="35"/>
  <c r="K58" i="35"/>
  <c r="BA11" i="35"/>
  <c r="K57" i="35" s="1"/>
  <c r="K58" i="52"/>
  <c r="BA11" i="52"/>
  <c r="K57" i="52" s="1"/>
  <c r="BA20" i="34"/>
  <c r="K66" i="34" s="1"/>
  <c r="K67" i="34"/>
  <c r="BA38" i="58"/>
  <c r="K84" i="58" s="1"/>
  <c r="K85" i="58"/>
  <c r="BA20" i="51"/>
  <c r="K66" i="51" s="1"/>
  <c r="K67" i="51"/>
  <c r="BF21" i="34"/>
  <c r="BA20" i="58"/>
  <c r="K66" i="58" s="1"/>
  <c r="K67" i="58"/>
  <c r="K75" i="52"/>
  <c r="K76" i="52"/>
  <c r="BF30" i="18"/>
  <c r="BF29" i="18" s="1"/>
  <c r="BA11" i="59"/>
  <c r="K57" i="59" s="1"/>
  <c r="K58" i="59"/>
  <c r="BF30" i="59"/>
  <c r="BF29" i="59" s="1"/>
  <c r="L58" i="18"/>
  <c r="BF11" i="18"/>
  <c r="L57" i="18" s="1"/>
  <c r="BA20" i="52"/>
  <c r="K66" i="52" s="1"/>
  <c r="K67" i="52"/>
  <c r="BF12" i="34"/>
  <c r="L87" i="58"/>
  <c r="BF39" i="58"/>
  <c r="BF39" i="59"/>
  <c r="K58" i="34"/>
  <c r="BA11" i="34"/>
  <c r="K57" i="34" s="1"/>
  <c r="AV9" i="57"/>
  <c r="J55" i="57" s="1"/>
  <c r="J56" i="57"/>
  <c r="BF12" i="52"/>
  <c r="BF30" i="52"/>
  <c r="BF29" i="52" s="1"/>
  <c r="BF30" i="58"/>
  <c r="BF29" i="58" s="1"/>
  <c r="BF20" i="18"/>
  <c r="L66" i="18" s="1"/>
  <c r="L67" i="18"/>
  <c r="BF30" i="34"/>
  <c r="BF29" i="34" s="1"/>
  <c r="BF21" i="59"/>
  <c r="Q77" i="51"/>
  <c r="P77" i="51"/>
  <c r="BF21" i="57"/>
  <c r="BF39" i="34"/>
  <c r="BF39" i="51"/>
  <c r="K75" i="57"/>
  <c r="K76" i="57"/>
  <c r="BF21" i="52"/>
  <c r="L70" i="52"/>
  <c r="BF12" i="51"/>
  <c r="L60" i="51"/>
  <c r="BF21" i="35"/>
  <c r="L67" i="35" s="1"/>
  <c r="L69" i="35"/>
  <c r="BF38" i="18"/>
  <c r="L84" i="18" s="1"/>
  <c r="L85" i="18"/>
  <c r="BF12" i="35"/>
  <c r="BA11" i="51"/>
  <c r="K57" i="51" s="1"/>
  <c r="K58" i="51"/>
  <c r="BA20" i="35"/>
  <c r="K66" i="35" s="1"/>
  <c r="K67" i="35"/>
  <c r="BF39" i="35"/>
  <c r="L87" i="35"/>
  <c r="BF12" i="59"/>
  <c r="L62" i="59"/>
  <c r="BF12" i="57"/>
  <c r="BF21" i="58"/>
  <c r="BA38" i="52"/>
  <c r="K84" i="52" s="1"/>
  <c r="BA38" i="57"/>
  <c r="K84" i="57" s="1"/>
  <c r="R19" i="38"/>
  <c r="Q66" i="81" l="1"/>
  <c r="P66" i="81"/>
  <c r="Q57" i="66"/>
  <c r="S57" i="66"/>
  <c r="Q76" i="81"/>
  <c r="P76" i="81"/>
  <c r="Q76" i="66"/>
  <c r="S76" i="66"/>
  <c r="R76" i="89"/>
  <c r="Q76" i="89"/>
  <c r="T75" i="100"/>
  <c r="S75" i="100"/>
  <c r="Q75" i="102"/>
  <c r="S75" i="102"/>
  <c r="Q67" i="102"/>
  <c r="S67" i="102"/>
  <c r="T58" i="100"/>
  <c r="S58" i="100"/>
  <c r="R85" i="97"/>
  <c r="Q85" i="97"/>
  <c r="T58" i="101"/>
  <c r="S58" i="101"/>
  <c r="R66" i="103"/>
  <c r="S66" i="103"/>
  <c r="R58" i="103"/>
  <c r="S58" i="103"/>
  <c r="R76" i="103"/>
  <c r="S76" i="103"/>
  <c r="Q58" i="66"/>
  <c r="S58" i="66"/>
  <c r="Q75" i="81"/>
  <c r="P75" i="81"/>
  <c r="P85" i="66"/>
  <c r="S85" i="66"/>
  <c r="Q85" i="81"/>
  <c r="P85" i="81"/>
  <c r="S57" i="81"/>
  <c r="P57" i="81"/>
  <c r="R58" i="89"/>
  <c r="Q58" i="89"/>
  <c r="R66" i="89"/>
  <c r="Q66" i="89"/>
  <c r="R84" i="89"/>
  <c r="Q84" i="89"/>
  <c r="T66" i="101"/>
  <c r="S66" i="101"/>
  <c r="T67" i="100"/>
  <c r="S67" i="100"/>
  <c r="S84" i="102"/>
  <c r="Q84" i="102"/>
  <c r="R58" i="97"/>
  <c r="Q58" i="97"/>
  <c r="R66" i="97"/>
  <c r="Q66" i="97"/>
  <c r="Q57" i="102"/>
  <c r="S57" i="102"/>
  <c r="T84" i="100"/>
  <c r="S84" i="100"/>
  <c r="R67" i="103"/>
  <c r="S67" i="103"/>
  <c r="Q67" i="81"/>
  <c r="P67" i="81"/>
  <c r="Q56" i="81"/>
  <c r="P56" i="81"/>
  <c r="Q67" i="66"/>
  <c r="S67" i="66"/>
  <c r="P84" i="66"/>
  <c r="S84" i="66"/>
  <c r="Q84" i="81"/>
  <c r="P84" i="81"/>
  <c r="R57" i="89"/>
  <c r="Q57" i="89"/>
  <c r="R67" i="89"/>
  <c r="Q67" i="89"/>
  <c r="R85" i="89"/>
  <c r="Q85" i="89"/>
  <c r="P55" i="81"/>
  <c r="T67" i="101"/>
  <c r="S67" i="101"/>
  <c r="T66" i="100"/>
  <c r="S66" i="100"/>
  <c r="S85" i="102"/>
  <c r="Q85" i="102"/>
  <c r="R67" i="97"/>
  <c r="Q67" i="97"/>
  <c r="R75" i="97"/>
  <c r="Q75" i="97"/>
  <c r="T85" i="100"/>
  <c r="S85" i="100"/>
  <c r="R84" i="103"/>
  <c r="S84" i="103"/>
  <c r="N56" i="103"/>
  <c r="BP9" i="103"/>
  <c r="N55" i="103" s="1"/>
  <c r="T59" i="35"/>
  <c r="P66" i="66"/>
  <c r="S66" i="66"/>
  <c r="R75" i="89"/>
  <c r="Q75" i="89"/>
  <c r="S58" i="81"/>
  <c r="P58" i="81"/>
  <c r="T76" i="100"/>
  <c r="S76" i="100"/>
  <c r="S76" i="102"/>
  <c r="Q76" i="102"/>
  <c r="S66" i="102"/>
  <c r="Q66" i="102"/>
  <c r="R57" i="97"/>
  <c r="Q57" i="97"/>
  <c r="T57" i="100"/>
  <c r="S57" i="100"/>
  <c r="R84" i="97"/>
  <c r="Q84" i="97"/>
  <c r="Q58" i="102"/>
  <c r="S58" i="102"/>
  <c r="R76" i="97"/>
  <c r="Q76" i="97"/>
  <c r="T57" i="101"/>
  <c r="S57" i="101"/>
  <c r="S85" i="103"/>
  <c r="R85" i="103"/>
  <c r="S57" i="103"/>
  <c r="R57" i="103"/>
  <c r="R75" i="103"/>
  <c r="S75" i="103"/>
  <c r="R73" i="95"/>
  <c r="T84" i="102"/>
  <c r="R84" i="102"/>
  <c r="T57" i="102"/>
  <c r="R57" i="102"/>
  <c r="S57" i="98"/>
  <c r="T57" i="98"/>
  <c r="S58" i="99"/>
  <c r="T58" i="99"/>
  <c r="T85" i="98"/>
  <c r="S85" i="98"/>
  <c r="S67" i="99"/>
  <c r="T67" i="99"/>
  <c r="T85" i="99"/>
  <c r="S85" i="99"/>
  <c r="T85" i="102"/>
  <c r="R85" i="102"/>
  <c r="BP9" i="100"/>
  <c r="N55" i="100" s="1"/>
  <c r="N56" i="100"/>
  <c r="T58" i="98"/>
  <c r="S58" i="98"/>
  <c r="S76" i="98"/>
  <c r="T76" i="98"/>
  <c r="N56" i="101"/>
  <c r="BP9" i="101"/>
  <c r="N55" i="101" s="1"/>
  <c r="T84" i="99"/>
  <c r="S84" i="99"/>
  <c r="N56" i="95"/>
  <c r="R56" i="95" s="1"/>
  <c r="BP9" i="95"/>
  <c r="N55" i="95" s="1"/>
  <c r="R55" i="95" s="1"/>
  <c r="T76" i="102"/>
  <c r="R76" i="102"/>
  <c r="T66" i="102"/>
  <c r="R66" i="102"/>
  <c r="T58" i="102"/>
  <c r="R58" i="102"/>
  <c r="N56" i="99"/>
  <c r="R56" i="99" s="1"/>
  <c r="BP9" i="99"/>
  <c r="N55" i="99" s="1"/>
  <c r="R55" i="99" s="1"/>
  <c r="T75" i="98"/>
  <c r="S75" i="98"/>
  <c r="S75" i="99"/>
  <c r="T75" i="99"/>
  <c r="T67" i="98"/>
  <c r="S67" i="98"/>
  <c r="T75" i="102"/>
  <c r="R75" i="102"/>
  <c r="R67" i="102"/>
  <c r="T67" i="102"/>
  <c r="BP9" i="97"/>
  <c r="N55" i="97" s="1"/>
  <c r="N56" i="97"/>
  <c r="N56" i="102"/>
  <c r="BP9" i="102"/>
  <c r="N55" i="102" s="1"/>
  <c r="S55" i="102" s="1"/>
  <c r="N56" i="98"/>
  <c r="R56" i="98" s="1"/>
  <c r="BP9" i="98"/>
  <c r="N55" i="98" s="1"/>
  <c r="R55" i="98" s="1"/>
  <c r="T57" i="99"/>
  <c r="S57" i="99"/>
  <c r="T84" i="98"/>
  <c r="S84" i="98"/>
  <c r="T66" i="99"/>
  <c r="S66" i="99"/>
  <c r="T76" i="99"/>
  <c r="S76" i="99"/>
  <c r="S66" i="98"/>
  <c r="T66" i="98"/>
  <c r="T59" i="34"/>
  <c r="S82" i="78"/>
  <c r="Q67" i="94"/>
  <c r="R67" i="94"/>
  <c r="S67" i="94"/>
  <c r="Q57" i="94"/>
  <c r="S57" i="94"/>
  <c r="R57" i="94"/>
  <c r="Q75" i="94"/>
  <c r="S75" i="94"/>
  <c r="R75" i="94"/>
  <c r="Q84" i="94"/>
  <c r="R84" i="94"/>
  <c r="S84" i="94"/>
  <c r="Q58" i="94"/>
  <c r="S58" i="94"/>
  <c r="R58" i="94"/>
  <c r="Q76" i="94"/>
  <c r="S76" i="94"/>
  <c r="R76" i="94"/>
  <c r="Q85" i="94"/>
  <c r="R85" i="94"/>
  <c r="S85" i="94"/>
  <c r="Q66" i="94"/>
  <c r="S66" i="94"/>
  <c r="R66" i="94"/>
  <c r="R59" i="52"/>
  <c r="R82" i="78"/>
  <c r="S68" i="51"/>
  <c r="P77" i="52"/>
  <c r="R60" i="52"/>
  <c r="P76" i="66"/>
  <c r="BF10" i="35"/>
  <c r="R77" i="52"/>
  <c r="Q57" i="81"/>
  <c r="BF10" i="58"/>
  <c r="BF10" i="52"/>
  <c r="BF9" i="52" s="1"/>
  <c r="L55" i="52" s="1"/>
  <c r="BF10" i="57"/>
  <c r="BF10" i="34"/>
  <c r="BF10" i="65"/>
  <c r="BF10" i="64"/>
  <c r="S84" i="76"/>
  <c r="R84" i="76"/>
  <c r="S66" i="76"/>
  <c r="R66" i="76"/>
  <c r="R84" i="87"/>
  <c r="Q84" i="87"/>
  <c r="R66" i="87"/>
  <c r="Q66" i="87"/>
  <c r="R75" i="87"/>
  <c r="Q75" i="87"/>
  <c r="N56" i="94"/>
  <c r="BP9" i="94"/>
  <c r="N55" i="94" s="1"/>
  <c r="R85" i="87"/>
  <c r="Q85" i="87"/>
  <c r="R67" i="87"/>
  <c r="Q67" i="87"/>
  <c r="R76" i="87"/>
  <c r="Q76" i="87"/>
  <c r="BF10" i="63"/>
  <c r="S57" i="76"/>
  <c r="R57" i="76"/>
  <c r="R57" i="87"/>
  <c r="Q57" i="87"/>
  <c r="BF10" i="18"/>
  <c r="S85" i="76"/>
  <c r="R85" i="76"/>
  <c r="S58" i="76"/>
  <c r="R58" i="76"/>
  <c r="S67" i="76"/>
  <c r="R67" i="76"/>
  <c r="S76" i="76"/>
  <c r="R76" i="76"/>
  <c r="R58" i="87"/>
  <c r="Q58" i="87"/>
  <c r="P58" i="66"/>
  <c r="BF10" i="59"/>
  <c r="L58" i="51"/>
  <c r="BF10" i="51"/>
  <c r="R67" i="84"/>
  <c r="Q67" i="84"/>
  <c r="Q75" i="84"/>
  <c r="R75" i="84"/>
  <c r="R57" i="84"/>
  <c r="Q57" i="84"/>
  <c r="Q66" i="84"/>
  <c r="R66" i="84"/>
  <c r="R84" i="84"/>
  <c r="Q84" i="84"/>
  <c r="Q58" i="84"/>
  <c r="R58" i="84"/>
  <c r="R85" i="84"/>
  <c r="Q85" i="84"/>
  <c r="R76" i="84"/>
  <c r="T58" i="93"/>
  <c r="R58" i="93"/>
  <c r="S58" i="93"/>
  <c r="R84" i="93"/>
  <c r="T84" i="93"/>
  <c r="S84" i="93"/>
  <c r="S76" i="93"/>
  <c r="R76" i="93"/>
  <c r="T76" i="93"/>
  <c r="S69" i="18"/>
  <c r="T66" i="93"/>
  <c r="R66" i="93"/>
  <c r="S66" i="93"/>
  <c r="S85" i="93"/>
  <c r="T85" i="93"/>
  <c r="R85" i="93"/>
  <c r="S67" i="93"/>
  <c r="T67" i="93"/>
  <c r="R67" i="93"/>
  <c r="N56" i="93"/>
  <c r="Q56" i="93" s="1"/>
  <c r="BP9" i="93"/>
  <c r="N55" i="93" s="1"/>
  <c r="Q55" i="93" s="1"/>
  <c r="R57" i="93"/>
  <c r="T57" i="93"/>
  <c r="S57" i="93"/>
  <c r="T75" i="93"/>
  <c r="R75" i="93"/>
  <c r="S75" i="93"/>
  <c r="Q77" i="58"/>
  <c r="Q60" i="52"/>
  <c r="Q70" i="52"/>
  <c r="S88" i="18"/>
  <c r="S64" i="18"/>
  <c r="S71" i="18"/>
  <c r="P77" i="59"/>
  <c r="R57" i="81"/>
  <c r="R59" i="35"/>
  <c r="P57" i="66"/>
  <c r="S60" i="52"/>
  <c r="R68" i="51"/>
  <c r="S57" i="69"/>
  <c r="Q57" i="69"/>
  <c r="S58" i="69"/>
  <c r="Q58" i="69"/>
  <c r="R86" i="51"/>
  <c r="R84" i="88"/>
  <c r="Q84" i="88"/>
  <c r="R85" i="88"/>
  <c r="Q85" i="88"/>
  <c r="S66" i="92"/>
  <c r="R66" i="92"/>
  <c r="Q66" i="92"/>
  <c r="S58" i="92"/>
  <c r="R58" i="92"/>
  <c r="Q58" i="92"/>
  <c r="S85" i="92"/>
  <c r="Q85" i="92"/>
  <c r="R85" i="92"/>
  <c r="R67" i="92"/>
  <c r="Q67" i="92"/>
  <c r="S67" i="92"/>
  <c r="Q57" i="92"/>
  <c r="S57" i="92"/>
  <c r="R57" i="92"/>
  <c r="R58" i="88"/>
  <c r="Q58" i="88"/>
  <c r="Q84" i="92"/>
  <c r="S84" i="92"/>
  <c r="R84" i="92"/>
  <c r="N56" i="92"/>
  <c r="P56" i="92" s="1"/>
  <c r="BP9" i="92"/>
  <c r="N55" i="92" s="1"/>
  <c r="P55" i="92" s="1"/>
  <c r="S76" i="69"/>
  <c r="Q76" i="69"/>
  <c r="R66" i="88"/>
  <c r="Q66" i="88"/>
  <c r="R57" i="88"/>
  <c r="Q57" i="88"/>
  <c r="S75" i="92"/>
  <c r="R75" i="92"/>
  <c r="Q75" i="92"/>
  <c r="S75" i="69"/>
  <c r="Q75" i="69"/>
  <c r="R67" i="88"/>
  <c r="Q67" i="88"/>
  <c r="Q76" i="92"/>
  <c r="R76" i="92"/>
  <c r="S76" i="92"/>
  <c r="S84" i="69"/>
  <c r="Q84" i="69"/>
  <c r="R76" i="88"/>
  <c r="Q76" i="88"/>
  <c r="Q85" i="69"/>
  <c r="R75" i="88"/>
  <c r="Q75" i="88"/>
  <c r="Q59" i="52"/>
  <c r="S89" i="18"/>
  <c r="T77" i="52"/>
  <c r="S77" i="52"/>
  <c r="S81" i="18"/>
  <c r="S70" i="18"/>
  <c r="T76" i="87"/>
  <c r="S76" i="87"/>
  <c r="T76" i="78"/>
  <c r="S76" i="78"/>
  <c r="T84" i="87"/>
  <c r="S84" i="87"/>
  <c r="T75" i="78"/>
  <c r="S75" i="78"/>
  <c r="T85" i="87"/>
  <c r="S85" i="87"/>
  <c r="S70" i="52"/>
  <c r="P77" i="18"/>
  <c r="S77" i="18"/>
  <c r="T67" i="69"/>
  <c r="S67" i="69"/>
  <c r="T66" i="87"/>
  <c r="S66" i="87"/>
  <c r="S62" i="18"/>
  <c r="Q68" i="18"/>
  <c r="S68" i="18"/>
  <c r="S61" i="18"/>
  <c r="S63" i="18"/>
  <c r="R58" i="83"/>
  <c r="P58" i="83"/>
  <c r="T67" i="87"/>
  <c r="S67" i="87"/>
  <c r="S88" i="52"/>
  <c r="T57" i="87"/>
  <c r="S57" i="87"/>
  <c r="T58" i="87"/>
  <c r="S58" i="87"/>
  <c r="T75" i="87"/>
  <c r="S75" i="87"/>
  <c r="T85" i="90"/>
  <c r="S85" i="90"/>
  <c r="T84" i="90"/>
  <c r="S84" i="90"/>
  <c r="T76" i="90"/>
  <c r="S76" i="90"/>
  <c r="T75" i="90"/>
  <c r="S75" i="90"/>
  <c r="T66" i="90"/>
  <c r="S66" i="90"/>
  <c r="T67" i="90"/>
  <c r="S67" i="90"/>
  <c r="T85" i="89"/>
  <c r="S85" i="89"/>
  <c r="T84" i="89"/>
  <c r="S84" i="89"/>
  <c r="T75" i="89"/>
  <c r="S75" i="89"/>
  <c r="T76" i="89"/>
  <c r="S76" i="89"/>
  <c r="T66" i="89"/>
  <c r="S66" i="89"/>
  <c r="T67" i="89"/>
  <c r="S67" i="89"/>
  <c r="P57" i="78"/>
  <c r="S57" i="78"/>
  <c r="T58" i="89"/>
  <c r="S58" i="89"/>
  <c r="T57" i="89"/>
  <c r="S57" i="89"/>
  <c r="T58" i="90"/>
  <c r="S58" i="90"/>
  <c r="T57" i="90"/>
  <c r="S57" i="90"/>
  <c r="T71" i="18"/>
  <c r="T81" i="18"/>
  <c r="T70" i="18"/>
  <c r="T77" i="34"/>
  <c r="T62" i="18"/>
  <c r="T64" i="18"/>
  <c r="P84" i="78"/>
  <c r="T84" i="78"/>
  <c r="Q67" i="83"/>
  <c r="R67" i="83"/>
  <c r="Q66" i="83"/>
  <c r="R66" i="83"/>
  <c r="T89" i="18"/>
  <c r="T77" i="18"/>
  <c r="N56" i="88"/>
  <c r="P56" i="88" s="1"/>
  <c r="BP9" i="88"/>
  <c r="N55" i="88" s="1"/>
  <c r="P55" i="88" s="1"/>
  <c r="T61" i="18"/>
  <c r="T63" i="18"/>
  <c r="T57" i="83"/>
  <c r="R57" i="83"/>
  <c r="T66" i="88"/>
  <c r="S66" i="88"/>
  <c r="S58" i="88"/>
  <c r="T58" i="88"/>
  <c r="P58" i="78"/>
  <c r="T58" i="78"/>
  <c r="T57" i="78"/>
  <c r="T67" i="88"/>
  <c r="S67" i="88"/>
  <c r="T57" i="88"/>
  <c r="S57" i="88"/>
  <c r="T68" i="18"/>
  <c r="S76" i="88"/>
  <c r="T76" i="88"/>
  <c r="N56" i="91"/>
  <c r="T56" i="91" s="1"/>
  <c r="BP9" i="91"/>
  <c r="N55" i="91" s="1"/>
  <c r="T55" i="91" s="1"/>
  <c r="T75" i="88"/>
  <c r="S75" i="88"/>
  <c r="Q76" i="83"/>
  <c r="R76" i="83"/>
  <c r="N56" i="90"/>
  <c r="R56" i="90" s="1"/>
  <c r="BP9" i="90"/>
  <c r="N55" i="90" s="1"/>
  <c r="R55" i="90" s="1"/>
  <c r="BP9" i="89"/>
  <c r="N55" i="89" s="1"/>
  <c r="N56" i="89"/>
  <c r="P67" i="78"/>
  <c r="T67" i="78"/>
  <c r="Q75" i="83"/>
  <c r="R75" i="83"/>
  <c r="S84" i="88"/>
  <c r="T84" i="88"/>
  <c r="Q85" i="83"/>
  <c r="R85" i="83"/>
  <c r="P66" i="78"/>
  <c r="T66" i="78"/>
  <c r="T69" i="18"/>
  <c r="S85" i="88"/>
  <c r="T85" i="88"/>
  <c r="Q84" i="83"/>
  <c r="R84" i="83"/>
  <c r="P85" i="78"/>
  <c r="T85" i="78"/>
  <c r="K28" i="28"/>
  <c r="K85" i="28"/>
  <c r="H84" i="38" s="1"/>
  <c r="K82" i="28"/>
  <c r="H81" i="38" s="1"/>
  <c r="K61" i="28"/>
  <c r="H60" i="38" s="1"/>
  <c r="K81" i="28"/>
  <c r="H80" i="38" s="1"/>
  <c r="P67" i="66"/>
  <c r="Q85" i="66"/>
  <c r="Q84" i="66"/>
  <c r="Q66" i="66"/>
  <c r="Q57" i="86"/>
  <c r="R57" i="86"/>
  <c r="Q85" i="86"/>
  <c r="R85" i="86"/>
  <c r="R84" i="86"/>
  <c r="Q84" i="86"/>
  <c r="Q76" i="86"/>
  <c r="R76" i="86"/>
  <c r="R66" i="86"/>
  <c r="Q66" i="86"/>
  <c r="Q75" i="86"/>
  <c r="R75" i="86"/>
  <c r="Q67" i="86"/>
  <c r="R67" i="86"/>
  <c r="N56" i="86"/>
  <c r="P56" i="86" s="1"/>
  <c r="BP9" i="86"/>
  <c r="N55" i="86" s="1"/>
  <c r="R58" i="86"/>
  <c r="Q58" i="86"/>
  <c r="N56" i="87"/>
  <c r="BP9" i="87"/>
  <c r="N55" i="87" s="1"/>
  <c r="S56" i="81"/>
  <c r="S85" i="81"/>
  <c r="S75" i="81"/>
  <c r="S76" i="81"/>
  <c r="S66" i="81"/>
  <c r="S84" i="81"/>
  <c r="S67" i="81"/>
  <c r="P68" i="51"/>
  <c r="Q68" i="51"/>
  <c r="T86" i="51"/>
  <c r="P86" i="51"/>
  <c r="S86" i="51"/>
  <c r="Q86" i="58"/>
  <c r="Q68" i="58"/>
  <c r="Q55" i="81"/>
  <c r="R75" i="82"/>
  <c r="Q75" i="82"/>
  <c r="R57" i="82"/>
  <c r="Q57" i="82"/>
  <c r="R58" i="82"/>
  <c r="Q58" i="82"/>
  <c r="R67" i="82"/>
  <c r="Q67" i="82"/>
  <c r="S59" i="65"/>
  <c r="P59" i="52"/>
  <c r="T59" i="52"/>
  <c r="R66" i="82"/>
  <c r="Q66" i="82"/>
  <c r="R76" i="78"/>
  <c r="P76" i="78"/>
  <c r="R75" i="78"/>
  <c r="P75" i="78"/>
  <c r="T70" i="52"/>
  <c r="T86" i="57"/>
  <c r="R85" i="82"/>
  <c r="Q85" i="82"/>
  <c r="T60" i="52"/>
  <c r="T58" i="83"/>
  <c r="Q58" i="83"/>
  <c r="R84" i="82"/>
  <c r="Q84" i="82"/>
  <c r="S57" i="83"/>
  <c r="Q57" i="83"/>
  <c r="T68" i="57"/>
  <c r="R76" i="82"/>
  <c r="Q76" i="82"/>
  <c r="T88" i="52"/>
  <c r="T59" i="57"/>
  <c r="T77" i="59"/>
  <c r="Q77" i="59"/>
  <c r="R77" i="59"/>
  <c r="S76" i="84"/>
  <c r="T76" i="84"/>
  <c r="S85" i="84"/>
  <c r="T85" i="84"/>
  <c r="P85" i="74"/>
  <c r="R85" i="74"/>
  <c r="S84" i="84"/>
  <c r="T84" i="84"/>
  <c r="S67" i="84"/>
  <c r="T67" i="84"/>
  <c r="S66" i="84"/>
  <c r="T66" i="84"/>
  <c r="S57" i="84"/>
  <c r="T57" i="84"/>
  <c r="S58" i="84"/>
  <c r="T58" i="84"/>
  <c r="S75" i="84"/>
  <c r="T75" i="84"/>
  <c r="R77" i="58"/>
  <c r="T77" i="58"/>
  <c r="P77" i="58"/>
  <c r="R67" i="69"/>
  <c r="Q85" i="74"/>
  <c r="Q77" i="18"/>
  <c r="R77" i="18"/>
  <c r="P68" i="58"/>
  <c r="R68" i="58"/>
  <c r="Q77" i="34"/>
  <c r="P77" i="34"/>
  <c r="R77" i="34"/>
  <c r="T68" i="58"/>
  <c r="T85" i="74"/>
  <c r="T68" i="59"/>
  <c r="P68" i="59"/>
  <c r="Q68" i="59"/>
  <c r="R68" i="59"/>
  <c r="P59" i="35"/>
  <c r="P68" i="18"/>
  <c r="R68" i="18"/>
  <c r="S86" i="65"/>
  <c r="P60" i="52"/>
  <c r="S77" i="65"/>
  <c r="S62" i="59"/>
  <c r="S59" i="57"/>
  <c r="P59" i="57"/>
  <c r="Q59" i="57"/>
  <c r="S68" i="57"/>
  <c r="Q68" i="57"/>
  <c r="P68" i="57"/>
  <c r="T86" i="59"/>
  <c r="P86" i="59"/>
  <c r="Q86" i="59"/>
  <c r="R86" i="59"/>
  <c r="Q59" i="34"/>
  <c r="R59" i="34"/>
  <c r="Q76" i="76"/>
  <c r="P76" i="76"/>
  <c r="BK12" i="64"/>
  <c r="P59" i="34"/>
  <c r="H67" i="38"/>
  <c r="H94" i="38"/>
  <c r="BK30" i="64"/>
  <c r="BK29" i="64" s="1"/>
  <c r="M75" i="64" s="1"/>
  <c r="BK39" i="57"/>
  <c r="M85" i="57" s="1"/>
  <c r="BK21" i="35"/>
  <c r="BK20" i="35" s="1"/>
  <c r="M66" i="35" s="1"/>
  <c r="BK30" i="35"/>
  <c r="BK29" i="35" s="1"/>
  <c r="M75" i="35" s="1"/>
  <c r="M58" i="18"/>
  <c r="BK11" i="18"/>
  <c r="M57" i="18" s="1"/>
  <c r="M82" i="65"/>
  <c r="BP36" i="65"/>
  <c r="N82" i="65" s="1"/>
  <c r="M78" i="51"/>
  <c r="BP32" i="51"/>
  <c r="N78" i="51" s="1"/>
  <c r="M72" i="35"/>
  <c r="BP26" i="35"/>
  <c r="N72" i="35" s="1"/>
  <c r="M78" i="57"/>
  <c r="BP32" i="57"/>
  <c r="N78" i="57" s="1"/>
  <c r="M73" i="64"/>
  <c r="BP27" i="64"/>
  <c r="N73" i="64" s="1"/>
  <c r="N59" i="63"/>
  <c r="T59" i="63" s="1"/>
  <c r="R55" i="81"/>
  <c r="M69" i="65"/>
  <c r="BP23" i="65"/>
  <c r="N69" i="65" s="1"/>
  <c r="M60" i="65"/>
  <c r="BP14" i="65"/>
  <c r="N60" i="65" s="1"/>
  <c r="BP44" i="34"/>
  <c r="N90" i="34" s="1"/>
  <c r="M90" i="34"/>
  <c r="M63" i="52"/>
  <c r="BP17" i="52"/>
  <c r="N63" i="52" s="1"/>
  <c r="M79" i="52"/>
  <c r="BP33" i="52"/>
  <c r="N79" i="52" s="1"/>
  <c r="P58" i="76"/>
  <c r="Q58" i="76"/>
  <c r="BP14" i="34"/>
  <c r="M60" i="34"/>
  <c r="BK12" i="34"/>
  <c r="S67" i="83"/>
  <c r="T67" i="83"/>
  <c r="M73" i="18"/>
  <c r="BP27" i="18"/>
  <c r="N73" i="18" s="1"/>
  <c r="T84" i="69"/>
  <c r="R84" i="69"/>
  <c r="M78" i="64"/>
  <c r="BP32" i="64"/>
  <c r="N78" i="64" s="1"/>
  <c r="T57" i="69"/>
  <c r="R57" i="69"/>
  <c r="P57" i="69"/>
  <c r="M73" i="59"/>
  <c r="BP27" i="59"/>
  <c r="N73" i="59" s="1"/>
  <c r="M81" i="58"/>
  <c r="BP35" i="58"/>
  <c r="N81" i="58" s="1"/>
  <c r="N60" i="18"/>
  <c r="BP12" i="18"/>
  <c r="M87" i="63"/>
  <c r="BP41" i="63"/>
  <c r="N87" i="63" s="1"/>
  <c r="Q71" i="18"/>
  <c r="R71" i="18"/>
  <c r="P71" i="18"/>
  <c r="M60" i="63"/>
  <c r="BP14" i="63"/>
  <c r="N60" i="63" s="1"/>
  <c r="M89" i="57"/>
  <c r="BP43" i="57"/>
  <c r="N89" i="57" s="1"/>
  <c r="Q67" i="78"/>
  <c r="R67" i="78"/>
  <c r="P81" i="18"/>
  <c r="R81" i="18"/>
  <c r="Q81" i="18"/>
  <c r="BP32" i="34"/>
  <c r="M78" i="34"/>
  <c r="BK30" i="34"/>
  <c r="M73" i="58"/>
  <c r="BP27" i="58"/>
  <c r="N73" i="58" s="1"/>
  <c r="M81" i="57"/>
  <c r="BP35" i="57"/>
  <c r="N81" i="57" s="1"/>
  <c r="M69" i="57"/>
  <c r="BP23" i="57"/>
  <c r="BK21" i="57"/>
  <c r="BK21" i="64"/>
  <c r="M70" i="64"/>
  <c r="BP24" i="64"/>
  <c r="BP9" i="82"/>
  <c r="N55" i="82" s="1"/>
  <c r="P55" i="82" s="1"/>
  <c r="N56" i="82"/>
  <c r="P56" i="82" s="1"/>
  <c r="M64" i="64"/>
  <c r="BP18" i="64"/>
  <c r="N64" i="64" s="1"/>
  <c r="M90" i="57"/>
  <c r="BP44" i="57"/>
  <c r="N90" i="57" s="1"/>
  <c r="N87" i="57"/>
  <c r="P87" i="57" s="1"/>
  <c r="T66" i="83"/>
  <c r="S66" i="83"/>
  <c r="M80" i="59"/>
  <c r="BP34" i="59"/>
  <c r="N80" i="59" s="1"/>
  <c r="R85" i="81"/>
  <c r="M72" i="65"/>
  <c r="BP26" i="65"/>
  <c r="N72" i="65" s="1"/>
  <c r="BP9" i="69"/>
  <c r="N55" i="69" s="1"/>
  <c r="Q55" i="69" s="1"/>
  <c r="N56" i="69"/>
  <c r="M70" i="65"/>
  <c r="BP24" i="65"/>
  <c r="N70" i="65" s="1"/>
  <c r="M71" i="57"/>
  <c r="BP25" i="57"/>
  <c r="N71" i="57" s="1"/>
  <c r="M90" i="63"/>
  <c r="BP44" i="63"/>
  <c r="N90" i="63" s="1"/>
  <c r="N77" i="64"/>
  <c r="P77" i="64" s="1"/>
  <c r="M73" i="52"/>
  <c r="BP27" i="52"/>
  <c r="N73" i="52" s="1"/>
  <c r="M69" i="51"/>
  <c r="BP23" i="51"/>
  <c r="BK21" i="51"/>
  <c r="M88" i="59"/>
  <c r="BP42" i="59"/>
  <c r="N88" i="59" s="1"/>
  <c r="M87" i="52"/>
  <c r="BP41" i="52"/>
  <c r="BK39" i="52"/>
  <c r="N86" i="64"/>
  <c r="Q86" i="64" s="1"/>
  <c r="R66" i="78"/>
  <c r="Q66" i="78"/>
  <c r="M71" i="59"/>
  <c r="BP25" i="59"/>
  <c r="N71" i="59" s="1"/>
  <c r="Q70" i="18"/>
  <c r="R70" i="18"/>
  <c r="P70" i="18"/>
  <c r="BP21" i="18"/>
  <c r="N68" i="52"/>
  <c r="Q68" i="52" s="1"/>
  <c r="M73" i="63"/>
  <c r="BP27" i="63"/>
  <c r="N73" i="63" s="1"/>
  <c r="M71" i="64"/>
  <c r="BP25" i="64"/>
  <c r="N71" i="64" s="1"/>
  <c r="M89" i="59"/>
  <c r="BP43" i="59"/>
  <c r="N89" i="59" s="1"/>
  <c r="BK39" i="34"/>
  <c r="M88" i="34"/>
  <c r="BP42" i="34"/>
  <c r="M65" i="51"/>
  <c r="BP19" i="51"/>
  <c r="N65" i="51" s="1"/>
  <c r="T76" i="83"/>
  <c r="S76" i="83"/>
  <c r="M88" i="35"/>
  <c r="BP42" i="35"/>
  <c r="N88" i="35" s="1"/>
  <c r="M82" i="51"/>
  <c r="BP36" i="51"/>
  <c r="N82" i="51" s="1"/>
  <c r="S57" i="82"/>
  <c r="T57" i="82"/>
  <c r="M81" i="52"/>
  <c r="BP35" i="52"/>
  <c r="N81" i="52" s="1"/>
  <c r="R84" i="81"/>
  <c r="M72" i="64"/>
  <c r="BP26" i="64"/>
  <c r="N72" i="64" s="1"/>
  <c r="T58" i="69"/>
  <c r="R58" i="69"/>
  <c r="P58" i="69"/>
  <c r="M70" i="34"/>
  <c r="BP24" i="34"/>
  <c r="N70" i="34" s="1"/>
  <c r="M65" i="52"/>
  <c r="BP19" i="52"/>
  <c r="N65" i="52" s="1"/>
  <c r="BP9" i="84"/>
  <c r="N55" i="84" s="1"/>
  <c r="N56" i="84"/>
  <c r="M63" i="59"/>
  <c r="BP17" i="59"/>
  <c r="N63" i="59" s="1"/>
  <c r="M80" i="64"/>
  <c r="BP34" i="64"/>
  <c r="N80" i="64" s="1"/>
  <c r="M70" i="58"/>
  <c r="BP24" i="58"/>
  <c r="N70" i="58" s="1"/>
  <c r="M81" i="35"/>
  <c r="BP35" i="35"/>
  <c r="N81" i="35" s="1"/>
  <c r="M89" i="64"/>
  <c r="BP43" i="64"/>
  <c r="N89" i="64" s="1"/>
  <c r="M71" i="52"/>
  <c r="BP25" i="52"/>
  <c r="N71" i="52" s="1"/>
  <c r="R85" i="78"/>
  <c r="Q85" i="78"/>
  <c r="M89" i="63"/>
  <c r="BP43" i="63"/>
  <c r="N89" i="63" s="1"/>
  <c r="M82" i="59"/>
  <c r="BP36" i="59"/>
  <c r="N82" i="59" s="1"/>
  <c r="M63" i="57"/>
  <c r="BP17" i="57"/>
  <c r="N63" i="57" s="1"/>
  <c r="M87" i="59"/>
  <c r="BP41" i="59"/>
  <c r="BK39" i="59"/>
  <c r="BK30" i="51"/>
  <c r="M81" i="51"/>
  <c r="BP35" i="51"/>
  <c r="P68" i="52"/>
  <c r="S75" i="83"/>
  <c r="T75" i="83"/>
  <c r="S57" i="74"/>
  <c r="P57" i="74"/>
  <c r="Q57" i="74"/>
  <c r="T57" i="74"/>
  <c r="M80" i="63"/>
  <c r="BP34" i="63"/>
  <c r="N80" i="63" s="1"/>
  <c r="S85" i="73"/>
  <c r="P85" i="73"/>
  <c r="R85" i="73"/>
  <c r="Q85" i="73"/>
  <c r="S58" i="82"/>
  <c r="T58" i="82"/>
  <c r="M88" i="63"/>
  <c r="BP42" i="63"/>
  <c r="N88" i="63" s="1"/>
  <c r="M72" i="58"/>
  <c r="BP26" i="58"/>
  <c r="N72" i="58" s="1"/>
  <c r="Q64" i="18"/>
  <c r="R64" i="18"/>
  <c r="P64" i="18"/>
  <c r="N77" i="35"/>
  <c r="P77" i="35" s="1"/>
  <c r="M90" i="51"/>
  <c r="BP44" i="51"/>
  <c r="N90" i="51" s="1"/>
  <c r="M82" i="18"/>
  <c r="T82" i="18" s="1"/>
  <c r="BP36" i="18"/>
  <c r="N82" i="18" s="1"/>
  <c r="M62" i="63"/>
  <c r="BP16" i="63"/>
  <c r="N62" i="63" s="1"/>
  <c r="Q75" i="78"/>
  <c r="M80" i="57"/>
  <c r="BP34" i="57"/>
  <c r="N80" i="57" s="1"/>
  <c r="M79" i="51"/>
  <c r="BP33" i="51"/>
  <c r="N79" i="51" s="1"/>
  <c r="M82" i="35"/>
  <c r="BP36" i="35"/>
  <c r="N82" i="35" s="1"/>
  <c r="BP9" i="78"/>
  <c r="N55" i="78" s="1"/>
  <c r="N56" i="78"/>
  <c r="M65" i="34"/>
  <c r="BP19" i="34"/>
  <c r="N65" i="34" s="1"/>
  <c r="R88" i="18"/>
  <c r="P88" i="18"/>
  <c r="Q88" i="18"/>
  <c r="BK39" i="64"/>
  <c r="Q84" i="78"/>
  <c r="R84" i="78"/>
  <c r="BK21" i="52"/>
  <c r="BK30" i="65"/>
  <c r="M81" i="65"/>
  <c r="BP35" i="65"/>
  <c r="M80" i="52"/>
  <c r="BP34" i="52"/>
  <c r="N80" i="52" s="1"/>
  <c r="M62" i="57"/>
  <c r="BP16" i="57"/>
  <c r="N62" i="57" s="1"/>
  <c r="M90" i="58"/>
  <c r="BP44" i="58"/>
  <c r="N90" i="58" s="1"/>
  <c r="R76" i="81"/>
  <c r="BP9" i="74"/>
  <c r="N55" i="74" s="1"/>
  <c r="R55" i="74" s="1"/>
  <c r="N56" i="74"/>
  <c r="R56" i="74" s="1"/>
  <c r="M64" i="34"/>
  <c r="BP18" i="34"/>
  <c r="N64" i="34" s="1"/>
  <c r="S84" i="73"/>
  <c r="P84" i="73"/>
  <c r="R84" i="73"/>
  <c r="Q84" i="73"/>
  <c r="N68" i="34"/>
  <c r="S68" i="34" s="1"/>
  <c r="M72" i="57"/>
  <c r="BP26" i="57"/>
  <c r="N72" i="57" s="1"/>
  <c r="M65" i="65"/>
  <c r="BP19" i="65"/>
  <c r="N65" i="65" s="1"/>
  <c r="M69" i="58"/>
  <c r="BP23" i="58"/>
  <c r="BK21" i="58"/>
  <c r="M64" i="52"/>
  <c r="BP18" i="52"/>
  <c r="N64" i="52" s="1"/>
  <c r="Q76" i="78"/>
  <c r="M71" i="65"/>
  <c r="BP25" i="65"/>
  <c r="N71" i="65" s="1"/>
  <c r="M82" i="52"/>
  <c r="BP36" i="52"/>
  <c r="N82" i="52" s="1"/>
  <c r="M90" i="59"/>
  <c r="BP44" i="59"/>
  <c r="N90" i="59" s="1"/>
  <c r="Q57" i="78"/>
  <c r="R57" i="78"/>
  <c r="M65" i="63"/>
  <c r="BP19" i="63"/>
  <c r="N65" i="63" s="1"/>
  <c r="BK12" i="58"/>
  <c r="M61" i="58"/>
  <c r="BP15" i="58"/>
  <c r="S85" i="83"/>
  <c r="T85" i="83"/>
  <c r="BK39" i="65"/>
  <c r="M88" i="65"/>
  <c r="BP42" i="65"/>
  <c r="M81" i="34"/>
  <c r="BP35" i="34"/>
  <c r="N81" i="34" s="1"/>
  <c r="R67" i="81"/>
  <c r="M71" i="63"/>
  <c r="BP25" i="63"/>
  <c r="N71" i="63" s="1"/>
  <c r="M63" i="51"/>
  <c r="BP17" i="51"/>
  <c r="N63" i="51" s="1"/>
  <c r="BP26" i="34"/>
  <c r="N72" i="34" s="1"/>
  <c r="M72" i="34"/>
  <c r="S67" i="74"/>
  <c r="P67" i="74"/>
  <c r="Q67" i="74"/>
  <c r="T67" i="74"/>
  <c r="S76" i="82"/>
  <c r="T76" i="82"/>
  <c r="M62" i="64"/>
  <c r="BP16" i="64"/>
  <c r="N62" i="64" s="1"/>
  <c r="M69" i="52"/>
  <c r="BP23" i="52"/>
  <c r="N69" i="52" s="1"/>
  <c r="M89" i="34"/>
  <c r="BP43" i="34"/>
  <c r="N89" i="34" s="1"/>
  <c r="M73" i="51"/>
  <c r="BP27" i="51"/>
  <c r="N73" i="51" s="1"/>
  <c r="R76" i="73"/>
  <c r="Q76" i="73"/>
  <c r="S76" i="73"/>
  <c r="P76" i="73"/>
  <c r="R75" i="81"/>
  <c r="R61" i="18"/>
  <c r="P61" i="18"/>
  <c r="Q61" i="18"/>
  <c r="Q58" i="74"/>
  <c r="T58" i="74"/>
  <c r="P58" i="74"/>
  <c r="S58" i="74"/>
  <c r="N86" i="63"/>
  <c r="T86" i="63" s="1"/>
  <c r="P67" i="76"/>
  <c r="Q67" i="76"/>
  <c r="M82" i="63"/>
  <c r="BP36" i="63"/>
  <c r="N82" i="63" s="1"/>
  <c r="M69" i="59"/>
  <c r="BP23" i="59"/>
  <c r="BK21" i="59"/>
  <c r="P76" i="74"/>
  <c r="S76" i="74"/>
  <c r="Q76" i="74"/>
  <c r="T76" i="74"/>
  <c r="N68" i="65"/>
  <c r="S68" i="65" s="1"/>
  <c r="M63" i="58"/>
  <c r="BP17" i="58"/>
  <c r="N63" i="58" s="1"/>
  <c r="M81" i="63"/>
  <c r="BP35" i="63"/>
  <c r="N81" i="63" s="1"/>
  <c r="P84" i="69"/>
  <c r="BP26" i="59"/>
  <c r="N72" i="59" s="1"/>
  <c r="M72" i="59"/>
  <c r="M78" i="18"/>
  <c r="BP32" i="18"/>
  <c r="BK30" i="18"/>
  <c r="BK10" i="18" s="1"/>
  <c r="Q58" i="78"/>
  <c r="R58" i="78"/>
  <c r="T84" i="83"/>
  <c r="S84" i="83"/>
  <c r="R66" i="81"/>
  <c r="Q66" i="74"/>
  <c r="T66" i="74"/>
  <c r="S66" i="74"/>
  <c r="P66" i="74"/>
  <c r="S75" i="82"/>
  <c r="T75" i="82"/>
  <c r="R75" i="73"/>
  <c r="Q75" i="73"/>
  <c r="S75" i="73"/>
  <c r="P75" i="73"/>
  <c r="M89" i="65"/>
  <c r="BP43" i="65"/>
  <c r="N89" i="65" s="1"/>
  <c r="BP36" i="57"/>
  <c r="N82" i="57" s="1"/>
  <c r="M82" i="57"/>
  <c r="M71" i="58"/>
  <c r="BP25" i="58"/>
  <c r="N71" i="58" s="1"/>
  <c r="M88" i="51"/>
  <c r="BP42" i="51"/>
  <c r="N88" i="51" s="1"/>
  <c r="P57" i="73"/>
  <c r="R57" i="73"/>
  <c r="S57" i="73"/>
  <c r="Q57" i="73"/>
  <c r="M65" i="35"/>
  <c r="BP19" i="35"/>
  <c r="N65" i="35" s="1"/>
  <c r="P66" i="76"/>
  <c r="Q66" i="76"/>
  <c r="BK21" i="34"/>
  <c r="M70" i="51"/>
  <c r="BP24" i="51"/>
  <c r="N70" i="51" s="1"/>
  <c r="M62" i="51"/>
  <c r="BP16" i="51"/>
  <c r="N62" i="51" s="1"/>
  <c r="BP14" i="64"/>
  <c r="N60" i="64" s="1"/>
  <c r="M60" i="64"/>
  <c r="S75" i="74"/>
  <c r="Q75" i="74"/>
  <c r="T75" i="74"/>
  <c r="P75" i="74"/>
  <c r="BP17" i="34"/>
  <c r="N63" i="34" s="1"/>
  <c r="M63" i="34"/>
  <c r="BP9" i="83"/>
  <c r="N55" i="83" s="1"/>
  <c r="P55" i="83" s="1"/>
  <c r="N56" i="83"/>
  <c r="M90" i="64"/>
  <c r="BP44" i="64"/>
  <c r="N90" i="64" s="1"/>
  <c r="M90" i="18"/>
  <c r="BP44" i="18"/>
  <c r="N90" i="18" s="1"/>
  <c r="M62" i="58"/>
  <c r="BP16" i="58"/>
  <c r="N62" i="58" s="1"/>
  <c r="BK12" i="51"/>
  <c r="M61" i="51"/>
  <c r="BP15" i="51"/>
  <c r="M87" i="65"/>
  <c r="BP41" i="65"/>
  <c r="N87" i="65" s="1"/>
  <c r="M60" i="57"/>
  <c r="BP14" i="57"/>
  <c r="BK12" i="57"/>
  <c r="M89" i="51"/>
  <c r="BP43" i="51"/>
  <c r="N89" i="51" s="1"/>
  <c r="M81" i="64"/>
  <c r="BP35" i="64"/>
  <c r="N81" i="64" s="1"/>
  <c r="M70" i="59"/>
  <c r="BP24" i="59"/>
  <c r="N70" i="59" s="1"/>
  <c r="M90" i="65"/>
  <c r="BP44" i="65"/>
  <c r="N90" i="65" s="1"/>
  <c r="BP15" i="34"/>
  <c r="N61" i="34" s="1"/>
  <c r="M61" i="34"/>
  <c r="M64" i="65"/>
  <c r="BP18" i="65"/>
  <c r="N64" i="65" s="1"/>
  <c r="BP42" i="57"/>
  <c r="N88" i="57" s="1"/>
  <c r="M88" i="57"/>
  <c r="M78" i="63"/>
  <c r="BP32" i="63"/>
  <c r="N78" i="63" s="1"/>
  <c r="BP9" i="73"/>
  <c r="N55" i="73" s="1"/>
  <c r="T55" i="73" s="1"/>
  <c r="N56" i="73"/>
  <c r="T56" i="73" s="1"/>
  <c r="BK39" i="63"/>
  <c r="M79" i="65"/>
  <c r="BP33" i="65"/>
  <c r="N79" i="65" s="1"/>
  <c r="M60" i="58"/>
  <c r="BP14" i="58"/>
  <c r="N60" i="58" s="1"/>
  <c r="BK21" i="65"/>
  <c r="Q69" i="18"/>
  <c r="R69" i="18"/>
  <c r="P69" i="18"/>
  <c r="M72" i="51"/>
  <c r="BP26" i="51"/>
  <c r="N72" i="51" s="1"/>
  <c r="M64" i="58"/>
  <c r="BP18" i="58"/>
  <c r="N64" i="58" s="1"/>
  <c r="M65" i="64"/>
  <c r="BP19" i="64"/>
  <c r="N65" i="64" s="1"/>
  <c r="BK38" i="18"/>
  <c r="M84" i="18" s="1"/>
  <c r="M85" i="18"/>
  <c r="BP15" i="65"/>
  <c r="N61" i="65" s="1"/>
  <c r="M61" i="65"/>
  <c r="M79" i="59"/>
  <c r="BP33" i="59"/>
  <c r="N79" i="59" s="1"/>
  <c r="P85" i="76"/>
  <c r="Q85" i="76"/>
  <c r="S68" i="64"/>
  <c r="M70" i="57"/>
  <c r="BP24" i="57"/>
  <c r="N70" i="57" s="1"/>
  <c r="S58" i="73"/>
  <c r="P58" i="73"/>
  <c r="R58" i="73"/>
  <c r="Q58" i="73"/>
  <c r="M65" i="59"/>
  <c r="BP19" i="59"/>
  <c r="N65" i="59" s="1"/>
  <c r="M70" i="35"/>
  <c r="BP24" i="35"/>
  <c r="N70" i="35" s="1"/>
  <c r="M64" i="57"/>
  <c r="BP18" i="57"/>
  <c r="N64" i="57" s="1"/>
  <c r="M63" i="64"/>
  <c r="BP17" i="64"/>
  <c r="N63" i="64" s="1"/>
  <c r="M62" i="52"/>
  <c r="BP16" i="52"/>
  <c r="N62" i="52" s="1"/>
  <c r="S67" i="82"/>
  <c r="T67" i="82"/>
  <c r="P86" i="58"/>
  <c r="T86" i="58"/>
  <c r="R86" i="58"/>
  <c r="S86" i="58"/>
  <c r="N87" i="18"/>
  <c r="BP39" i="18"/>
  <c r="M61" i="63"/>
  <c r="BP15" i="63"/>
  <c r="N61" i="63" s="1"/>
  <c r="M78" i="52"/>
  <c r="BP32" i="52"/>
  <c r="BK30" i="52"/>
  <c r="N87" i="58"/>
  <c r="S87" i="58" s="1"/>
  <c r="M62" i="34"/>
  <c r="BP16" i="34"/>
  <c r="N62" i="34" s="1"/>
  <c r="N68" i="63"/>
  <c r="T68" i="63" s="1"/>
  <c r="M82" i="58"/>
  <c r="BP36" i="58"/>
  <c r="N82" i="58" s="1"/>
  <c r="P84" i="76"/>
  <c r="Q84" i="76"/>
  <c r="M61" i="64"/>
  <c r="BP15" i="64"/>
  <c r="N61" i="64" s="1"/>
  <c r="M87" i="34"/>
  <c r="BP41" i="34"/>
  <c r="N87" i="34" s="1"/>
  <c r="BP24" i="63"/>
  <c r="N70" i="63" s="1"/>
  <c r="M70" i="63"/>
  <c r="M78" i="58"/>
  <c r="BP32" i="58"/>
  <c r="BK30" i="58"/>
  <c r="BP26" i="52"/>
  <c r="N72" i="52" s="1"/>
  <c r="M72" i="52"/>
  <c r="M87" i="51"/>
  <c r="BP41" i="51"/>
  <c r="BK39" i="51"/>
  <c r="M82" i="64"/>
  <c r="BP36" i="64"/>
  <c r="N82" i="64" s="1"/>
  <c r="M60" i="59"/>
  <c r="BP14" i="59"/>
  <c r="N60" i="59" s="1"/>
  <c r="BK30" i="63"/>
  <c r="M64" i="59"/>
  <c r="BP18" i="59"/>
  <c r="N64" i="59" s="1"/>
  <c r="M79" i="18"/>
  <c r="T79" i="18" s="1"/>
  <c r="BP33" i="18"/>
  <c r="N79" i="18" s="1"/>
  <c r="T66" i="82"/>
  <c r="S66" i="82"/>
  <c r="M87" i="64"/>
  <c r="BP41" i="64"/>
  <c r="N87" i="64" s="1"/>
  <c r="M80" i="58"/>
  <c r="BP34" i="58"/>
  <c r="N80" i="58" s="1"/>
  <c r="M61" i="57"/>
  <c r="BP15" i="57"/>
  <c r="N61" i="57" s="1"/>
  <c r="T85" i="82"/>
  <c r="S85" i="82"/>
  <c r="M64" i="63"/>
  <c r="BP18" i="63"/>
  <c r="N64" i="63" s="1"/>
  <c r="Q67" i="73"/>
  <c r="R67" i="73"/>
  <c r="P67" i="73"/>
  <c r="S67" i="73"/>
  <c r="M69" i="63"/>
  <c r="BP23" i="63"/>
  <c r="N69" i="63" s="1"/>
  <c r="M80" i="51"/>
  <c r="BP34" i="51"/>
  <c r="N80" i="51" s="1"/>
  <c r="M79" i="58"/>
  <c r="BP33" i="58"/>
  <c r="N79" i="58" s="1"/>
  <c r="Q59" i="59"/>
  <c r="R59" i="59"/>
  <c r="P59" i="59"/>
  <c r="T59" i="59"/>
  <c r="S59" i="59"/>
  <c r="T76" i="69"/>
  <c r="P76" i="69"/>
  <c r="R76" i="69"/>
  <c r="M88" i="64"/>
  <c r="BP42" i="64"/>
  <c r="N88" i="64" s="1"/>
  <c r="BK20" i="18"/>
  <c r="M66" i="18" s="1"/>
  <c r="M67" i="18"/>
  <c r="BP9" i="66"/>
  <c r="N55" i="66" s="1"/>
  <c r="N56" i="66"/>
  <c r="M79" i="64"/>
  <c r="BP33" i="64"/>
  <c r="N79" i="64" s="1"/>
  <c r="M69" i="64"/>
  <c r="BP23" i="64"/>
  <c r="N69" i="64" s="1"/>
  <c r="BP32" i="59"/>
  <c r="M78" i="59"/>
  <c r="BK30" i="59"/>
  <c r="M89" i="58"/>
  <c r="BP43" i="58"/>
  <c r="N89" i="58" s="1"/>
  <c r="M89" i="52"/>
  <c r="BP43" i="52"/>
  <c r="N89" i="52" s="1"/>
  <c r="M82" i="34"/>
  <c r="BP36" i="34"/>
  <c r="N82" i="34" s="1"/>
  <c r="M65" i="57"/>
  <c r="BP19" i="57"/>
  <c r="N65" i="57" s="1"/>
  <c r="BP9" i="76"/>
  <c r="N55" i="76" s="1"/>
  <c r="S55" i="76" s="1"/>
  <c r="N56" i="76"/>
  <c r="S56" i="76" s="1"/>
  <c r="N77" i="63"/>
  <c r="T77" i="63" s="1"/>
  <c r="BK30" i="57"/>
  <c r="M79" i="57"/>
  <c r="BP33" i="57"/>
  <c r="M90" i="52"/>
  <c r="BP44" i="52"/>
  <c r="N90" i="52" s="1"/>
  <c r="Q63" i="18"/>
  <c r="P63" i="18"/>
  <c r="R63" i="18"/>
  <c r="M71" i="51"/>
  <c r="BP25" i="51"/>
  <c r="N71" i="51" s="1"/>
  <c r="M72" i="63"/>
  <c r="BP26" i="63"/>
  <c r="N72" i="63" s="1"/>
  <c r="M79" i="35"/>
  <c r="BP33" i="35"/>
  <c r="N79" i="35" s="1"/>
  <c r="S84" i="82"/>
  <c r="T84" i="82"/>
  <c r="P66" i="73"/>
  <c r="R66" i="73"/>
  <c r="S66" i="73"/>
  <c r="Q66" i="73"/>
  <c r="M81" i="59"/>
  <c r="BP35" i="59"/>
  <c r="N81" i="59" s="1"/>
  <c r="M88" i="58"/>
  <c r="BP42" i="58"/>
  <c r="N88" i="58" s="1"/>
  <c r="BK39" i="58"/>
  <c r="M61" i="52"/>
  <c r="BP15" i="52"/>
  <c r="BK12" i="52"/>
  <c r="M73" i="65"/>
  <c r="BP27" i="65"/>
  <c r="N73" i="65" s="1"/>
  <c r="BK21" i="63"/>
  <c r="BP19" i="58"/>
  <c r="N65" i="58" s="1"/>
  <c r="M65" i="58"/>
  <c r="M64" i="51"/>
  <c r="BP18" i="51"/>
  <c r="N64" i="51" s="1"/>
  <c r="T75" i="69"/>
  <c r="P75" i="69"/>
  <c r="R75" i="69"/>
  <c r="M79" i="63"/>
  <c r="BP33" i="63"/>
  <c r="N79" i="63" s="1"/>
  <c r="M62" i="35"/>
  <c r="BP16" i="35"/>
  <c r="N62" i="35" s="1"/>
  <c r="P62" i="18"/>
  <c r="R62" i="18"/>
  <c r="Q62" i="18"/>
  <c r="BK12" i="63"/>
  <c r="BP19" i="18"/>
  <c r="N65" i="18" s="1"/>
  <c r="M65" i="18"/>
  <c r="BP33" i="34"/>
  <c r="N79" i="34" s="1"/>
  <c r="M79" i="34"/>
  <c r="N59" i="64"/>
  <c r="P59" i="64" s="1"/>
  <c r="M80" i="34"/>
  <c r="BP34" i="34"/>
  <c r="N80" i="34" s="1"/>
  <c r="M80" i="35"/>
  <c r="BP34" i="35"/>
  <c r="N80" i="35" s="1"/>
  <c r="M73" i="57"/>
  <c r="BP27" i="57"/>
  <c r="N73" i="57" s="1"/>
  <c r="M73" i="35"/>
  <c r="BP27" i="35"/>
  <c r="N73" i="35" s="1"/>
  <c r="R56" i="81"/>
  <c r="M63" i="63"/>
  <c r="BP17" i="63"/>
  <c r="N63" i="63" s="1"/>
  <c r="P57" i="76"/>
  <c r="Q57" i="76"/>
  <c r="M80" i="65"/>
  <c r="BP34" i="65"/>
  <c r="N80" i="65" s="1"/>
  <c r="T85" i="69"/>
  <c r="P85" i="69"/>
  <c r="R85" i="69"/>
  <c r="M78" i="65"/>
  <c r="BP32" i="65"/>
  <c r="N78" i="65" s="1"/>
  <c r="Q89" i="18"/>
  <c r="P89" i="18"/>
  <c r="R89" i="18"/>
  <c r="Q86" i="57"/>
  <c r="R86" i="57"/>
  <c r="S86" i="57"/>
  <c r="P86" i="57"/>
  <c r="BK12" i="65"/>
  <c r="M63" i="65"/>
  <c r="BP17" i="65"/>
  <c r="M71" i="34"/>
  <c r="BP25" i="34"/>
  <c r="N71" i="34" s="1"/>
  <c r="M62" i="65"/>
  <c r="BP16" i="65"/>
  <c r="N62" i="65" s="1"/>
  <c r="M90" i="35"/>
  <c r="BP44" i="35"/>
  <c r="N90" i="35" s="1"/>
  <c r="M61" i="59"/>
  <c r="BP15" i="59"/>
  <c r="BK12" i="59"/>
  <c r="BP15" i="35"/>
  <c r="N61" i="35" s="1"/>
  <c r="M61" i="35"/>
  <c r="M63" i="35"/>
  <c r="BP17" i="35"/>
  <c r="N63" i="35" s="1"/>
  <c r="BP25" i="35"/>
  <c r="N71" i="35" s="1"/>
  <c r="M71" i="35"/>
  <c r="BP43" i="35"/>
  <c r="M89" i="35"/>
  <c r="BK39" i="35"/>
  <c r="N69" i="35"/>
  <c r="Q69" i="35" s="1"/>
  <c r="M64" i="35"/>
  <c r="BP18" i="35"/>
  <c r="N64" i="35" s="1"/>
  <c r="BP14" i="35"/>
  <c r="M60" i="35"/>
  <c r="BK12" i="35"/>
  <c r="H59" i="38"/>
  <c r="H88" i="38"/>
  <c r="P68" i="64"/>
  <c r="T68" i="64"/>
  <c r="H87" i="38"/>
  <c r="H19" i="38"/>
  <c r="P59" i="65"/>
  <c r="T59" i="65"/>
  <c r="P62" i="59"/>
  <c r="T62" i="59"/>
  <c r="P77" i="65"/>
  <c r="T77" i="65"/>
  <c r="P86" i="65"/>
  <c r="T86" i="65"/>
  <c r="H95" i="38"/>
  <c r="T87" i="35"/>
  <c r="S87" i="35"/>
  <c r="S67" i="35"/>
  <c r="T60" i="51"/>
  <c r="S60" i="51"/>
  <c r="S69" i="35"/>
  <c r="T78" i="35"/>
  <c r="S78" i="35"/>
  <c r="R60" i="51"/>
  <c r="K56" i="18"/>
  <c r="R62" i="59"/>
  <c r="Q62" i="59"/>
  <c r="R68" i="64"/>
  <c r="Q68" i="64"/>
  <c r="L76" i="57"/>
  <c r="BF29" i="57"/>
  <c r="L75" i="57" s="1"/>
  <c r="BF29" i="51"/>
  <c r="L75" i="51" s="1"/>
  <c r="R86" i="65"/>
  <c r="Q86" i="65"/>
  <c r="R77" i="65"/>
  <c r="Q77" i="65"/>
  <c r="R59" i="65"/>
  <c r="Q59" i="65"/>
  <c r="K56" i="58"/>
  <c r="R56" i="66"/>
  <c r="R55" i="66"/>
  <c r="K56" i="51"/>
  <c r="L76" i="51"/>
  <c r="R78" i="35"/>
  <c r="R87" i="35"/>
  <c r="L67" i="51"/>
  <c r="K56" i="35"/>
  <c r="BA9" i="63"/>
  <c r="K55" i="63" s="1"/>
  <c r="K56" i="63"/>
  <c r="L58" i="63"/>
  <c r="BF11" i="63"/>
  <c r="L57" i="63" s="1"/>
  <c r="BF38" i="65"/>
  <c r="L84" i="65" s="1"/>
  <c r="L85" i="65"/>
  <c r="BA9" i="64"/>
  <c r="K55" i="64" s="1"/>
  <c r="K56" i="64"/>
  <c r="BA9" i="65"/>
  <c r="K55" i="65" s="1"/>
  <c r="K56" i="65"/>
  <c r="L58" i="64"/>
  <c r="BF11" i="64"/>
  <c r="L57" i="64" s="1"/>
  <c r="L75" i="63"/>
  <c r="L76" i="63"/>
  <c r="L75" i="65"/>
  <c r="L76" i="65"/>
  <c r="L58" i="65"/>
  <c r="BF11" i="65"/>
  <c r="L57" i="65" s="1"/>
  <c r="BF20" i="65"/>
  <c r="L66" i="65" s="1"/>
  <c r="L67" i="65"/>
  <c r="BF20" i="63"/>
  <c r="L66" i="63" s="1"/>
  <c r="L67" i="63"/>
  <c r="L76" i="64"/>
  <c r="L75" i="64"/>
  <c r="L85" i="63"/>
  <c r="BF38" i="63"/>
  <c r="L84" i="63" s="1"/>
  <c r="BF38" i="64"/>
  <c r="L84" i="64" s="1"/>
  <c r="L85" i="64"/>
  <c r="BF20" i="64"/>
  <c r="L66" i="64" s="1"/>
  <c r="L67" i="64"/>
  <c r="BF11" i="51"/>
  <c r="L57" i="51" s="1"/>
  <c r="BF20" i="35"/>
  <c r="L66" i="35" s="1"/>
  <c r="P88" i="52"/>
  <c r="R88" i="52"/>
  <c r="Q88" i="52"/>
  <c r="P70" i="52"/>
  <c r="R70" i="52"/>
  <c r="BF38" i="52"/>
  <c r="L84" i="52" s="1"/>
  <c r="L85" i="52"/>
  <c r="L58" i="34"/>
  <c r="BF11" i="34"/>
  <c r="L57" i="34" s="1"/>
  <c r="Q78" i="35"/>
  <c r="P78" i="35"/>
  <c r="L58" i="35"/>
  <c r="BF11" i="35"/>
  <c r="L57" i="35" s="1"/>
  <c r="Q87" i="35"/>
  <c r="P87" i="35"/>
  <c r="BF20" i="34"/>
  <c r="L66" i="34" s="1"/>
  <c r="L67" i="34"/>
  <c r="BF38" i="57"/>
  <c r="L84" i="57" s="1"/>
  <c r="L85" i="57"/>
  <c r="BA9" i="57"/>
  <c r="K55" i="57" s="1"/>
  <c r="K56" i="57"/>
  <c r="BA9" i="52"/>
  <c r="K55" i="52" s="1"/>
  <c r="K56" i="52"/>
  <c r="BF38" i="35"/>
  <c r="L84" i="35" s="1"/>
  <c r="L85" i="35"/>
  <c r="P60" i="51"/>
  <c r="Q60" i="51"/>
  <c r="L58" i="52"/>
  <c r="BF11" i="52"/>
  <c r="L57" i="52" s="1"/>
  <c r="L75" i="34"/>
  <c r="L76" i="34"/>
  <c r="BF20" i="58"/>
  <c r="L66" i="58" s="1"/>
  <c r="L67" i="58"/>
  <c r="L75" i="35"/>
  <c r="L76" i="35"/>
  <c r="L58" i="59"/>
  <c r="BF11" i="59"/>
  <c r="L57" i="59" s="1"/>
  <c r="BF38" i="59"/>
  <c r="L84" i="59" s="1"/>
  <c r="L85" i="59"/>
  <c r="BF38" i="34"/>
  <c r="L84" i="34" s="1"/>
  <c r="L85" i="34"/>
  <c r="BF20" i="52"/>
  <c r="L66" i="52" s="1"/>
  <c r="L67" i="52"/>
  <c r="L75" i="52"/>
  <c r="L76" i="52"/>
  <c r="BF38" i="51"/>
  <c r="L84" i="51" s="1"/>
  <c r="L85" i="51"/>
  <c r="BF20" i="59"/>
  <c r="L66" i="59" s="1"/>
  <c r="L67" i="59"/>
  <c r="L75" i="58"/>
  <c r="L76" i="58"/>
  <c r="L75" i="18"/>
  <c r="L76" i="18"/>
  <c r="K56" i="34"/>
  <c r="L58" i="57"/>
  <c r="BF11" i="57"/>
  <c r="L57" i="57" s="1"/>
  <c r="L75" i="59"/>
  <c r="L76" i="59"/>
  <c r="BF20" i="57"/>
  <c r="L66" i="57" s="1"/>
  <c r="L67" i="57"/>
  <c r="BF38" i="58"/>
  <c r="L84" i="58" s="1"/>
  <c r="L85" i="58"/>
  <c r="BA9" i="59"/>
  <c r="K55" i="59" s="1"/>
  <c r="K56" i="59"/>
  <c r="L58" i="58"/>
  <c r="BF11" i="58"/>
  <c r="L57" i="58" s="1"/>
  <c r="P19" i="38"/>
  <c r="O9" i="38"/>
  <c r="O11" i="38"/>
  <c r="O12" i="38"/>
  <c r="Q8" i="38"/>
  <c r="R27" i="38"/>
  <c r="O29" i="38"/>
  <c r="Q33" i="38"/>
  <c r="R26" i="38"/>
  <c r="O19" i="38"/>
  <c r="Q34" i="38"/>
  <c r="P17" i="38"/>
  <c r="Q19" i="38"/>
  <c r="Q30" i="38"/>
  <c r="T71" i="35" l="1"/>
  <c r="T61" i="35"/>
  <c r="T82" i="35"/>
  <c r="T88" i="35"/>
  <c r="T70" i="35"/>
  <c r="T69" i="35"/>
  <c r="T63" i="35"/>
  <c r="T73" i="35"/>
  <c r="T80" i="35"/>
  <c r="P56" i="66"/>
  <c r="S56" i="66"/>
  <c r="R55" i="89"/>
  <c r="Q55" i="89"/>
  <c r="Q56" i="102"/>
  <c r="S56" i="102"/>
  <c r="T55" i="100"/>
  <c r="S55" i="100"/>
  <c r="T77" i="35"/>
  <c r="T90" i="35"/>
  <c r="T64" i="35"/>
  <c r="T62" i="35"/>
  <c r="T79" i="35"/>
  <c r="P55" i="66"/>
  <c r="S55" i="66"/>
  <c r="T81" i="35"/>
  <c r="R56" i="97"/>
  <c r="Q56" i="97"/>
  <c r="T55" i="101"/>
  <c r="S55" i="101"/>
  <c r="R55" i="103"/>
  <c r="S55" i="103"/>
  <c r="T65" i="35"/>
  <c r="T72" i="35"/>
  <c r="R55" i="97"/>
  <c r="Q55" i="97"/>
  <c r="T56" i="101"/>
  <c r="S56" i="101"/>
  <c r="S56" i="103"/>
  <c r="R56" i="103"/>
  <c r="R56" i="89"/>
  <c r="Q56" i="89"/>
  <c r="T56" i="100"/>
  <c r="S56" i="100"/>
  <c r="P60" i="58"/>
  <c r="R55" i="87"/>
  <c r="P55" i="87"/>
  <c r="R56" i="87"/>
  <c r="P56" i="87"/>
  <c r="Q55" i="102"/>
  <c r="T55" i="102"/>
  <c r="R55" i="102"/>
  <c r="T55" i="98"/>
  <c r="S55" i="98"/>
  <c r="T55" i="99"/>
  <c r="S55" i="99"/>
  <c r="T56" i="98"/>
  <c r="S56" i="98"/>
  <c r="S56" i="99"/>
  <c r="T56" i="99"/>
  <c r="T56" i="102"/>
  <c r="R56" i="102"/>
  <c r="T72" i="34"/>
  <c r="Q55" i="94"/>
  <c r="R55" i="94"/>
  <c r="S55" i="94"/>
  <c r="Q56" i="94"/>
  <c r="S56" i="94"/>
  <c r="R56" i="94"/>
  <c r="BK10" i="34"/>
  <c r="R72" i="52"/>
  <c r="R64" i="52"/>
  <c r="R73" i="52"/>
  <c r="R63" i="52"/>
  <c r="R82" i="52"/>
  <c r="R80" i="52"/>
  <c r="R65" i="52"/>
  <c r="BK10" i="63"/>
  <c r="BK10" i="65"/>
  <c r="BK10" i="35"/>
  <c r="R71" i="52"/>
  <c r="R81" i="52"/>
  <c r="BK10" i="52"/>
  <c r="BK11" i="64"/>
  <c r="M57" i="64" s="1"/>
  <c r="BK10" i="64"/>
  <c r="R62" i="52"/>
  <c r="BK10" i="51"/>
  <c r="BK10" i="58"/>
  <c r="R90" i="52"/>
  <c r="R89" i="52"/>
  <c r="BK10" i="57"/>
  <c r="R69" i="52"/>
  <c r="R79" i="52"/>
  <c r="R68" i="52"/>
  <c r="BK10" i="59"/>
  <c r="P56" i="73"/>
  <c r="R56" i="76"/>
  <c r="Q55" i="87"/>
  <c r="Q56" i="87"/>
  <c r="R55" i="76"/>
  <c r="Q55" i="84"/>
  <c r="R55" i="84"/>
  <c r="Q56" i="84"/>
  <c r="R56" i="84"/>
  <c r="P62" i="63"/>
  <c r="P88" i="63"/>
  <c r="P87" i="63"/>
  <c r="R90" i="35"/>
  <c r="R73" i="35"/>
  <c r="P71" i="63"/>
  <c r="S73" i="18"/>
  <c r="R71" i="35"/>
  <c r="R72" i="35"/>
  <c r="S56" i="93"/>
  <c r="R56" i="93"/>
  <c r="T56" i="93"/>
  <c r="T55" i="93"/>
  <c r="S55" i="93"/>
  <c r="R55" i="93"/>
  <c r="Q62" i="52"/>
  <c r="Q82" i="52"/>
  <c r="Q71" i="52"/>
  <c r="Q81" i="52"/>
  <c r="S79" i="18"/>
  <c r="Q72" i="52"/>
  <c r="Q79" i="52"/>
  <c r="Q90" i="52"/>
  <c r="R87" i="65"/>
  <c r="Q69" i="52"/>
  <c r="Q73" i="52"/>
  <c r="Q89" i="52"/>
  <c r="P60" i="63"/>
  <c r="Q64" i="52"/>
  <c r="Q63" i="52"/>
  <c r="P70" i="63"/>
  <c r="P63" i="63"/>
  <c r="R79" i="35"/>
  <c r="R70" i="35"/>
  <c r="P78" i="63"/>
  <c r="P81" i="63"/>
  <c r="P82" i="63"/>
  <c r="R77" i="35"/>
  <c r="Q55" i="92"/>
  <c r="R55" i="92"/>
  <c r="S55" i="92"/>
  <c r="R63" i="35"/>
  <c r="R64" i="65"/>
  <c r="R82" i="35"/>
  <c r="R70" i="65"/>
  <c r="R56" i="92"/>
  <c r="S56" i="92"/>
  <c r="Q56" i="92"/>
  <c r="R61" i="35"/>
  <c r="S62" i="52"/>
  <c r="S82" i="52"/>
  <c r="S56" i="69"/>
  <c r="Q56" i="69"/>
  <c r="R55" i="88"/>
  <c r="Q55" i="88"/>
  <c r="R80" i="35"/>
  <c r="R79" i="65"/>
  <c r="P80" i="63"/>
  <c r="R69" i="65"/>
  <c r="R82" i="65"/>
  <c r="R56" i="88"/>
  <c r="Q56" i="88"/>
  <c r="P86" i="63"/>
  <c r="R64" i="35"/>
  <c r="R62" i="35"/>
  <c r="Q65" i="52"/>
  <c r="R69" i="35"/>
  <c r="R68" i="65"/>
  <c r="R81" i="35"/>
  <c r="Q80" i="52"/>
  <c r="R88" i="35"/>
  <c r="R65" i="35"/>
  <c r="R61" i="65"/>
  <c r="R72" i="65"/>
  <c r="R60" i="65"/>
  <c r="P77" i="63"/>
  <c r="P68" i="63"/>
  <c r="P65" i="63"/>
  <c r="S64" i="52"/>
  <c r="S65" i="18"/>
  <c r="P72" i="63"/>
  <c r="P69" i="63"/>
  <c r="R65" i="65"/>
  <c r="R73" i="65"/>
  <c r="P59" i="63"/>
  <c r="P55" i="69"/>
  <c r="S55" i="69"/>
  <c r="R56" i="83"/>
  <c r="P56" i="83"/>
  <c r="S65" i="52"/>
  <c r="R80" i="65"/>
  <c r="S90" i="52"/>
  <c r="S89" i="52"/>
  <c r="P64" i="63"/>
  <c r="S72" i="52"/>
  <c r="P61" i="63"/>
  <c r="R90" i="65"/>
  <c r="S69" i="52"/>
  <c r="R71" i="65"/>
  <c r="S73" i="52"/>
  <c r="P79" i="63"/>
  <c r="P87" i="18"/>
  <c r="S87" i="18"/>
  <c r="S79" i="52"/>
  <c r="S80" i="52"/>
  <c r="S82" i="18"/>
  <c r="P90" i="63"/>
  <c r="S63" i="52"/>
  <c r="R62" i="65"/>
  <c r="R89" i="65"/>
  <c r="Q73" i="63"/>
  <c r="P73" i="63"/>
  <c r="Q60" i="18"/>
  <c r="S60" i="18"/>
  <c r="P89" i="63"/>
  <c r="R78" i="65"/>
  <c r="S90" i="18"/>
  <c r="T55" i="87"/>
  <c r="S55" i="87"/>
  <c r="S71" i="52"/>
  <c r="S81" i="52"/>
  <c r="T56" i="87"/>
  <c r="S56" i="87"/>
  <c r="T68" i="52"/>
  <c r="S68" i="52"/>
  <c r="T56" i="78"/>
  <c r="S56" i="78"/>
  <c r="T55" i="78"/>
  <c r="S55" i="78"/>
  <c r="R55" i="86"/>
  <c r="P55" i="86"/>
  <c r="T56" i="89"/>
  <c r="S56" i="89"/>
  <c r="T55" i="89"/>
  <c r="S55" i="89"/>
  <c r="T55" i="90"/>
  <c r="S55" i="90"/>
  <c r="T56" i="90"/>
  <c r="S56" i="90"/>
  <c r="T90" i="18"/>
  <c r="T79" i="34"/>
  <c r="T73" i="18"/>
  <c r="Q77" i="63"/>
  <c r="T63" i="57"/>
  <c r="Q62" i="58"/>
  <c r="Q55" i="83"/>
  <c r="R55" i="83"/>
  <c r="T63" i="34"/>
  <c r="S59" i="63"/>
  <c r="Q81" i="63"/>
  <c r="Q82" i="63"/>
  <c r="Q65" i="63"/>
  <c r="T65" i="34"/>
  <c r="S55" i="88"/>
  <c r="T55" i="88"/>
  <c r="T56" i="88"/>
  <c r="S56" i="88"/>
  <c r="T60" i="18"/>
  <c r="T71" i="34"/>
  <c r="T87" i="18"/>
  <c r="R59" i="63"/>
  <c r="Q59" i="63"/>
  <c r="T65" i="18"/>
  <c r="Q86" i="63"/>
  <c r="K62" i="28"/>
  <c r="H61" i="38" s="1"/>
  <c r="K29" i="28"/>
  <c r="Q55" i="66"/>
  <c r="Q56" i="66"/>
  <c r="Q55" i="86"/>
  <c r="R56" i="86"/>
  <c r="Q56" i="86"/>
  <c r="T90" i="52"/>
  <c r="T89" i="52"/>
  <c r="Q77" i="64"/>
  <c r="Q87" i="58"/>
  <c r="T65" i="52"/>
  <c r="T90" i="57"/>
  <c r="T82" i="52"/>
  <c r="T61" i="57"/>
  <c r="Q65" i="58"/>
  <c r="Q68" i="63"/>
  <c r="R77" i="64"/>
  <c r="Q60" i="63"/>
  <c r="R68" i="63"/>
  <c r="M67" i="35"/>
  <c r="T69" i="52"/>
  <c r="Q69" i="63"/>
  <c r="Q80" i="58"/>
  <c r="T70" i="57"/>
  <c r="Q71" i="58"/>
  <c r="T62" i="52"/>
  <c r="Q89" i="63"/>
  <c r="T81" i="52"/>
  <c r="T81" i="57"/>
  <c r="T72" i="57"/>
  <c r="Q82" i="58"/>
  <c r="Q90" i="58"/>
  <c r="Q73" i="58"/>
  <c r="Q70" i="63"/>
  <c r="T64" i="57"/>
  <c r="Q72" i="58"/>
  <c r="T73" i="57"/>
  <c r="T71" i="57"/>
  <c r="Q88" i="58"/>
  <c r="T80" i="57"/>
  <c r="Q60" i="58"/>
  <c r="T82" i="57"/>
  <c r="Q79" i="63"/>
  <c r="T79" i="52"/>
  <c r="Q63" i="63"/>
  <c r="Q89" i="58"/>
  <c r="Q79" i="58"/>
  <c r="Q61" i="63"/>
  <c r="Q78" i="63"/>
  <c r="Q87" i="63"/>
  <c r="T63" i="52"/>
  <c r="T71" i="52"/>
  <c r="T73" i="52"/>
  <c r="Q72" i="63"/>
  <c r="T88" i="57"/>
  <c r="Q80" i="63"/>
  <c r="Q81" i="58"/>
  <c r="T65" i="57"/>
  <c r="T80" i="52"/>
  <c r="Q62" i="63"/>
  <c r="Q88" i="63"/>
  <c r="Q70" i="58"/>
  <c r="Q64" i="63"/>
  <c r="S56" i="83"/>
  <c r="Q56" i="83"/>
  <c r="T89" i="57"/>
  <c r="R56" i="82"/>
  <c r="Q56" i="82"/>
  <c r="T62" i="57"/>
  <c r="R55" i="82"/>
  <c r="Q55" i="82"/>
  <c r="Q71" i="63"/>
  <c r="T78" i="57"/>
  <c r="T87" i="57"/>
  <c r="T64" i="52"/>
  <c r="R56" i="78"/>
  <c r="P56" i="78"/>
  <c r="Q64" i="58"/>
  <c r="Q63" i="58"/>
  <c r="R55" i="78"/>
  <c r="P55" i="78"/>
  <c r="Q90" i="63"/>
  <c r="T72" i="52"/>
  <c r="T90" i="34"/>
  <c r="T82" i="34"/>
  <c r="T89" i="34"/>
  <c r="M58" i="64"/>
  <c r="T81" i="34"/>
  <c r="T80" i="34"/>
  <c r="T70" i="34"/>
  <c r="T62" i="34"/>
  <c r="T61" i="34"/>
  <c r="S56" i="84"/>
  <c r="T56" i="84"/>
  <c r="S55" i="84"/>
  <c r="T55" i="84"/>
  <c r="T87" i="34"/>
  <c r="T68" i="34"/>
  <c r="T64" i="34"/>
  <c r="R86" i="63"/>
  <c r="R86" i="64"/>
  <c r="M76" i="64"/>
  <c r="Q77" i="35"/>
  <c r="T77" i="64"/>
  <c r="BK38" i="57"/>
  <c r="M84" i="57" s="1"/>
  <c r="S86" i="63"/>
  <c r="R87" i="58"/>
  <c r="T87" i="58"/>
  <c r="P87" i="58"/>
  <c r="P63" i="52"/>
  <c r="T86" i="64"/>
  <c r="P86" i="64"/>
  <c r="S69" i="65"/>
  <c r="R77" i="63"/>
  <c r="Q59" i="64"/>
  <c r="R59" i="64"/>
  <c r="T82" i="63"/>
  <c r="Q87" i="57"/>
  <c r="T59" i="64"/>
  <c r="R87" i="57"/>
  <c r="Q68" i="65"/>
  <c r="T68" i="65"/>
  <c r="P68" i="65"/>
  <c r="S87" i="57"/>
  <c r="P60" i="18"/>
  <c r="Q68" i="34"/>
  <c r="T88" i="63"/>
  <c r="R60" i="18"/>
  <c r="P65" i="52"/>
  <c r="S64" i="63"/>
  <c r="R73" i="63"/>
  <c r="T89" i="63"/>
  <c r="S78" i="64"/>
  <c r="T63" i="63"/>
  <c r="S79" i="34"/>
  <c r="T71" i="63"/>
  <c r="T60" i="63"/>
  <c r="T81" i="63"/>
  <c r="S71" i="58"/>
  <c r="T62" i="63"/>
  <c r="S68" i="63"/>
  <c r="T64" i="63"/>
  <c r="H68" i="38"/>
  <c r="T61" i="63"/>
  <c r="S73" i="63"/>
  <c r="T73" i="63"/>
  <c r="P80" i="52"/>
  <c r="R87" i="63"/>
  <c r="P72" i="52"/>
  <c r="S81" i="63"/>
  <c r="BP21" i="65"/>
  <c r="BP20" i="65" s="1"/>
  <c r="N66" i="65" s="1"/>
  <c r="P79" i="52"/>
  <c r="T90" i="63"/>
  <c r="S60" i="64"/>
  <c r="T65" i="63"/>
  <c r="BP39" i="63"/>
  <c r="N85" i="63" s="1"/>
  <c r="P64" i="52"/>
  <c r="M76" i="35"/>
  <c r="P69" i="35"/>
  <c r="T70" i="63"/>
  <c r="T78" i="63"/>
  <c r="R64" i="63"/>
  <c r="P73" i="52"/>
  <c r="R81" i="63"/>
  <c r="Q56" i="78"/>
  <c r="P62" i="52"/>
  <c r="T69" i="63"/>
  <c r="S77" i="63"/>
  <c r="T79" i="63"/>
  <c r="P90" i="52"/>
  <c r="P81" i="52"/>
  <c r="S90" i="63"/>
  <c r="P71" i="52"/>
  <c r="H86" i="38"/>
  <c r="BK9" i="18"/>
  <c r="M55" i="18" s="1"/>
  <c r="M56" i="18"/>
  <c r="Q90" i="59"/>
  <c r="P90" i="59"/>
  <c r="R90" i="59"/>
  <c r="T90" i="59"/>
  <c r="S90" i="59"/>
  <c r="BP30" i="57"/>
  <c r="N79" i="57"/>
  <c r="Q79" i="57" s="1"/>
  <c r="S82" i="34"/>
  <c r="Q82" i="34"/>
  <c r="R82" i="34"/>
  <c r="P82" i="34"/>
  <c r="P80" i="58"/>
  <c r="T80" i="58"/>
  <c r="S80" i="58"/>
  <c r="R80" i="58"/>
  <c r="P60" i="59"/>
  <c r="R60" i="59"/>
  <c r="T60" i="59"/>
  <c r="Q60" i="59"/>
  <c r="S60" i="59"/>
  <c r="BK29" i="58"/>
  <c r="M75" i="58" s="1"/>
  <c r="M76" i="58"/>
  <c r="BP38" i="18"/>
  <c r="N84" i="18" s="1"/>
  <c r="N85" i="18"/>
  <c r="S55" i="73"/>
  <c r="R55" i="73"/>
  <c r="P55" i="73"/>
  <c r="Q55" i="73"/>
  <c r="P65" i="35"/>
  <c r="Q65" i="35"/>
  <c r="R72" i="59"/>
  <c r="P72" i="59"/>
  <c r="Q72" i="59"/>
  <c r="S72" i="59"/>
  <c r="T72" i="59"/>
  <c r="R68" i="34"/>
  <c r="Q72" i="34"/>
  <c r="R72" i="34"/>
  <c r="P72" i="34"/>
  <c r="S72" i="34"/>
  <c r="T55" i="74"/>
  <c r="S55" i="74"/>
  <c r="P55" i="74"/>
  <c r="Q55" i="74"/>
  <c r="S89" i="59"/>
  <c r="P89" i="59"/>
  <c r="T89" i="59"/>
  <c r="Q89" i="59"/>
  <c r="R89" i="59"/>
  <c r="BK20" i="51"/>
  <c r="M66" i="51" s="1"/>
  <c r="M67" i="51"/>
  <c r="T56" i="82"/>
  <c r="S56" i="82"/>
  <c r="S81" i="57"/>
  <c r="P81" i="57"/>
  <c r="Q81" i="57"/>
  <c r="R81" i="57"/>
  <c r="T87" i="63"/>
  <c r="R73" i="59"/>
  <c r="S73" i="59"/>
  <c r="T73" i="59"/>
  <c r="Q73" i="59"/>
  <c r="P73" i="59"/>
  <c r="BK38" i="58"/>
  <c r="M84" i="58" s="1"/>
  <c r="M85" i="58"/>
  <c r="S87" i="64"/>
  <c r="P81" i="35"/>
  <c r="Q81" i="35"/>
  <c r="S63" i="64"/>
  <c r="P62" i="51"/>
  <c r="R62" i="51"/>
  <c r="S62" i="51"/>
  <c r="Q62" i="51"/>
  <c r="T62" i="51"/>
  <c r="S89" i="65"/>
  <c r="P89" i="65"/>
  <c r="Q89" i="65"/>
  <c r="T89" i="65"/>
  <c r="P68" i="34"/>
  <c r="BK20" i="58"/>
  <c r="M66" i="58" s="1"/>
  <c r="M67" i="58"/>
  <c r="BP21" i="34"/>
  <c r="BK20" i="52"/>
  <c r="M66" i="52" s="1"/>
  <c r="M67" i="52"/>
  <c r="R65" i="34"/>
  <c r="S65" i="34"/>
  <c r="Q65" i="34"/>
  <c r="P65" i="34"/>
  <c r="T72" i="58"/>
  <c r="S72" i="58"/>
  <c r="R72" i="58"/>
  <c r="P72" i="58"/>
  <c r="BP30" i="51"/>
  <c r="N81" i="51"/>
  <c r="T81" i="51" s="1"/>
  <c r="R71" i="64"/>
  <c r="Q71" i="64"/>
  <c r="T71" i="64"/>
  <c r="P71" i="64"/>
  <c r="R90" i="63"/>
  <c r="BP21" i="64"/>
  <c r="N70" i="64"/>
  <c r="Q70" i="64" s="1"/>
  <c r="R73" i="58"/>
  <c r="T73" i="58"/>
  <c r="P73" i="58"/>
  <c r="BP12" i="63"/>
  <c r="Q72" i="35"/>
  <c r="P72" i="35"/>
  <c r="Q80" i="65"/>
  <c r="S80" i="65"/>
  <c r="P80" i="65"/>
  <c r="T80" i="65"/>
  <c r="Q80" i="35"/>
  <c r="P80" i="35"/>
  <c r="P88" i="58"/>
  <c r="S88" i="58"/>
  <c r="R88" i="58"/>
  <c r="T88" i="58"/>
  <c r="T72" i="63"/>
  <c r="BP30" i="63"/>
  <c r="T61" i="64"/>
  <c r="P61" i="64"/>
  <c r="R61" i="64"/>
  <c r="Q61" i="64"/>
  <c r="R63" i="64"/>
  <c r="T63" i="64"/>
  <c r="Q63" i="64"/>
  <c r="P63" i="64"/>
  <c r="R78" i="63"/>
  <c r="P90" i="65"/>
  <c r="T90" i="65"/>
  <c r="Q90" i="65"/>
  <c r="S90" i="65"/>
  <c r="S89" i="51"/>
  <c r="R89" i="51"/>
  <c r="P89" i="51"/>
  <c r="Q89" i="51"/>
  <c r="T89" i="51"/>
  <c r="S62" i="58"/>
  <c r="T62" i="58"/>
  <c r="R62" i="58"/>
  <c r="P62" i="58"/>
  <c r="P69" i="52"/>
  <c r="S63" i="51"/>
  <c r="Q63" i="51"/>
  <c r="T63" i="51"/>
  <c r="R63" i="51"/>
  <c r="P63" i="51"/>
  <c r="P82" i="52"/>
  <c r="N69" i="58"/>
  <c r="S69" i="58" s="1"/>
  <c r="BP21" i="58"/>
  <c r="T90" i="58"/>
  <c r="S90" i="58"/>
  <c r="R90" i="58"/>
  <c r="P90" i="58"/>
  <c r="R62" i="63"/>
  <c r="T80" i="63"/>
  <c r="Q82" i="59"/>
  <c r="R82" i="59"/>
  <c r="T82" i="59"/>
  <c r="S82" i="59"/>
  <c r="P82" i="59"/>
  <c r="R70" i="58"/>
  <c r="T70" i="58"/>
  <c r="S70" i="58"/>
  <c r="P70" i="58"/>
  <c r="Q88" i="35"/>
  <c r="P88" i="35"/>
  <c r="T62" i="65"/>
  <c r="P62" i="65"/>
  <c r="Q62" i="65"/>
  <c r="R64" i="51"/>
  <c r="T64" i="51"/>
  <c r="S64" i="51"/>
  <c r="Q64" i="51"/>
  <c r="P64" i="51"/>
  <c r="S72" i="63"/>
  <c r="R72" i="63"/>
  <c r="R89" i="58"/>
  <c r="T89" i="58"/>
  <c r="P89" i="58"/>
  <c r="S89" i="58"/>
  <c r="S79" i="58"/>
  <c r="R79" i="58"/>
  <c r="T79" i="58"/>
  <c r="P79" i="58"/>
  <c r="Q62" i="34"/>
  <c r="S62" i="34"/>
  <c r="R62" i="34"/>
  <c r="P62" i="34"/>
  <c r="S65" i="64"/>
  <c r="M58" i="57"/>
  <c r="BK11" i="57"/>
  <c r="M57" i="57" s="1"/>
  <c r="S70" i="51"/>
  <c r="R70" i="51"/>
  <c r="T70" i="51"/>
  <c r="P70" i="51"/>
  <c r="Q70" i="51"/>
  <c r="S62" i="64"/>
  <c r="S80" i="63"/>
  <c r="R80" i="63"/>
  <c r="BK29" i="51"/>
  <c r="M75" i="51" s="1"/>
  <c r="M76" i="51"/>
  <c r="S80" i="64"/>
  <c r="S86" i="64"/>
  <c r="P71" i="57"/>
  <c r="R71" i="57"/>
  <c r="Q71" i="57"/>
  <c r="S71" i="57"/>
  <c r="BK20" i="64"/>
  <c r="M66" i="64" s="1"/>
  <c r="M67" i="64"/>
  <c r="S89" i="57"/>
  <c r="Q89" i="57"/>
  <c r="R89" i="57"/>
  <c r="P89" i="57"/>
  <c r="P90" i="34"/>
  <c r="S90" i="34"/>
  <c r="Q90" i="34"/>
  <c r="R90" i="34"/>
  <c r="T56" i="83"/>
  <c r="Q78" i="51"/>
  <c r="S78" i="51"/>
  <c r="R78" i="51"/>
  <c r="T78" i="51"/>
  <c r="P78" i="51"/>
  <c r="P89" i="34"/>
  <c r="R89" i="34"/>
  <c r="Q89" i="34"/>
  <c r="P89" i="52"/>
  <c r="R80" i="34"/>
  <c r="P80" i="34"/>
  <c r="Q80" i="34"/>
  <c r="S80" i="34"/>
  <c r="P65" i="58"/>
  <c r="T65" i="58"/>
  <c r="S65" i="58"/>
  <c r="R65" i="58"/>
  <c r="P81" i="59"/>
  <c r="Q81" i="59"/>
  <c r="S81" i="59"/>
  <c r="T81" i="59"/>
  <c r="R81" i="59"/>
  <c r="P56" i="76"/>
  <c r="Q56" i="76"/>
  <c r="BK29" i="59"/>
  <c r="M75" i="59" s="1"/>
  <c r="M76" i="59"/>
  <c r="S88" i="64"/>
  <c r="R70" i="63"/>
  <c r="S70" i="63"/>
  <c r="S70" i="57"/>
  <c r="P70" i="57"/>
  <c r="Q70" i="57"/>
  <c r="R70" i="57"/>
  <c r="T65" i="64"/>
  <c r="P65" i="64"/>
  <c r="Q65" i="64"/>
  <c r="R65" i="64"/>
  <c r="N60" i="57"/>
  <c r="R60" i="57" s="1"/>
  <c r="BP12" i="57"/>
  <c r="R90" i="18"/>
  <c r="Q90" i="18"/>
  <c r="P90" i="18"/>
  <c r="BK20" i="34"/>
  <c r="M66" i="34" s="1"/>
  <c r="M67" i="34"/>
  <c r="P62" i="64"/>
  <c r="T62" i="64"/>
  <c r="Q62" i="64"/>
  <c r="R62" i="64"/>
  <c r="S71" i="63"/>
  <c r="R71" i="63"/>
  <c r="BP12" i="58"/>
  <c r="N61" i="58"/>
  <c r="T61" i="58" s="1"/>
  <c r="Q71" i="65"/>
  <c r="S71" i="65"/>
  <c r="P71" i="65"/>
  <c r="T71" i="65"/>
  <c r="Q62" i="57"/>
  <c r="P62" i="57"/>
  <c r="R62" i="57"/>
  <c r="S62" i="57"/>
  <c r="P82" i="18"/>
  <c r="Q82" i="18"/>
  <c r="R82" i="18"/>
  <c r="BK38" i="59"/>
  <c r="M84" i="59" s="1"/>
  <c r="M85" i="59"/>
  <c r="R89" i="63"/>
  <c r="S89" i="63"/>
  <c r="P80" i="64"/>
  <c r="T80" i="64"/>
  <c r="Q80" i="64"/>
  <c r="R80" i="64"/>
  <c r="BP39" i="64"/>
  <c r="S77" i="64"/>
  <c r="BK29" i="34"/>
  <c r="M75" i="34" s="1"/>
  <c r="M76" i="34"/>
  <c r="T78" i="64"/>
  <c r="R78" i="64"/>
  <c r="Q78" i="64"/>
  <c r="P78" i="64"/>
  <c r="M58" i="34"/>
  <c r="BK11" i="34"/>
  <c r="M57" i="34" s="1"/>
  <c r="S73" i="64"/>
  <c r="S82" i="64"/>
  <c r="M58" i="51"/>
  <c r="BK11" i="51"/>
  <c r="M57" i="51" s="1"/>
  <c r="S71" i="34"/>
  <c r="Q71" i="34"/>
  <c r="R71" i="34"/>
  <c r="P71" i="34"/>
  <c r="Q78" i="65"/>
  <c r="S78" i="65"/>
  <c r="P78" i="65"/>
  <c r="T78" i="65"/>
  <c r="BP12" i="64"/>
  <c r="Q71" i="51"/>
  <c r="S71" i="51"/>
  <c r="T71" i="51"/>
  <c r="P71" i="51"/>
  <c r="R71" i="51"/>
  <c r="P55" i="76"/>
  <c r="Q55" i="76"/>
  <c r="Q88" i="64"/>
  <c r="T88" i="64"/>
  <c r="R88" i="64"/>
  <c r="P88" i="64"/>
  <c r="S80" i="51"/>
  <c r="R80" i="51"/>
  <c r="P80" i="51"/>
  <c r="T80" i="51"/>
  <c r="Q80" i="51"/>
  <c r="BP39" i="58"/>
  <c r="S88" i="57"/>
  <c r="R88" i="57"/>
  <c r="P88" i="57"/>
  <c r="Q88" i="57"/>
  <c r="S90" i="64"/>
  <c r="P88" i="51"/>
  <c r="Q88" i="51"/>
  <c r="R88" i="51"/>
  <c r="S88" i="51"/>
  <c r="T88" i="51"/>
  <c r="P63" i="58"/>
  <c r="S63" i="58"/>
  <c r="T63" i="58"/>
  <c r="R63" i="58"/>
  <c r="Q82" i="35"/>
  <c r="P82" i="35"/>
  <c r="N87" i="59"/>
  <c r="BP39" i="59"/>
  <c r="R70" i="34"/>
  <c r="Q70" i="34"/>
  <c r="P70" i="34"/>
  <c r="S70" i="34"/>
  <c r="BP21" i="52"/>
  <c r="BK38" i="52"/>
  <c r="M84" i="52" s="1"/>
  <c r="M85" i="52"/>
  <c r="BP30" i="64"/>
  <c r="P70" i="65"/>
  <c r="T70" i="65"/>
  <c r="Q70" i="65"/>
  <c r="S70" i="65"/>
  <c r="BK20" i="57"/>
  <c r="M66" i="57" s="1"/>
  <c r="M67" i="57"/>
  <c r="S60" i="63"/>
  <c r="R60" i="63"/>
  <c r="N58" i="18"/>
  <c r="BP11" i="18"/>
  <c r="N57" i="18" s="1"/>
  <c r="Q73" i="64"/>
  <c r="T73" i="64"/>
  <c r="P73" i="64"/>
  <c r="R73" i="64"/>
  <c r="T82" i="65"/>
  <c r="Q82" i="65"/>
  <c r="S82" i="65"/>
  <c r="P82" i="65"/>
  <c r="S82" i="51"/>
  <c r="T82" i="51"/>
  <c r="R82" i="51"/>
  <c r="Q82" i="51"/>
  <c r="P82" i="51"/>
  <c r="S71" i="64"/>
  <c r="N69" i="51"/>
  <c r="S69" i="51" s="1"/>
  <c r="BP21" i="51"/>
  <c r="R80" i="59"/>
  <c r="S80" i="59"/>
  <c r="Q80" i="59"/>
  <c r="P80" i="59"/>
  <c r="T80" i="59"/>
  <c r="P90" i="35"/>
  <c r="Q90" i="35"/>
  <c r="M58" i="63"/>
  <c r="BK11" i="63"/>
  <c r="M57" i="63" s="1"/>
  <c r="R82" i="64"/>
  <c r="P82" i="64"/>
  <c r="T82" i="64"/>
  <c r="Q82" i="64"/>
  <c r="BP12" i="65"/>
  <c r="N63" i="65"/>
  <c r="T63" i="65" s="1"/>
  <c r="R63" i="63"/>
  <c r="S63" i="63"/>
  <c r="S59" i="64"/>
  <c r="Q62" i="35"/>
  <c r="P62" i="35"/>
  <c r="BK20" i="63"/>
  <c r="M66" i="63" s="1"/>
  <c r="M67" i="63"/>
  <c r="N78" i="59"/>
  <c r="P78" i="59" s="1"/>
  <c r="BP30" i="59"/>
  <c r="Q79" i="18"/>
  <c r="R79" i="18"/>
  <c r="P79" i="18"/>
  <c r="BK38" i="51"/>
  <c r="M84" i="51" s="1"/>
  <c r="M85" i="51"/>
  <c r="BK29" i="52"/>
  <c r="M75" i="52" s="1"/>
  <c r="M76" i="52"/>
  <c r="Q64" i="57"/>
  <c r="S64" i="57"/>
  <c r="R64" i="57"/>
  <c r="P64" i="57"/>
  <c r="P65" i="59"/>
  <c r="Q65" i="59"/>
  <c r="R65" i="59"/>
  <c r="S65" i="59"/>
  <c r="T65" i="59"/>
  <c r="S64" i="58"/>
  <c r="R64" i="58"/>
  <c r="P64" i="58"/>
  <c r="T64" i="58"/>
  <c r="R60" i="58"/>
  <c r="T60" i="58"/>
  <c r="S60" i="58"/>
  <c r="T70" i="59"/>
  <c r="P70" i="59"/>
  <c r="R70" i="59"/>
  <c r="S70" i="59"/>
  <c r="Q70" i="59"/>
  <c r="R90" i="64"/>
  <c r="T90" i="64"/>
  <c r="Q90" i="64"/>
  <c r="P90" i="64"/>
  <c r="S89" i="34"/>
  <c r="BK20" i="59"/>
  <c r="M66" i="59" s="1"/>
  <c r="M67" i="59"/>
  <c r="M58" i="58"/>
  <c r="BK11" i="58"/>
  <c r="M57" i="58" s="1"/>
  <c r="R90" i="51"/>
  <c r="P90" i="51"/>
  <c r="S90" i="51"/>
  <c r="T90" i="51"/>
  <c r="Q90" i="51"/>
  <c r="R63" i="59"/>
  <c r="Q63" i="59"/>
  <c r="T63" i="59"/>
  <c r="P63" i="59"/>
  <c r="S63" i="59"/>
  <c r="R65" i="51"/>
  <c r="S65" i="51"/>
  <c r="T65" i="51"/>
  <c r="P65" i="51"/>
  <c r="Q65" i="51"/>
  <c r="BP20" i="18"/>
  <c r="N66" i="18" s="1"/>
  <c r="N67" i="18"/>
  <c r="N87" i="52"/>
  <c r="S87" i="52" s="1"/>
  <c r="BP39" i="52"/>
  <c r="T56" i="69"/>
  <c r="R56" i="69"/>
  <c r="BP39" i="57"/>
  <c r="N69" i="57"/>
  <c r="R69" i="57" s="1"/>
  <c r="BP21" i="57"/>
  <c r="N78" i="34"/>
  <c r="P78" i="34" s="1"/>
  <c r="BP30" i="34"/>
  <c r="N60" i="34"/>
  <c r="Q60" i="34" s="1"/>
  <c r="BP12" i="34"/>
  <c r="Q79" i="35"/>
  <c r="P79" i="35"/>
  <c r="R79" i="34"/>
  <c r="P79" i="34"/>
  <c r="Q79" i="34"/>
  <c r="Q65" i="57"/>
  <c r="S65" i="57"/>
  <c r="P65" i="57"/>
  <c r="R65" i="57"/>
  <c r="S69" i="64"/>
  <c r="R69" i="63"/>
  <c r="S69" i="63"/>
  <c r="N87" i="51"/>
  <c r="T87" i="51" s="1"/>
  <c r="BP39" i="51"/>
  <c r="N78" i="52"/>
  <c r="S78" i="52" s="1"/>
  <c r="BP30" i="52"/>
  <c r="P87" i="65"/>
  <c r="T87" i="65"/>
  <c r="Q87" i="65"/>
  <c r="S87" i="65"/>
  <c r="P71" i="58"/>
  <c r="T71" i="58"/>
  <c r="R71" i="58"/>
  <c r="N69" i="59"/>
  <c r="Q69" i="59" s="1"/>
  <c r="BP21" i="59"/>
  <c r="Q81" i="34"/>
  <c r="S81" i="34"/>
  <c r="R81" i="34"/>
  <c r="P81" i="34"/>
  <c r="T65" i="65"/>
  <c r="S65" i="65"/>
  <c r="P65" i="65"/>
  <c r="Q65" i="65"/>
  <c r="R64" i="34"/>
  <c r="P64" i="34"/>
  <c r="S64" i="34"/>
  <c r="Q64" i="34"/>
  <c r="P79" i="51"/>
  <c r="R79" i="51"/>
  <c r="S79" i="51"/>
  <c r="T79" i="51"/>
  <c r="Q79" i="51"/>
  <c r="BP30" i="35"/>
  <c r="S88" i="63"/>
  <c r="R88" i="63"/>
  <c r="BP39" i="34"/>
  <c r="N88" i="34"/>
  <c r="S88" i="34" s="1"/>
  <c r="T55" i="69"/>
  <c r="R55" i="69"/>
  <c r="S62" i="65"/>
  <c r="N78" i="58"/>
  <c r="T78" i="58" s="1"/>
  <c r="BP30" i="58"/>
  <c r="BK20" i="65"/>
  <c r="M66" i="65" s="1"/>
  <c r="R66" i="65" s="1"/>
  <c r="M67" i="65"/>
  <c r="T55" i="82"/>
  <c r="S55" i="82"/>
  <c r="BK29" i="57"/>
  <c r="M75" i="57" s="1"/>
  <c r="M76" i="57"/>
  <c r="P87" i="64"/>
  <c r="R87" i="64"/>
  <c r="T87" i="64"/>
  <c r="Q87" i="64"/>
  <c r="BP21" i="35"/>
  <c r="BP20" i="35" s="1"/>
  <c r="N66" i="35" s="1"/>
  <c r="P66" i="35" s="1"/>
  <c r="M58" i="65"/>
  <c r="BK11" i="65"/>
  <c r="M57" i="65" s="1"/>
  <c r="R79" i="63"/>
  <c r="S79" i="63"/>
  <c r="S73" i="65"/>
  <c r="T73" i="65"/>
  <c r="P73" i="65"/>
  <c r="Q73" i="65"/>
  <c r="Q69" i="64"/>
  <c r="T69" i="64"/>
  <c r="P69" i="64"/>
  <c r="R69" i="64"/>
  <c r="Q87" i="18"/>
  <c r="P64" i="59"/>
  <c r="S64" i="59"/>
  <c r="T64" i="59"/>
  <c r="Q64" i="59"/>
  <c r="R64" i="59"/>
  <c r="S82" i="58"/>
  <c r="R82" i="58"/>
  <c r="P82" i="58"/>
  <c r="T82" i="58"/>
  <c r="Q70" i="35"/>
  <c r="P70" i="35"/>
  <c r="S78" i="63"/>
  <c r="S72" i="51"/>
  <c r="T72" i="51"/>
  <c r="P72" i="51"/>
  <c r="R72" i="51"/>
  <c r="Q72" i="51"/>
  <c r="P79" i="65"/>
  <c r="T79" i="65"/>
  <c r="Q79" i="65"/>
  <c r="S79" i="65"/>
  <c r="Q64" i="65"/>
  <c r="S64" i="65"/>
  <c r="P64" i="65"/>
  <c r="T64" i="65"/>
  <c r="BK29" i="18"/>
  <c r="M75" i="18" s="1"/>
  <c r="M76" i="18"/>
  <c r="R65" i="63"/>
  <c r="S65" i="63"/>
  <c r="BK38" i="64"/>
  <c r="M84" i="64" s="1"/>
  <c r="M85" i="64"/>
  <c r="S87" i="63"/>
  <c r="R90" i="57"/>
  <c r="Q90" i="57"/>
  <c r="S90" i="57"/>
  <c r="P90" i="57"/>
  <c r="Q73" i="18"/>
  <c r="P73" i="18"/>
  <c r="R73" i="18"/>
  <c r="P60" i="65"/>
  <c r="S60" i="65"/>
  <c r="T60" i="65"/>
  <c r="Q60" i="65"/>
  <c r="Q55" i="78"/>
  <c r="Q73" i="57"/>
  <c r="R73" i="57"/>
  <c r="P73" i="57"/>
  <c r="S73" i="57"/>
  <c r="S87" i="34"/>
  <c r="Q87" i="34"/>
  <c r="R87" i="34"/>
  <c r="P87" i="34"/>
  <c r="S61" i="64"/>
  <c r="Q65" i="18"/>
  <c r="R65" i="18"/>
  <c r="P65" i="18"/>
  <c r="M58" i="52"/>
  <c r="BK11" i="52"/>
  <c r="M57" i="52" s="1"/>
  <c r="S79" i="64"/>
  <c r="R87" i="18"/>
  <c r="Q61" i="57"/>
  <c r="R61" i="57"/>
  <c r="S61" i="57"/>
  <c r="P61" i="57"/>
  <c r="BK29" i="63"/>
  <c r="M75" i="63" s="1"/>
  <c r="M76" i="63"/>
  <c r="R79" i="59"/>
  <c r="P79" i="59"/>
  <c r="S79" i="59"/>
  <c r="Q79" i="59"/>
  <c r="T79" i="59"/>
  <c r="BK38" i="63"/>
  <c r="M84" i="63" s="1"/>
  <c r="M85" i="63"/>
  <c r="Q85" i="63" s="1"/>
  <c r="P61" i="34"/>
  <c r="Q61" i="34"/>
  <c r="S61" i="34"/>
  <c r="R61" i="34"/>
  <c r="S81" i="64"/>
  <c r="T55" i="83"/>
  <c r="S55" i="83"/>
  <c r="N78" i="18"/>
  <c r="BP30" i="18"/>
  <c r="BP10" i="18" s="1"/>
  <c r="R72" i="57"/>
  <c r="Q72" i="57"/>
  <c r="P72" i="57"/>
  <c r="S72" i="57"/>
  <c r="R80" i="57"/>
  <c r="Q80" i="57"/>
  <c r="S80" i="57"/>
  <c r="P80" i="57"/>
  <c r="S89" i="64"/>
  <c r="S72" i="64"/>
  <c r="BK38" i="34"/>
  <c r="M84" i="34" s="1"/>
  <c r="M85" i="34"/>
  <c r="Q72" i="65"/>
  <c r="S72" i="65"/>
  <c r="P72" i="65"/>
  <c r="T72" i="65"/>
  <c r="S64" i="64"/>
  <c r="T81" i="58"/>
  <c r="P81" i="58"/>
  <c r="R81" i="58"/>
  <c r="S81" i="58"/>
  <c r="Q78" i="57"/>
  <c r="S78" i="57"/>
  <c r="P78" i="57"/>
  <c r="R78" i="57"/>
  <c r="P56" i="69"/>
  <c r="BK38" i="65"/>
  <c r="M84" i="65" s="1"/>
  <c r="M85" i="65"/>
  <c r="BK29" i="65"/>
  <c r="M75" i="65" s="1"/>
  <c r="M76" i="65"/>
  <c r="P63" i="57"/>
  <c r="S63" i="57"/>
  <c r="R63" i="57"/>
  <c r="Q63" i="57"/>
  <c r="R71" i="59"/>
  <c r="P71" i="59"/>
  <c r="T71" i="59"/>
  <c r="Q71" i="59"/>
  <c r="S71" i="59"/>
  <c r="Q73" i="35"/>
  <c r="P73" i="35"/>
  <c r="N61" i="52"/>
  <c r="S61" i="52" s="1"/>
  <c r="BP12" i="52"/>
  <c r="Q79" i="64"/>
  <c r="T79" i="64"/>
  <c r="P79" i="64"/>
  <c r="R79" i="64"/>
  <c r="BP21" i="63"/>
  <c r="R61" i="63"/>
  <c r="S61" i="63"/>
  <c r="S61" i="65"/>
  <c r="T61" i="65"/>
  <c r="Q61" i="65"/>
  <c r="P61" i="65"/>
  <c r="S56" i="73"/>
  <c r="R56" i="73"/>
  <c r="Q56" i="73"/>
  <c r="T81" i="64"/>
  <c r="Q81" i="64"/>
  <c r="P81" i="64"/>
  <c r="R81" i="64"/>
  <c r="BP12" i="51"/>
  <c r="N61" i="51"/>
  <c r="S61" i="51" s="1"/>
  <c r="P63" i="34"/>
  <c r="Q63" i="34"/>
  <c r="S63" i="34"/>
  <c r="R63" i="34"/>
  <c r="T60" i="64"/>
  <c r="Q60" i="64"/>
  <c r="P60" i="64"/>
  <c r="R60" i="64"/>
  <c r="S82" i="57"/>
  <c r="P82" i="57"/>
  <c r="Q82" i="57"/>
  <c r="R82" i="57"/>
  <c r="R82" i="63"/>
  <c r="S82" i="63"/>
  <c r="R73" i="51"/>
  <c r="T73" i="51"/>
  <c r="S73" i="51"/>
  <c r="Q73" i="51"/>
  <c r="P73" i="51"/>
  <c r="BP39" i="65"/>
  <c r="N88" i="65"/>
  <c r="R88" i="65" s="1"/>
  <c r="S62" i="63"/>
  <c r="P56" i="74"/>
  <c r="S56" i="74"/>
  <c r="Q56" i="74"/>
  <c r="T56" i="74"/>
  <c r="BP30" i="65"/>
  <c r="N81" i="65"/>
  <c r="R81" i="65" s="1"/>
  <c r="P89" i="64"/>
  <c r="R89" i="64"/>
  <c r="T89" i="64"/>
  <c r="Q89" i="64"/>
  <c r="T72" i="64"/>
  <c r="R72" i="64"/>
  <c r="Q72" i="64"/>
  <c r="P72" i="64"/>
  <c r="S73" i="58"/>
  <c r="Q88" i="59"/>
  <c r="R88" i="59"/>
  <c r="P88" i="59"/>
  <c r="T88" i="59"/>
  <c r="S88" i="59"/>
  <c r="Q64" i="64"/>
  <c r="T64" i="64"/>
  <c r="P64" i="64"/>
  <c r="R64" i="64"/>
  <c r="P69" i="65"/>
  <c r="T69" i="65"/>
  <c r="Q69" i="65"/>
  <c r="M58" i="59"/>
  <c r="BK11" i="59"/>
  <c r="M57" i="59" s="1"/>
  <c r="N61" i="59"/>
  <c r="T61" i="59" s="1"/>
  <c r="BP12" i="59"/>
  <c r="P61" i="35"/>
  <c r="Q61" i="35"/>
  <c r="Q63" i="35"/>
  <c r="P63" i="35"/>
  <c r="Q71" i="35"/>
  <c r="P71" i="35"/>
  <c r="BK38" i="35"/>
  <c r="M84" i="35" s="1"/>
  <c r="M85" i="35"/>
  <c r="N89" i="35"/>
  <c r="Q89" i="35" s="1"/>
  <c r="BP39" i="35"/>
  <c r="P64" i="35"/>
  <c r="Q64" i="35"/>
  <c r="M58" i="35"/>
  <c r="BK11" i="35"/>
  <c r="M57" i="35" s="1"/>
  <c r="N60" i="35"/>
  <c r="Q60" i="35" s="1"/>
  <c r="BP12" i="35"/>
  <c r="H25" i="38"/>
  <c r="H89" i="38"/>
  <c r="H72" i="38"/>
  <c r="S57" i="35"/>
  <c r="S85" i="35"/>
  <c r="S58" i="35"/>
  <c r="S84" i="35"/>
  <c r="S76" i="35"/>
  <c r="S66" i="35"/>
  <c r="S75" i="35"/>
  <c r="L56" i="52"/>
  <c r="BF9" i="63"/>
  <c r="L55" i="63" s="1"/>
  <c r="L56" i="63"/>
  <c r="BF9" i="64"/>
  <c r="L55" i="64" s="1"/>
  <c r="L56" i="64"/>
  <c r="BF9" i="65"/>
  <c r="L55" i="65" s="1"/>
  <c r="L56" i="65"/>
  <c r="BF9" i="18"/>
  <c r="L55" i="18" s="1"/>
  <c r="L56" i="18"/>
  <c r="BF9" i="35"/>
  <c r="L55" i="35" s="1"/>
  <c r="L56" i="35"/>
  <c r="BF9" i="51"/>
  <c r="L55" i="51" s="1"/>
  <c r="L56" i="51"/>
  <c r="BF9" i="58"/>
  <c r="L55" i="58" s="1"/>
  <c r="L56" i="58"/>
  <c r="BF9" i="57"/>
  <c r="L55" i="57" s="1"/>
  <c r="L56" i="57"/>
  <c r="BF9" i="59"/>
  <c r="L55" i="59" s="1"/>
  <c r="L56" i="59"/>
  <c r="L56" i="34"/>
  <c r="T66" i="35" l="1"/>
  <c r="T89" i="35"/>
  <c r="T60" i="35"/>
  <c r="BP10" i="52"/>
  <c r="BP10" i="59"/>
  <c r="BP10" i="51"/>
  <c r="BP10" i="35"/>
  <c r="BP10" i="64"/>
  <c r="BP10" i="63"/>
  <c r="R87" i="52"/>
  <c r="R78" i="52"/>
  <c r="BP10" i="65"/>
  <c r="BP10" i="57"/>
  <c r="BP10" i="58"/>
  <c r="BP10" i="34"/>
  <c r="R61" i="52"/>
  <c r="R66" i="35"/>
  <c r="R60" i="35"/>
  <c r="R89" i="35"/>
  <c r="Q78" i="52"/>
  <c r="Q87" i="52"/>
  <c r="P85" i="63"/>
  <c r="Q61" i="52"/>
  <c r="Q84" i="18"/>
  <c r="S84" i="18"/>
  <c r="T67" i="18"/>
  <c r="S67" i="18"/>
  <c r="T66" i="18"/>
  <c r="S66" i="18"/>
  <c r="T57" i="18"/>
  <c r="S57" i="18"/>
  <c r="T58" i="18"/>
  <c r="S58" i="18"/>
  <c r="Q78" i="18"/>
  <c r="S78" i="18"/>
  <c r="R63" i="65"/>
  <c r="Q85" i="18"/>
  <c r="S85" i="18"/>
  <c r="T78" i="18"/>
  <c r="T84" i="18"/>
  <c r="T85" i="18"/>
  <c r="K83" i="28"/>
  <c r="H82" i="38" s="1"/>
  <c r="K63" i="28"/>
  <c r="H62" i="38" s="1"/>
  <c r="K86" i="28"/>
  <c r="H85" i="38" s="1"/>
  <c r="P84" i="18"/>
  <c r="P61" i="52"/>
  <c r="T61" i="52"/>
  <c r="P87" i="52"/>
  <c r="T87" i="52"/>
  <c r="Q61" i="58"/>
  <c r="T69" i="57"/>
  <c r="T79" i="57"/>
  <c r="P78" i="52"/>
  <c r="T78" i="52"/>
  <c r="Q69" i="58"/>
  <c r="T60" i="57"/>
  <c r="Q78" i="58"/>
  <c r="T60" i="34"/>
  <c r="T78" i="34"/>
  <c r="T88" i="34"/>
  <c r="BP38" i="63"/>
  <c r="N84" i="63" s="1"/>
  <c r="P84" i="63" s="1"/>
  <c r="S81" i="51"/>
  <c r="Q88" i="34"/>
  <c r="R84" i="18"/>
  <c r="R85" i="18"/>
  <c r="P85" i="18"/>
  <c r="R88" i="34"/>
  <c r="P88" i="34"/>
  <c r="R81" i="51"/>
  <c r="Q81" i="51"/>
  <c r="P81" i="51"/>
  <c r="R69" i="58"/>
  <c r="T69" i="58"/>
  <c r="P69" i="58"/>
  <c r="P70" i="64"/>
  <c r="T70" i="64"/>
  <c r="R70" i="64"/>
  <c r="T66" i="65"/>
  <c r="Q66" i="65"/>
  <c r="P66" i="65"/>
  <c r="N67" i="65"/>
  <c r="S66" i="65"/>
  <c r="N67" i="35"/>
  <c r="P67" i="35" s="1"/>
  <c r="R79" i="57"/>
  <c r="S79" i="57"/>
  <c r="P79" i="57"/>
  <c r="S63" i="65"/>
  <c r="Q63" i="65"/>
  <c r="R85" i="63"/>
  <c r="S85" i="63"/>
  <c r="Q66" i="35"/>
  <c r="S61" i="58"/>
  <c r="R61" i="58"/>
  <c r="P61" i="58"/>
  <c r="P78" i="18"/>
  <c r="R78" i="18"/>
  <c r="P63" i="65"/>
  <c r="H96" i="38"/>
  <c r="P61" i="59"/>
  <c r="Q61" i="59"/>
  <c r="R69" i="59"/>
  <c r="S69" i="59"/>
  <c r="P69" i="59"/>
  <c r="S61" i="59"/>
  <c r="T69" i="59"/>
  <c r="Q87" i="51"/>
  <c r="R87" i="51"/>
  <c r="S87" i="51"/>
  <c r="P87" i="51"/>
  <c r="S60" i="34"/>
  <c r="Q78" i="59"/>
  <c r="R78" i="59"/>
  <c r="P89" i="35"/>
  <c r="Q78" i="34"/>
  <c r="R61" i="59"/>
  <c r="BP11" i="63"/>
  <c r="N57" i="63" s="1"/>
  <c r="N58" i="63"/>
  <c r="Q61" i="51"/>
  <c r="P60" i="35"/>
  <c r="BP9" i="18"/>
  <c r="N55" i="18" s="1"/>
  <c r="S55" i="18" s="1"/>
  <c r="N56" i="18"/>
  <c r="T61" i="51"/>
  <c r="BP38" i="65"/>
  <c r="N84" i="65" s="1"/>
  <c r="N85" i="65"/>
  <c r="R85" i="65" s="1"/>
  <c r="N58" i="51"/>
  <c r="S58" i="51" s="1"/>
  <c r="BP11" i="51"/>
  <c r="N57" i="51" s="1"/>
  <c r="R67" i="18"/>
  <c r="Q67" i="18"/>
  <c r="P67" i="18"/>
  <c r="BK9" i="58"/>
  <c r="M55" i="58" s="1"/>
  <c r="M56" i="58"/>
  <c r="BP20" i="51"/>
  <c r="N66" i="51" s="1"/>
  <c r="T66" i="51" s="1"/>
  <c r="N67" i="51"/>
  <c r="R58" i="18"/>
  <c r="Q58" i="18"/>
  <c r="P58" i="18"/>
  <c r="P61" i="51"/>
  <c r="N58" i="58"/>
  <c r="BP11" i="58"/>
  <c r="N57" i="58" s="1"/>
  <c r="P57" i="58" s="1"/>
  <c r="N58" i="57"/>
  <c r="T58" i="57" s="1"/>
  <c r="BP11" i="57"/>
  <c r="N57" i="57" s="1"/>
  <c r="T57" i="57" s="1"/>
  <c r="BP29" i="18"/>
  <c r="N75" i="18" s="1"/>
  <c r="N76" i="18"/>
  <c r="BP20" i="59"/>
  <c r="N66" i="59" s="1"/>
  <c r="N67" i="59"/>
  <c r="N58" i="34"/>
  <c r="BP11" i="34"/>
  <c r="N57" i="34" s="1"/>
  <c r="T57" i="34" s="1"/>
  <c r="P66" i="18"/>
  <c r="R66" i="18"/>
  <c r="Q66" i="18"/>
  <c r="BP29" i="64"/>
  <c r="N75" i="64" s="1"/>
  <c r="N76" i="64"/>
  <c r="M56" i="34"/>
  <c r="BP38" i="64"/>
  <c r="N84" i="64" s="1"/>
  <c r="N85" i="64"/>
  <c r="P57" i="18"/>
  <c r="Q57" i="18"/>
  <c r="R57" i="18"/>
  <c r="BK9" i="57"/>
  <c r="M55" i="57" s="1"/>
  <c r="M56" i="57"/>
  <c r="BP29" i="58"/>
  <c r="N75" i="58" s="1"/>
  <c r="Q75" i="58" s="1"/>
  <c r="N76" i="58"/>
  <c r="Q76" i="58" s="1"/>
  <c r="BP38" i="34"/>
  <c r="N84" i="34" s="1"/>
  <c r="T84" i="34" s="1"/>
  <c r="N85" i="34"/>
  <c r="T85" i="34" s="1"/>
  <c r="BP29" i="52"/>
  <c r="N75" i="52" s="1"/>
  <c r="R75" i="52" s="1"/>
  <c r="N76" i="52"/>
  <c r="R76" i="52" s="1"/>
  <c r="P87" i="59"/>
  <c r="BK9" i="63"/>
  <c r="M55" i="63" s="1"/>
  <c r="M56" i="63"/>
  <c r="S70" i="64"/>
  <c r="P88" i="65"/>
  <c r="BP29" i="57"/>
  <c r="N75" i="57" s="1"/>
  <c r="T75" i="57" s="1"/>
  <c r="N76" i="57"/>
  <c r="T76" i="57" s="1"/>
  <c r="BP20" i="63"/>
  <c r="N66" i="63" s="1"/>
  <c r="P66" i="63" s="1"/>
  <c r="N67" i="63"/>
  <c r="Q67" i="63" s="1"/>
  <c r="BK9" i="52"/>
  <c r="M55" i="52" s="1"/>
  <c r="M56" i="52"/>
  <c r="BP29" i="34"/>
  <c r="N75" i="34" s="1"/>
  <c r="T75" i="34" s="1"/>
  <c r="N76" i="34"/>
  <c r="T76" i="34" s="1"/>
  <c r="R87" i="59"/>
  <c r="R78" i="34"/>
  <c r="N58" i="64"/>
  <c r="BP11" i="64"/>
  <c r="N57" i="64" s="1"/>
  <c r="P57" i="64" s="1"/>
  <c r="BP20" i="64"/>
  <c r="N66" i="64" s="1"/>
  <c r="N67" i="64"/>
  <c r="T67" i="64" s="1"/>
  <c r="T88" i="65"/>
  <c r="BP38" i="52"/>
  <c r="N84" i="52" s="1"/>
  <c r="R84" i="52" s="1"/>
  <c r="N85" i="52"/>
  <c r="R85" i="52" s="1"/>
  <c r="S81" i="65"/>
  <c r="T87" i="59"/>
  <c r="S78" i="34"/>
  <c r="BP20" i="52"/>
  <c r="N66" i="52" s="1"/>
  <c r="R66" i="52" s="1"/>
  <c r="N67" i="52"/>
  <c r="R67" i="52" s="1"/>
  <c r="T78" i="59"/>
  <c r="BP20" i="34"/>
  <c r="N66" i="34" s="1"/>
  <c r="T66" i="34" s="1"/>
  <c r="N67" i="34"/>
  <c r="T67" i="34" s="1"/>
  <c r="Q88" i="65"/>
  <c r="BP29" i="65"/>
  <c r="N75" i="65" s="1"/>
  <c r="N76" i="65"/>
  <c r="BP29" i="35"/>
  <c r="N75" i="35" s="1"/>
  <c r="N76" i="35"/>
  <c r="BP20" i="57"/>
  <c r="N66" i="57" s="1"/>
  <c r="T66" i="57" s="1"/>
  <c r="N67" i="57"/>
  <c r="T67" i="57" s="1"/>
  <c r="Q87" i="59"/>
  <c r="N58" i="65"/>
  <c r="R58" i="65" s="1"/>
  <c r="BP11" i="65"/>
  <c r="N57" i="65" s="1"/>
  <c r="R57" i="65" s="1"/>
  <c r="BP38" i="58"/>
  <c r="N84" i="58" s="1"/>
  <c r="Q84" i="58" s="1"/>
  <c r="N85" i="58"/>
  <c r="Q85" i="58" s="1"/>
  <c r="R69" i="51"/>
  <c r="BP29" i="51"/>
  <c r="N75" i="51" s="1"/>
  <c r="N76" i="51"/>
  <c r="S88" i="65"/>
  <c r="BK9" i="64"/>
  <c r="M55" i="64" s="1"/>
  <c r="M56" i="64"/>
  <c r="BP38" i="51"/>
  <c r="N84" i="51" s="1"/>
  <c r="N85" i="51"/>
  <c r="S87" i="59"/>
  <c r="S78" i="59"/>
  <c r="BP20" i="58"/>
  <c r="N66" i="58" s="1"/>
  <c r="Q66" i="58" s="1"/>
  <c r="N67" i="58"/>
  <c r="Q67" i="58" s="1"/>
  <c r="T69" i="51"/>
  <c r="BK9" i="65"/>
  <c r="M55" i="65" s="1"/>
  <c r="M56" i="65"/>
  <c r="Q69" i="57"/>
  <c r="BP38" i="57"/>
  <c r="N84" i="57" s="1"/>
  <c r="T84" i="57" s="1"/>
  <c r="N85" i="57"/>
  <c r="T85" i="57" s="1"/>
  <c r="BP29" i="59"/>
  <c r="N75" i="59" s="1"/>
  <c r="N76" i="59"/>
  <c r="R60" i="34"/>
  <c r="T85" i="63"/>
  <c r="S60" i="57"/>
  <c r="R78" i="58"/>
  <c r="P69" i="51"/>
  <c r="Q81" i="65"/>
  <c r="N58" i="52"/>
  <c r="R58" i="52" s="1"/>
  <c r="BP11" i="52"/>
  <c r="N57" i="52" s="1"/>
  <c r="P69" i="57"/>
  <c r="P60" i="34"/>
  <c r="P60" i="57"/>
  <c r="BK9" i="51"/>
  <c r="M55" i="51" s="1"/>
  <c r="M56" i="51"/>
  <c r="P78" i="58"/>
  <c r="BP29" i="63"/>
  <c r="N75" i="63" s="1"/>
  <c r="N76" i="63"/>
  <c r="Q69" i="51"/>
  <c r="T81" i="65"/>
  <c r="R61" i="51"/>
  <c r="S69" i="57"/>
  <c r="BP38" i="59"/>
  <c r="N84" i="59" s="1"/>
  <c r="N85" i="59"/>
  <c r="Q60" i="57"/>
  <c r="S78" i="58"/>
  <c r="P81" i="65"/>
  <c r="N58" i="59"/>
  <c r="BP11" i="59"/>
  <c r="N57" i="59" s="1"/>
  <c r="BK9" i="59"/>
  <c r="M55" i="59" s="1"/>
  <c r="M56" i="59"/>
  <c r="BP38" i="35"/>
  <c r="N84" i="35" s="1"/>
  <c r="N85" i="35"/>
  <c r="R85" i="35" s="1"/>
  <c r="N58" i="35"/>
  <c r="BP11" i="35"/>
  <c r="N57" i="35" s="1"/>
  <c r="BK9" i="35"/>
  <c r="M55" i="35" s="1"/>
  <c r="M56" i="35"/>
  <c r="H26" i="38"/>
  <c r="H15" i="38"/>
  <c r="H90" i="38"/>
  <c r="H20" i="38"/>
  <c r="S56" i="35"/>
  <c r="S55" i="35"/>
  <c r="H92" i="38"/>
  <c r="BG23" i="49"/>
  <c r="BG24" i="49"/>
  <c r="BC36" i="49"/>
  <c r="R58" i="35" l="1"/>
  <c r="T58" i="35"/>
  <c r="R75" i="35"/>
  <c r="T75" i="35"/>
  <c r="R84" i="35"/>
  <c r="T84" i="35"/>
  <c r="T67" i="35"/>
  <c r="R57" i="35"/>
  <c r="T57" i="35"/>
  <c r="R76" i="35"/>
  <c r="T76" i="35"/>
  <c r="T85" i="35"/>
  <c r="T84" i="63"/>
  <c r="Q57" i="52"/>
  <c r="R57" i="52"/>
  <c r="BI34" i="49"/>
  <c r="S84" i="52"/>
  <c r="Q84" i="52"/>
  <c r="R67" i="35"/>
  <c r="S85" i="52"/>
  <c r="Q85" i="52"/>
  <c r="S58" i="52"/>
  <c r="Q58" i="52"/>
  <c r="S75" i="52"/>
  <c r="Q75" i="52"/>
  <c r="S76" i="52"/>
  <c r="Q76" i="52"/>
  <c r="S66" i="52"/>
  <c r="Q66" i="52"/>
  <c r="S67" i="52"/>
  <c r="Q67" i="52"/>
  <c r="S76" i="65"/>
  <c r="R76" i="65"/>
  <c r="Q58" i="63"/>
  <c r="P58" i="63"/>
  <c r="Q76" i="63"/>
  <c r="P76" i="63"/>
  <c r="Q57" i="63"/>
  <c r="P57" i="63"/>
  <c r="S67" i="65"/>
  <c r="R67" i="65"/>
  <c r="S84" i="65"/>
  <c r="R84" i="65"/>
  <c r="Q75" i="63"/>
  <c r="P75" i="63"/>
  <c r="S75" i="65"/>
  <c r="R75" i="65"/>
  <c r="T57" i="52"/>
  <c r="S57" i="52"/>
  <c r="T76" i="18"/>
  <c r="S76" i="18"/>
  <c r="T75" i="18"/>
  <c r="S75" i="18"/>
  <c r="R56" i="18"/>
  <c r="S56" i="18"/>
  <c r="P67" i="63"/>
  <c r="T56" i="18"/>
  <c r="Q55" i="18"/>
  <c r="T55" i="18"/>
  <c r="K84" i="28"/>
  <c r="H83" i="38" s="1"/>
  <c r="Q57" i="58"/>
  <c r="Q58" i="58"/>
  <c r="P58" i="58"/>
  <c r="P56" i="18"/>
  <c r="R84" i="63"/>
  <c r="Q84" i="63"/>
  <c r="P66" i="52"/>
  <c r="T66" i="52"/>
  <c r="P85" i="52"/>
  <c r="T85" i="52"/>
  <c r="P84" i="52"/>
  <c r="T84" i="52"/>
  <c r="P76" i="52"/>
  <c r="T76" i="52"/>
  <c r="P75" i="52"/>
  <c r="T75" i="52"/>
  <c r="T66" i="63"/>
  <c r="Q66" i="63"/>
  <c r="P58" i="52"/>
  <c r="T58" i="52"/>
  <c r="P67" i="52"/>
  <c r="T67" i="52"/>
  <c r="S84" i="63"/>
  <c r="R55" i="18"/>
  <c r="S58" i="34"/>
  <c r="T58" i="34"/>
  <c r="P57" i="52"/>
  <c r="S66" i="51"/>
  <c r="P55" i="18"/>
  <c r="P66" i="51"/>
  <c r="R66" i="51"/>
  <c r="Q56" i="18"/>
  <c r="Q67" i="35"/>
  <c r="P67" i="65"/>
  <c r="T67" i="65"/>
  <c r="Q67" i="65"/>
  <c r="R67" i="64"/>
  <c r="Q66" i="51"/>
  <c r="H70" i="38"/>
  <c r="R58" i="51"/>
  <c r="H71" i="38"/>
  <c r="T76" i="63"/>
  <c r="R76" i="63"/>
  <c r="P85" i="58"/>
  <c r="T85" i="58"/>
  <c r="R85" i="58"/>
  <c r="S75" i="58"/>
  <c r="T75" i="58"/>
  <c r="R75" i="58"/>
  <c r="P75" i="58"/>
  <c r="S84" i="64"/>
  <c r="R84" i="64"/>
  <c r="P66" i="59"/>
  <c r="T66" i="59"/>
  <c r="S66" i="59"/>
  <c r="R66" i="59"/>
  <c r="Q66" i="59"/>
  <c r="Q58" i="51"/>
  <c r="T75" i="63"/>
  <c r="R75" i="63"/>
  <c r="S75" i="63"/>
  <c r="R85" i="51"/>
  <c r="T85" i="51"/>
  <c r="S85" i="51"/>
  <c r="P85" i="51"/>
  <c r="Q85" i="51"/>
  <c r="S84" i="58"/>
  <c r="R84" i="58"/>
  <c r="T84" i="58"/>
  <c r="P84" i="58"/>
  <c r="T84" i="64"/>
  <c r="R84" i="51"/>
  <c r="S84" i="51"/>
  <c r="T84" i="51"/>
  <c r="Q84" i="51"/>
  <c r="P84" i="51"/>
  <c r="Q57" i="65"/>
  <c r="P57" i="65"/>
  <c r="T57" i="65"/>
  <c r="S76" i="34"/>
  <c r="P76" i="34"/>
  <c r="R76" i="34"/>
  <c r="Q76" i="34"/>
  <c r="R85" i="59"/>
  <c r="Q85" i="59"/>
  <c r="S85" i="59"/>
  <c r="P85" i="59"/>
  <c r="T85" i="59"/>
  <c r="BP9" i="65"/>
  <c r="N55" i="65" s="1"/>
  <c r="R55" i="65" s="1"/>
  <c r="N56" i="65"/>
  <c r="S75" i="34"/>
  <c r="P75" i="34"/>
  <c r="Q75" i="34"/>
  <c r="R75" i="34"/>
  <c r="S76" i="64"/>
  <c r="P76" i="64"/>
  <c r="T76" i="64"/>
  <c r="Q76" i="64"/>
  <c r="R76" i="64"/>
  <c r="P76" i="18"/>
  <c r="R76" i="18"/>
  <c r="Q76" i="18"/>
  <c r="BP9" i="63"/>
  <c r="N55" i="63" s="1"/>
  <c r="N56" i="63"/>
  <c r="P84" i="59"/>
  <c r="T84" i="59"/>
  <c r="S84" i="59"/>
  <c r="R84" i="59"/>
  <c r="Q84" i="59"/>
  <c r="Q58" i="65"/>
  <c r="P58" i="65"/>
  <c r="T58" i="65"/>
  <c r="S58" i="65"/>
  <c r="Q67" i="34"/>
  <c r="S67" i="34"/>
  <c r="P67" i="34"/>
  <c r="R67" i="34"/>
  <c r="S75" i="64"/>
  <c r="T75" i="64"/>
  <c r="R75" i="64"/>
  <c r="Q75" i="64"/>
  <c r="P75" i="64"/>
  <c r="R75" i="18"/>
  <c r="Q75" i="18"/>
  <c r="P75" i="18"/>
  <c r="T58" i="63"/>
  <c r="S58" i="63"/>
  <c r="R58" i="63"/>
  <c r="R66" i="34"/>
  <c r="P66" i="34"/>
  <c r="Q66" i="34"/>
  <c r="S66" i="34"/>
  <c r="BP9" i="57"/>
  <c r="N55" i="57" s="1"/>
  <c r="T55" i="57" s="1"/>
  <c r="N56" i="57"/>
  <c r="T56" i="57" s="1"/>
  <c r="BP9" i="51"/>
  <c r="N55" i="51" s="1"/>
  <c r="N56" i="51"/>
  <c r="T57" i="63"/>
  <c r="R57" i="63"/>
  <c r="S57" i="65"/>
  <c r="P67" i="57"/>
  <c r="S67" i="57"/>
  <c r="R67" i="57"/>
  <c r="Q67" i="57"/>
  <c r="T67" i="63"/>
  <c r="S67" i="63"/>
  <c r="R67" i="63"/>
  <c r="R57" i="57"/>
  <c r="Q57" i="57"/>
  <c r="P57" i="57"/>
  <c r="S57" i="57"/>
  <c r="Q67" i="51"/>
  <c r="R67" i="51"/>
  <c r="P67" i="51"/>
  <c r="T67" i="51"/>
  <c r="S67" i="51"/>
  <c r="R57" i="51"/>
  <c r="P57" i="51"/>
  <c r="Q57" i="51"/>
  <c r="S57" i="51"/>
  <c r="T57" i="51"/>
  <c r="Q84" i="64"/>
  <c r="S66" i="63"/>
  <c r="P67" i="58"/>
  <c r="R67" i="58"/>
  <c r="T67" i="58"/>
  <c r="S67" i="58"/>
  <c r="Q66" i="57"/>
  <c r="P66" i="57"/>
  <c r="S66" i="57"/>
  <c r="R66" i="57"/>
  <c r="S67" i="64"/>
  <c r="Q67" i="64"/>
  <c r="R58" i="57"/>
  <c r="Q58" i="57"/>
  <c r="P58" i="57"/>
  <c r="S58" i="57"/>
  <c r="S85" i="58"/>
  <c r="R76" i="59"/>
  <c r="Q76" i="59"/>
  <c r="P76" i="59"/>
  <c r="T76" i="59"/>
  <c r="S66" i="58"/>
  <c r="P66" i="58"/>
  <c r="T66" i="58"/>
  <c r="R66" i="58"/>
  <c r="Q76" i="35"/>
  <c r="P76" i="35"/>
  <c r="S66" i="64"/>
  <c r="R66" i="64"/>
  <c r="Q66" i="64"/>
  <c r="P66" i="64"/>
  <c r="T66" i="64"/>
  <c r="N56" i="34"/>
  <c r="BP9" i="58"/>
  <c r="N55" i="58" s="1"/>
  <c r="Q55" i="58" s="1"/>
  <c r="N56" i="58"/>
  <c r="Q56" i="58" s="1"/>
  <c r="Q85" i="65"/>
  <c r="P85" i="65"/>
  <c r="S85" i="65"/>
  <c r="T85" i="65"/>
  <c r="S76" i="63"/>
  <c r="P75" i="59"/>
  <c r="T75" i="59"/>
  <c r="R75" i="59"/>
  <c r="S75" i="59"/>
  <c r="Q75" i="59"/>
  <c r="S76" i="51"/>
  <c r="T76" i="51"/>
  <c r="Q76" i="51"/>
  <c r="P76" i="51"/>
  <c r="R76" i="51"/>
  <c r="P75" i="35"/>
  <c r="Q75" i="35"/>
  <c r="S57" i="64"/>
  <c r="T57" i="64"/>
  <c r="R57" i="64"/>
  <c r="Q57" i="64"/>
  <c r="P76" i="57"/>
  <c r="Q76" i="57"/>
  <c r="R76" i="57"/>
  <c r="S76" i="57"/>
  <c r="R85" i="34"/>
  <c r="P85" i="34"/>
  <c r="Q85" i="34"/>
  <c r="Q57" i="34"/>
  <c r="S57" i="34"/>
  <c r="P57" i="34"/>
  <c r="R57" i="34"/>
  <c r="R57" i="58"/>
  <c r="T57" i="58"/>
  <c r="S57" i="58"/>
  <c r="P84" i="65"/>
  <c r="Q84" i="65"/>
  <c r="T84" i="65"/>
  <c r="P58" i="51"/>
  <c r="P67" i="64"/>
  <c r="S57" i="63"/>
  <c r="Q85" i="57"/>
  <c r="P85" i="57"/>
  <c r="S85" i="57"/>
  <c r="R85" i="57"/>
  <c r="S75" i="51"/>
  <c r="T75" i="51"/>
  <c r="R75" i="51"/>
  <c r="Q75" i="51"/>
  <c r="P75" i="51"/>
  <c r="P76" i="65"/>
  <c r="T76" i="65"/>
  <c r="Q76" i="65"/>
  <c r="BP9" i="64"/>
  <c r="N55" i="64" s="1"/>
  <c r="N56" i="64"/>
  <c r="R75" i="57"/>
  <c r="Q75" i="57"/>
  <c r="P75" i="57"/>
  <c r="S75" i="57"/>
  <c r="P84" i="34"/>
  <c r="R84" i="34"/>
  <c r="Q84" i="34"/>
  <c r="S84" i="34"/>
  <c r="Q58" i="34"/>
  <c r="P58" i="34"/>
  <c r="R58" i="34"/>
  <c r="R58" i="58"/>
  <c r="S58" i="58"/>
  <c r="T58" i="58"/>
  <c r="P84" i="64"/>
  <c r="T58" i="51"/>
  <c r="S76" i="59"/>
  <c r="S85" i="34"/>
  <c r="BP9" i="52"/>
  <c r="N55" i="52" s="1"/>
  <c r="S55" i="52" s="1"/>
  <c r="N56" i="52"/>
  <c r="S56" i="52" s="1"/>
  <c r="S84" i="57"/>
  <c r="P84" i="57"/>
  <c r="R84" i="57"/>
  <c r="Q84" i="57"/>
  <c r="Q75" i="65"/>
  <c r="T75" i="65"/>
  <c r="P75" i="65"/>
  <c r="S58" i="64"/>
  <c r="T58" i="64"/>
  <c r="R58" i="64"/>
  <c r="P58" i="64"/>
  <c r="Q58" i="64"/>
  <c r="S76" i="58"/>
  <c r="P76" i="58"/>
  <c r="T76" i="58"/>
  <c r="R76" i="58"/>
  <c r="S85" i="64"/>
  <c r="R85" i="64"/>
  <c r="Q85" i="64"/>
  <c r="P85" i="64"/>
  <c r="T85" i="64"/>
  <c r="R67" i="59"/>
  <c r="Q67" i="59"/>
  <c r="S67" i="59"/>
  <c r="P67" i="59"/>
  <c r="T67" i="59"/>
  <c r="R66" i="63"/>
  <c r="BP9" i="59"/>
  <c r="N55" i="59" s="1"/>
  <c r="N56" i="59"/>
  <c r="S57" i="59"/>
  <c r="R57" i="59"/>
  <c r="Q57" i="59"/>
  <c r="P57" i="59"/>
  <c r="T57" i="59"/>
  <c r="S58" i="59"/>
  <c r="R58" i="59"/>
  <c r="Q58" i="59"/>
  <c r="P58" i="59"/>
  <c r="T58" i="59"/>
  <c r="P85" i="35"/>
  <c r="Q85" i="35"/>
  <c r="P84" i="35"/>
  <c r="Q84" i="35"/>
  <c r="BP9" i="35"/>
  <c r="N55" i="35" s="1"/>
  <c r="N56" i="35"/>
  <c r="R56" i="35" s="1"/>
  <c r="P57" i="35"/>
  <c r="Q57" i="35"/>
  <c r="Q58" i="35"/>
  <c r="P58" i="35"/>
  <c r="R55" i="35" l="1"/>
  <c r="T55" i="35"/>
  <c r="T56" i="35"/>
  <c r="R55" i="52"/>
  <c r="R56" i="52"/>
  <c r="Q55" i="52"/>
  <c r="Q56" i="52"/>
  <c r="Q56" i="63"/>
  <c r="P56" i="63"/>
  <c r="Q55" i="63"/>
  <c r="P55" i="63"/>
  <c r="S56" i="65"/>
  <c r="R56" i="65"/>
  <c r="P55" i="52"/>
  <c r="T55" i="52"/>
  <c r="P56" i="52"/>
  <c r="T56" i="52"/>
  <c r="S56" i="58"/>
  <c r="P56" i="58"/>
  <c r="T56" i="58"/>
  <c r="R56" i="58"/>
  <c r="T55" i="65"/>
  <c r="P55" i="65"/>
  <c r="Q55" i="65"/>
  <c r="T55" i="58"/>
  <c r="R55" i="58"/>
  <c r="P55" i="58"/>
  <c r="S55" i="58"/>
  <c r="S56" i="64"/>
  <c r="T56" i="64"/>
  <c r="R56" i="64"/>
  <c r="Q56" i="64"/>
  <c r="P56" i="64"/>
  <c r="T55" i="64"/>
  <c r="S55" i="64"/>
  <c r="R55" i="64"/>
  <c r="Q55" i="64"/>
  <c r="P55" i="64"/>
  <c r="T56" i="51"/>
  <c r="S56" i="51"/>
  <c r="P56" i="51"/>
  <c r="R56" i="51"/>
  <c r="Q56" i="51"/>
  <c r="T55" i="51"/>
  <c r="R55" i="51"/>
  <c r="Q55" i="51"/>
  <c r="P55" i="51"/>
  <c r="S55" i="51"/>
  <c r="P56" i="57"/>
  <c r="S56" i="57"/>
  <c r="R56" i="57"/>
  <c r="Q56" i="57"/>
  <c r="Q55" i="57"/>
  <c r="P55" i="57"/>
  <c r="S55" i="57"/>
  <c r="R55" i="57"/>
  <c r="T56" i="63"/>
  <c r="R56" i="63"/>
  <c r="S56" i="63"/>
  <c r="T55" i="63"/>
  <c r="R55" i="63"/>
  <c r="S55" i="63"/>
  <c r="S55" i="65"/>
  <c r="Q56" i="65"/>
  <c r="P56" i="65"/>
  <c r="T56" i="65"/>
  <c r="S56" i="59"/>
  <c r="Q56" i="59"/>
  <c r="R56" i="59"/>
  <c r="P56" i="59"/>
  <c r="T56" i="59"/>
  <c r="T55" i="59"/>
  <c r="R55" i="59"/>
  <c r="Q55" i="59"/>
  <c r="P55" i="59"/>
  <c r="S55" i="59"/>
  <c r="Q56" i="35"/>
  <c r="P56" i="35"/>
  <c r="Q55" i="35"/>
  <c r="P55" i="35"/>
  <c r="BC35" i="49"/>
  <c r="BC30" i="49"/>
  <c r="BC34" i="49"/>
  <c r="BC29" i="49"/>
  <c r="BI27" i="49" l="1"/>
  <c r="BI33" i="49"/>
  <c r="BI28" i="49"/>
  <c r="BI31" i="49"/>
  <c r="BI30" i="49"/>
  <c r="BI29" i="49"/>
  <c r="BI32" i="49"/>
  <c r="AD29" i="38"/>
  <c r="AE44" i="49"/>
  <c r="E14" i="49"/>
  <c r="AC44" i="49"/>
  <c r="R24" i="38"/>
  <c r="J14" i="49"/>
  <c r="AD33" i="49"/>
  <c r="Z34" i="49"/>
  <c r="G124" i="28"/>
  <c r="D16" i="49"/>
  <c r="G32" i="49"/>
  <c r="AB30" i="49"/>
  <c r="U42" i="49"/>
  <c r="AB39" i="49"/>
  <c r="Q17" i="38"/>
  <c r="AD44" i="49"/>
  <c r="Z36" i="49"/>
  <c r="D43" i="49"/>
  <c r="E44" i="49"/>
  <c r="W24" i="49"/>
  <c r="U33" i="49"/>
  <c r="O23" i="49"/>
  <c r="Z41" i="49"/>
  <c r="M41" i="49"/>
  <c r="Z37" i="49"/>
  <c r="D28" i="49"/>
  <c r="F14" i="49"/>
  <c r="Z13" i="49"/>
  <c r="AE35" i="49"/>
  <c r="K14" i="49"/>
  <c r="Z18" i="49"/>
  <c r="AE20" i="49"/>
  <c r="G32" i="28"/>
  <c r="R30" i="38"/>
  <c r="Z33" i="49"/>
  <c r="U23" i="49"/>
  <c r="D32" i="49"/>
  <c r="AA33" i="49"/>
  <c r="S27" i="49"/>
  <c r="AE28" i="49"/>
  <c r="AE12" i="49"/>
  <c r="AD25" i="49"/>
  <c r="Q9" i="38"/>
  <c r="G24" i="28"/>
  <c r="S43" i="49"/>
  <c r="D15" i="49"/>
  <c r="AC15" i="49"/>
  <c r="AB44" i="49"/>
  <c r="AB26" i="49"/>
  <c r="Z15" i="49"/>
  <c r="G78" i="28"/>
  <c r="Z32" i="49"/>
  <c r="AD41" i="49"/>
  <c r="D18" i="49"/>
  <c r="X41" i="49"/>
  <c r="AE17" i="49"/>
  <c r="W20" i="49"/>
  <c r="L23" i="49"/>
  <c r="AE43" i="49"/>
  <c r="G113" i="28"/>
  <c r="AC40" i="49"/>
  <c r="D20" i="49"/>
  <c r="AD32" i="49"/>
  <c r="D14" i="49"/>
  <c r="G14" i="49"/>
  <c r="Z14" i="49"/>
  <c r="M15" i="49"/>
  <c r="Q37" i="38"/>
  <c r="S39" i="49"/>
  <c r="S20" i="49"/>
  <c r="G65" i="28"/>
  <c r="S26" i="49"/>
  <c r="Q31" i="38"/>
  <c r="Z16" i="49"/>
  <c r="Q32" i="49"/>
  <c r="V20" i="49"/>
  <c r="T37" i="49"/>
  <c r="S30" i="49"/>
  <c r="AC45" i="49"/>
  <c r="AD43" i="49"/>
  <c r="AE18" i="49"/>
  <c r="O31" i="38"/>
  <c r="AD17" i="49"/>
  <c r="T16" i="49"/>
  <c r="U45" i="49"/>
  <c r="Y34" i="49"/>
  <c r="Y37" i="49"/>
  <c r="AE10" i="49"/>
  <c r="W15" i="49"/>
  <c r="O27" i="38"/>
  <c r="AA20" i="49"/>
  <c r="D17" i="49"/>
  <c r="D25" i="49"/>
  <c r="Z26" i="49"/>
  <c r="AB37" i="49"/>
  <c r="G136" i="28"/>
  <c r="AB43" i="49"/>
  <c r="AE21" i="49"/>
  <c r="G117" i="28"/>
  <c r="W14" i="49"/>
  <c r="P14" i="38"/>
  <c r="G66" i="28"/>
  <c r="AC21" i="49"/>
  <c r="P15" i="38"/>
  <c r="AE25" i="49"/>
  <c r="M32" i="49"/>
  <c r="G25" i="28"/>
  <c r="G77" i="28"/>
  <c r="AB11" i="49"/>
  <c r="L43" i="49"/>
  <c r="V42" i="49"/>
  <c r="S13" i="49"/>
  <c r="O32" i="38"/>
  <c r="AB27" i="49"/>
  <c r="D37" i="49"/>
  <c r="K32" i="49"/>
  <c r="R32" i="38"/>
  <c r="M14" i="49"/>
  <c r="AE27" i="49"/>
  <c r="E15" i="49"/>
  <c r="AB41" i="49"/>
  <c r="G135" i="28"/>
  <c r="L14" i="49"/>
  <c r="AD12" i="49"/>
  <c r="S41" i="49"/>
  <c r="Z27" i="49"/>
  <c r="Q12" i="38"/>
  <c r="P34" i="38"/>
  <c r="W35" i="49"/>
  <c r="Y35" i="49"/>
  <c r="AB17" i="49"/>
  <c r="AC36" i="49"/>
  <c r="Q11" i="38"/>
  <c r="G115" i="28"/>
  <c r="R9" i="38"/>
  <c r="O28" i="38"/>
  <c r="AB28" i="49"/>
  <c r="AD35" i="49"/>
  <c r="S34" i="49"/>
  <c r="R14" i="38"/>
  <c r="J32" i="49"/>
  <c r="AC37" i="49"/>
  <c r="E43" i="49"/>
  <c r="AE39" i="49"/>
  <c r="AE23" i="49"/>
  <c r="Z28" i="49"/>
  <c r="Z17" i="49"/>
  <c r="V39" i="49"/>
  <c r="T33" i="49"/>
  <c r="AC24" i="49"/>
  <c r="D31" i="49"/>
  <c r="AB33" i="49"/>
  <c r="S33" i="49"/>
  <c r="Q16" i="38"/>
  <c r="AC14" i="49"/>
  <c r="R23" i="49"/>
  <c r="AD14" i="49"/>
  <c r="E41" i="49"/>
  <c r="P41" i="49"/>
  <c r="AE16" i="49"/>
  <c r="AD45" i="49"/>
  <c r="AB45" i="49"/>
  <c r="Q41" i="49"/>
  <c r="AD26" i="49"/>
  <c r="Q14" i="49"/>
  <c r="AB13" i="49"/>
  <c r="AD19" i="49"/>
  <c r="X28" i="49"/>
  <c r="W23" i="49"/>
  <c r="S22" i="49"/>
  <c r="AC31" i="49"/>
  <c r="O22" i="38"/>
  <c r="AE26" i="49"/>
  <c r="F32" i="49"/>
  <c r="Z12" i="49"/>
  <c r="W25" i="49"/>
  <c r="V27" i="49"/>
  <c r="V35" i="49"/>
  <c r="AA16" i="49"/>
  <c r="AA19" i="49"/>
  <c r="E45" i="49"/>
  <c r="T14" i="49"/>
  <c r="X15" i="49"/>
  <c r="R17" i="38"/>
  <c r="G23" i="49"/>
  <c r="AC32" i="49"/>
  <c r="L19" i="49"/>
  <c r="U21" i="49"/>
  <c r="X17" i="49"/>
  <c r="S30" i="38"/>
  <c r="V43" i="49"/>
  <c r="X43" i="49"/>
  <c r="R32" i="49"/>
  <c r="L35" i="49"/>
  <c r="AE31" i="49"/>
  <c r="Y14" i="49"/>
  <c r="P16" i="38"/>
  <c r="D26" i="49"/>
  <c r="Y45" i="49"/>
  <c r="V45" i="49"/>
  <c r="U27" i="49"/>
  <c r="T44" i="49"/>
  <c r="Q32" i="38"/>
  <c r="U28" i="49"/>
  <c r="V26" i="49"/>
  <c r="X45" i="49"/>
  <c r="V17" i="49"/>
  <c r="AC18" i="49"/>
  <c r="D45" i="49"/>
  <c r="AE45" i="49"/>
  <c r="E25" i="49"/>
  <c r="AA26" i="49"/>
  <c r="AA35" i="49"/>
  <c r="Y44" i="49"/>
  <c r="L17" i="49"/>
  <c r="X44" i="49"/>
  <c r="U43" i="49"/>
  <c r="AE14" i="49"/>
  <c r="AC10" i="49"/>
  <c r="G30" i="28"/>
  <c r="R35" i="38"/>
  <c r="AC28" i="49"/>
  <c r="P14" i="49"/>
  <c r="L41" i="49"/>
  <c r="AC41" i="49"/>
  <c r="AB35" i="49"/>
  <c r="P26" i="38"/>
  <c r="Q26" i="38" s="1"/>
  <c r="Z20" i="49"/>
  <c r="S17" i="49"/>
  <c r="D36" i="49"/>
  <c r="AD15" i="49"/>
  <c r="S15" i="49"/>
  <c r="AE19" i="49"/>
  <c r="AD36" i="49"/>
  <c r="R33" i="38"/>
  <c r="T20" i="49"/>
  <c r="AC11" i="49"/>
  <c r="Q13" i="38"/>
  <c r="E32" i="49"/>
  <c r="AC26" i="49"/>
  <c r="M23" i="49"/>
  <c r="AC30" i="49"/>
  <c r="Z30" i="49"/>
  <c r="P28" i="38"/>
  <c r="D44" i="49"/>
  <c r="AD21" i="49"/>
  <c r="AB32" i="49"/>
  <c r="Q29" i="38"/>
  <c r="W32" i="49"/>
  <c r="S18" i="49"/>
  <c r="D19" i="49"/>
  <c r="Z21" i="49"/>
  <c r="AE24" i="49"/>
  <c r="AB14" i="49"/>
  <c r="AE36" i="49"/>
  <c r="E17" i="49"/>
  <c r="E26" i="49"/>
  <c r="AB34" i="49"/>
  <c r="G67" i="28"/>
  <c r="Z42" i="49"/>
  <c r="AD16" i="49"/>
  <c r="D34" i="49"/>
  <c r="S25" i="49"/>
  <c r="AB24" i="49"/>
  <c r="D35" i="49"/>
  <c r="P32" i="49"/>
  <c r="S36" i="49"/>
  <c r="G70" i="28"/>
  <c r="AC16" i="49"/>
  <c r="D24" i="49"/>
  <c r="K41" i="49"/>
  <c r="P30" i="38"/>
  <c r="S24" i="49"/>
  <c r="AC33" i="49"/>
  <c r="L34" i="49"/>
  <c r="V32" i="49"/>
  <c r="P22" i="38"/>
  <c r="R37" i="38"/>
  <c r="R31" i="38"/>
  <c r="G75" i="28"/>
  <c r="G23" i="28"/>
  <c r="AC12" i="49"/>
  <c r="AD22" i="49"/>
  <c r="S12" i="49"/>
  <c r="N23" i="49"/>
  <c r="P9" i="38"/>
  <c r="AD23" i="49"/>
  <c r="P13" i="38"/>
  <c r="AD28" i="49"/>
  <c r="L32" i="49"/>
  <c r="S14" i="49"/>
  <c r="P11" i="38"/>
  <c r="G17" i="28"/>
  <c r="AE13" i="49"/>
  <c r="W45" i="49"/>
  <c r="W26" i="49"/>
  <c r="N14" i="49"/>
  <c r="G15" i="28"/>
  <c r="M25" i="49"/>
  <c r="R12" i="38"/>
  <c r="AC42" i="49"/>
  <c r="AE33" i="49"/>
  <c r="X26" i="49"/>
  <c r="U20" i="49"/>
  <c r="U19" i="49"/>
  <c r="Y24" i="49"/>
  <c r="G120" i="28"/>
  <c r="AD11" i="49"/>
  <c r="Y43" i="49"/>
  <c r="Z43" i="49"/>
  <c r="AD20" i="49"/>
  <c r="AB42" i="49"/>
  <c r="W41" i="49"/>
  <c r="X18" i="49"/>
  <c r="Y15" i="49"/>
  <c r="U37" i="49"/>
  <c r="T26" i="49"/>
  <c r="O34" i="38"/>
  <c r="T17" i="49"/>
  <c r="T25" i="49"/>
  <c r="AA21" i="49"/>
  <c r="AA32" i="49"/>
  <c r="U14" i="49"/>
  <c r="G74" i="28"/>
  <c r="AD10" i="49"/>
  <c r="U34" i="49"/>
  <c r="T34" i="49"/>
  <c r="T24" i="49"/>
  <c r="W27" i="49"/>
  <c r="Z10" i="49"/>
  <c r="R15" i="49"/>
  <c r="T35" i="49"/>
  <c r="Y18" i="49"/>
  <c r="O7" i="38"/>
  <c r="S16" i="49"/>
  <c r="G126" i="28"/>
  <c r="AB16" i="49"/>
  <c r="X34" i="49"/>
  <c r="T43" i="49"/>
  <c r="T23" i="49"/>
  <c r="V18" i="49"/>
  <c r="T42" i="49"/>
  <c r="Y28" i="49"/>
  <c r="X19" i="49"/>
  <c r="V15" i="49"/>
  <c r="Q14" i="38"/>
  <c r="Q27" i="38"/>
  <c r="U41" i="49"/>
  <c r="S44" i="49"/>
  <c r="AD34" i="49"/>
  <c r="P27" i="38"/>
  <c r="AE40" i="49"/>
  <c r="S37" i="49"/>
  <c r="S28" i="49"/>
  <c r="O14" i="49"/>
  <c r="AE22" i="49"/>
  <c r="AC19" i="49"/>
  <c r="AB21" i="49"/>
  <c r="R16" i="38"/>
  <c r="AB18" i="49"/>
  <c r="AB20" i="49"/>
  <c r="V41" i="49"/>
  <c r="L15" i="49"/>
  <c r="S19" i="49"/>
  <c r="S31" i="49"/>
  <c r="O32" i="49"/>
  <c r="AE41" i="49"/>
  <c r="AC27" i="49"/>
  <c r="AD42" i="49"/>
  <c r="Z25" i="49"/>
  <c r="AB36" i="49"/>
  <c r="G125" i="28"/>
  <c r="Q24" i="38"/>
  <c r="AA23" i="49"/>
  <c r="Z45" i="49"/>
  <c r="AB25" i="49"/>
  <c r="AE37" i="49"/>
  <c r="AC20" i="49"/>
  <c r="AD30" i="49"/>
  <c r="AD40" i="49"/>
  <c r="W16" i="49"/>
  <c r="T18" i="49"/>
  <c r="AE11" i="49"/>
  <c r="Y41" i="49"/>
  <c r="Q22" i="38"/>
  <c r="R29" i="38"/>
  <c r="AE32" i="49"/>
  <c r="AD39" i="49"/>
  <c r="S40" i="49"/>
  <c r="G41" i="49"/>
  <c r="AC13" i="49"/>
  <c r="R34" i="38"/>
  <c r="D42" i="49"/>
  <c r="G134" i="28"/>
  <c r="S32" i="49"/>
  <c r="AD27" i="49"/>
  <c r="AC39" i="49"/>
  <c r="G116" i="28"/>
  <c r="S35" i="49"/>
  <c r="D33" i="49"/>
  <c r="Z24" i="49"/>
  <c r="G31" i="28"/>
  <c r="X32" i="49"/>
  <c r="AA14" i="49"/>
  <c r="AB40" i="49"/>
  <c r="F41" i="49"/>
  <c r="Z31" i="49"/>
  <c r="AB10" i="49"/>
  <c r="Y32" i="49"/>
  <c r="S35" i="38"/>
  <c r="Y20" i="49"/>
  <c r="S32" i="38"/>
  <c r="AA18" i="49"/>
  <c r="X14" i="49"/>
  <c r="S45" i="49"/>
  <c r="AA37" i="49"/>
  <c r="U18" i="49"/>
  <c r="T27" i="49"/>
  <c r="V36" i="49"/>
  <c r="Y40" i="49"/>
  <c r="G76" i="28"/>
  <c r="L18" i="49"/>
  <c r="W17" i="49"/>
  <c r="V24" i="49"/>
  <c r="V23" i="49"/>
  <c r="T41" i="49"/>
  <c r="AA43" i="49"/>
  <c r="R3" i="38"/>
  <c r="R36" i="38"/>
  <c r="F23" i="49"/>
  <c r="O30" i="38"/>
  <c r="V16" i="49"/>
  <c r="E28" i="49"/>
  <c r="E37" i="49"/>
  <c r="L44" i="49"/>
  <c r="T45" i="49"/>
  <c r="AA25" i="49"/>
  <c r="U32" i="49"/>
  <c r="Y19" i="49"/>
  <c r="G42" i="49"/>
  <c r="Y22" i="49"/>
  <c r="V22" i="49"/>
  <c r="U16" i="49"/>
  <c r="AA22" i="49"/>
  <c r="V12" i="49"/>
  <c r="Y31" i="49"/>
  <c r="R25" i="38"/>
  <c r="P5" i="38"/>
  <c r="P21" i="38"/>
  <c r="Q6" i="38"/>
  <c r="O25" i="38"/>
  <c r="O4" i="38"/>
  <c r="R20" i="38"/>
  <c r="Q20" i="38"/>
  <c r="Y12" i="49"/>
  <c r="Q3" i="38"/>
  <c r="P3" i="38"/>
  <c r="O18" i="38"/>
  <c r="O5" i="38"/>
  <c r="AB12" i="49"/>
  <c r="G33" i="28"/>
  <c r="Q23" i="38"/>
  <c r="R5" i="38"/>
  <c r="R23" i="38"/>
  <c r="Q28" i="38"/>
  <c r="AA41" i="49"/>
  <c r="AE34" i="49"/>
  <c r="AD31" i="49"/>
  <c r="AB19" i="49"/>
  <c r="L45" i="49"/>
  <c r="Z39" i="49"/>
  <c r="AE42" i="49"/>
  <c r="AA28" i="49"/>
  <c r="AC25" i="49"/>
  <c r="R11" i="38"/>
  <c r="U26" i="49"/>
  <c r="AA42" i="49"/>
  <c r="Z11" i="49"/>
  <c r="R7" i="38"/>
  <c r="Z22" i="49"/>
  <c r="AE30" i="49"/>
  <c r="AA17" i="49"/>
  <c r="V28" i="49"/>
  <c r="X35" i="49"/>
  <c r="Y16" i="49"/>
  <c r="Q7" i="38"/>
  <c r="R13" i="38"/>
  <c r="L26" i="49"/>
  <c r="D41" i="49"/>
  <c r="U17" i="49"/>
  <c r="E24" i="49"/>
  <c r="S37" i="38"/>
  <c r="W34" i="49"/>
  <c r="S21" i="49"/>
  <c r="N32" i="49"/>
  <c r="S42" i="49"/>
  <c r="P31" i="38"/>
  <c r="G121" i="28"/>
  <c r="V44" i="49"/>
  <c r="E20" i="49"/>
  <c r="Y33" i="49"/>
  <c r="W28" i="49"/>
  <c r="W42" i="49"/>
  <c r="AD18" i="49"/>
  <c r="AA27" i="49"/>
  <c r="V21" i="49"/>
  <c r="P4" i="38"/>
  <c r="V31" i="49"/>
  <c r="V40" i="49"/>
  <c r="AA40" i="49"/>
  <c r="V13" i="49"/>
  <c r="Y13" i="49"/>
  <c r="O20" i="38"/>
  <c r="R18" i="38"/>
  <c r="R6" i="38"/>
  <c r="P23" i="38"/>
  <c r="P6" i="38"/>
  <c r="O6" i="38"/>
  <c r="Q25" i="38"/>
  <c r="Y21" i="49"/>
  <c r="G142" i="28"/>
  <c r="W19" i="49"/>
  <c r="E18" i="49"/>
  <c r="L27" i="49"/>
  <c r="L25" i="49"/>
  <c r="X20" i="49"/>
  <c r="V14" i="49"/>
  <c r="T19" i="49"/>
  <c r="Y36" i="49"/>
  <c r="P32" i="38"/>
  <c r="AA30" i="49"/>
  <c r="T36" i="49"/>
  <c r="Q4" i="38"/>
  <c r="O23" i="38"/>
  <c r="Y42" i="49"/>
  <c r="AA34" i="49"/>
  <c r="AA13" i="49"/>
  <c r="V19" i="49"/>
  <c r="AA39" i="49"/>
  <c r="O3" i="38"/>
  <c r="P18" i="38"/>
  <c r="P25" i="38"/>
  <c r="E35" i="49"/>
  <c r="AA15" i="49"/>
  <c r="AD13" i="49"/>
  <c r="AE15" i="49"/>
  <c r="Z40" i="49"/>
  <c r="Y17" i="49"/>
  <c r="AB22" i="49"/>
  <c r="Y25" i="49"/>
  <c r="L37" i="49"/>
  <c r="AC17" i="49"/>
  <c r="Z19" i="49"/>
  <c r="X27" i="49"/>
  <c r="W33" i="49"/>
  <c r="U36" i="49"/>
  <c r="Y39" i="49"/>
  <c r="G138" i="28"/>
  <c r="T15" i="49"/>
  <c r="P12" i="38"/>
  <c r="V37" i="49"/>
  <c r="X37" i="49"/>
  <c r="Y26" i="49"/>
  <c r="AB15" i="49"/>
  <c r="AD24" i="49"/>
  <c r="AA44" i="49"/>
  <c r="S31" i="38"/>
  <c r="U24" i="49"/>
  <c r="T28" i="49"/>
  <c r="AA12" i="49"/>
  <c r="M42" i="49"/>
  <c r="R28" i="38"/>
  <c r="Z35" i="49"/>
  <c r="T32" i="49"/>
  <c r="R21" i="38"/>
  <c r="V30" i="49"/>
  <c r="O21" i="38"/>
  <c r="E34" i="49"/>
  <c r="W44" i="49"/>
  <c r="Y23" i="49"/>
  <c r="X33" i="49"/>
  <c r="P7" i="38"/>
  <c r="P20" i="38"/>
  <c r="AA36" i="49"/>
  <c r="D27" i="49"/>
  <c r="AC22" i="49"/>
  <c r="X23" i="49"/>
  <c r="E23" i="49"/>
  <c r="E27" i="49"/>
  <c r="P29" i="38"/>
  <c r="Y27" i="49"/>
  <c r="V34" i="49"/>
  <c r="AC23" i="49"/>
  <c r="Q15" i="38"/>
  <c r="E19" i="49"/>
  <c r="AA45" i="49"/>
  <c r="E36" i="49"/>
  <c r="J41" i="49"/>
  <c r="G137" i="28"/>
  <c r="L20" i="49"/>
  <c r="L36" i="49"/>
  <c r="AA24" i="49"/>
  <c r="AB31" i="49"/>
  <c r="V33" i="49"/>
  <c r="G108" i="28"/>
  <c r="AD37" i="49"/>
  <c r="R14" i="49"/>
  <c r="X25" i="49"/>
  <c r="R41" i="49"/>
  <c r="S33" i="38"/>
  <c r="U35" i="49"/>
  <c r="AA31" i="49"/>
  <c r="D23" i="49"/>
  <c r="Z44" i="49"/>
  <c r="U25" i="49"/>
  <c r="W37" i="49"/>
  <c r="V25" i="49"/>
  <c r="Y30" i="49"/>
  <c r="R4" i="38"/>
  <c r="Q18" i="38"/>
  <c r="Q21" i="38"/>
  <c r="S36" i="38"/>
  <c r="Q5" i="38"/>
  <c r="K108" i="28" l="1"/>
  <c r="H107" i="38" s="1"/>
  <c r="K137" i="28"/>
  <c r="H136" i="38" s="1"/>
  <c r="K138" i="28"/>
  <c r="H137" i="38" s="1"/>
  <c r="K142" i="28"/>
  <c r="H141" i="38" s="1"/>
  <c r="K121" i="28"/>
  <c r="H120" i="38" s="1"/>
  <c r="K33" i="28"/>
  <c r="K76" i="28"/>
  <c r="BE28" i="49"/>
  <c r="K31" i="28"/>
  <c r="K116" i="28"/>
  <c r="H115" i="38" s="1"/>
  <c r="K134" i="28"/>
  <c r="H133" i="38" s="1"/>
  <c r="K125" i="28"/>
  <c r="H124" i="38" s="1"/>
  <c r="K126" i="28"/>
  <c r="H125" i="38" s="1"/>
  <c r="BE30" i="49"/>
  <c r="K74" i="28"/>
  <c r="H73" i="38" s="1"/>
  <c r="K120" i="28"/>
  <c r="H119" i="38" s="1"/>
  <c r="K15" i="28"/>
  <c r="H14" i="38" s="1"/>
  <c r="K17" i="28"/>
  <c r="H16" i="38" s="1"/>
  <c r="K23" i="28"/>
  <c r="H22" i="38" s="1"/>
  <c r="K75" i="28"/>
  <c r="H74" i="38" s="1"/>
  <c r="K70" i="28"/>
  <c r="H69" i="38" s="1"/>
  <c r="K67" i="28"/>
  <c r="H66" i="38" s="1"/>
  <c r="K30" i="28"/>
  <c r="BE29" i="49"/>
  <c r="K115" i="28"/>
  <c r="H114" i="38" s="1"/>
  <c r="K135" i="28"/>
  <c r="H134" i="38" s="1"/>
  <c r="K77" i="28"/>
  <c r="K25" i="28"/>
  <c r="H24" i="38" s="1"/>
  <c r="K66" i="28"/>
  <c r="H65" i="38" s="1"/>
  <c r="K117" i="28"/>
  <c r="H116" i="38" s="1"/>
  <c r="K136" i="28"/>
  <c r="H135" i="38" s="1"/>
  <c r="AD27" i="38"/>
  <c r="BC28" i="49"/>
  <c r="K65" i="28"/>
  <c r="H64" i="38" s="1"/>
  <c r="K113" i="28"/>
  <c r="H112" i="38" s="1"/>
  <c r="K78" i="28"/>
  <c r="K24" i="28"/>
  <c r="H23" i="38" s="1"/>
  <c r="K32" i="28"/>
  <c r="K124" i="28"/>
  <c r="H123" i="38" s="1"/>
  <c r="BC31" i="49"/>
  <c r="BC32" i="49"/>
  <c r="BC33" i="49"/>
  <c r="BK20" i="49"/>
  <c r="BG22" i="49"/>
  <c r="H75" i="38" l="1"/>
  <c r="H97" i="38"/>
  <c r="H103" i="38" l="1"/>
  <c r="H76" i="38"/>
  <c r="H98" i="38"/>
  <c r="AE22" i="38" l="1"/>
  <c r="AE11" i="38"/>
  <c r="AE19" i="38"/>
  <c r="AE5" i="38"/>
  <c r="AE12" i="38"/>
  <c r="AD21" i="38"/>
  <c r="AD5" i="38"/>
  <c r="AD6" i="38"/>
  <c r="AD14" i="38"/>
  <c r="AE24" i="38"/>
  <c r="AD20" i="38"/>
  <c r="AD24" i="38"/>
  <c r="AD13" i="38"/>
  <c r="AD22" i="38"/>
  <c r="AE14" i="38"/>
  <c r="AD11" i="38"/>
  <c r="AD15" i="38"/>
  <c r="AE13" i="38"/>
  <c r="AE15" i="38"/>
  <c r="AE18" i="38"/>
  <c r="AD19" i="38"/>
  <c r="AD18" i="38"/>
  <c r="AD28" i="38"/>
  <c r="AE4" i="38"/>
  <c r="AD4" i="38"/>
  <c r="AE6" i="38"/>
  <c r="AE3" i="38"/>
  <c r="AE28" i="38"/>
  <c r="AD3" i="38"/>
  <c r="AE25" i="38"/>
  <c r="AD12" i="38"/>
  <c r="AE21" i="38"/>
  <c r="AD25" i="38"/>
  <c r="AE29" i="38"/>
  <c r="AE27" i="38"/>
  <c r="AE20" i="38"/>
  <c r="AE23" i="38"/>
  <c r="AD23" i="38"/>
  <c r="H104" i="38"/>
  <c r="H78" i="38"/>
  <c r="H77" i="38"/>
  <c r="H99" i="38"/>
  <c r="H100" i="38" l="1"/>
  <c r="H102" i="38" l="1"/>
  <c r="H101" i="38"/>
  <c r="BE26" i="49" l="1"/>
  <c r="AD17" i="38"/>
  <c r="AD16" i="38"/>
  <c r="AE16" i="38"/>
  <c r="G46" i="34"/>
  <c r="B93" i="34" s="1"/>
  <c r="AE17" i="38" l="1"/>
  <c r="T93" i="34"/>
  <c r="S93" i="34"/>
  <c r="P93" i="34"/>
  <c r="Q93" i="34"/>
  <c r="R93" i="34"/>
  <c r="H27" i="34"/>
  <c r="H9" i="34" l="1"/>
  <c r="B55" i="34" s="1"/>
  <c r="K46" i="34"/>
  <c r="C92" i="34" s="1"/>
  <c r="K35" i="28"/>
  <c r="H27" i="38"/>
  <c r="B73" i="34"/>
  <c r="M27" i="34" l="1"/>
  <c r="P46" i="34" s="1"/>
  <c r="D92" i="34" s="1"/>
  <c r="Q92" i="34" s="1"/>
  <c r="T92" i="34" l="1"/>
  <c r="P92" i="34"/>
  <c r="R27" i="34"/>
  <c r="R9" i="34" s="1"/>
  <c r="D55" i="34" s="1"/>
  <c r="S92" i="34"/>
  <c r="R92" i="34"/>
  <c r="C73" i="34"/>
  <c r="M9" i="34"/>
  <c r="C55" i="34" s="1"/>
  <c r="Z54" i="34" s="1"/>
  <c r="K36" i="28"/>
  <c r="H28" i="38"/>
  <c r="W27" i="34" l="1"/>
  <c r="AB27" i="34" s="1"/>
  <c r="D73" i="34"/>
  <c r="X54" i="34"/>
  <c r="O55" i="34" s="1"/>
  <c r="O56" i="34" s="1"/>
  <c r="S56" i="34" s="1"/>
  <c r="H29" i="38"/>
  <c r="E73" i="34"/>
  <c r="W9" i="34"/>
  <c r="E55" i="34" s="1"/>
  <c r="T56" i="34" l="1"/>
  <c r="Q56" i="34"/>
  <c r="R56" i="34"/>
  <c r="P56" i="34"/>
  <c r="H30" i="38"/>
  <c r="F73" i="34"/>
  <c r="AB9" i="34"/>
  <c r="F55" i="34" s="1"/>
  <c r="AG27" i="34"/>
  <c r="K39" i="28" l="1"/>
  <c r="H35" i="38"/>
  <c r="H31" i="38"/>
  <c r="G73" i="34"/>
  <c r="AG9" i="34"/>
  <c r="G55" i="34" s="1"/>
  <c r="AL27" i="34"/>
  <c r="H32" i="38" l="1"/>
  <c r="H73" i="34"/>
  <c r="AL9" i="34"/>
  <c r="H55" i="34" s="1"/>
  <c r="AQ27" i="34"/>
  <c r="I73" i="34" l="1"/>
  <c r="AQ9" i="34"/>
  <c r="I55" i="34" s="1"/>
  <c r="AV27" i="34"/>
  <c r="H38" i="38" l="1"/>
  <c r="H34" i="38"/>
  <c r="J73" i="34"/>
  <c r="AV9" i="34"/>
  <c r="J55" i="34" s="1"/>
  <c r="BA27" i="34"/>
  <c r="K73" i="34" l="1"/>
  <c r="BA9" i="34"/>
  <c r="K55" i="34" s="1"/>
  <c r="BF27" i="34"/>
  <c r="BK27" i="34" s="1"/>
  <c r="BP27" i="34" l="1"/>
  <c r="M73" i="34"/>
  <c r="BK9" i="34"/>
  <c r="M55" i="34" s="1"/>
  <c r="L73" i="34"/>
  <c r="BF9" i="34"/>
  <c r="L55" i="34" s="1"/>
  <c r="N73" i="34" l="1"/>
  <c r="Q73" i="34" s="1"/>
  <c r="BP9" i="34"/>
  <c r="N55" i="34" s="1"/>
  <c r="T55" i="34" s="1"/>
  <c r="BI26" i="49" l="1"/>
  <c r="R55" i="34"/>
  <c r="P55" i="34"/>
  <c r="Q55" i="34"/>
  <c r="S55" i="34"/>
  <c r="P73" i="34"/>
  <c r="S73" i="34"/>
  <c r="T73" i="34"/>
  <c r="R73" i="34"/>
  <c r="AD7" i="38"/>
  <c r="AE7" i="38"/>
  <c r="AD8" i="38"/>
  <c r="BI21" i="49" l="1"/>
  <c r="BI22" i="49"/>
  <c r="BI23" i="49"/>
  <c r="BI24" i="49"/>
  <c r="BI25" i="49"/>
  <c r="AE9" i="38"/>
  <c r="AD9" i="38"/>
  <c r="AD26" i="38"/>
  <c r="AE8" i="38"/>
  <c r="I40" i="49"/>
  <c r="U13" i="49"/>
  <c r="N39" i="49"/>
  <c r="I15" i="49"/>
  <c r="N45" i="49"/>
  <c r="D21" i="49"/>
  <c r="F27" i="49"/>
  <c r="K40" i="49"/>
  <c r="K11" i="49"/>
  <c r="F22" i="49"/>
  <c r="T21" i="49"/>
  <c r="K35" i="49"/>
  <c r="I38" i="49"/>
  <c r="X13" i="49"/>
  <c r="R44" i="49"/>
  <c r="L21" i="49"/>
  <c r="I46" i="49"/>
  <c r="N36" i="49"/>
  <c r="N30" i="49"/>
  <c r="K44" i="49"/>
  <c r="F42" i="49"/>
  <c r="D12" i="49"/>
  <c r="L11" i="49"/>
  <c r="N18" i="49"/>
  <c r="F10" i="49"/>
  <c r="U40" i="49"/>
  <c r="I33" i="49"/>
  <c r="J13" i="49"/>
  <c r="K23" i="49"/>
  <c r="H35" i="49"/>
  <c r="D39" i="49"/>
  <c r="O43" i="49"/>
  <c r="I30" i="49"/>
  <c r="W22" i="49"/>
  <c r="I14" i="49"/>
  <c r="H14" i="49"/>
  <c r="G44" i="49"/>
  <c r="K18" i="49"/>
  <c r="P27" i="49"/>
  <c r="J15" i="49"/>
  <c r="F11" i="49"/>
  <c r="G41" i="28"/>
  <c r="O41" i="49"/>
  <c r="J31" i="49"/>
  <c r="Q20" i="49"/>
  <c r="G26" i="49"/>
  <c r="D10" i="49"/>
  <c r="H41" i="49"/>
  <c r="M45" i="49"/>
  <c r="I44" i="49"/>
  <c r="K39" i="49"/>
  <c r="R39" i="49"/>
  <c r="I26" i="49"/>
  <c r="S22" i="38"/>
  <c r="H12" i="49"/>
  <c r="L16" i="49"/>
  <c r="J11" i="49"/>
  <c r="N27" i="49"/>
  <c r="S2" i="38"/>
  <c r="J43" i="49"/>
  <c r="O31" i="49"/>
  <c r="T30" i="49"/>
  <c r="P2" i="38"/>
  <c r="H33" i="49"/>
  <c r="Q44" i="49"/>
  <c r="F24" i="49"/>
  <c r="Q15" i="49"/>
  <c r="U39" i="49"/>
  <c r="R31" i="49"/>
  <c r="H27" i="49"/>
  <c r="J34" i="49"/>
  <c r="U15" i="49"/>
  <c r="F33" i="49"/>
  <c r="J12" i="49"/>
  <c r="O24" i="49"/>
  <c r="E21" i="49"/>
  <c r="H19" i="49"/>
  <c r="M44" i="49"/>
  <c r="H26" i="49"/>
  <c r="J24" i="49"/>
  <c r="R26" i="49"/>
  <c r="E13" i="49"/>
  <c r="F40" i="49"/>
  <c r="O39" i="49"/>
  <c r="I13" i="49"/>
  <c r="X12" i="49"/>
  <c r="H16" i="49"/>
  <c r="K27" i="49"/>
  <c r="D30" i="49"/>
  <c r="G15" i="49"/>
  <c r="J39" i="49"/>
  <c r="F28" i="49"/>
  <c r="M34" i="49"/>
  <c r="H31" i="49"/>
  <c r="G31" i="49"/>
  <c r="R13" i="49"/>
  <c r="G119" i="28"/>
  <c r="O20" i="49"/>
  <c r="T40" i="49"/>
  <c r="U44" i="49"/>
  <c r="N43" i="49"/>
  <c r="P35" i="49"/>
  <c r="G27" i="49"/>
  <c r="T12" i="49"/>
  <c r="U11" i="49"/>
  <c r="J36" i="49"/>
  <c r="N16" i="49"/>
  <c r="M17" i="49"/>
  <c r="S21" i="38"/>
  <c r="L13" i="49"/>
  <c r="G53" i="28"/>
  <c r="G39" i="49"/>
  <c r="X30" i="49"/>
  <c r="N44" i="49"/>
  <c r="T11" i="49"/>
  <c r="Q18" i="49"/>
  <c r="Q21" i="49"/>
  <c r="Q12" i="49"/>
  <c r="E11" i="49"/>
  <c r="O16" i="49"/>
  <c r="F37" i="49"/>
  <c r="H18" i="49"/>
  <c r="O10" i="49"/>
  <c r="M13" i="49"/>
  <c r="N24" i="49"/>
  <c r="O44" i="49"/>
  <c r="G13" i="49"/>
  <c r="H23" i="49"/>
  <c r="K20" i="49"/>
  <c r="S3" i="38"/>
  <c r="H44" i="49"/>
  <c r="K37" i="49"/>
  <c r="G34" i="49"/>
  <c r="P13" i="49"/>
  <c r="I24" i="49"/>
  <c r="Q42" i="49"/>
  <c r="V10" i="49"/>
  <c r="Q2" i="38"/>
  <c r="K12" i="49"/>
  <c r="M24" i="49"/>
  <c r="F13" i="49"/>
  <c r="I36" i="49"/>
  <c r="O30" i="49"/>
  <c r="U31" i="49"/>
  <c r="M26" i="49"/>
  <c r="G36" i="28"/>
  <c r="J20" i="49"/>
  <c r="Q37" i="49"/>
  <c r="N40" i="49"/>
  <c r="M43" i="49"/>
  <c r="Q13" i="49"/>
  <c r="L39" i="49"/>
  <c r="Q25" i="49"/>
  <c r="M19" i="49"/>
  <c r="T22" i="49"/>
  <c r="J44" i="49"/>
  <c r="S16" i="38"/>
  <c r="H28" i="49"/>
  <c r="H17" i="49"/>
  <c r="X24" i="49"/>
  <c r="Q35" i="49"/>
  <c r="N25" i="49"/>
  <c r="W10" i="49"/>
  <c r="K43" i="49"/>
  <c r="K42" i="49"/>
  <c r="O40" i="49"/>
  <c r="W39" i="49"/>
  <c r="H15" i="49"/>
  <c r="S17" i="38"/>
  <c r="R18" i="49"/>
  <c r="I23" i="49"/>
  <c r="R2" i="38"/>
  <c r="S15" i="38"/>
  <c r="J17" i="49"/>
  <c r="F45" i="49"/>
  <c r="J19" i="49"/>
  <c r="N15" i="49"/>
  <c r="F25" i="49"/>
  <c r="Q33" i="49"/>
  <c r="W11" i="49"/>
  <c r="P40" i="49"/>
  <c r="S25" i="38"/>
  <c r="Q43" i="49"/>
  <c r="U12" i="49"/>
  <c r="S18" i="38"/>
  <c r="J26" i="49"/>
  <c r="R34" i="49"/>
  <c r="F30" i="49"/>
  <c r="O45" i="49"/>
  <c r="X31" i="49"/>
  <c r="H29" i="49"/>
  <c r="O2" i="38"/>
  <c r="R40" i="49"/>
  <c r="O37" i="49"/>
  <c r="R33" i="49"/>
  <c r="E31" i="49"/>
  <c r="G34" i="28"/>
  <c r="M31" i="49"/>
  <c r="M21" i="49"/>
  <c r="W18" i="49"/>
  <c r="R36" i="49"/>
  <c r="S23" i="38"/>
  <c r="N33" i="49"/>
  <c r="R22" i="49"/>
  <c r="S6" i="38"/>
  <c r="M16" i="49"/>
  <c r="Q11" i="49"/>
  <c r="T13" i="49"/>
  <c r="I21" i="49"/>
  <c r="Q27" i="49"/>
  <c r="L42" i="49"/>
  <c r="R10" i="49"/>
  <c r="P23" i="49"/>
  <c r="G21" i="49"/>
  <c r="W36" i="49"/>
  <c r="M28" i="49"/>
  <c r="K24" i="49"/>
  <c r="G54" i="28"/>
  <c r="N28" i="49"/>
  <c r="S4" i="38"/>
  <c r="I11" i="49"/>
  <c r="E42" i="49"/>
  <c r="P37" i="49"/>
  <c r="N19" i="49"/>
  <c r="R20" i="49"/>
  <c r="H39" i="49"/>
  <c r="G20" i="49"/>
  <c r="I18" i="49"/>
  <c r="M27" i="49"/>
  <c r="H30" i="49"/>
  <c r="P17" i="49"/>
  <c r="W13" i="49"/>
  <c r="O17" i="49"/>
  <c r="P19" i="49"/>
  <c r="Q28" i="49"/>
  <c r="I31" i="49"/>
  <c r="P16" i="49"/>
  <c r="R42" i="49"/>
  <c r="N10" i="49"/>
  <c r="Q40" i="49"/>
  <c r="N22" i="49"/>
  <c r="F16" i="49"/>
  <c r="J37" i="49"/>
  <c r="W31" i="49"/>
  <c r="T10" i="49"/>
  <c r="F26" i="49"/>
  <c r="J21" i="49"/>
  <c r="M18" i="49"/>
  <c r="R27" i="49"/>
  <c r="X42" i="49"/>
  <c r="P30" i="49"/>
  <c r="O13" i="49"/>
  <c r="R17" i="49"/>
  <c r="I19" i="49"/>
  <c r="I42" i="49"/>
  <c r="I35" i="49"/>
  <c r="J28" i="49"/>
  <c r="O10" i="38"/>
  <c r="K10" i="49"/>
  <c r="F34" i="49"/>
  <c r="G35" i="49"/>
  <c r="P33" i="49"/>
  <c r="G42" i="28"/>
  <c r="F19" i="49"/>
  <c r="Q16" i="49"/>
  <c r="G11" i="49"/>
  <c r="G40" i="49"/>
  <c r="O34" i="49"/>
  <c r="I43" i="49"/>
  <c r="X22" i="49"/>
  <c r="F35" i="49"/>
  <c r="G44" i="28"/>
  <c r="G10" i="49"/>
  <c r="N42" i="49"/>
  <c r="P45" i="49"/>
  <c r="Q22" i="49"/>
  <c r="M11" i="49"/>
  <c r="N26" i="49"/>
  <c r="H25" i="49"/>
  <c r="M33" i="49"/>
  <c r="P25" i="49"/>
  <c r="U10" i="49"/>
  <c r="F17" i="49"/>
  <c r="R28" i="49"/>
  <c r="G46" i="28"/>
  <c r="O27" i="49"/>
  <c r="F43" i="49"/>
  <c r="N41" i="49"/>
  <c r="O11" i="49"/>
  <c r="X10" i="49"/>
  <c r="M35" i="49"/>
  <c r="L12" i="49"/>
  <c r="S11" i="38"/>
  <c r="H36" i="49"/>
  <c r="G33" i="49"/>
  <c r="J22" i="49"/>
  <c r="V11" i="49"/>
  <c r="Q19" i="49"/>
  <c r="H21" i="49"/>
  <c r="L33" i="49"/>
  <c r="P24" i="49"/>
  <c r="Y10" i="49"/>
  <c r="S24" i="38"/>
  <c r="X21" i="49"/>
  <c r="Q10" i="49"/>
  <c r="R21" i="49"/>
  <c r="M12" i="49"/>
  <c r="P31" i="49"/>
  <c r="AA11" i="49"/>
  <c r="P34" i="49"/>
  <c r="N12" i="49"/>
  <c r="G47" i="28"/>
  <c r="Q30" i="49"/>
  <c r="P20" i="49"/>
  <c r="J27" i="49"/>
  <c r="G12" i="49"/>
  <c r="F21" i="49"/>
  <c r="S12" i="38"/>
  <c r="J25" i="49"/>
  <c r="I20" i="49"/>
  <c r="O36" i="49"/>
  <c r="G18" i="49"/>
  <c r="Q31" i="49"/>
  <c r="E22" i="49"/>
  <c r="J33" i="49"/>
  <c r="I12" i="49"/>
  <c r="I41" i="49"/>
  <c r="E39" i="49"/>
  <c r="W21" i="49"/>
  <c r="F15" i="49"/>
  <c r="S7" i="38"/>
  <c r="H46" i="49"/>
  <c r="O18" i="49"/>
  <c r="J35" i="49"/>
  <c r="H20" i="49"/>
  <c r="R16" i="49"/>
  <c r="R25" i="49"/>
  <c r="S11" i="49"/>
  <c r="K16" i="49"/>
  <c r="L24" i="49"/>
  <c r="S14" i="38"/>
  <c r="K21" i="49"/>
  <c r="H32" i="49"/>
  <c r="Q23" i="49"/>
  <c r="G118" i="28"/>
  <c r="I27" i="49"/>
  <c r="P11" i="49"/>
  <c r="F44" i="49"/>
  <c r="W12" i="49"/>
  <c r="G57" i="28"/>
  <c r="P10" i="49"/>
  <c r="S27" i="38"/>
  <c r="O26" i="49"/>
  <c r="T39" i="49"/>
  <c r="M10" i="49"/>
  <c r="E12" i="49"/>
  <c r="M39" i="49"/>
  <c r="K22" i="49"/>
  <c r="K26" i="49"/>
  <c r="S13" i="38"/>
  <c r="H38" i="49"/>
  <c r="Q24" i="49"/>
  <c r="H11" i="49"/>
  <c r="F36" i="49"/>
  <c r="I22" i="49"/>
  <c r="J30" i="49"/>
  <c r="P28" i="49"/>
  <c r="I32" i="49"/>
  <c r="E40" i="49"/>
  <c r="N20" i="49"/>
  <c r="G28" i="49"/>
  <c r="G24" i="49"/>
  <c r="G37" i="49"/>
  <c r="G48" i="28"/>
  <c r="G38" i="28"/>
  <c r="J42" i="49"/>
  <c r="D40" i="49"/>
  <c r="G37" i="28"/>
  <c r="O12" i="49"/>
  <c r="P18" i="49"/>
  <c r="Q45" i="49"/>
  <c r="I10" i="49"/>
  <c r="N35" i="49"/>
  <c r="E30" i="49"/>
  <c r="L40" i="49"/>
  <c r="K19" i="49"/>
  <c r="X16" i="49"/>
  <c r="L31" i="49"/>
  <c r="R19" i="49"/>
  <c r="G35" i="28"/>
  <c r="I28" i="49"/>
  <c r="F20" i="49"/>
  <c r="J18" i="49"/>
  <c r="G30" i="49"/>
  <c r="M22" i="49"/>
  <c r="S28" i="38"/>
  <c r="J45" i="49"/>
  <c r="K36" i="49"/>
  <c r="H40" i="49"/>
  <c r="S20" i="38"/>
  <c r="P42" i="49"/>
  <c r="N11" i="49"/>
  <c r="Q34" i="49"/>
  <c r="P36" i="49"/>
  <c r="O22" i="49"/>
  <c r="I39" i="49"/>
  <c r="F39" i="49"/>
  <c r="U30" i="49"/>
  <c r="E33" i="49"/>
  <c r="Q39" i="49"/>
  <c r="O19" i="49"/>
  <c r="G45" i="28"/>
  <c r="I25" i="49"/>
  <c r="J10" i="49"/>
  <c r="W30" i="49"/>
  <c r="S19" i="38"/>
  <c r="I45" i="49"/>
  <c r="S5" i="38"/>
  <c r="O15" i="49"/>
  <c r="R43" i="49"/>
  <c r="L22" i="49"/>
  <c r="H10" i="49"/>
  <c r="G17" i="49"/>
  <c r="J16" i="49"/>
  <c r="I17" i="49"/>
  <c r="O33" i="49"/>
  <c r="P22" i="49"/>
  <c r="F12" i="49"/>
  <c r="J23" i="49"/>
  <c r="G56" i="28"/>
  <c r="G16" i="49"/>
  <c r="I16" i="49"/>
  <c r="F18" i="49"/>
  <c r="P12" i="49"/>
  <c r="W43" i="49"/>
  <c r="M40" i="49"/>
  <c r="Q17" i="49"/>
  <c r="L30" i="49"/>
  <c r="D22" i="49"/>
  <c r="R30" i="49"/>
  <c r="H13" i="49"/>
  <c r="H43" i="49"/>
  <c r="H24" i="49"/>
  <c r="M36" i="49"/>
  <c r="G52" i="28"/>
  <c r="Q26" i="49"/>
  <c r="L10" i="49"/>
  <c r="K28" i="49"/>
  <c r="P10" i="38"/>
  <c r="Q10" i="38"/>
  <c r="R45" i="49"/>
  <c r="K25" i="49"/>
  <c r="G43" i="28"/>
  <c r="M20" i="49"/>
  <c r="S10" i="49"/>
  <c r="K15" i="49"/>
  <c r="R35" i="49"/>
  <c r="G36" i="49"/>
  <c r="I37" i="49"/>
  <c r="N37" i="49"/>
  <c r="R11" i="49"/>
  <c r="P44" i="49"/>
  <c r="R12" i="49"/>
  <c r="G51" i="28"/>
  <c r="R37" i="49"/>
  <c r="E10" i="49"/>
  <c r="D13" i="49"/>
  <c r="H42" i="49"/>
  <c r="T31" i="49"/>
  <c r="U22" i="49"/>
  <c r="G43" i="49"/>
  <c r="O35" i="49"/>
  <c r="M30" i="49"/>
  <c r="N13" i="49"/>
  <c r="W40" i="49"/>
  <c r="P21" i="49"/>
  <c r="N21" i="49"/>
  <c r="H45" i="49"/>
  <c r="AA10" i="49"/>
  <c r="G49" i="28"/>
  <c r="Q36" i="49"/>
  <c r="G58" i="28"/>
  <c r="D11" i="49"/>
  <c r="H22" i="49"/>
  <c r="F31" i="49"/>
  <c r="G19" i="49"/>
  <c r="X40" i="49"/>
  <c r="O21" i="49"/>
  <c r="P15" i="49"/>
  <c r="K30" i="49"/>
  <c r="E16" i="49"/>
  <c r="K33" i="49"/>
  <c r="O28" i="49"/>
  <c r="G25" i="49"/>
  <c r="H34" i="49"/>
  <c r="N17" i="49"/>
  <c r="K31" i="49"/>
  <c r="P26" i="49"/>
  <c r="G22" i="49"/>
  <c r="K13" i="49"/>
  <c r="Y11" i="49"/>
  <c r="O42" i="49"/>
  <c r="I34" i="49"/>
  <c r="P39" i="49"/>
  <c r="G45" i="49"/>
  <c r="O25" i="49"/>
  <c r="J40" i="49"/>
  <c r="H37" i="49"/>
  <c r="K17" i="49"/>
  <c r="S29" i="38"/>
  <c r="X36" i="49"/>
  <c r="K34" i="49"/>
  <c r="X11" i="49"/>
  <c r="G40" i="28"/>
  <c r="L28" i="49"/>
  <c r="R10" i="38"/>
  <c r="I29" i="49"/>
  <c r="X39" i="49"/>
  <c r="N31" i="49"/>
  <c r="P43" i="49"/>
  <c r="N34" i="49"/>
  <c r="R24" i="49"/>
  <c r="K45" i="49"/>
  <c r="G55" i="28"/>
  <c r="G50" i="28"/>
  <c r="M37" i="49"/>
  <c r="S9" i="38"/>
  <c r="S26" i="38"/>
  <c r="S10" i="38"/>
  <c r="K50" i="28" l="1"/>
  <c r="H49" i="38" s="1"/>
  <c r="K55" i="28"/>
  <c r="H54" i="38" s="1"/>
  <c r="K40" i="28"/>
  <c r="H39" i="38" s="1"/>
  <c r="AU16" i="49"/>
  <c r="AT16" i="49"/>
  <c r="AS16" i="49"/>
  <c r="AR16" i="49"/>
  <c r="AV16" i="49"/>
  <c r="AU11" i="49"/>
  <c r="AV11" i="49"/>
  <c r="AS11" i="49"/>
  <c r="AR11" i="49"/>
  <c r="AT11" i="49"/>
  <c r="AW11" i="49"/>
  <c r="K58" i="28"/>
  <c r="H57" i="38" s="1"/>
  <c r="K49" i="28"/>
  <c r="H48" i="38" s="1"/>
  <c r="BE27" i="49"/>
  <c r="AT13" i="49"/>
  <c r="AU13" i="49"/>
  <c r="AV13" i="49"/>
  <c r="AS13" i="49"/>
  <c r="AR13" i="49"/>
  <c r="BG19" i="49"/>
  <c r="K51" i="28"/>
  <c r="H50" i="38" s="1"/>
  <c r="BC27" i="49"/>
  <c r="K43" i="28"/>
  <c r="H42" i="38" s="1"/>
  <c r="AE10" i="38"/>
  <c r="BC23" i="49"/>
  <c r="K52" i="28"/>
  <c r="H51" i="38" s="1"/>
  <c r="AS22" i="49"/>
  <c r="AT22" i="49"/>
  <c r="AV22" i="49"/>
  <c r="AU22" i="49"/>
  <c r="AR22" i="49"/>
  <c r="AR18" i="49"/>
  <c r="AU18" i="49"/>
  <c r="AT18" i="49"/>
  <c r="AV18" i="49"/>
  <c r="AS18" i="49"/>
  <c r="K56" i="28"/>
  <c r="H55" i="38" s="1"/>
  <c r="BC20" i="49"/>
  <c r="BC22" i="49"/>
  <c r="K45" i="28"/>
  <c r="H44" i="38" s="1"/>
  <c r="AT33" i="49"/>
  <c r="AS33" i="49"/>
  <c r="AV33" i="49"/>
  <c r="AU33" i="49"/>
  <c r="AR33" i="49"/>
  <c r="AS20" i="49"/>
  <c r="AS12" i="49" s="1"/>
  <c r="AU20" i="49"/>
  <c r="AU12" i="49" s="1"/>
  <c r="AT20" i="49"/>
  <c r="AT12" i="49" s="1"/>
  <c r="AV20" i="49"/>
  <c r="AV12" i="49" s="1"/>
  <c r="AR20" i="49"/>
  <c r="AR12" i="49" s="1"/>
  <c r="BC21" i="49"/>
  <c r="K37" i="28"/>
  <c r="H36" i="38" s="1"/>
  <c r="AS40" i="49"/>
  <c r="AV40" i="49"/>
  <c r="AU40" i="49"/>
  <c r="AR40" i="49"/>
  <c r="AT40" i="49"/>
  <c r="K38" i="28"/>
  <c r="H37" i="38" s="1"/>
  <c r="K48" i="28"/>
  <c r="H47" i="38" s="1"/>
  <c r="AT36" i="49"/>
  <c r="AS36" i="49"/>
  <c r="AR36" i="49"/>
  <c r="AU36" i="49"/>
  <c r="AV36" i="49"/>
  <c r="AU38" i="49"/>
  <c r="AT38" i="49"/>
  <c r="AR38" i="49"/>
  <c r="AV38" i="49"/>
  <c r="AS38" i="49"/>
  <c r="BC24" i="49"/>
  <c r="BG21" i="49"/>
  <c r="K57" i="28"/>
  <c r="H56" i="38" s="1"/>
  <c r="AS44" i="49"/>
  <c r="AW44" i="49"/>
  <c r="AU44" i="49"/>
  <c r="AR44" i="49"/>
  <c r="AV44" i="49"/>
  <c r="AT44" i="49"/>
  <c r="K118" i="28"/>
  <c r="H117" i="38" s="1"/>
  <c r="AV32" i="49"/>
  <c r="AT32" i="49"/>
  <c r="AU32" i="49"/>
  <c r="AR32" i="49"/>
  <c r="AS32" i="49"/>
  <c r="AU46" i="49"/>
  <c r="AS46" i="49"/>
  <c r="AT46" i="49"/>
  <c r="AV46" i="49"/>
  <c r="AR46" i="49"/>
  <c r="AW46" i="49"/>
  <c r="AV15" i="49"/>
  <c r="AU15" i="49"/>
  <c r="AT15" i="49"/>
  <c r="AS15" i="49"/>
  <c r="AR15" i="49"/>
  <c r="K47" i="28"/>
  <c r="H46" i="38" s="1"/>
  <c r="BC26" i="49"/>
  <c r="BE25" i="49"/>
  <c r="BE24" i="49"/>
  <c r="AR43" i="49"/>
  <c r="AU43" i="49"/>
  <c r="AS43" i="49"/>
  <c r="AV43" i="49"/>
  <c r="AT43" i="49"/>
  <c r="K46" i="28"/>
  <c r="H45" i="38" s="1"/>
  <c r="AT17" i="49"/>
  <c r="AU17" i="49"/>
  <c r="AV17" i="49"/>
  <c r="AS17" i="49"/>
  <c r="AR17" i="49"/>
  <c r="BE21" i="49"/>
  <c r="BC19" i="49"/>
  <c r="K44" i="28"/>
  <c r="H43" i="38" s="1"/>
  <c r="AR35" i="49"/>
  <c r="AS35" i="49"/>
  <c r="AU35" i="49"/>
  <c r="AT35" i="49"/>
  <c r="AV35" i="49"/>
  <c r="AS19" i="49"/>
  <c r="AR19" i="49"/>
  <c r="AT19" i="49"/>
  <c r="AU19" i="49"/>
  <c r="AV19" i="49"/>
  <c r="K42" i="28"/>
  <c r="H41" i="38" s="1"/>
  <c r="AT34" i="49"/>
  <c r="AU34" i="49"/>
  <c r="AS34" i="49"/>
  <c r="AV34" i="49"/>
  <c r="AR34" i="49"/>
  <c r="BK19" i="49"/>
  <c r="AD10" i="38"/>
  <c r="AS26" i="49"/>
  <c r="AT26" i="49"/>
  <c r="AU26" i="49"/>
  <c r="AR26" i="49"/>
  <c r="AV26" i="49"/>
  <c r="BE20" i="49"/>
  <c r="BC25" i="49"/>
  <c r="AS42" i="49"/>
  <c r="AR42" i="49"/>
  <c r="AV42" i="49"/>
  <c r="AU42" i="49"/>
  <c r="AT42" i="49"/>
  <c r="K54" i="28"/>
  <c r="H53" i="38" s="1"/>
  <c r="BE19" i="49"/>
  <c r="K34" i="28"/>
  <c r="H33" i="38" s="1"/>
  <c r="AS31" i="49"/>
  <c r="AR31" i="49"/>
  <c r="AT31" i="49"/>
  <c r="AU31" i="49"/>
  <c r="AV31" i="49"/>
  <c r="AD2" i="38"/>
  <c r="O48" i="38"/>
  <c r="AH48" i="38" s="1"/>
  <c r="O55" i="38"/>
  <c r="M55" i="38" s="1"/>
  <c r="O52" i="38"/>
  <c r="O49" i="38"/>
  <c r="O61" i="38" s="1"/>
  <c r="W61" i="38" s="1"/>
  <c r="O54" i="38"/>
  <c r="M54" i="38" s="1"/>
  <c r="O51" i="38"/>
  <c r="O63" i="38" s="1"/>
  <c r="W63" i="38" s="1"/>
  <c r="O50" i="38"/>
  <c r="O56" i="38"/>
  <c r="O53" i="38"/>
  <c r="M53" i="38" s="1"/>
  <c r="AR29" i="49"/>
  <c r="AU29" i="49"/>
  <c r="AV29" i="49"/>
  <c r="AS29" i="49"/>
  <c r="AT29" i="49"/>
  <c r="AU25" i="49"/>
  <c r="AV25" i="49"/>
  <c r="AT25" i="49"/>
  <c r="AS25" i="49"/>
  <c r="AR25" i="49"/>
  <c r="AV45" i="49"/>
  <c r="AV39" i="49" s="1"/>
  <c r="AS45" i="49"/>
  <c r="AS39" i="49" s="1"/>
  <c r="AR45" i="49"/>
  <c r="AR39" i="49" s="1"/>
  <c r="AW45" i="49"/>
  <c r="AU45" i="49"/>
  <c r="AU39" i="49" s="1"/>
  <c r="AT45" i="49"/>
  <c r="AT39" i="49" s="1"/>
  <c r="BE23" i="49"/>
  <c r="BE22" i="49"/>
  <c r="AS23" i="49"/>
  <c r="AR23" i="49"/>
  <c r="AV23" i="49"/>
  <c r="AT23" i="49"/>
  <c r="AU23" i="49"/>
  <c r="BG20" i="49"/>
  <c r="AR37" i="49"/>
  <c r="AR30" i="49" s="1"/>
  <c r="AT37" i="49"/>
  <c r="AT30" i="49" s="1"/>
  <c r="AU37" i="49"/>
  <c r="AU30" i="49" s="1"/>
  <c r="AV37" i="49"/>
  <c r="AV30" i="49" s="1"/>
  <c r="AS37" i="49"/>
  <c r="AS30" i="49" s="1"/>
  <c r="K53" i="28"/>
  <c r="H52" i="38" s="1"/>
  <c r="K119" i="28"/>
  <c r="H118" i="38" s="1"/>
  <c r="AS28" i="49"/>
  <c r="AS21" i="49" s="1"/>
  <c r="AT28" i="49"/>
  <c r="AT21" i="49" s="1"/>
  <c r="AU28" i="49"/>
  <c r="AR28" i="49"/>
  <c r="AR21" i="49" s="1"/>
  <c r="AV28" i="49"/>
  <c r="AV21" i="49" s="1"/>
  <c r="AR24" i="49"/>
  <c r="AT24" i="49"/>
  <c r="AV24" i="49"/>
  <c r="AU24" i="49"/>
  <c r="AS24" i="49"/>
  <c r="AE2" i="38"/>
  <c r="AV41" i="49"/>
  <c r="AT41" i="49"/>
  <c r="AS41" i="49"/>
  <c r="AU41" i="49"/>
  <c r="AR41" i="49"/>
  <c r="AV10" i="49"/>
  <c r="AT10" i="49"/>
  <c r="BI19" i="49"/>
  <c r="AR10" i="49"/>
  <c r="AS10" i="49"/>
  <c r="AW10" i="49"/>
  <c r="AU10" i="49"/>
  <c r="K41" i="28"/>
  <c r="H40" i="38" s="1"/>
  <c r="T36" i="38" s="1"/>
  <c r="AR14" i="49"/>
  <c r="AU14" i="49"/>
  <c r="AS14" i="49"/>
  <c r="AT14" i="49"/>
  <c r="AV14" i="49"/>
  <c r="BI20" i="49"/>
  <c r="AR27" i="49"/>
  <c r="AT27" i="49"/>
  <c r="AS27" i="49"/>
  <c r="AV27" i="49"/>
  <c r="AU27" i="49"/>
  <c r="AR8" i="49"/>
  <c r="Q61" i="38"/>
  <c r="Q63" i="38"/>
  <c r="R63" i="38"/>
  <c r="O65" i="38"/>
  <c r="M50" i="38"/>
  <c r="O62" i="38"/>
  <c r="W62" i="38" s="1"/>
  <c r="AH52" i="38"/>
  <c r="O64" i="38"/>
  <c r="W64" i="38" s="1"/>
  <c r="AH49" i="38"/>
  <c r="AE26" i="38"/>
  <c r="AE52" i="38" s="1"/>
  <c r="P54" i="38"/>
  <c r="P53" i="38"/>
  <c r="P52" i="38"/>
  <c r="P51" i="38"/>
  <c r="P48" i="38"/>
  <c r="P49" i="38"/>
  <c r="P50" i="38"/>
  <c r="P55" i="38"/>
  <c r="P56" i="38"/>
  <c r="M51" i="38"/>
  <c r="AH51" i="38"/>
  <c r="AU21" i="49"/>
  <c r="AU8" i="49" s="1"/>
  <c r="M52" i="38"/>
  <c r="AD54" i="38"/>
  <c r="AD53" i="38"/>
  <c r="AD55" i="38"/>
  <c r="AD52" i="38"/>
  <c r="AD51" i="38"/>
  <c r="AD49" i="38"/>
  <c r="AD48" i="38"/>
  <c r="AD56" i="38"/>
  <c r="AD50" i="38"/>
  <c r="AH50" i="38"/>
  <c r="T24" i="38"/>
  <c r="T23" i="38"/>
  <c r="T21" i="38"/>
  <c r="M49" i="38"/>
  <c r="T8" i="38"/>
  <c r="T18" i="38"/>
  <c r="T2" i="38"/>
  <c r="T11" i="38"/>
  <c r="T15" i="38"/>
  <c r="T26" i="38"/>
  <c r="T7" i="38"/>
  <c r="T33" i="38" l="1"/>
  <c r="T37" i="38"/>
  <c r="AV8" i="49"/>
  <c r="AS8" i="49"/>
  <c r="T14" i="38"/>
  <c r="T10" i="38"/>
  <c r="T17" i="38"/>
  <c r="T27" i="38"/>
  <c r="AH53" i="38"/>
  <c r="T19" i="38"/>
  <c r="T12" i="38"/>
  <c r="M48" i="38"/>
  <c r="T32" i="38"/>
  <c r="T35" i="38"/>
  <c r="AE50" i="38"/>
  <c r="T29" i="38"/>
  <c r="T3" i="38"/>
  <c r="T16" i="38"/>
  <c r="T25" i="38"/>
  <c r="T13" i="38"/>
  <c r="AG48" i="38"/>
  <c r="T30" i="38"/>
  <c r="T31" i="38"/>
  <c r="O60" i="38"/>
  <c r="T34" i="38"/>
  <c r="AE55" i="38"/>
  <c r="T9" i="38"/>
  <c r="T28" i="38"/>
  <c r="T5" i="38"/>
  <c r="T22" i="38"/>
  <c r="T6" i="38"/>
  <c r="T4" i="38"/>
  <c r="T20" i="38"/>
  <c r="AT8" i="49"/>
  <c r="R60" i="38"/>
  <c r="R65" i="38"/>
  <c r="W65" i="38"/>
  <c r="W60" i="38"/>
  <c r="AE54" i="38"/>
  <c r="AE48" i="38"/>
  <c r="AE51" i="38"/>
  <c r="AE56" i="38"/>
  <c r="AE49" i="38"/>
  <c r="AE53" i="38"/>
  <c r="Q62" i="38"/>
  <c r="R62" i="38"/>
  <c r="Q64" i="38"/>
  <c r="R64" i="38"/>
  <c r="Q65" i="38"/>
  <c r="Q60" i="38"/>
  <c r="Q51" i="38"/>
  <c r="Q55" i="38"/>
  <c r="Q52" i="38"/>
  <c r="Q48" i="38"/>
  <c r="Q49" i="38"/>
  <c r="Q54" i="38"/>
  <c r="Q50" i="38"/>
  <c r="Q53" i="38"/>
  <c r="S8" i="38"/>
  <c r="R52" i="38" l="1"/>
  <c r="R48" i="38"/>
  <c r="R49" i="38"/>
  <c r="R54" i="38"/>
  <c r="R51" i="38"/>
  <c r="R53" i="38"/>
  <c r="R50" i="38"/>
  <c r="R55" i="38"/>
  <c r="S51" i="38"/>
  <c r="S52" i="38"/>
  <c r="S53" i="38"/>
  <c r="S55" i="38"/>
  <c r="S54" i="38"/>
  <c r="S49" i="38"/>
  <c r="S50" i="38"/>
  <c r="S48" i="38"/>
</calcChain>
</file>

<file path=xl/sharedStrings.xml><?xml version="1.0" encoding="utf-8"?>
<sst xmlns="http://schemas.openxmlformats.org/spreadsheetml/2006/main" count="13204" uniqueCount="1577">
  <si>
    <t>Aries</t>
  </si>
  <si>
    <t>C15</t>
  </si>
  <si>
    <t>C20</t>
  </si>
  <si>
    <t>C22</t>
  </si>
  <si>
    <t>C35</t>
  </si>
  <si>
    <t>D36</t>
  </si>
  <si>
    <t>M75</t>
  </si>
  <si>
    <t>N236</t>
  </si>
  <si>
    <t>C37</t>
  </si>
  <si>
    <t>/</t>
    <phoneticPr fontId="2" type="noConversion"/>
  </si>
  <si>
    <t>C23</t>
  </si>
  <si>
    <t>T219</t>
  </si>
  <si>
    <t>D106</t>
  </si>
  <si>
    <t>D107</t>
  </si>
  <si>
    <t>C19</t>
  </si>
  <si>
    <t>C39</t>
  </si>
  <si>
    <t>C50</t>
  </si>
  <si>
    <t>C57</t>
  </si>
  <si>
    <t>C59</t>
  </si>
  <si>
    <t>M559</t>
  </si>
  <si>
    <t>D136</t>
  </si>
  <si>
    <t>D137</t>
  </si>
  <si>
    <t>M567</t>
  </si>
  <si>
    <t>F1</t>
  </si>
  <si>
    <t>D127</t>
  </si>
  <si>
    <t>V100</t>
  </si>
  <si>
    <t>C51</t>
  </si>
  <si>
    <t>辅助列</t>
    <phoneticPr fontId="2" type="noConversion"/>
  </si>
  <si>
    <t>风险品（ 未分责）</t>
    <phoneticPr fontId="2" type="noConversion"/>
  </si>
  <si>
    <t>风险品（OLED)</t>
    <phoneticPr fontId="2" type="noConversion"/>
  </si>
  <si>
    <t>OLED</t>
    <phoneticPr fontId="2" type="noConversion"/>
  </si>
  <si>
    <t>风险品（Array）</t>
    <phoneticPr fontId="2" type="noConversion"/>
  </si>
  <si>
    <t>Array</t>
    <phoneticPr fontId="2" type="noConversion"/>
  </si>
  <si>
    <t>屏体良率</t>
  </si>
  <si>
    <t>入库良率</t>
    <phoneticPr fontId="2" type="noConversion"/>
  </si>
  <si>
    <t>不良率</t>
    <phoneticPr fontId="2" type="noConversion"/>
  </si>
  <si>
    <t>屏体良率</t>
    <phoneticPr fontId="2" type="noConversion"/>
  </si>
  <si>
    <t>TP屏体</t>
    <phoneticPr fontId="2" type="noConversion"/>
  </si>
  <si>
    <t>风险品（TP)</t>
    <phoneticPr fontId="2" type="noConversion"/>
  </si>
  <si>
    <t>风险品（屏体)</t>
    <phoneticPr fontId="2" type="noConversion"/>
  </si>
  <si>
    <t>蒸镀批次</t>
    <phoneticPr fontId="2" type="noConversion"/>
  </si>
  <si>
    <t>月预估=当月各批次良率加权</t>
    <phoneticPr fontId="2" type="noConversion"/>
  </si>
  <si>
    <t>Array_AD</t>
  </si>
  <si>
    <t>Array_Line</t>
  </si>
  <si>
    <t>Array_Mura</t>
  </si>
  <si>
    <t>Array_Pixel</t>
  </si>
  <si>
    <t>ARRAY_RS查杀</t>
  </si>
  <si>
    <t>ARRAY其他</t>
  </si>
  <si>
    <t>OLED_Mura</t>
  </si>
  <si>
    <t>OLED_RS查杀</t>
  </si>
  <si>
    <t>OLED_色偏</t>
  </si>
  <si>
    <t>OLED其他</t>
  </si>
  <si>
    <t>TP_NG</t>
  </si>
  <si>
    <t>TP_RS查杀</t>
  </si>
  <si>
    <t>TP其他</t>
  </si>
  <si>
    <t>检测技术部</t>
  </si>
  <si>
    <t>屏体技术部</t>
  </si>
  <si>
    <t>屏体制造</t>
  </si>
  <si>
    <t>外观不良</t>
  </si>
  <si>
    <t>入库良率</t>
  </si>
  <si>
    <t>ARRAY还原入库良率</t>
  </si>
  <si>
    <t>TP还原入库良率</t>
  </si>
  <si>
    <t>OLED还原入库良率</t>
  </si>
  <si>
    <t>屏体还原入库良率</t>
  </si>
  <si>
    <t>数量（Half)</t>
    <phoneticPr fontId="2" type="noConversion"/>
  </si>
  <si>
    <t>factoryname</t>
  </si>
  <si>
    <t>productspecname</t>
  </si>
  <si>
    <t>productcode</t>
  </si>
  <si>
    <t>codedescription</t>
  </si>
  <si>
    <t>processflowname</t>
  </si>
  <si>
    <t>subproductunitquantity1</t>
  </si>
  <si>
    <t>roduction_type</t>
  </si>
  <si>
    <t>productcounttoxaxis</t>
  </si>
  <si>
    <t>productcounttoyaxis</t>
  </si>
  <si>
    <t>ARRAY</t>
  </si>
  <si>
    <t>G3657FB101FA-T0AE</t>
  </si>
  <si>
    <t>LTPO</t>
  </si>
  <si>
    <t>T1</t>
  </si>
  <si>
    <t>LME657FB1011</t>
  </si>
  <si>
    <t>大板</t>
  </si>
  <si>
    <t>G3678FP101FA-00AE</t>
  </si>
  <si>
    <t>M530</t>
  </si>
  <si>
    <t>MC</t>
  </si>
  <si>
    <t>LME678FP1012</t>
  </si>
  <si>
    <t>G3678FP106FA-00EE</t>
  </si>
  <si>
    <t>C452</t>
  </si>
  <si>
    <t>CC</t>
  </si>
  <si>
    <t>LME678FP1015</t>
  </si>
  <si>
    <t>G3681FP104FA-009E</t>
  </si>
  <si>
    <t>C453</t>
  </si>
  <si>
    <t>CA</t>
  </si>
  <si>
    <t>LME681FP1020</t>
  </si>
  <si>
    <t>G3791FP101FA-018E</t>
  </si>
  <si>
    <t>D12</t>
  </si>
  <si>
    <t>Z1</t>
  </si>
  <si>
    <t>LME791FP1015</t>
  </si>
  <si>
    <t>G3888TP101GA-002E</t>
  </si>
  <si>
    <t>LuZhou</t>
  </si>
  <si>
    <t>LZ</t>
  </si>
  <si>
    <t>LME888TP1011</t>
  </si>
  <si>
    <t>G3657FB107FA-107E</t>
  </si>
  <si>
    <t>C5</t>
  </si>
  <si>
    <t>LMT657FB1017</t>
  </si>
  <si>
    <t>G3150TR103FA-007E</t>
  </si>
  <si>
    <t>D85</t>
  </si>
  <si>
    <t>A1</t>
  </si>
  <si>
    <t>LME150TR1012</t>
  </si>
  <si>
    <t>G3678TS101FA-T0CE</t>
  </si>
  <si>
    <t>HBS</t>
  </si>
  <si>
    <t>HB</t>
  </si>
  <si>
    <t>LME678TS1014</t>
  </si>
  <si>
    <t>G3668QH103FA-T06E</t>
  </si>
  <si>
    <t>XF02</t>
  </si>
  <si>
    <t>X1</t>
  </si>
  <si>
    <t>LME668QH1013</t>
  </si>
  <si>
    <t>DOE MASK</t>
  </si>
  <si>
    <t>DM</t>
  </si>
  <si>
    <t>G3678TS101FA-00CE</t>
  </si>
  <si>
    <t>M7</t>
  </si>
  <si>
    <t>LME678TS1011</t>
  </si>
  <si>
    <t>G3639FP102FA-009E</t>
  </si>
  <si>
    <t>C21</t>
  </si>
  <si>
    <t>L3</t>
  </si>
  <si>
    <t>LME639FP1012</t>
  </si>
  <si>
    <t>G3785FP101FA-006E</t>
  </si>
  <si>
    <t>Z3</t>
  </si>
  <si>
    <t>LME785FP1011</t>
  </si>
  <si>
    <t>G3688FP102FA-03AE</t>
  </si>
  <si>
    <t>C58</t>
  </si>
  <si>
    <t>V3</t>
  </si>
  <si>
    <t>LME688FP1015</t>
  </si>
  <si>
    <t>G3681FP101FA-01BE</t>
  </si>
  <si>
    <t>D17</t>
  </si>
  <si>
    <t>D1</t>
  </si>
  <si>
    <t>LME681FP1012</t>
  </si>
  <si>
    <t>G3680FP102FA-00EE</t>
  </si>
  <si>
    <t>DB</t>
  </si>
  <si>
    <t>LME680FP1011</t>
  </si>
  <si>
    <t>G3673FP101FA-006E</t>
  </si>
  <si>
    <t>D23</t>
  </si>
  <si>
    <t>D3</t>
  </si>
  <si>
    <t>LME673FP1011</t>
  </si>
  <si>
    <t>G3115TS101FA-007E</t>
  </si>
  <si>
    <t>A2</t>
  </si>
  <si>
    <t>LME115TS1011</t>
  </si>
  <si>
    <t>G3667FP104FA-009E</t>
  </si>
  <si>
    <t>C11</t>
  </si>
  <si>
    <t>L2</t>
  </si>
  <si>
    <t>LME667FC1014</t>
  </si>
  <si>
    <t>G3657FP101FA-038E</t>
  </si>
  <si>
    <t>MARS</t>
  </si>
  <si>
    <t>MA</t>
  </si>
  <si>
    <t>LME657FP1014</t>
  </si>
  <si>
    <t>G3658FP102FA-00EE</t>
  </si>
  <si>
    <t>C451</t>
  </si>
  <si>
    <t>CB</t>
  </si>
  <si>
    <t>LME658FP1011</t>
  </si>
  <si>
    <t>G3792FP004FA-01EE</t>
  </si>
  <si>
    <t>D9</t>
  </si>
  <si>
    <t>LME792FP1016</t>
  </si>
  <si>
    <t>G3677FP101FA-00EE</t>
  </si>
  <si>
    <t>LC</t>
  </si>
  <si>
    <t>LME677FP1011</t>
  </si>
  <si>
    <t>G3657FP101FA-018E</t>
  </si>
  <si>
    <t>LME657FP1012</t>
  </si>
  <si>
    <t>G3670FP103FA-00CE</t>
  </si>
  <si>
    <t>M511</t>
  </si>
  <si>
    <t>V2</t>
  </si>
  <si>
    <t>LME670FP1013</t>
  </si>
  <si>
    <t>G3792FP001FA-00EE</t>
  </si>
  <si>
    <t>D52</t>
  </si>
  <si>
    <t>L5</t>
  </si>
  <si>
    <t>LME792FP1011</t>
  </si>
  <si>
    <t>G3150T00TEGA-001E</t>
  </si>
  <si>
    <t>LTPO TEG</t>
  </si>
  <si>
    <t>T0</t>
  </si>
  <si>
    <t>LME150T01011</t>
  </si>
  <si>
    <t>G3669FP101FA-00EE</t>
  </si>
  <si>
    <t>L8</t>
  </si>
  <si>
    <t>LME669FP1011</t>
  </si>
  <si>
    <t>G3657FP101FA-008E</t>
  </si>
  <si>
    <t>LME657FP1011</t>
  </si>
  <si>
    <t>G3688FP102FA-04AE</t>
  </si>
  <si>
    <t>LME688FP1016</t>
  </si>
  <si>
    <t>G3888TP102GA-002E</t>
  </si>
  <si>
    <t>LME888TP1012</t>
  </si>
  <si>
    <t>G3657FB107FA-104E</t>
  </si>
  <si>
    <t>LMT657FB1014</t>
  </si>
  <si>
    <t>G3150TR104FA-00EE</t>
  </si>
  <si>
    <t>W376</t>
  </si>
  <si>
    <t>A4</t>
  </si>
  <si>
    <t>LME150TR1013</t>
  </si>
  <si>
    <t>G3667FC101GA-T01E</t>
  </si>
  <si>
    <t>N项目V3代工mirco验证</t>
  </si>
  <si>
    <t>NM</t>
  </si>
  <si>
    <t>LME667FC1017</t>
  </si>
  <si>
    <t>G3678TS101FA-T1CE</t>
  </si>
  <si>
    <t>LME678TS1015</t>
  </si>
  <si>
    <t>G3791FP101FA-008E</t>
  </si>
  <si>
    <t>LME791FP1011</t>
  </si>
  <si>
    <t>G3628FP101FA-00EE</t>
  </si>
  <si>
    <t>C3</t>
  </si>
  <si>
    <t>LME628FP1011</t>
  </si>
  <si>
    <t>G3B14QH001FA-008E</t>
  </si>
  <si>
    <t>V1</t>
  </si>
  <si>
    <t>LMEB14QH1011</t>
  </si>
  <si>
    <t>G3639FP101FA-069E</t>
  </si>
  <si>
    <t>C8</t>
  </si>
  <si>
    <t>LME639FP1014</t>
  </si>
  <si>
    <t>G3667FC102FA-006E</t>
  </si>
  <si>
    <t>M215</t>
  </si>
  <si>
    <t>M3</t>
  </si>
  <si>
    <t>LME667FC1013</t>
  </si>
  <si>
    <t>G3657FB103FA-105E</t>
  </si>
  <si>
    <t>C2</t>
  </si>
  <si>
    <t>LMT657FB1012</t>
  </si>
  <si>
    <t>G3655FP101FA-008E</t>
  </si>
  <si>
    <t>M110&amp;M146</t>
  </si>
  <si>
    <t>M1</t>
  </si>
  <si>
    <t>LME655FP1011</t>
  </si>
  <si>
    <t>G3688FP101FA-00EE</t>
  </si>
  <si>
    <t>LF</t>
  </si>
  <si>
    <t>LME688FP1011</t>
  </si>
  <si>
    <t>G3657FB107FA-103E</t>
  </si>
  <si>
    <t>LMT657FB1013</t>
  </si>
  <si>
    <t>G3681FP102FA-009E</t>
  </si>
  <si>
    <t>D21</t>
  </si>
  <si>
    <t>L1</t>
  </si>
  <si>
    <t>LME681FP1016</t>
  </si>
  <si>
    <t>G3792FP002FA-01EE</t>
  </si>
  <si>
    <t>L4</t>
  </si>
  <si>
    <t>LME792FP1013</t>
  </si>
  <si>
    <t>G3150TR102FA-T0EE</t>
  </si>
  <si>
    <t>L311</t>
  </si>
  <si>
    <t>A7</t>
  </si>
  <si>
    <t>LME150TR1015</t>
  </si>
  <si>
    <t>G3792FP002FA-00EE</t>
  </si>
  <si>
    <t>LME792FP1012</t>
  </si>
  <si>
    <t>G3305KNG00000001E</t>
  </si>
  <si>
    <t>V1 ELA基板代工</t>
  </si>
  <si>
    <t>EA</t>
  </si>
  <si>
    <t>LME305KN1011</t>
  </si>
  <si>
    <t>G3639FP103FA-009E</t>
  </si>
  <si>
    <t>LME639FP1013</t>
  </si>
  <si>
    <t>G3667FC101FA-T01E</t>
  </si>
  <si>
    <t>V2 P-Si基板代工</t>
  </si>
  <si>
    <t>PS</t>
  </si>
  <si>
    <t>LME667FC1016</t>
  </si>
  <si>
    <t>G3667FP104FA-019E</t>
  </si>
  <si>
    <t>LME667FC1015</t>
  </si>
  <si>
    <t>G3B13FP001FA-004E</t>
  </si>
  <si>
    <t>T2</t>
  </si>
  <si>
    <t>LMEB13FP1012</t>
  </si>
  <si>
    <t>G3645FC103FA-00EE</t>
  </si>
  <si>
    <t>C9</t>
  </si>
  <si>
    <t>LME645FC1013</t>
  </si>
  <si>
    <t>G3199TR101FA-T0EE</t>
  </si>
  <si>
    <t>H1-2T1C</t>
  </si>
  <si>
    <t>H2</t>
  </si>
  <si>
    <t>LME199TR1011</t>
  </si>
  <si>
    <t>G3793FP101FA-00HE</t>
  </si>
  <si>
    <t>Z5</t>
  </si>
  <si>
    <t>LME793FP1011</t>
  </si>
  <si>
    <t>G3667FC101FA-016E</t>
  </si>
  <si>
    <t>C10</t>
  </si>
  <si>
    <t>C1</t>
  </si>
  <si>
    <t>LME667FC1012</t>
  </si>
  <si>
    <t>G3688FP102FA-T0CE</t>
  </si>
  <si>
    <t>XN02</t>
  </si>
  <si>
    <t>X3</t>
  </si>
  <si>
    <t>LME688FP1022</t>
  </si>
  <si>
    <t>G3678FP103FA-00AE</t>
  </si>
  <si>
    <t>M2A7</t>
  </si>
  <si>
    <t>M9</t>
  </si>
  <si>
    <t>LME678FP1011</t>
  </si>
  <si>
    <t>G3673FP101GA-T01E</t>
  </si>
  <si>
    <t>N项目V3代工D23 MASK</t>
  </si>
  <si>
    <t>N1</t>
  </si>
  <si>
    <t>LME673FP1012</t>
  </si>
  <si>
    <t>G3670FP102FA-00EE</t>
  </si>
  <si>
    <t>M256</t>
  </si>
  <si>
    <t>M6</t>
  </si>
  <si>
    <t>LME670FP1012</t>
  </si>
  <si>
    <t>G3150TR105FA-007E</t>
  </si>
  <si>
    <t>W395</t>
  </si>
  <si>
    <t>A6</t>
  </si>
  <si>
    <t>LME150TR1014</t>
  </si>
  <si>
    <t>LME668QH1012</t>
  </si>
  <si>
    <t>G3793FP101FA-T0HE</t>
  </si>
  <si>
    <t>LME793FP1012</t>
  </si>
  <si>
    <t>G3657FP101FA-T0BE</t>
  </si>
  <si>
    <t>LMT657FP1011</t>
  </si>
  <si>
    <t>G3688FP102FA-01AE</t>
  </si>
  <si>
    <t>LME688FP1013</t>
  </si>
  <si>
    <t>G3655FP104FA-008E</t>
  </si>
  <si>
    <t>M326</t>
  </si>
  <si>
    <t>M8</t>
  </si>
  <si>
    <t>LME655FP1013</t>
  </si>
  <si>
    <t>G3681FP101FA-T2BE</t>
  </si>
  <si>
    <t>LME681FP1015</t>
  </si>
  <si>
    <t>G3670FP101FA-007E</t>
  </si>
  <si>
    <t>M279</t>
  </si>
  <si>
    <t>M5</t>
  </si>
  <si>
    <t>LME670FP1011</t>
  </si>
  <si>
    <t>G3678TS102FA-00EE</t>
  </si>
  <si>
    <t>D7</t>
  </si>
  <si>
    <t>LME678TS1013</t>
  </si>
  <si>
    <t>G3668QH101FA-006E</t>
  </si>
  <si>
    <t>XF01</t>
  </si>
  <si>
    <t>XF</t>
  </si>
  <si>
    <t>LME668QH1011</t>
  </si>
  <si>
    <t>G3681FP104FA-00EE</t>
  </si>
  <si>
    <t>LME681FP1019</t>
  </si>
  <si>
    <t>G3657FB107FA-106E</t>
  </si>
  <si>
    <t>LMT657FB1016</t>
  </si>
  <si>
    <t>G3667FC101FA-006E</t>
  </si>
  <si>
    <t>LME667FC1011</t>
  </si>
  <si>
    <t>G3681FP101FA-00BE</t>
  </si>
  <si>
    <t>LME681FP1011</t>
  </si>
  <si>
    <t>G3B14UH001FA-T0DE</t>
  </si>
  <si>
    <t>L861</t>
  </si>
  <si>
    <t>N3</t>
  </si>
  <si>
    <t>LMEB14UH1013</t>
  </si>
  <si>
    <t>G3677FP101FA-T0EE</t>
  </si>
  <si>
    <t>XN01</t>
  </si>
  <si>
    <t>LN</t>
  </si>
  <si>
    <t>LME677FP1012</t>
  </si>
  <si>
    <t>G3678FP102FA-00AE</t>
  </si>
  <si>
    <t>ME</t>
  </si>
  <si>
    <t>LME678FP1014</t>
  </si>
  <si>
    <t>G3680TS101FA-00EE</t>
  </si>
  <si>
    <t>D8</t>
  </si>
  <si>
    <t>LME680TS1011</t>
  </si>
  <si>
    <t>G3657FP101FA-028E</t>
  </si>
  <si>
    <t>LME657FP1013</t>
  </si>
  <si>
    <t>G3791FP101FA-006E</t>
  </si>
  <si>
    <t>D24</t>
  </si>
  <si>
    <t>Z2</t>
  </si>
  <si>
    <t>LME791FP1016</t>
  </si>
  <si>
    <t>G3771FP101FA-008E</t>
  </si>
  <si>
    <t>D50</t>
  </si>
  <si>
    <t>L6</t>
  </si>
  <si>
    <t>LME771FP1011</t>
  </si>
  <si>
    <t>G3639FP101FA-009E</t>
  </si>
  <si>
    <t>C16</t>
  </si>
  <si>
    <t>C6</t>
  </si>
  <si>
    <t>LME639FP1011</t>
  </si>
  <si>
    <t>G3655FP103FA-008E</t>
  </si>
  <si>
    <t>M182</t>
  </si>
  <si>
    <t>M2</t>
  </si>
  <si>
    <t>LME655FP1012</t>
  </si>
  <si>
    <t>G3678FP104FA-00EE</t>
  </si>
  <si>
    <t>DC</t>
  </si>
  <si>
    <t>LME678FP1013</t>
  </si>
  <si>
    <t>G3B13FP002FA-T07E</t>
  </si>
  <si>
    <t>LMEB13FP1013</t>
  </si>
  <si>
    <t>G3B13FP001FA-T17E</t>
  </si>
  <si>
    <t>LMEB13FP1014</t>
  </si>
  <si>
    <t>G3657FB107FA-108E</t>
  </si>
  <si>
    <t>LMT657FB1018</t>
  </si>
  <si>
    <t>G3348TS101FA-007E</t>
  </si>
  <si>
    <t>C55</t>
  </si>
  <si>
    <t>A3</t>
  </si>
  <si>
    <t>LME348TS1011</t>
  </si>
  <si>
    <t>G3670FP103FA-02CE</t>
  </si>
  <si>
    <t>LME670FP1019</t>
  </si>
  <si>
    <t>G3792FP001FA-01EE</t>
  </si>
  <si>
    <t>LME792FP1014</t>
  </si>
  <si>
    <t>G3150TR101FA-007E</t>
  </si>
  <si>
    <t>AR</t>
  </si>
  <si>
    <t>LME150TR1011</t>
  </si>
  <si>
    <t>G3645FC101FA-016E</t>
  </si>
  <si>
    <t>D26</t>
  </si>
  <si>
    <t>D6</t>
  </si>
  <si>
    <t>LME645FC1012</t>
  </si>
  <si>
    <t>G3678TS101FA-01CE</t>
  </si>
  <si>
    <t>LME678TS1012</t>
  </si>
  <si>
    <t>G3681FP101FA-T1BE</t>
  </si>
  <si>
    <t>LME681FP1014</t>
  </si>
  <si>
    <t>G3138TR101FA-00EE</t>
  </si>
  <si>
    <t>W378</t>
  </si>
  <si>
    <t>A5</t>
  </si>
  <si>
    <t>LME138TR1011</t>
  </si>
  <si>
    <t>G3682FP101FA-00EE</t>
  </si>
  <si>
    <t>L9</t>
  </si>
  <si>
    <t>LME682FP1011</t>
  </si>
  <si>
    <t>G3688FP102FA-02AE</t>
  </si>
  <si>
    <t>LME688FP1014</t>
  </si>
  <si>
    <t>G3688FP102FA-00AE</t>
  </si>
  <si>
    <t>LME688FP1012</t>
  </si>
  <si>
    <t>G3785FP102FA-008E</t>
  </si>
  <si>
    <t>LME785FP1012</t>
  </si>
  <si>
    <t>G3667FP101FA-T0EE</t>
  </si>
  <si>
    <t>C11 DOE MASK</t>
  </si>
  <si>
    <t>C7</t>
  </si>
  <si>
    <t>LME667FP1011</t>
  </si>
  <si>
    <t>G3792FP004FA-00EE</t>
  </si>
  <si>
    <t>LME792FP1015</t>
  </si>
  <si>
    <t>G3680QB101FA-T0EE</t>
  </si>
  <si>
    <t>DOE</t>
  </si>
  <si>
    <t>DA</t>
  </si>
  <si>
    <t>LME680QB1011</t>
  </si>
  <si>
    <t>G3B14UH001FA-016E</t>
  </si>
  <si>
    <t>N2</t>
  </si>
  <si>
    <t>LMEB14UH1012</t>
  </si>
  <si>
    <t>G3670FP104FA-017E</t>
  </si>
  <si>
    <t>M516</t>
  </si>
  <si>
    <t>MB</t>
  </si>
  <si>
    <t>LME670FP1018</t>
  </si>
  <si>
    <t>G3667FP101FA-T08E</t>
  </si>
  <si>
    <t>C11 DOE V2</t>
  </si>
  <si>
    <t>L7</t>
  </si>
  <si>
    <t>LME667FP1012</t>
  </si>
  <si>
    <t>G3667FP101FA-T2EE</t>
  </si>
  <si>
    <t>LME667FP1013</t>
  </si>
  <si>
    <t>G3791FP101FA-T06E</t>
  </si>
  <si>
    <t>XFD</t>
  </si>
  <si>
    <t>X2</t>
  </si>
  <si>
    <t>LME791FP1018</t>
  </si>
  <si>
    <t>G3657FB101FA-T1AE</t>
  </si>
  <si>
    <t>LME657FB1012</t>
  </si>
  <si>
    <t>G3670FP103FA-01CE</t>
  </si>
  <si>
    <t>LME670FP1014</t>
  </si>
  <si>
    <t>G3670FP101FA-00EE</t>
  </si>
  <si>
    <t>M511-C</t>
  </si>
  <si>
    <t>V4</t>
  </si>
  <si>
    <t>LME670FP1023</t>
  </si>
  <si>
    <t>G3670FP104FA-007E</t>
  </si>
  <si>
    <t>LME670FP1017</t>
  </si>
  <si>
    <t>G3667FP101FA-007E</t>
  </si>
  <si>
    <t>MD</t>
  </si>
  <si>
    <t>LME667FP1014</t>
  </si>
  <si>
    <t>G3669FP103FA-00EE</t>
  </si>
  <si>
    <t>LD</t>
  </si>
  <si>
    <t>LME669FP1013</t>
  </si>
  <si>
    <t>G3B14UH001FA-006E</t>
  </si>
  <si>
    <t>LMEB14UH1011</t>
  </si>
  <si>
    <t>G3694FA101FA-00EE</t>
  </si>
  <si>
    <t>LA</t>
  </si>
  <si>
    <t>LME694FA1011</t>
  </si>
  <si>
    <t>G3645FC101FA-006E</t>
  </si>
  <si>
    <t>D22</t>
  </si>
  <si>
    <t>D2</t>
  </si>
  <si>
    <t>LME645FC1011</t>
  </si>
  <si>
    <t>G3694FA101FA-01EE</t>
  </si>
  <si>
    <t>LME694FA1012</t>
  </si>
  <si>
    <t>G3B13FP001FA-T07E</t>
  </si>
  <si>
    <t>LMEB13FP1011</t>
  </si>
  <si>
    <t>中板</t>
    <phoneticPr fontId="2" type="noConversion"/>
  </si>
  <si>
    <t>C50</t>
    <phoneticPr fontId="2" type="noConversion"/>
  </si>
  <si>
    <t>产品型号</t>
  </si>
  <si>
    <t>批次</t>
  </si>
  <si>
    <t>蒸镀后报废数量</t>
  </si>
  <si>
    <t>蒸镀后转实验数量</t>
  </si>
  <si>
    <t>批次入库率</t>
  </si>
  <si>
    <t>OLED_开发责</t>
  </si>
  <si>
    <t>OLED还原入库良率</t>
    <phoneticPr fontId="2" type="noConversion"/>
  </si>
  <si>
    <t>OLED还原入库良率</t>
    <phoneticPr fontId="2" type="noConversion"/>
  </si>
  <si>
    <t>TP还原入库良率</t>
    <phoneticPr fontId="2" type="noConversion"/>
  </si>
  <si>
    <t>TP还原入库良率</t>
    <phoneticPr fontId="2" type="noConversion"/>
  </si>
  <si>
    <t>屏体还原入库良率</t>
    <phoneticPr fontId="2" type="noConversion"/>
  </si>
  <si>
    <t>屏体还原入库良率</t>
    <phoneticPr fontId="2" type="noConversion"/>
  </si>
  <si>
    <t>开发责</t>
  </si>
  <si>
    <t>风险品（Array）</t>
  </si>
  <si>
    <t>风险品（OLED)</t>
  </si>
  <si>
    <t>风险品（TP)</t>
  </si>
  <si>
    <t>风险品（屏体)</t>
  </si>
  <si>
    <t>对策合入/异常影响</t>
    <phoneticPr fontId="2" type="noConversion"/>
  </si>
  <si>
    <t>Item</t>
    <phoneticPr fontId="2" type="noConversion"/>
  </si>
  <si>
    <t>预估月</t>
    <phoneticPr fontId="2" type="noConversion"/>
  </si>
  <si>
    <t>蒸镀数量(half）</t>
  </si>
  <si>
    <t>蒸镀数量(half）</t>
    <phoneticPr fontId="2" type="noConversion"/>
  </si>
  <si>
    <t>计划投入数（half）</t>
  </si>
  <si>
    <t>日期</t>
    <phoneticPr fontId="2" type="noConversion"/>
  </si>
  <si>
    <t>A1</t>
    <phoneticPr fontId="2" type="noConversion"/>
  </si>
  <si>
    <t>Item</t>
  </si>
  <si>
    <t>正贡献/负影响合计</t>
    <phoneticPr fontId="2" type="noConversion"/>
  </si>
  <si>
    <t>正贡献/负影响合计</t>
    <phoneticPr fontId="2" type="noConversion"/>
  </si>
  <si>
    <t>正贡献</t>
    <phoneticPr fontId="2" type="noConversion"/>
  </si>
  <si>
    <t>负影响</t>
    <phoneticPr fontId="2" type="noConversion"/>
  </si>
  <si>
    <t>负影响</t>
    <phoneticPr fontId="2" type="noConversion"/>
  </si>
  <si>
    <t>汇总</t>
    <phoneticPr fontId="2" type="noConversion"/>
  </si>
  <si>
    <t>汇总</t>
    <phoneticPr fontId="2" type="noConversion"/>
  </si>
  <si>
    <r>
      <t xml:space="preserve">良率正贡献
</t>
    </r>
    <r>
      <rPr>
        <sz val="10"/>
        <color rgb="FF0000FF"/>
        <rFont val="微软雅黑"/>
        <family val="2"/>
        <charset val="134"/>
      </rPr>
      <t>（贡献加和值）</t>
    </r>
    <phoneticPr fontId="2" type="noConversion"/>
  </si>
  <si>
    <r>
      <t xml:space="preserve">良率负影响
</t>
    </r>
    <r>
      <rPr>
        <sz val="10"/>
        <color rgb="FF0000FF"/>
        <rFont val="微软雅黑"/>
        <family val="2"/>
        <charset val="134"/>
      </rPr>
      <t>（影响加和值）</t>
    </r>
    <phoneticPr fontId="2" type="noConversion"/>
  </si>
  <si>
    <r>
      <t xml:space="preserve">不良预估
</t>
    </r>
    <r>
      <rPr>
        <b/>
        <sz val="10"/>
        <color rgb="FF0000FF"/>
        <rFont val="微软雅黑"/>
        <family val="2"/>
        <charset val="134"/>
      </rPr>
      <t>现状-正贡献+负影响</t>
    </r>
    <phoneticPr fontId="2" type="noConversion"/>
  </si>
  <si>
    <r>
      <t xml:space="preserve">良率正贡献
</t>
    </r>
    <r>
      <rPr>
        <sz val="10"/>
        <color rgb="FF0000FF"/>
        <rFont val="微软雅黑"/>
        <family val="2"/>
        <charset val="134"/>
      </rPr>
      <t>（贡献加和值）</t>
    </r>
    <phoneticPr fontId="2" type="noConversion"/>
  </si>
  <si>
    <r>
      <t xml:space="preserve">良率负影响
</t>
    </r>
    <r>
      <rPr>
        <sz val="10"/>
        <color rgb="FF0000FF"/>
        <rFont val="微软雅黑"/>
        <family val="2"/>
        <charset val="134"/>
      </rPr>
      <t>（影响加和值）</t>
    </r>
    <phoneticPr fontId="2" type="noConversion"/>
  </si>
  <si>
    <r>
      <t xml:space="preserve">良率负影响
</t>
    </r>
    <r>
      <rPr>
        <sz val="10"/>
        <color rgb="FF0000FF"/>
        <rFont val="微软雅黑"/>
        <family val="2"/>
        <charset val="134"/>
      </rPr>
      <t>（影响加和值）</t>
    </r>
    <phoneticPr fontId="2" type="noConversion"/>
  </si>
  <si>
    <r>
      <t xml:space="preserve">不良预估
</t>
    </r>
    <r>
      <rPr>
        <b/>
        <sz val="10"/>
        <color rgb="FF0000FF"/>
        <rFont val="微软雅黑"/>
        <family val="2"/>
        <charset val="134"/>
      </rPr>
      <t>现状-正贡献+负影响</t>
    </r>
    <phoneticPr fontId="2" type="noConversion"/>
  </si>
  <si>
    <r>
      <t xml:space="preserve">良率正贡献
</t>
    </r>
    <r>
      <rPr>
        <sz val="10"/>
        <color rgb="FF0000FF"/>
        <rFont val="微软雅黑"/>
        <family val="2"/>
        <charset val="134"/>
      </rPr>
      <t>（贡献加和值）</t>
    </r>
    <phoneticPr fontId="2" type="noConversion"/>
  </si>
  <si>
    <r>
      <t xml:space="preserve">良率负影响
</t>
    </r>
    <r>
      <rPr>
        <sz val="10"/>
        <color rgb="FF0000FF"/>
        <rFont val="微软雅黑"/>
        <family val="2"/>
        <charset val="134"/>
      </rPr>
      <t>（影响加和值）</t>
    </r>
    <phoneticPr fontId="2" type="noConversion"/>
  </si>
  <si>
    <r>
      <t xml:space="preserve">不良预估
</t>
    </r>
    <r>
      <rPr>
        <b/>
        <sz val="10"/>
        <color rgb="FF0000FF"/>
        <rFont val="微软雅黑"/>
        <family val="2"/>
        <charset val="134"/>
      </rPr>
      <t>现状-正贡献+负影响</t>
    </r>
    <phoneticPr fontId="2" type="noConversion"/>
  </si>
  <si>
    <r>
      <t xml:space="preserve">良率正贡献
</t>
    </r>
    <r>
      <rPr>
        <sz val="10"/>
        <color rgb="FF0000FF"/>
        <rFont val="微软雅黑"/>
        <family val="2"/>
        <charset val="134"/>
      </rPr>
      <t>（贡献加和值）</t>
    </r>
    <phoneticPr fontId="2" type="noConversion"/>
  </si>
  <si>
    <t>产品</t>
  </si>
  <si>
    <t>中尺寸</t>
  </si>
  <si>
    <t>项目名称
（内部代号）</t>
  </si>
  <si>
    <t>模组厂</t>
  </si>
  <si>
    <t>产品大类</t>
  </si>
  <si>
    <t>类型</t>
  </si>
  <si>
    <t>产品类型</t>
  </si>
  <si>
    <t>产品尺寸</t>
  </si>
  <si>
    <t>LTPO/LTPS</t>
  </si>
  <si>
    <t>M4</t>
  </si>
  <si>
    <t>手机</t>
  </si>
  <si>
    <t>折叠手机</t>
  </si>
  <si>
    <t>量产延续</t>
  </si>
  <si>
    <t>LTPS</t>
  </si>
  <si>
    <t>直板手机</t>
  </si>
  <si>
    <t>穿戴</t>
  </si>
  <si>
    <t>全新品</t>
  </si>
  <si>
    <t>C56</t>
  </si>
  <si>
    <t>三级衍生</t>
  </si>
  <si>
    <t>一级衍生</t>
  </si>
  <si>
    <t>6.8x</t>
  </si>
  <si>
    <t>二级衍生</t>
  </si>
  <si>
    <t>D75</t>
  </si>
  <si>
    <t>7.9x</t>
  </si>
  <si>
    <t>D130</t>
  </si>
  <si>
    <t>7.7x</t>
  </si>
  <si>
    <t>6.7x</t>
  </si>
  <si>
    <t>D126下一代</t>
  </si>
  <si>
    <t>M2A7-1</t>
  </si>
  <si>
    <t>新6.7</t>
  </si>
  <si>
    <t>M521</t>
  </si>
  <si>
    <t>M383</t>
  </si>
  <si>
    <t>渠道</t>
  </si>
  <si>
    <t>M344</t>
  </si>
  <si>
    <t>M519</t>
  </si>
  <si>
    <t>M538</t>
  </si>
  <si>
    <t>6.3x</t>
  </si>
  <si>
    <t>车载</t>
  </si>
  <si>
    <t>V100-
模组形态2</t>
  </si>
  <si>
    <t>V100-
模组形态3</t>
  </si>
  <si>
    <t>Aries</t>
    <phoneticPr fontId="2" type="noConversion"/>
  </si>
  <si>
    <t>D136</t>
    <phoneticPr fontId="2" type="noConversion"/>
  </si>
  <si>
    <t>D137</t>
    <phoneticPr fontId="2" type="noConversion"/>
  </si>
  <si>
    <t>M559</t>
    <phoneticPr fontId="2" type="noConversion"/>
  </si>
  <si>
    <t>V100</t>
    <phoneticPr fontId="2" type="noConversion"/>
  </si>
  <si>
    <t>M516-1
（M529）</t>
    <phoneticPr fontId="2" type="noConversion"/>
  </si>
  <si>
    <t>Total</t>
    <phoneticPr fontId="2" type="noConversion"/>
  </si>
  <si>
    <t>LTPO手机</t>
  </si>
  <si>
    <t>LTPS手机</t>
    <phoneticPr fontId="2" type="noConversion"/>
  </si>
  <si>
    <t>LTPS</t>
    <phoneticPr fontId="2" type="noConversion"/>
  </si>
  <si>
    <t>TP 容值NG</t>
  </si>
  <si>
    <t>TP_Short NG</t>
  </si>
  <si>
    <t>未分责</t>
  </si>
  <si>
    <t>/</t>
    <phoneticPr fontId="2" type="noConversion"/>
  </si>
  <si>
    <t>/</t>
    <phoneticPr fontId="2" type="noConversion"/>
  </si>
  <si>
    <t>/</t>
    <phoneticPr fontId="2" type="noConversion"/>
  </si>
  <si>
    <t>折叠</t>
    <phoneticPr fontId="2" type="noConversion"/>
  </si>
  <si>
    <t>折叠手机</t>
    <phoneticPr fontId="2" type="noConversion"/>
  </si>
  <si>
    <t>折叠</t>
    <phoneticPr fontId="2" type="noConversion"/>
  </si>
  <si>
    <t>已生产批次</t>
    <phoneticPr fontId="2" type="noConversion"/>
  </si>
  <si>
    <t>已生产批次</t>
    <phoneticPr fontId="2" type="noConversion"/>
  </si>
  <si>
    <t>已生产批次</t>
    <phoneticPr fontId="2" type="noConversion"/>
  </si>
  <si>
    <t>M605</t>
  </si>
  <si>
    <t>M656</t>
  </si>
  <si>
    <t>LTPO小折叠</t>
  </si>
  <si>
    <t>M655</t>
    <phoneticPr fontId="2" type="noConversion"/>
  </si>
  <si>
    <t>W183下一代
（W376）</t>
    <phoneticPr fontId="2" type="noConversion"/>
  </si>
  <si>
    <t>W157下一代
（W375）</t>
    <phoneticPr fontId="2" type="noConversion"/>
  </si>
  <si>
    <t>LTPS-FIAA手机</t>
  </si>
  <si>
    <t>24/12/04蒸镀批</t>
  </si>
  <si>
    <t>折叠</t>
    <phoneticPr fontId="2" type="noConversion"/>
  </si>
  <si>
    <t>C466</t>
  </si>
  <si>
    <t>M655</t>
  </si>
  <si>
    <t>M182</t>
    <phoneticPr fontId="2" type="noConversion"/>
  </si>
  <si>
    <t>M279</t>
    <phoneticPr fontId="2" type="noConversion"/>
  </si>
  <si>
    <t>C10</t>
    <phoneticPr fontId="2" type="noConversion"/>
  </si>
  <si>
    <t>预估月</t>
    <phoneticPr fontId="2" type="noConversion"/>
  </si>
  <si>
    <t>LTPS手机</t>
  </si>
  <si>
    <t>C466</t>
    <phoneticPr fontId="2" type="noConversion"/>
  </si>
  <si>
    <t>Cycle规则：蒸镀IN~屏体IN 7天，屏体in~产出 3.5天（蒸镀in~产出11天Cycle）</t>
    <phoneticPr fontId="2" type="noConversion"/>
  </si>
  <si>
    <t>LTPO-2TAT</t>
  </si>
  <si>
    <t>LTPO-COE</t>
  </si>
  <si>
    <t>LTPS-FIAA</t>
  </si>
  <si>
    <t>LTPO</t>
    <phoneticPr fontId="2" type="noConversion"/>
  </si>
  <si>
    <t>LTPO</t>
    <phoneticPr fontId="2" type="noConversion"/>
  </si>
  <si>
    <t>LTPO</t>
    <phoneticPr fontId="2" type="noConversion"/>
  </si>
  <si>
    <t>LTPO</t>
    <phoneticPr fontId="2" type="noConversion"/>
  </si>
  <si>
    <t>M698</t>
    <phoneticPr fontId="2" type="noConversion"/>
  </si>
  <si>
    <t>M702</t>
  </si>
  <si>
    <t>M702</t>
    <phoneticPr fontId="2" type="noConversion"/>
  </si>
  <si>
    <t>02/20蒸镀批次</t>
  </si>
  <si>
    <t>03/29蒸镀批次</t>
  </si>
  <si>
    <t>M680</t>
  </si>
  <si>
    <t>M701</t>
  </si>
  <si>
    <t>M680</t>
    <phoneticPr fontId="2" type="noConversion"/>
  </si>
  <si>
    <t>月加权汇总</t>
    <phoneticPr fontId="2" type="noConversion"/>
  </si>
  <si>
    <t>月加权汇总</t>
    <phoneticPr fontId="2" type="noConversion"/>
  </si>
  <si>
    <t>批次汇总/跨月批次数据</t>
    <phoneticPr fontId="2" type="noConversion"/>
  </si>
  <si>
    <t>批次汇总/跨月批次数据</t>
    <phoneticPr fontId="2" type="noConversion"/>
  </si>
  <si>
    <t>M701</t>
    <phoneticPr fontId="2" type="noConversion"/>
  </si>
  <si>
    <t>跨月数据</t>
    <phoneticPr fontId="2" type="noConversion"/>
  </si>
  <si>
    <t>跨月数据</t>
    <phoneticPr fontId="2" type="noConversion"/>
  </si>
  <si>
    <t>对应跨月数据上月已生产数据</t>
    <phoneticPr fontId="2" type="noConversion"/>
  </si>
  <si>
    <t>小折叠</t>
    <phoneticPr fontId="2" type="noConversion"/>
  </si>
  <si>
    <t>按照规则给PMC预测</t>
    <phoneticPr fontId="2" type="noConversion"/>
  </si>
  <si>
    <t>类型</t>
    <phoneticPr fontId="2" type="noConversion"/>
  </si>
  <si>
    <t>Buffer</t>
    <phoneticPr fontId="2" type="noConversion"/>
  </si>
  <si>
    <t>穿戴</t>
    <phoneticPr fontId="2" type="noConversion"/>
  </si>
  <si>
    <t>折叠</t>
    <phoneticPr fontId="2" type="noConversion"/>
  </si>
  <si>
    <t>中尺寸</t>
    <phoneticPr fontId="2" type="noConversion"/>
  </si>
  <si>
    <t>车载</t>
    <phoneticPr fontId="2" type="noConversion"/>
  </si>
  <si>
    <t>LTPO手机</t>
    <phoneticPr fontId="2" type="noConversion"/>
  </si>
  <si>
    <t>尾单</t>
    <phoneticPr fontId="2" type="noConversion"/>
  </si>
  <si>
    <t>新品转量产</t>
    <phoneticPr fontId="2" type="noConversion"/>
  </si>
  <si>
    <t>备注</t>
    <phoneticPr fontId="2" type="noConversion"/>
  </si>
  <si>
    <t>计划投入数（pcs）</t>
    <phoneticPr fontId="2" type="noConversion"/>
  </si>
  <si>
    <t>尾批良率</t>
    <phoneticPr fontId="2" type="noConversion"/>
  </si>
  <si>
    <t>产品</t>
    <phoneticPr fontId="2" type="noConversion"/>
  </si>
  <si>
    <t>尾批批次</t>
    <phoneticPr fontId="2" type="noConversion"/>
  </si>
  <si>
    <t>G3B14UH003FA-006E</t>
  </si>
  <si>
    <t>C441</t>
  </si>
  <si>
    <t>CJ</t>
  </si>
  <si>
    <t>LMEB14UH1018</t>
  </si>
  <si>
    <t>G3667FP101FA-017E</t>
  </si>
  <si>
    <t>M596</t>
  </si>
  <si>
    <t>MS</t>
  </si>
  <si>
    <t>LME667FP1015</t>
  </si>
  <si>
    <t>G3677FP104FA-00AE</t>
  </si>
  <si>
    <t>M692</t>
  </si>
  <si>
    <t>MK</t>
  </si>
  <si>
    <t>LME677FP1015</t>
  </si>
  <si>
    <t>G3688FP101FA-T0AE</t>
  </si>
  <si>
    <t>C57-TS</t>
  </si>
  <si>
    <t>CH</t>
  </si>
  <si>
    <t>LME688FP1025</t>
  </si>
  <si>
    <t>G3677FP103FA-00AE</t>
  </si>
  <si>
    <t>M660</t>
  </si>
  <si>
    <t>MI</t>
  </si>
  <si>
    <t>LME677FP1014</t>
  </si>
  <si>
    <t>G3671FP101FA-00EE</t>
  </si>
  <si>
    <t>D172</t>
  </si>
  <si>
    <t>DF</t>
  </si>
  <si>
    <t>LME671FP1011</t>
  </si>
  <si>
    <t>G3199TR101FA-T1EE</t>
  </si>
  <si>
    <t>H1-5T2C</t>
  </si>
  <si>
    <t>H3</t>
  </si>
  <si>
    <t>LME199TR1012</t>
  </si>
  <si>
    <t>G3670FP108FA-007E</t>
  </si>
  <si>
    <t>MM</t>
  </si>
  <si>
    <t>LME670FP1025</t>
  </si>
  <si>
    <t>G3675FP101FA-00EE</t>
  </si>
  <si>
    <t>C480</t>
  </si>
  <si>
    <t>CG</t>
  </si>
  <si>
    <t>LME675FP1011</t>
  </si>
  <si>
    <t>G3677FP102FA-00AE</t>
  </si>
  <si>
    <t>MH</t>
  </si>
  <si>
    <t>LME677FP1013</t>
  </si>
  <si>
    <t>G3659FP101FA-007E</t>
  </si>
  <si>
    <t>M678</t>
  </si>
  <si>
    <t>MR</t>
  </si>
  <si>
    <t>LME659FP1011</t>
  </si>
  <si>
    <t>G3658FP103FA-00EE</t>
  </si>
  <si>
    <t>D171</t>
  </si>
  <si>
    <t>DD</t>
  </si>
  <si>
    <t>LME658FP1012</t>
  </si>
  <si>
    <t>G3678FP107FA-007E</t>
  </si>
  <si>
    <t>M631</t>
  </si>
  <si>
    <t>MJ</t>
  </si>
  <si>
    <t>LME678FP1016</t>
  </si>
  <si>
    <t>G3B14UH002FA-006E</t>
  </si>
  <si>
    <t>CF</t>
  </si>
  <si>
    <t>LMEB14UH1017</t>
  </si>
  <si>
    <t>G3628FP101FA-01EE</t>
  </si>
  <si>
    <t>LME628FP1012</t>
  </si>
  <si>
    <t>G3678TS103FA-00CE</t>
  </si>
  <si>
    <t>MN</t>
  </si>
  <si>
    <t>LME678TS1016</t>
  </si>
  <si>
    <t>G3B12FH001FA-00EE</t>
  </si>
  <si>
    <t>V123</t>
  </si>
  <si>
    <t>V5</t>
  </si>
  <si>
    <t>LMEB12FH1011</t>
  </si>
  <si>
    <t>G3B14UH001FA-T06E</t>
  </si>
  <si>
    <t>凯旋门</t>
  </si>
  <si>
    <t>N5</t>
  </si>
  <si>
    <t>LMEB14UH1019</t>
  </si>
  <si>
    <t>G3670FC101FA-008E</t>
  </si>
  <si>
    <t>M608</t>
  </si>
  <si>
    <t>MP</t>
  </si>
  <si>
    <t>LME670FC1011</t>
  </si>
  <si>
    <t>G3795FP101FA-00EE</t>
  </si>
  <si>
    <t>C471</t>
  </si>
  <si>
    <t>CD</t>
  </si>
  <si>
    <t>LME795FP1011</t>
  </si>
  <si>
    <t>G3688FP101FA-T1AE</t>
  </si>
  <si>
    <t>C57-TB</t>
  </si>
  <si>
    <t>CI</t>
  </si>
  <si>
    <t>LME688FP1026</t>
  </si>
  <si>
    <t>G3649FC101FA-00EE</t>
  </si>
  <si>
    <t>C472</t>
  </si>
  <si>
    <t>CE</t>
  </si>
  <si>
    <t>LME649FC1011</t>
  </si>
  <si>
    <t>G3657FP103FA-007E</t>
  </si>
  <si>
    <t>M588</t>
  </si>
  <si>
    <t>MO</t>
  </si>
  <si>
    <t>LME657FP1015</t>
  </si>
  <si>
    <t>G3B16UH001GA-T0EE</t>
  </si>
  <si>
    <t>Doha</t>
  </si>
  <si>
    <t>N4</t>
  </si>
  <si>
    <t>LMEB16UH1011</t>
  </si>
  <si>
    <t>G3B40QH001GA-004E</t>
  </si>
  <si>
    <t>N301</t>
  </si>
  <si>
    <t>N6</t>
  </si>
  <si>
    <t>LMEB40QH1011</t>
  </si>
  <si>
    <t>G3655FC101FA-008E</t>
  </si>
  <si>
    <t>MG</t>
  </si>
  <si>
    <t>LME655FP1014</t>
  </si>
  <si>
    <t>LTPO-2TAT</t>
    <phoneticPr fontId="2" type="noConversion"/>
  </si>
  <si>
    <t>C472</t>
    <phoneticPr fontId="2" type="noConversion"/>
  </si>
  <si>
    <t>C471</t>
    <phoneticPr fontId="2" type="noConversion"/>
  </si>
  <si>
    <t>C480</t>
    <phoneticPr fontId="2" type="noConversion"/>
  </si>
  <si>
    <t>大折叠</t>
  </si>
  <si>
    <t>LTPO</t>
    <phoneticPr fontId="2" type="noConversion"/>
  </si>
  <si>
    <t>C472</t>
    <phoneticPr fontId="2" type="noConversion"/>
  </si>
  <si>
    <t>M631</t>
    <phoneticPr fontId="2" type="noConversion"/>
  </si>
  <si>
    <t>M660</t>
    <phoneticPr fontId="2" type="noConversion"/>
  </si>
  <si>
    <t>月选择</t>
    <phoneticPr fontId="2" type="noConversion"/>
  </si>
  <si>
    <t>P</t>
    <phoneticPr fontId="2" type="noConversion"/>
  </si>
  <si>
    <t>Q</t>
    <phoneticPr fontId="2" type="noConversion"/>
  </si>
  <si>
    <t>R</t>
    <phoneticPr fontId="2" type="noConversion"/>
  </si>
  <si>
    <t>3月</t>
  </si>
  <si>
    <t>4月</t>
  </si>
  <si>
    <t>5月</t>
  </si>
  <si>
    <t>6月</t>
  </si>
  <si>
    <t>7月</t>
  </si>
  <si>
    <t>Group</t>
  </si>
  <si>
    <t>折叠</t>
  </si>
  <si>
    <t>手机-LTPO</t>
  </si>
  <si>
    <t>手机-LTPS</t>
  </si>
  <si>
    <t>8月</t>
  </si>
  <si>
    <t>9月</t>
  </si>
  <si>
    <t>10月</t>
  </si>
  <si>
    <t>11月</t>
  </si>
  <si>
    <t>12月</t>
  </si>
  <si>
    <t>M588</t>
    <phoneticPr fontId="2" type="noConversion"/>
  </si>
  <si>
    <t>M655</t>
    <phoneticPr fontId="2" type="noConversion"/>
  </si>
  <si>
    <t>尾单或者新转量良率</t>
    <phoneticPr fontId="2" type="noConversion"/>
  </si>
  <si>
    <t>品名</t>
    <phoneticPr fontId="2" type="noConversion"/>
  </si>
  <si>
    <t>良率</t>
    <phoneticPr fontId="2" type="noConversion"/>
  </si>
  <si>
    <t>类型</t>
    <phoneticPr fontId="2" type="noConversion"/>
  </si>
  <si>
    <t>5月批次</t>
    <phoneticPr fontId="2" type="noConversion"/>
  </si>
  <si>
    <t>03/10蒸镀批次</t>
    <phoneticPr fontId="2" type="noConversion"/>
  </si>
  <si>
    <t>入库数</t>
  </si>
  <si>
    <t>蒸镀数量</t>
  </si>
  <si>
    <t>预测良率</t>
  </si>
  <si>
    <t>预测产出</t>
  </si>
  <si>
    <t>屏体产出</t>
    <phoneticPr fontId="2" type="noConversion"/>
  </si>
  <si>
    <t>换线影响辅助列</t>
    <phoneticPr fontId="2" type="noConversion"/>
  </si>
  <si>
    <t>风险辅助列</t>
    <phoneticPr fontId="2" type="noConversion"/>
  </si>
  <si>
    <t>计划投入数（half）</t>
    <phoneticPr fontId="2" type="noConversion"/>
  </si>
  <si>
    <t>C22</t>
    <phoneticPr fontId="2" type="noConversion"/>
  </si>
  <si>
    <t>风险(手动维护)对月影响</t>
    <phoneticPr fontId="2" type="noConversion"/>
  </si>
  <si>
    <t>良率预估</t>
    <phoneticPr fontId="2" type="noConversion"/>
  </si>
  <si>
    <t>27%在M6生产</t>
    <phoneticPr fontId="2" type="noConversion"/>
  </si>
  <si>
    <t>C22</t>
    <phoneticPr fontId="2" type="noConversion"/>
  </si>
  <si>
    <t>6月批次</t>
    <phoneticPr fontId="2" type="noConversion"/>
  </si>
  <si>
    <t>C20</t>
    <phoneticPr fontId="2" type="noConversion"/>
  </si>
  <si>
    <t>W537</t>
  </si>
  <si>
    <t>M693</t>
  </si>
  <si>
    <t>A8</t>
  </si>
  <si>
    <t>G3150TR106FA-007E</t>
  </si>
  <si>
    <t>LME150TR1020</t>
  </si>
  <si>
    <t>G3683FP101FA-008E</t>
  </si>
  <si>
    <t>MT</t>
  </si>
  <si>
    <t>LME683FP1011</t>
  </si>
  <si>
    <t>W537</t>
    <phoneticPr fontId="2" type="noConversion"/>
  </si>
  <si>
    <t>M692</t>
    <phoneticPr fontId="2" type="noConversion"/>
  </si>
  <si>
    <t>M693</t>
    <phoneticPr fontId="2" type="noConversion"/>
  </si>
  <si>
    <t>08/18批次</t>
    <phoneticPr fontId="2" type="noConversion"/>
  </si>
  <si>
    <t>C516</t>
  </si>
  <si>
    <t>C516</t>
    <phoneticPr fontId="2" type="noConversion"/>
  </si>
  <si>
    <t>G3678FP101FA-T0CE</t>
  </si>
  <si>
    <t>2025 DOE MASK</t>
  </si>
  <si>
    <t>DN</t>
  </si>
  <si>
    <t>LME678FP1018</t>
  </si>
  <si>
    <t>G3B13FP001FA-T27E</t>
  </si>
  <si>
    <t>LMEB13FP1015</t>
  </si>
  <si>
    <t>G3150TR108FA-00EE</t>
  </si>
  <si>
    <t>D192</t>
  </si>
  <si>
    <t>DG</t>
  </si>
  <si>
    <t>LME150TR1021</t>
  </si>
  <si>
    <t>G3758FP101FA-00EE</t>
  </si>
  <si>
    <t>M756</t>
  </si>
  <si>
    <t>MW</t>
  </si>
  <si>
    <t>LME758FP1011</t>
  </si>
  <si>
    <t>G3888TP106GA-006E</t>
  </si>
  <si>
    <t>LME888TP1013</t>
  </si>
  <si>
    <t>G3670FP107FA-007E</t>
  </si>
  <si>
    <t>MF</t>
  </si>
  <si>
    <t>LME670FP1024</t>
  </si>
  <si>
    <t>G3678FP101FA-T09E</t>
  </si>
  <si>
    <t>LME678FP1017</t>
  </si>
  <si>
    <t>G3683QB101FA-00CE</t>
  </si>
  <si>
    <t>MV</t>
  </si>
  <si>
    <t>LME683QB1011</t>
  </si>
  <si>
    <t>G3B13TU001GA-008E</t>
  </si>
  <si>
    <t>JiZhou</t>
  </si>
  <si>
    <t>N7</t>
  </si>
  <si>
    <t>LMEB13TU1011</t>
  </si>
  <si>
    <t>G3658FP104FA-00EE</t>
  </si>
  <si>
    <t>M717</t>
  </si>
  <si>
    <t>MU</t>
  </si>
  <si>
    <t>LME658FP1013</t>
  </si>
  <si>
    <t>G3658FP105FA-00EE</t>
  </si>
  <si>
    <t>C521</t>
  </si>
  <si>
    <t>CQ</t>
  </si>
  <si>
    <t>LME658FP1014</t>
  </si>
  <si>
    <t>G3687FP101FA-00EE</t>
  </si>
  <si>
    <t>C522</t>
  </si>
  <si>
    <t>CR</t>
  </si>
  <si>
    <t>LME687FP1011</t>
  </si>
  <si>
    <t>G3150TR108FA-02EE</t>
  </si>
  <si>
    <t>LME150TR1023</t>
  </si>
  <si>
    <t>G3B14UH001FA-T1DE</t>
  </si>
  <si>
    <t>LMEB14UH1014</t>
  </si>
  <si>
    <t>G3675FP101FA-T1EE</t>
  </si>
  <si>
    <t>C4900</t>
  </si>
  <si>
    <t>CO</t>
  </si>
  <si>
    <t>LME675FP1013</t>
  </si>
  <si>
    <t>G3B14UH001FA-T26E</t>
  </si>
  <si>
    <t>颐和园</t>
  </si>
  <si>
    <t>H5</t>
  </si>
  <si>
    <t>LMEB14UH1015</t>
  </si>
  <si>
    <t>G3684FP101FA-009E</t>
  </si>
  <si>
    <t>CN</t>
  </si>
  <si>
    <t>LME684FP1011</t>
  </si>
  <si>
    <t>G3199TR101FA-T3EE</t>
  </si>
  <si>
    <t>H1-VR</t>
  </si>
  <si>
    <t>H4</t>
  </si>
  <si>
    <t>LME199TR1013</t>
  </si>
  <si>
    <t>G3150TR108FA-01EE</t>
  </si>
  <si>
    <t>LME150TR1022</t>
  </si>
  <si>
    <t>M678</t>
    <phoneticPr fontId="2" type="noConversion"/>
  </si>
  <si>
    <t>M678</t>
    <phoneticPr fontId="2" type="noConversion"/>
  </si>
  <si>
    <t>C516</t>
    <phoneticPr fontId="2" type="noConversion"/>
  </si>
  <si>
    <t>Inline佐证数据</t>
  </si>
  <si>
    <t>Inline佐证数据</t>
    <phoneticPr fontId="2" type="noConversion"/>
  </si>
  <si>
    <t>Inline佐证数据</t>
    <phoneticPr fontId="2" type="noConversion"/>
  </si>
  <si>
    <t>Inline佐证数据</t>
    <phoneticPr fontId="2" type="noConversion"/>
  </si>
  <si>
    <t>8/18批</t>
    <phoneticPr fontId="2" type="noConversion"/>
  </si>
  <si>
    <t>C441</t>
    <phoneticPr fontId="2" type="noConversion"/>
  </si>
  <si>
    <t>M727</t>
  </si>
  <si>
    <t>M727</t>
    <phoneticPr fontId="2" type="noConversion"/>
  </si>
  <si>
    <t>M717</t>
    <phoneticPr fontId="2" type="noConversion"/>
  </si>
  <si>
    <t>M727</t>
    <phoneticPr fontId="2" type="noConversion"/>
  </si>
  <si>
    <t>M628</t>
  </si>
  <si>
    <t>M628</t>
    <phoneticPr fontId="2" type="noConversion"/>
  </si>
  <si>
    <t>M628</t>
    <phoneticPr fontId="2" type="noConversion"/>
  </si>
  <si>
    <t>9月风险</t>
    <phoneticPr fontId="2" type="noConversion"/>
  </si>
  <si>
    <t>10月风险</t>
    <phoneticPr fontId="2" type="noConversion"/>
  </si>
  <si>
    <r>
      <t>不R</t>
    </r>
    <r>
      <rPr>
        <sz val="11"/>
        <color theme="1"/>
        <rFont val="宋体"/>
        <family val="2"/>
        <scheme val="minor"/>
      </rPr>
      <t>W</t>
    </r>
    <phoneticPr fontId="2" type="noConversion"/>
  </si>
  <si>
    <r>
      <t>R</t>
    </r>
    <r>
      <rPr>
        <sz val="11"/>
        <color theme="1"/>
        <rFont val="宋体"/>
        <family val="2"/>
        <scheme val="minor"/>
      </rPr>
      <t>W</t>
    </r>
    <phoneticPr fontId="2" type="noConversion"/>
  </si>
  <si>
    <t>M75</t>
    <phoneticPr fontId="2" type="noConversion"/>
  </si>
  <si>
    <t>12月</t>
    <phoneticPr fontId="2" type="noConversion"/>
  </si>
  <si>
    <t>M75</t>
    <phoneticPr fontId="2" type="noConversion"/>
  </si>
  <si>
    <t>9/1~9/20批</t>
    <phoneticPr fontId="2" type="noConversion"/>
  </si>
  <si>
    <t>25/09/24蒸镀批</t>
  </si>
  <si>
    <t>C39</t>
    <phoneticPr fontId="2" type="noConversion"/>
  </si>
  <si>
    <t>M626</t>
  </si>
  <si>
    <t>M626</t>
    <phoneticPr fontId="2" type="noConversion"/>
  </si>
  <si>
    <t>25/10/12蒸镀批</t>
  </si>
  <si>
    <t>/</t>
  </si>
  <si>
    <t>M03</t>
  </si>
  <si>
    <t>M626</t>
    <phoneticPr fontId="2" type="noConversion"/>
  </si>
  <si>
    <t>25/10/22蒸镀批</t>
  </si>
  <si>
    <t>过程中Particle影响</t>
    <phoneticPr fontId="2" type="noConversion"/>
  </si>
  <si>
    <t>M673</t>
  </si>
  <si>
    <t>02/07蒸镀批次</t>
  </si>
  <si>
    <t>02/10蒸镀批次</t>
  </si>
  <si>
    <t>C522</t>
    <phoneticPr fontId="2" type="noConversion"/>
  </si>
  <si>
    <t>C521</t>
    <phoneticPr fontId="2" type="noConversion"/>
  </si>
  <si>
    <t>C451下一代</t>
    <phoneticPr fontId="2" type="noConversion"/>
  </si>
  <si>
    <t>C452下一代</t>
    <phoneticPr fontId="2" type="noConversion"/>
  </si>
  <si>
    <t>C452下一代</t>
    <phoneticPr fontId="2" type="noConversion"/>
  </si>
  <si>
    <t>高PPI 2K</t>
    <phoneticPr fontId="2" type="noConversion"/>
  </si>
  <si>
    <t>良率比常规LTPS低6%</t>
    <phoneticPr fontId="2" type="noConversion"/>
  </si>
  <si>
    <t>复用M631</t>
    <phoneticPr fontId="2" type="noConversion"/>
  </si>
  <si>
    <t>M04</t>
  </si>
  <si>
    <t>04/07蒸镀批次</t>
  </si>
  <si>
    <t>C466</t>
    <phoneticPr fontId="2" type="noConversion"/>
  </si>
  <si>
    <t>N236</t>
    <phoneticPr fontId="2" type="noConversion"/>
  </si>
  <si>
    <t>25/05/13蒸镀批</t>
  </si>
  <si>
    <t>25/06/21蒸镀批</t>
  </si>
  <si>
    <t>久未Run影响，提前RW降低风险</t>
  </si>
  <si>
    <t>C451</t>
    <phoneticPr fontId="2" type="noConversion"/>
  </si>
  <si>
    <t>12/04蒸镀批次</t>
    <phoneticPr fontId="2" type="noConversion"/>
  </si>
  <si>
    <t>25/11/14蒸镀批</t>
  </si>
  <si>
    <t>CVD 13100 4C/4F RS Density飘高改善</t>
    <phoneticPr fontId="2" type="noConversion"/>
  </si>
  <si>
    <t>M608</t>
    <phoneticPr fontId="2" type="noConversion"/>
  </si>
  <si>
    <t>25/09/12蒸镀批</t>
  </si>
  <si>
    <t>AW污染导致Mura改善</t>
    <phoneticPr fontId="2" type="noConversion"/>
  </si>
  <si>
    <t>24/10/21蒸镀批</t>
  </si>
  <si>
    <t>C471 扩线2套Mask 新张网影响</t>
    <phoneticPr fontId="2" type="noConversion"/>
  </si>
  <si>
    <t>C471 扩线2套Mask 新张网改善</t>
    <phoneticPr fontId="2" type="noConversion"/>
  </si>
  <si>
    <t>11/12批</t>
    <phoneticPr fontId="2" type="noConversion"/>
  </si>
  <si>
    <t>OLED翘曲</t>
    <phoneticPr fontId="2" type="noConversion"/>
  </si>
  <si>
    <t>支撑膜气泡改善</t>
    <phoneticPr fontId="2" type="noConversion"/>
  </si>
  <si>
    <t>S</t>
    <phoneticPr fontId="2" type="noConversion"/>
  </si>
  <si>
    <t>Aging AA区不良恶化受17400 PP06影响~1%，PP06已禁run@6/22</t>
  </si>
  <si>
    <t>参考M702 10826批次</t>
    <phoneticPr fontId="2" type="noConversion"/>
  </si>
  <si>
    <t>C534</t>
  </si>
  <si>
    <t>K121</t>
  </si>
  <si>
    <t>K128</t>
  </si>
  <si>
    <t>25/11/26蒸镀批</t>
  </si>
  <si>
    <t>25/11/30蒸镀批</t>
  </si>
  <si>
    <t>无Pin ESD</t>
    <phoneticPr fontId="2" type="noConversion"/>
  </si>
  <si>
    <t>C514</t>
  </si>
  <si>
    <t>M05</t>
  </si>
  <si>
    <t>04/30蒸镀批次</t>
  </si>
  <si>
    <t>M06</t>
  </si>
  <si>
    <t>04/06蒸镀批次</t>
  </si>
  <si>
    <t>05/21蒸镀批次</t>
  </si>
  <si>
    <t>04/05蒸镀批次</t>
  </si>
  <si>
    <t>04/16蒸镀批次</t>
  </si>
  <si>
    <t>02/18蒸镀批次</t>
  </si>
  <si>
    <t>03/05蒸镀批次</t>
  </si>
  <si>
    <t>03/17蒸镀批次</t>
  </si>
  <si>
    <t>04/25蒸镀批次</t>
  </si>
  <si>
    <t>05/06蒸镀批次</t>
  </si>
  <si>
    <t>05/31蒸镀批次</t>
  </si>
  <si>
    <t>03/26蒸镀批次</t>
  </si>
  <si>
    <t>02/16蒸镀批次</t>
  </si>
  <si>
    <t>04/24蒸镀批次</t>
  </si>
  <si>
    <t>04/09蒸镀批次</t>
  </si>
  <si>
    <t>05/30蒸镀批次</t>
  </si>
  <si>
    <t>K128</t>
    <phoneticPr fontId="2" type="noConversion"/>
  </si>
  <si>
    <t>K121</t>
    <phoneticPr fontId="2" type="noConversion"/>
  </si>
  <si>
    <t>C534</t>
    <phoneticPr fontId="2" type="noConversion"/>
  </si>
  <si>
    <t>C514</t>
    <phoneticPr fontId="2" type="noConversion"/>
  </si>
  <si>
    <t>G3791FP101FA-018P</t>
  </si>
  <si>
    <t>G3657FP101FA-008P</t>
  </si>
  <si>
    <t>G3683QB101FA-00CP</t>
  </si>
  <si>
    <t>M759</t>
  </si>
  <si>
    <t>G3B13FP002FA-T07P</t>
  </si>
  <si>
    <t>G3655FC101FA-008P</t>
  </si>
  <si>
    <t>G3792FP004FA-01EP</t>
  </si>
  <si>
    <t>G3199TR101FA-T0EP</t>
  </si>
  <si>
    <t>G3678TS103FA-00CP</t>
  </si>
  <si>
    <t>LMP678TS1016</t>
  </si>
  <si>
    <t>G3348TS101FA-007P</t>
  </si>
  <si>
    <t>LMP348TS1011</t>
  </si>
  <si>
    <t>G3678FP101FA-00AP</t>
  </si>
  <si>
    <t>G3690FP101FA-00HE</t>
  </si>
  <si>
    <t>C581</t>
  </si>
  <si>
    <t>CY</t>
  </si>
  <si>
    <t>LME690FP1011</t>
  </si>
  <si>
    <t>G3683QB102FA-00CE</t>
  </si>
  <si>
    <t>DH</t>
  </si>
  <si>
    <t>LME683QB1012</t>
  </si>
  <si>
    <t>G3785FP102FA-008P</t>
  </si>
  <si>
    <t>G3B13TU001GA-008P</t>
  </si>
  <si>
    <t>G3645FC103FA-00EP</t>
  </si>
  <si>
    <t>LMP645FC1013</t>
  </si>
  <si>
    <t>G3160TR101FA-T0JE</t>
  </si>
  <si>
    <t>W532</t>
  </si>
  <si>
    <t>AB</t>
  </si>
  <si>
    <t>LME160TR1011</t>
  </si>
  <si>
    <t>G3670FP103FA-02CP</t>
  </si>
  <si>
    <t>G3795FP101FA-T1EE</t>
  </si>
  <si>
    <t>LME795FP1012</t>
  </si>
  <si>
    <t>G3888TP102GA-002P</t>
  </si>
  <si>
    <t>LMP888TP1012</t>
  </si>
  <si>
    <t>G3678FP104FA-00EP</t>
  </si>
  <si>
    <t>G3668QH101FA-006P</t>
  </si>
  <si>
    <t>G3683TS101FA-007P</t>
  </si>
  <si>
    <t>MY</t>
  </si>
  <si>
    <t>LMP683TS1011</t>
  </si>
  <si>
    <t>G3687FP101FA-00EP</t>
  </si>
  <si>
    <t>LMP687FP1011</t>
  </si>
  <si>
    <t>G3680TS101FA-00EP</t>
  </si>
  <si>
    <t>G3B13FP001FA-T07P</t>
  </si>
  <si>
    <t>G3792FP004FA-00EP</t>
  </si>
  <si>
    <t>G3688FP102FA-T0CP</t>
  </si>
  <si>
    <t>G3671FP101FA-00EP</t>
  </si>
  <si>
    <t>LMP671FP1011</t>
  </si>
  <si>
    <t>G3150TR108FA-02EP</t>
  </si>
  <si>
    <t>G3B40QH001GA-004P</t>
  </si>
  <si>
    <t>G3150TR102FA-T0EP</t>
  </si>
  <si>
    <t>G3785FP101FA-006P</t>
  </si>
  <si>
    <t>G3150TR110FA-00EE</t>
  </si>
  <si>
    <t>C548&amp;C549</t>
  </si>
  <si>
    <t>C4</t>
  </si>
  <si>
    <t>LME150TR1025</t>
  </si>
  <si>
    <t>G3B14UH003FA-006P</t>
  </si>
  <si>
    <t>G3639FP102FA-009P</t>
  </si>
  <si>
    <t>G3670FP104FA-017P</t>
  </si>
  <si>
    <t>G3649FC101FA-00EP</t>
  </si>
  <si>
    <t>LMP649FC1011</t>
  </si>
  <si>
    <t>G3150TR108FA-03EP</t>
  </si>
  <si>
    <t>LMP150TR1024</t>
  </si>
  <si>
    <t>G3667FC101FA-016P</t>
  </si>
  <si>
    <t>G3681FP104FA-009P</t>
  </si>
  <si>
    <t>G3678TS101FA-T0CP</t>
  </si>
  <si>
    <t>G3667FP101FA-017P</t>
  </si>
  <si>
    <t>G3150T00TEGA-001P</t>
  </si>
  <si>
    <t>G3657FB103FA-105P</t>
  </si>
  <si>
    <t>G3645FC101FA-006P</t>
  </si>
  <si>
    <t>G3657FP101FA-018P</t>
  </si>
  <si>
    <t>G3675FP102FA-00EE</t>
  </si>
  <si>
    <t>C551</t>
  </si>
  <si>
    <t>CV</t>
  </si>
  <si>
    <t>LME675FP1016</t>
  </si>
  <si>
    <t>G3150TR105FA-007P</t>
  </si>
  <si>
    <t>G3675FP101FA-T1EP</t>
  </si>
  <si>
    <t>G3678TS101FA-00CP</t>
  </si>
  <si>
    <t>G3678FP107FA-007P</t>
  </si>
  <si>
    <t>LMP678FP1016</t>
  </si>
  <si>
    <t>G3628FP101FA-01EP</t>
  </si>
  <si>
    <t>G3657FB107FA-107P</t>
  </si>
  <si>
    <t>G3657FB107FA-103P</t>
  </si>
  <si>
    <t>G3683FP101FA-008P</t>
  </si>
  <si>
    <t>LMP683FP1011</t>
  </si>
  <si>
    <t>G3792FP002FA-00EP</t>
  </si>
  <si>
    <t>G3B13FP001FA-T27P</t>
  </si>
  <si>
    <t>G3678FP106FA-00EP</t>
  </si>
  <si>
    <t>LMP678FP1015</t>
  </si>
  <si>
    <t>G3694FA101FA-00EP</t>
  </si>
  <si>
    <t>G3B14UH004FA-006E</t>
  </si>
  <si>
    <t>C530</t>
  </si>
  <si>
    <t>N8</t>
  </si>
  <si>
    <t>LMEB14UH1016</t>
  </si>
  <si>
    <t>G3150TR101FA-007P</t>
  </si>
  <si>
    <t>G3688FP102FA-04AP</t>
  </si>
  <si>
    <t>G3B14UH001FA-006P</t>
  </si>
  <si>
    <t>G3681FP101FA-00BP</t>
  </si>
  <si>
    <t>G3667FC101GA-T01P</t>
  </si>
  <si>
    <t>G3348TS102FA-007E</t>
  </si>
  <si>
    <t>O675</t>
  </si>
  <si>
    <t>O1</t>
  </si>
  <si>
    <t>LME348TS1012</t>
  </si>
  <si>
    <t>G3657FP101FA-T0BP</t>
  </si>
  <si>
    <t>G3682FP101FA-00EP</t>
  </si>
  <si>
    <t>G3538FP101FA-00HE</t>
  </si>
  <si>
    <t>M755</t>
  </si>
  <si>
    <t>MX</t>
  </si>
  <si>
    <t>LME538FP1011</t>
  </si>
  <si>
    <t>G3150TR108FA-01EP</t>
  </si>
  <si>
    <t>G3667FP101FA-T2EP</t>
  </si>
  <si>
    <t>G3B14UH001FA-T06P</t>
  </si>
  <si>
    <t>G3670FP103FA-01CP</t>
  </si>
  <si>
    <t>G3880QH101FA-007E</t>
  </si>
  <si>
    <t>Z517</t>
  </si>
  <si>
    <t>Z6</t>
  </si>
  <si>
    <t>LME880QH1011</t>
  </si>
  <si>
    <t>G3684FP101FA-009P</t>
  </si>
  <si>
    <t>LMP684FP1011</t>
  </si>
  <si>
    <t>G3305KNG00000001P</t>
  </si>
  <si>
    <t>LMP305KN1011</t>
  </si>
  <si>
    <t>G3B14UH001FA-T0DP</t>
  </si>
  <si>
    <t>G3B13FP001FA-004P</t>
  </si>
  <si>
    <t>G3657FP103FA-007P</t>
  </si>
  <si>
    <t>LMP657FP1015</t>
  </si>
  <si>
    <t>G3658FP103FA-00EP</t>
  </si>
  <si>
    <t>LMP658FP1012</t>
  </si>
  <si>
    <t>G3689FA101FA-T0DE</t>
  </si>
  <si>
    <t>DO</t>
  </si>
  <si>
    <t>LME689FA1011</t>
  </si>
  <si>
    <t>G3817FP101FA-00EE</t>
  </si>
  <si>
    <t>C538</t>
  </si>
  <si>
    <t>CW</t>
  </si>
  <si>
    <t>LME817FP1011</t>
  </si>
  <si>
    <t>G3B14UH001FA-016P</t>
  </si>
  <si>
    <t>G3670FP101FA-007P</t>
  </si>
  <si>
    <t>LMP670FP1011</t>
  </si>
  <si>
    <t>G3667FP101FA-007P</t>
  </si>
  <si>
    <t>G3150TR103FA-007P</t>
  </si>
  <si>
    <t>G3678TS101FA-01CP</t>
  </si>
  <si>
    <t>G3639FP101FA-069P</t>
  </si>
  <si>
    <t>G3791FP101FA-006P</t>
  </si>
  <si>
    <t>G3667FP101FA-T08P</t>
  </si>
  <si>
    <t>G3657FB107FA-106P</t>
  </si>
  <si>
    <t>G3680FP102FA-00EP</t>
  </si>
  <si>
    <t>G3675FP101FA-00EP</t>
  </si>
  <si>
    <t>LMP675FP1011</t>
  </si>
  <si>
    <t>G3B14QH001FA-008P</t>
  </si>
  <si>
    <t>G3639FP101FA-009P</t>
  </si>
  <si>
    <t>G3688FP102FA-01AP</t>
  </si>
  <si>
    <t>G3670FP104FA-007P</t>
  </si>
  <si>
    <t>G3678FP102FA-00AP</t>
  </si>
  <si>
    <t>G3673FP101FA-006P</t>
  </si>
  <si>
    <t>G3150TR108FA-03EE</t>
  </si>
  <si>
    <t>LME150TR1024</t>
  </si>
  <si>
    <t>G3639FP103FA-009P</t>
  </si>
  <si>
    <t>G3673FP101GA-T01P</t>
  </si>
  <si>
    <t>G3B13FP001FA-T17P</t>
  </si>
  <si>
    <t>G3655FP101FA-008P</t>
  </si>
  <si>
    <t>G3771FP101FA-008P</t>
  </si>
  <si>
    <t>G3B14UH001FA-T1DP</t>
  </si>
  <si>
    <t>G3683TS101FA-007E</t>
  </si>
  <si>
    <t>LME683TS1011</t>
  </si>
  <si>
    <t>G3667FP101FA-T0EP</t>
  </si>
  <si>
    <t>G3B14UH001FA-T26P</t>
  </si>
  <si>
    <t>G3888TP101GA-002P</t>
  </si>
  <si>
    <t>G3B14UH101FA-00EE</t>
  </si>
  <si>
    <t>C523</t>
  </si>
  <si>
    <t>CU</t>
  </si>
  <si>
    <t>LMEB14UH1020</t>
  </si>
  <si>
    <t>G3658FP102FA-00EP</t>
  </si>
  <si>
    <t>LMP658FP1011</t>
  </si>
  <si>
    <t>G3667FC102FA-006P</t>
  </si>
  <si>
    <t>G3667FP104FA-019P</t>
  </si>
  <si>
    <t>G3688FP101FA-00EP</t>
  </si>
  <si>
    <t>LMP688FP1011</t>
  </si>
  <si>
    <t>G3139TR101FA-009E</t>
  </si>
  <si>
    <t>H118&amp;H119</t>
  </si>
  <si>
    <t>HA</t>
  </si>
  <si>
    <t>LME139TR1011</t>
  </si>
  <si>
    <t>G3688FP102FA-03AP</t>
  </si>
  <si>
    <t>G3793FP101FA-T0HP</t>
  </si>
  <si>
    <t>G3677FP103FA-00AP</t>
  </si>
  <si>
    <t>LMP677FP1014</t>
  </si>
  <si>
    <t>G3681FP101FA-T1BP</t>
  </si>
  <si>
    <t>G3670FP103FA-00CP</t>
  </si>
  <si>
    <t>G3678FP103FA-00AP</t>
  </si>
  <si>
    <t>G3683FP102FA-008E</t>
  </si>
  <si>
    <t>K1</t>
  </si>
  <si>
    <t>LME683FP1012</t>
  </si>
  <si>
    <t>G3B14UH002FA-006P</t>
  </si>
  <si>
    <t>G3655FP103FA-008P</t>
  </si>
  <si>
    <t>G3150TR108FA-00EP</t>
  </si>
  <si>
    <t>G3657FB107FA-108P</t>
  </si>
  <si>
    <t>G3138TR103FA-00EE</t>
  </si>
  <si>
    <t>C546&amp;C547</t>
  </si>
  <si>
    <t>C0</t>
  </si>
  <si>
    <t>LME138TR1012</t>
  </si>
  <si>
    <t>G3675FP101FA-T0HE</t>
  </si>
  <si>
    <t>LME675FP1014</t>
  </si>
  <si>
    <t>G3645FC101FA-016P</t>
  </si>
  <si>
    <t>G3668QH102FA-004P</t>
  </si>
  <si>
    <t>LMP668QH1012</t>
  </si>
  <si>
    <t>G3668QH103FA-T06P</t>
  </si>
  <si>
    <t>G3677FP102FA-00AP</t>
  </si>
  <si>
    <t>LMP677FP1013</t>
  </si>
  <si>
    <t>G3B16UH001GA-T0EP</t>
  </si>
  <si>
    <t>G3667FC101FA-T01P</t>
  </si>
  <si>
    <t>G3670FC101FA-008P</t>
  </si>
  <si>
    <t>LMP670FC1011</t>
  </si>
  <si>
    <t>G3658FP104FA-00EP</t>
  </si>
  <si>
    <t>LMP658FP1013</t>
  </si>
  <si>
    <t>G3658FP105FA-00EP</t>
  </si>
  <si>
    <t>LMP658FP1014</t>
  </si>
  <si>
    <t>G3792FP002FA-01EP</t>
  </si>
  <si>
    <t>G3758FP101FA-01EE</t>
  </si>
  <si>
    <t>LME758FP1012</t>
  </si>
  <si>
    <t>G3817FP101FA-01EE</t>
  </si>
  <si>
    <t>LME817FP1012</t>
  </si>
  <si>
    <t>G3681FP104FA-00EP</t>
  </si>
  <si>
    <t>G3659FP101FA-007P</t>
  </si>
  <si>
    <t>LMP659FP1011</t>
  </si>
  <si>
    <t>G3670FP108FA-007P</t>
  </si>
  <si>
    <t>G3150TR104FA-00EP</t>
  </si>
  <si>
    <t>G3B14UH006FA-007E</t>
  </si>
  <si>
    <t>C540</t>
  </si>
  <si>
    <t>CX</t>
  </si>
  <si>
    <t>LMEB14UH1021</t>
  </si>
  <si>
    <t>G3B16QH001GA-T09E</t>
  </si>
  <si>
    <t>H126</t>
  </si>
  <si>
    <t>H6</t>
  </si>
  <si>
    <t>LMEB16QH1011</t>
  </si>
  <si>
    <t>G3678FP101FA-T09P</t>
  </si>
  <si>
    <t>G3669FP101FA-00EP</t>
  </si>
  <si>
    <t>G3199TR101FA-T1EP</t>
  </si>
  <si>
    <t>G3681FP102FA-009P</t>
  </si>
  <si>
    <t>G3689FA101FA-T0JE</t>
  </si>
  <si>
    <t>DP</t>
  </si>
  <si>
    <t>LME689FA1012</t>
  </si>
  <si>
    <t>G3657FP101FA-038P</t>
  </si>
  <si>
    <t>G3791FP101FA-008P</t>
  </si>
  <si>
    <t>G3681FP101FA-T2BP</t>
  </si>
  <si>
    <t>G3655FP104FA-008P</t>
  </si>
  <si>
    <t>G3115TS101FA-007P</t>
  </si>
  <si>
    <t>G3199TR101FA-T3EP</t>
  </si>
  <si>
    <t>G3192TR101FA-007E</t>
  </si>
  <si>
    <t>CS</t>
  </si>
  <si>
    <t>LME192TR1011</t>
  </si>
  <si>
    <t>G3657FB101FA-T1AP</t>
  </si>
  <si>
    <t>G3667FP104FA-009P</t>
  </si>
  <si>
    <t>G3688FP102FA-00AP</t>
  </si>
  <si>
    <t>G3150TR106FA-007P</t>
  </si>
  <si>
    <t>LMP150TR1020</t>
  </si>
  <si>
    <t>G3680QB101FA-T0EP</t>
  </si>
  <si>
    <t>G3B12FH001FA-00EP</t>
  </si>
  <si>
    <t>G3657FP101FA-028P</t>
  </si>
  <si>
    <t>G3160TR102FA-T0JE</t>
  </si>
  <si>
    <t>LME160TR1012</t>
  </si>
  <si>
    <t>G3670FP107FA-007P</t>
  </si>
  <si>
    <t>G3B40QH004GA-004E</t>
  </si>
  <si>
    <t>O678</t>
  </si>
  <si>
    <t>O2</t>
  </si>
  <si>
    <t>LMEB40QH1012</t>
  </si>
  <si>
    <t>G3792FP001FA-00EP</t>
  </si>
  <si>
    <t>G3657FB107FA-104P</t>
  </si>
  <si>
    <t>G3793FP101FA-00HP</t>
  </si>
  <si>
    <t>LMP793FP1011</t>
  </si>
  <si>
    <t>G3675FP101FA-T1HE</t>
  </si>
  <si>
    <t>LME675FP1015</t>
  </si>
  <si>
    <t>G3138TR101FA-00EP</t>
  </si>
  <si>
    <t>G3681FP101FA-01BP</t>
  </si>
  <si>
    <t>G3688FP101FA-T1AP</t>
  </si>
  <si>
    <t>G3688FP101FA-T0AP</t>
  </si>
  <si>
    <t>G3B11UH001FA-008E</t>
  </si>
  <si>
    <t>CT</t>
  </si>
  <si>
    <t>LMEB11UH1011</t>
  </si>
  <si>
    <t>G3791FP101FA-T06P</t>
  </si>
  <si>
    <t>G3670FP102FA-00EP</t>
  </si>
  <si>
    <t>G3670FP101FA-00EP</t>
  </si>
  <si>
    <t>G3694FA101FA-01EP</t>
  </si>
  <si>
    <t>G3677FP101FA-T0EP</t>
  </si>
  <si>
    <t>G3669FP103FA-00EP</t>
  </si>
  <si>
    <t>LMP669FP1013</t>
  </si>
  <si>
    <t>G3677FP104FA-00AP</t>
  </si>
  <si>
    <t>LMP677FP1015</t>
  </si>
  <si>
    <t>G3795FP101FA-00EP</t>
  </si>
  <si>
    <t>LMP795FP1011</t>
  </si>
  <si>
    <t>G3657FB101FA-T0AP</t>
  </si>
  <si>
    <t>G3678TS101FA-T1CP</t>
  </si>
  <si>
    <t>G3678TS102FA-00EP</t>
  </si>
  <si>
    <t>G3677FP101FA-00EP</t>
  </si>
  <si>
    <t>G3688FP102FA-02AP</t>
  </si>
  <si>
    <t>G3678FP101FA-T0CP</t>
  </si>
  <si>
    <t>G3667FC101FA-006P</t>
  </si>
  <si>
    <t>G3792FP001FA-01EP</t>
  </si>
  <si>
    <t>K2</t>
  </si>
  <si>
    <t>G3628FP101FA-00EP</t>
  </si>
  <si>
    <t>LMP628FP1011</t>
  </si>
  <si>
    <t>25/12/13蒸镀批</t>
  </si>
  <si>
    <t>久未Run影响，提前RW降低风险</t>
    <phoneticPr fontId="2" type="noConversion"/>
  </si>
  <si>
    <t>久未Run影响，提前RW降低风险</t>
    <phoneticPr fontId="2" type="noConversion"/>
  </si>
  <si>
    <t>12/19批</t>
    <phoneticPr fontId="2" type="noConversion"/>
  </si>
  <si>
    <t>25/12/27蒸镀批</t>
  </si>
  <si>
    <t>25/12/19蒸镀批</t>
  </si>
  <si>
    <t>26/01/05蒸镀批</t>
  </si>
  <si>
    <t>26/01/02蒸镀批</t>
  </si>
  <si>
    <t>TP 膜破影响</t>
    <phoneticPr fontId="2" type="noConversion"/>
  </si>
  <si>
    <t>SPC划伤风险0.5%，目前无改善方案，只能静置后检出</t>
    <phoneticPr fontId="2" type="noConversion"/>
  </si>
  <si>
    <t>来料翘曲改善到0.25%</t>
    <phoneticPr fontId="2" type="noConversion"/>
  </si>
  <si>
    <t>LTPS</t>
    <phoneticPr fontId="2" type="noConversion"/>
  </si>
  <si>
    <t>LTPS</t>
    <phoneticPr fontId="2" type="noConversion"/>
  </si>
  <si>
    <t>F156</t>
  </si>
  <si>
    <t>04/19蒸镀批次</t>
  </si>
  <si>
    <t>OLED ESD风险拦截五个膜位，待RA结果后评审释放</t>
    <phoneticPr fontId="2" type="noConversion"/>
  </si>
  <si>
    <t>03/27蒸镀批次</t>
  </si>
  <si>
    <t>02/21蒸镀批次</t>
  </si>
  <si>
    <t>03/16蒸镀批次</t>
  </si>
  <si>
    <t>03/07蒸镀批次</t>
  </si>
  <si>
    <t>01/29蒸镀批次</t>
  </si>
  <si>
    <t>04/08蒸镀批次</t>
  </si>
  <si>
    <t>04/27蒸镀批次</t>
  </si>
  <si>
    <t>05/05蒸镀批次</t>
  </si>
  <si>
    <t>05/08蒸镀批次</t>
  </si>
  <si>
    <t>06/12蒸镀批次</t>
  </si>
  <si>
    <t>04/10蒸镀批次</t>
  </si>
  <si>
    <t>06/08蒸镀批次</t>
  </si>
  <si>
    <t>04/26蒸镀批次</t>
  </si>
  <si>
    <t>02/19蒸镀批次</t>
  </si>
  <si>
    <t>06/07蒸镀批次</t>
  </si>
  <si>
    <t>04/04蒸镀批次</t>
  </si>
  <si>
    <t>03/24蒸镀批次</t>
  </si>
  <si>
    <t>04/18蒸镀批次</t>
  </si>
  <si>
    <t>F156</t>
    <phoneticPr fontId="2" type="noConversion"/>
  </si>
  <si>
    <t>M656</t>
    <phoneticPr fontId="2" type="noConversion"/>
  </si>
  <si>
    <t>M692</t>
    <phoneticPr fontId="2" type="noConversion"/>
  </si>
  <si>
    <t>C530</t>
    <phoneticPr fontId="2" type="noConversion"/>
  </si>
  <si>
    <t>C530</t>
    <phoneticPr fontId="2" type="noConversion"/>
  </si>
  <si>
    <t>F156</t>
    <phoneticPr fontId="2" type="noConversion"/>
  </si>
  <si>
    <t>DeltaU 拦截取消</t>
    <phoneticPr fontId="2" type="noConversion"/>
  </si>
  <si>
    <t>C50</t>
    <phoneticPr fontId="2" type="noConversion"/>
  </si>
  <si>
    <t>03/30蒸镀批次</t>
    <phoneticPr fontId="2" type="noConversion"/>
  </si>
  <si>
    <t>C39</t>
    <phoneticPr fontId="2" type="noConversion"/>
  </si>
  <si>
    <t>尾单</t>
    <phoneticPr fontId="2" type="noConversion"/>
  </si>
  <si>
    <t>色不均释放</t>
    <phoneticPr fontId="2" type="noConversion"/>
  </si>
  <si>
    <t>F153</t>
  </si>
  <si>
    <t>F153</t>
    <phoneticPr fontId="2" type="noConversion"/>
  </si>
  <si>
    <t>F153</t>
    <phoneticPr fontId="2" type="noConversion"/>
  </si>
  <si>
    <t>26/01/17蒸镀批</t>
  </si>
  <si>
    <t>26/01/15蒸镀批</t>
  </si>
  <si>
    <t>26/01/18蒸镀批</t>
  </si>
  <si>
    <t>蒸镀ESD的array 静电环和CMM半刻加深加宽改版也没改，大概3%良损</t>
    <phoneticPr fontId="2" type="noConversion"/>
  </si>
  <si>
    <t>屏体黑斑emboss 打磨5处3处有效，2AT/2AU打磨</t>
    <phoneticPr fontId="2" type="noConversion"/>
  </si>
  <si>
    <t>1/18批</t>
    <phoneticPr fontId="2" type="noConversion"/>
  </si>
  <si>
    <t>1/5&amp;1/15批</t>
    <phoneticPr fontId="2" type="noConversion"/>
  </si>
  <si>
    <t>1/17批</t>
    <phoneticPr fontId="2" type="noConversion"/>
  </si>
  <si>
    <t>/</t>
    <phoneticPr fontId="2" type="noConversion"/>
  </si>
  <si>
    <t>②M1/M2 维修套图上线，预计改善1.0%
3.M3 PVD成膜Double清洗，改善线+AD 1.0%
4.Golden Line Run货，5/8/T转线14#/15# RS改善改善线+AD 1.0%</t>
    <phoneticPr fontId="2" type="noConversion"/>
  </si>
  <si>
    <t>1.G3亮点等级取消，改善0.5%</t>
    <phoneticPr fontId="2" type="noConversion"/>
  </si>
  <si>
    <t>P</t>
  </si>
  <si>
    <t>Nozzle堵塞导BPDL偏薄 299sheet，单管，1/25已改善</t>
    <phoneticPr fontId="2" type="noConversion"/>
  </si>
  <si>
    <t>26/01/23蒸镀批</t>
  </si>
  <si>
    <t>26/01/28蒸镀批</t>
  </si>
  <si>
    <t>26/01/24蒸镀批</t>
  </si>
  <si>
    <t>1F400 2#液刀导致IGZO偏小导致常暗黑斑Mura和S向带状Mura改善，清洁无效@1/31，目前做转向验证，预计3/18出结果</t>
    <phoneticPr fontId="2" type="noConversion"/>
  </si>
  <si>
    <t>AW污染导致G向ELA mura 1.89%
S向ELA mura 0.77%,11/12导入改善对策</t>
    <phoneticPr fontId="2" type="noConversion"/>
  </si>
  <si>
    <t>彩斑优化</t>
    <phoneticPr fontId="2" type="noConversion"/>
  </si>
  <si>
    <t>常暗黑斑0.4%：PIN更换@1/13，改善</t>
    <phoneticPr fontId="2" type="noConversion"/>
  </si>
  <si>
    <t>常暗黑斑:PIN mura，已盖上</t>
    <phoneticPr fontId="2" type="noConversion"/>
  </si>
  <si>
    <t>改善</t>
    <phoneticPr fontId="2" type="noConversion"/>
  </si>
  <si>
    <t>1/24批次Aging ESD区烧伤恶化~0.3%，原因暂未厘清</t>
    <phoneticPr fontId="2" type="noConversion"/>
  </si>
  <si>
    <t>1/24批次水渍Mura因Qtime超时恶化~2.2%，目前已收严12→8h，1/25批次回归</t>
    <phoneticPr fontId="2" type="noConversion"/>
  </si>
  <si>
    <t>换线止血</t>
    <phoneticPr fontId="2" type="noConversion"/>
  </si>
  <si>
    <t>M626 转量后Particle不良发生，Particle成分正在解析中，预计2/15改善完成，降到＜0.5%</t>
    <phoneticPr fontId="2" type="noConversion"/>
  </si>
  <si>
    <t>C522 Inline没有检出，导致不良升高，CT已经识别到了，在进行改善，2/16前改善完成</t>
    <phoneticPr fontId="2" type="noConversion"/>
  </si>
  <si>
    <t>M721</t>
    <phoneticPr fontId="2" type="noConversion"/>
  </si>
  <si>
    <t>G3655FP106FA-008E</t>
  </si>
  <si>
    <t>F4</t>
  </si>
  <si>
    <t>LME655FP1015</t>
  </si>
  <si>
    <t>G3690FP101FA-01HE</t>
  </si>
  <si>
    <t>LME690FP1012</t>
  </si>
  <si>
    <t>LMPB14UH1017</t>
  </si>
  <si>
    <t>G3B40QH004GA-008E</t>
  </si>
  <si>
    <t>LMEB40QH1014</t>
  </si>
  <si>
    <t>G3B14UH004FA-006P</t>
  </si>
  <si>
    <t>LMPB14UH1016</t>
  </si>
  <si>
    <t>G3B14QH001GA-T09E</t>
  </si>
  <si>
    <t>天青石中尺寸预研项目</t>
  </si>
  <si>
    <t>T3</t>
  </si>
  <si>
    <t>LMEB14QH1012</t>
  </si>
  <si>
    <t>LMP678TS1011</t>
  </si>
  <si>
    <t>LMPB14UH1018</t>
  </si>
  <si>
    <t>玉京山预研项目氧化物</t>
  </si>
  <si>
    <t>G3678FP109FA-00AP</t>
  </si>
  <si>
    <t>F3</t>
  </si>
  <si>
    <t>LMP678FP1019</t>
  </si>
  <si>
    <t>G3686FP101FA-008E</t>
  </si>
  <si>
    <t>F136</t>
  </si>
  <si>
    <t>F5</t>
  </si>
  <si>
    <t>LME686FP1011</t>
  </si>
  <si>
    <t>G3817FP101FA-03EE</t>
  </si>
  <si>
    <t>LME817FP1013</t>
  </si>
  <si>
    <t>G3656FA101FA-007E</t>
  </si>
  <si>
    <t>S120</t>
  </si>
  <si>
    <t>S0</t>
  </si>
  <si>
    <t>LME656FA1011</t>
  </si>
  <si>
    <t>LMPB14UH1012</t>
  </si>
  <si>
    <t>G3B40QH001GA-008E</t>
  </si>
  <si>
    <t>LMEB40QH1013</t>
  </si>
  <si>
    <t>G3675FP103FA-00EE</t>
  </si>
  <si>
    <t>C550</t>
  </si>
  <si>
    <t>LG</t>
  </si>
  <si>
    <t>LME675FP1017</t>
  </si>
  <si>
    <t>G3683FP103FA-008E</t>
  </si>
  <si>
    <t>LME683FP1013</t>
  </si>
  <si>
    <t>G3678FP109FA-00AE</t>
  </si>
  <si>
    <t>LME678FP1019</t>
  </si>
  <si>
    <t>G3680QA101FA-00AE</t>
  </si>
  <si>
    <t>D268</t>
  </si>
  <si>
    <t>DQ</t>
  </si>
  <si>
    <t>LME680QA1011</t>
  </si>
  <si>
    <t>G3655FP106FA-008P</t>
  </si>
  <si>
    <t>LMP655FP1015</t>
  </si>
  <si>
    <t>G3B11TU101GA-T0EE</t>
  </si>
  <si>
    <t>和田玉VIP自研</t>
  </si>
  <si>
    <t>H7</t>
  </si>
  <si>
    <t>LMEB11TU1011</t>
  </si>
  <si>
    <t>G3659FP102FA-007E</t>
  </si>
  <si>
    <t>Z571</t>
  </si>
  <si>
    <t>Z7</t>
  </si>
  <si>
    <t>LME659FP1012</t>
  </si>
  <si>
    <t>G3668QH102FA-004E</t>
  </si>
  <si>
    <t>G3348TS103FA-007E</t>
  </si>
  <si>
    <t>C553</t>
  </si>
  <si>
    <t>A9</t>
  </si>
  <si>
    <t>LME348TS1013</t>
  </si>
  <si>
    <t>玉京山预研项目LTPO高刷</t>
  </si>
  <si>
    <t>G3684FP101FA-019E</t>
  </si>
  <si>
    <t>C556</t>
  </si>
  <si>
    <t>CZ</t>
  </si>
  <si>
    <t>LME684FP1012</t>
  </si>
  <si>
    <t>G3192TR101FA-007P</t>
  </si>
  <si>
    <t>LMP192TR1011</t>
  </si>
  <si>
    <t>G3654FA102FA-00EE</t>
  </si>
  <si>
    <t>C539</t>
  </si>
  <si>
    <t>LH</t>
  </si>
  <si>
    <t>LME654FA1011</t>
  </si>
  <si>
    <t>M721</t>
    <phoneticPr fontId="2" type="noConversion"/>
  </si>
  <si>
    <t>M727</t>
    <phoneticPr fontId="2" type="noConversion"/>
  </si>
  <si>
    <t>03/25蒸镀批次</t>
  </si>
  <si>
    <t>03/14蒸镀批次</t>
  </si>
  <si>
    <t>04/28蒸镀批次</t>
  </si>
  <si>
    <t>05/19蒸镀批次</t>
  </si>
  <si>
    <t>06/10蒸镀批次</t>
  </si>
  <si>
    <t>03/13蒸镀批次</t>
  </si>
  <si>
    <t>03/18蒸镀批次</t>
  </si>
  <si>
    <t>04/14蒸镀批次</t>
  </si>
  <si>
    <t>06/06蒸镀批次</t>
  </si>
  <si>
    <t>06/18蒸镀批次</t>
  </si>
  <si>
    <t>05/04蒸镀批次</t>
  </si>
  <si>
    <t>03/10蒸镀批次</t>
  </si>
  <si>
    <t>03/31蒸镀批次</t>
  </si>
  <si>
    <t>05/20蒸镀批次</t>
  </si>
  <si>
    <t>06/21蒸镀批次</t>
  </si>
  <si>
    <t>05/27蒸镀批次</t>
  </si>
  <si>
    <t>04/13蒸镀批次</t>
  </si>
  <si>
    <t>04/21蒸镀批次</t>
  </si>
  <si>
    <t>03/28蒸镀批次</t>
  </si>
  <si>
    <t>05/10蒸镀批次</t>
  </si>
  <si>
    <t>05/03蒸镀批次</t>
  </si>
  <si>
    <t>03/09蒸镀批次</t>
  </si>
  <si>
    <t>06/27蒸镀批次</t>
  </si>
  <si>
    <t>M721</t>
  </si>
  <si>
    <t>05/16蒸镀批次</t>
  </si>
  <si>
    <t>02/25蒸镀批次</t>
  </si>
  <si>
    <t>04/29蒸镀批次</t>
  </si>
  <si>
    <t>04/23蒸镀批次</t>
  </si>
  <si>
    <t>06/19蒸镀批次</t>
  </si>
  <si>
    <t>C55</t>
    <phoneticPr fontId="2" type="noConversion"/>
  </si>
  <si>
    <t>C51</t>
    <phoneticPr fontId="2" type="noConversion"/>
  </si>
  <si>
    <t>M05</t>
    <phoneticPr fontId="2" type="noConversion"/>
  </si>
  <si>
    <t>M02</t>
    <phoneticPr fontId="2" type="noConversion"/>
  </si>
  <si>
    <t>M03</t>
    <phoneticPr fontId="2" type="noConversion"/>
  </si>
  <si>
    <t>M04</t>
    <phoneticPr fontId="2" type="noConversion"/>
  </si>
  <si>
    <t>M06</t>
    <phoneticPr fontId="2" type="noConversion"/>
  </si>
  <si>
    <t>M07</t>
  </si>
  <si>
    <t>M07</t>
    <phoneticPr fontId="2" type="noConversion"/>
  </si>
  <si>
    <t>O678</t>
    <phoneticPr fontId="2" type="noConversion"/>
  </si>
  <si>
    <t>M673</t>
    <phoneticPr fontId="2" type="noConversion"/>
  </si>
  <si>
    <t>M755</t>
    <phoneticPr fontId="2" type="noConversion"/>
  </si>
  <si>
    <t>M756</t>
    <phoneticPr fontId="2" type="noConversion"/>
  </si>
  <si>
    <t>M755</t>
    <phoneticPr fontId="2" type="noConversion"/>
  </si>
  <si>
    <t>M628</t>
    <phoneticPr fontId="2" type="noConversion"/>
  </si>
  <si>
    <t>25/12/20蒸镀批</t>
  </si>
  <si>
    <t>26/02/07蒸镀批</t>
  </si>
  <si>
    <t>25/07/21蒸镀批</t>
  </si>
  <si>
    <t>25/09/30蒸镀批</t>
  </si>
  <si>
    <t>26/02/10蒸镀批</t>
  </si>
  <si>
    <t>26/01/29蒸镀批</t>
  </si>
  <si>
    <t>26/02/18蒸镀批</t>
  </si>
  <si>
    <t>26/02/19蒸镀批</t>
  </si>
  <si>
    <t>26/02/16蒸镀批</t>
  </si>
  <si>
    <t>JNCDN风险</t>
    <phoneticPr fontId="2" type="noConversion"/>
  </si>
  <si>
    <t>TP责来料NG</t>
    <phoneticPr fontId="2" type="noConversion"/>
  </si>
  <si>
    <t>Array责来料异常4.23%</t>
    <phoneticPr fontId="2" type="noConversion"/>
  </si>
  <si>
    <t>降等TP责</t>
    <phoneticPr fontId="2" type="noConversion"/>
  </si>
  <si>
    <t>PPA Margin小Mask改善0.05%</t>
    <phoneticPr fontId="2" type="noConversion"/>
  </si>
  <si>
    <t>无TP OC未做</t>
    <phoneticPr fontId="2" type="noConversion"/>
  </si>
  <si>
    <t>JNCDN持续恶化5%</t>
    <phoneticPr fontId="2" type="noConversion"/>
  </si>
  <si>
    <t>色轨迹调整，预计改善到3%</t>
    <phoneticPr fontId="2" type="noConversion"/>
  </si>
  <si>
    <t>常亮白斑0.25%，Y已更换O-ring 12/5,
常暗黑斑0.75%，S向带状Mura 0.11%：E列，1F400 2#禁Run 12/30，做转项验证中，预计3/18出结果</t>
    <phoneticPr fontId="2" type="noConversion"/>
  </si>
  <si>
    <t>OLED翘曲0.06%→0.29%：①当前Lami优先LLO2#作业；LLO1#临时禁用；②下批次LLO能量 DOE验证优化；
屏体破裂0.17%→0.24%： LLO #1，DLA #2禁run ②优化设备参数 @3/1</t>
    <phoneticPr fontId="2" type="noConversion"/>
  </si>
  <si>
    <t>OLED翘曲和屏体破裂</t>
    <phoneticPr fontId="2" type="noConversion"/>
  </si>
  <si>
    <t>SHortNG改善</t>
    <phoneticPr fontId="2" type="noConversion"/>
  </si>
  <si>
    <t>PHT后膜层PEELING</t>
    <phoneticPr fontId="2" type="noConversion"/>
  </si>
  <si>
    <t>PHT后膜层PEELING改善</t>
    <phoneticPr fontId="2" type="noConversion"/>
  </si>
  <si>
    <t>无MTP NG</t>
    <phoneticPr fontId="2" type="noConversion"/>
  </si>
  <si>
    <t>S向ELA Mura 恶化0.4%：12/24日L3能量衰减导致，①1/15日切换博纯气体；②LFR 1/21 日上线后Margin 8mj改善至12mj，需追踪改善效果</t>
    <phoneticPr fontId="2" type="noConversion"/>
  </si>
  <si>
    <t>点恶化0.3%：IGZO断线异常，1F400 3APP04 1/21过货产出，1/28设备禁Run</t>
    <phoneticPr fontId="2" type="noConversion"/>
  </si>
  <si>
    <t>孔区环状Mura 2/7批次受单lot影响，1D400已禁Run@2/7，本批次预计改善~0.1%</t>
  </si>
  <si>
    <t>孔区环状Mura 2/7批次受单lot影响，1D400已禁Run@2/7，本批次预计改善~0.03%</t>
  </si>
  <si>
    <t>①12/20批次电流异常首次开判，高发片受AGCFB影响，本批次预计改善~0.3%
②12/20 ESD烧伤恶化受2sheet偶发1G620 TT Pt影响，下批次预计改善~0.3%
③12/20ESD受Aging影响，本批次预计改善~2%</t>
    <phoneticPr fontId="2" type="noConversion"/>
  </si>
  <si>
    <t>12/20批次PEP8光阻气泡恶化，下批次上线Gap降低150→110条件，预计改善2%</t>
    <phoneticPr fontId="2" type="noConversion"/>
  </si>
  <si>
    <t>1.S向ELA 2/7批次受1#AW污染影响，Full Purge上线@12/26，预计改善0.1%</t>
    <phoneticPr fontId="2" type="noConversion"/>
  </si>
  <si>
    <t>S向ELA mura预计改善</t>
    <phoneticPr fontId="2" type="noConversion"/>
  </si>
  <si>
    <t>IGZO断线异常，1F400 3APP04 1/21过货产出，1/28设备禁Run</t>
    <phoneticPr fontId="2" type="noConversion"/>
  </si>
  <si>
    <t>屏体异物(黑白点/凹点)</t>
    <phoneticPr fontId="2" type="noConversion"/>
  </si>
  <si>
    <t>PCD ESD击伤1.26%（目前无有效方案）</t>
    <phoneticPr fontId="2" type="noConversion"/>
  </si>
  <si>
    <t>常暗黑斑：0.38%→0.17%，IGZO断线，12/20设备禁Run 
常亮白斑0.44%→0.17%，液刀置换，1/26改善后无聚集</t>
    <phoneticPr fontId="2" type="noConversion"/>
  </si>
  <si>
    <t>穿刺异物改善</t>
    <phoneticPr fontId="2" type="noConversion"/>
  </si>
  <si>
    <t>干刻责残留</t>
    <phoneticPr fontId="2" type="noConversion"/>
  </si>
  <si>
    <t>01/29批</t>
    <phoneticPr fontId="2" type="noConversion"/>
  </si>
  <si>
    <t>1.S向ELA 2/7批次受1#AW污染影响，Full Purge上线@12/26，</t>
    <phoneticPr fontId="2" type="noConversion"/>
  </si>
  <si>
    <t>彩斑 0.6%</t>
    <phoneticPr fontId="2" type="noConversion"/>
  </si>
  <si>
    <t>B暗点原因未找到0.37%</t>
    <phoneticPr fontId="2" type="noConversion"/>
  </si>
  <si>
    <t>ESD 0.4%,Mask 1/10到厂上线
验证结果预计3/18产出，加投的批次能赶上改版mask上线</t>
    <phoneticPr fontId="2" type="noConversion"/>
  </si>
  <si>
    <t>无Array来料责异常</t>
    <phoneticPr fontId="2" type="noConversion"/>
  </si>
  <si>
    <t>无换线影响</t>
    <phoneticPr fontId="2" type="noConversion"/>
  </si>
  <si>
    <t>无久未Run问题</t>
    <phoneticPr fontId="2" type="noConversion"/>
  </si>
  <si>
    <t>3.M3 PVD成膜Double清洗，改善线+AD 1.0%
4.Golden Line Run货，5/8/T转线14#/15# RS改善改善线+AD 1.0%</t>
    <phoneticPr fontId="2" type="noConversion"/>
  </si>
  <si>
    <t>CVD后3layer膜破</t>
    <phoneticPr fontId="2" type="noConversion"/>
  </si>
  <si>
    <t>点灯异常2.89%，CH2F5条件导致，2/11 变更Run货模式</t>
    <phoneticPr fontId="2" type="noConversion"/>
  </si>
  <si>
    <t>TP short NG 1.11%，CH2F5条件导致，2/11 变更Run货模式</t>
    <phoneticPr fontId="2" type="noConversion"/>
  </si>
  <si>
    <t>金属残留，CH2F5条件导致，2/11 变更Run货模式</t>
    <phoneticPr fontId="2" type="noConversion"/>
  </si>
  <si>
    <t>下保护膜PT</t>
    <phoneticPr fontId="2" type="noConversion"/>
  </si>
  <si>
    <t>M05</t>
    <phoneticPr fontId="2" type="noConversion"/>
  </si>
  <si>
    <t>2/7批</t>
    <phoneticPr fontId="2" type="noConversion"/>
  </si>
  <si>
    <t>2/7~2/19</t>
    <phoneticPr fontId="2" type="noConversion"/>
  </si>
  <si>
    <t>M02</t>
    <phoneticPr fontId="2" type="noConversion"/>
  </si>
  <si>
    <t>2/7批~2/18批</t>
    <phoneticPr fontId="2" type="noConversion"/>
  </si>
  <si>
    <r>
      <t xml:space="preserve">1/24批次G向ELA mura 恶化6%，1G500 3AED08-PC1/PC2/PC4/PC5相较于PC3存在明显腔差，临时禁用穿戴产品@2/4，目前推测G层机台搭配问题，初步1G400 DOES量调整验证，预计3/20 CT，预计本批次改善~3%
</t>
    </r>
    <r>
      <rPr>
        <sz val="10"/>
        <color rgb="FF0000FF"/>
        <rFont val="微软雅黑"/>
        <family val="2"/>
        <charset val="134"/>
      </rPr>
      <t>PC3腔室的水平为0.55%</t>
    </r>
    <phoneticPr fontId="2" type="noConversion"/>
  </si>
  <si>
    <t>2/26批</t>
    <phoneticPr fontId="2" type="noConversion"/>
  </si>
  <si>
    <t>2/10批</t>
    <phoneticPr fontId="2" type="noConversion"/>
  </si>
  <si>
    <t>02/10批</t>
    <phoneticPr fontId="2" type="noConversion"/>
  </si>
  <si>
    <t>彩斑：mask垫片100um 验证@3/中旬
模组验证，箱子已发，待PMC排产验证@日期待定</t>
    <phoneticPr fontId="2" type="noConversion"/>
  </si>
  <si>
    <t>色不均13个膜位拦截</t>
    <phoneticPr fontId="2" type="noConversion"/>
  </si>
  <si>
    <t>SIH4二元化验证10Sheet</t>
    <phoneticPr fontId="2" type="noConversion"/>
  </si>
  <si>
    <t>色不均3膜位拦截，预计3/18 PCCB释放，未分责返工</t>
    <phoneticPr fontId="2" type="noConversion"/>
  </si>
  <si>
    <t>②M1/M2 维修套图上线，预计改善1.0%</t>
    <phoneticPr fontId="2" type="noConversion"/>
  </si>
  <si>
    <t>2、G3亮点等级取消，改善0.5%</t>
    <phoneticPr fontId="2" type="noConversion"/>
  </si>
  <si>
    <t>暗点/斑中带点改善，BL层DKC原厂轴承更换，暗点类不良改善~1.2%</t>
    <phoneticPr fontId="2" type="noConversion"/>
  </si>
  <si>
    <t>2/16批</t>
    <phoneticPr fontId="2" type="noConversion"/>
  </si>
  <si>
    <t>五氟一烷混Run</t>
    <phoneticPr fontId="2" type="noConversion"/>
  </si>
  <si>
    <t>禁Run</t>
    <phoneticPr fontId="2" type="noConversion"/>
  </si>
  <si>
    <t>暗点恶化0.11%，IGZO断线，设备禁Run
G3亮点恶化0.2%为点放验证，VTH负偏，设备最优路线生产</t>
    <phoneticPr fontId="2" type="noConversion"/>
  </si>
  <si>
    <t>暗点&amp;G3亮点止血</t>
    <phoneticPr fontId="2" type="noConversion"/>
  </si>
  <si>
    <t>2/10批</t>
    <phoneticPr fontId="2" type="noConversion"/>
  </si>
  <si>
    <t>\</t>
    <phoneticPr fontId="2" type="noConversion"/>
  </si>
  <si>
    <t>①17900 DE15去化，目前可Run 19900/1D900/1W900，17900暂禁Run@10/26，Wip较多时，17900开启单LLU过货</t>
    <phoneticPr fontId="2" type="noConversion"/>
  </si>
  <si>
    <t>②12/19批次受2E行膜位聚集~0.3%，Array不可见，Oled 21320可见</t>
    <phoneticPr fontId="2" type="noConversion"/>
  </si>
  <si>
    <t>大面积亮点：返工Reaging</t>
    <phoneticPr fontId="2" type="noConversion"/>
  </si>
  <si>
    <t>常暗黑斑</t>
    <phoneticPr fontId="2" type="noConversion"/>
  </si>
  <si>
    <t>Array其他改善</t>
    <phoneticPr fontId="2" type="noConversion"/>
  </si>
  <si>
    <t>彩斑改善</t>
    <phoneticPr fontId="2" type="noConversion"/>
  </si>
  <si>
    <t>G彩短条改善</t>
    <phoneticPr fontId="2" type="noConversion"/>
  </si>
  <si>
    <t>2、ELA mura 0.8%改善（能量Drop）
3、常暗黑斑恶化0.1%，改善</t>
    <phoneticPr fontId="2" type="noConversion"/>
  </si>
  <si>
    <t>黑色不透明&amp;来料外围异物改善</t>
    <phoneticPr fontId="2" type="noConversion"/>
  </si>
  <si>
    <t>3月预测</t>
    <phoneticPr fontId="2" type="noConversion"/>
  </si>
  <si>
    <t>类型</t>
    <phoneticPr fontId="2" type="noConversion"/>
  </si>
  <si>
    <t>目标_3月</t>
    <phoneticPr fontId="2" type="noConversion"/>
  </si>
  <si>
    <t>目标</t>
    <phoneticPr fontId="2" type="noConversion"/>
  </si>
  <si>
    <t>Gap</t>
    <phoneticPr fontId="2" type="noConversion"/>
  </si>
  <si>
    <t>风险/跨月影响</t>
    <phoneticPr fontId="2" type="noConversion"/>
  </si>
  <si>
    <t>1#AB Touch Plate改造后Mask匹配</t>
  </si>
  <si>
    <t>1#AB Touch Plate首次Run片大量改善</t>
  </si>
  <si>
    <t>黑色异物恶化</t>
    <phoneticPr fontId="2" type="noConversion"/>
  </si>
  <si>
    <t>金属异物、膜层片状异物、静电穿刺异物规格优化</t>
    <phoneticPr fontId="2" type="noConversion"/>
  </si>
  <si>
    <t>后续暂无排产，同步Mask已换线至1#CD，Mask换回2#AB生产后提前进行改善</t>
    <phoneticPr fontId="2" type="noConversion"/>
  </si>
  <si>
    <t>M146 Mask复用，首次量产</t>
    <phoneticPr fontId="2" type="noConversion"/>
  </si>
  <si>
    <t>Mask用的是DNP和国产混用，有8.5%的色偏风险
明确返厂物料信息后进一步明确更新风险</t>
    <phoneticPr fontId="2" type="noConversion"/>
  </si>
  <si>
    <t>新产品Run间改善</t>
    <phoneticPr fontId="2" type="noConversion"/>
  </si>
  <si>
    <t>M2A7 Mask复用，首次量产影响</t>
    <phoneticPr fontId="2" type="noConversion"/>
  </si>
  <si>
    <t xml:space="preserve">1#AB Touch Plate改造首次Run片影响：刚改造会造成腔室与Mask不匹配，需要一点时间进行优化  </t>
    <phoneticPr fontId="2" type="noConversion"/>
  </si>
  <si>
    <t>黑色异物改善</t>
    <phoneticPr fontId="2" type="noConversion"/>
  </si>
  <si>
    <t>06/18蒸镀批次</t>
    <phoneticPr fontId="2" type="noConversion"/>
  </si>
  <si>
    <t>03/25蒸镀批次</t>
    <phoneticPr fontId="2" type="noConversion"/>
  </si>
  <si>
    <t>M06</t>
    <phoneticPr fontId="2" type="noConversion"/>
  </si>
  <si>
    <t>05/10蒸镀批次</t>
    <phoneticPr fontId="2" type="noConversion"/>
  </si>
  <si>
    <t>N301</t>
    <phoneticPr fontId="2" type="noConversion"/>
  </si>
  <si>
    <t>SIH4二元化验证80heet</t>
    <phoneticPr fontId="2" type="noConversion"/>
  </si>
  <si>
    <t>SIH4二元化验证5heet</t>
    <phoneticPr fontId="2" type="noConversion"/>
  </si>
  <si>
    <t>26/02/21蒸镀批</t>
  </si>
  <si>
    <t>26/02/20蒸镀批</t>
  </si>
  <si>
    <t>屏体黑斑改善0.25%</t>
    <phoneticPr fontId="2" type="noConversion"/>
  </si>
  <si>
    <t>彩斑恶化0.26%
G彩短条恶化0.39%</t>
    <phoneticPr fontId="2" type="noConversion"/>
  </si>
  <si>
    <t>TP复测NG 恶化 0.14%</t>
    <phoneticPr fontId="2" type="noConversion"/>
  </si>
  <si>
    <t>26/02/10蒸镀批</t>
    <phoneticPr fontId="2" type="noConversion"/>
  </si>
  <si>
    <t>3AT/3AU膜位持续影响</t>
    <phoneticPr fontId="2" type="noConversion"/>
  </si>
  <si>
    <t>MTP NG 0.13%</t>
    <phoneticPr fontId="2" type="noConversion"/>
  </si>
  <si>
    <t>3AT/3AU膜位持续影响</t>
  </si>
  <si>
    <t>03/04蒸镀批次</t>
    <phoneticPr fontId="2" type="noConversion"/>
  </si>
  <si>
    <t>SIH4二元化验证5Sheet</t>
    <phoneticPr fontId="2" type="noConversion"/>
  </si>
  <si>
    <t>CVD 13100 4C/4F RS Density飘高改善
因产能影响，18400 PP05投入</t>
    <phoneticPr fontId="2" type="noConversion"/>
  </si>
  <si>
    <t>18400 PP14&amp;PP15固线</t>
    <phoneticPr fontId="2" type="noConversion"/>
  </si>
  <si>
    <r>
      <t xml:space="preserve">1.S向ELA止损
</t>
    </r>
    <r>
      <rPr>
        <sz val="10"/>
        <color rgb="FFFF0000"/>
        <rFont val="微软雅黑"/>
        <family val="2"/>
        <charset val="134"/>
      </rPr>
      <t>2.S向带状mura 1F400 PP12展机点放影响</t>
    </r>
    <phoneticPr fontId="2" type="noConversion"/>
  </si>
  <si>
    <t>可修复暗点恶化：单Lot集中，PDL包边不足，修期间针对异常区域进行局部CD优化@3/4，预计3/18批次改善</t>
    <phoneticPr fontId="2" type="noConversion"/>
  </si>
  <si>
    <t>可修复暗点改善</t>
    <phoneticPr fontId="2" type="noConversion"/>
  </si>
  <si>
    <t>ILD Crack中心聚集改善</t>
    <phoneticPr fontId="2" type="noConversion"/>
  </si>
  <si>
    <t>26/01/17蒸镀批</t>
    <phoneticPr fontId="2" type="noConversion"/>
  </si>
  <si>
    <t>26/02/07蒸镀批</t>
    <phoneticPr fontId="2" type="noConversion"/>
  </si>
  <si>
    <t>穿刺异物</t>
    <phoneticPr fontId="2" type="noConversion"/>
  </si>
  <si>
    <t>无穿刺异物</t>
    <phoneticPr fontId="2" type="noConversion"/>
  </si>
  <si>
    <t>ILD Crack中心聚集改善
电流异常：3APP05 PT影响，Map集中：1EJ0, 1ET0, 2EJ0, 2ET0</t>
    <phoneticPr fontId="2" type="noConversion"/>
  </si>
  <si>
    <t>IGZO断线影响，11300 6# 机差影响，2/25 禁Run，长期改在在M3上线</t>
    <phoneticPr fontId="2" type="noConversion"/>
  </si>
  <si>
    <t>IGZO断线影响，11300 6# 机差影响改善</t>
    <phoneticPr fontId="2" type="noConversion"/>
  </si>
  <si>
    <t>FS11-PM4改善</t>
    <phoneticPr fontId="2" type="noConversion"/>
  </si>
  <si>
    <t>3APP05断线改善；M3 Particle爆量改善</t>
    <phoneticPr fontId="2" type="noConversion"/>
  </si>
  <si>
    <t>ELA LB1000控货生产，LB1500 RMS已下线@1/26</t>
    <phoneticPr fontId="2" type="noConversion"/>
  </si>
  <si>
    <t>金属层固线改善</t>
    <phoneticPr fontId="2" type="noConversion"/>
  </si>
  <si>
    <t>1K101 CVD O-RING二元化改善</t>
    <phoneticPr fontId="2" type="noConversion"/>
  </si>
  <si>
    <t>E02 L2 Drop异常</t>
    <phoneticPr fontId="2" type="noConversion"/>
  </si>
  <si>
    <t>单Lot影响去化</t>
    <phoneticPr fontId="2" type="noConversion"/>
  </si>
  <si>
    <t>M693 PDL CD下调0.2</t>
    <phoneticPr fontId="2" type="noConversion"/>
  </si>
  <si>
    <t>IGZO断线改善，PP04转线</t>
    <phoneticPr fontId="2" type="noConversion"/>
  </si>
  <si>
    <t>05/27蒸镀批次</t>
    <phoneticPr fontId="2" type="noConversion"/>
  </si>
  <si>
    <t>06/01蒸镀批次</t>
    <phoneticPr fontId="2" type="noConversion"/>
  </si>
  <si>
    <t>05/21蒸镀批次</t>
    <phoneticPr fontId="2" type="noConversion"/>
  </si>
  <si>
    <t>06/29蒸镀批次</t>
    <phoneticPr fontId="2" type="noConversion"/>
  </si>
  <si>
    <t>06/07蒸镀批次</t>
    <phoneticPr fontId="2" type="noConversion"/>
  </si>
  <si>
    <t>05/04蒸镀批次</t>
    <phoneticPr fontId="2" type="noConversion"/>
  </si>
  <si>
    <t>05/24蒸镀批次</t>
    <phoneticPr fontId="2" type="noConversion"/>
  </si>
  <si>
    <t>06/04蒸镀批次</t>
    <phoneticPr fontId="2" type="noConversion"/>
  </si>
  <si>
    <t>M656</t>
    <phoneticPr fontId="2" type="noConversion"/>
  </si>
  <si>
    <t>1#AB Touch Plate改造不良影响</t>
    <phoneticPr fontId="2" type="noConversion"/>
  </si>
  <si>
    <t>1#AB Touch Plate改造不良改善</t>
    <phoneticPr fontId="2" type="noConversion"/>
  </si>
  <si>
    <t>1#AB Touch Plate改造影响</t>
    <phoneticPr fontId="2" type="noConversion"/>
  </si>
  <si>
    <t>1#AB Touch Plate改造不良影响</t>
    <phoneticPr fontId="2" type="noConversion"/>
  </si>
  <si>
    <t>换线影响9%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</si>
</sst>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3">
    <numFmt numFmtId="176" formatCode="#0.0%"/>
    <numFmt numFmtId="177" formatCode="0.0%"/>
    <numFmt numFmtId="178" formatCode="m/d;@"/>
    <numFmt numFmtId="179" formatCode="#0.00%"/>
    <numFmt numFmtId="180" formatCode="#0"/>
    <numFmt numFmtId="181" formatCode="0.00_);[Red]\(0.00\)"/>
    <numFmt numFmtId="182" formatCode="0.0000000000000000%"/>
    <numFmt numFmtId="183" formatCode="0.00000000000000000%"/>
    <numFmt numFmtId="184" formatCode="0.0_);[Red]\(0.0\)"/>
    <numFmt numFmtId="185" formatCode="0_);[Red]\(0\)"/>
    <numFmt numFmtId="186" formatCode="0_ "/>
    <numFmt numFmtId="187" formatCode="0.000000000000000%"/>
    <numFmt numFmtId="188" formatCode="0.000%"/>
  </numFmts>
  <fonts count="41" x14ac:knownFonts="1"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name val="微软雅黑"/>
      <family val="2"/>
      <charset val="134"/>
    </font>
    <font>
      <sz val="11"/>
      <color theme="1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sz val="11"/>
      <name val="微软雅黑"/>
      <family val="2"/>
      <charset val="134"/>
    </font>
    <font>
      <sz val="9"/>
      <name val="微软雅黑"/>
      <family val="2"/>
      <charset val="134"/>
    </font>
    <font>
      <b/>
      <sz val="14"/>
      <color theme="1"/>
      <name val="微软雅黑"/>
      <family val="2"/>
      <charset val="134"/>
    </font>
    <font>
      <sz val="10"/>
      <color rgb="FF0000FF"/>
      <name val="微软雅黑"/>
      <family val="2"/>
      <charset val="134"/>
    </font>
    <font>
      <sz val="10"/>
      <color rgb="FFFFFFFF"/>
      <name val="微软雅黑"/>
      <family val="2"/>
      <charset val="134"/>
    </font>
    <font>
      <u/>
      <sz val="9"/>
      <color rgb="FF0000FF"/>
      <name val="微软雅黑"/>
      <family val="2"/>
      <charset val="134"/>
    </font>
    <font>
      <sz val="9"/>
      <color rgb="FFFFFFFF"/>
      <name val="微软雅黑"/>
      <family val="2"/>
      <charset val="134"/>
    </font>
    <font>
      <sz val="11"/>
      <color rgb="FF00B050"/>
      <name val="微软雅黑"/>
      <family val="2"/>
      <charset val="134"/>
    </font>
    <font>
      <b/>
      <sz val="14"/>
      <color indexed="8"/>
      <name val="微软雅黑"/>
      <family val="2"/>
      <charset val="134"/>
    </font>
    <font>
      <b/>
      <sz val="10"/>
      <color rgb="FF0000FF"/>
      <name val="微软雅黑"/>
      <family val="2"/>
      <charset val="134"/>
    </font>
    <font>
      <b/>
      <sz val="10"/>
      <name val="微软雅黑"/>
      <family val="2"/>
      <charset val="134"/>
    </font>
    <font>
      <sz val="10"/>
      <color rgb="FF00B050"/>
      <name val="微软雅黑"/>
      <family val="2"/>
      <charset val="134"/>
    </font>
    <font>
      <sz val="10"/>
      <color rgb="FFFF0000"/>
      <name val="微软雅黑"/>
      <family val="2"/>
      <charset val="134"/>
    </font>
    <font>
      <b/>
      <sz val="10"/>
      <color rgb="FF00B050"/>
      <name val="微软雅黑"/>
      <family val="2"/>
      <charset val="134"/>
    </font>
    <font>
      <b/>
      <sz val="10"/>
      <color rgb="FFFF0000"/>
      <name val="微软雅黑"/>
      <family val="2"/>
      <charset val="134"/>
    </font>
    <font>
      <b/>
      <sz val="10"/>
      <color indexed="8"/>
      <name val="微软雅黑"/>
      <family val="2"/>
      <charset val="134"/>
    </font>
    <font>
      <sz val="10"/>
      <color indexed="8"/>
      <name val="微软雅黑"/>
      <family val="2"/>
      <charset val="134"/>
    </font>
    <font>
      <u/>
      <sz val="11"/>
      <color theme="10"/>
      <name val="宋体"/>
      <family val="2"/>
      <scheme val="minor"/>
    </font>
    <font>
      <sz val="11"/>
      <color theme="10"/>
      <name val="宋体"/>
      <family val="2"/>
      <scheme val="minor"/>
    </font>
    <font>
      <sz val="9"/>
      <color theme="1"/>
      <name val="微软雅黑"/>
      <family val="2"/>
      <charset val="134"/>
    </font>
    <font>
      <b/>
      <sz val="12"/>
      <color theme="1"/>
      <name val="宋体"/>
      <family val="3"/>
      <charset val="134"/>
      <scheme val="minor"/>
    </font>
    <font>
      <sz val="9"/>
      <color theme="1"/>
      <name val="宋体"/>
      <family val="2"/>
      <scheme val="minor"/>
    </font>
    <font>
      <b/>
      <sz val="9"/>
      <color theme="1"/>
      <name val="微软雅黑"/>
      <family val="2"/>
      <charset val="134"/>
    </font>
    <font>
      <b/>
      <sz val="9"/>
      <name val="微软雅黑"/>
      <family val="2"/>
      <charset val="134"/>
    </font>
    <font>
      <b/>
      <sz val="8"/>
      <color theme="1"/>
      <name val="微软雅黑"/>
      <family val="2"/>
      <charset val="134"/>
    </font>
    <font>
      <sz val="10"/>
      <color theme="8"/>
      <name val="微软雅黑"/>
      <family val="2"/>
      <charset val="134"/>
    </font>
    <font>
      <sz val="10"/>
      <color theme="1" tint="0.34998626667073579"/>
      <name val="微软雅黑"/>
      <family val="2"/>
      <charset val="134"/>
    </font>
    <font>
      <sz val="10"/>
      <color rgb="FFFFFFCC"/>
      <name val="微软雅黑"/>
      <family val="2"/>
      <charset val="134"/>
    </font>
    <font>
      <b/>
      <sz val="12"/>
      <color rgb="FF0000FF"/>
      <name val="微软雅黑"/>
      <family val="2"/>
      <charset val="134"/>
    </font>
    <font>
      <sz val="10.5"/>
      <color rgb="FF000000"/>
      <name val="微软雅黑"/>
      <family val="2"/>
      <charset val="134"/>
    </font>
    <font>
      <sz val="10"/>
      <color rgb="FFFF643F"/>
      <name val="微软雅黑"/>
      <family val="2"/>
      <charset val="134"/>
    </font>
    <font>
      <sz val="10"/>
      <color theme="1" tint="0.249977111117893"/>
      <name val="微软雅黑"/>
      <family val="2"/>
      <charset val="134"/>
    </font>
    <font>
      <sz val="10"/>
      <color theme="0" tint="-0.34998626667073579"/>
      <name val="微软雅黑"/>
      <family val="2"/>
      <charset val="134"/>
    </font>
  </fonts>
  <fills count="3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5C93B0"/>
        <bgColor rgb="FF5C93B0"/>
      </patternFill>
    </fill>
    <fill>
      <patternFill patternType="solid">
        <fgColor rgb="FFC2E6FF"/>
        <bgColor rgb="FFC2E6FF"/>
      </patternFill>
    </fill>
    <fill>
      <patternFill patternType="solid">
        <fgColor rgb="FFFFFFFF"/>
        <bgColor rgb="FFFFFFFF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rgb="FFC2E6FF"/>
      </patternFill>
    </fill>
    <fill>
      <patternFill patternType="solid">
        <fgColor rgb="FFFFFF00"/>
        <bgColor rgb="FFFFFFFF"/>
      </patternFill>
    </fill>
    <fill>
      <patternFill patternType="solid">
        <fgColor rgb="FF99CC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643F"/>
        <bgColor indexed="64"/>
      </patternFill>
    </fill>
    <fill>
      <patternFill patternType="solid">
        <fgColor rgb="FFFFC000"/>
        <bgColor rgb="FF5C93B0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5">
    <xf numFmtId="0" fontId="0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>
      <alignment vertical="center"/>
    </xf>
    <xf numFmtId="0" fontId="25" fillId="0" borderId="0" applyNumberFormat="0" applyFill="0" applyBorder="0" applyAlignment="0" applyProtection="0"/>
  </cellStyleXfs>
  <cellXfs count="601">
    <xf numFmtId="0" fontId="1" fillId="0" borderId="0"/>
    <xf numFmtId="0" fontId="3" fillId="0" borderId="4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center"/>
    </xf>
    <xf numFmtId="10" fontId="4" fillId="0" borderId="1" xfId="0" applyNumberFormat="1" applyFont="1" applyBorder="1" applyAlignment="1">
      <alignment horizontal="center" vertical="center"/>
    </xf>
    <xf numFmtId="10" fontId="4" fillId="0" borderId="1" xfId="3" applyNumberFormat="1" applyFont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 wrapText="1"/>
    </xf>
    <xf numFmtId="10" fontId="8" fillId="0" borderId="1" xfId="0" applyNumberFormat="1" applyFont="1" applyFill="1" applyBorder="1" applyAlignment="1">
      <alignment horizontal="left" vertical="center" wrapText="1"/>
    </xf>
    <xf numFmtId="10" fontId="8" fillId="5" borderId="1" xfId="0" applyNumberFormat="1" applyFont="1" applyFill="1" applyBorder="1" applyAlignment="1">
      <alignment horizontal="center" vertical="center" wrapText="1"/>
    </xf>
    <xf numFmtId="0" fontId="0" fillId="0" borderId="0" xfId="0" applyFont="1" applyAlignment="1">
      <alignment horizontal="center" vertical="center"/>
    </xf>
    <xf numFmtId="0" fontId="12" fillId="9" borderId="10" xfId="0" applyFont="1" applyFill="1" applyBorder="1" applyAlignment="1">
      <alignment horizontal="center" vertical="center" wrapText="1"/>
    </xf>
    <xf numFmtId="0" fontId="12" fillId="9" borderId="8" xfId="0" applyFont="1" applyFill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180" fontId="9" fillId="10" borderId="8" xfId="0" applyNumberFormat="1" applyFont="1" applyFill="1" applyBorder="1" applyAlignment="1">
      <alignment horizontal="center" vertical="center" wrapText="1"/>
    </xf>
    <xf numFmtId="180" fontId="9" fillId="11" borderId="8" xfId="0" applyNumberFormat="1" applyFont="1" applyFill="1" applyBorder="1" applyAlignment="1">
      <alignment horizontal="center" vertical="center" wrapText="1"/>
    </xf>
    <xf numFmtId="179" fontId="9" fillId="11" borderId="8" xfId="0" applyNumberFormat="1" applyFont="1" applyFill="1" applyBorder="1" applyAlignment="1">
      <alignment horizontal="center" vertical="center" wrapText="1"/>
    </xf>
    <xf numFmtId="179" fontId="9" fillId="10" borderId="8" xfId="0" applyNumberFormat="1" applyFont="1" applyFill="1" applyBorder="1" applyAlignment="1">
      <alignment horizontal="center" vertical="center" wrapText="1"/>
    </xf>
    <xf numFmtId="179" fontId="13" fillId="10" borderId="8" xfId="0" applyNumberFormat="1" applyFont="1" applyFill="1" applyBorder="1" applyAlignment="1">
      <alignment horizontal="center" vertical="center" wrapText="1"/>
    </xf>
    <xf numFmtId="179" fontId="13" fillId="11" borderId="8" xfId="0" applyNumberFormat="1" applyFont="1" applyFill="1" applyBorder="1" applyAlignment="1">
      <alignment horizontal="center" vertical="center" wrapText="1"/>
    </xf>
    <xf numFmtId="0" fontId="14" fillId="9" borderId="8" xfId="0" applyFont="1" applyFill="1" applyBorder="1" applyAlignment="1">
      <alignment horizontal="center" vertical="center" wrapText="1"/>
    </xf>
    <xf numFmtId="10" fontId="15" fillId="5" borderId="1" xfId="0" applyNumberFormat="1" applyFont="1" applyFill="1" applyBorder="1" applyAlignment="1">
      <alignment horizontal="left" vertical="center" wrapText="1"/>
    </xf>
    <xf numFmtId="10" fontId="15" fillId="0" borderId="1" xfId="0" applyNumberFormat="1" applyFont="1" applyFill="1" applyBorder="1" applyAlignment="1">
      <alignment horizontal="center" vertical="center" wrapText="1"/>
    </xf>
    <xf numFmtId="0" fontId="0" fillId="2" borderId="0" xfId="0" applyFont="1" applyFill="1"/>
    <xf numFmtId="0" fontId="4" fillId="2" borderId="1" xfId="0" applyFont="1" applyFill="1" applyBorder="1" applyAlignment="1">
      <alignment horizontal="center" vertical="center"/>
    </xf>
    <xf numFmtId="10" fontId="15" fillId="5" borderId="1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/>
    </xf>
    <xf numFmtId="10" fontId="5" fillId="6" borderId="1" xfId="0" applyNumberFormat="1" applyFont="1" applyFill="1" applyBorder="1" applyAlignment="1">
      <alignment horizontal="center" vertical="center"/>
    </xf>
    <xf numFmtId="10" fontId="5" fillId="6" borderId="1" xfId="3" applyNumberFormat="1" applyFont="1" applyFill="1" applyBorder="1" applyAlignment="1">
      <alignment horizontal="center" vertical="center"/>
    </xf>
    <xf numFmtId="10" fontId="18" fillId="8" borderId="1" xfId="3" applyNumberFormat="1" applyFont="1" applyFill="1" applyBorder="1" applyAlignment="1">
      <alignment horizontal="center" vertical="center"/>
    </xf>
    <xf numFmtId="0" fontId="18" fillId="8" borderId="1" xfId="0" applyFont="1" applyFill="1" applyBorder="1" applyAlignment="1">
      <alignment horizontal="center"/>
    </xf>
    <xf numFmtId="10" fontId="18" fillId="8" borderId="1" xfId="3" applyNumberFormat="1" applyFont="1" applyFill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10" fontId="5" fillId="0" borderId="1" xfId="0" applyNumberFormat="1" applyFont="1" applyBorder="1" applyAlignment="1">
      <alignment horizontal="center" vertical="center"/>
    </xf>
    <xf numFmtId="10" fontId="5" fillId="0" borderId="1" xfId="0" applyNumberFormat="1" applyFont="1" applyFill="1" applyBorder="1" applyAlignment="1">
      <alignment horizontal="left" vertical="center" wrapText="1"/>
    </xf>
    <xf numFmtId="10" fontId="19" fillId="0" borderId="1" xfId="0" applyNumberFormat="1" applyFont="1" applyFill="1" applyBorder="1" applyAlignment="1">
      <alignment horizontal="center" vertical="center" wrapText="1"/>
    </xf>
    <xf numFmtId="10" fontId="20" fillId="0" borderId="1" xfId="0" applyNumberFormat="1" applyFont="1" applyFill="1" applyBorder="1" applyAlignment="1">
      <alignment horizontal="center" vertical="center" wrapText="1"/>
    </xf>
    <xf numFmtId="10" fontId="5" fillId="0" borderId="1" xfId="0" applyNumberFormat="1" applyFont="1" applyFill="1" applyBorder="1" applyAlignment="1">
      <alignment horizontal="center" vertical="center" wrapText="1"/>
    </xf>
    <xf numFmtId="10" fontId="5" fillId="0" borderId="1" xfId="0" applyNumberFormat="1" applyFont="1" applyFill="1" applyBorder="1" applyAlignment="1">
      <alignment vertical="center" wrapText="1"/>
    </xf>
    <xf numFmtId="10" fontId="20" fillId="0" borderId="1" xfId="0" applyNumberFormat="1" applyFont="1" applyFill="1" applyBorder="1" applyAlignment="1">
      <alignment horizontal="center" vertical="center"/>
    </xf>
    <xf numFmtId="10" fontId="5" fillId="0" borderId="1" xfId="0" applyNumberFormat="1" applyFont="1" applyFill="1" applyBorder="1" applyAlignment="1">
      <alignment horizontal="center" vertical="center"/>
    </xf>
    <xf numFmtId="10" fontId="5" fillId="0" borderId="1" xfId="0" applyNumberFormat="1" applyFont="1" applyFill="1" applyBorder="1" applyAlignment="1">
      <alignment horizontal="left" vertical="center"/>
    </xf>
    <xf numFmtId="10" fontId="19" fillId="0" borderId="1" xfId="0" applyNumberFormat="1" applyFont="1" applyFill="1" applyBorder="1" applyAlignment="1">
      <alignment horizontal="center" vertical="center"/>
    </xf>
    <xf numFmtId="10" fontId="5" fillId="0" borderId="1" xfId="3" applyNumberFormat="1" applyFont="1" applyBorder="1" applyAlignment="1">
      <alignment horizontal="center" vertical="center"/>
    </xf>
    <xf numFmtId="10" fontId="19" fillId="0" borderId="1" xfId="0" applyNumberFormat="1" applyFont="1" applyBorder="1" applyAlignment="1">
      <alignment horizontal="center" vertical="center" wrapText="1"/>
    </xf>
    <xf numFmtId="10" fontId="20" fillId="0" borderId="1" xfId="0" applyNumberFormat="1" applyFont="1" applyBorder="1" applyAlignment="1">
      <alignment horizontal="center" vertical="center" wrapText="1"/>
    </xf>
    <xf numFmtId="10" fontId="5" fillId="0" borderId="1" xfId="0" applyNumberFormat="1" applyFont="1" applyBorder="1" applyAlignment="1">
      <alignment horizontal="left" vertical="center" wrapText="1"/>
    </xf>
    <xf numFmtId="10" fontId="19" fillId="0" borderId="1" xfId="0" applyNumberFormat="1" applyFont="1" applyBorder="1" applyAlignment="1">
      <alignment horizontal="center" vertical="center"/>
    </xf>
    <xf numFmtId="10" fontId="20" fillId="0" borderId="1" xfId="0" applyNumberFormat="1" applyFont="1" applyBorder="1" applyAlignment="1">
      <alignment horizontal="center" vertical="center"/>
    </xf>
    <xf numFmtId="0" fontId="19" fillId="5" borderId="1" xfId="0" applyFont="1" applyFill="1" applyBorder="1" applyAlignment="1">
      <alignment horizontal="center" vertical="center" wrapText="1"/>
    </xf>
    <xf numFmtId="0" fontId="20" fillId="5" borderId="1" xfId="0" applyFont="1" applyFill="1" applyBorder="1" applyAlignment="1">
      <alignment horizontal="center" vertical="center" wrapText="1"/>
    </xf>
    <xf numFmtId="10" fontId="5" fillId="7" borderId="1" xfId="3" applyNumberFormat="1" applyFont="1" applyFill="1" applyBorder="1" applyAlignment="1">
      <alignment horizontal="center" vertical="center"/>
    </xf>
    <xf numFmtId="10" fontId="5" fillId="7" borderId="1" xfId="0" applyNumberFormat="1" applyFont="1" applyFill="1" applyBorder="1" applyAlignment="1">
      <alignment horizontal="center" vertical="center"/>
    </xf>
    <xf numFmtId="10" fontId="19" fillId="7" borderId="1" xfId="0" applyNumberFormat="1" applyFont="1" applyFill="1" applyBorder="1" applyAlignment="1">
      <alignment horizontal="center" vertical="center"/>
    </xf>
    <xf numFmtId="10" fontId="20" fillId="7" borderId="1" xfId="0" applyNumberFormat="1" applyFont="1" applyFill="1" applyBorder="1" applyAlignment="1">
      <alignment horizontal="center" vertical="center"/>
    </xf>
    <xf numFmtId="0" fontId="18" fillId="8" borderId="1" xfId="0" applyFont="1" applyFill="1" applyBorder="1" applyAlignment="1">
      <alignment horizontal="center" vertical="center"/>
    </xf>
    <xf numFmtId="10" fontId="18" fillId="8" borderId="1" xfId="0" applyNumberFormat="1" applyFont="1" applyFill="1" applyBorder="1" applyAlignment="1">
      <alignment horizontal="center" vertical="center"/>
    </xf>
    <xf numFmtId="10" fontId="21" fillId="8" borderId="1" xfId="0" applyNumberFormat="1" applyFont="1" applyFill="1" applyBorder="1" applyAlignment="1">
      <alignment horizontal="center" vertical="center"/>
    </xf>
    <xf numFmtId="10" fontId="22" fillId="8" borderId="1" xfId="0" applyNumberFormat="1" applyFont="1" applyFill="1" applyBorder="1" applyAlignment="1">
      <alignment horizontal="center" vertical="center"/>
    </xf>
    <xf numFmtId="10" fontId="19" fillId="5" borderId="1" xfId="0" applyNumberFormat="1" applyFont="1" applyFill="1" applyBorder="1" applyAlignment="1">
      <alignment horizontal="center" vertical="center" wrapText="1"/>
    </xf>
    <xf numFmtId="10" fontId="20" fillId="5" borderId="1" xfId="0" applyNumberFormat="1" applyFont="1" applyFill="1" applyBorder="1" applyAlignment="1">
      <alignment horizontal="center" vertical="center" wrapText="1"/>
    </xf>
    <xf numFmtId="10" fontId="5" fillId="5" borderId="1" xfId="0" applyNumberFormat="1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/>
    </xf>
    <xf numFmtId="10" fontId="5" fillId="7" borderId="1" xfId="0" applyNumberFormat="1" applyFont="1" applyFill="1" applyBorder="1" applyAlignment="1">
      <alignment horizontal="center" vertical="center" wrapText="1"/>
    </xf>
    <xf numFmtId="10" fontId="19" fillId="7" borderId="1" xfId="0" applyNumberFormat="1" applyFont="1" applyFill="1" applyBorder="1" applyAlignment="1">
      <alignment horizontal="center" vertical="center" wrapText="1"/>
    </xf>
    <xf numFmtId="10" fontId="20" fillId="7" borderId="1" xfId="0" applyNumberFormat="1" applyFont="1" applyFill="1" applyBorder="1" applyAlignment="1">
      <alignment horizontal="center" vertical="center" wrapText="1"/>
    </xf>
    <xf numFmtId="0" fontId="18" fillId="7" borderId="1" xfId="0" applyFont="1" applyFill="1" applyBorder="1" applyAlignment="1">
      <alignment horizontal="center" vertical="center"/>
    </xf>
    <xf numFmtId="10" fontId="18" fillId="7" borderId="1" xfId="0" applyNumberFormat="1" applyFont="1" applyFill="1" applyBorder="1" applyAlignment="1">
      <alignment horizontal="center" vertical="center" wrapText="1"/>
    </xf>
    <xf numFmtId="10" fontId="21" fillId="7" borderId="1" xfId="0" applyNumberFormat="1" applyFont="1" applyFill="1" applyBorder="1" applyAlignment="1">
      <alignment horizontal="center" vertical="center" wrapText="1"/>
    </xf>
    <xf numFmtId="10" fontId="22" fillId="7" borderId="1" xfId="0" applyNumberFormat="1" applyFont="1" applyFill="1" applyBorder="1" applyAlignment="1">
      <alignment horizontal="center" vertical="center" wrapText="1"/>
    </xf>
    <xf numFmtId="10" fontId="21" fillId="7" borderId="1" xfId="0" applyNumberFormat="1" applyFont="1" applyFill="1" applyBorder="1" applyAlignment="1">
      <alignment vertical="center" wrapText="1"/>
    </xf>
    <xf numFmtId="0" fontId="4" fillId="13" borderId="1" xfId="0" applyFont="1" applyFill="1" applyBorder="1" applyAlignment="1">
      <alignment horizontal="center" vertical="center"/>
    </xf>
    <xf numFmtId="10" fontId="19" fillId="13" borderId="1" xfId="0" applyNumberFormat="1" applyFont="1" applyFill="1" applyBorder="1" applyAlignment="1">
      <alignment horizontal="center" vertical="center"/>
    </xf>
    <xf numFmtId="10" fontId="20" fillId="13" borderId="1" xfId="0" applyNumberFormat="1" applyFont="1" applyFill="1" applyBorder="1" applyAlignment="1">
      <alignment horizontal="center" vertical="center"/>
    </xf>
    <xf numFmtId="10" fontId="19" fillId="13" borderId="1" xfId="0" applyNumberFormat="1" applyFont="1" applyFill="1" applyBorder="1" applyAlignment="1">
      <alignment vertical="center"/>
    </xf>
    <xf numFmtId="0" fontId="4" fillId="5" borderId="1" xfId="0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10" fontId="4" fillId="12" borderId="1" xfId="3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top"/>
    </xf>
    <xf numFmtId="10" fontId="5" fillId="8" borderId="1" xfId="3" applyNumberFormat="1" applyFont="1" applyFill="1" applyBorder="1" applyAlignment="1">
      <alignment horizontal="center" vertical="center"/>
    </xf>
    <xf numFmtId="10" fontId="5" fillId="8" borderId="1" xfId="3" applyNumberFormat="1" applyFont="1" applyFill="1" applyBorder="1" applyAlignment="1">
      <alignment horizontal="center"/>
    </xf>
    <xf numFmtId="10" fontId="24" fillId="12" borderId="1" xfId="3" applyNumberFormat="1" applyFont="1" applyFill="1" applyBorder="1" applyAlignment="1">
      <alignment horizontal="center" vertical="center"/>
    </xf>
    <xf numFmtId="10" fontId="18" fillId="7" borderId="1" xfId="3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vertical="center" wrapText="1"/>
    </xf>
    <xf numFmtId="10" fontId="5" fillId="0" borderId="1" xfId="0" applyNumberFormat="1" applyFont="1" applyFill="1" applyBorder="1" applyAlignment="1">
      <alignment vertical="center"/>
    </xf>
    <xf numFmtId="10" fontId="16" fillId="14" borderId="1" xfId="3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0" fontId="4" fillId="0" borderId="1" xfId="0" applyNumberFormat="1" applyFont="1" applyBorder="1"/>
    <xf numFmtId="181" fontId="0" fillId="0" borderId="0" xfId="3" applyNumberFormat="1" applyFont="1" applyAlignment="1"/>
    <xf numFmtId="10" fontId="0" fillId="0" borderId="0" xfId="3" applyNumberFormat="1" applyFont="1" applyAlignment="1">
      <alignment horizontal="center" vertical="center"/>
    </xf>
    <xf numFmtId="10" fontId="5" fillId="5" borderId="1" xfId="0" applyNumberFormat="1" applyFont="1" applyFill="1" applyBorder="1" applyAlignment="1">
      <alignment horizontal="left" vertical="center" wrapText="1"/>
    </xf>
    <xf numFmtId="10" fontId="20" fillId="0" borderId="1" xfId="3" applyNumberFormat="1" applyFont="1" applyFill="1" applyBorder="1" applyAlignment="1">
      <alignment horizontal="center" vertical="center" wrapText="1"/>
    </xf>
    <xf numFmtId="10" fontId="20" fillId="0" borderId="1" xfId="3" applyNumberFormat="1" applyFont="1" applyBorder="1" applyAlignment="1">
      <alignment horizontal="center" vertical="center" wrapText="1"/>
    </xf>
    <xf numFmtId="10" fontId="20" fillId="0" borderId="1" xfId="3" applyNumberFormat="1" applyFont="1" applyBorder="1" applyAlignment="1">
      <alignment horizontal="center" vertical="center"/>
    </xf>
    <xf numFmtId="10" fontId="20" fillId="5" borderId="1" xfId="3" applyNumberFormat="1" applyFont="1" applyFill="1" applyBorder="1" applyAlignment="1">
      <alignment horizontal="center" vertical="center" wrapText="1"/>
    </xf>
    <xf numFmtId="0" fontId="0" fillId="0" borderId="0" xfId="0" applyFont="1" applyAlignment="1">
      <alignment horizontal="center" vertical="center"/>
    </xf>
    <xf numFmtId="0" fontId="12" fillId="9" borderId="10" xfId="0" applyFont="1" applyFill="1" applyBorder="1" applyAlignment="1">
      <alignment vertical="center" wrapText="1"/>
    </xf>
    <xf numFmtId="179" fontId="9" fillId="17" borderId="8" xfId="0" applyNumberFormat="1" applyFont="1" applyFill="1" applyBorder="1" applyAlignment="1">
      <alignment horizontal="center" vertical="center" wrapText="1"/>
    </xf>
    <xf numFmtId="10" fontId="26" fillId="0" borderId="1" xfId="4" applyNumberFormat="1" applyFont="1" applyBorder="1" applyAlignment="1">
      <alignment horizontal="center" vertical="center"/>
    </xf>
    <xf numFmtId="179" fontId="9" fillId="18" borderId="8" xfId="0" applyNumberFormat="1" applyFont="1" applyFill="1" applyBorder="1" applyAlignment="1">
      <alignment horizontal="center" vertical="center" wrapText="1"/>
    </xf>
    <xf numFmtId="182" fontId="0" fillId="0" borderId="0" xfId="0" applyNumberFormat="1" applyFont="1" applyAlignment="1">
      <alignment horizontal="center" vertical="center"/>
    </xf>
    <xf numFmtId="183" fontId="0" fillId="0" borderId="0" xfId="0" applyNumberFormat="1" applyFont="1" applyAlignment="1">
      <alignment horizontal="center" vertical="center"/>
    </xf>
    <xf numFmtId="10" fontId="19" fillId="5" borderId="1" xfId="3" applyNumberFormat="1" applyFont="1" applyFill="1" applyBorder="1" applyAlignment="1">
      <alignment horizontal="center" vertical="center" wrapText="1"/>
    </xf>
    <xf numFmtId="10" fontId="5" fillId="0" borderId="0" xfId="0" applyNumberFormat="1" applyFont="1" applyBorder="1" applyAlignment="1">
      <alignment horizontal="center" vertical="center"/>
    </xf>
    <xf numFmtId="0" fontId="4" fillId="15" borderId="4" xfId="0" applyFont="1" applyFill="1" applyBorder="1" applyAlignment="1">
      <alignment vertical="center" wrapText="1"/>
    </xf>
    <xf numFmtId="0" fontId="3" fillId="19" borderId="1" xfId="0" applyFont="1" applyFill="1" applyBorder="1" applyAlignment="1">
      <alignment horizontal="center" vertical="center"/>
    </xf>
    <xf numFmtId="10" fontId="3" fillId="19" borderId="1" xfId="3" applyNumberFormat="1" applyFont="1" applyFill="1" applyBorder="1" applyAlignment="1">
      <alignment horizontal="center" vertical="center"/>
    </xf>
    <xf numFmtId="0" fontId="3" fillId="19" borderId="1" xfId="0" applyFont="1" applyFill="1" applyBorder="1" applyAlignment="1">
      <alignment horizontal="center" vertical="center" wrapText="1"/>
    </xf>
    <xf numFmtId="0" fontId="4" fillId="19" borderId="0" xfId="0" applyFont="1" applyFill="1" applyAlignment="1">
      <alignment horizontal="center" vertical="center"/>
    </xf>
    <xf numFmtId="10" fontId="0" fillId="5" borderId="0" xfId="3" applyNumberFormat="1" applyFont="1" applyFill="1" applyAlignment="1">
      <alignment horizontal="center" vertical="center"/>
    </xf>
    <xf numFmtId="10" fontId="19" fillId="0" borderId="1" xfId="3" applyNumberFormat="1" applyFont="1" applyFill="1" applyBorder="1" applyAlignment="1">
      <alignment horizontal="center" vertical="center" wrapText="1"/>
    </xf>
    <xf numFmtId="10" fontId="19" fillId="0" borderId="1" xfId="3" applyNumberFormat="1" applyFont="1" applyFill="1" applyBorder="1" applyAlignment="1">
      <alignment horizontal="center" vertical="center"/>
    </xf>
    <xf numFmtId="10" fontId="19" fillId="0" borderId="1" xfId="3" applyNumberFormat="1" applyFont="1" applyBorder="1" applyAlignment="1">
      <alignment horizontal="center" vertical="center" wrapText="1"/>
    </xf>
    <xf numFmtId="10" fontId="19" fillId="0" borderId="1" xfId="3" applyNumberFormat="1" applyFont="1" applyBorder="1" applyAlignment="1">
      <alignment horizontal="center" vertical="center"/>
    </xf>
    <xf numFmtId="10" fontId="19" fillId="7" borderId="1" xfId="3" applyNumberFormat="1" applyFont="1" applyFill="1" applyBorder="1" applyAlignment="1">
      <alignment horizontal="center" vertical="center"/>
    </xf>
    <xf numFmtId="10" fontId="21" fillId="8" borderId="1" xfId="3" applyNumberFormat="1" applyFont="1" applyFill="1" applyBorder="1" applyAlignment="1">
      <alignment horizontal="center" vertical="center"/>
    </xf>
    <xf numFmtId="10" fontId="19" fillId="7" borderId="1" xfId="3" applyNumberFormat="1" applyFont="1" applyFill="1" applyBorder="1" applyAlignment="1">
      <alignment horizontal="center" vertical="center" wrapText="1"/>
    </xf>
    <xf numFmtId="10" fontId="19" fillId="0" borderId="1" xfId="3" applyNumberFormat="1" applyFont="1" applyFill="1" applyBorder="1" applyAlignment="1">
      <alignment vertical="center" wrapText="1"/>
    </xf>
    <xf numFmtId="10" fontId="19" fillId="0" borderId="1" xfId="3" applyNumberFormat="1" applyFont="1" applyFill="1" applyBorder="1" applyAlignment="1">
      <alignment vertical="center"/>
    </xf>
    <xf numFmtId="10" fontId="19" fillId="0" borderId="1" xfId="3" applyNumberFormat="1" applyFont="1" applyBorder="1" applyAlignment="1">
      <alignment vertical="center" wrapText="1"/>
    </xf>
    <xf numFmtId="10" fontId="19" fillId="0" borderId="1" xfId="3" applyNumberFormat="1" applyFont="1" applyBorder="1" applyAlignment="1">
      <alignment vertical="center"/>
    </xf>
    <xf numFmtId="10" fontId="19" fillId="5" borderId="1" xfId="3" applyNumberFormat="1" applyFont="1" applyFill="1" applyBorder="1" applyAlignment="1">
      <alignment vertical="center" wrapText="1"/>
    </xf>
    <xf numFmtId="10" fontId="19" fillId="7" borderId="1" xfId="3" applyNumberFormat="1" applyFont="1" applyFill="1" applyBorder="1" applyAlignment="1">
      <alignment vertical="center"/>
    </xf>
    <xf numFmtId="10" fontId="21" fillId="8" borderId="1" xfId="3" applyNumberFormat="1" applyFont="1" applyFill="1" applyBorder="1" applyAlignment="1">
      <alignment vertical="center"/>
    </xf>
    <xf numFmtId="10" fontId="19" fillId="7" borderId="1" xfId="3" applyNumberFormat="1" applyFont="1" applyFill="1" applyBorder="1" applyAlignment="1">
      <alignment vertical="center" wrapText="1"/>
    </xf>
    <xf numFmtId="10" fontId="21" fillId="7" borderId="1" xfId="3" applyNumberFormat="1" applyFont="1" applyFill="1" applyBorder="1" applyAlignment="1">
      <alignment vertical="center" wrapText="1"/>
    </xf>
    <xf numFmtId="10" fontId="19" fillId="0" borderId="1" xfId="3" applyNumberFormat="1" applyFont="1" applyFill="1" applyBorder="1" applyAlignment="1">
      <alignment horizontal="left" vertical="center"/>
    </xf>
    <xf numFmtId="10" fontId="19" fillId="0" borderId="1" xfId="3" applyNumberFormat="1" applyFont="1" applyFill="1" applyBorder="1" applyAlignment="1">
      <alignment horizontal="left" vertical="center" wrapText="1"/>
    </xf>
    <xf numFmtId="10" fontId="19" fillId="0" borderId="1" xfId="3" applyNumberFormat="1" applyFont="1" applyBorder="1" applyAlignment="1">
      <alignment horizontal="left" vertical="center" wrapText="1"/>
    </xf>
    <xf numFmtId="10" fontId="20" fillId="0" borderId="1" xfId="3" applyNumberFormat="1" applyFont="1" applyFill="1" applyBorder="1" applyAlignment="1">
      <alignment horizontal="center" vertical="center"/>
    </xf>
    <xf numFmtId="10" fontId="20" fillId="7" borderId="1" xfId="3" applyNumberFormat="1" applyFont="1" applyFill="1" applyBorder="1" applyAlignment="1">
      <alignment horizontal="center" vertical="center"/>
    </xf>
    <xf numFmtId="10" fontId="22" fillId="8" borderId="1" xfId="3" applyNumberFormat="1" applyFont="1" applyFill="1" applyBorder="1" applyAlignment="1">
      <alignment horizontal="center" vertical="center"/>
    </xf>
    <xf numFmtId="10" fontId="20" fillId="7" borderId="1" xfId="3" applyNumberFormat="1" applyFont="1" applyFill="1" applyBorder="1" applyAlignment="1">
      <alignment horizontal="center" vertical="center" wrapText="1"/>
    </xf>
    <xf numFmtId="10" fontId="22" fillId="7" borderId="1" xfId="3" applyNumberFormat="1" applyFont="1" applyFill="1" applyBorder="1" applyAlignment="1">
      <alignment horizontal="center" vertical="center" wrapText="1"/>
    </xf>
    <xf numFmtId="10" fontId="20" fillId="13" borderId="1" xfId="3" applyNumberFormat="1" applyFont="1" applyFill="1" applyBorder="1" applyAlignment="1">
      <alignment horizontal="center" vertical="center"/>
    </xf>
    <xf numFmtId="10" fontId="20" fillId="0" borderId="1" xfId="3" applyNumberFormat="1" applyFont="1" applyFill="1" applyBorder="1" applyAlignment="1">
      <alignment horizontal="left" vertical="center"/>
    </xf>
    <xf numFmtId="10" fontId="20" fillId="0" borderId="1" xfId="3" applyNumberFormat="1" applyFont="1" applyFill="1" applyBorder="1" applyAlignment="1">
      <alignment horizontal="left" vertical="center" wrapText="1"/>
    </xf>
    <xf numFmtId="10" fontId="20" fillId="0" borderId="1" xfId="3" applyNumberFormat="1" applyFont="1" applyBorder="1" applyAlignment="1">
      <alignment horizontal="left" vertical="center" wrapText="1"/>
    </xf>
    <xf numFmtId="10" fontId="20" fillId="5" borderId="1" xfId="3" applyNumberFormat="1" applyFont="1" applyFill="1" applyBorder="1" applyAlignment="1">
      <alignment horizontal="left" vertical="center" wrapText="1"/>
    </xf>
    <xf numFmtId="0" fontId="0" fillId="0" borderId="0" xfId="0" applyFont="1" applyAlignment="1">
      <alignment horizontal="center" vertical="center"/>
    </xf>
    <xf numFmtId="178" fontId="4" fillId="5" borderId="1" xfId="0" applyNumberFormat="1" applyFont="1" applyFill="1" applyBorder="1" applyAlignment="1">
      <alignment horizontal="center" vertical="center"/>
    </xf>
    <xf numFmtId="10" fontId="4" fillId="7" borderId="1" xfId="0" applyNumberFormat="1" applyFont="1" applyFill="1" applyBorder="1" applyAlignment="1">
      <alignment horizontal="center" vertical="center" wrapText="1"/>
    </xf>
    <xf numFmtId="0" fontId="0" fillId="0" borderId="0" xfId="0" applyFont="1" applyAlignment="1">
      <alignment horizontal="center" vertical="center"/>
    </xf>
    <xf numFmtId="10" fontId="4" fillId="0" borderId="0" xfId="3" applyNumberFormat="1" applyFont="1" applyAlignment="1">
      <alignment horizontal="center" vertical="center"/>
    </xf>
    <xf numFmtId="0" fontId="0" fillId="5" borderId="0" xfId="0" applyFont="1" applyFill="1"/>
    <xf numFmtId="10" fontId="19" fillId="7" borderId="1" xfId="3" applyNumberFormat="1" applyFont="1" applyFill="1" applyBorder="1" applyAlignment="1">
      <alignment horizontal="left" vertical="center" wrapText="1"/>
    </xf>
    <xf numFmtId="10" fontId="5" fillId="7" borderId="1" xfId="0" applyNumberFormat="1" applyFont="1" applyFill="1" applyBorder="1" applyAlignment="1">
      <alignment horizontal="left" vertical="center" wrapText="1"/>
    </xf>
    <xf numFmtId="0" fontId="18" fillId="2" borderId="1" xfId="0" applyFont="1" applyFill="1" applyBorder="1" applyAlignment="1">
      <alignment horizontal="center" vertical="center"/>
    </xf>
    <xf numFmtId="10" fontId="18" fillId="2" borderId="1" xfId="3" applyNumberFormat="1" applyFont="1" applyFill="1" applyBorder="1" applyAlignment="1">
      <alignment horizontal="center" vertical="center"/>
    </xf>
    <xf numFmtId="10" fontId="18" fillId="2" borderId="1" xfId="0" applyNumberFormat="1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10" fontId="4" fillId="5" borderId="1" xfId="0" applyNumberFormat="1" applyFont="1" applyFill="1" applyBorder="1" applyAlignment="1">
      <alignment horizontal="left" vertical="center" wrapText="1"/>
    </xf>
    <xf numFmtId="0" fontId="0" fillId="0" borderId="0" xfId="0" applyFont="1" applyAlignment="1">
      <alignment horizontal="center" vertical="center"/>
    </xf>
    <xf numFmtId="177" fontId="4" fillId="5" borderId="1" xfId="0" applyNumberFormat="1" applyFont="1" applyFill="1" applyBorder="1" applyAlignment="1">
      <alignment horizontal="center" vertical="center"/>
    </xf>
    <xf numFmtId="10" fontId="3" fillId="7" borderId="1" xfId="0" applyNumberFormat="1" applyFont="1" applyFill="1" applyBorder="1" applyAlignment="1">
      <alignment horizontal="center" vertical="center" wrapText="1"/>
    </xf>
    <xf numFmtId="0" fontId="4" fillId="5" borderId="0" xfId="0" applyFont="1" applyFill="1" applyAlignment="1">
      <alignment horizontal="center" vertical="center"/>
    </xf>
    <xf numFmtId="177" fontId="0" fillId="0" borderId="0" xfId="3" applyNumberFormat="1" applyFont="1" applyAlignment="1">
      <alignment horizontal="center" vertical="center"/>
    </xf>
    <xf numFmtId="10" fontId="0" fillId="0" borderId="0" xfId="0" applyNumberFormat="1" applyFont="1"/>
    <xf numFmtId="0" fontId="0" fillId="0" borderId="0" xfId="0" applyFont="1" applyAlignment="1">
      <alignment horizontal="center" vertical="center"/>
    </xf>
    <xf numFmtId="10" fontId="20" fillId="5" borderId="1" xfId="0" applyNumberFormat="1" applyFont="1" applyFill="1" applyBorder="1" applyAlignment="1">
      <alignment horizontal="left" vertical="center" wrapText="1"/>
    </xf>
    <xf numFmtId="10" fontId="4" fillId="7" borderId="1" xfId="0" applyNumberFormat="1" applyFont="1" applyFill="1" applyBorder="1" applyAlignment="1">
      <alignment horizontal="left" vertical="center" wrapText="1"/>
    </xf>
    <xf numFmtId="0" fontId="0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4" fillId="22" borderId="0" xfId="0" applyFont="1" applyFill="1" applyAlignment="1">
      <alignment horizontal="center" vertical="center"/>
    </xf>
    <xf numFmtId="9" fontId="4" fillId="22" borderId="0" xfId="0" applyNumberFormat="1" applyFont="1" applyFill="1" applyAlignment="1">
      <alignment horizontal="center" vertical="center"/>
    </xf>
    <xf numFmtId="177" fontId="4" fillId="22" borderId="0" xfId="3" applyNumberFormat="1" applyFont="1" applyFill="1" applyAlignment="1">
      <alignment horizontal="center" vertical="center"/>
    </xf>
    <xf numFmtId="10" fontId="4" fillId="0" borderId="0" xfId="0" applyNumberFormat="1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9" fontId="4" fillId="0" borderId="0" xfId="0" applyNumberFormat="1" applyFont="1" applyAlignment="1">
      <alignment horizontal="center" vertical="center"/>
    </xf>
    <xf numFmtId="177" fontId="10" fillId="14" borderId="1" xfId="3" applyNumberFormat="1" applyFont="1" applyFill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10" fontId="4" fillId="5" borderId="1" xfId="0" applyNumberFormat="1" applyFont="1" applyFill="1" applyBorder="1" applyAlignment="1">
      <alignment horizontal="center" vertical="center" wrapText="1"/>
    </xf>
    <xf numFmtId="10" fontId="5" fillId="5" borderId="1" xfId="0" applyNumberFormat="1" applyFont="1" applyFill="1" applyBorder="1" applyAlignment="1">
      <alignment vertical="center" wrapText="1"/>
    </xf>
    <xf numFmtId="10" fontId="19" fillId="5" borderId="1" xfId="3" applyNumberFormat="1" applyFont="1" applyFill="1" applyBorder="1" applyAlignment="1">
      <alignment vertical="center"/>
    </xf>
    <xf numFmtId="10" fontId="20" fillId="5" borderId="1" xfId="3" applyNumberFormat="1" applyFont="1" applyFill="1" applyBorder="1" applyAlignment="1">
      <alignment horizontal="center" vertical="center"/>
    </xf>
    <xf numFmtId="10" fontId="19" fillId="5" borderId="1" xfId="3" applyNumberFormat="1" applyFont="1" applyFill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5" borderId="12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0" fontId="4" fillId="0" borderId="0" xfId="0" applyFont="1" applyBorder="1" applyAlignment="1">
      <alignment vertical="center" wrapText="1"/>
    </xf>
    <xf numFmtId="0" fontId="4" fillId="0" borderId="0" xfId="0" applyFont="1" applyBorder="1" applyAlignment="1">
      <alignment horizontal="center" vertical="center"/>
    </xf>
    <xf numFmtId="10" fontId="4" fillId="0" borderId="0" xfId="0" applyNumberFormat="1" applyFont="1" applyBorder="1" applyAlignment="1">
      <alignment horizontal="center" vertical="center"/>
    </xf>
    <xf numFmtId="58" fontId="4" fillId="0" borderId="1" xfId="0" applyNumberFormat="1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10" fontId="4" fillId="0" borderId="4" xfId="3" applyNumberFormat="1" applyFont="1" applyBorder="1" applyAlignment="1">
      <alignment horizontal="center" vertical="center"/>
    </xf>
    <xf numFmtId="10" fontId="4" fillId="0" borderId="4" xfId="0" applyNumberFormat="1" applyFont="1" applyBorder="1" applyAlignment="1">
      <alignment horizontal="center" vertical="center"/>
    </xf>
    <xf numFmtId="10" fontId="5" fillId="8" borderId="4" xfId="3" applyNumberFormat="1" applyFont="1" applyFill="1" applyBorder="1" applyAlignment="1">
      <alignment horizontal="center" vertical="center"/>
    </xf>
    <xf numFmtId="10" fontId="5" fillId="8" borderId="4" xfId="3" applyNumberFormat="1" applyFont="1" applyFill="1" applyBorder="1" applyAlignment="1">
      <alignment horizontal="center"/>
    </xf>
    <xf numFmtId="10" fontId="5" fillId="0" borderId="4" xfId="3" applyNumberFormat="1" applyFont="1" applyBorder="1" applyAlignment="1">
      <alignment horizontal="center" vertical="center"/>
    </xf>
    <xf numFmtId="10" fontId="5" fillId="7" borderId="4" xfId="3" applyNumberFormat="1" applyFont="1" applyFill="1" applyBorder="1" applyAlignment="1">
      <alignment horizontal="center" vertical="center"/>
    </xf>
    <xf numFmtId="10" fontId="18" fillId="7" borderId="4" xfId="3" applyNumberFormat="1" applyFont="1" applyFill="1" applyBorder="1" applyAlignment="1">
      <alignment horizontal="center" vertical="center"/>
    </xf>
    <xf numFmtId="10" fontId="18" fillId="8" borderId="4" xfId="3" applyNumberFormat="1" applyFont="1" applyFill="1" applyBorder="1" applyAlignment="1">
      <alignment horizontal="center" vertical="center"/>
    </xf>
    <xf numFmtId="10" fontId="18" fillId="8" borderId="4" xfId="3" applyNumberFormat="1" applyFont="1" applyFill="1" applyBorder="1" applyAlignment="1">
      <alignment horizontal="center"/>
    </xf>
    <xf numFmtId="0" fontId="4" fillId="12" borderId="6" xfId="0" applyFont="1" applyFill="1" applyBorder="1" applyAlignment="1">
      <alignment horizontal="center" vertical="center"/>
    </xf>
    <xf numFmtId="0" fontId="4" fillId="5" borderId="6" xfId="0" applyFont="1" applyFill="1" applyBorder="1" applyAlignment="1">
      <alignment horizontal="center" vertical="center"/>
    </xf>
    <xf numFmtId="10" fontId="4" fillId="12" borderId="6" xfId="3" applyNumberFormat="1" applyFont="1" applyFill="1" applyBorder="1" applyAlignment="1">
      <alignment horizontal="center" vertical="center"/>
    </xf>
    <xf numFmtId="10" fontId="16" fillId="14" borderId="6" xfId="3" applyNumberFormat="1" applyFont="1" applyFill="1" applyBorder="1" applyAlignment="1">
      <alignment horizontal="center" vertical="center"/>
    </xf>
    <xf numFmtId="10" fontId="24" fillId="12" borderId="6" xfId="3" applyNumberFormat="1" applyFont="1" applyFill="1" applyBorder="1" applyAlignment="1">
      <alignment horizontal="center" vertical="center"/>
    </xf>
    <xf numFmtId="177" fontId="10" fillId="14" borderId="6" xfId="3" applyNumberFormat="1" applyFont="1" applyFill="1" applyBorder="1" applyAlignment="1">
      <alignment horizontal="center" vertical="center"/>
    </xf>
    <xf numFmtId="10" fontId="4" fillId="2" borderId="1" xfId="0" applyNumberFormat="1" applyFont="1" applyFill="1" applyBorder="1" applyAlignment="1">
      <alignment horizontal="center" vertical="center"/>
    </xf>
    <xf numFmtId="10" fontId="4" fillId="2" borderId="4" xfId="0" applyNumberFormat="1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177" fontId="6" fillId="0" borderId="1" xfId="3" applyNumberFormat="1" applyFont="1" applyBorder="1" applyAlignment="1">
      <alignment horizontal="center" vertical="center"/>
    </xf>
    <xf numFmtId="177" fontId="6" fillId="0" borderId="1" xfId="0" applyNumberFormat="1" applyFont="1" applyBorder="1" applyAlignment="1">
      <alignment horizontal="center" vertical="center"/>
    </xf>
    <xf numFmtId="0" fontId="0" fillId="23" borderId="0" xfId="0" applyFont="1" applyFill="1"/>
    <xf numFmtId="0" fontId="0" fillId="0" borderId="0" xfId="0" applyFont="1" applyAlignment="1">
      <alignment horizontal="center" vertical="center"/>
    </xf>
    <xf numFmtId="10" fontId="4" fillId="8" borderId="6" xfId="3" applyNumberFormat="1" applyFont="1" applyFill="1" applyBorder="1" applyAlignment="1">
      <alignment horizontal="center" vertical="center"/>
    </xf>
    <xf numFmtId="10" fontId="4" fillId="8" borderId="1" xfId="3" applyNumberFormat="1" applyFont="1" applyFill="1" applyBorder="1" applyAlignment="1">
      <alignment horizontal="center" vertical="center"/>
    </xf>
    <xf numFmtId="10" fontId="24" fillId="8" borderId="6" xfId="3" applyNumberFormat="1" applyFont="1" applyFill="1" applyBorder="1" applyAlignment="1">
      <alignment horizontal="center" vertical="center"/>
    </xf>
    <xf numFmtId="10" fontId="24" fillId="8" borderId="1" xfId="3" applyNumberFormat="1" applyFont="1" applyFill="1" applyBorder="1" applyAlignment="1">
      <alignment horizontal="center" vertical="center"/>
    </xf>
    <xf numFmtId="9" fontId="6" fillId="0" borderId="1" xfId="3" applyFont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181" fontId="4" fillId="0" borderId="0" xfId="3" applyNumberFormat="1" applyFont="1" applyAlignment="1">
      <alignment horizontal="center" vertical="center"/>
    </xf>
    <xf numFmtId="182" fontId="4" fillId="0" borderId="0" xfId="0" applyNumberFormat="1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177" fontId="4" fillId="0" borderId="2" xfId="3" applyNumberFormat="1" applyFont="1" applyBorder="1" applyAlignment="1">
      <alignment horizontal="center" vertical="center"/>
    </xf>
    <xf numFmtId="58" fontId="4" fillId="0" borderId="2" xfId="0" applyNumberFormat="1" applyFont="1" applyBorder="1" applyAlignment="1">
      <alignment horizontal="center" vertical="center"/>
    </xf>
    <xf numFmtId="0" fontId="29" fillId="0" borderId="0" xfId="0" applyFont="1"/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center" vertical="center" wrapText="1"/>
    </xf>
    <xf numFmtId="0" fontId="29" fillId="16" borderId="0" xfId="0" applyFont="1" applyFill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177" fontId="29" fillId="0" borderId="0" xfId="3" applyNumberFormat="1" applyFont="1" applyAlignment="1">
      <alignment horizontal="center" vertical="center"/>
    </xf>
    <xf numFmtId="177" fontId="29" fillId="0" borderId="0" xfId="3" applyNumberFormat="1" applyFont="1" applyAlignment="1"/>
    <xf numFmtId="0" fontId="30" fillId="0" borderId="1" xfId="0" applyFont="1" applyBorder="1" applyAlignment="1">
      <alignment horizontal="center" vertical="center"/>
    </xf>
    <xf numFmtId="184" fontId="29" fillId="0" borderId="0" xfId="3" applyNumberFormat="1" applyFont="1" applyAlignment="1">
      <alignment horizontal="center" vertical="center"/>
    </xf>
    <xf numFmtId="185" fontId="29" fillId="0" borderId="0" xfId="3" applyNumberFormat="1" applyFont="1" applyAlignment="1">
      <alignment horizontal="center" vertical="center"/>
    </xf>
    <xf numFmtId="184" fontId="29" fillId="0" borderId="0" xfId="3" applyNumberFormat="1" applyFont="1" applyAlignment="1"/>
    <xf numFmtId="10" fontId="29" fillId="0" borderId="0" xfId="3" applyNumberFormat="1" applyFont="1" applyAlignment="1"/>
    <xf numFmtId="0" fontId="27" fillId="16" borderId="1" xfId="0" applyFont="1" applyFill="1" applyBorder="1" applyAlignment="1">
      <alignment horizontal="center" vertical="center"/>
    </xf>
    <xf numFmtId="185" fontId="29" fillId="16" borderId="0" xfId="3" applyNumberFormat="1" applyFont="1" applyFill="1" applyAlignment="1">
      <alignment horizontal="center" vertical="center"/>
    </xf>
    <xf numFmtId="184" fontId="29" fillId="16" borderId="0" xfId="3" applyNumberFormat="1" applyFont="1" applyFill="1" applyAlignment="1"/>
    <xf numFmtId="10" fontId="29" fillId="0" borderId="0" xfId="0" applyNumberFormat="1" applyFont="1"/>
    <xf numFmtId="10" fontId="31" fillId="8" borderId="1" xfId="3" applyNumberFormat="1" applyFont="1" applyFill="1" applyBorder="1" applyAlignment="1">
      <alignment horizontal="center" vertical="center"/>
    </xf>
    <xf numFmtId="0" fontId="31" fillId="8" borderId="1" xfId="0" applyFont="1" applyFill="1" applyBorder="1" applyAlignment="1">
      <alignment horizontal="center"/>
    </xf>
    <xf numFmtId="0" fontId="9" fillId="0" borderId="1" xfId="0" applyFont="1" applyBorder="1" applyAlignment="1">
      <alignment horizontal="center" vertical="center"/>
    </xf>
    <xf numFmtId="10" fontId="9" fillId="0" borderId="1" xfId="3" applyNumberFormat="1" applyFont="1" applyBorder="1" applyAlignment="1">
      <alignment horizontal="center" vertical="center"/>
    </xf>
    <xf numFmtId="10" fontId="9" fillId="7" borderId="1" xfId="3" applyNumberFormat="1" applyFont="1" applyFill="1" applyBorder="1" applyAlignment="1">
      <alignment horizontal="center" vertical="center"/>
    </xf>
    <xf numFmtId="0" fontId="31" fillId="8" borderId="1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31" fillId="7" borderId="1" xfId="0" applyFont="1" applyFill="1" applyBorder="1" applyAlignment="1">
      <alignment horizontal="center" vertical="center"/>
    </xf>
    <xf numFmtId="0" fontId="27" fillId="13" borderId="1" xfId="0" applyFont="1" applyFill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 wrapText="1"/>
    </xf>
    <xf numFmtId="0" fontId="29" fillId="0" borderId="0" xfId="0" applyFont="1" applyBorder="1" applyAlignment="1">
      <alignment horizontal="center" vertical="center" wrapText="1"/>
    </xf>
    <xf numFmtId="0" fontId="29" fillId="0" borderId="0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10" fontId="29" fillId="0" borderId="0" xfId="3" applyNumberFormat="1" applyFont="1" applyAlignment="1">
      <alignment horizontal="center" vertical="center"/>
    </xf>
    <xf numFmtId="10" fontId="29" fillId="20" borderId="0" xfId="3" applyNumberFormat="1" applyFont="1" applyFill="1" applyAlignment="1">
      <alignment horizontal="center" vertical="center"/>
    </xf>
    <xf numFmtId="10" fontId="29" fillId="8" borderId="0" xfId="3" applyNumberFormat="1" applyFont="1" applyFill="1" applyAlignment="1">
      <alignment horizontal="center" vertical="center"/>
    </xf>
    <xf numFmtId="0" fontId="28" fillId="6" borderId="13" xfId="0" applyFont="1" applyFill="1" applyBorder="1" applyAlignment="1">
      <alignment horizontal="center" vertical="center"/>
    </xf>
    <xf numFmtId="0" fontId="28" fillId="6" borderId="14" xfId="0" applyFont="1" applyFill="1" applyBorder="1" applyAlignment="1">
      <alignment horizontal="center" vertical="center"/>
    </xf>
    <xf numFmtId="10" fontId="29" fillId="6" borderId="0" xfId="3" applyNumberFormat="1" applyFont="1" applyFill="1" applyAlignment="1">
      <alignment horizontal="center" vertical="center"/>
    </xf>
    <xf numFmtId="186" fontId="32" fillId="24" borderId="1" xfId="0" applyNumberFormat="1" applyFont="1" applyFill="1" applyBorder="1" applyAlignment="1">
      <alignment horizontal="center" vertical="center" wrapText="1"/>
    </xf>
    <xf numFmtId="177" fontId="32" fillId="24" borderId="1" xfId="3" applyNumberFormat="1" applyFont="1" applyFill="1" applyBorder="1" applyAlignment="1">
      <alignment horizontal="center" vertical="center" wrapText="1"/>
    </xf>
    <xf numFmtId="0" fontId="6" fillId="0" borderId="0" xfId="0" applyFont="1" applyAlignment="1">
      <alignment vertical="center"/>
    </xf>
    <xf numFmtId="177" fontId="6" fillId="0" borderId="0" xfId="3" applyNumberFormat="1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10" fontId="5" fillId="5" borderId="1" xfId="0" applyNumberFormat="1" applyFont="1" applyFill="1" applyBorder="1" applyAlignment="1">
      <alignment horizontal="center" vertical="center" wrapText="1"/>
    </xf>
    <xf numFmtId="10" fontId="5" fillId="5" borderId="1" xfId="0" applyNumberFormat="1" applyFont="1" applyFill="1" applyBorder="1" applyAlignment="1">
      <alignment horizontal="left" vertical="center" wrapText="1"/>
    </xf>
    <xf numFmtId="10" fontId="5" fillId="0" borderId="1" xfId="0" applyNumberFormat="1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177" fontId="0" fillId="0" borderId="0" xfId="3" applyNumberFormat="1" applyFont="1" applyAlignment="1">
      <alignment horizontal="center" vertical="center" wrapText="1"/>
    </xf>
    <xf numFmtId="177" fontId="4" fillId="0" borderId="1" xfId="3" applyNumberFormat="1" applyFont="1" applyBorder="1" applyAlignment="1">
      <alignment horizontal="center" vertical="center"/>
    </xf>
    <xf numFmtId="177" fontId="4" fillId="0" borderId="1" xfId="3" applyNumberFormat="1" applyFont="1" applyBorder="1" applyAlignment="1">
      <alignment horizontal="center"/>
    </xf>
    <xf numFmtId="0" fontId="4" fillId="25" borderId="1" xfId="0" applyFont="1" applyFill="1" applyBorder="1" applyAlignment="1">
      <alignment horizontal="center" vertical="center"/>
    </xf>
    <xf numFmtId="177" fontId="4" fillId="25" borderId="1" xfId="3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0" fontId="4" fillId="20" borderId="1" xfId="3" applyNumberFormat="1" applyFont="1" applyFill="1" applyBorder="1" applyAlignment="1">
      <alignment horizontal="center" vertical="center"/>
    </xf>
    <xf numFmtId="10" fontId="4" fillId="5" borderId="1" xfId="3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left" vertical="center" wrapText="1"/>
    </xf>
    <xf numFmtId="0" fontId="0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14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3" fillId="0" borderId="0" xfId="0" quotePrefix="1" applyFont="1" applyAlignment="1">
      <alignment horizontal="right"/>
    </xf>
    <xf numFmtId="0" fontId="4" fillId="0" borderId="0" xfId="0" applyFont="1"/>
    <xf numFmtId="177" fontId="4" fillId="0" borderId="0" xfId="3" applyNumberFormat="1" applyFont="1" applyAlignment="1">
      <alignment horizontal="center" vertical="center"/>
    </xf>
    <xf numFmtId="185" fontId="4" fillId="0" borderId="0" xfId="3" applyNumberFormat="1" applyFont="1" applyAlignment="1">
      <alignment horizontal="center" vertical="center"/>
    </xf>
    <xf numFmtId="0" fontId="4" fillId="0" borderId="0" xfId="0" applyFont="1" applyAlignment="1">
      <alignment horizontal="right"/>
    </xf>
    <xf numFmtId="177" fontId="4" fillId="0" borderId="1" xfId="0" applyNumberFormat="1" applyFont="1" applyBorder="1" applyAlignment="1">
      <alignment horizontal="center" vertical="center"/>
    </xf>
    <xf numFmtId="0" fontId="4" fillId="0" borderId="1" xfId="0" applyFont="1" applyBorder="1"/>
    <xf numFmtId="10" fontId="4" fillId="0" borderId="0" xfId="0" applyNumberFormat="1" applyFont="1" applyAlignment="1">
      <alignment horizontal="right"/>
    </xf>
    <xf numFmtId="1" fontId="4" fillId="0" borderId="1" xfId="0" applyNumberFormat="1" applyFont="1" applyBorder="1" applyAlignment="1">
      <alignment horizontal="center" vertical="center"/>
    </xf>
    <xf numFmtId="177" fontId="4" fillId="0" borderId="0" xfId="3" applyNumberFormat="1" applyFont="1" applyAlignment="1">
      <alignment horizontal="right"/>
    </xf>
    <xf numFmtId="0" fontId="4" fillId="5" borderId="1" xfId="0" applyFont="1" applyFill="1" applyBorder="1" applyAlignment="1">
      <alignment horizontal="center"/>
    </xf>
    <xf numFmtId="0" fontId="4" fillId="0" borderId="0" xfId="0" applyFont="1" applyAlignment="1">
      <alignment wrapText="1"/>
    </xf>
    <xf numFmtId="0" fontId="4" fillId="0" borderId="1" xfId="0" applyFont="1" applyBorder="1"/>
    <xf numFmtId="0" fontId="4" fillId="15" borderId="1" xfId="0" applyFont="1" applyFill="1" applyBorder="1"/>
    <xf numFmtId="177" fontId="4" fillId="15" borderId="1" xfId="0" applyNumberFormat="1" applyFont="1" applyFill="1" applyBorder="1" applyAlignment="1">
      <alignment horizontal="center" vertical="center"/>
    </xf>
    <xf numFmtId="0" fontId="4" fillId="21" borderId="1" xfId="0" applyFont="1" applyFill="1" applyBorder="1" applyAlignment="1">
      <alignment horizontal="center" vertical="center"/>
    </xf>
    <xf numFmtId="10" fontId="4" fillId="21" borderId="1" xfId="3" applyNumberFormat="1" applyFont="1" applyFill="1" applyBorder="1" applyAlignment="1">
      <alignment horizontal="center" vertical="center"/>
    </xf>
    <xf numFmtId="0" fontId="4" fillId="15" borderId="1" xfId="0" applyFont="1" applyFill="1" applyBorder="1" applyAlignment="1">
      <alignment horizontal="center" vertical="center"/>
    </xf>
    <xf numFmtId="10" fontId="4" fillId="15" borderId="1" xfId="3" applyNumberFormat="1" applyFont="1" applyFill="1" applyBorder="1" applyAlignment="1">
      <alignment horizontal="center" vertical="center"/>
    </xf>
    <xf numFmtId="10" fontId="4" fillId="0" borderId="0" xfId="3" applyNumberFormat="1" applyFont="1" applyAlignment="1">
      <alignment horizontal="center"/>
    </xf>
    <xf numFmtId="0" fontId="4" fillId="16" borderId="0" xfId="0" applyFont="1" applyFill="1"/>
    <xf numFmtId="0" fontId="4" fillId="25" borderId="1" xfId="0" applyFont="1" applyFill="1" applyBorder="1" applyAlignment="1">
      <alignment horizontal="center" vertical="center" wrapText="1"/>
    </xf>
    <xf numFmtId="0" fontId="4" fillId="25" borderId="1" xfId="0" applyFont="1" applyFill="1" applyBorder="1" applyAlignment="1">
      <alignment vertical="center" wrapText="1"/>
    </xf>
    <xf numFmtId="10" fontId="34" fillId="0" borderId="0" xfId="3" applyNumberFormat="1" applyFont="1" applyAlignment="1">
      <alignment horizontal="center" vertical="center"/>
    </xf>
    <xf numFmtId="177" fontId="4" fillId="6" borderId="1" xfId="3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5" fillId="6" borderId="0" xfId="0" applyFont="1" applyFill="1"/>
    <xf numFmtId="0" fontId="35" fillId="0" borderId="0" xfId="0" applyFont="1"/>
    <xf numFmtId="0" fontId="4" fillId="0" borderId="1" xfId="0" applyFont="1" applyBorder="1" applyAlignment="1">
      <alignment horizontal="center" vertical="center"/>
    </xf>
    <xf numFmtId="0" fontId="20" fillId="0" borderId="0" xfId="0" applyFont="1"/>
    <xf numFmtId="0" fontId="20" fillId="6" borderId="0" xfId="0" applyFont="1" applyFill="1"/>
    <xf numFmtId="10" fontId="8" fillId="5" borderId="1" xfId="0" applyNumberFormat="1" applyFont="1" applyFill="1" applyBorder="1" applyAlignment="1">
      <alignment horizontal="left" vertical="center" wrapText="1"/>
    </xf>
    <xf numFmtId="10" fontId="5" fillId="5" borderId="1" xfId="0" applyNumberFormat="1" applyFont="1" applyFill="1" applyBorder="1" applyAlignment="1">
      <alignment horizontal="center" vertical="center"/>
    </xf>
    <xf numFmtId="10" fontId="4" fillId="0" borderId="0" xfId="3" applyNumberFormat="1" applyFont="1" applyAlignment="1"/>
    <xf numFmtId="181" fontId="34" fillId="0" borderId="0" xfId="3" applyNumberFormat="1" applyFont="1" applyAlignment="1">
      <alignment horizontal="center" vertical="center"/>
    </xf>
    <xf numFmtId="185" fontId="4" fillId="0" borderId="0" xfId="0" applyNumberFormat="1" applyFont="1" applyAlignment="1">
      <alignment horizontal="right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" fillId="0" borderId="0" xfId="0" applyFont="1"/>
    <xf numFmtId="0" fontId="6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" fillId="0" borderId="0" xfId="0" applyFont="1"/>
    <xf numFmtId="1" fontId="4" fillId="21" borderId="1" xfId="0" applyNumberFormat="1" applyFont="1" applyFill="1" applyBorder="1" applyAlignment="1">
      <alignment horizontal="center" vertical="center"/>
    </xf>
    <xf numFmtId="1" fontId="4" fillId="15" borderId="1" xfId="0" applyNumberFormat="1" applyFont="1" applyFill="1" applyBorder="1" applyAlignment="1">
      <alignment horizontal="center" vertical="center"/>
    </xf>
    <xf numFmtId="0" fontId="12" fillId="9" borderId="10" xfId="0" applyFont="1" applyFill="1" applyBorder="1" applyAlignment="1">
      <alignment vertical="center" wrapText="1"/>
    </xf>
    <xf numFmtId="0" fontId="12" fillId="9" borderId="10" xfId="0" applyFont="1" applyFill="1" applyBorder="1" applyAlignment="1">
      <alignment horizontal="center" vertical="center" wrapText="1"/>
    </xf>
    <xf numFmtId="0" fontId="12" fillId="9" borderId="8" xfId="0" applyFont="1" applyFill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180" fontId="9" fillId="10" borderId="8" xfId="0" applyNumberFormat="1" applyFont="1" applyFill="1" applyBorder="1" applyAlignment="1">
      <alignment horizontal="center" vertical="center" wrapText="1"/>
    </xf>
    <xf numFmtId="180" fontId="9" fillId="11" borderId="8" xfId="0" applyNumberFormat="1" applyFont="1" applyFill="1" applyBorder="1" applyAlignment="1">
      <alignment horizontal="center" vertical="center" wrapText="1"/>
    </xf>
    <xf numFmtId="179" fontId="9" fillId="11" borderId="8" xfId="0" applyNumberFormat="1" applyFont="1" applyFill="1" applyBorder="1" applyAlignment="1">
      <alignment horizontal="center" vertical="center" wrapText="1"/>
    </xf>
    <xf numFmtId="179" fontId="9" fillId="10" borderId="8" xfId="0" applyNumberFormat="1" applyFont="1" applyFill="1" applyBorder="1" applyAlignment="1">
      <alignment horizontal="center" vertical="center" wrapText="1"/>
    </xf>
    <xf numFmtId="179" fontId="13" fillId="11" borderId="8" xfId="0" applyNumberFormat="1" applyFont="1" applyFill="1" applyBorder="1" applyAlignment="1">
      <alignment horizontal="center" vertical="center" wrapText="1"/>
    </xf>
    <xf numFmtId="179" fontId="13" fillId="10" borderId="8" xfId="0" applyNumberFormat="1" applyFont="1" applyFill="1" applyBorder="1" applyAlignment="1">
      <alignment horizontal="center" vertical="center" wrapText="1"/>
    </xf>
    <xf numFmtId="0" fontId="1" fillId="0" borderId="0" xfId="0" applyFont="1"/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0" fontId="4" fillId="26" borderId="1" xfId="3" applyNumberFormat="1" applyFont="1" applyFill="1" applyBorder="1" applyAlignment="1">
      <alignment horizontal="center" vertical="center"/>
    </xf>
    <xf numFmtId="58" fontId="4" fillId="0" borderId="0" xfId="0" applyNumberFormat="1" applyFont="1" applyBorder="1" applyAlignment="1">
      <alignment horizontal="center" vertical="center"/>
    </xf>
    <xf numFmtId="10" fontId="4" fillId="0" borderId="0" xfId="3" applyNumberFormat="1" applyFont="1" applyBorder="1" applyAlignment="1">
      <alignment horizontal="center" vertical="center"/>
    </xf>
    <xf numFmtId="0" fontId="5" fillId="7" borderId="0" xfId="0" applyFont="1" applyFill="1" applyBorder="1" applyAlignment="1">
      <alignment horizontal="center" vertical="center"/>
    </xf>
    <xf numFmtId="10" fontId="4" fillId="5" borderId="0" xfId="3" applyNumberFormat="1" applyFont="1" applyFill="1" applyBorder="1" applyAlignment="1">
      <alignment horizontal="center" vertical="center"/>
    </xf>
    <xf numFmtId="0" fontId="36" fillId="27" borderId="1" xfId="0" applyFont="1" applyFill="1" applyBorder="1" applyAlignment="1">
      <alignment horizontal="center" vertical="center" wrapText="1"/>
    </xf>
    <xf numFmtId="0" fontId="4" fillId="6" borderId="17" xfId="0" applyFont="1" applyFill="1" applyBorder="1" applyAlignment="1">
      <alignment horizontal="center" vertical="center"/>
    </xf>
    <xf numFmtId="0" fontId="4" fillId="6" borderId="18" xfId="0" applyFont="1" applyFill="1" applyBorder="1" applyAlignment="1">
      <alignment horizontal="center" vertical="center"/>
    </xf>
    <xf numFmtId="10" fontId="4" fillId="6" borderId="18" xfId="0" applyNumberFormat="1" applyFont="1" applyFill="1" applyBorder="1" applyAlignment="1">
      <alignment horizontal="center" vertical="center"/>
    </xf>
    <xf numFmtId="10" fontId="4" fillId="6" borderId="18" xfId="3" applyNumberFormat="1" applyFont="1" applyFill="1" applyBorder="1" applyAlignment="1">
      <alignment horizontal="center" vertical="center"/>
    </xf>
    <xf numFmtId="177" fontId="4" fillId="6" borderId="18" xfId="3" applyNumberFormat="1" applyFont="1" applyFill="1" applyBorder="1" applyAlignment="1">
      <alignment horizontal="center" vertical="center"/>
    </xf>
    <xf numFmtId="58" fontId="4" fillId="6" borderId="18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10" fontId="5" fillId="28" borderId="1" xfId="0" applyNumberFormat="1" applyFont="1" applyFill="1" applyBorder="1" applyAlignment="1">
      <alignment horizontal="center" vertical="center" wrapText="1"/>
    </xf>
    <xf numFmtId="10" fontId="5" fillId="28" borderId="0" xfId="0" applyNumberFormat="1" applyFont="1" applyFill="1" applyBorder="1" applyAlignment="1">
      <alignment horizontal="center" vertical="center" wrapText="1"/>
    </xf>
    <xf numFmtId="0" fontId="12" fillId="9" borderId="10" xfId="0" applyFont="1" applyFill="1" applyBorder="1" applyAlignment="1">
      <alignment horizontal="center" vertical="center" wrapText="1"/>
    </xf>
    <xf numFmtId="0" fontId="12" fillId="9" borderId="8" xfId="0" applyFont="1" applyFill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180" fontId="9" fillId="10" borderId="8" xfId="0" applyNumberFormat="1" applyFont="1" applyFill="1" applyBorder="1" applyAlignment="1">
      <alignment horizontal="center" vertical="center" wrapText="1"/>
    </xf>
    <xf numFmtId="180" fontId="9" fillId="11" borderId="8" xfId="0" applyNumberFormat="1" applyFont="1" applyFill="1" applyBorder="1" applyAlignment="1">
      <alignment horizontal="center" vertical="center" wrapText="1"/>
    </xf>
    <xf numFmtId="179" fontId="9" fillId="11" borderId="8" xfId="0" applyNumberFormat="1" applyFont="1" applyFill="1" applyBorder="1" applyAlignment="1">
      <alignment horizontal="center" vertical="center" wrapText="1"/>
    </xf>
    <xf numFmtId="179" fontId="9" fillId="10" borderId="8" xfId="0" applyNumberFormat="1" applyFont="1" applyFill="1" applyBorder="1" applyAlignment="1">
      <alignment horizontal="center" vertical="center" wrapText="1"/>
    </xf>
    <xf numFmtId="179" fontId="13" fillId="11" borderId="8" xfId="0" applyNumberFormat="1" applyFont="1" applyFill="1" applyBorder="1" applyAlignment="1">
      <alignment horizontal="center" vertical="center" wrapText="1"/>
    </xf>
    <xf numFmtId="179" fontId="13" fillId="10" borderId="8" xfId="0" applyNumberFormat="1" applyFont="1" applyFill="1" applyBorder="1" applyAlignment="1">
      <alignment horizontal="center" vertical="center" wrapText="1"/>
    </xf>
    <xf numFmtId="177" fontId="19" fillId="0" borderId="1" xfId="3" applyNumberFormat="1" applyFont="1" applyFill="1" applyBorder="1" applyAlignment="1">
      <alignment vertical="center" wrapText="1"/>
    </xf>
    <xf numFmtId="10" fontId="11" fillId="5" borderId="1" xfId="0" applyNumberFormat="1" applyFont="1" applyFill="1" applyBorder="1" applyAlignment="1">
      <alignment horizontal="center" vertical="center" wrapText="1"/>
    </xf>
    <xf numFmtId="0" fontId="12" fillId="9" borderId="10" xfId="0" applyFont="1" applyFill="1" applyBorder="1" applyAlignment="1">
      <alignment horizontal="center" vertical="center" wrapText="1"/>
    </xf>
    <xf numFmtId="0" fontId="12" fillId="9" borderId="8" xfId="0" applyFont="1" applyFill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180" fontId="9" fillId="10" borderId="8" xfId="0" applyNumberFormat="1" applyFont="1" applyFill="1" applyBorder="1" applyAlignment="1">
      <alignment horizontal="center" vertical="center" wrapText="1"/>
    </xf>
    <xf numFmtId="180" fontId="9" fillId="11" borderId="8" xfId="0" applyNumberFormat="1" applyFont="1" applyFill="1" applyBorder="1" applyAlignment="1">
      <alignment horizontal="center" vertical="center" wrapText="1"/>
    </xf>
    <xf numFmtId="179" fontId="9" fillId="11" borderId="8" xfId="0" applyNumberFormat="1" applyFont="1" applyFill="1" applyBorder="1" applyAlignment="1">
      <alignment horizontal="center" vertical="center" wrapText="1"/>
    </xf>
    <xf numFmtId="179" fontId="9" fillId="10" borderId="8" xfId="0" applyNumberFormat="1" applyFont="1" applyFill="1" applyBorder="1" applyAlignment="1">
      <alignment horizontal="center" vertical="center" wrapText="1"/>
    </xf>
    <xf numFmtId="179" fontId="13" fillId="11" borderId="8" xfId="0" applyNumberFormat="1" applyFont="1" applyFill="1" applyBorder="1" applyAlignment="1">
      <alignment horizontal="center" vertical="center" wrapText="1"/>
    </xf>
    <xf numFmtId="179" fontId="13" fillId="10" borderId="8" xfId="0" applyNumberFormat="1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0" fontId="2" fillId="0" borderId="1" xfId="0" applyNumberFormat="1" applyFont="1" applyFill="1" applyBorder="1" applyAlignment="1">
      <alignment horizontal="left" vertical="center" wrapText="1"/>
    </xf>
    <xf numFmtId="0" fontId="1" fillId="5" borderId="0" xfId="0" applyFont="1" applyFill="1"/>
    <xf numFmtId="0" fontId="4" fillId="5" borderId="16" xfId="0" applyFont="1" applyFill="1" applyBorder="1" applyAlignment="1">
      <alignment horizontal="center"/>
    </xf>
    <xf numFmtId="10" fontId="18" fillId="0" borderId="1" xfId="0" applyNumberFormat="1" applyFont="1" applyFill="1" applyBorder="1" applyAlignment="1">
      <alignment horizontal="left" vertical="center" wrapText="1"/>
    </xf>
    <xf numFmtId="10" fontId="21" fillId="0" borderId="1" xfId="3" applyNumberFormat="1" applyFont="1" applyFill="1" applyBorder="1" applyAlignment="1">
      <alignment horizontal="center" vertical="center" wrapText="1"/>
    </xf>
    <xf numFmtId="0" fontId="0" fillId="0" borderId="0" xfId="0" applyFont="1"/>
    <xf numFmtId="9" fontId="4" fillId="0" borderId="0" xfId="3" applyFont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15" borderId="1" xfId="0" applyFont="1" applyFill="1" applyBorder="1" applyAlignment="1">
      <alignment horizontal="center" vertical="center"/>
    </xf>
    <xf numFmtId="0" fontId="4" fillId="15" borderId="7" xfId="0" applyFont="1" applyFill="1" applyBorder="1" applyAlignment="1">
      <alignment horizontal="center" vertical="center"/>
    </xf>
    <xf numFmtId="0" fontId="12" fillId="9" borderId="10" xfId="0" applyFont="1" applyFill="1" applyBorder="1" applyAlignment="1">
      <alignment vertical="center" wrapText="1"/>
    </xf>
    <xf numFmtId="0" fontId="12" fillId="9" borderId="8" xfId="0" applyFont="1" applyFill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180" fontId="9" fillId="10" borderId="8" xfId="0" applyNumberFormat="1" applyFont="1" applyFill="1" applyBorder="1" applyAlignment="1">
      <alignment horizontal="center" vertical="center" wrapText="1"/>
    </xf>
    <xf numFmtId="180" fontId="9" fillId="11" borderId="8" xfId="0" applyNumberFormat="1" applyFont="1" applyFill="1" applyBorder="1" applyAlignment="1">
      <alignment horizontal="center" vertical="center" wrapText="1"/>
    </xf>
    <xf numFmtId="179" fontId="9" fillId="11" borderId="8" xfId="0" applyNumberFormat="1" applyFont="1" applyFill="1" applyBorder="1" applyAlignment="1">
      <alignment horizontal="center" vertical="center" wrapText="1"/>
    </xf>
    <xf numFmtId="179" fontId="9" fillId="10" borderId="8" xfId="0" applyNumberFormat="1" applyFont="1" applyFill="1" applyBorder="1" applyAlignment="1">
      <alignment horizontal="center" vertical="center" wrapText="1"/>
    </xf>
    <xf numFmtId="179" fontId="13" fillId="11" borderId="8" xfId="0" applyNumberFormat="1" applyFont="1" applyFill="1" applyBorder="1" applyAlignment="1">
      <alignment horizontal="center" vertical="center" wrapText="1"/>
    </xf>
    <xf numFmtId="179" fontId="13" fillId="10" borderId="8" xfId="0" applyNumberFormat="1" applyFont="1" applyFill="1" applyBorder="1" applyAlignment="1">
      <alignment horizontal="center" vertical="center" wrapText="1"/>
    </xf>
    <xf numFmtId="10" fontId="19" fillId="5" borderId="1" xfId="3" applyNumberFormat="1" applyFont="1" applyFill="1" applyBorder="1" applyAlignment="1">
      <alignment horizontal="left" vertical="center"/>
    </xf>
    <xf numFmtId="0" fontId="37" fillId="5" borderId="0" xfId="0" applyFont="1" applyFill="1" applyAlignment="1">
      <alignment vertical="center" wrapText="1"/>
    </xf>
    <xf numFmtId="10" fontId="4" fillId="0" borderId="1" xfId="0" applyNumberFormat="1" applyFont="1" applyBorder="1" applyAlignment="1">
      <alignment horizontal="left" vertical="center" wrapText="1"/>
    </xf>
    <xf numFmtId="0" fontId="3" fillId="3" borderId="15" xfId="0" applyFont="1" applyFill="1" applyBorder="1" applyAlignment="1">
      <alignment horizontal="center" vertical="center" wrapText="1"/>
    </xf>
    <xf numFmtId="0" fontId="3" fillId="6" borderId="15" xfId="0" applyFont="1" applyFill="1" applyBorder="1" applyAlignment="1">
      <alignment horizontal="center" vertical="center" wrapText="1"/>
    </xf>
    <xf numFmtId="10" fontId="5" fillId="5" borderId="1" xfId="0" applyNumberFormat="1" applyFont="1" applyFill="1" applyBorder="1" applyAlignment="1">
      <alignment horizontal="left" vertical="center"/>
    </xf>
    <xf numFmtId="10" fontId="19" fillId="5" borderId="1" xfId="3" applyNumberFormat="1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178" fontId="4" fillId="5" borderId="1" xfId="3" applyNumberFormat="1" applyFont="1" applyFill="1" applyBorder="1" applyAlignment="1">
      <alignment horizontal="center" vertical="center"/>
    </xf>
    <xf numFmtId="0" fontId="4" fillId="0" borderId="1" xfId="3" applyNumberFormat="1" applyFont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 wrapText="1"/>
    </xf>
    <xf numFmtId="10" fontId="0" fillId="0" borderId="0" xfId="3" applyNumberFormat="1" applyFont="1" applyFill="1" applyAlignment="1">
      <alignment horizontal="center" vertical="center"/>
    </xf>
    <xf numFmtId="177" fontId="0" fillId="0" borderId="0" xfId="3" applyNumberFormat="1" applyFont="1" applyFill="1" applyAlignment="1">
      <alignment horizontal="center" vertical="center"/>
    </xf>
    <xf numFmtId="10" fontId="0" fillId="0" borderId="0" xfId="3" applyNumberFormat="1" applyFont="1" applyFill="1" applyAlignment="1">
      <alignment vertical="center"/>
    </xf>
    <xf numFmtId="177" fontId="1" fillId="0" borderId="0" xfId="3" applyNumberFormat="1" applyFill="1" applyAlignment="1"/>
    <xf numFmtId="10" fontId="4" fillId="0" borderId="1" xfId="0" applyNumberFormat="1" applyFont="1" applyFill="1" applyBorder="1" applyAlignment="1">
      <alignment horizontal="center" vertical="center" wrapText="1"/>
    </xf>
    <xf numFmtId="177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/>
    <xf numFmtId="10" fontId="4" fillId="0" borderId="1" xfId="0" applyNumberFormat="1" applyFont="1" applyFill="1" applyBorder="1" applyAlignment="1">
      <alignment horizontal="center" vertical="center"/>
    </xf>
    <xf numFmtId="10" fontId="3" fillId="0" borderId="1" xfId="0" applyNumberFormat="1" applyFont="1" applyFill="1" applyBorder="1" applyAlignment="1">
      <alignment horizontal="center" vertical="center"/>
    </xf>
    <xf numFmtId="10" fontId="4" fillId="0" borderId="1" xfId="0" applyNumberFormat="1" applyFont="1" applyFill="1" applyBorder="1"/>
    <xf numFmtId="177" fontId="1" fillId="0" borderId="0" xfId="3" applyNumberFormat="1" applyFont="1" applyFill="1" applyAlignment="1"/>
    <xf numFmtId="0" fontId="12" fillId="9" borderId="10" xfId="0" applyFont="1" applyFill="1" applyBorder="1" applyAlignment="1">
      <alignment vertical="center" wrapText="1"/>
    </xf>
    <xf numFmtId="0" fontId="12" fillId="9" borderId="8" xfId="0" applyFont="1" applyFill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180" fontId="9" fillId="10" borderId="8" xfId="0" applyNumberFormat="1" applyFont="1" applyFill="1" applyBorder="1" applyAlignment="1">
      <alignment horizontal="center" vertical="center" wrapText="1"/>
    </xf>
    <xf numFmtId="180" fontId="9" fillId="11" borderId="8" xfId="0" applyNumberFormat="1" applyFont="1" applyFill="1" applyBorder="1" applyAlignment="1">
      <alignment horizontal="center" vertical="center" wrapText="1"/>
    </xf>
    <xf numFmtId="179" fontId="9" fillId="11" borderId="8" xfId="0" applyNumberFormat="1" applyFont="1" applyFill="1" applyBorder="1" applyAlignment="1">
      <alignment horizontal="center" vertical="center" wrapText="1"/>
    </xf>
    <xf numFmtId="179" fontId="9" fillId="10" borderId="8" xfId="0" applyNumberFormat="1" applyFont="1" applyFill="1" applyBorder="1" applyAlignment="1">
      <alignment horizontal="center" vertical="center" wrapText="1"/>
    </xf>
    <xf numFmtId="179" fontId="13" fillId="11" borderId="8" xfId="0" applyNumberFormat="1" applyFont="1" applyFill="1" applyBorder="1" applyAlignment="1">
      <alignment horizontal="center" vertical="center" wrapText="1"/>
    </xf>
    <xf numFmtId="179" fontId="13" fillId="10" borderId="8" xfId="0" applyNumberFormat="1" applyFont="1" applyFill="1" applyBorder="1" applyAlignment="1">
      <alignment horizontal="center" vertical="center" wrapText="1"/>
    </xf>
    <xf numFmtId="10" fontId="4" fillId="5" borderId="1" xfId="0" applyNumberFormat="1" applyFont="1" applyFill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15" borderId="7" xfId="0" applyFont="1" applyFill="1" applyBorder="1" applyAlignment="1">
      <alignment horizontal="center" vertical="center"/>
    </xf>
    <xf numFmtId="0" fontId="4" fillId="15" borderId="1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15" borderId="0" xfId="0" applyFont="1" applyFill="1" applyBorder="1" applyAlignment="1">
      <alignment horizontal="center" vertical="center"/>
    </xf>
    <xf numFmtId="0" fontId="1" fillId="0" borderId="0" xfId="0" applyFont="1"/>
    <xf numFmtId="177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185" fontId="4" fillId="0" borderId="0" xfId="3" applyNumberFormat="1" applyFont="1" applyAlignment="1">
      <alignment horizontal="right"/>
    </xf>
    <xf numFmtId="0" fontId="4" fillId="2" borderId="1" xfId="0" applyFont="1" applyFill="1" applyBorder="1" applyAlignment="1">
      <alignment horizontal="center" vertical="center"/>
    </xf>
    <xf numFmtId="178" fontId="4" fillId="20" borderId="1" xfId="3" applyNumberFormat="1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4" fillId="5" borderId="1" xfId="3" applyNumberFormat="1" applyFont="1" applyFill="1" applyBorder="1" applyAlignment="1">
      <alignment horizontal="center" vertical="center"/>
    </xf>
    <xf numFmtId="10" fontId="6" fillId="5" borderId="1" xfId="0" applyNumberFormat="1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0" fontId="5" fillId="0" borderId="1" xfId="0" applyNumberFormat="1" applyFont="1" applyBorder="1" applyAlignment="1">
      <alignment horizontal="center" vertical="center" wrapText="1"/>
    </xf>
    <xf numFmtId="0" fontId="6" fillId="5" borderId="0" xfId="0" applyFont="1" applyFill="1" applyAlignment="1">
      <alignment vertical="center"/>
    </xf>
    <xf numFmtId="0" fontId="12" fillId="9" borderId="10" xfId="0" applyFont="1" applyFill="1" applyBorder="1" applyAlignment="1">
      <alignment vertical="center" wrapText="1"/>
    </xf>
    <xf numFmtId="0" fontId="12" fillId="9" borderId="8" xfId="0" applyFont="1" applyFill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180" fontId="9" fillId="10" borderId="8" xfId="0" applyNumberFormat="1" applyFont="1" applyFill="1" applyBorder="1" applyAlignment="1">
      <alignment horizontal="center" vertical="center" wrapText="1"/>
    </xf>
    <xf numFmtId="180" fontId="9" fillId="11" borderId="8" xfId="0" applyNumberFormat="1" applyFont="1" applyFill="1" applyBorder="1" applyAlignment="1">
      <alignment horizontal="center" vertical="center" wrapText="1"/>
    </xf>
    <xf numFmtId="179" fontId="9" fillId="11" borderId="8" xfId="0" applyNumberFormat="1" applyFont="1" applyFill="1" applyBorder="1" applyAlignment="1">
      <alignment horizontal="center" vertical="center" wrapText="1"/>
    </xf>
    <xf numFmtId="179" fontId="9" fillId="10" borderId="8" xfId="0" applyNumberFormat="1" applyFont="1" applyFill="1" applyBorder="1" applyAlignment="1">
      <alignment horizontal="center" vertical="center" wrapText="1"/>
    </xf>
    <xf numFmtId="179" fontId="13" fillId="11" borderId="8" xfId="0" applyNumberFormat="1" applyFont="1" applyFill="1" applyBorder="1" applyAlignment="1">
      <alignment horizontal="center" vertical="center" wrapText="1"/>
    </xf>
    <xf numFmtId="179" fontId="13" fillId="10" borderId="8" xfId="0" applyNumberFormat="1" applyFont="1" applyFill="1" applyBorder="1" applyAlignment="1">
      <alignment horizontal="center" vertical="center" wrapText="1"/>
    </xf>
    <xf numFmtId="10" fontId="5" fillId="30" borderId="1" xfId="0" applyNumberFormat="1" applyFont="1" applyFill="1" applyBorder="1" applyAlignment="1">
      <alignment horizontal="center" vertical="center" wrapText="1"/>
    </xf>
    <xf numFmtId="10" fontId="38" fillId="0" borderId="1" xfId="0" applyNumberFormat="1" applyFont="1" applyFill="1" applyBorder="1" applyAlignment="1">
      <alignment horizontal="left" vertical="center" wrapText="1"/>
    </xf>
    <xf numFmtId="10" fontId="4" fillId="0" borderId="1" xfId="0" applyNumberFormat="1" applyFont="1" applyFill="1" applyBorder="1" applyAlignment="1">
      <alignment horizontal="left" vertical="center" wrapText="1"/>
    </xf>
    <xf numFmtId="10" fontId="5" fillId="26" borderId="1" xfId="0" applyNumberFormat="1" applyFont="1" applyFill="1" applyBorder="1" applyAlignment="1">
      <alignment horizontal="left" vertical="center" wrapText="1"/>
    </xf>
    <xf numFmtId="10" fontId="19" fillId="26" borderId="1" xfId="0" applyNumberFormat="1" applyFont="1" applyFill="1" applyBorder="1" applyAlignment="1">
      <alignment horizontal="center" vertical="center"/>
    </xf>
    <xf numFmtId="10" fontId="19" fillId="26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179" fontId="9" fillId="11" borderId="8" xfId="0" applyNumberFormat="1" applyFont="1" applyFill="1" applyBorder="1" applyAlignment="1">
      <alignment horizontal="center" vertical="center" wrapText="1"/>
    </xf>
    <xf numFmtId="179" fontId="9" fillId="10" borderId="8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15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vertical="center" wrapText="1"/>
    </xf>
    <xf numFmtId="0" fontId="3" fillId="6" borderId="1" xfId="0" applyFont="1" applyFill="1" applyBorder="1" applyAlignment="1">
      <alignment vertical="center"/>
    </xf>
    <xf numFmtId="0" fontId="3" fillId="19" borderId="1" xfId="0" applyFont="1" applyFill="1" applyBorder="1" applyAlignment="1">
      <alignment vertical="center"/>
    </xf>
    <xf numFmtId="10" fontId="18" fillId="2" borderId="1" xfId="0" applyNumberFormat="1" applyFont="1" applyFill="1" applyBorder="1" applyAlignment="1">
      <alignment vertical="center"/>
    </xf>
    <xf numFmtId="10" fontId="5" fillId="6" borderId="1" xfId="3" applyNumberFormat="1" applyFont="1" applyFill="1" applyBorder="1" applyAlignment="1">
      <alignment vertical="center"/>
    </xf>
    <xf numFmtId="10" fontId="18" fillId="8" borderId="1" xfId="3" applyNumberFormat="1" applyFont="1" applyFill="1" applyBorder="1" applyAlignment="1">
      <alignment vertical="center"/>
    </xf>
    <xf numFmtId="10" fontId="19" fillId="0" borderId="1" xfId="0" applyNumberFormat="1" applyFont="1" applyFill="1" applyBorder="1" applyAlignment="1">
      <alignment vertical="center" wrapText="1"/>
    </xf>
    <xf numFmtId="10" fontId="19" fillId="5" borderId="1" xfId="0" applyNumberFormat="1" applyFont="1" applyFill="1" applyBorder="1" applyAlignment="1">
      <alignment vertical="center" wrapText="1"/>
    </xf>
    <xf numFmtId="10" fontId="21" fillId="8" borderId="1" xfId="0" applyNumberFormat="1" applyFont="1" applyFill="1" applyBorder="1" applyAlignment="1">
      <alignment vertical="center"/>
    </xf>
    <xf numFmtId="10" fontId="19" fillId="7" borderId="1" xfId="0" applyNumberFormat="1" applyFont="1" applyFill="1" applyBorder="1" applyAlignment="1">
      <alignment vertical="center" wrapText="1"/>
    </xf>
    <xf numFmtId="0" fontId="4" fillId="0" borderId="12" xfId="0" applyFont="1" applyBorder="1" applyAlignment="1">
      <alignment vertical="center"/>
    </xf>
    <xf numFmtId="10" fontId="4" fillId="0" borderId="1" xfId="3" applyNumberFormat="1" applyFont="1" applyBorder="1" applyAlignment="1">
      <alignment vertical="center"/>
    </xf>
    <xf numFmtId="10" fontId="4" fillId="2" borderId="1" xfId="0" applyNumberFormat="1" applyFont="1" applyFill="1" applyBorder="1" applyAlignment="1">
      <alignment vertical="center"/>
    </xf>
    <xf numFmtId="10" fontId="4" fillId="0" borderId="1" xfId="0" applyNumberFormat="1" applyFont="1" applyBorder="1" applyAlignment="1">
      <alignment vertical="center"/>
    </xf>
    <xf numFmtId="10" fontId="5" fillId="8" borderId="1" xfId="3" applyNumberFormat="1" applyFont="1" applyFill="1" applyBorder="1" applyAlignment="1">
      <alignment vertical="center"/>
    </xf>
    <xf numFmtId="10" fontId="5" fillId="8" borderId="1" xfId="3" applyNumberFormat="1" applyFont="1" applyFill="1" applyBorder="1" applyAlignment="1"/>
    <xf numFmtId="10" fontId="5" fillId="0" borderId="1" xfId="3" applyNumberFormat="1" applyFont="1" applyBorder="1" applyAlignment="1">
      <alignment vertical="center"/>
    </xf>
    <xf numFmtId="10" fontId="5" fillId="7" borderId="1" xfId="3" applyNumberFormat="1" applyFont="1" applyFill="1" applyBorder="1" applyAlignment="1">
      <alignment vertical="center"/>
    </xf>
    <xf numFmtId="10" fontId="18" fillId="7" borderId="1" xfId="3" applyNumberFormat="1" applyFont="1" applyFill="1" applyBorder="1" applyAlignment="1">
      <alignment vertical="center"/>
    </xf>
    <xf numFmtId="10" fontId="18" fillId="8" borderId="1" xfId="3" applyNumberFormat="1" applyFont="1" applyFill="1" applyBorder="1" applyAlignment="1"/>
    <xf numFmtId="177" fontId="4" fillId="0" borderId="0" xfId="3" applyNumberFormat="1" applyFont="1" applyAlignment="1">
      <alignment vertical="center"/>
    </xf>
    <xf numFmtId="10" fontId="4" fillId="0" borderId="0" xfId="3" applyNumberFormat="1" applyFont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10" fontId="1" fillId="0" borderId="0" xfId="0" applyNumberFormat="1" applyFont="1"/>
    <xf numFmtId="10" fontId="1" fillId="0" borderId="0" xfId="3" applyNumberFormat="1" applyAlignment="1"/>
    <xf numFmtId="187" fontId="1" fillId="0" borderId="0" xfId="0" applyNumberFormat="1" applyFont="1"/>
    <xf numFmtId="9" fontId="6" fillId="14" borderId="1" xfId="3" applyFont="1" applyFill="1" applyBorder="1" applyAlignment="1">
      <alignment horizontal="center" vertical="center"/>
    </xf>
    <xf numFmtId="177" fontId="6" fillId="14" borderId="1" xfId="3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1" fontId="4" fillId="0" borderId="0" xfId="0" applyNumberFormat="1" applyFont="1"/>
    <xf numFmtId="0" fontId="12" fillId="9" borderId="9" xfId="0" applyFont="1" applyFill="1" applyBorder="1" applyAlignment="1">
      <alignment horizontal="center" vertical="center" wrapText="1"/>
    </xf>
    <xf numFmtId="0" fontId="12" fillId="9" borderId="10" xfId="0" applyFont="1" applyFill="1" applyBorder="1" applyAlignment="1">
      <alignment vertical="center" wrapText="1"/>
    </xf>
    <xf numFmtId="0" fontId="12" fillId="9" borderId="10" xfId="0" applyFont="1" applyFill="1" applyBorder="1" applyAlignment="1">
      <alignment horizontal="center" vertical="center" wrapText="1"/>
    </xf>
    <xf numFmtId="0" fontId="12" fillId="9" borderId="8" xfId="0" applyFont="1" applyFill="1" applyBorder="1" applyAlignment="1">
      <alignment horizontal="center" vertical="center" wrapText="1"/>
    </xf>
    <xf numFmtId="0" fontId="12" fillId="31" borderId="8" xfId="0" applyFont="1" applyFill="1" applyBorder="1" applyAlignment="1">
      <alignment horizontal="center" vertical="center" wrapText="1"/>
    </xf>
    <xf numFmtId="0" fontId="12" fillId="9" borderId="8" xfId="0" applyFont="1" applyFill="1" applyBorder="1" applyAlignment="1">
      <alignment vertical="center" wrapText="1"/>
    </xf>
    <xf numFmtId="0" fontId="13" fillId="0" borderId="8" xfId="0" applyFont="1" applyBorder="1" applyAlignment="1">
      <alignment horizontal="center" vertical="center" wrapText="1"/>
    </xf>
    <xf numFmtId="180" fontId="9" fillId="10" borderId="8" xfId="0" applyNumberFormat="1" applyFont="1" applyFill="1" applyBorder="1" applyAlignment="1">
      <alignment horizontal="center" vertical="center" wrapText="1"/>
    </xf>
    <xf numFmtId="180" fontId="9" fillId="11" borderId="8" xfId="0" applyNumberFormat="1" applyFont="1" applyFill="1" applyBorder="1" applyAlignment="1">
      <alignment horizontal="center" vertical="center" wrapText="1"/>
    </xf>
    <xf numFmtId="179" fontId="9" fillId="11" borderId="8" xfId="0" applyNumberFormat="1" applyFont="1" applyFill="1" applyBorder="1" applyAlignment="1">
      <alignment horizontal="center" vertical="center" wrapText="1"/>
    </xf>
    <xf numFmtId="179" fontId="9" fillId="10" borderId="8" xfId="0" applyNumberFormat="1" applyFont="1" applyFill="1" applyBorder="1" applyAlignment="1">
      <alignment horizontal="center" vertical="center" wrapText="1"/>
    </xf>
    <xf numFmtId="179" fontId="13" fillId="11" borderId="8" xfId="0" applyNumberFormat="1" applyFont="1" applyFill="1" applyBorder="1" applyAlignment="1">
      <alignment horizontal="center" vertical="center" wrapText="1"/>
    </xf>
    <xf numFmtId="179" fontId="13" fillId="10" borderId="8" xfId="0" applyNumberFormat="1" applyFont="1" applyFill="1" applyBorder="1" applyAlignment="1">
      <alignment horizontal="center" vertical="center" wrapText="1"/>
    </xf>
    <xf numFmtId="0" fontId="14" fillId="9" borderId="8" xfId="0" applyFont="1" applyFill="1" applyBorder="1" applyAlignment="1">
      <alignment horizontal="center" vertical="center" wrapText="1"/>
    </xf>
    <xf numFmtId="10" fontId="5" fillId="30" borderId="1" xfId="0" applyNumberFormat="1" applyFont="1" applyFill="1" applyBorder="1" applyAlignment="1">
      <alignment horizontal="left" vertical="center" wrapText="1"/>
    </xf>
    <xf numFmtId="185" fontId="8" fillId="5" borderId="1" xfId="0" applyNumberFormat="1" applyFont="1" applyFill="1" applyBorder="1" applyAlignment="1">
      <alignment horizontal="center" vertical="center" wrapText="1"/>
    </xf>
    <xf numFmtId="0" fontId="1" fillId="0" borderId="0" xfId="0" applyFont="1"/>
    <xf numFmtId="0" fontId="4" fillId="0" borderId="4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9" fontId="6" fillId="0" borderId="16" xfId="3" applyFont="1" applyFill="1" applyBorder="1" applyAlignment="1">
      <alignment horizontal="center" vertical="center"/>
    </xf>
    <xf numFmtId="9" fontId="1" fillId="0" borderId="0" xfId="0" applyNumberFormat="1" applyFont="1"/>
    <xf numFmtId="10" fontId="1" fillId="0" borderId="0" xfId="0" applyNumberFormat="1" applyFont="1"/>
    <xf numFmtId="10" fontId="5" fillId="20" borderId="1" xfId="0" applyNumberFormat="1" applyFont="1" applyFill="1" applyBorder="1" applyAlignment="1">
      <alignment vertical="center" wrapText="1"/>
    </xf>
    <xf numFmtId="0" fontId="4" fillId="20" borderId="1" xfId="0" applyFont="1" applyFill="1" applyBorder="1" applyAlignment="1">
      <alignment vertical="center" wrapText="1"/>
    </xf>
    <xf numFmtId="10" fontId="4" fillId="2" borderId="1" xfId="0" applyNumberFormat="1" applyFont="1" applyFill="1" applyBorder="1" applyAlignment="1">
      <alignment vertical="center" wrapText="1"/>
    </xf>
    <xf numFmtId="10" fontId="5" fillId="30" borderId="1" xfId="0" applyNumberFormat="1" applyFont="1" applyFill="1" applyBorder="1" applyAlignment="1">
      <alignment vertical="center" wrapText="1"/>
    </xf>
    <xf numFmtId="10" fontId="4" fillId="0" borderId="1" xfId="0" applyNumberFormat="1" applyFont="1" applyBorder="1" applyAlignment="1">
      <alignment vertical="center" wrapText="1"/>
    </xf>
    <xf numFmtId="10" fontId="26" fillId="0" borderId="1" xfId="4" applyNumberFormat="1" applyFont="1" applyBorder="1" applyAlignment="1">
      <alignment vertical="center"/>
    </xf>
    <xf numFmtId="10" fontId="19" fillId="5" borderId="1" xfId="0" applyNumberFormat="1" applyFont="1" applyFill="1" applyBorder="1" applyAlignment="1">
      <alignment horizontal="center" vertical="center"/>
    </xf>
    <xf numFmtId="10" fontId="5" fillId="5" borderId="1" xfId="0" applyNumberFormat="1" applyFont="1" applyFill="1" applyBorder="1" applyAlignment="1">
      <alignment vertical="center"/>
    </xf>
    <xf numFmtId="183" fontId="4" fillId="0" borderId="0" xfId="3" applyNumberFormat="1" applyFont="1" applyAlignment="1">
      <alignment horizontal="center" vertical="center"/>
    </xf>
    <xf numFmtId="185" fontId="4" fillId="0" borderId="0" xfId="0" applyNumberFormat="1" applyFont="1" applyAlignment="1">
      <alignment horizontal="center" vertical="center"/>
    </xf>
    <xf numFmtId="0" fontId="4" fillId="15" borderId="0" xfId="0" applyFont="1" applyFill="1" applyAlignment="1">
      <alignment horizontal="center" vertical="center"/>
    </xf>
    <xf numFmtId="10" fontId="5" fillId="2" borderId="1" xfId="0" applyNumberFormat="1" applyFont="1" applyFill="1" applyBorder="1" applyAlignment="1">
      <alignment horizontal="center" vertical="center"/>
    </xf>
    <xf numFmtId="0" fontId="39" fillId="5" borderId="1" xfId="0" applyFont="1" applyFill="1" applyBorder="1" applyAlignment="1">
      <alignment horizontal="center" vertical="center"/>
    </xf>
    <xf numFmtId="10" fontId="39" fillId="5" borderId="1" xfId="0" applyNumberFormat="1" applyFont="1" applyFill="1" applyBorder="1" applyAlignment="1">
      <alignment horizontal="center" vertical="center"/>
    </xf>
    <xf numFmtId="10" fontId="39" fillId="5" borderId="1" xfId="3" applyNumberFormat="1" applyFont="1" applyFill="1" applyBorder="1" applyAlignment="1">
      <alignment horizontal="center" vertical="center"/>
    </xf>
    <xf numFmtId="10" fontId="40" fillId="0" borderId="0" xfId="3" applyNumberFormat="1" applyFont="1" applyAlignment="1"/>
    <xf numFmtId="0" fontId="4" fillId="0" borderId="4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0" fontId="20" fillId="0" borderId="1" xfId="0" applyNumberFormat="1" applyFont="1" applyFill="1" applyBorder="1" applyAlignment="1">
      <alignment horizontal="left" vertical="center" wrapText="1"/>
    </xf>
    <xf numFmtId="0" fontId="0" fillId="0" borderId="0" xfId="0" applyFont="1"/>
    <xf numFmtId="0" fontId="1" fillId="0" borderId="0" xfId="0" applyFont="1"/>
    <xf numFmtId="10" fontId="20" fillId="0" borderId="0" xfId="0" applyNumberFormat="1" applyFont="1"/>
    <xf numFmtId="0" fontId="4" fillId="30" borderId="1" xfId="0" applyFont="1" applyFill="1" applyBorder="1" applyAlignment="1">
      <alignment horizontal="left" vertical="center" wrapText="1"/>
    </xf>
    <xf numFmtId="10" fontId="20" fillId="0" borderId="0" xfId="3" applyNumberFormat="1" applyFont="1" applyAlignment="1"/>
    <xf numFmtId="188" fontId="20" fillId="0" borderId="0" xfId="3" applyNumberFormat="1" applyFont="1" applyAlignment="1"/>
    <xf numFmtId="0" fontId="3" fillId="0" borderId="7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0" fontId="23" fillId="20" borderId="1" xfId="0" applyFont="1" applyFill="1" applyBorder="1" applyAlignment="1">
      <alignment horizontal="center" vertical="center"/>
    </xf>
    <xf numFmtId="0" fontId="23" fillId="6" borderId="4" xfId="0" applyFont="1" applyFill="1" applyBorder="1" applyAlignment="1">
      <alignment horizontal="center" vertical="center"/>
    </xf>
    <xf numFmtId="0" fontId="23" fillId="6" borderId="7" xfId="0" applyFont="1" applyFill="1" applyBorder="1" applyAlignment="1">
      <alignment horizontal="center" vertical="center"/>
    </xf>
    <xf numFmtId="0" fontId="23" fillId="6" borderId="6" xfId="0" applyFont="1" applyFill="1" applyBorder="1" applyAlignment="1">
      <alignment horizontal="center" vertical="center"/>
    </xf>
    <xf numFmtId="0" fontId="23" fillId="6" borderId="11" xfId="0" applyFont="1" applyFill="1" applyBorder="1" applyAlignment="1">
      <alignment horizontal="center" vertical="center"/>
    </xf>
    <xf numFmtId="0" fontId="23" fillId="6" borderId="0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15" borderId="11" xfId="0" applyFont="1" applyFill="1" applyBorder="1" applyAlignment="1">
      <alignment horizontal="center" vertical="center"/>
    </xf>
    <xf numFmtId="0" fontId="4" fillId="15" borderId="2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29" borderId="4" xfId="0" applyFont="1" applyFill="1" applyBorder="1" applyAlignment="1">
      <alignment horizontal="center" vertical="center"/>
    </xf>
    <xf numFmtId="0" fontId="3" fillId="29" borderId="7" xfId="0" applyFont="1" applyFill="1" applyBorder="1" applyAlignment="1">
      <alignment horizontal="center" vertical="center"/>
    </xf>
    <xf numFmtId="0" fontId="3" fillId="29" borderId="6" xfId="0" applyFont="1" applyFill="1" applyBorder="1" applyAlignment="1">
      <alignment horizontal="center" vertical="center"/>
    </xf>
    <xf numFmtId="0" fontId="3" fillId="15" borderId="4" xfId="0" applyFont="1" applyFill="1" applyBorder="1" applyAlignment="1">
      <alignment horizontal="center" vertical="center"/>
    </xf>
    <xf numFmtId="0" fontId="3" fillId="15" borderId="7" xfId="0" applyFont="1" applyFill="1" applyBorder="1" applyAlignment="1">
      <alignment horizontal="center" vertical="center"/>
    </xf>
    <xf numFmtId="0" fontId="3" fillId="15" borderId="6" xfId="0" applyFont="1" applyFill="1" applyBorder="1" applyAlignment="1">
      <alignment horizontal="center" vertical="center"/>
    </xf>
    <xf numFmtId="0" fontId="23" fillId="5" borderId="11" xfId="0" applyFont="1" applyFill="1" applyBorder="1" applyAlignment="1">
      <alignment horizontal="center" vertical="center"/>
    </xf>
    <xf numFmtId="0" fontId="23" fillId="5" borderId="0" xfId="0" applyFont="1" applyFill="1" applyBorder="1" applyAlignment="1">
      <alignment horizontal="center" vertical="center"/>
    </xf>
    <xf numFmtId="0" fontId="4" fillId="25" borderId="15" xfId="0" applyFont="1" applyFill="1" applyBorder="1" applyAlignment="1">
      <alignment horizontal="center" vertical="center"/>
    </xf>
    <xf numFmtId="0" fontId="4" fillId="25" borderId="1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4" fillId="15" borderId="4" xfId="0" applyFont="1" applyFill="1" applyBorder="1" applyAlignment="1">
      <alignment horizontal="center" vertical="center"/>
    </xf>
    <xf numFmtId="0" fontId="4" fillId="15" borderId="7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15" borderId="1" xfId="0" applyFont="1" applyFill="1" applyBorder="1" applyAlignment="1">
      <alignment horizontal="center" vertical="center"/>
    </xf>
  </cellXfs>
  <cellStyles count="5">
    <cellStyle name="RowLevel_8" xfId="0" builtinId="1" iLevel="7"/>
    <cellStyle name="百分比" xfId="3" builtinId="5"/>
    <cellStyle name="常规" xfId="0" builtinId="0"/>
    <cellStyle name="常规 2" xfId="2"/>
    <cellStyle name="超链接" xfId="4" builtinId="8"/>
  </cellStyles>
  <dxfs count="1488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FFCC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Medium9"/>
  <colors>
    <mruColors>
      <color rgb="FFFF643F"/>
      <color rgb="FFCCFFCC"/>
      <color rgb="FF99FFCC"/>
      <color rgb="FF0000FF"/>
      <color rgb="FFFF3300"/>
      <color rgb="FF33CCFF"/>
      <color rgb="FFFFCCFF"/>
      <color rgb="FFFF99CC"/>
      <color rgb="FFFFCCCC"/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1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14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15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16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17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18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19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20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2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2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2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24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25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26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27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28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29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30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3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3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3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34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35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36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37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38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39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40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4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4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4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145676</xdr:colOff>
      <xdr:row>164</xdr:row>
      <xdr:rowOff>7507</xdr:rowOff>
    </xdr:from>
    <xdr:to>
      <xdr:col>32</xdr:col>
      <xdr:colOff>398678</xdr:colOff>
      <xdr:row>174</xdr:row>
      <xdr:rowOff>78442</xdr:rowOff>
    </xdr:to>
    <xdr:pic>
      <xdr:nvPicPr>
        <xdr:cNvPr id="2" name="图片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027088" y="37704095"/>
          <a:ext cx="13341472" cy="220005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vmlDrawing" Target="../drawings/vmlDrawing18.v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vmlDrawing" Target="../drawings/vmlDrawing19.v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vmlDrawing" Target="../drawings/vmlDrawing20.v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vmlDrawing" Target="../drawings/vmlDrawing21.v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vmlDrawing" Target="../drawings/vmlDrawing22.v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vmlDrawing" Target="../drawings/vmlDrawing23.v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vmlDrawing" Target="../drawings/vmlDrawing24.v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vmlDrawing" Target="../drawings/vmlDrawing25.v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vmlDrawing" Target="../drawings/vmlDrawing26.v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vmlDrawing" Target="../drawings/vmlDrawing27.v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vmlDrawing" Target="../drawings/vmlDrawing28.v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vmlDrawing" Target="../drawings/vmlDrawing29.v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vmlDrawing" Target="../drawings/vmlDrawing30.v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vmlDrawing" Target="../drawings/vmlDrawing31.v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vmlDrawing" Target="../drawings/vmlDrawing32.v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vmlDrawing" Target="../drawings/vmlDrawing33.v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vmlDrawing" Target="../drawings/vmlDrawing34.v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vmlDrawing" Target="../drawings/vmlDrawing35.vml"/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vmlDrawing" Target="../drawings/vmlDrawing36.vml"/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vmlDrawing" Target="../drawings/vmlDrawing37.vml"/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vmlDrawing" Target="../drawings/vmlDrawing38.vml"/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vmlDrawing" Target="../drawings/vmlDrawing39.vml"/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0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0.bin"/><Relationship Id="rId4" Type="http://schemas.openxmlformats.org/officeDocument/2006/relationships/image" Target="../media/image1.png"/></Relationships>
</file>

<file path=xl/worksheets/_rels/sheet4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vmlDrawing" Target="../drawings/vmlDrawing41.vml"/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vmlDrawing" Target="../drawings/vmlDrawing42.vml"/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vmlDrawing" Target="../drawings/vmlDrawing43.vml"/><Relationship Id="rId1" Type="http://schemas.openxmlformats.org/officeDocument/2006/relationships/printerSettings" Target="../printerSettings/printerSettings4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BQ93"/>
  <sheetViews>
    <sheetView zoomScale="70" zoomScaleNormal="70" workbookViewId="0">
      <pane xSplit="3" ySplit="10" topLeftCell="D11" activePane="bottomRight" state="frozenSplit"/>
      <selection activeCell="AA73" sqref="AA73"/>
      <selection pane="topRight" activeCell="AA73" sqref="AA73"/>
      <selection pane="bottomLeft" activeCell="AA73" sqref="AA73"/>
      <selection pane="bottomRight" activeCell="Y67" sqref="Y67"/>
    </sheetView>
  </sheetViews>
  <sheetFormatPr defaultRowHeight="16.5" x14ac:dyDescent="0.15"/>
  <cols>
    <col min="1" max="1" width="21" style="97" customWidth="1"/>
    <col min="2" max="2" width="15" style="97" customWidth="1"/>
    <col min="3" max="4" width="11.25" style="97" customWidth="1"/>
    <col min="5" max="5" width="38.5" style="97" customWidth="1"/>
    <col min="6" max="7" width="10.625" style="97" customWidth="1"/>
    <col min="8" max="9" width="13.625" style="97" customWidth="1"/>
    <col min="10" max="10" width="44.5" style="97" customWidth="1"/>
    <col min="11" max="12" width="12.25" style="97" customWidth="1"/>
    <col min="13" max="14" width="11.875" style="97" customWidth="1"/>
    <col min="15" max="15" width="38.25" style="97" customWidth="1"/>
    <col min="16" max="17" width="12.25" style="97" customWidth="1"/>
    <col min="18" max="19" width="11.875" style="97" customWidth="1"/>
    <col min="20" max="20" width="31.625" style="97" customWidth="1"/>
    <col min="21" max="22" width="12.625" style="97" customWidth="1"/>
    <col min="23" max="24" width="11.875" style="97" customWidth="1"/>
    <col min="25" max="25" width="31.625" style="97" customWidth="1"/>
    <col min="26" max="29" width="9" style="97"/>
    <col min="30" max="30" width="31.625" style="97" customWidth="1"/>
    <col min="31" max="34" width="9" style="97"/>
    <col min="35" max="35" width="31.625" style="97" customWidth="1"/>
    <col min="36" max="39" width="9" style="97"/>
    <col min="40" max="40" width="31.625" style="97" customWidth="1"/>
    <col min="41" max="44" width="9" style="97"/>
    <col min="45" max="45" width="31.625" style="97" customWidth="1"/>
    <col min="46" max="49" width="9" style="97"/>
    <col min="50" max="50" width="31.625" style="97" customWidth="1"/>
    <col min="51" max="54" width="9" style="97"/>
    <col min="55" max="55" width="31.625" style="97" customWidth="1"/>
    <col min="56" max="59" width="9" style="97"/>
    <col min="60" max="60" width="43.875" style="97" customWidth="1"/>
    <col min="61" max="62" width="9" style="97"/>
    <col min="63" max="63" width="15.125" style="97" customWidth="1"/>
    <col min="64" max="64" width="9" style="97"/>
    <col min="65" max="65" width="48.125" style="97" customWidth="1"/>
    <col min="66" max="67" width="9" style="97"/>
    <col min="68" max="68" width="16" style="97" customWidth="1"/>
    <col min="69" max="16384" width="9" style="97"/>
  </cols>
  <sheetData>
    <row r="1" spans="1:69" x14ac:dyDescent="0.15">
      <c r="B1" s="175" t="str">
        <f>VLOOKUP(A5,'PMC数据辅助&amp;月良率预估'!$AR$3:$AS$130,2,0)</f>
        <v>折叠</v>
      </c>
      <c r="C1" s="177">
        <v>0.88</v>
      </c>
      <c r="E1" s="97" t="s">
        <v>474</v>
      </c>
      <c r="AI1" s="166"/>
      <c r="AJ1" s="166"/>
      <c r="AK1" s="166"/>
      <c r="AL1" s="166"/>
      <c r="AM1" s="166"/>
      <c r="AN1" s="166"/>
      <c r="AO1" s="166"/>
      <c r="AP1" s="166"/>
      <c r="AQ1" s="166"/>
      <c r="AR1" s="166"/>
      <c r="AS1" s="166"/>
      <c r="AT1" s="166"/>
      <c r="AU1" s="166"/>
      <c r="AV1" s="166"/>
      <c r="AW1" s="166"/>
      <c r="AX1" s="166"/>
      <c r="AY1" s="166"/>
      <c r="AZ1" s="166"/>
      <c r="BA1" s="166"/>
      <c r="BB1" s="166"/>
      <c r="BC1" s="166"/>
      <c r="BD1" s="166"/>
    </row>
    <row r="2" spans="1:69" x14ac:dyDescent="0.15">
      <c r="A2" s="356">
        <f>VLOOKUP(A5,切数!$C:$J,8,0)</f>
        <v>45</v>
      </c>
      <c r="B2" s="580" t="s">
        <v>27</v>
      </c>
      <c r="C2" s="580"/>
      <c r="D2" s="581" t="s">
        <v>553</v>
      </c>
      <c r="E2" s="583" t="s">
        <v>41</v>
      </c>
      <c r="F2" s="583"/>
      <c r="G2" s="583"/>
      <c r="H2" s="583"/>
      <c r="I2" s="583"/>
      <c r="J2" s="583"/>
      <c r="K2" s="583"/>
      <c r="L2" s="583"/>
      <c r="M2" s="583"/>
      <c r="N2" s="30"/>
      <c r="O2" s="30"/>
      <c r="P2" s="30"/>
      <c r="Q2" s="30"/>
      <c r="R2" s="30"/>
      <c r="S2" s="30"/>
    </row>
    <row r="3" spans="1:69" x14ac:dyDescent="0.15">
      <c r="A3" s="356" t="s">
        <v>469</v>
      </c>
      <c r="B3" s="402"/>
      <c r="C3" s="402"/>
      <c r="D3" s="582"/>
      <c r="E3" s="1" t="str">
        <f>_xlfn.IFNA(VLOOKUP($A$5&amp;E$4,'PMC数据辅助&amp;月良率预估'!$B$2:$G$1000,2,0),"")</f>
        <v>M06</v>
      </c>
      <c r="F3" s="567"/>
      <c r="G3" s="567"/>
      <c r="H3" s="567"/>
      <c r="I3" s="568"/>
      <c r="J3" s="1" t="str">
        <f>_xlfn.IFNA(VLOOKUP($A$5&amp;J$4,'PMC数据辅助&amp;月良率预估'!$B$2:$G$1000,2,0),"")</f>
        <v/>
      </c>
      <c r="K3" s="567"/>
      <c r="L3" s="567"/>
      <c r="M3" s="567"/>
      <c r="N3" s="568"/>
      <c r="O3" s="1" t="str">
        <f>_xlfn.IFNA(VLOOKUP($A$5&amp;O$4,'PMC数据辅助&amp;月良率预估'!$B$2:$G$1000,2,0),"")</f>
        <v/>
      </c>
      <c r="P3" s="567"/>
      <c r="Q3" s="567"/>
      <c r="R3" s="567"/>
      <c r="S3" s="568"/>
      <c r="T3" s="1" t="str">
        <f>_xlfn.IFNA(VLOOKUP($A$5&amp;T$4,'PMC数据辅助&amp;月良率预估'!$B$2:$G$1000,2,0),"")</f>
        <v/>
      </c>
      <c r="U3" s="567"/>
      <c r="V3" s="567"/>
      <c r="W3" s="567"/>
      <c r="X3" s="568"/>
      <c r="Y3" s="1" t="str">
        <f>_xlfn.IFNA(VLOOKUP($A$5&amp;Y$4,'PMC数据辅助&amp;月良率预估'!$B$2:$G$1000,2,0),"")</f>
        <v/>
      </c>
      <c r="Z3" s="567"/>
      <c r="AA3" s="567"/>
      <c r="AB3" s="567"/>
      <c r="AC3" s="568"/>
      <c r="AD3" s="1" t="str">
        <f>_xlfn.IFNA(VLOOKUP($A$5&amp;AD$4,'PMC数据辅助&amp;月良率预估'!$B$2:$G$1000,2,0),"")</f>
        <v/>
      </c>
      <c r="AE3" s="567"/>
      <c r="AF3" s="567"/>
      <c r="AG3" s="567"/>
      <c r="AH3" s="568"/>
      <c r="AI3" s="1" t="str">
        <f>_xlfn.IFNA(VLOOKUP($A$5&amp;AI$4,'PMC数据辅助&amp;月良率预估'!$B$2:$G$1000,2,0),"")</f>
        <v/>
      </c>
      <c r="AJ3" s="567"/>
      <c r="AK3" s="567"/>
      <c r="AL3" s="567"/>
      <c r="AM3" s="568"/>
      <c r="AN3" s="1" t="str">
        <f>_xlfn.IFNA(VLOOKUP($A$5&amp;AN$4,'PMC数据辅助&amp;月良率预估'!$B$2:$G$1000,2,0),"")</f>
        <v/>
      </c>
      <c r="AO3" s="567"/>
      <c r="AP3" s="567"/>
      <c r="AQ3" s="567"/>
      <c r="AR3" s="568"/>
      <c r="AS3" s="1" t="str">
        <f>_xlfn.IFNA(VLOOKUP($A$5&amp;AS$4,'PMC数据辅助&amp;月良率预估'!$B$2:$G$1000,2,0),"")</f>
        <v/>
      </c>
      <c r="AT3" s="567"/>
      <c r="AU3" s="567"/>
      <c r="AV3" s="567"/>
      <c r="AW3" s="568"/>
      <c r="AX3" s="1" t="str">
        <f>_xlfn.IFNA(VLOOKUP($A$5&amp;AX$4,'PMC数据辅助&amp;月良率预估'!$B$2:$G$1000,2,0),"")</f>
        <v/>
      </c>
      <c r="AY3" s="567"/>
      <c r="AZ3" s="567"/>
      <c r="BA3" s="567"/>
      <c r="BB3" s="568"/>
      <c r="BC3" s="1" t="str">
        <f>_xlfn.IFNA(VLOOKUP($A$5&amp;BC$4,'PMC数据辅助&amp;月良率预估'!$B$2:$G$1000,2,0),"")</f>
        <v/>
      </c>
      <c r="BD3" s="567"/>
      <c r="BE3" s="567"/>
      <c r="BF3" s="567"/>
      <c r="BG3" s="568"/>
      <c r="BH3" s="1" t="str">
        <f>_xlfn.IFNA(VLOOKUP($A$5&amp;BH$4,'PMC数据辅助&amp;月良率预估'!$B$2:$G$1000,2,0),"")</f>
        <v/>
      </c>
      <c r="BI3" s="567"/>
      <c r="BJ3" s="567"/>
      <c r="BK3" s="567"/>
      <c r="BL3" s="568"/>
      <c r="BM3" s="1" t="str">
        <f>_xlfn.IFNA(VLOOKUP($A$5&amp;BM$4,'PMC数据辅助&amp;月良率预估'!$B$2:$G$1000,2,0),"")</f>
        <v/>
      </c>
      <c r="BN3" s="567"/>
      <c r="BO3" s="567"/>
      <c r="BP3" s="567"/>
      <c r="BQ3" s="568"/>
    </row>
    <row r="4" spans="1:69" ht="33" x14ac:dyDescent="0.15">
      <c r="A4" s="31" t="s">
        <v>40</v>
      </c>
      <c r="B4" s="94" t="s">
        <v>906</v>
      </c>
      <c r="C4" s="94" t="s">
        <v>1232</v>
      </c>
      <c r="D4" s="115"/>
      <c r="E4" s="569" t="str">
        <f>_xlfn.IFNA(VLOOKUP($A$5&amp;COLUMN($A$1),'PMC数据辅助&amp;月良率预估'!$A:$F,5,0),"")</f>
        <v>06/18蒸镀批次</v>
      </c>
      <c r="F4" s="570"/>
      <c r="G4" s="570"/>
      <c r="H4" s="570"/>
      <c r="I4" s="571"/>
      <c r="J4" s="569" t="str">
        <f>_xlfn.IFNA(VLOOKUP($A$5&amp;COLUMN($B$1),'PMC数据辅助&amp;月良率预估'!$A:$F,5,0),"")</f>
        <v/>
      </c>
      <c r="K4" s="570"/>
      <c r="L4" s="570"/>
      <c r="M4" s="570"/>
      <c r="N4" s="571"/>
      <c r="O4" s="569" t="str">
        <f>_xlfn.IFNA(VLOOKUP($A$5&amp;COLUMN($C$1),'PMC数据辅助&amp;月良率预估'!$A:$F,5,0),"")</f>
        <v/>
      </c>
      <c r="P4" s="570"/>
      <c r="Q4" s="570"/>
      <c r="R4" s="570"/>
      <c r="S4" s="571"/>
      <c r="T4" s="569" t="str">
        <f>_xlfn.IFNA(VLOOKUP($A$5&amp;COLUMN($D$1),'PMC数据辅助&amp;月良率预估'!$A:$F,5,0),"")</f>
        <v/>
      </c>
      <c r="U4" s="570"/>
      <c r="V4" s="570"/>
      <c r="W4" s="570"/>
      <c r="X4" s="571"/>
      <c r="Y4" s="569" t="str">
        <f>_xlfn.IFNA(VLOOKUP($A$5&amp;COLUMN($E$1),'PMC数据辅助&amp;月良率预估'!$A:$F,5,0),"")</f>
        <v/>
      </c>
      <c r="Z4" s="570"/>
      <c r="AA4" s="570"/>
      <c r="AB4" s="570"/>
      <c r="AC4" s="571"/>
      <c r="AD4" s="569" t="str">
        <f>_xlfn.IFNA(VLOOKUP($A$5&amp;COLUMN($F$1),'PMC数据辅助&amp;月良率预估'!$A:$F,5,0),"")</f>
        <v/>
      </c>
      <c r="AE4" s="570"/>
      <c r="AF4" s="570"/>
      <c r="AG4" s="570"/>
      <c r="AH4" s="571"/>
      <c r="AI4" s="569" t="str">
        <f>_xlfn.IFNA(VLOOKUP($A$5&amp;COLUMN($G$1),'PMC数据辅助&amp;月良率预估'!$A:$F,5,0),"")</f>
        <v/>
      </c>
      <c r="AJ4" s="570"/>
      <c r="AK4" s="570"/>
      <c r="AL4" s="570"/>
      <c r="AM4" s="571"/>
      <c r="AN4" s="569" t="str">
        <f>_xlfn.IFNA(VLOOKUP($A$5&amp;COLUMN($H$1),'PMC数据辅助&amp;月良率预估'!$A:$F,5,0),"")</f>
        <v/>
      </c>
      <c r="AO4" s="570"/>
      <c r="AP4" s="570"/>
      <c r="AQ4" s="570"/>
      <c r="AR4" s="571"/>
      <c r="AS4" s="569" t="str">
        <f>_xlfn.IFNA(VLOOKUP($A$5&amp;COLUMN($I$1),'PMC数据辅助&amp;月良率预估'!$A:$F,5,0),"")</f>
        <v/>
      </c>
      <c r="AT4" s="570"/>
      <c r="AU4" s="570"/>
      <c r="AV4" s="570"/>
      <c r="AW4" s="571"/>
      <c r="AX4" s="569" t="str">
        <f>_xlfn.IFNA(VLOOKUP($A$5&amp;COLUMN($J$1),'PMC数据辅助&amp;月良率预估'!$A:$F,5,0),"")</f>
        <v/>
      </c>
      <c r="AY4" s="570"/>
      <c r="AZ4" s="570"/>
      <c r="BA4" s="570"/>
      <c r="BB4" s="571"/>
      <c r="BC4" s="569" t="str">
        <f>_xlfn.IFNA(VLOOKUP($A$5&amp;COLUMN($K$1),'PMC数据辅助&amp;月良率预估'!$A:$F,5,0),"")</f>
        <v/>
      </c>
      <c r="BD4" s="570"/>
      <c r="BE4" s="570"/>
      <c r="BF4" s="570"/>
      <c r="BG4" s="571"/>
      <c r="BH4" s="569" t="str">
        <f>_xlfn.IFNA(VLOOKUP($A$5&amp;COLUMN($L$1),'PMC数据辅助&amp;月良率预估'!$A:$F,5,0),"")</f>
        <v/>
      </c>
      <c r="BI4" s="570"/>
      <c r="BJ4" s="570"/>
      <c r="BK4" s="570"/>
      <c r="BL4" s="571"/>
      <c r="BM4" s="569" t="str">
        <f>_xlfn.IFNA(VLOOKUP($A$5&amp;COLUMN($M$1),'PMC数据辅助&amp;月良率预估'!$A:$F,5,0),"")</f>
        <v/>
      </c>
      <c r="BN4" s="570"/>
      <c r="BO4" s="570"/>
      <c r="BP4" s="570"/>
      <c r="BQ4" s="571"/>
    </row>
    <row r="5" spans="1:69" ht="51" customHeight="1" x14ac:dyDescent="0.15">
      <c r="A5" s="32" t="s">
        <v>860</v>
      </c>
      <c r="B5" s="32" t="s">
        <v>35</v>
      </c>
      <c r="C5" s="32" t="s">
        <v>35</v>
      </c>
      <c r="D5" s="32"/>
      <c r="E5" s="32" t="s">
        <v>467</v>
      </c>
      <c r="F5" s="33" t="s">
        <v>483</v>
      </c>
      <c r="G5" s="33" t="s">
        <v>484</v>
      </c>
      <c r="H5" s="33" t="s">
        <v>485</v>
      </c>
      <c r="I5" s="362" t="s">
        <v>839</v>
      </c>
      <c r="J5" s="32" t="s">
        <v>467</v>
      </c>
      <c r="K5" s="33" t="s">
        <v>483</v>
      </c>
      <c r="L5" s="33" t="s">
        <v>484</v>
      </c>
      <c r="M5" s="33" t="s">
        <v>485</v>
      </c>
      <c r="N5" s="362" t="s">
        <v>838</v>
      </c>
      <c r="O5" s="32" t="s">
        <v>467</v>
      </c>
      <c r="P5" s="33" t="s">
        <v>483</v>
      </c>
      <c r="Q5" s="33" t="s">
        <v>484</v>
      </c>
      <c r="R5" s="33" t="s">
        <v>485</v>
      </c>
      <c r="S5" s="362" t="s">
        <v>839</v>
      </c>
      <c r="T5" s="32" t="s">
        <v>467</v>
      </c>
      <c r="U5" s="33" t="s">
        <v>483</v>
      </c>
      <c r="V5" s="33" t="s">
        <v>484</v>
      </c>
      <c r="W5" s="33" t="s">
        <v>485</v>
      </c>
      <c r="X5" s="362" t="s">
        <v>839</v>
      </c>
      <c r="Y5" s="32" t="s">
        <v>467</v>
      </c>
      <c r="Z5" s="33" t="s">
        <v>483</v>
      </c>
      <c r="AA5" s="33" t="s">
        <v>484</v>
      </c>
      <c r="AB5" s="33" t="s">
        <v>485</v>
      </c>
      <c r="AC5" s="362" t="s">
        <v>839</v>
      </c>
      <c r="AD5" s="32" t="s">
        <v>467</v>
      </c>
      <c r="AE5" s="33" t="s">
        <v>483</v>
      </c>
      <c r="AF5" s="33" t="s">
        <v>484</v>
      </c>
      <c r="AG5" s="33" t="s">
        <v>485</v>
      </c>
      <c r="AH5" s="362" t="s">
        <v>839</v>
      </c>
      <c r="AI5" s="32" t="s">
        <v>467</v>
      </c>
      <c r="AJ5" s="33" t="s">
        <v>483</v>
      </c>
      <c r="AK5" s="33" t="s">
        <v>484</v>
      </c>
      <c r="AL5" s="33" t="s">
        <v>485</v>
      </c>
      <c r="AM5" s="362" t="s">
        <v>839</v>
      </c>
      <c r="AN5" s="32" t="s">
        <v>467</v>
      </c>
      <c r="AO5" s="33" t="s">
        <v>483</v>
      </c>
      <c r="AP5" s="33" t="s">
        <v>484</v>
      </c>
      <c r="AQ5" s="33" t="s">
        <v>485</v>
      </c>
      <c r="AR5" s="362" t="s">
        <v>839</v>
      </c>
      <c r="AS5" s="32" t="s">
        <v>467</v>
      </c>
      <c r="AT5" s="33" t="s">
        <v>483</v>
      </c>
      <c r="AU5" s="33" t="s">
        <v>484</v>
      </c>
      <c r="AV5" s="33" t="s">
        <v>485</v>
      </c>
      <c r="AW5" s="362" t="s">
        <v>839</v>
      </c>
      <c r="AX5" s="32" t="s">
        <v>467</v>
      </c>
      <c r="AY5" s="33" t="s">
        <v>483</v>
      </c>
      <c r="AZ5" s="33" t="s">
        <v>484</v>
      </c>
      <c r="BA5" s="33" t="s">
        <v>485</v>
      </c>
      <c r="BB5" s="362" t="s">
        <v>839</v>
      </c>
      <c r="BC5" s="32" t="s">
        <v>467</v>
      </c>
      <c r="BD5" s="33" t="s">
        <v>483</v>
      </c>
      <c r="BE5" s="33" t="s">
        <v>484</v>
      </c>
      <c r="BF5" s="33" t="s">
        <v>485</v>
      </c>
      <c r="BG5" s="362" t="s">
        <v>839</v>
      </c>
      <c r="BH5" s="32" t="s">
        <v>467</v>
      </c>
      <c r="BI5" s="33" t="s">
        <v>483</v>
      </c>
      <c r="BJ5" s="33" t="s">
        <v>484</v>
      </c>
      <c r="BK5" s="33" t="s">
        <v>485</v>
      </c>
      <c r="BL5" s="362" t="s">
        <v>839</v>
      </c>
      <c r="BM5" s="32" t="s">
        <v>467</v>
      </c>
      <c r="BN5" s="33" t="s">
        <v>483</v>
      </c>
      <c r="BO5" s="33" t="s">
        <v>484</v>
      </c>
      <c r="BP5" s="33" t="s">
        <v>485</v>
      </c>
      <c r="BQ5" s="362" t="s">
        <v>839</v>
      </c>
    </row>
    <row r="6" spans="1:69" x14ac:dyDescent="0.15">
      <c r="A6" s="34" t="s">
        <v>745</v>
      </c>
      <c r="B6" s="34">
        <f>_xlfn.IFNA(VLOOKUP($A6,批次辅助!$A$4:$DC$41,MATCH($A$5&amp;B$4,批次辅助!$A$1:$DC$1,0),0),0)</f>
        <v>180270</v>
      </c>
      <c r="C6" s="34">
        <f>_xlfn.IFNA(VLOOKUP($A6,批次辅助!$A$4:$DC$41,MATCH($A$5&amp;C$4,批次辅助!$A$1:$DC$1,0),0),0)</f>
        <v>161100</v>
      </c>
      <c r="D6" s="34">
        <f>_xlfn.IFNA(VLOOKUP($A6,批次辅助!$A$4:$DC$41,MATCH($A$5&amp;D$4,批次辅助!$A$1:$DC$1,0),0),0)</f>
        <v>0</v>
      </c>
      <c r="E6" s="34">
        <f>_xlfn.IFNA(VLOOKUP($A$5&amp;E$4,'PMC数据辅助&amp;月良率预估'!$B$2:$G$599,5,0),0)</f>
        <v>1440</v>
      </c>
      <c r="F6" s="34"/>
      <c r="G6" s="34"/>
      <c r="H6" s="35"/>
      <c r="I6" s="35"/>
      <c r="J6" s="34">
        <f>_xlfn.IFNA(VLOOKUP($A$5&amp;J$4,'PMC数据辅助&amp;月良率预估'!$B$2:$G$599,5,0),0)</f>
        <v>0</v>
      </c>
      <c r="K6" s="34"/>
      <c r="L6" s="34"/>
      <c r="M6" s="35"/>
      <c r="N6" s="35"/>
      <c r="O6" s="34">
        <f>_xlfn.IFNA(VLOOKUP($A$5&amp;O$4,'PMC数据辅助&amp;月良率预估'!$B$2:$G$599,5,0),0)</f>
        <v>0</v>
      </c>
      <c r="P6" s="34"/>
      <c r="Q6" s="34"/>
      <c r="R6" s="35"/>
      <c r="S6" s="35"/>
      <c r="T6" s="34">
        <f>_xlfn.IFNA(VLOOKUP($A$5&amp;T$4,'PMC数据辅助&amp;月良率预估'!$B$2:$G$599,5,0),0)</f>
        <v>0</v>
      </c>
      <c r="U6" s="34"/>
      <c r="V6" s="34"/>
      <c r="W6" s="35"/>
      <c r="X6" s="35"/>
      <c r="Y6" s="34">
        <f>_xlfn.IFNA(VLOOKUP($A$5&amp;Y$4,'PMC数据辅助&amp;月良率预估'!$B$2:$G$599,5,0),0)</f>
        <v>0</v>
      </c>
      <c r="Z6" s="34"/>
      <c r="AA6" s="34"/>
      <c r="AB6" s="35"/>
      <c r="AC6" s="35"/>
      <c r="AD6" s="34">
        <f>_xlfn.IFNA(VLOOKUP($A$5&amp;AD$4,'PMC数据辅助&amp;月良率预估'!$B$2:$G$599,5,0),0)</f>
        <v>0</v>
      </c>
      <c r="AE6" s="34"/>
      <c r="AF6" s="34"/>
      <c r="AG6" s="35"/>
      <c r="AH6" s="35"/>
      <c r="AI6" s="34">
        <f>_xlfn.IFNA(VLOOKUP($A$5&amp;AI$4,'PMC数据辅助&amp;月良率预估'!$B$2:$G$599,5,0),0)</f>
        <v>0</v>
      </c>
      <c r="AJ6" s="34"/>
      <c r="AK6" s="34"/>
      <c r="AL6" s="35"/>
      <c r="AM6" s="35"/>
      <c r="AN6" s="34">
        <f>_xlfn.IFNA(VLOOKUP($A$5&amp;AN$4,'PMC数据辅助&amp;月良率预估'!$B$2:$G$599,5,0),0)</f>
        <v>0</v>
      </c>
      <c r="AO6" s="34"/>
      <c r="AP6" s="34"/>
      <c r="AQ6" s="35"/>
      <c r="AR6" s="35"/>
      <c r="AS6" s="34">
        <f>_xlfn.IFNA(VLOOKUP($A$5&amp;AS$4,'PMC数据辅助&amp;月良率预估'!$B$2:$G$599,5,0),0)</f>
        <v>0</v>
      </c>
      <c r="AT6" s="34"/>
      <c r="AU6" s="34"/>
      <c r="AV6" s="35"/>
      <c r="AW6" s="35"/>
      <c r="AX6" s="34">
        <f>_xlfn.IFNA(VLOOKUP($A$5&amp;AX$4,'PMC数据辅助&amp;月良率预估'!$B$2:$G$599,5,0),0)</f>
        <v>0</v>
      </c>
      <c r="AY6" s="34"/>
      <c r="AZ6" s="34"/>
      <c r="BA6" s="35"/>
      <c r="BB6" s="35"/>
      <c r="BC6" s="34">
        <f>_xlfn.IFNA(VLOOKUP($A$5&amp;BC$4,'PMC数据辅助&amp;月良率预估'!$B$2:$G$599,5,0),0)</f>
        <v>0</v>
      </c>
      <c r="BD6" s="34"/>
      <c r="BE6" s="34"/>
      <c r="BF6" s="35"/>
      <c r="BG6" s="35"/>
      <c r="BH6" s="34">
        <f>_xlfn.IFNA(VLOOKUP($A$5&amp;BH$4,'PMC数据辅助&amp;月良率预估'!$B$2:$G$599,5,0),0)</f>
        <v>0</v>
      </c>
      <c r="BI6" s="34"/>
      <c r="BJ6" s="34"/>
      <c r="BK6" s="35"/>
      <c r="BL6" s="35"/>
      <c r="BM6" s="34">
        <f>_xlfn.IFNA(VLOOKUP($A$5&amp;BM$4,'PMC数据辅助&amp;月良率预估'!$B$2:$G$599,5,0),0)</f>
        <v>0</v>
      </c>
      <c r="BN6" s="34"/>
      <c r="BO6" s="34"/>
      <c r="BP6" s="35"/>
      <c r="BQ6" s="35"/>
    </row>
    <row r="7" spans="1:69" x14ac:dyDescent="0.15">
      <c r="A7" s="34" t="s">
        <v>746</v>
      </c>
      <c r="B7" s="34">
        <f>_xlfn.IFNA(VLOOKUP($A7,批次辅助!$A$4:$DC$41,MATCH($A$5&amp;B$4,批次辅助!$A$1:$DC$1,0),0),0)</f>
        <v>180360</v>
      </c>
      <c r="C7" s="34">
        <f>_xlfn.IFNA(VLOOKUP($A7,批次辅助!$A$4:$DC$41,MATCH($A$5&amp;C$4,批次辅助!$A$1:$DC$1,0),0),0)</f>
        <v>161460</v>
      </c>
      <c r="D7" s="34">
        <f>_xlfn.IFNA(VLOOKUP($A7,批次辅助!$A$4:$DC$41,MATCH($A$5&amp;D$4,批次辅助!$A$1:$DC$1,0),0),0)</f>
        <v>0</v>
      </c>
      <c r="E7" s="34">
        <f>_xlfn.IFNA(VLOOKUP($A$5&amp;E$4,'PMC数据辅助&amp;月良率预估'!$B$2:$G$599,6,0),0)</f>
        <v>1440</v>
      </c>
      <c r="F7" s="34"/>
      <c r="G7" s="34"/>
      <c r="H7" s="35"/>
      <c r="I7" s="35"/>
      <c r="J7" s="34">
        <f>_xlfn.IFNA(VLOOKUP($A$5&amp;J$4,'PMC数据辅助&amp;月良率预估'!$B$2:$G$599,6,0),0)</f>
        <v>0</v>
      </c>
      <c r="K7" s="34"/>
      <c r="L7" s="34"/>
      <c r="M7" s="35"/>
      <c r="N7" s="35"/>
      <c r="O7" s="34">
        <f>_xlfn.IFNA(VLOOKUP($A$5&amp;O$4,'PMC数据辅助&amp;月良率预估'!$B$2:$G$599,6,0),0)</f>
        <v>0</v>
      </c>
      <c r="P7" s="34"/>
      <c r="Q7" s="34"/>
      <c r="R7" s="35"/>
      <c r="S7" s="35"/>
      <c r="T7" s="34">
        <f>_xlfn.IFNA(VLOOKUP($A$5&amp;T$4,'PMC数据辅助&amp;月良率预估'!$B$2:$G$599,6,0),0)</f>
        <v>0</v>
      </c>
      <c r="U7" s="34"/>
      <c r="V7" s="34"/>
      <c r="W7" s="35"/>
      <c r="X7" s="35"/>
      <c r="Y7" s="34">
        <f>_xlfn.IFNA(VLOOKUP($A$5&amp;Y$4,'PMC数据辅助&amp;月良率预估'!$B$2:$G$599,6,0),0)</f>
        <v>0</v>
      </c>
      <c r="Z7" s="34"/>
      <c r="AA7" s="34"/>
      <c r="AB7" s="35"/>
      <c r="AC7" s="35"/>
      <c r="AD7" s="34">
        <f>_xlfn.IFNA(VLOOKUP($A$5&amp;AD$4,'PMC数据辅助&amp;月良率预估'!$B$2:$G$599,6,0),0)</f>
        <v>0</v>
      </c>
      <c r="AE7" s="34"/>
      <c r="AF7" s="34"/>
      <c r="AG7" s="35"/>
      <c r="AH7" s="35"/>
      <c r="AI7" s="34">
        <f>_xlfn.IFNA(VLOOKUP($A$5&amp;AI$4,'PMC数据辅助&amp;月良率预估'!$B$2:$G$599,6,0),0)</f>
        <v>0</v>
      </c>
      <c r="AJ7" s="34"/>
      <c r="AK7" s="34"/>
      <c r="AL7" s="35"/>
      <c r="AM7" s="35"/>
      <c r="AN7" s="34">
        <f>_xlfn.IFNA(VLOOKUP($A$5&amp;AN$4,'PMC数据辅助&amp;月良率预估'!$B$2:$G$599,6,0),0)</f>
        <v>0</v>
      </c>
      <c r="AO7" s="34"/>
      <c r="AP7" s="34"/>
      <c r="AQ7" s="35"/>
      <c r="AR7" s="35"/>
      <c r="AS7" s="34">
        <f>_xlfn.IFNA(VLOOKUP($A$5&amp;AS$4,'PMC数据辅助&amp;月良率预估'!$B$2:$G$599,6,0),0)</f>
        <v>0</v>
      </c>
      <c r="AT7" s="34"/>
      <c r="AU7" s="34"/>
      <c r="AV7" s="35"/>
      <c r="AW7" s="35"/>
      <c r="AX7" s="34">
        <f>_xlfn.IFNA(VLOOKUP($A$5&amp;AX$4,'PMC数据辅助&amp;月良率预估'!$B$2:$G$599,6,0),0)</f>
        <v>0</v>
      </c>
      <c r="AY7" s="34"/>
      <c r="AZ7" s="34"/>
      <c r="BA7" s="35"/>
      <c r="BB7" s="35"/>
      <c r="BC7" s="34">
        <f>_xlfn.IFNA(VLOOKUP($A$5&amp;BC$4,'PMC数据辅助&amp;月良率预估'!$B$2:$G$599,6,0),0)</f>
        <v>0</v>
      </c>
      <c r="BD7" s="34"/>
      <c r="BE7" s="34"/>
      <c r="BF7" s="35"/>
      <c r="BG7" s="35"/>
      <c r="BH7" s="34">
        <f>_xlfn.IFNA(VLOOKUP($A$5&amp;BH$4,'PMC数据辅助&amp;月良率预估'!$B$2:$G$599,6,0),0)</f>
        <v>0</v>
      </c>
      <c r="BI7" s="34"/>
      <c r="BJ7" s="34"/>
      <c r="BK7" s="35"/>
      <c r="BL7" s="35"/>
      <c r="BM7" s="34">
        <f>_xlfn.IFNA(VLOOKUP($A$5&amp;BM$4,'PMC数据辅助&amp;月良率预估'!$B$2:$G$599,6,0),0)</f>
        <v>0</v>
      </c>
      <c r="BN7" s="34"/>
      <c r="BO7" s="34"/>
      <c r="BP7" s="35"/>
      <c r="BQ7" s="35"/>
    </row>
    <row r="8" spans="1:69" s="119" customFormat="1" x14ac:dyDescent="0.15">
      <c r="A8" s="116" t="s">
        <v>454</v>
      </c>
      <c r="B8" s="117">
        <f>_xlfn.IFNA(VLOOKUP($A8,批次辅助!$A$4:$DC$41,MATCH($A$5&amp;B$4,批次辅助!$A$1:$DC$1,0),0),0)</f>
        <v>1</v>
      </c>
      <c r="C8" s="117">
        <f>_xlfn.IFNA(VLOOKUP($A8,批次辅助!$A$4:$DC$41,MATCH($A$5&amp;C$4,批次辅助!$A$1:$DC$1,0),0),0)</f>
        <v>1</v>
      </c>
      <c r="D8" s="117">
        <f>_xlfn.IFNA(VLOOKUP($A8,批次辅助!$A$4:$DC$41,MATCH($A$5&amp;D$4,批次辅助!$A$1:$DC$1,0),0),0)</f>
        <v>0</v>
      </c>
      <c r="E8" s="117">
        <f>IF(E6=0,0%,E7/E6)</f>
        <v>1</v>
      </c>
      <c r="F8" s="116"/>
      <c r="G8" s="116"/>
      <c r="H8" s="118"/>
      <c r="I8" s="118"/>
      <c r="J8" s="117">
        <f>IF(J6=0,0%,J7/J6)</f>
        <v>0</v>
      </c>
      <c r="K8" s="116"/>
      <c r="L8" s="116"/>
      <c r="M8" s="118"/>
      <c r="N8" s="118"/>
      <c r="O8" s="117">
        <f>IF(O6=0,0%,O7/O6)</f>
        <v>0</v>
      </c>
      <c r="P8" s="116"/>
      <c r="Q8" s="116"/>
      <c r="R8" s="118"/>
      <c r="S8" s="118"/>
      <c r="T8" s="117">
        <f>IF(T6=0,0%,T7/T6)</f>
        <v>0</v>
      </c>
      <c r="U8" s="116"/>
      <c r="V8" s="116"/>
      <c r="W8" s="118"/>
      <c r="X8" s="118"/>
      <c r="Y8" s="117">
        <f>IF(Y6=0,0%,Y7/Y6)</f>
        <v>0</v>
      </c>
      <c r="Z8" s="116"/>
      <c r="AA8" s="116"/>
      <c r="AB8" s="118"/>
      <c r="AC8" s="118"/>
      <c r="AD8" s="117">
        <f>IF(AD6=0,0%,AD7/AD6)</f>
        <v>0</v>
      </c>
      <c r="AE8" s="116"/>
      <c r="AF8" s="116"/>
      <c r="AG8" s="118"/>
      <c r="AH8" s="118"/>
      <c r="AI8" s="117">
        <f>IF(AI6=0,0%,AI7/AI6)</f>
        <v>0</v>
      </c>
      <c r="AJ8" s="116"/>
      <c r="AK8" s="116"/>
      <c r="AL8" s="118"/>
      <c r="AM8" s="118"/>
      <c r="AN8" s="117">
        <f>IF(AN6=0,0%,AN7/AN6)</f>
        <v>0</v>
      </c>
      <c r="AO8" s="116"/>
      <c r="AP8" s="116"/>
      <c r="AQ8" s="118"/>
      <c r="AR8" s="118"/>
      <c r="AS8" s="117">
        <f>IF(AS6=0,0%,AS7/AS6)</f>
        <v>0</v>
      </c>
      <c r="AT8" s="116"/>
      <c r="AU8" s="116"/>
      <c r="AV8" s="118"/>
      <c r="AW8" s="118"/>
      <c r="AX8" s="117">
        <f>IF(AX6=0,0%,AX7/AX6)</f>
        <v>0</v>
      </c>
      <c r="AY8" s="116"/>
      <c r="AZ8" s="116"/>
      <c r="BA8" s="118"/>
      <c r="BB8" s="118"/>
      <c r="BC8" s="117">
        <f>IF(BC6=0,0%,BC7/BC6)</f>
        <v>0</v>
      </c>
      <c r="BD8" s="116"/>
      <c r="BE8" s="116"/>
      <c r="BF8" s="118"/>
      <c r="BG8" s="118"/>
      <c r="BH8" s="117">
        <f>IF(BH6=0,0%,BH7/BH6)</f>
        <v>0</v>
      </c>
      <c r="BI8" s="116"/>
      <c r="BJ8" s="116"/>
      <c r="BK8" s="118"/>
      <c r="BL8" s="118"/>
      <c r="BM8" s="117">
        <f>IF(BM6=0,0%,BM7/BM6)</f>
        <v>0</v>
      </c>
      <c r="BN8" s="116"/>
      <c r="BO8" s="116"/>
      <c r="BP8" s="118"/>
      <c r="BQ8" s="118"/>
    </row>
    <row r="9" spans="1:69" s="161" customFormat="1" x14ac:dyDescent="0.15">
      <c r="A9" s="158" t="s">
        <v>34</v>
      </c>
      <c r="B9" s="159">
        <f>_xlfn.IFNA(VLOOKUP($A9,批次辅助!$A$4:$DC$41,MATCH($A$5&amp;B$4,批次辅助!$A$1:$DC$1,0),0),0)</f>
        <v>0.80730570810450986</v>
      </c>
      <c r="C9" s="159">
        <f>_xlfn.IFNA(VLOOKUP($A9,批次辅助!$A$4:$DC$41,MATCH($A$5&amp;C$4,批次辅助!$A$1:$DC$1,0),0),0)</f>
        <v>0.83181253879577899</v>
      </c>
      <c r="D9" s="159">
        <f>_xlfn.IFNA(VLOOKUP($A9,批次辅助!$A$4:$DC$41,MATCH($A$5&amp;D$4,批次辅助!$A$1:$DC$1,0),0),0)</f>
        <v>0</v>
      </c>
      <c r="E9" s="160"/>
      <c r="F9" s="160"/>
      <c r="G9" s="160"/>
      <c r="H9" s="160">
        <f>H10-H19-H27-H28-H36-H37-H44-H45</f>
        <v>0.86076798085661066</v>
      </c>
      <c r="I9" s="160"/>
      <c r="J9" s="160"/>
      <c r="K9" s="160"/>
      <c r="L9" s="160"/>
      <c r="M9" s="160">
        <f>M10-M19-M27-M28-M36-M37-M44-M45</f>
        <v>0.86076798085661066</v>
      </c>
      <c r="N9" s="160"/>
      <c r="O9" s="160"/>
      <c r="P9" s="160"/>
      <c r="Q9" s="160"/>
      <c r="R9" s="160">
        <f>R10-R19-R27-R28-R36-R37-R44-R45</f>
        <v>0.86076798085661066</v>
      </c>
      <c r="S9" s="160"/>
      <c r="T9" s="160"/>
      <c r="U9" s="160"/>
      <c r="V9" s="160"/>
      <c r="W9" s="160">
        <f>W10-W19-W27-W28-W36-W37-W44-W45</f>
        <v>0.86076798085661066</v>
      </c>
      <c r="X9" s="160"/>
      <c r="Y9" s="160"/>
      <c r="Z9" s="160"/>
      <c r="AA9" s="160"/>
      <c r="AB9" s="160">
        <f>AB10-AB19-AB27-AB28-AB36-AB37-AB44-AB45</f>
        <v>0.86076798085661066</v>
      </c>
      <c r="AC9" s="160"/>
      <c r="AD9" s="160"/>
      <c r="AE9" s="160"/>
      <c r="AF9" s="160"/>
      <c r="AG9" s="160">
        <f>AG10-AG19-AG27-AG28-AG36-AG37-AG44-AG45</f>
        <v>0.86076798085661066</v>
      </c>
      <c r="AH9" s="160"/>
      <c r="AI9" s="160"/>
      <c r="AJ9" s="160"/>
      <c r="AK9" s="160"/>
      <c r="AL9" s="160">
        <f>AL10-AL19-AL27-AL28-AL36-AL37-AL44-AL45</f>
        <v>0.86076798085661066</v>
      </c>
      <c r="AM9" s="160"/>
      <c r="AN9" s="160"/>
      <c r="AO9" s="160"/>
      <c r="AP9" s="160"/>
      <c r="AQ9" s="160">
        <f>AQ10-AQ19-AQ27-AQ28-AQ36-AQ37-AQ44-AQ45</f>
        <v>0.86076798085661066</v>
      </c>
      <c r="AR9" s="160"/>
      <c r="AS9" s="160"/>
      <c r="AT9" s="160"/>
      <c r="AU9" s="160"/>
      <c r="AV9" s="160">
        <f>AV10-AV19-AV27-AV28-AV36-AV37-AV44-AV45</f>
        <v>0.86076798085661066</v>
      </c>
      <c r="AW9" s="160"/>
      <c r="AX9" s="160"/>
      <c r="AY9" s="160"/>
      <c r="AZ9" s="160"/>
      <c r="BA9" s="160">
        <f>BA10-BA19-BA27-BA28-BA36-BA37-BA44-BA45</f>
        <v>0.86076798085661066</v>
      </c>
      <c r="BB9" s="160"/>
      <c r="BC9" s="160"/>
      <c r="BD9" s="160"/>
      <c r="BE9" s="160"/>
      <c r="BF9" s="160">
        <f>BF10-BF19-BF27-BF28-BF36-BF37-BF44-BF45</f>
        <v>0.86076798085661066</v>
      </c>
      <c r="BG9" s="160"/>
      <c r="BH9" s="160"/>
      <c r="BI9" s="160"/>
      <c r="BJ9" s="160"/>
      <c r="BK9" s="160">
        <f>BK10-BK19-BK27-BK28-BK36-BK37-BK44-BK45</f>
        <v>0.86076798085661066</v>
      </c>
      <c r="BL9" s="160"/>
      <c r="BM9" s="160"/>
      <c r="BN9" s="160"/>
      <c r="BO9" s="160"/>
      <c r="BP9" s="160">
        <f>BP10-BP19-BP27-BP28-BP36-BP37-BP44-BP45</f>
        <v>0.86076798085661066</v>
      </c>
      <c r="BQ9" s="160"/>
    </row>
    <row r="10" spans="1:69" x14ac:dyDescent="0.15">
      <c r="A10" s="36" t="s">
        <v>33</v>
      </c>
      <c r="B10" s="37">
        <f>B9+B19+B27+B28+B36+B37+B44+B45</f>
        <v>0.85705885616020416</v>
      </c>
      <c r="C10" s="37">
        <f>C9+C19+C27+C28+C36+C37+C44+C45</f>
        <v>0.84960031036623207</v>
      </c>
      <c r="D10" s="37">
        <f>D9+D19+D27+D28+D36+D37+D44+D45</f>
        <v>0</v>
      </c>
      <c r="E10" s="38"/>
      <c r="F10" s="38"/>
      <c r="G10" s="38"/>
      <c r="H10" s="38">
        <f>(H12+H21+H30+H39)*99.94%-3</f>
        <v>0.86575575242706382</v>
      </c>
      <c r="I10" s="38"/>
      <c r="J10" s="38"/>
      <c r="K10" s="38"/>
      <c r="L10" s="38"/>
      <c r="M10" s="38">
        <f>(M12+M21+M30+M39)*99.94%-3</f>
        <v>0.86575575242706382</v>
      </c>
      <c r="N10" s="38"/>
      <c r="O10" s="38"/>
      <c r="P10" s="38"/>
      <c r="Q10" s="38"/>
      <c r="R10" s="38">
        <f>(R12+R21+R30+R39)*99.94%-3</f>
        <v>0.86575575242706382</v>
      </c>
      <c r="S10" s="38"/>
      <c r="T10" s="38"/>
      <c r="U10" s="38"/>
      <c r="V10" s="38"/>
      <c r="W10" s="38">
        <f>(W12+W21+W30+W39)*99.94%-3</f>
        <v>0.86575575242706382</v>
      </c>
      <c r="X10" s="38"/>
      <c r="Y10" s="38"/>
      <c r="Z10" s="38"/>
      <c r="AA10" s="38"/>
      <c r="AB10" s="38">
        <f>(AB12+AB21+AB30+AB39)*99.94%-3</f>
        <v>0.86575575242706382</v>
      </c>
      <c r="AC10" s="38"/>
      <c r="AD10" s="38"/>
      <c r="AE10" s="38"/>
      <c r="AF10" s="38"/>
      <c r="AG10" s="38">
        <f>(AG12+AG21+AG30+AG39)*99.94%-3</f>
        <v>0.86575575242706382</v>
      </c>
      <c r="AH10" s="38"/>
      <c r="AI10" s="38"/>
      <c r="AJ10" s="38"/>
      <c r="AK10" s="38"/>
      <c r="AL10" s="38">
        <f>(AL12+AL21+AL30+AL39)*99.94%-3</f>
        <v>0.86575575242706382</v>
      </c>
      <c r="AM10" s="38"/>
      <c r="AN10" s="38"/>
      <c r="AO10" s="38"/>
      <c r="AP10" s="38"/>
      <c r="AQ10" s="38">
        <f>(AQ12+AQ21+AQ30+AQ39)*99.94%-3</f>
        <v>0.86575575242706382</v>
      </c>
      <c r="AR10" s="38"/>
      <c r="AS10" s="38"/>
      <c r="AT10" s="38"/>
      <c r="AU10" s="38"/>
      <c r="AV10" s="38">
        <f>(AV12+AV21+AV30+AV39)*99.94%-3</f>
        <v>0.86575575242706382</v>
      </c>
      <c r="AW10" s="38"/>
      <c r="AX10" s="38"/>
      <c r="AY10" s="38"/>
      <c r="AZ10" s="38"/>
      <c r="BA10" s="38">
        <f>(BA12+BA21+BA30+BA39)*99.94%-3</f>
        <v>0.86575575242706382</v>
      </c>
      <c r="BB10" s="38"/>
      <c r="BC10" s="38"/>
      <c r="BD10" s="38"/>
      <c r="BE10" s="38"/>
      <c r="BF10" s="38">
        <f>(BF12+BF21+BF30+BF39)*99.94%-3</f>
        <v>0.86575575242706382</v>
      </c>
      <c r="BG10" s="38"/>
      <c r="BH10" s="38"/>
      <c r="BI10" s="38"/>
      <c r="BJ10" s="38"/>
      <c r="BK10" s="38">
        <f>(BK12+BK21+BK30+BK39)*99.94%-3</f>
        <v>0.86575575242706382</v>
      </c>
      <c r="BL10" s="38"/>
      <c r="BM10" s="38"/>
      <c r="BN10" s="38"/>
      <c r="BO10" s="38"/>
      <c r="BP10" s="38">
        <f>(BP12+BP21+BP30+BP39)*99.94%-3</f>
        <v>0.86575575242706382</v>
      </c>
      <c r="BQ10" s="38"/>
    </row>
    <row r="11" spans="1:69" x14ac:dyDescent="0.15">
      <c r="A11" s="39" t="s">
        <v>32</v>
      </c>
      <c r="B11" s="39"/>
      <c r="C11" s="39"/>
      <c r="D11" s="39"/>
      <c r="E11" s="39"/>
      <c r="F11" s="39"/>
      <c r="G11" s="39"/>
      <c r="H11" s="39">
        <f>H12*99.9%</f>
        <v>0.88887435754189958</v>
      </c>
      <c r="I11" s="39"/>
      <c r="J11" s="39"/>
      <c r="K11" s="39"/>
      <c r="L11" s="39"/>
      <c r="M11" s="39">
        <f>M12*99.9%</f>
        <v>0.88887435754189958</v>
      </c>
      <c r="N11" s="39"/>
      <c r="O11" s="39"/>
      <c r="P11" s="39"/>
      <c r="Q11" s="39"/>
      <c r="R11" s="39">
        <f>R12*99.9%</f>
        <v>0.88887435754189958</v>
      </c>
      <c r="S11" s="39"/>
      <c r="T11" s="39"/>
      <c r="U11" s="39"/>
      <c r="V11" s="39"/>
      <c r="W11" s="39">
        <f>W12*99.9%</f>
        <v>0.88887435754189958</v>
      </c>
      <c r="X11" s="39"/>
      <c r="Y11" s="39"/>
      <c r="Z11" s="39"/>
      <c r="AA11" s="39"/>
      <c r="AB11" s="39">
        <f>AB12*99.9%</f>
        <v>0.88887435754189958</v>
      </c>
      <c r="AC11" s="39"/>
      <c r="AD11" s="39"/>
      <c r="AE11" s="39"/>
      <c r="AF11" s="39"/>
      <c r="AG11" s="39">
        <f>AG12*99.9%</f>
        <v>0.88887435754189958</v>
      </c>
      <c r="AH11" s="39"/>
      <c r="AI11" s="39"/>
      <c r="AJ11" s="39"/>
      <c r="AK11" s="39"/>
      <c r="AL11" s="39">
        <f>AL12*99.9%</f>
        <v>0.88887435754189958</v>
      </c>
      <c r="AM11" s="39"/>
      <c r="AN11" s="39"/>
      <c r="AO11" s="39"/>
      <c r="AP11" s="39"/>
      <c r="AQ11" s="39">
        <f>AQ12*99.9%</f>
        <v>0.88887435754189958</v>
      </c>
      <c r="AR11" s="39"/>
      <c r="AS11" s="39"/>
      <c r="AT11" s="39"/>
      <c r="AU11" s="39"/>
      <c r="AV11" s="39">
        <f>AV12*99.9%</f>
        <v>0.88887435754189958</v>
      </c>
      <c r="AW11" s="39"/>
      <c r="AX11" s="39"/>
      <c r="AY11" s="39"/>
      <c r="AZ11" s="39"/>
      <c r="BA11" s="39">
        <f>BA12*99.9%</f>
        <v>0.88887435754189958</v>
      </c>
      <c r="BB11" s="39"/>
      <c r="BC11" s="39"/>
      <c r="BD11" s="39"/>
      <c r="BE11" s="39"/>
      <c r="BF11" s="39">
        <f>BF12*99.9%</f>
        <v>0.88887435754189958</v>
      </c>
      <c r="BG11" s="39"/>
      <c r="BH11" s="39"/>
      <c r="BI11" s="39"/>
      <c r="BJ11" s="39"/>
      <c r="BK11" s="39">
        <f>BK12*99.9%</f>
        <v>0.88887435754189958</v>
      </c>
      <c r="BL11" s="39"/>
      <c r="BM11" s="39"/>
      <c r="BN11" s="39"/>
      <c r="BO11" s="39"/>
      <c r="BP11" s="39">
        <f>BP12*99.9%</f>
        <v>0.88887435754189958</v>
      </c>
      <c r="BQ11" s="39"/>
    </row>
    <row r="12" spans="1:69" x14ac:dyDescent="0.35">
      <c r="A12" s="40" t="s">
        <v>60</v>
      </c>
      <c r="B12" s="41">
        <f>_xlfn.IFNA(VLOOKUP($A12,批次辅助!$A$4:$DC$41,MATCH($A$5&amp;B$4,批次辅助!$A$1:$DC$1,0),0),0)</f>
        <v>0.87677927553114776</v>
      </c>
      <c r="C12" s="41">
        <f>_xlfn.IFNA(VLOOKUP($A12,批次辅助!$A$4:$DC$41,MATCH($A$5&amp;C$4,批次辅助!$A$1:$DC$1,0),0),0)</f>
        <v>0.88873680943513345</v>
      </c>
      <c r="D12" s="41">
        <f>_xlfn.IFNA(VLOOKUP($A12,批次辅助!$A$4:$DC$41,MATCH($A$5&amp;D$4,批次辅助!$A$1:$DC$1,0),0),0)</f>
        <v>0</v>
      </c>
      <c r="E12" s="39"/>
      <c r="F12" s="39"/>
      <c r="G12" s="39"/>
      <c r="H12" s="39">
        <f>1-SUM(H13:H18)</f>
        <v>0.889764121663563</v>
      </c>
      <c r="I12" s="39"/>
      <c r="J12" s="39"/>
      <c r="K12" s="39"/>
      <c r="L12" s="39"/>
      <c r="M12" s="39">
        <f>1-SUM(M13:M18)</f>
        <v>0.889764121663563</v>
      </c>
      <c r="N12" s="39"/>
      <c r="O12" s="39"/>
      <c r="P12" s="39"/>
      <c r="Q12" s="39"/>
      <c r="R12" s="39">
        <f>1-SUM(R13:R18)</f>
        <v>0.889764121663563</v>
      </c>
      <c r="S12" s="39"/>
      <c r="T12" s="39"/>
      <c r="U12" s="39"/>
      <c r="V12" s="39"/>
      <c r="W12" s="39">
        <f>1-SUM(W13:W18)</f>
        <v>0.889764121663563</v>
      </c>
      <c r="X12" s="39"/>
      <c r="Y12" s="39"/>
      <c r="Z12" s="39"/>
      <c r="AA12" s="39"/>
      <c r="AB12" s="39">
        <f>1-SUM(AB13:AB18)</f>
        <v>0.889764121663563</v>
      </c>
      <c r="AC12" s="39"/>
      <c r="AD12" s="39"/>
      <c r="AE12" s="39"/>
      <c r="AF12" s="39"/>
      <c r="AG12" s="39">
        <f>1-SUM(AG13:AG18)</f>
        <v>0.889764121663563</v>
      </c>
      <c r="AH12" s="39"/>
      <c r="AI12" s="39"/>
      <c r="AJ12" s="39"/>
      <c r="AK12" s="39"/>
      <c r="AL12" s="39">
        <f>1-SUM(AL13:AL18)</f>
        <v>0.889764121663563</v>
      </c>
      <c r="AM12" s="39"/>
      <c r="AN12" s="39"/>
      <c r="AO12" s="39"/>
      <c r="AP12" s="39"/>
      <c r="AQ12" s="39">
        <f>1-SUM(AQ13:AQ18)</f>
        <v>0.889764121663563</v>
      </c>
      <c r="AR12" s="39"/>
      <c r="AS12" s="39"/>
      <c r="AT12" s="39"/>
      <c r="AU12" s="39"/>
      <c r="AV12" s="39">
        <f>1-SUM(AV13:AV18)</f>
        <v>0.889764121663563</v>
      </c>
      <c r="AW12" s="39"/>
      <c r="AX12" s="39"/>
      <c r="AY12" s="39"/>
      <c r="AZ12" s="39"/>
      <c r="BA12" s="39">
        <f>1-SUM(BA13:BA18)</f>
        <v>0.889764121663563</v>
      </c>
      <c r="BB12" s="39"/>
      <c r="BC12" s="39"/>
      <c r="BD12" s="39"/>
      <c r="BE12" s="39"/>
      <c r="BF12" s="39">
        <f>1-SUM(BF13:BF18)</f>
        <v>0.889764121663563</v>
      </c>
      <c r="BG12" s="39"/>
      <c r="BH12" s="39"/>
      <c r="BI12" s="39"/>
      <c r="BJ12" s="39"/>
      <c r="BK12" s="39">
        <f>1-SUM(BK13:BK18)</f>
        <v>0.889764121663563</v>
      </c>
      <c r="BL12" s="39"/>
      <c r="BM12" s="39"/>
      <c r="BN12" s="39"/>
      <c r="BO12" s="39"/>
      <c r="BP12" s="39">
        <f>1-SUM(BP13:BP18)</f>
        <v>0.889764121663563</v>
      </c>
      <c r="BQ12" s="39"/>
    </row>
    <row r="13" spans="1:69" x14ac:dyDescent="0.15">
      <c r="A13" s="42" t="s">
        <v>42</v>
      </c>
      <c r="B13" s="43">
        <f>_xlfn.IFNA(VLOOKUP($A13,批次辅助!$A$4:$DC$41,MATCH($A$5&amp;B$4,批次辅助!$A$1:$DC$1,0),0),0)</f>
        <v>3.3283408221001828E-2</v>
      </c>
      <c r="C13" s="43">
        <f>_xlfn.IFNA(VLOOKUP($A13,批次辅助!$A$4:$DC$41,MATCH($A$5&amp;C$4,批次辅助!$A$1:$DC$1,0),0),0)</f>
        <v>2.7479826194909993E-2</v>
      </c>
      <c r="D13" s="43">
        <f>_xlfn.IFNA(VLOOKUP($A13,批次辅助!$A$4:$DC$41,MATCH($A$5&amp;D$4,批次辅助!$A$1:$DC$1,0),0),0)</f>
        <v>0</v>
      </c>
      <c r="E13" s="279"/>
      <c r="F13" s="128"/>
      <c r="G13" s="102"/>
      <c r="H13" s="47">
        <f>C13-F13+G13</f>
        <v>2.7479826194909993E-2</v>
      </c>
      <c r="I13" s="370"/>
      <c r="J13" s="279"/>
      <c r="K13" s="128"/>
      <c r="L13" s="102"/>
      <c r="M13" s="47">
        <f>H13-K13+L13</f>
        <v>2.7479826194909993E-2</v>
      </c>
      <c r="N13" s="370"/>
      <c r="O13" s="279"/>
      <c r="P13" s="128"/>
      <c r="Q13" s="102"/>
      <c r="R13" s="47">
        <f>M13-P13+Q13</f>
        <v>2.7479826194909993E-2</v>
      </c>
      <c r="S13" s="370"/>
      <c r="T13" s="279"/>
      <c r="U13" s="128"/>
      <c r="V13" s="102"/>
      <c r="W13" s="47">
        <f>R13-U13+V13</f>
        <v>2.7479826194909993E-2</v>
      </c>
      <c r="X13" s="370"/>
      <c r="Y13" s="279"/>
      <c r="Z13" s="128"/>
      <c r="AA13" s="102"/>
      <c r="AB13" s="47">
        <f>W13-Z13+AA13</f>
        <v>2.7479826194909993E-2</v>
      </c>
      <c r="AC13" s="370"/>
      <c r="AD13" s="279"/>
      <c r="AE13" s="128"/>
      <c r="AF13" s="102"/>
      <c r="AG13" s="47">
        <f>AB13-AE13+AF13</f>
        <v>2.7479826194909993E-2</v>
      </c>
      <c r="AH13" s="370"/>
      <c r="AI13" s="279"/>
      <c r="AJ13" s="128"/>
      <c r="AK13" s="102"/>
      <c r="AL13" s="47">
        <f>AG13-AJ13+AK13</f>
        <v>2.7479826194909993E-2</v>
      </c>
      <c r="AM13" s="370"/>
      <c r="AN13" s="279"/>
      <c r="AO13" s="128"/>
      <c r="AP13" s="102"/>
      <c r="AQ13" s="47">
        <f>AL13-AO13+AP13</f>
        <v>2.7479826194909993E-2</v>
      </c>
      <c r="AR13" s="370"/>
      <c r="AS13" s="279"/>
      <c r="AT13" s="128"/>
      <c r="AU13" s="102"/>
      <c r="AV13" s="47">
        <f>AQ13-AT13+AU13</f>
        <v>2.7479826194909993E-2</v>
      </c>
      <c r="AW13" s="370"/>
      <c r="AX13" s="279"/>
      <c r="AY13" s="128"/>
      <c r="AZ13" s="102"/>
      <c r="BA13" s="47">
        <f>AV13-AY13+AZ13</f>
        <v>2.7479826194909993E-2</v>
      </c>
      <c r="BB13" s="370"/>
      <c r="BC13" s="279"/>
      <c r="BD13" s="128"/>
      <c r="BE13" s="102"/>
      <c r="BF13" s="47">
        <f>BA13-BD13+BE13</f>
        <v>2.7479826194909993E-2</v>
      </c>
      <c r="BG13" s="370"/>
      <c r="BH13" s="279"/>
      <c r="BI13" s="128"/>
      <c r="BJ13" s="102"/>
      <c r="BK13" s="47">
        <f>BF13-BI13+BJ13</f>
        <v>2.7479826194909993E-2</v>
      </c>
      <c r="BL13" s="370"/>
      <c r="BM13" s="279"/>
      <c r="BN13" s="128"/>
      <c r="BO13" s="102"/>
      <c r="BP13" s="47">
        <f>BK13-BN13+BO13</f>
        <v>2.7479826194909993E-2</v>
      </c>
      <c r="BQ13" s="370"/>
    </row>
    <row r="14" spans="1:69" x14ac:dyDescent="0.15">
      <c r="A14" s="42" t="s">
        <v>43</v>
      </c>
      <c r="B14" s="43">
        <f>_xlfn.IFNA(VLOOKUP($A14,批次辅助!$A$4:$DC$41,MATCH($A$5&amp;B$4,批次辅助!$A$1:$DC$1,0),0),0)</f>
        <v>3.7294058911632552E-2</v>
      </c>
      <c r="C14" s="43">
        <f>_xlfn.IFNA(VLOOKUP($A14,批次辅助!$A$4:$DC$41,MATCH($A$5&amp;C$4,批次辅助!$A$1:$DC$1,0),0),0)</f>
        <v>3.3190564866542517E-2</v>
      </c>
      <c r="D14" s="43">
        <f>_xlfn.IFNA(VLOOKUP($A14,批次辅助!$A$4:$DC$41,MATCH($A$5&amp;D$4,批次辅助!$A$1:$DC$1,0),0),0)</f>
        <v>0</v>
      </c>
      <c r="E14" s="278"/>
      <c r="F14" s="129"/>
      <c r="G14" s="140"/>
      <c r="H14" s="47">
        <f t="shared" ref="H14:H19" si="0">C14-F14+G14</f>
        <v>3.3190564866542517E-2</v>
      </c>
      <c r="I14" s="370"/>
      <c r="J14" s="279"/>
      <c r="K14" s="45"/>
      <c r="L14" s="46"/>
      <c r="M14" s="50">
        <f t="shared" ref="M14:M19" si="1">H14-K14+L14</f>
        <v>3.3190564866542517E-2</v>
      </c>
      <c r="N14" s="370"/>
      <c r="O14" s="278"/>
      <c r="P14" s="129"/>
      <c r="Q14" s="140"/>
      <c r="R14" s="50">
        <f t="shared" ref="R14:R19" si="2">M14-P14+Q14</f>
        <v>3.3190564866542517E-2</v>
      </c>
      <c r="S14" s="370"/>
      <c r="T14" s="278"/>
      <c r="U14" s="129"/>
      <c r="V14" s="140"/>
      <c r="W14" s="50">
        <f t="shared" ref="W14:W19" si="3">R14-U14+V14</f>
        <v>3.3190564866542517E-2</v>
      </c>
      <c r="X14" s="370"/>
      <c r="Y14" s="51"/>
      <c r="Z14" s="129"/>
      <c r="AA14" s="140"/>
      <c r="AB14" s="50">
        <f t="shared" ref="AB14:AB19" si="4">W14-Z14+AA14</f>
        <v>3.3190564866542517E-2</v>
      </c>
      <c r="AC14" s="370"/>
      <c r="AD14" s="51"/>
      <c r="AE14" s="129"/>
      <c r="AF14" s="140"/>
      <c r="AG14" s="50">
        <f t="shared" ref="AG14:AG19" si="5">AB14-AE14+AF14</f>
        <v>3.3190564866542517E-2</v>
      </c>
      <c r="AH14" s="370"/>
      <c r="AI14" s="51"/>
      <c r="AJ14" s="129"/>
      <c r="AK14" s="140"/>
      <c r="AL14" s="50">
        <f t="shared" ref="AL14:AL19" si="6">AG14-AJ14+AK14</f>
        <v>3.3190564866542517E-2</v>
      </c>
      <c r="AM14" s="370"/>
      <c r="AN14" s="51"/>
      <c r="AO14" s="129"/>
      <c r="AP14" s="140"/>
      <c r="AQ14" s="50">
        <f t="shared" ref="AQ14:AQ19" si="7">AL14-AO14+AP14</f>
        <v>3.3190564866542517E-2</v>
      </c>
      <c r="AR14" s="370"/>
      <c r="AS14" s="51"/>
      <c r="AT14" s="129"/>
      <c r="AU14" s="140"/>
      <c r="AV14" s="50">
        <f t="shared" ref="AV14:AV19" si="8">AQ14-AT14+AU14</f>
        <v>3.3190564866542517E-2</v>
      </c>
      <c r="AW14" s="370"/>
      <c r="AX14" s="51"/>
      <c r="AY14" s="129"/>
      <c r="AZ14" s="140"/>
      <c r="BA14" s="50">
        <f t="shared" ref="BA14:BA19" si="9">AV14-AY14+AZ14</f>
        <v>3.3190564866542517E-2</v>
      </c>
      <c r="BB14" s="370"/>
      <c r="BC14" s="51"/>
      <c r="BD14" s="129"/>
      <c r="BE14" s="140"/>
      <c r="BF14" s="50">
        <f t="shared" ref="BF14:BF19" si="10">BA14-BD14+BE14</f>
        <v>3.3190564866542517E-2</v>
      </c>
      <c r="BG14" s="370"/>
      <c r="BH14" s="51"/>
      <c r="BI14" s="129"/>
      <c r="BJ14" s="140"/>
      <c r="BK14" s="50">
        <f t="shared" ref="BK14:BK19" si="11">BF14-BI14+BJ14</f>
        <v>3.3190564866542517E-2</v>
      </c>
      <c r="BL14" s="370"/>
      <c r="BM14" s="51"/>
      <c r="BN14" s="129"/>
      <c r="BO14" s="140"/>
      <c r="BP14" s="50">
        <f t="shared" ref="BP14:BP19" si="12">BK14-BN14+BO14</f>
        <v>3.3190564866542517E-2</v>
      </c>
      <c r="BQ14" s="370"/>
    </row>
    <row r="15" spans="1:69" ht="49.5" x14ac:dyDescent="0.15">
      <c r="A15" s="42" t="s">
        <v>44</v>
      </c>
      <c r="B15" s="43">
        <f>_xlfn.IFNA(VLOOKUP($A15,批次辅助!$A$4:$DC$41,MATCH($A$5&amp;B$4,批次辅助!$A$1:$DC$1,0),0),0)</f>
        <v>5.2754202030287902E-3</v>
      </c>
      <c r="C15" s="43">
        <f>_xlfn.IFNA(VLOOKUP($A15,批次辅助!$A$4:$DC$41,MATCH($A$5&amp;C$4,批次辅助!$A$1:$DC$1,0),0),0)</f>
        <v>9.2302917442582243E-3</v>
      </c>
      <c r="D15" s="43">
        <f>_xlfn.IFNA(VLOOKUP($A15,批次辅助!$A$4:$DC$41,MATCH($A$5&amp;D$4,批次辅助!$A$1:$DC$1,0),0),0)</f>
        <v>0</v>
      </c>
      <c r="E15" s="279" t="s">
        <v>1293</v>
      </c>
      <c r="F15" s="45"/>
      <c r="G15" s="46"/>
      <c r="H15" s="47">
        <f t="shared" si="0"/>
        <v>9.2302917442582243E-3</v>
      </c>
      <c r="I15" s="370"/>
      <c r="J15" s="278"/>
      <c r="K15" s="128"/>
      <c r="L15" s="46"/>
      <c r="M15" s="50">
        <f t="shared" si="1"/>
        <v>9.2302917442582243E-3</v>
      </c>
      <c r="N15" s="370"/>
      <c r="O15" s="278"/>
      <c r="P15" s="128"/>
      <c r="Q15" s="102"/>
      <c r="R15" s="50">
        <f t="shared" si="2"/>
        <v>9.2302917442582243E-3</v>
      </c>
      <c r="S15" s="370"/>
      <c r="T15" s="279"/>
      <c r="U15" s="128"/>
      <c r="V15" s="102"/>
      <c r="W15" s="50">
        <f t="shared" si="3"/>
        <v>9.2302917442582243E-3</v>
      </c>
      <c r="X15" s="370"/>
      <c r="Y15" s="279"/>
      <c r="Z15" s="128"/>
      <c r="AA15" s="102"/>
      <c r="AB15" s="50">
        <f t="shared" si="4"/>
        <v>9.2302917442582243E-3</v>
      </c>
      <c r="AC15" s="370"/>
      <c r="AD15" s="279"/>
      <c r="AE15" s="128"/>
      <c r="AF15" s="102"/>
      <c r="AG15" s="50">
        <f t="shared" si="5"/>
        <v>9.2302917442582243E-3</v>
      </c>
      <c r="AH15" s="370"/>
      <c r="AI15" s="279"/>
      <c r="AJ15" s="128"/>
      <c r="AK15" s="102"/>
      <c r="AL15" s="50">
        <f t="shared" si="6"/>
        <v>9.2302917442582243E-3</v>
      </c>
      <c r="AM15" s="370"/>
      <c r="AN15" s="279"/>
      <c r="AO15" s="128"/>
      <c r="AP15" s="102"/>
      <c r="AQ15" s="50">
        <f t="shared" si="7"/>
        <v>9.2302917442582243E-3</v>
      </c>
      <c r="AR15" s="370"/>
      <c r="AS15" s="279"/>
      <c r="AT15" s="128"/>
      <c r="AU15" s="102"/>
      <c r="AV15" s="50">
        <f t="shared" si="8"/>
        <v>9.2302917442582243E-3</v>
      </c>
      <c r="AW15" s="370"/>
      <c r="AX15" s="279"/>
      <c r="AY15" s="128"/>
      <c r="AZ15" s="102"/>
      <c r="BA15" s="50">
        <f t="shared" si="9"/>
        <v>9.2302917442582243E-3</v>
      </c>
      <c r="BB15" s="370"/>
      <c r="BC15" s="279"/>
      <c r="BD15" s="128"/>
      <c r="BE15" s="102"/>
      <c r="BF15" s="50">
        <f t="shared" si="10"/>
        <v>9.2302917442582243E-3</v>
      </c>
      <c r="BG15" s="370"/>
      <c r="BH15" s="279"/>
      <c r="BI15" s="128"/>
      <c r="BJ15" s="102"/>
      <c r="BK15" s="50">
        <f t="shared" si="11"/>
        <v>9.2302917442582243E-3</v>
      </c>
      <c r="BL15" s="370"/>
      <c r="BM15" s="279"/>
      <c r="BN15" s="128"/>
      <c r="BO15" s="102"/>
      <c r="BP15" s="50">
        <f t="shared" si="12"/>
        <v>9.2302917442582243E-3</v>
      </c>
      <c r="BQ15" s="370"/>
    </row>
    <row r="16" spans="1:69" x14ac:dyDescent="0.15">
      <c r="A16" s="53" t="s">
        <v>45</v>
      </c>
      <c r="B16" s="53">
        <f>_xlfn.IFNA(VLOOKUP($A16,批次辅助!$A$4:$DC$41,MATCH($A$5&amp;B$4,批次辅助!$A$1:$DC$1,0),0),0)</f>
        <v>2.929494646918511E-2</v>
      </c>
      <c r="C16" s="53">
        <f>_xlfn.IFNA(VLOOKUP($A16,批次辅助!$A$4:$DC$41,MATCH($A$5&amp;C$4,批次辅助!$A$1:$DC$1,0),0),0)</f>
        <v>3.0974549968963375E-2</v>
      </c>
      <c r="D16" s="53">
        <f>_xlfn.IFNA(VLOOKUP($A16,批次辅助!$A$4:$DC$41,MATCH($A$5&amp;D$4,批次辅助!$A$1:$DC$1,0),0),0)</f>
        <v>0</v>
      </c>
      <c r="E16" s="279"/>
      <c r="F16" s="45"/>
      <c r="G16" s="55"/>
      <c r="H16" s="47">
        <f t="shared" si="0"/>
        <v>3.0974549968963375E-2</v>
      </c>
      <c r="I16" s="370"/>
      <c r="J16" s="279"/>
      <c r="K16" s="45"/>
      <c r="L16" s="55"/>
      <c r="M16" s="50">
        <f t="shared" si="1"/>
        <v>3.0974549968963375E-2</v>
      </c>
      <c r="N16" s="370"/>
      <c r="O16" s="56"/>
      <c r="P16" s="130"/>
      <c r="Q16" s="103"/>
      <c r="R16" s="50">
        <f t="shared" si="2"/>
        <v>3.0974549968963375E-2</v>
      </c>
      <c r="S16" s="370"/>
      <c r="T16" s="278"/>
      <c r="U16" s="123"/>
      <c r="V16" s="103"/>
      <c r="W16" s="50">
        <f t="shared" si="3"/>
        <v>3.0974549968963375E-2</v>
      </c>
      <c r="X16" s="370"/>
      <c r="Y16" s="56"/>
      <c r="Z16" s="130"/>
      <c r="AA16" s="103"/>
      <c r="AB16" s="50">
        <f t="shared" si="4"/>
        <v>3.0974549968963375E-2</v>
      </c>
      <c r="AC16" s="370"/>
      <c r="AD16" s="56"/>
      <c r="AE16" s="130"/>
      <c r="AF16" s="103"/>
      <c r="AG16" s="50">
        <f t="shared" si="5"/>
        <v>3.0974549968963375E-2</v>
      </c>
      <c r="AH16" s="370"/>
      <c r="AI16" s="56"/>
      <c r="AJ16" s="130"/>
      <c r="AK16" s="103"/>
      <c r="AL16" s="50">
        <f t="shared" si="6"/>
        <v>3.0974549968963375E-2</v>
      </c>
      <c r="AM16" s="370"/>
      <c r="AN16" s="56"/>
      <c r="AO16" s="130"/>
      <c r="AP16" s="103"/>
      <c r="AQ16" s="50">
        <f t="shared" si="7"/>
        <v>3.0974549968963375E-2</v>
      </c>
      <c r="AR16" s="370"/>
      <c r="AS16" s="56"/>
      <c r="AT16" s="130"/>
      <c r="AU16" s="103"/>
      <c r="AV16" s="50">
        <f t="shared" si="8"/>
        <v>3.0974549968963375E-2</v>
      </c>
      <c r="AW16" s="370"/>
      <c r="AX16" s="56"/>
      <c r="AY16" s="130"/>
      <c r="AZ16" s="103"/>
      <c r="BA16" s="50">
        <f t="shared" si="9"/>
        <v>3.0974549968963375E-2</v>
      </c>
      <c r="BB16" s="370"/>
      <c r="BC16" s="56"/>
      <c r="BD16" s="130"/>
      <c r="BE16" s="103"/>
      <c r="BF16" s="50">
        <f t="shared" si="10"/>
        <v>3.0974549968963375E-2</v>
      </c>
      <c r="BG16" s="370"/>
      <c r="BH16" s="56"/>
      <c r="BI16" s="130"/>
      <c r="BJ16" s="103"/>
      <c r="BK16" s="50">
        <f t="shared" si="11"/>
        <v>3.0974549968963375E-2</v>
      </c>
      <c r="BL16" s="370"/>
      <c r="BM16" s="56"/>
      <c r="BN16" s="130"/>
      <c r="BO16" s="103"/>
      <c r="BP16" s="50">
        <f t="shared" si="12"/>
        <v>3.0974549968963375E-2</v>
      </c>
      <c r="BQ16" s="370"/>
    </row>
    <row r="17" spans="1:69" x14ac:dyDescent="0.15">
      <c r="A17" s="42" t="s">
        <v>46</v>
      </c>
      <c r="B17" s="53">
        <f>_xlfn.IFNA(VLOOKUP($A17,批次辅助!$A$4:$DC$41,MATCH($A$5&amp;B$4,批次辅助!$A$1:$DC$1,0),0),0)</f>
        <v>7.3667276862484053E-3</v>
      </c>
      <c r="C17" s="53">
        <f>_xlfn.IFNA(VLOOKUP($A17,批次辅助!$A$4:$DC$41,MATCH($A$5&amp;C$4,批次辅助!$A$1:$DC$1,0),0),0)</f>
        <v>8.7585350713842332E-3</v>
      </c>
      <c r="D17" s="53">
        <f>_xlfn.IFNA(VLOOKUP($A17,批次辅助!$A$4:$DC$41,MATCH($A$5&amp;D$4,批次辅助!$A$1:$DC$1,0),0),0)</f>
        <v>0</v>
      </c>
      <c r="E17" s="43"/>
      <c r="F17" s="57"/>
      <c r="G17" s="58"/>
      <c r="H17" s="47">
        <f t="shared" si="0"/>
        <v>8.7585350713842332E-3</v>
      </c>
      <c r="I17" s="370"/>
      <c r="J17" s="43"/>
      <c r="K17" s="57"/>
      <c r="L17" s="58"/>
      <c r="M17" s="53">
        <f t="shared" si="1"/>
        <v>8.7585350713842332E-3</v>
      </c>
      <c r="N17" s="370"/>
      <c r="O17" s="43"/>
      <c r="P17" s="131"/>
      <c r="Q17" s="104"/>
      <c r="R17" s="53">
        <f t="shared" si="2"/>
        <v>8.7585350713842332E-3</v>
      </c>
      <c r="S17" s="370"/>
      <c r="T17" s="43"/>
      <c r="U17" s="131"/>
      <c r="V17" s="104"/>
      <c r="W17" s="53">
        <f t="shared" si="3"/>
        <v>8.7585350713842332E-3</v>
      </c>
      <c r="X17" s="370"/>
      <c r="Y17" s="43"/>
      <c r="Z17" s="131"/>
      <c r="AA17" s="104"/>
      <c r="AB17" s="53">
        <f t="shared" si="4"/>
        <v>8.7585350713842332E-3</v>
      </c>
      <c r="AC17" s="370"/>
      <c r="AD17" s="43"/>
      <c r="AE17" s="131"/>
      <c r="AF17" s="104"/>
      <c r="AG17" s="53">
        <f t="shared" si="5"/>
        <v>8.7585350713842332E-3</v>
      </c>
      <c r="AH17" s="370"/>
      <c r="AI17" s="43"/>
      <c r="AJ17" s="131"/>
      <c r="AK17" s="104"/>
      <c r="AL17" s="53">
        <f t="shared" si="6"/>
        <v>8.7585350713842332E-3</v>
      </c>
      <c r="AM17" s="370"/>
      <c r="AN17" s="43"/>
      <c r="AO17" s="131"/>
      <c r="AP17" s="104"/>
      <c r="AQ17" s="53">
        <f t="shared" si="7"/>
        <v>8.7585350713842332E-3</v>
      </c>
      <c r="AR17" s="370"/>
      <c r="AS17" s="43"/>
      <c r="AT17" s="131"/>
      <c r="AU17" s="104"/>
      <c r="AV17" s="53">
        <f t="shared" si="8"/>
        <v>8.7585350713842332E-3</v>
      </c>
      <c r="AW17" s="370"/>
      <c r="AX17" s="43"/>
      <c r="AY17" s="131"/>
      <c r="AZ17" s="104"/>
      <c r="BA17" s="53">
        <f t="shared" si="9"/>
        <v>8.7585350713842332E-3</v>
      </c>
      <c r="BB17" s="370"/>
      <c r="BC17" s="43"/>
      <c r="BD17" s="131"/>
      <c r="BE17" s="104"/>
      <c r="BF17" s="53">
        <f t="shared" si="10"/>
        <v>8.7585350713842332E-3</v>
      </c>
      <c r="BG17" s="370"/>
      <c r="BH17" s="43"/>
      <c r="BI17" s="131"/>
      <c r="BJ17" s="104"/>
      <c r="BK17" s="53">
        <f t="shared" si="11"/>
        <v>8.7585350713842332E-3</v>
      </c>
      <c r="BL17" s="370"/>
      <c r="BM17" s="43"/>
      <c r="BN17" s="131"/>
      <c r="BO17" s="104"/>
      <c r="BP17" s="53">
        <f t="shared" si="12"/>
        <v>8.7585350713842332E-3</v>
      </c>
      <c r="BQ17" s="370"/>
    </row>
    <row r="18" spans="1:69" x14ac:dyDescent="0.15">
      <c r="A18" s="42" t="s">
        <v>47</v>
      </c>
      <c r="B18" s="43">
        <f>_xlfn.IFNA(VLOOKUP($A18,批次辅助!$A$4:$DC$41,MATCH($A$5&amp;B$4,批次辅助!$A$1:$DC$1,0),0),0)</f>
        <v>1.9415321462251068E-4</v>
      </c>
      <c r="C18" s="43">
        <f>_xlfn.IFNA(VLOOKUP($A18,批次辅助!$A$4:$DC$41,MATCH($A$5&amp;C$4,批次辅助!$A$1:$DC$1,0),0),0)</f>
        <v>6.0211049037864675E-4</v>
      </c>
      <c r="D18" s="114">
        <f>_xlfn.IFNA(VLOOKUP($A18,批次辅助!$A$4:$DC$41,MATCH($A$5&amp;D$4,批次辅助!$A$1:$DC$1,0),0),0)</f>
        <v>0</v>
      </c>
      <c r="F18" s="59"/>
      <c r="G18" s="70"/>
      <c r="H18" s="47">
        <f t="shared" si="0"/>
        <v>6.0211049037864675E-4</v>
      </c>
      <c r="I18" s="371"/>
      <c r="K18" s="59"/>
      <c r="L18" s="70"/>
      <c r="M18" s="43">
        <f t="shared" si="1"/>
        <v>6.0211049037864675E-4</v>
      </c>
      <c r="N18" s="371"/>
      <c r="O18" s="10"/>
      <c r="P18" s="132"/>
      <c r="Q18" s="105"/>
      <c r="R18" s="43">
        <f t="shared" si="2"/>
        <v>6.0211049037864675E-4</v>
      </c>
      <c r="S18" s="371"/>
      <c r="T18" s="10"/>
      <c r="U18" s="132"/>
      <c r="V18" s="105"/>
      <c r="W18" s="43">
        <f t="shared" si="3"/>
        <v>6.0211049037864675E-4</v>
      </c>
      <c r="X18" s="371"/>
      <c r="Y18" s="10"/>
      <c r="Z18" s="132"/>
      <c r="AA18" s="105"/>
      <c r="AB18" s="43">
        <f t="shared" si="4"/>
        <v>6.0211049037864675E-4</v>
      </c>
      <c r="AC18" s="371"/>
      <c r="AD18" s="10"/>
      <c r="AE18" s="132"/>
      <c r="AF18" s="105"/>
      <c r="AG18" s="43">
        <f t="shared" si="5"/>
        <v>6.0211049037864675E-4</v>
      </c>
      <c r="AH18" s="371"/>
      <c r="AI18" s="10"/>
      <c r="AJ18" s="132"/>
      <c r="AK18" s="105"/>
      <c r="AL18" s="43">
        <f t="shared" si="6"/>
        <v>6.0211049037864675E-4</v>
      </c>
      <c r="AM18" s="371"/>
      <c r="AN18" s="10"/>
      <c r="AO18" s="132"/>
      <c r="AP18" s="105"/>
      <c r="AQ18" s="43">
        <f t="shared" si="7"/>
        <v>6.0211049037864675E-4</v>
      </c>
      <c r="AR18" s="371"/>
      <c r="AS18" s="10"/>
      <c r="AT18" s="132"/>
      <c r="AU18" s="105"/>
      <c r="AV18" s="43">
        <f t="shared" si="8"/>
        <v>6.0211049037864675E-4</v>
      </c>
      <c r="AW18" s="371"/>
      <c r="AX18" s="10"/>
      <c r="AY18" s="132"/>
      <c r="AZ18" s="105"/>
      <c r="BA18" s="43">
        <f t="shared" si="9"/>
        <v>6.0211049037864675E-4</v>
      </c>
      <c r="BB18" s="371"/>
      <c r="BC18" s="10"/>
      <c r="BD18" s="132"/>
      <c r="BE18" s="105"/>
      <c r="BF18" s="43">
        <f t="shared" si="10"/>
        <v>6.0211049037864675E-4</v>
      </c>
      <c r="BG18" s="371"/>
      <c r="BH18" s="10"/>
      <c r="BI18" s="132"/>
      <c r="BJ18" s="105"/>
      <c r="BK18" s="43">
        <f t="shared" si="11"/>
        <v>6.0211049037864675E-4</v>
      </c>
      <c r="BL18" s="371"/>
      <c r="BM18" s="10"/>
      <c r="BN18" s="132"/>
      <c r="BO18" s="105"/>
      <c r="BP18" s="43">
        <f t="shared" si="12"/>
        <v>6.0211049037864675E-4</v>
      </c>
      <c r="BQ18" s="371"/>
    </row>
    <row r="19" spans="1:69" x14ac:dyDescent="0.15">
      <c r="A19" s="61" t="s">
        <v>31</v>
      </c>
      <c r="B19" s="61">
        <f>_xlfn.IFNA(VLOOKUP($A19,批次辅助!$A$4:$DC$41,MATCH($A$5&amp;B$4,批次辅助!$A$1:$DC$1,0),0),0)</f>
        <v>1.0656237865424086E-2</v>
      </c>
      <c r="C19" s="61">
        <f>_xlfn.IFNA(VLOOKUP($A19,批次辅助!$A$4:$DC$41,MATCH($A$5&amp;C$4,批次辅助!$A$1:$DC$1,0),0),0)</f>
        <v>0</v>
      </c>
      <c r="D19" s="61">
        <f>_xlfn.IFNA(VLOOKUP($A19,批次辅助!$A$4:$DC$41,MATCH($A$5&amp;D$4,批次辅助!$A$1:$DC$1,0),0),0)</f>
        <v>0</v>
      </c>
      <c r="E19" s="75"/>
      <c r="F19" s="63"/>
      <c r="G19" s="64"/>
      <c r="H19" s="62">
        <f t="shared" si="0"/>
        <v>0</v>
      </c>
      <c r="I19" s="62"/>
      <c r="J19" s="62"/>
      <c r="K19" s="63"/>
      <c r="L19" s="64"/>
      <c r="M19" s="62">
        <f t="shared" si="1"/>
        <v>0</v>
      </c>
      <c r="N19" s="62"/>
      <c r="O19" s="62"/>
      <c r="P19" s="133"/>
      <c r="Q19" s="141"/>
      <c r="R19" s="62">
        <f t="shared" si="2"/>
        <v>0</v>
      </c>
      <c r="S19" s="62"/>
      <c r="T19" s="73"/>
      <c r="U19" s="63"/>
      <c r="V19" s="64"/>
      <c r="W19" s="62">
        <f t="shared" si="3"/>
        <v>0</v>
      </c>
      <c r="X19" s="62"/>
      <c r="Y19" s="62"/>
      <c r="Z19" s="133"/>
      <c r="AA19" s="141"/>
      <c r="AB19" s="62">
        <f t="shared" si="4"/>
        <v>0</v>
      </c>
      <c r="AC19" s="62"/>
      <c r="AD19" s="62"/>
      <c r="AE19" s="133"/>
      <c r="AF19" s="141"/>
      <c r="AG19" s="62">
        <f t="shared" si="5"/>
        <v>0</v>
      </c>
      <c r="AH19" s="62"/>
      <c r="AI19" s="62"/>
      <c r="AJ19" s="133"/>
      <c r="AK19" s="141"/>
      <c r="AL19" s="62">
        <f t="shared" si="6"/>
        <v>0</v>
      </c>
      <c r="AM19" s="62"/>
      <c r="AN19" s="62"/>
      <c r="AO19" s="133"/>
      <c r="AP19" s="141"/>
      <c r="AQ19" s="62">
        <f t="shared" si="7"/>
        <v>0</v>
      </c>
      <c r="AR19" s="62"/>
      <c r="AS19" s="62"/>
      <c r="AT19" s="133"/>
      <c r="AU19" s="141"/>
      <c r="AV19" s="62">
        <f t="shared" si="8"/>
        <v>0</v>
      </c>
      <c r="AW19" s="62"/>
      <c r="AX19" s="62"/>
      <c r="AY19" s="133"/>
      <c r="AZ19" s="141"/>
      <c r="BA19" s="62">
        <f t="shared" si="9"/>
        <v>0</v>
      </c>
      <c r="BB19" s="62"/>
      <c r="BC19" s="62"/>
      <c r="BD19" s="133"/>
      <c r="BE19" s="141"/>
      <c r="BF19" s="62">
        <f t="shared" si="10"/>
        <v>0</v>
      </c>
      <c r="BG19" s="62"/>
      <c r="BH19" s="62"/>
      <c r="BI19" s="133"/>
      <c r="BJ19" s="141"/>
      <c r="BK19" s="62">
        <f t="shared" si="11"/>
        <v>0</v>
      </c>
      <c r="BL19" s="62"/>
      <c r="BM19" s="62"/>
      <c r="BN19" s="133"/>
      <c r="BO19" s="141"/>
      <c r="BP19" s="62">
        <f t="shared" si="12"/>
        <v>0</v>
      </c>
      <c r="BQ19" s="62"/>
    </row>
    <row r="20" spans="1:69" x14ac:dyDescent="0.15">
      <c r="A20" s="65" t="s">
        <v>30</v>
      </c>
      <c r="B20" s="66"/>
      <c r="C20" s="66"/>
      <c r="D20" s="66"/>
      <c r="E20" s="66"/>
      <c r="F20" s="67"/>
      <c r="G20" s="68"/>
      <c r="H20" s="66">
        <f>H21*99.9%</f>
        <v>0.9887148268156426</v>
      </c>
      <c r="I20" s="66"/>
      <c r="J20" s="66"/>
      <c r="K20" s="67"/>
      <c r="L20" s="68"/>
      <c r="M20" s="66">
        <f>M21*99.9%</f>
        <v>0.9887148268156426</v>
      </c>
      <c r="N20" s="66"/>
      <c r="O20" s="66"/>
      <c r="P20" s="134"/>
      <c r="Q20" s="142"/>
      <c r="R20" s="66">
        <f>R21*99.9%</f>
        <v>0.9887148268156426</v>
      </c>
      <c r="S20" s="66"/>
      <c r="T20" s="66"/>
      <c r="U20" s="134"/>
      <c r="V20" s="142"/>
      <c r="W20" s="66">
        <f>W21*99.9%</f>
        <v>0.9887148268156426</v>
      </c>
      <c r="X20" s="66"/>
      <c r="Y20" s="66"/>
      <c r="Z20" s="134"/>
      <c r="AA20" s="142"/>
      <c r="AB20" s="66">
        <f>AB21*99.9%</f>
        <v>0.9887148268156426</v>
      </c>
      <c r="AC20" s="66"/>
      <c r="AD20" s="66"/>
      <c r="AE20" s="134"/>
      <c r="AF20" s="142"/>
      <c r="AG20" s="66">
        <f>AG21*99.9%</f>
        <v>0.9887148268156426</v>
      </c>
      <c r="AH20" s="66"/>
      <c r="AI20" s="66"/>
      <c r="AJ20" s="134"/>
      <c r="AK20" s="142"/>
      <c r="AL20" s="66">
        <f>AL21*99.9%</f>
        <v>0.9887148268156426</v>
      </c>
      <c r="AM20" s="66"/>
      <c r="AN20" s="66"/>
      <c r="AO20" s="134"/>
      <c r="AP20" s="142"/>
      <c r="AQ20" s="66">
        <f>AQ21*99.9%</f>
        <v>0.9887148268156426</v>
      </c>
      <c r="AR20" s="66"/>
      <c r="AS20" s="66"/>
      <c r="AT20" s="134"/>
      <c r="AU20" s="142"/>
      <c r="AV20" s="66">
        <f>AV21*99.9%</f>
        <v>0.9887148268156426</v>
      </c>
      <c r="AW20" s="66"/>
      <c r="AX20" s="66"/>
      <c r="AY20" s="134"/>
      <c r="AZ20" s="142"/>
      <c r="BA20" s="66">
        <f>BA21*99.9%</f>
        <v>0.9887148268156426</v>
      </c>
      <c r="BB20" s="66"/>
      <c r="BC20" s="66"/>
      <c r="BD20" s="134"/>
      <c r="BE20" s="142"/>
      <c r="BF20" s="66">
        <f>BF21*99.9%</f>
        <v>0.9887148268156426</v>
      </c>
      <c r="BG20" s="66"/>
      <c r="BH20" s="66"/>
      <c r="BI20" s="134"/>
      <c r="BJ20" s="142"/>
      <c r="BK20" s="66">
        <f>BK21*99.9%</f>
        <v>0.9887148268156426</v>
      </c>
      <c r="BL20" s="66"/>
      <c r="BM20" s="66"/>
      <c r="BN20" s="134"/>
      <c r="BO20" s="142"/>
      <c r="BP20" s="66">
        <f>BP21*99.9%</f>
        <v>0.9887148268156426</v>
      </c>
      <c r="BQ20" s="66"/>
    </row>
    <row r="21" spans="1:69" x14ac:dyDescent="0.35">
      <c r="A21" s="40" t="s">
        <v>456</v>
      </c>
      <c r="B21" s="41">
        <f>_xlfn.IFNA(VLOOKUP($A21,批次辅助!$A$4:$DC$41,MATCH($A$5&amp;B$4,批次辅助!$A$1:$DC$1,0),0),0)</f>
        <v>0.97245243246241753</v>
      </c>
      <c r="C21" s="41">
        <f>_xlfn.IFNA(VLOOKUP($A21,批次辅助!$A$4:$DC$41,MATCH($A$5&amp;C$4,批次辅助!$A$1:$DC$1,0),0),0)</f>
        <v>0.96191495965238982</v>
      </c>
      <c r="D21" s="41">
        <f>_xlfn.IFNA(VLOOKUP($A21,批次辅助!$A$4:$DC$41,MATCH($A$5&amp;D$4,批次辅助!$A$1:$DC$1,0),0),0)</f>
        <v>0</v>
      </c>
      <c r="E21" s="66"/>
      <c r="F21" s="67"/>
      <c r="G21" s="68"/>
      <c r="H21" s="66">
        <f>1-SUM(H22:H26)</f>
        <v>0.98970453134698944</v>
      </c>
      <c r="I21" s="66"/>
      <c r="J21" s="66"/>
      <c r="K21" s="67"/>
      <c r="L21" s="68"/>
      <c r="M21" s="66">
        <f>1-SUM(M22:M26)</f>
        <v>0.98970453134698944</v>
      </c>
      <c r="N21" s="66"/>
      <c r="O21" s="66"/>
      <c r="P21" s="134"/>
      <c r="Q21" s="142"/>
      <c r="R21" s="66">
        <f>1-SUM(R22:R26)</f>
        <v>0.98970453134698944</v>
      </c>
      <c r="S21" s="66"/>
      <c r="T21" s="66"/>
      <c r="U21" s="134"/>
      <c r="V21" s="142"/>
      <c r="W21" s="66">
        <f>1-SUM(W22:W26)</f>
        <v>0.98970453134698944</v>
      </c>
      <c r="X21" s="66"/>
      <c r="Y21" s="66"/>
      <c r="Z21" s="134"/>
      <c r="AA21" s="142"/>
      <c r="AB21" s="66">
        <f>1-SUM(AB22:AB26)</f>
        <v>0.98970453134698944</v>
      </c>
      <c r="AC21" s="66"/>
      <c r="AD21" s="66"/>
      <c r="AE21" s="134"/>
      <c r="AF21" s="142"/>
      <c r="AG21" s="66">
        <f>1-SUM(AG22:AG26)</f>
        <v>0.98970453134698944</v>
      </c>
      <c r="AH21" s="66"/>
      <c r="AI21" s="66"/>
      <c r="AJ21" s="134"/>
      <c r="AK21" s="142"/>
      <c r="AL21" s="66">
        <f>1-SUM(AL22:AL26)</f>
        <v>0.98970453134698944</v>
      </c>
      <c r="AM21" s="66"/>
      <c r="AN21" s="66"/>
      <c r="AO21" s="134"/>
      <c r="AP21" s="142"/>
      <c r="AQ21" s="66">
        <f>1-SUM(AQ22:AQ26)</f>
        <v>0.98970453134698944</v>
      </c>
      <c r="AR21" s="66"/>
      <c r="AS21" s="66"/>
      <c r="AT21" s="134"/>
      <c r="AU21" s="142"/>
      <c r="AV21" s="66">
        <f>1-SUM(AV22:AV26)</f>
        <v>0.98970453134698944</v>
      </c>
      <c r="AW21" s="66"/>
      <c r="AX21" s="66"/>
      <c r="AY21" s="134"/>
      <c r="AZ21" s="142"/>
      <c r="BA21" s="66">
        <f>1-SUM(BA22:BA26)</f>
        <v>0.98970453134698944</v>
      </c>
      <c r="BB21" s="66"/>
      <c r="BC21" s="66"/>
      <c r="BD21" s="134"/>
      <c r="BE21" s="142"/>
      <c r="BF21" s="66">
        <f>1-SUM(BF22:BF26)</f>
        <v>0.98970453134698944</v>
      </c>
      <c r="BG21" s="66"/>
      <c r="BH21" s="66"/>
      <c r="BI21" s="134"/>
      <c r="BJ21" s="142"/>
      <c r="BK21" s="66">
        <f>1-SUM(BK22:BK26)</f>
        <v>0.98970453134698944</v>
      </c>
      <c r="BL21" s="66"/>
      <c r="BM21" s="66"/>
      <c r="BN21" s="134"/>
      <c r="BO21" s="142"/>
      <c r="BP21" s="66">
        <f>1-SUM(BP22:BP26)</f>
        <v>0.98970453134698944</v>
      </c>
      <c r="BQ21" s="66"/>
    </row>
    <row r="22" spans="1:69" x14ac:dyDescent="0.15">
      <c r="A22" s="42" t="s">
        <v>48</v>
      </c>
      <c r="B22" s="43">
        <f>_xlfn.IFNA(VLOOKUP($A22,批次辅助!$A$4:$DC$41,MATCH($A$5&amp;B$4,批次辅助!$A$1:$DC$1,0),0),0)</f>
        <v>4.6374882121262553E-3</v>
      </c>
      <c r="C22" s="43">
        <f>_xlfn.IFNA(VLOOKUP($A22,批次辅助!$A$4:$DC$41,MATCH($A$5&amp;C$4,批次辅助!$A$1:$DC$1,0),0),0)</f>
        <v>5.0465549348230913E-3</v>
      </c>
      <c r="D22" s="43">
        <f>_xlfn.IFNA(VLOOKUP($A22,批次辅助!$A$4:$DC$41,MATCH($A$5&amp;D$4,批次辅助!$A$1:$DC$1,0),0),0)</f>
        <v>0</v>
      </c>
      <c r="E22" s="278"/>
      <c r="F22" s="113"/>
      <c r="G22" s="46"/>
      <c r="H22" s="277">
        <f>C22-F22+G22</f>
        <v>5.0465549348230913E-3</v>
      </c>
      <c r="I22" s="370"/>
      <c r="J22" s="278"/>
      <c r="K22" s="113"/>
      <c r="L22" s="46"/>
      <c r="M22" s="277">
        <f>H22-K22+L22</f>
        <v>5.0465549348230913E-3</v>
      </c>
      <c r="N22" s="370"/>
      <c r="O22" s="277"/>
      <c r="P22" s="132"/>
      <c r="Q22" s="105"/>
      <c r="R22" s="277">
        <f>M22-P22+Q22</f>
        <v>5.0465549348230913E-3</v>
      </c>
      <c r="S22" s="370"/>
      <c r="T22" s="278"/>
      <c r="U22" s="113"/>
      <c r="V22" s="105"/>
      <c r="W22" s="277">
        <f>R22-U22+V22</f>
        <v>5.0465549348230913E-3</v>
      </c>
      <c r="X22" s="370"/>
      <c r="Y22" s="277" t="s">
        <v>9</v>
      </c>
      <c r="Z22" s="132"/>
      <c r="AA22" s="105"/>
      <c r="AB22" s="277">
        <f>W22-Z22+AA22</f>
        <v>5.0465549348230913E-3</v>
      </c>
      <c r="AC22" s="370"/>
      <c r="AD22" s="277" t="s">
        <v>9</v>
      </c>
      <c r="AE22" s="132"/>
      <c r="AF22" s="105"/>
      <c r="AG22" s="277">
        <f>AB22-AE22+AF22</f>
        <v>5.0465549348230913E-3</v>
      </c>
      <c r="AH22" s="370"/>
      <c r="AI22" s="277" t="s">
        <v>9</v>
      </c>
      <c r="AJ22" s="132"/>
      <c r="AK22" s="105"/>
      <c r="AL22" s="277">
        <f>AG22-AJ22+AK22</f>
        <v>5.0465549348230913E-3</v>
      </c>
      <c r="AM22" s="370"/>
      <c r="AN22" s="277" t="s">
        <v>9</v>
      </c>
      <c r="AO22" s="132"/>
      <c r="AP22" s="105"/>
      <c r="AQ22" s="277">
        <f>AL22-AO22+AP22</f>
        <v>5.0465549348230913E-3</v>
      </c>
      <c r="AR22" s="370"/>
      <c r="AS22" s="277" t="s">
        <v>9</v>
      </c>
      <c r="AT22" s="132"/>
      <c r="AU22" s="105"/>
      <c r="AV22" s="277">
        <f>AQ22-AT22+AU22</f>
        <v>5.0465549348230913E-3</v>
      </c>
      <c r="AW22" s="370"/>
      <c r="AX22" s="277" t="s">
        <v>9</v>
      </c>
      <c r="AY22" s="132"/>
      <c r="AZ22" s="105"/>
      <c r="BA22" s="277">
        <f>AV22-AY22+AZ22</f>
        <v>5.0465549348230913E-3</v>
      </c>
      <c r="BB22" s="370"/>
      <c r="BC22" s="277" t="s">
        <v>9</v>
      </c>
      <c r="BD22" s="132"/>
      <c r="BE22" s="105"/>
      <c r="BF22" s="277">
        <f>BA22-BD22+BE22</f>
        <v>5.0465549348230913E-3</v>
      </c>
      <c r="BG22" s="370"/>
      <c r="BH22" s="277" t="s">
        <v>9</v>
      </c>
      <c r="BI22" s="132"/>
      <c r="BJ22" s="105"/>
      <c r="BK22" s="277">
        <f>BF22-BI22+BJ22</f>
        <v>5.0465549348230913E-3</v>
      </c>
      <c r="BL22" s="370"/>
      <c r="BM22" s="277" t="s">
        <v>9</v>
      </c>
      <c r="BN22" s="132"/>
      <c r="BO22" s="105"/>
      <c r="BP22" s="277">
        <f>BK22-BN22+BO22</f>
        <v>5.0465549348230913E-3</v>
      </c>
      <c r="BQ22" s="370"/>
    </row>
    <row r="23" spans="1:69" x14ac:dyDescent="0.15">
      <c r="A23" s="42" t="s">
        <v>49</v>
      </c>
      <c r="B23" s="43">
        <f>_xlfn.IFNA(VLOOKUP($A23,批次辅助!$A$4:$DC$41,MATCH($A$5&amp;B$4,批次辅助!$A$1:$DC$1,0),0),0)</f>
        <v>2.3187441060631277E-3</v>
      </c>
      <c r="C23" s="43">
        <f>_xlfn.IFNA(VLOOKUP($A23,批次辅助!$A$4:$DC$41,MATCH($A$5&amp;C$4,批次辅助!$A$1:$DC$1,0),0),0)</f>
        <v>2.9795158286778397E-3</v>
      </c>
      <c r="D23" s="43">
        <f>_xlfn.IFNA(VLOOKUP($A23,批次辅助!$A$4:$DC$41,MATCH($A$5&amp;D$4,批次辅助!$A$1:$DC$1,0),0),0)</f>
        <v>0</v>
      </c>
      <c r="E23" s="279"/>
      <c r="F23" s="45"/>
      <c r="G23" s="46"/>
      <c r="H23" s="277">
        <f>C23-F23+G23</f>
        <v>2.9795158286778397E-3</v>
      </c>
      <c r="I23" s="370"/>
      <c r="J23" s="279"/>
      <c r="K23" s="45"/>
      <c r="L23" s="46"/>
      <c r="M23" s="50">
        <f t="shared" ref="M23:M27" si="13">H23-K23+L23</f>
        <v>2.9795158286778397E-3</v>
      </c>
      <c r="N23" s="370"/>
      <c r="O23" s="47"/>
      <c r="P23" s="128"/>
      <c r="Q23" s="102"/>
      <c r="R23" s="50">
        <f t="shared" ref="R23:R27" si="14">M23-P23+Q23</f>
        <v>2.9795158286778397E-3</v>
      </c>
      <c r="S23" s="370"/>
      <c r="T23" s="47"/>
      <c r="U23" s="128"/>
      <c r="V23" s="102"/>
      <c r="W23" s="50">
        <f t="shared" ref="W23:W27" si="15">R23-U23+V23</f>
        <v>2.9795158286778397E-3</v>
      </c>
      <c r="X23" s="370"/>
      <c r="Y23" s="47" t="s">
        <v>9</v>
      </c>
      <c r="Z23" s="128"/>
      <c r="AA23" s="102"/>
      <c r="AB23" s="50">
        <f t="shared" ref="AB23:AB27" si="16">W23-Z23+AA23</f>
        <v>2.9795158286778397E-3</v>
      </c>
      <c r="AC23" s="370"/>
      <c r="AD23" s="47" t="s">
        <v>9</v>
      </c>
      <c r="AE23" s="128"/>
      <c r="AF23" s="102"/>
      <c r="AG23" s="50">
        <f t="shared" ref="AG23:AG27" si="17">AB23-AE23+AF23</f>
        <v>2.9795158286778397E-3</v>
      </c>
      <c r="AH23" s="370"/>
      <c r="AI23" s="47" t="s">
        <v>9</v>
      </c>
      <c r="AJ23" s="128"/>
      <c r="AK23" s="102"/>
      <c r="AL23" s="50">
        <f t="shared" ref="AL23:AL27" si="18">AG23-AJ23+AK23</f>
        <v>2.9795158286778397E-3</v>
      </c>
      <c r="AM23" s="370"/>
      <c r="AN23" s="47" t="s">
        <v>9</v>
      </c>
      <c r="AO23" s="128"/>
      <c r="AP23" s="102"/>
      <c r="AQ23" s="50">
        <f t="shared" ref="AQ23:AQ27" si="19">AL23-AO23+AP23</f>
        <v>2.9795158286778397E-3</v>
      </c>
      <c r="AR23" s="370"/>
      <c r="AS23" s="47" t="s">
        <v>9</v>
      </c>
      <c r="AT23" s="128"/>
      <c r="AU23" s="102"/>
      <c r="AV23" s="50">
        <f t="shared" ref="AV23:AV27" si="20">AQ23-AT23+AU23</f>
        <v>2.9795158286778397E-3</v>
      </c>
      <c r="AW23" s="370"/>
      <c r="AX23" s="47" t="s">
        <v>9</v>
      </c>
      <c r="AY23" s="128"/>
      <c r="AZ23" s="102"/>
      <c r="BA23" s="50">
        <f t="shared" ref="BA23:BA27" si="21">AV23-AY23+AZ23</f>
        <v>2.9795158286778397E-3</v>
      </c>
      <c r="BB23" s="370"/>
      <c r="BC23" s="47" t="s">
        <v>9</v>
      </c>
      <c r="BD23" s="128"/>
      <c r="BE23" s="102"/>
      <c r="BF23" s="50">
        <f t="shared" ref="BF23:BF27" si="22">BA23-BD23+BE23</f>
        <v>2.9795158286778397E-3</v>
      </c>
      <c r="BG23" s="370"/>
      <c r="BH23" s="47" t="s">
        <v>9</v>
      </c>
      <c r="BI23" s="128"/>
      <c r="BJ23" s="102"/>
      <c r="BK23" s="50">
        <f t="shared" ref="BK23:BK27" si="23">BF23-BI23+BJ23</f>
        <v>2.9795158286778397E-3</v>
      </c>
      <c r="BL23" s="370"/>
      <c r="BM23" s="47" t="s">
        <v>9</v>
      </c>
      <c r="BN23" s="128"/>
      <c r="BO23" s="102"/>
      <c r="BP23" s="50">
        <f t="shared" ref="BP23:BP27" si="24">BK23-BN23+BO23</f>
        <v>2.9795158286778397E-3</v>
      </c>
      <c r="BQ23" s="370"/>
    </row>
    <row r="24" spans="1:69" x14ac:dyDescent="0.15">
      <c r="A24" s="42" t="s">
        <v>50</v>
      </c>
      <c r="B24" s="43">
        <f>_xlfn.IFNA(VLOOKUP($A24,批次辅助!$A$4:$DC$41,MATCH($A$5&amp;B$4,批次辅助!$A$1:$DC$1,0),0),0)</f>
        <v>0</v>
      </c>
      <c r="C24" s="43">
        <f>_xlfn.IFNA(VLOOKUP($A24,批次辅助!$A$4:$DC$41,MATCH($A$5&amp;C$4,批次辅助!$A$1:$DC$1,0),0),0)</f>
        <v>0</v>
      </c>
      <c r="D24" s="43">
        <f>_xlfn.IFNA(VLOOKUP($A24,批次辅助!$A$4:$DC$41,MATCH($A$5&amp;D$4,批次辅助!$A$1:$DC$1,0),0),0)</f>
        <v>0</v>
      </c>
      <c r="E24" s="279"/>
      <c r="F24" s="45"/>
      <c r="G24" s="46"/>
      <c r="H24" s="277">
        <f t="shared" ref="H24:H27" si="25">C24-F24+G24</f>
        <v>0</v>
      </c>
      <c r="I24" s="370"/>
      <c r="J24" s="279"/>
      <c r="K24" s="45"/>
      <c r="L24" s="46"/>
      <c r="M24" s="50">
        <f t="shared" si="13"/>
        <v>0</v>
      </c>
      <c r="N24" s="370"/>
      <c r="O24" s="47"/>
      <c r="P24" s="128"/>
      <c r="Q24" s="102"/>
      <c r="R24" s="50">
        <f t="shared" si="14"/>
        <v>0</v>
      </c>
      <c r="S24" s="370"/>
      <c r="T24" s="47"/>
      <c r="U24" s="128"/>
      <c r="V24" s="102"/>
      <c r="W24" s="50">
        <f t="shared" si="15"/>
        <v>0</v>
      </c>
      <c r="X24" s="370"/>
      <c r="Y24" s="47" t="s">
        <v>9</v>
      </c>
      <c r="Z24" s="128"/>
      <c r="AA24" s="102"/>
      <c r="AB24" s="50">
        <f t="shared" si="16"/>
        <v>0</v>
      </c>
      <c r="AC24" s="370"/>
      <c r="AD24" s="47" t="s">
        <v>9</v>
      </c>
      <c r="AE24" s="128"/>
      <c r="AF24" s="102"/>
      <c r="AG24" s="50">
        <f t="shared" si="17"/>
        <v>0</v>
      </c>
      <c r="AH24" s="370"/>
      <c r="AI24" s="47" t="s">
        <v>9</v>
      </c>
      <c r="AJ24" s="128"/>
      <c r="AK24" s="102"/>
      <c r="AL24" s="50">
        <f t="shared" si="18"/>
        <v>0</v>
      </c>
      <c r="AM24" s="370"/>
      <c r="AN24" s="47" t="s">
        <v>9</v>
      </c>
      <c r="AO24" s="128"/>
      <c r="AP24" s="102"/>
      <c r="AQ24" s="50">
        <f t="shared" si="19"/>
        <v>0</v>
      </c>
      <c r="AR24" s="370"/>
      <c r="AS24" s="47" t="s">
        <v>9</v>
      </c>
      <c r="AT24" s="128"/>
      <c r="AU24" s="102"/>
      <c r="AV24" s="50">
        <f t="shared" si="20"/>
        <v>0</v>
      </c>
      <c r="AW24" s="370"/>
      <c r="AX24" s="47" t="s">
        <v>9</v>
      </c>
      <c r="AY24" s="128"/>
      <c r="AZ24" s="102"/>
      <c r="BA24" s="50">
        <f t="shared" si="21"/>
        <v>0</v>
      </c>
      <c r="BB24" s="370"/>
      <c r="BC24" s="47" t="s">
        <v>9</v>
      </c>
      <c r="BD24" s="128"/>
      <c r="BE24" s="102"/>
      <c r="BF24" s="50">
        <f t="shared" si="22"/>
        <v>0</v>
      </c>
      <c r="BG24" s="370"/>
      <c r="BH24" s="47" t="s">
        <v>9</v>
      </c>
      <c r="BI24" s="128"/>
      <c r="BJ24" s="102"/>
      <c r="BK24" s="50">
        <f t="shared" si="23"/>
        <v>0</v>
      </c>
      <c r="BL24" s="370"/>
      <c r="BM24" s="47" t="s">
        <v>9</v>
      </c>
      <c r="BN24" s="128"/>
      <c r="BO24" s="102"/>
      <c r="BP24" s="50">
        <f t="shared" si="24"/>
        <v>0</v>
      </c>
      <c r="BQ24" s="370"/>
    </row>
    <row r="25" spans="1:69" x14ac:dyDescent="0.15">
      <c r="A25" s="42" t="s">
        <v>51</v>
      </c>
      <c r="B25" s="43">
        <f>_xlfn.IFNA(VLOOKUP($A25,批次辅助!$A$4:$DC$41,MATCH($A$5&amp;B$4,批次辅助!$A$1:$DC$1,0),0),0)</f>
        <v>4.6319409774227549E-3</v>
      </c>
      <c r="C25" s="43">
        <f>_xlfn.IFNA(VLOOKUP($A25,批次辅助!$A$4:$DC$41,MATCH($A$5&amp;C$4,批次辅助!$A$1:$DC$1,0),0),0)</f>
        <v>1.626939788950962E-2</v>
      </c>
      <c r="D25" s="43">
        <f>_xlfn.IFNA(VLOOKUP($A25,批次辅助!$A$4:$DC$41,MATCH($A$5&amp;D$4,批次辅助!$A$1:$DC$1,0),0),0)</f>
        <v>0</v>
      </c>
      <c r="E25" s="11" t="s">
        <v>1238</v>
      </c>
      <c r="F25" s="25">
        <v>1.4E-2</v>
      </c>
      <c r="G25" s="46"/>
      <c r="H25" s="277">
        <f t="shared" si="25"/>
        <v>2.2693978895096199E-3</v>
      </c>
      <c r="I25" s="370"/>
      <c r="J25" s="11"/>
      <c r="K25" s="25"/>
      <c r="L25" s="46"/>
      <c r="M25" s="50">
        <f t="shared" si="13"/>
        <v>2.2693978895096199E-3</v>
      </c>
      <c r="N25" s="370"/>
      <c r="O25" s="47"/>
      <c r="P25" s="128"/>
      <c r="Q25" s="102"/>
      <c r="R25" s="50">
        <f t="shared" si="14"/>
        <v>2.2693978895096199E-3</v>
      </c>
      <c r="S25" s="370"/>
      <c r="T25" s="47"/>
      <c r="U25" s="128"/>
      <c r="V25" s="102"/>
      <c r="W25" s="50">
        <f t="shared" si="15"/>
        <v>2.2693978895096199E-3</v>
      </c>
      <c r="X25" s="370"/>
      <c r="Y25" s="47"/>
      <c r="Z25" s="128"/>
      <c r="AA25" s="102"/>
      <c r="AB25" s="50">
        <f t="shared" si="16"/>
        <v>2.2693978895096199E-3</v>
      </c>
      <c r="AC25" s="370"/>
      <c r="AD25" s="47"/>
      <c r="AE25" s="128"/>
      <c r="AF25" s="102"/>
      <c r="AG25" s="50">
        <f t="shared" si="17"/>
        <v>2.2693978895096199E-3</v>
      </c>
      <c r="AH25" s="370"/>
      <c r="AI25" s="47"/>
      <c r="AJ25" s="128"/>
      <c r="AK25" s="102"/>
      <c r="AL25" s="50">
        <f t="shared" si="18"/>
        <v>2.2693978895096199E-3</v>
      </c>
      <c r="AM25" s="370"/>
      <c r="AN25" s="47"/>
      <c r="AO25" s="128"/>
      <c r="AP25" s="102"/>
      <c r="AQ25" s="50">
        <f t="shared" si="19"/>
        <v>2.2693978895096199E-3</v>
      </c>
      <c r="AR25" s="370"/>
      <c r="AS25" s="47"/>
      <c r="AT25" s="128"/>
      <c r="AU25" s="102"/>
      <c r="AV25" s="50">
        <f t="shared" si="20"/>
        <v>2.2693978895096199E-3</v>
      </c>
      <c r="AW25" s="370"/>
      <c r="AX25" s="47"/>
      <c r="AY25" s="128"/>
      <c r="AZ25" s="102"/>
      <c r="BA25" s="50">
        <f t="shared" si="21"/>
        <v>2.2693978895096199E-3</v>
      </c>
      <c r="BB25" s="370"/>
      <c r="BC25" s="47"/>
      <c r="BD25" s="128"/>
      <c r="BE25" s="102"/>
      <c r="BF25" s="50">
        <f t="shared" si="22"/>
        <v>2.2693978895096199E-3</v>
      </c>
      <c r="BG25" s="370"/>
      <c r="BH25" s="47"/>
      <c r="BI25" s="128"/>
      <c r="BJ25" s="102"/>
      <c r="BK25" s="50">
        <f t="shared" si="23"/>
        <v>2.2693978895096199E-3</v>
      </c>
      <c r="BL25" s="370"/>
      <c r="BM25" s="47"/>
      <c r="BN25" s="128"/>
      <c r="BO25" s="102"/>
      <c r="BP25" s="50">
        <f t="shared" si="24"/>
        <v>2.2693978895096199E-3</v>
      </c>
      <c r="BQ25" s="370"/>
    </row>
    <row r="26" spans="1:69" x14ac:dyDescent="0.15">
      <c r="A26" s="42" t="s">
        <v>455</v>
      </c>
      <c r="B26" s="43">
        <f>_xlfn.IFNA(VLOOKUP($A26,批次辅助!$A$4:$DC$41,MATCH($A$5&amp;B$4,批次辅助!$A$1:$DC$1,0),0),0)</f>
        <v>0</v>
      </c>
      <c r="C26" s="43">
        <f>_xlfn.IFNA(VLOOKUP($A26,批次辅助!$A$4:$DC$41,MATCH($A$5&amp;C$4,批次辅助!$A$1:$DC$1,0),0),0)</f>
        <v>0</v>
      </c>
      <c r="D26" s="43">
        <f>_xlfn.IFNA(VLOOKUP($A26,批次辅助!$A$4:$DC$41,MATCH($A$5&amp;D$4,批次辅助!$A$1:$DC$1,0),0),0)</f>
        <v>0</v>
      </c>
      <c r="E26" s="279"/>
      <c r="F26" s="45"/>
      <c r="G26" s="46"/>
      <c r="H26" s="277">
        <f t="shared" si="25"/>
        <v>0</v>
      </c>
      <c r="I26" s="370"/>
      <c r="J26" s="279"/>
      <c r="K26" s="45"/>
      <c r="L26" s="46"/>
      <c r="M26" s="50">
        <f t="shared" si="13"/>
        <v>0</v>
      </c>
      <c r="N26" s="370"/>
      <c r="O26" s="279"/>
      <c r="P26" s="128"/>
      <c r="Q26" s="102"/>
      <c r="R26" s="50">
        <f t="shared" si="14"/>
        <v>0</v>
      </c>
      <c r="S26" s="370"/>
      <c r="T26" s="279"/>
      <c r="U26" s="128"/>
      <c r="V26" s="102"/>
      <c r="W26" s="50">
        <f t="shared" si="15"/>
        <v>0</v>
      </c>
      <c r="X26" s="370"/>
      <c r="Y26" s="279"/>
      <c r="Z26" s="128"/>
      <c r="AA26" s="102"/>
      <c r="AB26" s="50">
        <f t="shared" si="16"/>
        <v>0</v>
      </c>
      <c r="AC26" s="370"/>
      <c r="AD26" s="279"/>
      <c r="AE26" s="128"/>
      <c r="AF26" s="102"/>
      <c r="AG26" s="50">
        <f t="shared" si="17"/>
        <v>0</v>
      </c>
      <c r="AH26" s="370"/>
      <c r="AI26" s="279"/>
      <c r="AJ26" s="128"/>
      <c r="AK26" s="102"/>
      <c r="AL26" s="50">
        <f t="shared" si="18"/>
        <v>0</v>
      </c>
      <c r="AM26" s="370"/>
      <c r="AN26" s="279"/>
      <c r="AO26" s="128"/>
      <c r="AP26" s="102"/>
      <c r="AQ26" s="50">
        <f t="shared" si="19"/>
        <v>0</v>
      </c>
      <c r="AR26" s="370"/>
      <c r="AS26" s="279"/>
      <c r="AT26" s="128"/>
      <c r="AU26" s="102"/>
      <c r="AV26" s="50">
        <f t="shared" si="20"/>
        <v>0</v>
      </c>
      <c r="AW26" s="370"/>
      <c r="AX26" s="279"/>
      <c r="AY26" s="128"/>
      <c r="AZ26" s="102"/>
      <c r="BA26" s="50">
        <f t="shared" si="21"/>
        <v>0</v>
      </c>
      <c r="BB26" s="370"/>
      <c r="BC26" s="279"/>
      <c r="BD26" s="128"/>
      <c r="BE26" s="102"/>
      <c r="BF26" s="50">
        <f t="shared" si="22"/>
        <v>0</v>
      </c>
      <c r="BG26" s="370"/>
      <c r="BH26" s="279"/>
      <c r="BI26" s="128"/>
      <c r="BJ26" s="102"/>
      <c r="BK26" s="50">
        <f t="shared" si="23"/>
        <v>0</v>
      </c>
      <c r="BL26" s="370"/>
      <c r="BM26" s="279"/>
      <c r="BN26" s="128"/>
      <c r="BO26" s="102"/>
      <c r="BP26" s="50">
        <f t="shared" si="24"/>
        <v>0</v>
      </c>
      <c r="BQ26" s="370"/>
    </row>
    <row r="27" spans="1:69" ht="33" x14ac:dyDescent="0.15">
      <c r="A27" s="72" t="s">
        <v>29</v>
      </c>
      <c r="B27" s="61">
        <f>_xlfn.IFNA(VLOOKUP($A27,批次辅助!$A$4:$DC$41,MATCH($A$5&amp;B$4,批次辅助!$A$1:$DC$1,0),0),0)</f>
        <v>1.5959394241970376E-2</v>
      </c>
      <c r="C27" s="61">
        <f>_xlfn.IFNA(VLOOKUP($A27,批次辅助!$A$4:$DC$41,MATCH($A$5&amp;C$4,批次辅助!$A$1:$DC$1,0),0),0)</f>
        <v>1.2687771570453135E-2</v>
      </c>
      <c r="D27" s="61">
        <f>_xlfn.IFNA(VLOOKUP($A27,批次辅助!$A$4:$DC$41,MATCH($A$5&amp;D$4,批次辅助!$A$1:$DC$1,0),0),0)</f>
        <v>0</v>
      </c>
      <c r="E27" s="75" t="s">
        <v>1237</v>
      </c>
      <c r="F27" s="74">
        <v>7.7000000000000002E-3</v>
      </c>
      <c r="G27" s="75"/>
      <c r="H27" s="62">
        <f t="shared" si="25"/>
        <v>4.9877715704531346E-3</v>
      </c>
      <c r="I27" s="62"/>
      <c r="J27" s="73"/>
      <c r="K27" s="74"/>
      <c r="L27" s="75"/>
      <c r="M27" s="62">
        <f t="shared" si="13"/>
        <v>4.9877715704531346E-3</v>
      </c>
      <c r="N27" s="62"/>
      <c r="O27" s="73"/>
      <c r="P27" s="135"/>
      <c r="Q27" s="143"/>
      <c r="R27" s="62">
        <f t="shared" si="14"/>
        <v>4.9877715704531346E-3</v>
      </c>
      <c r="S27" s="62"/>
      <c r="T27" s="73"/>
      <c r="U27" s="127"/>
      <c r="V27" s="143"/>
      <c r="W27" s="62">
        <f t="shared" si="15"/>
        <v>4.9877715704531346E-3</v>
      </c>
      <c r="X27" s="62"/>
      <c r="Y27" s="73"/>
      <c r="Z27" s="135"/>
      <c r="AA27" s="143"/>
      <c r="AB27" s="62">
        <f t="shared" si="16"/>
        <v>4.9877715704531346E-3</v>
      </c>
      <c r="AC27" s="62"/>
      <c r="AD27" s="73"/>
      <c r="AE27" s="135"/>
      <c r="AF27" s="143"/>
      <c r="AG27" s="62">
        <f t="shared" si="17"/>
        <v>4.9877715704531346E-3</v>
      </c>
      <c r="AH27" s="62"/>
      <c r="AI27" s="73"/>
      <c r="AJ27" s="135"/>
      <c r="AK27" s="143"/>
      <c r="AL27" s="62">
        <f t="shared" si="18"/>
        <v>4.9877715704531346E-3</v>
      </c>
      <c r="AM27" s="62"/>
      <c r="AN27" s="73"/>
      <c r="AO27" s="135"/>
      <c r="AP27" s="143"/>
      <c r="AQ27" s="62">
        <f t="shared" si="19"/>
        <v>4.9877715704531346E-3</v>
      </c>
      <c r="AR27" s="62"/>
      <c r="AS27" s="73"/>
      <c r="AT27" s="135"/>
      <c r="AU27" s="143"/>
      <c r="AV27" s="62">
        <f t="shared" si="20"/>
        <v>4.9877715704531346E-3</v>
      </c>
      <c r="AW27" s="62"/>
      <c r="AX27" s="73"/>
      <c r="AY27" s="135"/>
      <c r="AZ27" s="143"/>
      <c r="BA27" s="62">
        <f t="shared" si="21"/>
        <v>4.9877715704531346E-3</v>
      </c>
      <c r="BB27" s="62"/>
      <c r="BC27" s="73"/>
      <c r="BD27" s="135"/>
      <c r="BE27" s="143"/>
      <c r="BF27" s="62">
        <f t="shared" si="22"/>
        <v>4.9877715704531346E-3</v>
      </c>
      <c r="BG27" s="62"/>
      <c r="BH27" s="73"/>
      <c r="BI27" s="135"/>
      <c r="BJ27" s="143"/>
      <c r="BK27" s="62">
        <f t="shared" si="23"/>
        <v>4.9877715704531346E-3</v>
      </c>
      <c r="BL27" s="62"/>
      <c r="BM27" s="73"/>
      <c r="BN27" s="135"/>
      <c r="BO27" s="143"/>
      <c r="BP27" s="62">
        <f t="shared" si="24"/>
        <v>4.9877715704531346E-3</v>
      </c>
      <c r="BQ27" s="62"/>
    </row>
    <row r="28" spans="1:69" x14ac:dyDescent="0.15">
      <c r="A28" s="76" t="s">
        <v>28</v>
      </c>
      <c r="B28" s="76"/>
      <c r="C28" s="76"/>
      <c r="D28" s="76"/>
      <c r="E28" s="77"/>
      <c r="F28" s="78"/>
      <c r="G28" s="79"/>
      <c r="H28" s="62"/>
      <c r="I28" s="62"/>
      <c r="J28" s="77"/>
      <c r="K28" s="78"/>
      <c r="L28" s="79"/>
      <c r="M28" s="62"/>
      <c r="N28" s="62"/>
      <c r="O28" s="77"/>
      <c r="P28" s="136"/>
      <c r="Q28" s="144"/>
      <c r="R28" s="62"/>
      <c r="S28" s="62"/>
      <c r="T28" s="77"/>
      <c r="U28" s="136"/>
      <c r="V28" s="144"/>
      <c r="W28" s="62"/>
      <c r="X28" s="62"/>
      <c r="Y28" s="77"/>
      <c r="Z28" s="136"/>
      <c r="AA28" s="144"/>
      <c r="AB28" s="62"/>
      <c r="AC28" s="62"/>
      <c r="AD28" s="77"/>
      <c r="AE28" s="136"/>
      <c r="AF28" s="144"/>
      <c r="AG28" s="62"/>
      <c r="AH28" s="62"/>
      <c r="AI28" s="77"/>
      <c r="AJ28" s="136"/>
      <c r="AK28" s="144"/>
      <c r="AL28" s="62"/>
      <c r="AM28" s="62"/>
      <c r="AN28" s="77"/>
      <c r="AO28" s="136"/>
      <c r="AP28" s="144"/>
      <c r="AQ28" s="62"/>
      <c r="AR28" s="62"/>
      <c r="AS28" s="77"/>
      <c r="AT28" s="136"/>
      <c r="AU28" s="144"/>
      <c r="AV28" s="62"/>
      <c r="AW28" s="62"/>
      <c r="AX28" s="77"/>
      <c r="AY28" s="136"/>
      <c r="AZ28" s="144"/>
      <c r="BA28" s="62"/>
      <c r="BB28" s="62"/>
      <c r="BC28" s="77"/>
      <c r="BD28" s="136"/>
      <c r="BE28" s="144"/>
      <c r="BF28" s="62"/>
      <c r="BG28" s="62"/>
      <c r="BH28" s="77"/>
      <c r="BI28" s="136"/>
      <c r="BJ28" s="144"/>
      <c r="BK28" s="62"/>
      <c r="BL28" s="62"/>
      <c r="BM28" s="77"/>
      <c r="BN28" s="136"/>
      <c r="BO28" s="144"/>
      <c r="BP28" s="62"/>
      <c r="BQ28" s="62"/>
    </row>
    <row r="29" spans="1:69" x14ac:dyDescent="0.15">
      <c r="A29" s="65" t="s">
        <v>37</v>
      </c>
      <c r="B29" s="66"/>
      <c r="C29" s="66"/>
      <c r="D29" s="66"/>
      <c r="E29" s="66"/>
      <c r="F29" s="67"/>
      <c r="G29" s="68"/>
      <c r="H29" s="66">
        <f>H30*99.96%</f>
        <v>0.99040281132216013</v>
      </c>
      <c r="I29" s="66"/>
      <c r="J29" s="66"/>
      <c r="K29" s="67"/>
      <c r="L29" s="68"/>
      <c r="M29" s="66">
        <f>M30*99.96%</f>
        <v>0.99040281132216013</v>
      </c>
      <c r="N29" s="66"/>
      <c r="O29" s="66"/>
      <c r="P29" s="134"/>
      <c r="Q29" s="142"/>
      <c r="R29" s="66">
        <f>R30*99.96%</f>
        <v>0.99040281132216013</v>
      </c>
      <c r="S29" s="66"/>
      <c r="T29" s="66"/>
      <c r="U29" s="134"/>
      <c r="V29" s="142"/>
      <c r="W29" s="66">
        <f>W30*99.96%</f>
        <v>0.99040281132216013</v>
      </c>
      <c r="X29" s="66"/>
      <c r="Y29" s="66"/>
      <c r="Z29" s="134"/>
      <c r="AA29" s="142"/>
      <c r="AB29" s="66">
        <f>AB30*99.96%</f>
        <v>0.99040281132216013</v>
      </c>
      <c r="AC29" s="66"/>
      <c r="AD29" s="66"/>
      <c r="AE29" s="134"/>
      <c r="AF29" s="142"/>
      <c r="AG29" s="66">
        <f>AG30*99.96%</f>
        <v>0.99040281132216013</v>
      </c>
      <c r="AH29" s="66"/>
      <c r="AI29" s="66"/>
      <c r="AJ29" s="134"/>
      <c r="AK29" s="142"/>
      <c r="AL29" s="66">
        <f>AL30*99.96%</f>
        <v>0.99040281132216013</v>
      </c>
      <c r="AM29" s="66"/>
      <c r="AN29" s="66"/>
      <c r="AO29" s="134"/>
      <c r="AP29" s="142"/>
      <c r="AQ29" s="66">
        <f>AQ30*99.96%</f>
        <v>0.99040281132216013</v>
      </c>
      <c r="AR29" s="66"/>
      <c r="AS29" s="66"/>
      <c r="AT29" s="134"/>
      <c r="AU29" s="142"/>
      <c r="AV29" s="66">
        <f>AV30*99.96%</f>
        <v>0.99040281132216013</v>
      </c>
      <c r="AW29" s="66"/>
      <c r="AX29" s="66"/>
      <c r="AY29" s="134"/>
      <c r="AZ29" s="142"/>
      <c r="BA29" s="66">
        <f>BA30*99.96%</f>
        <v>0.99040281132216013</v>
      </c>
      <c r="BB29" s="66"/>
      <c r="BC29" s="66"/>
      <c r="BD29" s="134"/>
      <c r="BE29" s="142"/>
      <c r="BF29" s="66">
        <f>BF30*99.96%</f>
        <v>0.99040281132216013</v>
      </c>
      <c r="BG29" s="66"/>
      <c r="BH29" s="66"/>
      <c r="BI29" s="134"/>
      <c r="BJ29" s="142"/>
      <c r="BK29" s="66">
        <f>BK30*99.96%</f>
        <v>0.99040281132216013</v>
      </c>
      <c r="BL29" s="66"/>
      <c r="BM29" s="66"/>
      <c r="BN29" s="134"/>
      <c r="BO29" s="142"/>
      <c r="BP29" s="66">
        <f>BP30*99.96%</f>
        <v>0.99040281132216013</v>
      </c>
      <c r="BQ29" s="66"/>
    </row>
    <row r="30" spans="1:69" x14ac:dyDescent="0.35">
      <c r="A30" s="40" t="s">
        <v>458</v>
      </c>
      <c r="B30" s="41">
        <f>_xlfn.IFNA(VLOOKUP($A30,批次辅助!$A$4:$DC$41,MATCH($A$5&amp;B$4,批次辅助!$A$1:$DC$1,0),0),0)</f>
        <v>0.98000776612858487</v>
      </c>
      <c r="C30" s="41">
        <f>_xlfn.IFNA(VLOOKUP($A30,批次辅助!$A$4:$DC$41,MATCH($A$5&amp;C$4,批次辅助!$A$1:$DC$1,0),0),0)</f>
        <v>0.98446927374301674</v>
      </c>
      <c r="D30" s="41">
        <f>_xlfn.IFNA(VLOOKUP($A30,批次辅助!$A$4:$DC$41,MATCH($A$5&amp;D$4,批次辅助!$A$1:$DC$1,0),0),0)</f>
        <v>0</v>
      </c>
      <c r="E30" s="66"/>
      <c r="F30" s="67"/>
      <c r="G30" s="68"/>
      <c r="H30" s="66">
        <f>1-SUM(H31:H35)</f>
        <v>0.99079913097454997</v>
      </c>
      <c r="I30" s="66"/>
      <c r="J30" s="66"/>
      <c r="K30" s="67"/>
      <c r="L30" s="68"/>
      <c r="M30" s="66">
        <f>1-SUM(M31:M35)</f>
        <v>0.99079913097454997</v>
      </c>
      <c r="N30" s="66"/>
      <c r="O30" s="66"/>
      <c r="P30" s="134"/>
      <c r="Q30" s="142"/>
      <c r="R30" s="66">
        <f>1-SUM(R31:R35)</f>
        <v>0.99079913097454997</v>
      </c>
      <c r="S30" s="66"/>
      <c r="T30" s="66"/>
      <c r="U30" s="134"/>
      <c r="V30" s="142"/>
      <c r="W30" s="66">
        <f>1-SUM(W31:W35)</f>
        <v>0.99079913097454997</v>
      </c>
      <c r="X30" s="66"/>
      <c r="Y30" s="66"/>
      <c r="Z30" s="134"/>
      <c r="AA30" s="142"/>
      <c r="AB30" s="66">
        <f>1-SUM(AB31:AB35)</f>
        <v>0.99079913097454997</v>
      </c>
      <c r="AC30" s="66"/>
      <c r="AD30" s="66"/>
      <c r="AE30" s="134"/>
      <c r="AF30" s="142"/>
      <c r="AG30" s="66">
        <f>1-SUM(AG31:AG35)</f>
        <v>0.99079913097454997</v>
      </c>
      <c r="AH30" s="66"/>
      <c r="AI30" s="66"/>
      <c r="AJ30" s="134"/>
      <c r="AK30" s="142"/>
      <c r="AL30" s="66">
        <f>1-SUM(AL31:AL35)</f>
        <v>0.99079913097454997</v>
      </c>
      <c r="AM30" s="66"/>
      <c r="AN30" s="66"/>
      <c r="AO30" s="134"/>
      <c r="AP30" s="142"/>
      <c r="AQ30" s="66">
        <f>1-SUM(AQ31:AQ35)</f>
        <v>0.99079913097454997</v>
      </c>
      <c r="AR30" s="66"/>
      <c r="AS30" s="66"/>
      <c r="AT30" s="134"/>
      <c r="AU30" s="142"/>
      <c r="AV30" s="66">
        <f>1-SUM(AV31:AV35)</f>
        <v>0.99079913097454997</v>
      </c>
      <c r="AW30" s="66"/>
      <c r="AX30" s="66"/>
      <c r="AY30" s="134"/>
      <c r="AZ30" s="142"/>
      <c r="BA30" s="66">
        <f>1-SUM(BA31:BA35)</f>
        <v>0.99079913097454997</v>
      </c>
      <c r="BB30" s="66"/>
      <c r="BC30" s="66"/>
      <c r="BD30" s="134"/>
      <c r="BE30" s="142"/>
      <c r="BF30" s="66">
        <f>1-SUM(BF31:BF35)</f>
        <v>0.99079913097454997</v>
      </c>
      <c r="BG30" s="66"/>
      <c r="BH30" s="66"/>
      <c r="BI30" s="134"/>
      <c r="BJ30" s="142"/>
      <c r="BK30" s="66">
        <f>1-SUM(BK31:BK35)</f>
        <v>0.99079913097454997</v>
      </c>
      <c r="BL30" s="66"/>
      <c r="BM30" s="66"/>
      <c r="BN30" s="134"/>
      <c r="BO30" s="142"/>
      <c r="BP30" s="66">
        <f>1-SUM(BP31:BP35)</f>
        <v>0.99079913097454997</v>
      </c>
      <c r="BQ30" s="66"/>
    </row>
    <row r="31" spans="1:69" x14ac:dyDescent="0.15">
      <c r="A31" s="42" t="s">
        <v>52</v>
      </c>
      <c r="B31" s="43">
        <f>_xlfn.IFNA(VLOOKUP($A31,批次辅助!$A$4:$DC$41,MATCH($A$5&amp;B$4,批次辅助!$A$1:$DC$1,0),0),0)</f>
        <v>0</v>
      </c>
      <c r="C31" s="43">
        <f>_xlfn.IFNA(VLOOKUP($A31,批次辅助!$A$4:$DC$41,MATCH($A$5&amp;C$4,批次辅助!$A$1:$DC$1,0),0),0)</f>
        <v>0</v>
      </c>
      <c r="D31" s="43">
        <f>_xlfn.IFNA(VLOOKUP($A31,批次辅助!$A$4:$DC$41,MATCH($A$5&amp;D$4,批次辅助!$A$1:$DC$1,0),0),0)</f>
        <v>0</v>
      </c>
      <c r="E31" s="279"/>
      <c r="F31" s="69"/>
      <c r="G31" s="70"/>
      <c r="H31" s="277">
        <f>C31-F31+G31</f>
        <v>0</v>
      </c>
      <c r="I31" s="370"/>
      <c r="J31" s="279"/>
      <c r="K31" s="69"/>
      <c r="L31" s="70"/>
      <c r="M31" s="277">
        <f>H31-K31+L31</f>
        <v>0</v>
      </c>
      <c r="N31" s="370"/>
      <c r="O31" s="277" t="s">
        <v>9</v>
      </c>
      <c r="P31" s="132"/>
      <c r="Q31" s="105"/>
      <c r="R31" s="277">
        <f>M31-P31+Q31</f>
        <v>0</v>
      </c>
      <c r="S31" s="370"/>
      <c r="T31" s="277" t="s">
        <v>9</v>
      </c>
      <c r="U31" s="132"/>
      <c r="V31" s="105"/>
      <c r="W31" s="277">
        <f>R31-U31+V31</f>
        <v>0</v>
      </c>
      <c r="X31" s="370"/>
      <c r="Y31" s="277" t="s">
        <v>9</v>
      </c>
      <c r="Z31" s="132"/>
      <c r="AA31" s="105"/>
      <c r="AB31" s="277">
        <f>W31-Z31+AA31</f>
        <v>0</v>
      </c>
      <c r="AC31" s="370"/>
      <c r="AD31" s="277" t="s">
        <v>9</v>
      </c>
      <c r="AE31" s="132"/>
      <c r="AF31" s="105"/>
      <c r="AG31" s="277">
        <f>AB31-AE31+AF31</f>
        <v>0</v>
      </c>
      <c r="AH31" s="370"/>
      <c r="AI31" s="277" t="s">
        <v>9</v>
      </c>
      <c r="AJ31" s="132"/>
      <c r="AK31" s="105"/>
      <c r="AL31" s="277">
        <f>AG31-AJ31+AK31</f>
        <v>0</v>
      </c>
      <c r="AM31" s="370"/>
      <c r="AN31" s="277" t="s">
        <v>9</v>
      </c>
      <c r="AO31" s="132"/>
      <c r="AP31" s="105"/>
      <c r="AQ31" s="277">
        <f>AL31-AO31+AP31</f>
        <v>0</v>
      </c>
      <c r="AR31" s="370"/>
      <c r="AS31" s="277" t="s">
        <v>9</v>
      </c>
      <c r="AT31" s="132"/>
      <c r="AU31" s="105"/>
      <c r="AV31" s="277">
        <f>AQ31-AT31+AU31</f>
        <v>0</v>
      </c>
      <c r="AW31" s="370"/>
      <c r="AX31" s="277" t="s">
        <v>9</v>
      </c>
      <c r="AY31" s="132"/>
      <c r="AZ31" s="105"/>
      <c r="BA31" s="277">
        <f>AV31-AY31+AZ31</f>
        <v>0</v>
      </c>
      <c r="BB31" s="370"/>
      <c r="BC31" s="277" t="s">
        <v>9</v>
      </c>
      <c r="BD31" s="132"/>
      <c r="BE31" s="105"/>
      <c r="BF31" s="277">
        <f>BA31-BD31+BE31</f>
        <v>0</v>
      </c>
      <c r="BG31" s="370"/>
      <c r="BH31" s="277" t="s">
        <v>9</v>
      </c>
      <c r="BI31" s="132"/>
      <c r="BJ31" s="105"/>
      <c r="BK31" s="277">
        <f>BF31-BI31+BJ31</f>
        <v>0</v>
      </c>
      <c r="BL31" s="370"/>
      <c r="BM31" s="277" t="s">
        <v>9</v>
      </c>
      <c r="BN31" s="132"/>
      <c r="BO31" s="105"/>
      <c r="BP31" s="277">
        <f>BK31-BN31+BO31</f>
        <v>0</v>
      </c>
      <c r="BQ31" s="370"/>
    </row>
    <row r="32" spans="1:69" x14ac:dyDescent="0.15">
      <c r="A32" s="42" t="s">
        <v>545</v>
      </c>
      <c r="B32" s="43">
        <f>_xlfn.IFNA(VLOOKUP($A32,批次辅助!$A$4:$DC$41,MATCH($A$5&amp;B$4,批次辅助!$A$1:$DC$1,0),0),0)</f>
        <v>1.8472291562656015E-3</v>
      </c>
      <c r="C32" s="43">
        <f>_xlfn.IFNA(VLOOKUP($A32,批次辅助!$A$4:$DC$41,MATCH($A$5&amp;C$4,批次辅助!$A$1:$DC$1,0),0),0)</f>
        <v>3.3954065797641218E-3</v>
      </c>
      <c r="D32" s="43">
        <f>_xlfn.IFNA(VLOOKUP($A32,批次辅助!$A$4:$DC$41,MATCH($A$5&amp;D$4,批次辅助!$A$1:$DC$1,0),0),0)</f>
        <v>0</v>
      </c>
      <c r="E32" s="12"/>
      <c r="F32" s="24"/>
      <c r="G32" s="70"/>
      <c r="H32" s="277">
        <f t="shared" ref="H32:H36" si="26">C32-F32+G32</f>
        <v>3.3954065797641218E-3</v>
      </c>
      <c r="I32" s="370"/>
      <c r="J32" s="12"/>
      <c r="K32" s="24"/>
      <c r="L32" s="70"/>
      <c r="M32" s="277">
        <f t="shared" ref="M32:M36" si="27">H32-K32+L32</f>
        <v>3.3954065797641218E-3</v>
      </c>
      <c r="N32" s="370"/>
      <c r="O32" s="277"/>
      <c r="P32" s="132"/>
      <c r="Q32" s="105"/>
      <c r="R32" s="277">
        <f t="shared" ref="R32:R36" si="28">M32-P32+Q32</f>
        <v>3.3954065797641218E-3</v>
      </c>
      <c r="S32" s="370"/>
      <c r="T32" s="277"/>
      <c r="U32" s="132"/>
      <c r="V32" s="105"/>
      <c r="W32" s="277">
        <f t="shared" ref="W32:W36" si="29">R32-U32+V32</f>
        <v>3.3954065797641218E-3</v>
      </c>
      <c r="X32" s="370"/>
      <c r="Y32" s="277"/>
      <c r="Z32" s="132"/>
      <c r="AA32" s="105"/>
      <c r="AB32" s="277">
        <f t="shared" ref="AB32:AB36" si="30">W32-Z32+AA32</f>
        <v>3.3954065797641218E-3</v>
      </c>
      <c r="AC32" s="370"/>
      <c r="AD32" s="277"/>
      <c r="AE32" s="132"/>
      <c r="AF32" s="105"/>
      <c r="AG32" s="277">
        <f t="shared" ref="AG32:AG36" si="31">AB32-AE32+AF32</f>
        <v>3.3954065797641218E-3</v>
      </c>
      <c r="AH32" s="370"/>
      <c r="AI32" s="277"/>
      <c r="AJ32" s="132"/>
      <c r="AK32" s="105"/>
      <c r="AL32" s="277">
        <f t="shared" ref="AL32:AL36" si="32">AG32-AJ32+AK32</f>
        <v>3.3954065797641218E-3</v>
      </c>
      <c r="AM32" s="370"/>
      <c r="AN32" s="277"/>
      <c r="AO32" s="132"/>
      <c r="AP32" s="105"/>
      <c r="AQ32" s="277">
        <f t="shared" ref="AQ32:AQ36" si="33">AL32-AO32+AP32</f>
        <v>3.3954065797641218E-3</v>
      </c>
      <c r="AR32" s="370"/>
      <c r="AS32" s="277"/>
      <c r="AT32" s="132"/>
      <c r="AU32" s="105"/>
      <c r="AV32" s="277">
        <f t="shared" ref="AV32:AV36" si="34">AQ32-AT32+AU32</f>
        <v>3.3954065797641218E-3</v>
      </c>
      <c r="AW32" s="370"/>
      <c r="AX32" s="277"/>
      <c r="AY32" s="132"/>
      <c r="AZ32" s="105"/>
      <c r="BA32" s="277">
        <f t="shared" ref="BA32:BA36" si="35">AV32-AY32+AZ32</f>
        <v>3.3954065797641218E-3</v>
      </c>
      <c r="BB32" s="370"/>
      <c r="BC32" s="277"/>
      <c r="BD32" s="132"/>
      <c r="BE32" s="105"/>
      <c r="BF32" s="277">
        <f t="shared" ref="BF32:BF36" si="36">BA32-BD32+BE32</f>
        <v>3.3954065797641218E-3</v>
      </c>
      <c r="BG32" s="370"/>
      <c r="BH32" s="277"/>
      <c r="BI32" s="132"/>
      <c r="BJ32" s="105"/>
      <c r="BK32" s="277">
        <f t="shared" ref="BK32:BK36" si="37">BF32-BI32+BJ32</f>
        <v>3.3954065797641218E-3</v>
      </c>
      <c r="BL32" s="370"/>
      <c r="BM32" s="277"/>
      <c r="BN32" s="132"/>
      <c r="BO32" s="105"/>
      <c r="BP32" s="277">
        <f t="shared" ref="BP32:BP36" si="38">BK32-BN32+BO32</f>
        <v>3.3954065797641218E-3</v>
      </c>
      <c r="BQ32" s="370"/>
    </row>
    <row r="33" spans="1:69" x14ac:dyDescent="0.15">
      <c r="A33" s="42" t="s">
        <v>544</v>
      </c>
      <c r="B33" s="43">
        <f>_xlfn.IFNA(VLOOKUP($A33,批次辅助!$A$4:$DC$41,MATCH($A$5&amp;B$4,批次辅助!$A$1:$DC$1,0),0),0)</f>
        <v>6.7121539912353692E-4</v>
      </c>
      <c r="C33" s="43">
        <f>_xlfn.IFNA(VLOOKUP($A33,批次辅助!$A$4:$DC$41,MATCH($A$5&amp;C$4,批次辅助!$A$1:$DC$1,0),0),0)</f>
        <v>2.9919304779639977E-3</v>
      </c>
      <c r="D33" s="43">
        <f>_xlfn.IFNA(VLOOKUP($A33,批次辅助!$A$4:$DC$41,MATCH($A$5&amp;D$4,批次辅助!$A$1:$DC$1,0),0),0)</f>
        <v>0</v>
      </c>
      <c r="E33" s="12"/>
      <c r="F33" s="24"/>
      <c r="G33" s="70"/>
      <c r="H33" s="277">
        <f t="shared" si="26"/>
        <v>2.9919304779639977E-3</v>
      </c>
      <c r="I33" s="370"/>
      <c r="J33" s="12"/>
      <c r="K33" s="24"/>
      <c r="L33" s="70"/>
      <c r="M33" s="277">
        <f t="shared" si="27"/>
        <v>2.9919304779639977E-3</v>
      </c>
      <c r="N33" s="370"/>
      <c r="O33" s="277"/>
      <c r="P33" s="132"/>
      <c r="Q33" s="105"/>
      <c r="R33" s="277">
        <f t="shared" si="28"/>
        <v>2.9919304779639977E-3</v>
      </c>
      <c r="S33" s="370"/>
      <c r="T33" s="277"/>
      <c r="U33" s="132"/>
      <c r="V33" s="105"/>
      <c r="W33" s="277">
        <f t="shared" si="29"/>
        <v>2.9919304779639977E-3</v>
      </c>
      <c r="X33" s="370"/>
      <c r="Y33" s="277"/>
      <c r="Z33" s="132"/>
      <c r="AA33" s="105"/>
      <c r="AB33" s="277">
        <f t="shared" si="30"/>
        <v>2.9919304779639977E-3</v>
      </c>
      <c r="AC33" s="370"/>
      <c r="AD33" s="277"/>
      <c r="AE33" s="132"/>
      <c r="AF33" s="105"/>
      <c r="AG33" s="277">
        <f t="shared" si="31"/>
        <v>2.9919304779639977E-3</v>
      </c>
      <c r="AH33" s="370"/>
      <c r="AI33" s="277"/>
      <c r="AJ33" s="132"/>
      <c r="AK33" s="105"/>
      <c r="AL33" s="277">
        <f t="shared" si="32"/>
        <v>2.9919304779639977E-3</v>
      </c>
      <c r="AM33" s="370"/>
      <c r="AN33" s="277"/>
      <c r="AO33" s="132"/>
      <c r="AP33" s="105"/>
      <c r="AQ33" s="277">
        <f t="shared" si="33"/>
        <v>2.9919304779639977E-3</v>
      </c>
      <c r="AR33" s="370"/>
      <c r="AS33" s="277"/>
      <c r="AT33" s="132"/>
      <c r="AU33" s="105"/>
      <c r="AV33" s="277">
        <f t="shared" si="34"/>
        <v>2.9919304779639977E-3</v>
      </c>
      <c r="AW33" s="370"/>
      <c r="AX33" s="277"/>
      <c r="AY33" s="132"/>
      <c r="AZ33" s="105"/>
      <c r="BA33" s="277">
        <f t="shared" si="35"/>
        <v>2.9919304779639977E-3</v>
      </c>
      <c r="BB33" s="370"/>
      <c r="BC33" s="277"/>
      <c r="BD33" s="132"/>
      <c r="BE33" s="105"/>
      <c r="BF33" s="277">
        <f t="shared" si="36"/>
        <v>2.9919304779639977E-3</v>
      </c>
      <c r="BG33" s="370"/>
      <c r="BH33" s="277"/>
      <c r="BI33" s="132"/>
      <c r="BJ33" s="105"/>
      <c r="BK33" s="277">
        <f t="shared" si="37"/>
        <v>2.9919304779639977E-3</v>
      </c>
      <c r="BL33" s="370"/>
      <c r="BM33" s="277"/>
      <c r="BN33" s="132"/>
      <c r="BO33" s="105"/>
      <c r="BP33" s="277">
        <f t="shared" si="38"/>
        <v>2.9919304779639977E-3</v>
      </c>
      <c r="BQ33" s="370"/>
    </row>
    <row r="34" spans="1:69" x14ac:dyDescent="0.15">
      <c r="A34" s="42" t="s">
        <v>53</v>
      </c>
      <c r="B34" s="43">
        <f>_xlfn.IFNA(VLOOKUP($A34,批次辅助!$A$4:$DC$41,MATCH($A$5&amp;B$4,批次辅助!$A$1:$DC$1,0),0),0)</f>
        <v>1.3257890941365728E-3</v>
      </c>
      <c r="C34" s="43">
        <f>_xlfn.IFNA(VLOOKUP($A34,批次辅助!$A$4:$DC$41,MATCH($A$5&amp;C$4,批次辅助!$A$1:$DC$1,0),0),0)</f>
        <v>1.3904407200496585E-3</v>
      </c>
      <c r="D34" s="43">
        <f>_xlfn.IFNA(VLOOKUP($A34,批次辅助!$A$4:$DC$41,MATCH($A$5&amp;D$4,批次辅助!$A$1:$DC$1,0),0),0)</f>
        <v>0</v>
      </c>
      <c r="E34" s="279"/>
      <c r="F34" s="45"/>
      <c r="G34" s="46"/>
      <c r="H34" s="277">
        <f t="shared" si="26"/>
        <v>1.3904407200496585E-3</v>
      </c>
      <c r="I34" s="370"/>
      <c r="J34" s="279"/>
      <c r="K34" s="45"/>
      <c r="L34" s="46"/>
      <c r="M34" s="50">
        <f t="shared" si="27"/>
        <v>1.3904407200496585E-3</v>
      </c>
      <c r="N34" s="370"/>
      <c r="O34" s="47" t="s">
        <v>9</v>
      </c>
      <c r="P34" s="128"/>
      <c r="Q34" s="102"/>
      <c r="R34" s="50">
        <f t="shared" si="28"/>
        <v>1.3904407200496585E-3</v>
      </c>
      <c r="S34" s="370"/>
      <c r="T34" s="47" t="s">
        <v>9</v>
      </c>
      <c r="U34" s="128"/>
      <c r="V34" s="102"/>
      <c r="W34" s="50">
        <f t="shared" si="29"/>
        <v>1.3904407200496585E-3</v>
      </c>
      <c r="X34" s="370"/>
      <c r="Y34" s="47" t="s">
        <v>9</v>
      </c>
      <c r="Z34" s="128"/>
      <c r="AA34" s="102"/>
      <c r="AB34" s="50">
        <f t="shared" si="30"/>
        <v>1.3904407200496585E-3</v>
      </c>
      <c r="AC34" s="370"/>
      <c r="AD34" s="47" t="s">
        <v>9</v>
      </c>
      <c r="AE34" s="128"/>
      <c r="AF34" s="102"/>
      <c r="AG34" s="50">
        <f t="shared" si="31"/>
        <v>1.3904407200496585E-3</v>
      </c>
      <c r="AH34" s="370"/>
      <c r="AI34" s="47" t="s">
        <v>9</v>
      </c>
      <c r="AJ34" s="128"/>
      <c r="AK34" s="102"/>
      <c r="AL34" s="50">
        <f t="shared" si="32"/>
        <v>1.3904407200496585E-3</v>
      </c>
      <c r="AM34" s="370"/>
      <c r="AN34" s="47" t="s">
        <v>9</v>
      </c>
      <c r="AO34" s="128"/>
      <c r="AP34" s="102"/>
      <c r="AQ34" s="50">
        <f t="shared" si="33"/>
        <v>1.3904407200496585E-3</v>
      </c>
      <c r="AR34" s="370"/>
      <c r="AS34" s="47" t="s">
        <v>9</v>
      </c>
      <c r="AT34" s="128"/>
      <c r="AU34" s="102"/>
      <c r="AV34" s="50">
        <f t="shared" si="34"/>
        <v>1.3904407200496585E-3</v>
      </c>
      <c r="AW34" s="370"/>
      <c r="AX34" s="47" t="s">
        <v>9</v>
      </c>
      <c r="AY34" s="128"/>
      <c r="AZ34" s="102"/>
      <c r="BA34" s="50">
        <f t="shared" si="35"/>
        <v>1.3904407200496585E-3</v>
      </c>
      <c r="BB34" s="370"/>
      <c r="BC34" s="47" t="s">
        <v>9</v>
      </c>
      <c r="BD34" s="128"/>
      <c r="BE34" s="102"/>
      <c r="BF34" s="50">
        <f t="shared" si="36"/>
        <v>1.3904407200496585E-3</v>
      </c>
      <c r="BG34" s="370"/>
      <c r="BH34" s="47" t="s">
        <v>9</v>
      </c>
      <c r="BI34" s="128"/>
      <c r="BJ34" s="102"/>
      <c r="BK34" s="50">
        <f t="shared" si="37"/>
        <v>1.3904407200496585E-3</v>
      </c>
      <c r="BL34" s="370"/>
      <c r="BM34" s="47" t="s">
        <v>9</v>
      </c>
      <c r="BN34" s="128"/>
      <c r="BO34" s="102"/>
      <c r="BP34" s="50">
        <f t="shared" si="38"/>
        <v>1.3904407200496585E-3</v>
      </c>
      <c r="BQ34" s="370"/>
    </row>
    <row r="35" spans="1:69" x14ac:dyDescent="0.15">
      <c r="A35" s="42" t="s">
        <v>54</v>
      </c>
      <c r="B35" s="43">
        <f>_xlfn.IFNA(VLOOKUP($A35,批次辅助!$A$4:$DC$41,MATCH($A$5&amp;B$4,批次辅助!$A$1:$DC$1,0),0),0)</f>
        <v>4.127142619404227E-3</v>
      </c>
      <c r="C35" s="43">
        <f>_xlfn.IFNA(VLOOKUP($A35,批次辅助!$A$4:$DC$41,MATCH($A$5&amp;C$4,批次辅助!$A$1:$DC$1,0),0),0)</f>
        <v>4.8230912476722532E-3</v>
      </c>
      <c r="D35" s="43">
        <f>_xlfn.IFNA(VLOOKUP($A35,批次辅助!$A$4:$DC$41,MATCH($A$5&amp;D$4,批次辅助!$A$1:$DC$1,0),0),0)</f>
        <v>0</v>
      </c>
      <c r="E35" s="279" t="s">
        <v>1434</v>
      </c>
      <c r="F35" s="45">
        <v>3.3999999999999998E-3</v>
      </c>
      <c r="G35" s="46"/>
      <c r="H35" s="277">
        <f t="shared" si="26"/>
        <v>1.4230912476722534E-3</v>
      </c>
      <c r="I35" s="370"/>
      <c r="J35" s="279"/>
      <c r="K35" s="128"/>
      <c r="L35" s="102"/>
      <c r="M35" s="50">
        <f t="shared" si="27"/>
        <v>1.4230912476722534E-3</v>
      </c>
      <c r="N35" s="370"/>
      <c r="O35" s="47"/>
      <c r="P35" s="128"/>
      <c r="Q35" s="102"/>
      <c r="R35" s="50">
        <f t="shared" si="28"/>
        <v>1.4230912476722534E-3</v>
      </c>
      <c r="S35" s="370"/>
      <c r="T35" s="47" t="s">
        <v>9</v>
      </c>
      <c r="U35" s="128"/>
      <c r="V35" s="102"/>
      <c r="W35" s="50">
        <f t="shared" si="29"/>
        <v>1.4230912476722534E-3</v>
      </c>
      <c r="X35" s="370"/>
      <c r="Y35" s="47" t="s">
        <v>9</v>
      </c>
      <c r="Z35" s="128"/>
      <c r="AA35" s="102"/>
      <c r="AB35" s="50">
        <f t="shared" si="30"/>
        <v>1.4230912476722534E-3</v>
      </c>
      <c r="AC35" s="370"/>
      <c r="AD35" s="47" t="s">
        <v>9</v>
      </c>
      <c r="AE35" s="128"/>
      <c r="AF35" s="102"/>
      <c r="AG35" s="50">
        <f t="shared" si="31"/>
        <v>1.4230912476722534E-3</v>
      </c>
      <c r="AH35" s="370"/>
      <c r="AI35" s="47" t="s">
        <v>9</v>
      </c>
      <c r="AJ35" s="128"/>
      <c r="AK35" s="102"/>
      <c r="AL35" s="50">
        <f t="shared" si="32"/>
        <v>1.4230912476722534E-3</v>
      </c>
      <c r="AM35" s="370"/>
      <c r="AN35" s="47" t="s">
        <v>9</v>
      </c>
      <c r="AO35" s="128"/>
      <c r="AP35" s="102"/>
      <c r="AQ35" s="50">
        <f t="shared" si="33"/>
        <v>1.4230912476722534E-3</v>
      </c>
      <c r="AR35" s="370"/>
      <c r="AS35" s="47" t="s">
        <v>9</v>
      </c>
      <c r="AT35" s="128"/>
      <c r="AU35" s="102"/>
      <c r="AV35" s="50">
        <f t="shared" si="34"/>
        <v>1.4230912476722534E-3</v>
      </c>
      <c r="AW35" s="370"/>
      <c r="AX35" s="47" t="s">
        <v>9</v>
      </c>
      <c r="AY35" s="128"/>
      <c r="AZ35" s="102"/>
      <c r="BA35" s="50">
        <f t="shared" si="35"/>
        <v>1.4230912476722534E-3</v>
      </c>
      <c r="BB35" s="370"/>
      <c r="BC35" s="47" t="s">
        <v>9</v>
      </c>
      <c r="BD35" s="128"/>
      <c r="BE35" s="102"/>
      <c r="BF35" s="50">
        <f t="shared" si="36"/>
        <v>1.4230912476722534E-3</v>
      </c>
      <c r="BG35" s="370"/>
      <c r="BH35" s="47" t="s">
        <v>9</v>
      </c>
      <c r="BI35" s="128"/>
      <c r="BJ35" s="102"/>
      <c r="BK35" s="50">
        <f t="shared" si="37"/>
        <v>1.4230912476722534E-3</v>
      </c>
      <c r="BL35" s="370"/>
      <c r="BM35" s="47" t="s">
        <v>9</v>
      </c>
      <c r="BN35" s="128"/>
      <c r="BO35" s="102"/>
      <c r="BP35" s="50">
        <f t="shared" si="38"/>
        <v>1.4230912476722534E-3</v>
      </c>
      <c r="BQ35" s="370"/>
    </row>
    <row r="36" spans="1:69" x14ac:dyDescent="0.15">
      <c r="A36" s="72" t="s">
        <v>38</v>
      </c>
      <c r="B36" s="61">
        <f>_xlfn.IFNA(VLOOKUP($A36,批次辅助!$A$4:$DC$41,MATCH($A$5&amp;B$4,批次辅助!$A$1:$DC$1,0),0),0)</f>
        <v>1.2020857602485162E-2</v>
      </c>
      <c r="C36" s="61">
        <f>_xlfn.IFNA(VLOOKUP($A36,批次辅助!$A$4:$DC$41,MATCH($A$5&amp;C$4,批次辅助!$A$1:$DC$1,0),0),0)</f>
        <v>5.1000000000000004E-3</v>
      </c>
      <c r="D36" s="61">
        <f>_xlfn.IFNA(VLOOKUP($A36,批次辅助!$A$4:$DC$41,MATCH($A$5&amp;D$4,批次辅助!$A$1:$DC$1,0),0),0)</f>
        <v>0</v>
      </c>
      <c r="E36" s="75" t="s">
        <v>1236</v>
      </c>
      <c r="F36" s="74">
        <f>C36</f>
        <v>5.1000000000000004E-3</v>
      </c>
      <c r="G36" s="75"/>
      <c r="H36" s="62">
        <f t="shared" si="26"/>
        <v>0</v>
      </c>
      <c r="I36" s="62"/>
      <c r="J36" s="73"/>
      <c r="K36" s="135"/>
      <c r="L36" s="143"/>
      <c r="M36" s="62">
        <f t="shared" si="27"/>
        <v>0</v>
      </c>
      <c r="N36" s="62"/>
      <c r="O36" s="73"/>
      <c r="P36" s="135"/>
      <c r="Q36" s="143"/>
      <c r="R36" s="62">
        <f t="shared" si="28"/>
        <v>0</v>
      </c>
      <c r="S36" s="62"/>
      <c r="T36" s="73"/>
      <c r="U36" s="135"/>
      <c r="V36" s="143"/>
      <c r="W36" s="62">
        <f t="shared" si="29"/>
        <v>0</v>
      </c>
      <c r="X36" s="62"/>
      <c r="Y36" s="73"/>
      <c r="Z36" s="135"/>
      <c r="AA36" s="143"/>
      <c r="AB36" s="62">
        <f t="shared" si="30"/>
        <v>0</v>
      </c>
      <c r="AC36" s="62"/>
      <c r="AD36" s="73"/>
      <c r="AE36" s="135"/>
      <c r="AF36" s="143"/>
      <c r="AG36" s="62">
        <f t="shared" si="31"/>
        <v>0</v>
      </c>
      <c r="AH36" s="62"/>
      <c r="AI36" s="73"/>
      <c r="AJ36" s="135"/>
      <c r="AK36" s="143"/>
      <c r="AL36" s="62">
        <f t="shared" si="32"/>
        <v>0</v>
      </c>
      <c r="AM36" s="62"/>
      <c r="AN36" s="73"/>
      <c r="AO36" s="135"/>
      <c r="AP36" s="143"/>
      <c r="AQ36" s="62">
        <f t="shared" si="33"/>
        <v>0</v>
      </c>
      <c r="AR36" s="62"/>
      <c r="AS36" s="73"/>
      <c r="AT36" s="135"/>
      <c r="AU36" s="143"/>
      <c r="AV36" s="62">
        <f t="shared" si="34"/>
        <v>0</v>
      </c>
      <c r="AW36" s="62"/>
      <c r="AX36" s="73"/>
      <c r="AY36" s="135"/>
      <c r="AZ36" s="143"/>
      <c r="BA36" s="62">
        <f t="shared" si="35"/>
        <v>0</v>
      </c>
      <c r="BB36" s="62"/>
      <c r="BC36" s="73"/>
      <c r="BD36" s="135"/>
      <c r="BE36" s="143"/>
      <c r="BF36" s="62">
        <f t="shared" si="36"/>
        <v>0</v>
      </c>
      <c r="BG36" s="62"/>
      <c r="BH36" s="73"/>
      <c r="BI36" s="135"/>
      <c r="BJ36" s="143"/>
      <c r="BK36" s="62">
        <f t="shared" si="37"/>
        <v>0</v>
      </c>
      <c r="BL36" s="62"/>
      <c r="BM36" s="73"/>
      <c r="BN36" s="135"/>
      <c r="BO36" s="143"/>
      <c r="BP36" s="62">
        <f t="shared" si="38"/>
        <v>0</v>
      </c>
      <c r="BQ36" s="62"/>
    </row>
    <row r="37" spans="1:69" x14ac:dyDescent="0.15">
      <c r="A37" s="76" t="s">
        <v>28</v>
      </c>
      <c r="B37" s="76"/>
      <c r="C37" s="76"/>
      <c r="D37" s="76"/>
      <c r="E37" s="77"/>
      <c r="F37" s="78"/>
      <c r="G37" s="79"/>
      <c r="H37" s="62"/>
      <c r="I37" s="62"/>
      <c r="J37" s="77"/>
      <c r="K37" s="136"/>
      <c r="L37" s="144"/>
      <c r="M37" s="62"/>
      <c r="N37" s="62"/>
      <c r="O37" s="77"/>
      <c r="P37" s="136"/>
      <c r="Q37" s="144"/>
      <c r="R37" s="62"/>
      <c r="S37" s="62"/>
      <c r="T37" s="77"/>
      <c r="U37" s="136"/>
      <c r="V37" s="144"/>
      <c r="W37" s="62"/>
      <c r="X37" s="62"/>
      <c r="Y37" s="77"/>
      <c r="Z37" s="136"/>
      <c r="AA37" s="144"/>
      <c r="AB37" s="62"/>
      <c r="AC37" s="62"/>
      <c r="AD37" s="77"/>
      <c r="AE37" s="136"/>
      <c r="AF37" s="144"/>
      <c r="AG37" s="62"/>
      <c r="AH37" s="62"/>
      <c r="AI37" s="77"/>
      <c r="AJ37" s="136"/>
      <c r="AK37" s="144"/>
      <c r="AL37" s="62"/>
      <c r="AM37" s="62"/>
      <c r="AN37" s="77"/>
      <c r="AO37" s="136"/>
      <c r="AP37" s="144"/>
      <c r="AQ37" s="62"/>
      <c r="AR37" s="62"/>
      <c r="AS37" s="77"/>
      <c r="AT37" s="136"/>
      <c r="AU37" s="144"/>
      <c r="AV37" s="62"/>
      <c r="AW37" s="62"/>
      <c r="AX37" s="77"/>
      <c r="AY37" s="136"/>
      <c r="AZ37" s="144"/>
      <c r="BA37" s="62"/>
      <c r="BB37" s="62"/>
      <c r="BC37" s="77"/>
      <c r="BD37" s="136"/>
      <c r="BE37" s="144"/>
      <c r="BF37" s="62"/>
      <c r="BG37" s="62"/>
      <c r="BH37" s="77"/>
      <c r="BI37" s="136"/>
      <c r="BJ37" s="144"/>
      <c r="BK37" s="62"/>
      <c r="BL37" s="62"/>
      <c r="BM37" s="77"/>
      <c r="BN37" s="136"/>
      <c r="BO37" s="144"/>
      <c r="BP37" s="62"/>
      <c r="BQ37" s="62"/>
    </row>
    <row r="38" spans="1:69" x14ac:dyDescent="0.15">
      <c r="A38" s="65" t="s">
        <v>36</v>
      </c>
      <c r="B38" s="66"/>
      <c r="C38" s="66"/>
      <c r="D38" s="66"/>
      <c r="E38" s="66"/>
      <c r="F38" s="67"/>
      <c r="G38" s="68"/>
      <c r="H38" s="66">
        <f>H39</f>
        <v>0.99780881440099323</v>
      </c>
      <c r="I38" s="66"/>
      <c r="J38" s="66"/>
      <c r="K38" s="134"/>
      <c r="L38" s="142"/>
      <c r="M38" s="66">
        <f>M39</f>
        <v>0.99780881440099323</v>
      </c>
      <c r="N38" s="66"/>
      <c r="O38" s="66"/>
      <c r="P38" s="134"/>
      <c r="Q38" s="142"/>
      <c r="R38" s="66">
        <f>R39</f>
        <v>0.99780881440099323</v>
      </c>
      <c r="S38" s="66"/>
      <c r="T38" s="66"/>
      <c r="U38" s="134"/>
      <c r="V38" s="142"/>
      <c r="W38" s="66">
        <f>W39</f>
        <v>0.99780881440099323</v>
      </c>
      <c r="X38" s="66"/>
      <c r="Y38" s="66"/>
      <c r="Z38" s="134"/>
      <c r="AA38" s="142"/>
      <c r="AB38" s="66">
        <f>AB39</f>
        <v>0.99780881440099323</v>
      </c>
      <c r="AC38" s="66"/>
      <c r="AD38" s="66"/>
      <c r="AE38" s="134"/>
      <c r="AF38" s="142"/>
      <c r="AG38" s="66">
        <f>AG39</f>
        <v>0.99780881440099323</v>
      </c>
      <c r="AH38" s="66"/>
      <c r="AI38" s="66"/>
      <c r="AJ38" s="134"/>
      <c r="AK38" s="142"/>
      <c r="AL38" s="66">
        <f>AL39</f>
        <v>0.99780881440099323</v>
      </c>
      <c r="AM38" s="66"/>
      <c r="AN38" s="66"/>
      <c r="AO38" s="134"/>
      <c r="AP38" s="142"/>
      <c r="AQ38" s="66">
        <f>AQ39</f>
        <v>0.99780881440099323</v>
      </c>
      <c r="AR38" s="66"/>
      <c r="AS38" s="66"/>
      <c r="AT38" s="134"/>
      <c r="AU38" s="142"/>
      <c r="AV38" s="66">
        <f>AV39</f>
        <v>0.99780881440099323</v>
      </c>
      <c r="AW38" s="66"/>
      <c r="AX38" s="66"/>
      <c r="AY38" s="134"/>
      <c r="AZ38" s="142"/>
      <c r="BA38" s="66">
        <f>BA39</f>
        <v>0.99780881440099323</v>
      </c>
      <c r="BB38" s="66"/>
      <c r="BC38" s="66"/>
      <c r="BD38" s="134"/>
      <c r="BE38" s="142"/>
      <c r="BF38" s="66">
        <f>BF39</f>
        <v>0.99780881440099323</v>
      </c>
      <c r="BG38" s="66"/>
      <c r="BH38" s="66"/>
      <c r="BI38" s="134"/>
      <c r="BJ38" s="142"/>
      <c r="BK38" s="66">
        <f>BK39</f>
        <v>0.99780881440099323</v>
      </c>
      <c r="BL38" s="66"/>
      <c r="BM38" s="66"/>
      <c r="BN38" s="134"/>
      <c r="BO38" s="142"/>
      <c r="BP38" s="66">
        <f>BP39</f>
        <v>0.99780881440099323</v>
      </c>
      <c r="BQ38" s="66"/>
    </row>
    <row r="39" spans="1:69" x14ac:dyDescent="0.35">
      <c r="A39" s="40" t="s">
        <v>460</v>
      </c>
      <c r="B39" s="41">
        <f>_xlfn.IFNA(VLOOKUP($A39,批次辅助!$A$4:$DC$41,MATCH($A$5&amp;B$4,批次辅助!$A$1:$DC$1,0),0),0)</f>
        <v>0.98612636600654568</v>
      </c>
      <c r="C39" s="41">
        <f>_xlfn.IFNA(VLOOKUP($A39,批次辅助!$A$4:$DC$41,MATCH($A$5&amp;C$4,批次辅助!$A$1:$DC$1,0),0),0)</f>
        <v>0.99782743637492244</v>
      </c>
      <c r="D39" s="41">
        <f>_xlfn.IFNA(VLOOKUP($A39,批次辅助!$A$4:$DC$41,MATCH($A$5&amp;D$4,批次辅助!$A$1:$DC$1,0),0),0)</f>
        <v>0</v>
      </c>
      <c r="E39" s="66"/>
      <c r="F39" s="67"/>
      <c r="G39" s="68"/>
      <c r="H39" s="66">
        <f>1-SUM(H40:H43)</f>
        <v>0.99780881440099323</v>
      </c>
      <c r="I39" s="66"/>
      <c r="J39" s="66"/>
      <c r="K39" s="134"/>
      <c r="L39" s="142"/>
      <c r="M39" s="66">
        <f>1-SUM(M40:M43)</f>
        <v>0.99780881440099323</v>
      </c>
      <c r="N39" s="66"/>
      <c r="O39" s="66"/>
      <c r="P39" s="134"/>
      <c r="Q39" s="142"/>
      <c r="R39" s="66">
        <f>1-SUM(R40:R43)</f>
        <v>0.99780881440099323</v>
      </c>
      <c r="S39" s="66"/>
      <c r="T39" s="66"/>
      <c r="U39" s="134"/>
      <c r="V39" s="142"/>
      <c r="W39" s="66">
        <f>1-SUM(W40:W43)</f>
        <v>0.99780881440099323</v>
      </c>
      <c r="X39" s="66"/>
      <c r="Y39" s="66"/>
      <c r="Z39" s="134"/>
      <c r="AA39" s="142"/>
      <c r="AB39" s="66">
        <f>1-SUM(AB40:AB43)</f>
        <v>0.99780881440099323</v>
      </c>
      <c r="AC39" s="66"/>
      <c r="AD39" s="66"/>
      <c r="AE39" s="134"/>
      <c r="AF39" s="142"/>
      <c r="AG39" s="66">
        <f>1-SUM(AG40:AG43)</f>
        <v>0.99780881440099323</v>
      </c>
      <c r="AH39" s="66"/>
      <c r="AI39" s="66"/>
      <c r="AJ39" s="134"/>
      <c r="AK39" s="142"/>
      <c r="AL39" s="66">
        <f>1-SUM(AL40:AL43)</f>
        <v>0.99780881440099323</v>
      </c>
      <c r="AM39" s="66"/>
      <c r="AN39" s="66"/>
      <c r="AO39" s="134"/>
      <c r="AP39" s="142"/>
      <c r="AQ39" s="66">
        <f>1-SUM(AQ40:AQ43)</f>
        <v>0.99780881440099323</v>
      </c>
      <c r="AR39" s="66"/>
      <c r="AS39" s="66"/>
      <c r="AT39" s="134"/>
      <c r="AU39" s="142"/>
      <c r="AV39" s="66">
        <f>1-SUM(AV40:AV43)</f>
        <v>0.99780881440099323</v>
      </c>
      <c r="AW39" s="66"/>
      <c r="AX39" s="66"/>
      <c r="AY39" s="134"/>
      <c r="AZ39" s="142"/>
      <c r="BA39" s="66">
        <f>1-SUM(BA40:BA43)</f>
        <v>0.99780881440099323</v>
      </c>
      <c r="BB39" s="66"/>
      <c r="BC39" s="66"/>
      <c r="BD39" s="134"/>
      <c r="BE39" s="142"/>
      <c r="BF39" s="66">
        <f>1-SUM(BF40:BF43)</f>
        <v>0.99780881440099323</v>
      </c>
      <c r="BG39" s="66"/>
      <c r="BH39" s="66"/>
      <c r="BI39" s="134"/>
      <c r="BJ39" s="142"/>
      <c r="BK39" s="66">
        <f>1-SUM(BK40:BK43)</f>
        <v>0.99780881440099323</v>
      </c>
      <c r="BL39" s="66"/>
      <c r="BM39" s="66"/>
      <c r="BN39" s="134"/>
      <c r="BO39" s="142"/>
      <c r="BP39" s="66">
        <f>1-SUM(BP40:BP43)</f>
        <v>0.99780881440099323</v>
      </c>
      <c r="BQ39" s="66"/>
    </row>
    <row r="40" spans="1:69" x14ac:dyDescent="0.15">
      <c r="A40" s="42" t="s">
        <v>55</v>
      </c>
      <c r="B40" s="43">
        <f>_xlfn.IFNA(VLOOKUP($A40,批次辅助!$A$4:$DC$41,MATCH($A$5&amp;B$4,批次辅助!$A$1:$DC$1,0),0),0)</f>
        <v>4.382315415765241E-4</v>
      </c>
      <c r="C40" s="43">
        <f>_xlfn.IFNA(VLOOKUP($A40,批次辅助!$A$4:$DC$41,MATCH($A$5&amp;C$4,批次辅助!$A$1:$DC$1,0),0),0)</f>
        <v>3.9106145251396646E-4</v>
      </c>
      <c r="D40" s="43">
        <f>_xlfn.IFNA(VLOOKUP($A40,批次辅助!$A$4:$DC$41,MATCH($A$5&amp;D$4,批次辅助!$A$1:$DC$1,0),0),0)</f>
        <v>0</v>
      </c>
      <c r="E40" s="279"/>
      <c r="F40" s="69"/>
      <c r="G40" s="70"/>
      <c r="H40" s="277">
        <f>C40-F40+G40</f>
        <v>3.9106145251396646E-4</v>
      </c>
      <c r="I40" s="370"/>
      <c r="J40" s="277" t="s">
        <v>9</v>
      </c>
      <c r="K40" s="132"/>
      <c r="L40" s="105"/>
      <c r="M40" s="277">
        <f>H40-K40+L40</f>
        <v>3.9106145251396646E-4</v>
      </c>
      <c r="N40" s="370"/>
      <c r="O40" s="277" t="s">
        <v>9</v>
      </c>
      <c r="P40" s="132"/>
      <c r="Q40" s="105"/>
      <c r="R40" s="277">
        <f>M40-P40+Q40</f>
        <v>3.9106145251396646E-4</v>
      </c>
      <c r="S40" s="370"/>
      <c r="T40" s="277" t="s">
        <v>9</v>
      </c>
      <c r="U40" s="132"/>
      <c r="V40" s="105"/>
      <c r="W40" s="277">
        <f>R40-U40+V40</f>
        <v>3.9106145251396646E-4</v>
      </c>
      <c r="X40" s="370"/>
      <c r="Y40" s="277" t="s">
        <v>9</v>
      </c>
      <c r="Z40" s="132"/>
      <c r="AA40" s="105"/>
      <c r="AB40" s="277">
        <f>W40-Z40+AA40</f>
        <v>3.9106145251396646E-4</v>
      </c>
      <c r="AC40" s="370"/>
      <c r="AD40" s="277" t="s">
        <v>9</v>
      </c>
      <c r="AE40" s="132"/>
      <c r="AF40" s="105"/>
      <c r="AG40" s="277">
        <f>AB40-AE40+AF40</f>
        <v>3.9106145251396646E-4</v>
      </c>
      <c r="AH40" s="370"/>
      <c r="AI40" s="277" t="s">
        <v>9</v>
      </c>
      <c r="AJ40" s="132"/>
      <c r="AK40" s="105"/>
      <c r="AL40" s="277">
        <f>AG40-AJ40+AK40</f>
        <v>3.9106145251396646E-4</v>
      </c>
      <c r="AM40" s="370"/>
      <c r="AN40" s="277" t="s">
        <v>9</v>
      </c>
      <c r="AO40" s="132"/>
      <c r="AP40" s="105"/>
      <c r="AQ40" s="277">
        <f>AL40-AO40+AP40</f>
        <v>3.9106145251396646E-4</v>
      </c>
      <c r="AR40" s="370"/>
      <c r="AS40" s="277" t="s">
        <v>9</v>
      </c>
      <c r="AT40" s="132"/>
      <c r="AU40" s="105"/>
      <c r="AV40" s="277">
        <f>AQ40-AT40+AU40</f>
        <v>3.9106145251396646E-4</v>
      </c>
      <c r="AW40" s="370"/>
      <c r="AX40" s="277" t="s">
        <v>9</v>
      </c>
      <c r="AY40" s="132"/>
      <c r="AZ40" s="105"/>
      <c r="BA40" s="277">
        <f>AV40-AY40+AZ40</f>
        <v>3.9106145251396646E-4</v>
      </c>
      <c r="BB40" s="370"/>
      <c r="BC40" s="277" t="s">
        <v>9</v>
      </c>
      <c r="BD40" s="132"/>
      <c r="BE40" s="105"/>
      <c r="BF40" s="277">
        <f>BA40-BD40+BE40</f>
        <v>3.9106145251396646E-4</v>
      </c>
      <c r="BG40" s="370"/>
      <c r="BH40" s="277" t="s">
        <v>9</v>
      </c>
      <c r="BI40" s="132"/>
      <c r="BJ40" s="105"/>
      <c r="BK40" s="277">
        <f>BF40-BI40+BJ40</f>
        <v>3.9106145251396646E-4</v>
      </c>
      <c r="BL40" s="370"/>
      <c r="BM40" s="277" t="s">
        <v>9</v>
      </c>
      <c r="BN40" s="132"/>
      <c r="BO40" s="105"/>
      <c r="BP40" s="277">
        <f>BK40-BN40+BO40</f>
        <v>3.9106145251396646E-4</v>
      </c>
      <c r="BQ40" s="370"/>
    </row>
    <row r="41" spans="1:69" x14ac:dyDescent="0.15">
      <c r="A41" s="42" t="s">
        <v>56</v>
      </c>
      <c r="B41" s="43">
        <f>_xlfn.IFNA(VLOOKUP($A41,批次辅助!$A$4:$DC$41,MATCH($A$5&amp;B$4,批次辅助!$A$1:$DC$1,0),0),0)</f>
        <v>3.3283408221001828E-5</v>
      </c>
      <c r="C41" s="43">
        <f>_xlfn.IFNA(VLOOKUP($A41,批次辅助!$A$4:$DC$41,MATCH($A$5&amp;C$4,批次辅助!$A$1:$DC$1,0),0),0)</f>
        <v>1.86219739292365E-5</v>
      </c>
      <c r="D41" s="43">
        <f>_xlfn.IFNA(VLOOKUP($A41,批次辅助!$A$4:$DC$41,MATCH($A$5&amp;D$4,批次辅助!$A$1:$DC$1,0),0),0)</f>
        <v>0</v>
      </c>
      <c r="E41" s="279"/>
      <c r="F41" s="45"/>
      <c r="G41" s="46"/>
      <c r="H41" s="277">
        <f t="shared" ref="H41:H44" si="39">C41-F41+G41</f>
        <v>1.86219739292365E-5</v>
      </c>
      <c r="I41" s="370"/>
      <c r="J41" s="47" t="s">
        <v>9</v>
      </c>
      <c r="K41" s="128"/>
      <c r="L41" s="102"/>
      <c r="M41" s="50">
        <f t="shared" ref="M41:M44" si="40">H41-K41+L41</f>
        <v>1.86219739292365E-5</v>
      </c>
      <c r="N41" s="370"/>
      <c r="O41" s="47" t="s">
        <v>9</v>
      </c>
      <c r="P41" s="128"/>
      <c r="Q41" s="102"/>
      <c r="R41" s="50">
        <f t="shared" ref="R41:R44" si="41">M41-P41+Q41</f>
        <v>1.86219739292365E-5</v>
      </c>
      <c r="S41" s="370"/>
      <c r="T41" s="47" t="s">
        <v>9</v>
      </c>
      <c r="U41" s="128"/>
      <c r="V41" s="102"/>
      <c r="W41" s="50">
        <f t="shared" ref="W41:W44" si="42">R41-U41+V41</f>
        <v>1.86219739292365E-5</v>
      </c>
      <c r="X41" s="370"/>
      <c r="Y41" s="47" t="s">
        <v>9</v>
      </c>
      <c r="Z41" s="128"/>
      <c r="AA41" s="102"/>
      <c r="AB41" s="50">
        <f t="shared" ref="AB41:AB44" si="43">W41-Z41+AA41</f>
        <v>1.86219739292365E-5</v>
      </c>
      <c r="AC41" s="370"/>
      <c r="AD41" s="47" t="s">
        <v>9</v>
      </c>
      <c r="AE41" s="128"/>
      <c r="AF41" s="102"/>
      <c r="AG41" s="50">
        <f t="shared" ref="AG41:AG44" si="44">AB41-AE41+AF41</f>
        <v>1.86219739292365E-5</v>
      </c>
      <c r="AH41" s="370"/>
      <c r="AI41" s="47" t="s">
        <v>9</v>
      </c>
      <c r="AJ41" s="128"/>
      <c r="AK41" s="102"/>
      <c r="AL41" s="50">
        <f t="shared" ref="AL41:AL44" si="45">AG41-AJ41+AK41</f>
        <v>1.86219739292365E-5</v>
      </c>
      <c r="AM41" s="370"/>
      <c r="AN41" s="47" t="s">
        <v>9</v>
      </c>
      <c r="AO41" s="128"/>
      <c r="AP41" s="102"/>
      <c r="AQ41" s="50">
        <f t="shared" ref="AQ41:AQ44" si="46">AL41-AO41+AP41</f>
        <v>1.86219739292365E-5</v>
      </c>
      <c r="AR41" s="370"/>
      <c r="AS41" s="47" t="s">
        <v>9</v>
      </c>
      <c r="AT41" s="128"/>
      <c r="AU41" s="102"/>
      <c r="AV41" s="50">
        <f t="shared" ref="AV41:AV44" si="47">AQ41-AT41+AU41</f>
        <v>1.86219739292365E-5</v>
      </c>
      <c r="AW41" s="370"/>
      <c r="AX41" s="47" t="s">
        <v>9</v>
      </c>
      <c r="AY41" s="128"/>
      <c r="AZ41" s="102"/>
      <c r="BA41" s="50">
        <f t="shared" ref="BA41:BA44" si="48">AV41-AY41+AZ41</f>
        <v>1.86219739292365E-5</v>
      </c>
      <c r="BB41" s="370"/>
      <c r="BC41" s="47" t="s">
        <v>9</v>
      </c>
      <c r="BD41" s="128"/>
      <c r="BE41" s="102"/>
      <c r="BF41" s="50">
        <f t="shared" ref="BF41:BF44" si="49">BA41-BD41+BE41</f>
        <v>1.86219739292365E-5</v>
      </c>
      <c r="BG41" s="370"/>
      <c r="BH41" s="47" t="s">
        <v>9</v>
      </c>
      <c r="BI41" s="128"/>
      <c r="BJ41" s="102"/>
      <c r="BK41" s="50">
        <f t="shared" ref="BK41:BK44" si="50">BF41-BI41+BJ41</f>
        <v>1.86219739292365E-5</v>
      </c>
      <c r="BL41" s="370"/>
      <c r="BM41" s="47" t="s">
        <v>9</v>
      </c>
      <c r="BN41" s="128"/>
      <c r="BO41" s="102"/>
      <c r="BP41" s="50">
        <f t="shared" ref="BP41:BP44" si="51">BK41-BN41+BO41</f>
        <v>1.86219739292365E-5</v>
      </c>
      <c r="BQ41" s="370"/>
    </row>
    <row r="42" spans="1:69" x14ac:dyDescent="0.15">
      <c r="A42" s="42" t="s">
        <v>57</v>
      </c>
      <c r="B42" s="43">
        <f>_xlfn.IFNA(VLOOKUP($A42,批次辅助!$A$4:$DC$41,MATCH($A$5&amp;B$4,批次辅助!$A$1:$DC$1,0),0),0)</f>
        <v>0</v>
      </c>
      <c r="C42" s="43">
        <f>_xlfn.IFNA(VLOOKUP($A42,批次辅助!$A$4:$DC$41,MATCH($A$5&amp;C$4,批次辅助!$A$1:$DC$1,0),0),0)</f>
        <v>1.86219739292365E-5</v>
      </c>
      <c r="D42" s="43">
        <f>_xlfn.IFNA(VLOOKUP($A42,批次辅助!$A$4:$DC$41,MATCH($A$5&amp;D$4,批次辅助!$A$1:$DC$1,0),0),0)</f>
        <v>0</v>
      </c>
      <c r="E42" s="279"/>
      <c r="F42" s="45"/>
      <c r="G42" s="46"/>
      <c r="H42" s="277">
        <f t="shared" si="39"/>
        <v>1.86219739292365E-5</v>
      </c>
      <c r="I42" s="370"/>
      <c r="J42" s="47" t="s">
        <v>9</v>
      </c>
      <c r="K42" s="128"/>
      <c r="L42" s="102"/>
      <c r="M42" s="50">
        <f t="shared" si="40"/>
        <v>1.86219739292365E-5</v>
      </c>
      <c r="N42" s="370"/>
      <c r="O42" s="47" t="s">
        <v>9</v>
      </c>
      <c r="P42" s="128"/>
      <c r="Q42" s="102"/>
      <c r="R42" s="50">
        <f t="shared" si="41"/>
        <v>1.86219739292365E-5</v>
      </c>
      <c r="S42" s="370"/>
      <c r="T42" s="47" t="s">
        <v>9</v>
      </c>
      <c r="U42" s="128"/>
      <c r="V42" s="102"/>
      <c r="W42" s="50">
        <f t="shared" si="42"/>
        <v>1.86219739292365E-5</v>
      </c>
      <c r="X42" s="370"/>
      <c r="Y42" s="47" t="s">
        <v>9</v>
      </c>
      <c r="Z42" s="128"/>
      <c r="AA42" s="102"/>
      <c r="AB42" s="50">
        <f t="shared" si="43"/>
        <v>1.86219739292365E-5</v>
      </c>
      <c r="AC42" s="370"/>
      <c r="AD42" s="47" t="s">
        <v>9</v>
      </c>
      <c r="AE42" s="128"/>
      <c r="AF42" s="102"/>
      <c r="AG42" s="50">
        <f t="shared" si="44"/>
        <v>1.86219739292365E-5</v>
      </c>
      <c r="AH42" s="370"/>
      <c r="AI42" s="47" t="s">
        <v>9</v>
      </c>
      <c r="AJ42" s="128"/>
      <c r="AK42" s="102"/>
      <c r="AL42" s="50">
        <f t="shared" si="45"/>
        <v>1.86219739292365E-5</v>
      </c>
      <c r="AM42" s="370"/>
      <c r="AN42" s="47" t="s">
        <v>9</v>
      </c>
      <c r="AO42" s="128"/>
      <c r="AP42" s="102"/>
      <c r="AQ42" s="50">
        <f t="shared" si="46"/>
        <v>1.86219739292365E-5</v>
      </c>
      <c r="AR42" s="370"/>
      <c r="AS42" s="47" t="s">
        <v>9</v>
      </c>
      <c r="AT42" s="128"/>
      <c r="AU42" s="102"/>
      <c r="AV42" s="50">
        <f t="shared" si="47"/>
        <v>1.86219739292365E-5</v>
      </c>
      <c r="AW42" s="370"/>
      <c r="AX42" s="47" t="s">
        <v>9</v>
      </c>
      <c r="AY42" s="128"/>
      <c r="AZ42" s="102"/>
      <c r="BA42" s="50">
        <f t="shared" si="48"/>
        <v>1.86219739292365E-5</v>
      </c>
      <c r="BB42" s="370"/>
      <c r="BC42" s="47" t="s">
        <v>9</v>
      </c>
      <c r="BD42" s="128"/>
      <c r="BE42" s="102"/>
      <c r="BF42" s="50">
        <f t="shared" si="49"/>
        <v>1.86219739292365E-5</v>
      </c>
      <c r="BG42" s="370"/>
      <c r="BH42" s="47" t="s">
        <v>9</v>
      </c>
      <c r="BI42" s="128"/>
      <c r="BJ42" s="102"/>
      <c r="BK42" s="50">
        <f t="shared" si="50"/>
        <v>1.86219739292365E-5</v>
      </c>
      <c r="BL42" s="370"/>
      <c r="BM42" s="47" t="s">
        <v>9</v>
      </c>
      <c r="BN42" s="128"/>
      <c r="BO42" s="102"/>
      <c r="BP42" s="50">
        <f t="shared" si="51"/>
        <v>1.86219739292365E-5</v>
      </c>
      <c r="BQ42" s="370"/>
    </row>
    <row r="43" spans="1:69" x14ac:dyDescent="0.15">
      <c r="A43" s="42" t="s">
        <v>58</v>
      </c>
      <c r="B43" s="43">
        <f>_xlfn.IFNA(VLOOKUP($A43,批次辅助!$A$4:$DC$41,MATCH($A$5&amp;B$4,批次辅助!$A$1:$DC$1,0),0),0)</f>
        <v>2.3187441060631277E-3</v>
      </c>
      <c r="C43" s="43">
        <f>_xlfn.IFNA(VLOOKUP($A43,批次辅助!$A$4:$DC$41,MATCH($A$5&amp;C$4,批次辅助!$A$1:$DC$1,0),0),0)</f>
        <v>1.7628801986343885E-3</v>
      </c>
      <c r="D43" s="43">
        <f>_xlfn.IFNA(VLOOKUP($A43,批次辅助!$A$4:$DC$41,MATCH($A$5&amp;D$4,批次辅助!$A$1:$DC$1,0),0),0)</f>
        <v>0</v>
      </c>
      <c r="E43" s="279"/>
      <c r="F43" s="45"/>
      <c r="G43" s="46"/>
      <c r="H43" s="277">
        <f t="shared" si="39"/>
        <v>1.7628801986343885E-3</v>
      </c>
      <c r="I43" s="370"/>
      <c r="J43" s="279"/>
      <c r="K43" s="128"/>
      <c r="L43" s="102"/>
      <c r="M43" s="50">
        <f t="shared" si="40"/>
        <v>1.7628801986343885E-3</v>
      </c>
      <c r="N43" s="370"/>
      <c r="O43" s="279"/>
      <c r="P43" s="128"/>
      <c r="Q43" s="102"/>
      <c r="R43" s="50">
        <f t="shared" si="41"/>
        <v>1.7628801986343885E-3</v>
      </c>
      <c r="S43" s="370"/>
      <c r="T43" s="279"/>
      <c r="U43" s="128"/>
      <c r="V43" s="102"/>
      <c r="W43" s="50">
        <f t="shared" si="42"/>
        <v>1.7628801986343885E-3</v>
      </c>
      <c r="X43" s="370"/>
      <c r="Y43" s="279"/>
      <c r="Z43" s="128"/>
      <c r="AA43" s="102"/>
      <c r="AB43" s="50">
        <f t="shared" si="43"/>
        <v>1.7628801986343885E-3</v>
      </c>
      <c r="AC43" s="370"/>
      <c r="AD43" s="279"/>
      <c r="AE43" s="128"/>
      <c r="AF43" s="102"/>
      <c r="AG43" s="50">
        <f t="shared" si="44"/>
        <v>1.7628801986343885E-3</v>
      </c>
      <c r="AH43" s="370"/>
      <c r="AI43" s="279"/>
      <c r="AJ43" s="128"/>
      <c r="AK43" s="102"/>
      <c r="AL43" s="50">
        <f t="shared" si="45"/>
        <v>1.7628801986343885E-3</v>
      </c>
      <c r="AM43" s="370"/>
      <c r="AN43" s="279"/>
      <c r="AO43" s="128"/>
      <c r="AP43" s="102"/>
      <c r="AQ43" s="50">
        <f t="shared" si="46"/>
        <v>1.7628801986343885E-3</v>
      </c>
      <c r="AR43" s="370"/>
      <c r="AS43" s="279"/>
      <c r="AT43" s="128"/>
      <c r="AU43" s="102"/>
      <c r="AV43" s="50">
        <f t="shared" si="47"/>
        <v>1.7628801986343885E-3</v>
      </c>
      <c r="AW43" s="370"/>
      <c r="AX43" s="279"/>
      <c r="AY43" s="128"/>
      <c r="AZ43" s="102"/>
      <c r="BA43" s="50">
        <f t="shared" si="48"/>
        <v>1.7628801986343885E-3</v>
      </c>
      <c r="BB43" s="370"/>
      <c r="BC43" s="279"/>
      <c r="BD43" s="128"/>
      <c r="BE43" s="102"/>
      <c r="BF43" s="50">
        <f t="shared" si="49"/>
        <v>1.7628801986343885E-3</v>
      </c>
      <c r="BG43" s="370"/>
      <c r="BH43" s="279"/>
      <c r="BI43" s="128"/>
      <c r="BJ43" s="102"/>
      <c r="BK43" s="50">
        <f t="shared" si="50"/>
        <v>1.7628801986343885E-3</v>
      </c>
      <c r="BL43" s="370"/>
      <c r="BM43" s="279"/>
      <c r="BN43" s="128"/>
      <c r="BO43" s="102"/>
      <c r="BP43" s="50">
        <f t="shared" si="51"/>
        <v>1.7628801986343885E-3</v>
      </c>
      <c r="BQ43" s="370"/>
    </row>
    <row r="44" spans="1:69" x14ac:dyDescent="0.15">
      <c r="A44" s="72" t="s">
        <v>39</v>
      </c>
      <c r="B44" s="61">
        <f>_xlfn.IFNA(VLOOKUP($A44,批次辅助!$A$4:$DC$41,MATCH($A$5&amp;B$4,批次辅助!$A$1:$DC$1,0),0),0)</f>
        <v>1.1116658345814611E-2</v>
      </c>
      <c r="C44" s="61">
        <f>_xlfn.IFNA(VLOOKUP($A44,批次辅助!$A$4:$DC$41,MATCH($A$5&amp;C$4,批次辅助!$A$1:$DC$1,0),0),0)</f>
        <v>0</v>
      </c>
      <c r="D44" s="61">
        <f>_xlfn.IFNA(VLOOKUP($A44,批次辅助!$A$4:$DC$41,MATCH($A$5&amp;D$4,批次辅助!$A$1:$DC$1,0),0),0)</f>
        <v>0</v>
      </c>
      <c r="E44" s="73"/>
      <c r="F44" s="74"/>
      <c r="G44" s="75"/>
      <c r="H44" s="62">
        <f t="shared" si="39"/>
        <v>0</v>
      </c>
      <c r="I44" s="62"/>
      <c r="J44" s="73"/>
      <c r="K44" s="135"/>
      <c r="L44" s="143"/>
      <c r="M44" s="62">
        <f t="shared" si="40"/>
        <v>0</v>
      </c>
      <c r="N44" s="62"/>
      <c r="O44" s="73"/>
      <c r="P44" s="135"/>
      <c r="Q44" s="143"/>
      <c r="R44" s="62">
        <f t="shared" si="41"/>
        <v>0</v>
      </c>
      <c r="S44" s="62"/>
      <c r="T44" s="73"/>
      <c r="U44" s="135"/>
      <c r="V44" s="143"/>
      <c r="W44" s="62">
        <f t="shared" si="42"/>
        <v>0</v>
      </c>
      <c r="X44" s="62"/>
      <c r="Y44" s="73"/>
      <c r="Z44" s="135"/>
      <c r="AA44" s="143"/>
      <c r="AB44" s="62">
        <f t="shared" si="43"/>
        <v>0</v>
      </c>
      <c r="AC44" s="62"/>
      <c r="AD44" s="73"/>
      <c r="AE44" s="135"/>
      <c r="AF44" s="143"/>
      <c r="AG44" s="62">
        <f t="shared" si="44"/>
        <v>0</v>
      </c>
      <c r="AH44" s="62"/>
      <c r="AI44" s="73"/>
      <c r="AJ44" s="135"/>
      <c r="AK44" s="143"/>
      <c r="AL44" s="62">
        <f t="shared" si="45"/>
        <v>0</v>
      </c>
      <c r="AM44" s="62"/>
      <c r="AN44" s="73"/>
      <c r="AO44" s="135"/>
      <c r="AP44" s="143"/>
      <c r="AQ44" s="62">
        <f t="shared" si="46"/>
        <v>0</v>
      </c>
      <c r="AR44" s="62"/>
      <c r="AS44" s="73"/>
      <c r="AT44" s="135"/>
      <c r="AU44" s="143"/>
      <c r="AV44" s="62">
        <f t="shared" si="47"/>
        <v>0</v>
      </c>
      <c r="AW44" s="62"/>
      <c r="AX44" s="73"/>
      <c r="AY44" s="135"/>
      <c r="AZ44" s="143"/>
      <c r="BA44" s="62">
        <f t="shared" si="48"/>
        <v>0</v>
      </c>
      <c r="BB44" s="62"/>
      <c r="BC44" s="73"/>
      <c r="BD44" s="135"/>
      <c r="BE44" s="143"/>
      <c r="BF44" s="62">
        <f t="shared" si="49"/>
        <v>0</v>
      </c>
      <c r="BG44" s="62"/>
      <c r="BH44" s="73"/>
      <c r="BI44" s="135"/>
      <c r="BJ44" s="143"/>
      <c r="BK44" s="62">
        <f t="shared" si="50"/>
        <v>0</v>
      </c>
      <c r="BL44" s="62"/>
      <c r="BM44" s="73"/>
      <c r="BN44" s="135"/>
      <c r="BO44" s="143"/>
      <c r="BP44" s="62">
        <f t="shared" si="51"/>
        <v>0</v>
      </c>
      <c r="BQ44" s="62"/>
    </row>
    <row r="45" spans="1:69" x14ac:dyDescent="0.15">
      <c r="A45" s="76" t="s">
        <v>28</v>
      </c>
      <c r="B45" s="76"/>
      <c r="C45" s="76"/>
      <c r="D45" s="76"/>
      <c r="E45" s="77"/>
      <c r="F45" s="78"/>
      <c r="G45" s="79"/>
      <c r="H45" s="62"/>
      <c r="I45" s="62"/>
      <c r="J45" s="77"/>
      <c r="K45" s="80"/>
      <c r="L45" s="144"/>
      <c r="M45" s="62"/>
      <c r="N45" s="62"/>
      <c r="O45" s="77"/>
      <c r="P45" s="80"/>
      <c r="Q45" s="144"/>
      <c r="R45" s="62"/>
      <c r="S45" s="62"/>
      <c r="T45" s="77"/>
      <c r="U45" s="80"/>
      <c r="V45" s="144"/>
      <c r="W45" s="62"/>
      <c r="X45" s="62"/>
      <c r="Y45" s="77"/>
      <c r="Z45" s="80"/>
      <c r="AA45" s="144"/>
      <c r="AB45" s="62"/>
      <c r="AC45" s="62"/>
      <c r="AD45" s="77"/>
      <c r="AE45" s="80"/>
      <c r="AF45" s="144"/>
      <c r="AG45" s="62"/>
      <c r="AH45" s="62"/>
      <c r="AI45" s="77"/>
      <c r="AJ45" s="80"/>
      <c r="AK45" s="144"/>
      <c r="AL45" s="62"/>
      <c r="AM45" s="62"/>
      <c r="AN45" s="77"/>
      <c r="AO45" s="80"/>
      <c r="AP45" s="144"/>
      <c r="AQ45" s="62"/>
      <c r="AR45" s="62"/>
      <c r="AS45" s="77"/>
      <c r="AT45" s="80"/>
      <c r="AU45" s="144"/>
      <c r="AV45" s="62"/>
      <c r="AW45" s="62"/>
      <c r="AX45" s="77"/>
      <c r="AY45" s="80"/>
      <c r="AZ45" s="144"/>
      <c r="BA45" s="62"/>
      <c r="BB45" s="62"/>
      <c r="BC45" s="77"/>
      <c r="BD45" s="80"/>
      <c r="BE45" s="144"/>
      <c r="BF45" s="62"/>
      <c r="BG45" s="62"/>
      <c r="BH45" s="77"/>
      <c r="BI45" s="80"/>
      <c r="BJ45" s="144"/>
      <c r="BK45" s="62"/>
      <c r="BL45" s="62"/>
      <c r="BM45" s="77"/>
      <c r="BN45" s="80"/>
      <c r="BO45" s="144"/>
      <c r="BP45" s="62"/>
      <c r="BQ45" s="62"/>
    </row>
    <row r="46" spans="1:69" x14ac:dyDescent="0.15">
      <c r="A46" s="81" t="s">
        <v>476</v>
      </c>
      <c r="B46" s="81"/>
      <c r="C46" s="81"/>
      <c r="D46" s="81"/>
      <c r="E46" s="81"/>
      <c r="F46" s="82">
        <f>SUM(F13:F45)</f>
        <v>3.0200000000000001E-2</v>
      </c>
      <c r="G46" s="83">
        <f>SUM(G13:G45)</f>
        <v>0</v>
      </c>
      <c r="H46" s="81"/>
      <c r="I46" s="81"/>
      <c r="J46" s="81"/>
      <c r="K46" s="84">
        <f>SUM(K13:K45)</f>
        <v>0</v>
      </c>
      <c r="L46" s="145">
        <f>SUM(L13:L45)</f>
        <v>0</v>
      </c>
      <c r="M46" s="81"/>
      <c r="N46" s="81"/>
      <c r="O46" s="81"/>
      <c r="P46" s="84">
        <f>SUM(P13:P45)</f>
        <v>0</v>
      </c>
      <c r="Q46" s="145">
        <f>SUM(Q13:Q45)</f>
        <v>0</v>
      </c>
      <c r="R46" s="81"/>
      <c r="S46" s="81"/>
      <c r="T46" s="81"/>
      <c r="U46" s="84">
        <f>SUM(U13:U45)</f>
        <v>0</v>
      </c>
      <c r="V46" s="145">
        <f>SUM(V13:V45)</f>
        <v>0</v>
      </c>
      <c r="W46" s="81"/>
      <c r="X46" s="81"/>
      <c r="Y46" s="81"/>
      <c r="Z46" s="84">
        <f>SUM(Z13:Z45)</f>
        <v>0</v>
      </c>
      <c r="AA46" s="145">
        <f>SUM(AA13:AA45)</f>
        <v>0</v>
      </c>
      <c r="AB46" s="81"/>
      <c r="AC46" s="81"/>
      <c r="AD46" s="81"/>
      <c r="AE46" s="84">
        <f>SUM(AE13:AE45)</f>
        <v>0</v>
      </c>
      <c r="AF46" s="145">
        <f>SUM(AF13:AF45)</f>
        <v>0</v>
      </c>
      <c r="AG46" s="81"/>
      <c r="AH46" s="81"/>
      <c r="AI46" s="81"/>
      <c r="AJ46" s="84">
        <f>SUM(AJ13:AJ45)</f>
        <v>0</v>
      </c>
      <c r="AK46" s="145">
        <f>SUM(AK13:AK45)</f>
        <v>0</v>
      </c>
      <c r="AL46" s="81"/>
      <c r="AM46" s="81"/>
      <c r="AN46" s="81"/>
      <c r="AO46" s="84">
        <f>SUM(AO13:AO45)</f>
        <v>0</v>
      </c>
      <c r="AP46" s="145">
        <f>SUM(AP13:AP45)</f>
        <v>0</v>
      </c>
      <c r="AQ46" s="81"/>
      <c r="AR46" s="81"/>
      <c r="AS46" s="81"/>
      <c r="AT46" s="84">
        <f>SUM(AT13:AT45)</f>
        <v>0</v>
      </c>
      <c r="AU46" s="145">
        <f>SUM(AU13:AU45)</f>
        <v>0</v>
      </c>
      <c r="AV46" s="81"/>
      <c r="AW46" s="81"/>
      <c r="AX46" s="81"/>
      <c r="AY46" s="84">
        <f>SUM(AY13:AY45)</f>
        <v>0</v>
      </c>
      <c r="AZ46" s="145">
        <f>SUM(AZ13:AZ45)</f>
        <v>0</v>
      </c>
      <c r="BA46" s="81"/>
      <c r="BB46" s="81"/>
      <c r="BC46" s="81"/>
      <c r="BD46" s="84">
        <f>SUM(BD13:BD45)</f>
        <v>0</v>
      </c>
      <c r="BE46" s="145">
        <f>SUM(BE13:BE45)</f>
        <v>0</v>
      </c>
      <c r="BF46" s="81"/>
      <c r="BG46" s="81"/>
      <c r="BH46" s="81"/>
      <c r="BI46" s="84">
        <f>SUM(BI13:BI45)</f>
        <v>0</v>
      </c>
      <c r="BJ46" s="145">
        <f>SUM(BJ13:BJ45)</f>
        <v>0</v>
      </c>
      <c r="BK46" s="81"/>
      <c r="BL46" s="81"/>
      <c r="BM46" s="81"/>
      <c r="BN46" s="84">
        <f>SUM(BN13:BN45)</f>
        <v>0</v>
      </c>
      <c r="BO46" s="145">
        <f>SUM(BO13:BO45)</f>
        <v>0</v>
      </c>
      <c r="BP46" s="81"/>
      <c r="BQ46" s="81"/>
    </row>
    <row r="48" spans="1:69" x14ac:dyDescent="0.15">
      <c r="A48" s="572" t="s">
        <v>481</v>
      </c>
      <c r="B48" s="572"/>
      <c r="C48" s="572"/>
      <c r="D48" s="572"/>
      <c r="E48" s="572"/>
      <c r="F48" s="572"/>
      <c r="G48" s="572"/>
      <c r="H48" s="572"/>
      <c r="I48" s="572"/>
      <c r="J48" s="572"/>
      <c r="K48" s="572"/>
    </row>
    <row r="49" spans="1:31" ht="49.5" x14ac:dyDescent="0.15">
      <c r="A49" s="573" t="s">
        <v>591</v>
      </c>
      <c r="B49" s="574"/>
      <c r="C49" s="574"/>
      <c r="D49" s="574"/>
      <c r="E49" s="574"/>
      <c r="F49" s="574"/>
      <c r="G49" s="574"/>
      <c r="H49" s="574"/>
      <c r="I49" s="574"/>
      <c r="J49" s="574"/>
      <c r="K49" s="574"/>
      <c r="L49" s="574"/>
      <c r="M49" s="574"/>
      <c r="N49" s="574"/>
      <c r="O49" s="575"/>
      <c r="P49" s="576" t="s">
        <v>589</v>
      </c>
      <c r="Q49" s="577"/>
      <c r="R49" s="577"/>
      <c r="S49" s="577"/>
      <c r="T49" s="577"/>
      <c r="U49" s="577"/>
      <c r="W49" s="578" t="s">
        <v>594</v>
      </c>
      <c r="X49" s="579"/>
      <c r="Y49" s="369" t="s">
        <v>596</v>
      </c>
      <c r="Z49" s="192" t="s">
        <v>596</v>
      </c>
      <c r="AC49" s="193"/>
      <c r="AD49" s="193"/>
    </row>
    <row r="50" spans="1:31" x14ac:dyDescent="0.15">
      <c r="A50" s="189" t="s">
        <v>469</v>
      </c>
      <c r="B50" s="190" t="str">
        <f>E3</f>
        <v>M06</v>
      </c>
      <c r="C50" s="190" t="str">
        <f>J3</f>
        <v/>
      </c>
      <c r="D50" s="189" t="str">
        <f>O3</f>
        <v/>
      </c>
      <c r="E50" s="189" t="str">
        <f>T3</f>
        <v/>
      </c>
      <c r="F50" s="189" t="str">
        <f>Y3</f>
        <v/>
      </c>
      <c r="G50" s="198" t="str">
        <f>AD3</f>
        <v/>
      </c>
      <c r="H50" s="198" t="str">
        <f>AI3</f>
        <v/>
      </c>
      <c r="I50" s="198" t="str">
        <f>AN3</f>
        <v/>
      </c>
      <c r="J50" s="198" t="str">
        <f>AS3</f>
        <v/>
      </c>
      <c r="K50" s="198" t="str">
        <f>AX3</f>
        <v/>
      </c>
      <c r="L50" s="198" t="str">
        <f>BC3</f>
        <v/>
      </c>
      <c r="M50" s="198" t="str">
        <f>BH3</f>
        <v/>
      </c>
      <c r="N50" s="198" t="str">
        <f>BM3</f>
        <v/>
      </c>
      <c r="O50" s="363" t="str">
        <f>P50</f>
        <v>M03</v>
      </c>
      <c r="P50" s="209" t="s">
        <v>1411</v>
      </c>
      <c r="Q50" s="209" t="s">
        <v>880</v>
      </c>
      <c r="R50" s="209" t="s">
        <v>910</v>
      </c>
      <c r="S50" s="209" t="s">
        <v>912</v>
      </c>
      <c r="T50" s="209" t="s">
        <v>1414</v>
      </c>
      <c r="U50" s="209"/>
      <c r="V50" s="87"/>
      <c r="W50" s="191" t="s">
        <v>450</v>
      </c>
      <c r="X50" s="356"/>
      <c r="Y50" s="356"/>
      <c r="Z50" s="356"/>
      <c r="AC50" s="194"/>
      <c r="AD50" s="194"/>
    </row>
    <row r="51" spans="1:31" x14ac:dyDescent="0.15">
      <c r="A51" s="31" t="s">
        <v>40</v>
      </c>
      <c r="B51" s="85" t="str">
        <f>E4</f>
        <v>06/18蒸镀批次</v>
      </c>
      <c r="C51" s="85" t="str">
        <f>J4</f>
        <v/>
      </c>
      <c r="D51" s="356" t="str">
        <f>O4</f>
        <v/>
      </c>
      <c r="E51" s="356" t="str">
        <f>T4</f>
        <v/>
      </c>
      <c r="F51" s="356" t="str">
        <f>Y4</f>
        <v/>
      </c>
      <c r="G51" s="401" t="str">
        <f>AD4</f>
        <v/>
      </c>
      <c r="H51" s="198" t="str">
        <f t="shared" ref="H51" si="52">AI4</f>
        <v/>
      </c>
      <c r="I51" s="198" t="str">
        <f>AN4</f>
        <v/>
      </c>
      <c r="J51" s="198" t="str">
        <f>AS4</f>
        <v/>
      </c>
      <c r="K51" s="198" t="str">
        <f>AX4</f>
        <v/>
      </c>
      <c r="L51" s="235" t="str">
        <f>BC4</f>
        <v/>
      </c>
      <c r="M51" s="235" t="str">
        <f t="shared" ref="M51" si="53">BH4</f>
        <v/>
      </c>
      <c r="N51" s="235" t="str">
        <f t="shared" ref="N51" si="54">BM4</f>
        <v/>
      </c>
      <c r="O51" s="364">
        <f>X51</f>
        <v>0</v>
      </c>
      <c r="P51" s="210"/>
      <c r="Q51" s="85"/>
      <c r="R51" s="85"/>
      <c r="S51" s="85"/>
      <c r="T51" s="85"/>
      <c r="U51" s="85"/>
      <c r="W51" s="356" t="s">
        <v>451</v>
      </c>
      <c r="X51" s="356"/>
      <c r="Y51" s="356">
        <f>X51</f>
        <v>0</v>
      </c>
      <c r="Z51" s="356">
        <f>X51</f>
        <v>0</v>
      </c>
      <c r="AC51" s="194"/>
      <c r="AD51" s="194"/>
    </row>
    <row r="52" spans="1:31" x14ac:dyDescent="0.15">
      <c r="A52" s="356" t="s">
        <v>470</v>
      </c>
      <c r="B52" s="356">
        <f>E6</f>
        <v>1440</v>
      </c>
      <c r="C52" s="356">
        <f>J6</f>
        <v>0</v>
      </c>
      <c r="D52" s="356">
        <f>O6</f>
        <v>0</v>
      </c>
      <c r="E52" s="356">
        <f>T6</f>
        <v>0</v>
      </c>
      <c r="F52" s="356">
        <f>Y6</f>
        <v>0</v>
      </c>
      <c r="G52" s="401">
        <f>AD6</f>
        <v>0</v>
      </c>
      <c r="H52" s="198">
        <f>AI6</f>
        <v>0</v>
      </c>
      <c r="I52" s="401">
        <f>AN6</f>
        <v>0</v>
      </c>
      <c r="J52" s="401">
        <f>AS6</f>
        <v>0</v>
      </c>
      <c r="K52" s="401">
        <f t="shared" ref="K52:L54" si="55">AX6</f>
        <v>0</v>
      </c>
      <c r="L52" s="401">
        <f t="shared" si="55"/>
        <v>0</v>
      </c>
      <c r="M52" s="451">
        <f>BH6</f>
        <v>0</v>
      </c>
      <c r="N52" s="451">
        <f>BM6</f>
        <v>0</v>
      </c>
      <c r="O52" s="364">
        <f>_xlfn.IFNA(VLOOKUP(A52,$W$52:$Y$86,2,0),"0%")/A2</f>
        <v>0</v>
      </c>
      <c r="P52" s="209">
        <f t="shared" ref="P52:T53" si="56">SUMIF($B$50:$O$50,P$50,$B52:$O52)</f>
        <v>0</v>
      </c>
      <c r="Q52" s="86">
        <f t="shared" si="56"/>
        <v>0</v>
      </c>
      <c r="R52" s="86">
        <f t="shared" si="56"/>
        <v>0</v>
      </c>
      <c r="S52" s="86">
        <f t="shared" si="56"/>
        <v>1440</v>
      </c>
      <c r="T52" s="86">
        <f t="shared" si="56"/>
        <v>0</v>
      </c>
      <c r="U52" s="86"/>
      <c r="W52" s="356" t="s">
        <v>470</v>
      </c>
      <c r="X52" s="356">
        <f>Z52-Y52</f>
        <v>0</v>
      </c>
      <c r="Y52" s="356"/>
      <c r="Z52" s="356"/>
      <c r="AC52" s="194"/>
      <c r="AD52" s="194"/>
    </row>
    <row r="53" spans="1:31" x14ac:dyDescent="0.15">
      <c r="A53" s="356" t="s">
        <v>472</v>
      </c>
      <c r="B53" s="356">
        <f>E7</f>
        <v>1440</v>
      </c>
      <c r="C53" s="356">
        <f>J7</f>
        <v>0</v>
      </c>
      <c r="D53" s="356">
        <f>O7</f>
        <v>0</v>
      </c>
      <c r="E53" s="356">
        <f>T7</f>
        <v>0</v>
      </c>
      <c r="F53" s="356">
        <f>Y7</f>
        <v>0</v>
      </c>
      <c r="G53" s="401">
        <f>AD7</f>
        <v>0</v>
      </c>
      <c r="H53" s="198">
        <f t="shared" ref="H53:H54" si="57">AI7</f>
        <v>0</v>
      </c>
      <c r="I53" s="401">
        <f>AN7</f>
        <v>0</v>
      </c>
      <c r="J53" s="401">
        <f>AS7</f>
        <v>0</v>
      </c>
      <c r="K53" s="401">
        <f t="shared" si="55"/>
        <v>0</v>
      </c>
      <c r="L53" s="401">
        <f t="shared" si="55"/>
        <v>0</v>
      </c>
      <c r="M53" s="451">
        <f t="shared" ref="M53:M54" si="58">BH7</f>
        <v>0</v>
      </c>
      <c r="N53" s="451">
        <f t="shared" ref="N53:N54" si="59">BM7</f>
        <v>0</v>
      </c>
      <c r="O53" s="364">
        <f>O52</f>
        <v>0</v>
      </c>
      <c r="P53" s="209">
        <f t="shared" si="56"/>
        <v>0</v>
      </c>
      <c r="Q53" s="86">
        <f t="shared" si="56"/>
        <v>0</v>
      </c>
      <c r="R53" s="86">
        <f t="shared" si="56"/>
        <v>0</v>
      </c>
      <c r="S53" s="86">
        <f t="shared" si="56"/>
        <v>1440</v>
      </c>
      <c r="T53" s="86">
        <f t="shared" si="56"/>
        <v>0</v>
      </c>
      <c r="U53" s="86"/>
      <c r="W53" s="356" t="s">
        <v>472</v>
      </c>
      <c r="X53" s="356">
        <f>X52</f>
        <v>0</v>
      </c>
      <c r="Y53" s="356"/>
      <c r="Z53" s="356"/>
      <c r="AC53" s="194"/>
    </row>
    <row r="54" spans="1:31" x14ac:dyDescent="0.15">
      <c r="A54" s="356" t="s">
        <v>454</v>
      </c>
      <c r="B54" s="9">
        <f>E8</f>
        <v>1</v>
      </c>
      <c r="C54" s="9">
        <f>J8</f>
        <v>0</v>
      </c>
      <c r="D54" s="9">
        <f>O8</f>
        <v>0</v>
      </c>
      <c r="E54" s="9">
        <f>T8</f>
        <v>0</v>
      </c>
      <c r="F54" s="9">
        <f>Y8</f>
        <v>0</v>
      </c>
      <c r="G54" s="200">
        <f>AD8</f>
        <v>0</v>
      </c>
      <c r="H54" s="234">
        <f t="shared" si="57"/>
        <v>0</v>
      </c>
      <c r="I54" s="200">
        <f>AN8</f>
        <v>0</v>
      </c>
      <c r="J54" s="200">
        <f>AS8</f>
        <v>0</v>
      </c>
      <c r="K54" s="200">
        <f t="shared" si="55"/>
        <v>0</v>
      </c>
      <c r="L54" s="200">
        <f t="shared" si="55"/>
        <v>0</v>
      </c>
      <c r="M54" s="200">
        <f t="shared" si="58"/>
        <v>0</v>
      </c>
      <c r="N54" s="200">
        <f t="shared" si="59"/>
        <v>0</v>
      </c>
      <c r="O54" s="364" t="str">
        <f>_xlfn.IFNA(VLOOKUP(A54,$W$52:$Y$86,2,0),"0%")</f>
        <v>0%</v>
      </c>
      <c r="P54" s="211">
        <f>IFERROR(P53/P52,0)</f>
        <v>0</v>
      </c>
      <c r="Q54" s="88">
        <f>IFERROR(Q53/Q52,0)</f>
        <v>0</v>
      </c>
      <c r="R54" s="88">
        <f t="shared" ref="R54:T54" si="60">IFERROR(R53/R52,0)</f>
        <v>0</v>
      </c>
      <c r="S54" s="88">
        <f t="shared" si="60"/>
        <v>1</v>
      </c>
      <c r="T54" s="88">
        <f t="shared" si="60"/>
        <v>0</v>
      </c>
      <c r="U54" s="88"/>
      <c r="W54" s="356" t="s">
        <v>59</v>
      </c>
      <c r="X54" s="9">
        <f>IF(Y54=0%,0%,(Z54*Z52-Y52*Y54)/X52)</f>
        <v>0</v>
      </c>
      <c r="Y54" s="9"/>
      <c r="Z54" s="9"/>
      <c r="AC54" s="359"/>
      <c r="AE54" s="178"/>
    </row>
    <row r="55" spans="1:31" ht="21" x14ac:dyDescent="0.15">
      <c r="A55" s="402" t="s">
        <v>59</v>
      </c>
      <c r="B55" s="215">
        <f t="shared" ref="B55:B91" si="61">H9</f>
        <v>0.86076798085661066</v>
      </c>
      <c r="C55" s="215">
        <f t="shared" ref="C55:C91" si="62">M9</f>
        <v>0.86076798085661066</v>
      </c>
      <c r="D55" s="215">
        <f t="shared" ref="D55:D91" si="63">R9</f>
        <v>0.86076798085661066</v>
      </c>
      <c r="E55" s="215">
        <f t="shared" ref="E55:E91" si="64">W9</f>
        <v>0.86076798085661066</v>
      </c>
      <c r="F55" s="215">
        <f t="shared" ref="F55:F91" si="65">AB9</f>
        <v>0.86076798085661066</v>
      </c>
      <c r="G55" s="216">
        <f t="shared" ref="G55:G91" si="66">AG9</f>
        <v>0.86076798085661066</v>
      </c>
      <c r="H55" s="216">
        <f>AL9</f>
        <v>0.86076798085661066</v>
      </c>
      <c r="I55" s="216">
        <f t="shared" ref="I55:I93" si="67">AQ9</f>
        <v>0.86076798085661066</v>
      </c>
      <c r="J55" s="216">
        <f t="shared" ref="J55:J93" si="68">AV9</f>
        <v>0.86076798085661066</v>
      </c>
      <c r="K55" s="216">
        <f t="shared" ref="K55:K93" si="69">BA9</f>
        <v>0.86076798085661066</v>
      </c>
      <c r="L55" s="216">
        <f t="shared" ref="L55:L93" si="70">BF9</f>
        <v>0.86076798085661066</v>
      </c>
      <c r="M55" s="216">
        <f>BK9</f>
        <v>0.86076798085661066</v>
      </c>
      <c r="N55" s="216">
        <f>BP9</f>
        <v>0.86076798085661066</v>
      </c>
      <c r="O55" s="364">
        <f>_xlfn.IFNA(VLOOKUP(A55,$W$52:$Y$86,2,0),"0%")</f>
        <v>0</v>
      </c>
      <c r="P55" s="212">
        <f t="shared" ref="P55:T86" si="71">IF(P$53=0,0%,SUMPRODUCT(($B$50:$O$50=P$50)*$B$53:$O$53*$B55:$O55)/P$53)</f>
        <v>0</v>
      </c>
      <c r="Q55" s="96">
        <f t="shared" si="71"/>
        <v>0</v>
      </c>
      <c r="R55" s="96">
        <f t="shared" si="71"/>
        <v>0</v>
      </c>
      <c r="S55" s="96">
        <f t="shared" si="71"/>
        <v>0.86076798085661066</v>
      </c>
      <c r="T55" s="96">
        <f>IF(T$53=0,0%,SUMPRODUCT(($B$50:$O$50=T$50)*$B$53:$O$53*$B55:$O55)/T$53)</f>
        <v>0</v>
      </c>
      <c r="U55" s="96"/>
      <c r="W55" s="89"/>
      <c r="X55" s="89"/>
      <c r="AA55" s="154"/>
    </row>
    <row r="56" spans="1:31" ht="21" x14ac:dyDescent="0.15">
      <c r="A56" s="356" t="s">
        <v>33</v>
      </c>
      <c r="B56" s="8">
        <f t="shared" si="61"/>
        <v>0.86575575242706382</v>
      </c>
      <c r="C56" s="8">
        <f t="shared" si="62"/>
        <v>0.86575575242706382</v>
      </c>
      <c r="D56" s="8">
        <f t="shared" si="63"/>
        <v>0.86575575242706382</v>
      </c>
      <c r="E56" s="8">
        <f t="shared" si="64"/>
        <v>0.86575575242706382</v>
      </c>
      <c r="F56" s="8">
        <f t="shared" si="65"/>
        <v>0.86575575242706382</v>
      </c>
      <c r="G56" s="201">
        <f t="shared" si="66"/>
        <v>0.86575575242706382</v>
      </c>
      <c r="H56" s="201">
        <f t="shared" ref="H56:H93" si="72">AL10</f>
        <v>0.86575575242706382</v>
      </c>
      <c r="I56" s="201">
        <f t="shared" si="67"/>
        <v>0.86575575242706382</v>
      </c>
      <c r="J56" s="201">
        <f t="shared" si="68"/>
        <v>0.86575575242706382</v>
      </c>
      <c r="K56" s="201">
        <f t="shared" si="69"/>
        <v>0.86575575242706382</v>
      </c>
      <c r="L56" s="201">
        <f t="shared" si="70"/>
        <v>0.86575575242706382</v>
      </c>
      <c r="M56" s="201">
        <f>BK10</f>
        <v>0.86575575242706382</v>
      </c>
      <c r="N56" s="201">
        <f>BP10</f>
        <v>0.86575575242706382</v>
      </c>
      <c r="O56" s="364">
        <f>O55</f>
        <v>0</v>
      </c>
      <c r="P56" s="212">
        <f t="shared" si="71"/>
        <v>0</v>
      </c>
      <c r="Q56" s="96">
        <f t="shared" si="71"/>
        <v>0</v>
      </c>
      <c r="R56" s="96">
        <f t="shared" si="71"/>
        <v>0</v>
      </c>
      <c r="S56" s="96">
        <f t="shared" si="71"/>
        <v>0.86575575242706393</v>
      </c>
      <c r="T56" s="96">
        <f t="shared" si="71"/>
        <v>0</v>
      </c>
      <c r="U56" s="96"/>
      <c r="Y56" s="154"/>
      <c r="AA56" s="154"/>
    </row>
    <row r="57" spans="1:31" x14ac:dyDescent="0.15">
      <c r="A57" s="39" t="s">
        <v>32</v>
      </c>
      <c r="B57" s="90">
        <f t="shared" si="61"/>
        <v>0.88887435754189958</v>
      </c>
      <c r="C57" s="90">
        <f t="shared" si="62"/>
        <v>0.88887435754189958</v>
      </c>
      <c r="D57" s="90">
        <f t="shared" si="63"/>
        <v>0.88887435754189958</v>
      </c>
      <c r="E57" s="90">
        <f t="shared" si="64"/>
        <v>0.88887435754189958</v>
      </c>
      <c r="F57" s="90">
        <f t="shared" si="65"/>
        <v>0.88887435754189958</v>
      </c>
      <c r="G57" s="202">
        <f t="shared" si="66"/>
        <v>0.88887435754189958</v>
      </c>
      <c r="H57" s="202">
        <f t="shared" si="72"/>
        <v>0.88887435754189958</v>
      </c>
      <c r="I57" s="202">
        <f t="shared" si="67"/>
        <v>0.88887435754189958</v>
      </c>
      <c r="J57" s="202">
        <f t="shared" si="68"/>
        <v>0.88887435754189958</v>
      </c>
      <c r="K57" s="202">
        <f t="shared" si="69"/>
        <v>0.88887435754189958</v>
      </c>
      <c r="L57" s="202">
        <f t="shared" si="70"/>
        <v>0.88887435754189958</v>
      </c>
      <c r="M57" s="202">
        <f t="shared" ref="M57:M93" si="73">BK11</f>
        <v>0.88887435754189958</v>
      </c>
      <c r="N57" s="202">
        <f t="shared" ref="N57:N93" si="74">BP11</f>
        <v>0.88887435754189958</v>
      </c>
      <c r="O57" s="366">
        <f>O58*99.9%</f>
        <v>0</v>
      </c>
      <c r="P57" s="223">
        <f t="shared" si="71"/>
        <v>0</v>
      </c>
      <c r="Q57" s="224">
        <f t="shared" si="71"/>
        <v>0</v>
      </c>
      <c r="R57" s="224">
        <f t="shared" si="71"/>
        <v>0</v>
      </c>
      <c r="S57" s="224">
        <f t="shared" si="71"/>
        <v>0.88887435754189958</v>
      </c>
      <c r="T57" s="224">
        <f t="shared" si="71"/>
        <v>0</v>
      </c>
      <c r="U57" s="224"/>
      <c r="W57" s="72"/>
      <c r="X57" s="360">
        <f>IF(IF(Y57=0%,0%,(Z57*$Z$52-$Y$52*Y57)/$X$52)&gt;100%,"100%",IF(Y57=0%,0%,(Z57*$Z$52-$Y$52*Y57)/$X$52))</f>
        <v>0</v>
      </c>
      <c r="Y57" s="178"/>
      <c r="AA57" s="154"/>
    </row>
    <row r="58" spans="1:31" x14ac:dyDescent="0.35">
      <c r="A58" s="40" t="s">
        <v>60</v>
      </c>
      <c r="B58" s="91">
        <f t="shared" si="61"/>
        <v>0.889764121663563</v>
      </c>
      <c r="C58" s="91">
        <f t="shared" si="62"/>
        <v>0.889764121663563</v>
      </c>
      <c r="D58" s="91">
        <f t="shared" si="63"/>
        <v>0.889764121663563</v>
      </c>
      <c r="E58" s="91">
        <f t="shared" si="64"/>
        <v>0.889764121663563</v>
      </c>
      <c r="F58" s="91">
        <f t="shared" si="65"/>
        <v>0.889764121663563</v>
      </c>
      <c r="G58" s="203">
        <f t="shared" si="66"/>
        <v>0.889764121663563</v>
      </c>
      <c r="H58" s="203">
        <f t="shared" si="72"/>
        <v>0.889764121663563</v>
      </c>
      <c r="I58" s="203">
        <f t="shared" si="67"/>
        <v>0.889764121663563</v>
      </c>
      <c r="J58" s="203">
        <f t="shared" si="68"/>
        <v>0.889764121663563</v>
      </c>
      <c r="K58" s="203">
        <f t="shared" si="69"/>
        <v>0.889764121663563</v>
      </c>
      <c r="L58" s="203">
        <f t="shared" si="70"/>
        <v>0.889764121663563</v>
      </c>
      <c r="M58" s="203">
        <f t="shared" si="73"/>
        <v>0.889764121663563</v>
      </c>
      <c r="N58" s="203">
        <f t="shared" si="74"/>
        <v>0.889764121663563</v>
      </c>
      <c r="O58" s="364" t="str">
        <f t="shared" ref="O58:O93" si="75">_xlfn.IFNA(VLOOKUP(A58,$W$52:$Y$86,2,0),"0%")</f>
        <v>0%</v>
      </c>
      <c r="P58" s="223">
        <f t="shared" si="71"/>
        <v>0</v>
      </c>
      <c r="Q58" s="224">
        <f t="shared" si="71"/>
        <v>0</v>
      </c>
      <c r="R58" s="224">
        <f t="shared" si="71"/>
        <v>0</v>
      </c>
      <c r="S58" s="224">
        <f t="shared" si="71"/>
        <v>0.88976412166356289</v>
      </c>
      <c r="T58" s="224">
        <f t="shared" si="71"/>
        <v>0</v>
      </c>
      <c r="U58" s="224"/>
      <c r="X58" s="360">
        <f t="shared" ref="X58:X60" si="76">IF(IF(Y58=0%,0%,(Z58*$Z$52-$Y$52*Y58)/$X$52)&gt;100%,"100%",IF(Y58=0%,0%,(Z58*$Z$52-$Y$52*Y58)/$X$52))</f>
        <v>0</v>
      </c>
      <c r="AA58" s="154"/>
    </row>
    <row r="59" spans="1:31" x14ac:dyDescent="0.15">
      <c r="A59" s="42" t="s">
        <v>42</v>
      </c>
      <c r="B59" s="53">
        <f t="shared" si="61"/>
        <v>2.7479826194909993E-2</v>
      </c>
      <c r="C59" s="53">
        <f t="shared" si="62"/>
        <v>2.7479826194909993E-2</v>
      </c>
      <c r="D59" s="53">
        <f t="shared" si="63"/>
        <v>2.7479826194909993E-2</v>
      </c>
      <c r="E59" s="53">
        <f t="shared" si="64"/>
        <v>2.7479826194909993E-2</v>
      </c>
      <c r="F59" s="53">
        <f t="shared" si="65"/>
        <v>2.7479826194909993E-2</v>
      </c>
      <c r="G59" s="204">
        <f t="shared" si="66"/>
        <v>2.7479826194909993E-2</v>
      </c>
      <c r="H59" s="204">
        <f t="shared" si="72"/>
        <v>2.7479826194909993E-2</v>
      </c>
      <c r="I59" s="204">
        <f t="shared" si="67"/>
        <v>2.7479826194909993E-2</v>
      </c>
      <c r="J59" s="204">
        <f t="shared" si="68"/>
        <v>2.7479826194909993E-2</v>
      </c>
      <c r="K59" s="204">
        <f t="shared" si="69"/>
        <v>2.7479826194909993E-2</v>
      </c>
      <c r="L59" s="204">
        <f t="shared" si="70"/>
        <v>2.7479826194909993E-2</v>
      </c>
      <c r="M59" s="204">
        <f t="shared" si="73"/>
        <v>2.7479826194909993E-2</v>
      </c>
      <c r="N59" s="204">
        <f t="shared" si="74"/>
        <v>2.7479826194909993E-2</v>
      </c>
      <c r="O59" s="364" t="str">
        <f t="shared" si="75"/>
        <v>0%</v>
      </c>
      <c r="P59" s="213">
        <f t="shared" si="71"/>
        <v>0</v>
      </c>
      <c r="Q59" s="92">
        <f t="shared" si="71"/>
        <v>0</v>
      </c>
      <c r="R59" s="92">
        <f t="shared" si="71"/>
        <v>0</v>
      </c>
      <c r="S59" s="92">
        <f t="shared" si="71"/>
        <v>2.7479826194909993E-2</v>
      </c>
      <c r="T59" s="92">
        <f t="shared" si="71"/>
        <v>0</v>
      </c>
      <c r="U59" s="92"/>
      <c r="X59" s="360">
        <f t="shared" si="76"/>
        <v>0</v>
      </c>
      <c r="Y59" s="154"/>
      <c r="AA59" s="154"/>
    </row>
    <row r="60" spans="1:31" x14ac:dyDescent="0.15">
      <c r="A60" s="42" t="s">
        <v>43</v>
      </c>
      <c r="B60" s="53">
        <f t="shared" si="61"/>
        <v>3.3190564866542517E-2</v>
      </c>
      <c r="C60" s="53">
        <f t="shared" si="62"/>
        <v>3.3190564866542517E-2</v>
      </c>
      <c r="D60" s="53">
        <f t="shared" si="63"/>
        <v>3.3190564866542517E-2</v>
      </c>
      <c r="E60" s="53">
        <f t="shared" si="64"/>
        <v>3.3190564866542517E-2</v>
      </c>
      <c r="F60" s="53">
        <f t="shared" si="65"/>
        <v>3.3190564866542517E-2</v>
      </c>
      <c r="G60" s="204">
        <f t="shared" si="66"/>
        <v>3.3190564866542517E-2</v>
      </c>
      <c r="H60" s="204">
        <f t="shared" si="72"/>
        <v>3.3190564866542517E-2</v>
      </c>
      <c r="I60" s="204">
        <f t="shared" si="67"/>
        <v>3.3190564866542517E-2</v>
      </c>
      <c r="J60" s="204">
        <f t="shared" si="68"/>
        <v>3.3190564866542517E-2</v>
      </c>
      <c r="K60" s="204">
        <f t="shared" si="69"/>
        <v>3.3190564866542517E-2</v>
      </c>
      <c r="L60" s="204">
        <f t="shared" si="70"/>
        <v>3.3190564866542517E-2</v>
      </c>
      <c r="M60" s="204">
        <f t="shared" si="73"/>
        <v>3.3190564866542517E-2</v>
      </c>
      <c r="N60" s="204">
        <f t="shared" si="74"/>
        <v>3.3190564866542517E-2</v>
      </c>
      <c r="O60" s="364" t="str">
        <f t="shared" si="75"/>
        <v>0%</v>
      </c>
      <c r="P60" s="213">
        <f t="shared" si="71"/>
        <v>0</v>
      </c>
      <c r="Q60" s="92">
        <f t="shared" si="71"/>
        <v>0</v>
      </c>
      <c r="R60" s="92">
        <f t="shared" si="71"/>
        <v>0</v>
      </c>
      <c r="S60" s="92">
        <f t="shared" si="71"/>
        <v>3.3190564866542517E-2</v>
      </c>
      <c r="T60" s="92">
        <f t="shared" si="71"/>
        <v>0</v>
      </c>
      <c r="U60" s="92"/>
      <c r="X60" s="360">
        <f t="shared" si="76"/>
        <v>0</v>
      </c>
      <c r="Y60" s="154"/>
      <c r="AA60" s="154"/>
    </row>
    <row r="61" spans="1:31" x14ac:dyDescent="0.15">
      <c r="A61" s="42" t="s">
        <v>44</v>
      </c>
      <c r="B61" s="53">
        <f t="shared" si="61"/>
        <v>9.2302917442582243E-3</v>
      </c>
      <c r="C61" s="53">
        <f t="shared" si="62"/>
        <v>9.2302917442582243E-3</v>
      </c>
      <c r="D61" s="53">
        <f t="shared" si="63"/>
        <v>9.2302917442582243E-3</v>
      </c>
      <c r="E61" s="53">
        <f t="shared" si="64"/>
        <v>9.2302917442582243E-3</v>
      </c>
      <c r="F61" s="53">
        <f t="shared" si="65"/>
        <v>9.2302917442582243E-3</v>
      </c>
      <c r="G61" s="204">
        <f t="shared" si="66"/>
        <v>9.2302917442582243E-3</v>
      </c>
      <c r="H61" s="204">
        <f t="shared" si="72"/>
        <v>9.2302917442582243E-3</v>
      </c>
      <c r="I61" s="204">
        <f t="shared" si="67"/>
        <v>9.2302917442582243E-3</v>
      </c>
      <c r="J61" s="204">
        <f t="shared" si="68"/>
        <v>9.2302917442582243E-3</v>
      </c>
      <c r="K61" s="204">
        <f t="shared" si="69"/>
        <v>9.2302917442582243E-3</v>
      </c>
      <c r="L61" s="204">
        <f t="shared" si="70"/>
        <v>9.2302917442582243E-3</v>
      </c>
      <c r="M61" s="204">
        <f t="shared" si="73"/>
        <v>9.2302917442582243E-3</v>
      </c>
      <c r="N61" s="204">
        <f t="shared" si="74"/>
        <v>9.2302917442582243E-3</v>
      </c>
      <c r="O61" s="364" t="str">
        <f t="shared" si="75"/>
        <v>0%</v>
      </c>
      <c r="P61" s="213">
        <f t="shared" si="71"/>
        <v>0</v>
      </c>
      <c r="Q61" s="92">
        <f t="shared" si="71"/>
        <v>0</v>
      </c>
      <c r="R61" s="92">
        <f t="shared" si="71"/>
        <v>0</v>
      </c>
      <c r="S61" s="92">
        <f t="shared" si="71"/>
        <v>9.2302917442582243E-3</v>
      </c>
      <c r="T61" s="92">
        <f t="shared" si="71"/>
        <v>0</v>
      </c>
      <c r="U61" s="92"/>
      <c r="AA61" s="154"/>
    </row>
    <row r="62" spans="1:31" x14ac:dyDescent="0.15">
      <c r="A62" s="53" t="s">
        <v>45</v>
      </c>
      <c r="B62" s="53">
        <f t="shared" si="61"/>
        <v>3.0974549968963375E-2</v>
      </c>
      <c r="C62" s="53">
        <f t="shared" si="62"/>
        <v>3.0974549968963375E-2</v>
      </c>
      <c r="D62" s="53">
        <f t="shared" si="63"/>
        <v>3.0974549968963375E-2</v>
      </c>
      <c r="E62" s="53">
        <f t="shared" si="64"/>
        <v>3.0974549968963375E-2</v>
      </c>
      <c r="F62" s="53">
        <f t="shared" si="65"/>
        <v>3.0974549968963375E-2</v>
      </c>
      <c r="G62" s="204">
        <f t="shared" si="66"/>
        <v>3.0974549968963375E-2</v>
      </c>
      <c r="H62" s="204">
        <f t="shared" si="72"/>
        <v>3.0974549968963375E-2</v>
      </c>
      <c r="I62" s="204">
        <f t="shared" si="67"/>
        <v>3.0974549968963375E-2</v>
      </c>
      <c r="J62" s="204">
        <f t="shared" si="68"/>
        <v>3.0974549968963375E-2</v>
      </c>
      <c r="K62" s="204">
        <f t="shared" si="69"/>
        <v>3.0974549968963375E-2</v>
      </c>
      <c r="L62" s="204">
        <f t="shared" si="70"/>
        <v>3.0974549968963375E-2</v>
      </c>
      <c r="M62" s="204">
        <f t="shared" si="73"/>
        <v>3.0974549968963375E-2</v>
      </c>
      <c r="N62" s="204">
        <f t="shared" si="74"/>
        <v>3.0974549968963375E-2</v>
      </c>
      <c r="O62" s="364" t="str">
        <f t="shared" si="75"/>
        <v>0%</v>
      </c>
      <c r="P62" s="213">
        <f t="shared" si="71"/>
        <v>0</v>
      </c>
      <c r="Q62" s="92">
        <f t="shared" si="71"/>
        <v>0</v>
      </c>
      <c r="R62" s="92">
        <f t="shared" si="71"/>
        <v>0</v>
      </c>
      <c r="S62" s="92">
        <f t="shared" si="71"/>
        <v>3.0974549968963375E-2</v>
      </c>
      <c r="T62" s="92">
        <f t="shared" si="71"/>
        <v>0</v>
      </c>
      <c r="U62" s="92"/>
      <c r="AA62" s="154"/>
    </row>
    <row r="63" spans="1:31" x14ac:dyDescent="0.15">
      <c r="A63" s="42" t="s">
        <v>46</v>
      </c>
      <c r="B63" s="53">
        <f t="shared" si="61"/>
        <v>8.7585350713842332E-3</v>
      </c>
      <c r="C63" s="53">
        <f t="shared" si="62"/>
        <v>8.7585350713842332E-3</v>
      </c>
      <c r="D63" s="53">
        <f t="shared" si="63"/>
        <v>8.7585350713842332E-3</v>
      </c>
      <c r="E63" s="53">
        <f t="shared" si="64"/>
        <v>8.7585350713842332E-3</v>
      </c>
      <c r="F63" s="53">
        <f t="shared" si="65"/>
        <v>8.7585350713842332E-3</v>
      </c>
      <c r="G63" s="204">
        <f t="shared" si="66"/>
        <v>8.7585350713842332E-3</v>
      </c>
      <c r="H63" s="204">
        <f t="shared" si="72"/>
        <v>8.7585350713842332E-3</v>
      </c>
      <c r="I63" s="204">
        <f t="shared" si="67"/>
        <v>8.7585350713842332E-3</v>
      </c>
      <c r="J63" s="204">
        <f t="shared" si="68"/>
        <v>8.7585350713842332E-3</v>
      </c>
      <c r="K63" s="204">
        <f t="shared" si="69"/>
        <v>8.7585350713842332E-3</v>
      </c>
      <c r="L63" s="204">
        <f t="shared" si="70"/>
        <v>8.7585350713842332E-3</v>
      </c>
      <c r="M63" s="204">
        <f t="shared" si="73"/>
        <v>8.7585350713842332E-3</v>
      </c>
      <c r="N63" s="204">
        <f t="shared" si="74"/>
        <v>8.7585350713842332E-3</v>
      </c>
      <c r="O63" s="364" t="str">
        <f t="shared" si="75"/>
        <v>0%</v>
      </c>
      <c r="P63" s="213">
        <f t="shared" si="71"/>
        <v>0</v>
      </c>
      <c r="Q63" s="92">
        <f t="shared" si="71"/>
        <v>0</v>
      </c>
      <c r="R63" s="92">
        <f t="shared" si="71"/>
        <v>0</v>
      </c>
      <c r="S63" s="92">
        <f t="shared" si="71"/>
        <v>8.7585350713842332E-3</v>
      </c>
      <c r="T63" s="92">
        <f t="shared" si="71"/>
        <v>0</v>
      </c>
      <c r="U63" s="92"/>
      <c r="AA63" s="154"/>
    </row>
    <row r="64" spans="1:31" x14ac:dyDescent="0.15">
      <c r="A64" s="42" t="s">
        <v>47</v>
      </c>
      <c r="B64" s="53">
        <f t="shared" si="61"/>
        <v>6.0211049037864675E-4</v>
      </c>
      <c r="C64" s="53">
        <f t="shared" si="62"/>
        <v>6.0211049037864675E-4</v>
      </c>
      <c r="D64" s="53">
        <f t="shared" si="63"/>
        <v>6.0211049037864675E-4</v>
      </c>
      <c r="E64" s="53">
        <f t="shared" si="64"/>
        <v>6.0211049037864675E-4</v>
      </c>
      <c r="F64" s="53">
        <f t="shared" si="65"/>
        <v>6.0211049037864675E-4</v>
      </c>
      <c r="G64" s="204">
        <f t="shared" si="66"/>
        <v>6.0211049037864675E-4</v>
      </c>
      <c r="H64" s="204">
        <f t="shared" si="72"/>
        <v>6.0211049037864675E-4</v>
      </c>
      <c r="I64" s="204">
        <f t="shared" si="67"/>
        <v>6.0211049037864675E-4</v>
      </c>
      <c r="J64" s="204">
        <f t="shared" si="68"/>
        <v>6.0211049037864675E-4</v>
      </c>
      <c r="K64" s="204">
        <f t="shared" si="69"/>
        <v>6.0211049037864675E-4</v>
      </c>
      <c r="L64" s="204">
        <f t="shared" si="70"/>
        <v>6.0211049037864675E-4</v>
      </c>
      <c r="M64" s="204">
        <f t="shared" si="73"/>
        <v>6.0211049037864675E-4</v>
      </c>
      <c r="N64" s="204">
        <f t="shared" si="74"/>
        <v>6.0211049037864675E-4</v>
      </c>
      <c r="O64" s="364" t="str">
        <f t="shared" si="75"/>
        <v>0%</v>
      </c>
      <c r="P64" s="213">
        <f t="shared" si="71"/>
        <v>0</v>
      </c>
      <c r="Q64" s="92">
        <f t="shared" si="71"/>
        <v>0</v>
      </c>
      <c r="R64" s="92">
        <f t="shared" si="71"/>
        <v>0</v>
      </c>
      <c r="S64" s="92">
        <f t="shared" si="71"/>
        <v>6.0211049037864675E-4</v>
      </c>
      <c r="T64" s="92">
        <f t="shared" si="71"/>
        <v>0</v>
      </c>
      <c r="U64" s="92"/>
      <c r="AA64" s="154"/>
    </row>
    <row r="65" spans="1:27" x14ac:dyDescent="0.15">
      <c r="A65" s="61" t="s">
        <v>31</v>
      </c>
      <c r="B65" s="61">
        <f t="shared" si="61"/>
        <v>0</v>
      </c>
      <c r="C65" s="61">
        <f t="shared" si="62"/>
        <v>0</v>
      </c>
      <c r="D65" s="61">
        <f t="shared" si="63"/>
        <v>0</v>
      </c>
      <c r="E65" s="61">
        <f t="shared" si="64"/>
        <v>0</v>
      </c>
      <c r="F65" s="61">
        <f t="shared" si="65"/>
        <v>0</v>
      </c>
      <c r="G65" s="205">
        <f t="shared" si="66"/>
        <v>0</v>
      </c>
      <c r="H65" s="205">
        <f t="shared" si="72"/>
        <v>0</v>
      </c>
      <c r="I65" s="205">
        <f t="shared" si="67"/>
        <v>0</v>
      </c>
      <c r="J65" s="205">
        <f t="shared" si="68"/>
        <v>0</v>
      </c>
      <c r="K65" s="205">
        <f t="shared" si="69"/>
        <v>0</v>
      </c>
      <c r="L65" s="205">
        <f t="shared" si="70"/>
        <v>0</v>
      </c>
      <c r="M65" s="205">
        <f t="shared" si="73"/>
        <v>0</v>
      </c>
      <c r="N65" s="205">
        <f t="shared" si="74"/>
        <v>0</v>
      </c>
      <c r="O65" s="367" t="str">
        <f t="shared" si="75"/>
        <v>0%</v>
      </c>
      <c r="P65" s="213">
        <f t="shared" si="71"/>
        <v>0</v>
      </c>
      <c r="Q65" s="92">
        <f t="shared" si="71"/>
        <v>0</v>
      </c>
      <c r="R65" s="92">
        <f t="shared" si="71"/>
        <v>0</v>
      </c>
      <c r="S65" s="92">
        <f t="shared" si="71"/>
        <v>0</v>
      </c>
      <c r="T65" s="92">
        <f t="shared" si="71"/>
        <v>0</v>
      </c>
      <c r="U65" s="92"/>
      <c r="Y65" s="154"/>
      <c r="AA65" s="154"/>
    </row>
    <row r="66" spans="1:27" x14ac:dyDescent="0.15">
      <c r="A66" s="65" t="s">
        <v>30</v>
      </c>
      <c r="B66" s="90">
        <f t="shared" si="61"/>
        <v>0.9887148268156426</v>
      </c>
      <c r="C66" s="90">
        <f t="shared" si="62"/>
        <v>0.9887148268156426</v>
      </c>
      <c r="D66" s="90">
        <f t="shared" si="63"/>
        <v>0.9887148268156426</v>
      </c>
      <c r="E66" s="90">
        <f t="shared" si="64"/>
        <v>0.9887148268156426</v>
      </c>
      <c r="F66" s="90">
        <f t="shared" si="65"/>
        <v>0.9887148268156426</v>
      </c>
      <c r="G66" s="202">
        <f t="shared" si="66"/>
        <v>0.9887148268156426</v>
      </c>
      <c r="H66" s="202">
        <f t="shared" si="72"/>
        <v>0.9887148268156426</v>
      </c>
      <c r="I66" s="202">
        <f t="shared" si="67"/>
        <v>0.9887148268156426</v>
      </c>
      <c r="J66" s="202">
        <f t="shared" si="68"/>
        <v>0.9887148268156426</v>
      </c>
      <c r="K66" s="202">
        <f t="shared" si="69"/>
        <v>0.9887148268156426</v>
      </c>
      <c r="L66" s="202">
        <f t="shared" si="70"/>
        <v>0.9887148268156426</v>
      </c>
      <c r="M66" s="202">
        <f t="shared" si="73"/>
        <v>0.9887148268156426</v>
      </c>
      <c r="N66" s="202">
        <f t="shared" si="74"/>
        <v>0.9887148268156426</v>
      </c>
      <c r="O66" s="366">
        <f>O67*99.9%</f>
        <v>0</v>
      </c>
      <c r="P66" s="225">
        <f t="shared" si="71"/>
        <v>0</v>
      </c>
      <c r="Q66" s="226">
        <f t="shared" si="71"/>
        <v>0</v>
      </c>
      <c r="R66" s="226">
        <f t="shared" si="71"/>
        <v>0</v>
      </c>
      <c r="S66" s="226">
        <f t="shared" si="71"/>
        <v>0.9887148268156426</v>
      </c>
      <c r="T66" s="226">
        <f t="shared" si="71"/>
        <v>0</v>
      </c>
      <c r="U66" s="226"/>
      <c r="Y66" s="154"/>
      <c r="AA66" s="154"/>
    </row>
    <row r="67" spans="1:27" x14ac:dyDescent="0.35">
      <c r="A67" s="40" t="s">
        <v>456</v>
      </c>
      <c r="B67" s="91">
        <f t="shared" si="61"/>
        <v>0.98970453134698944</v>
      </c>
      <c r="C67" s="91">
        <f t="shared" si="62"/>
        <v>0.98970453134698944</v>
      </c>
      <c r="D67" s="91">
        <f t="shared" si="63"/>
        <v>0.98970453134698944</v>
      </c>
      <c r="E67" s="91">
        <f t="shared" si="64"/>
        <v>0.98970453134698944</v>
      </c>
      <c r="F67" s="91">
        <f t="shared" si="65"/>
        <v>0.98970453134698944</v>
      </c>
      <c r="G67" s="203">
        <f t="shared" si="66"/>
        <v>0.98970453134698944</v>
      </c>
      <c r="H67" s="203">
        <f t="shared" si="72"/>
        <v>0.98970453134698944</v>
      </c>
      <c r="I67" s="203">
        <f t="shared" si="67"/>
        <v>0.98970453134698944</v>
      </c>
      <c r="J67" s="203">
        <f t="shared" si="68"/>
        <v>0.98970453134698944</v>
      </c>
      <c r="K67" s="203">
        <f t="shared" si="69"/>
        <v>0.98970453134698944</v>
      </c>
      <c r="L67" s="203">
        <f t="shared" si="70"/>
        <v>0.98970453134698944</v>
      </c>
      <c r="M67" s="203">
        <f t="shared" si="73"/>
        <v>0.98970453134698944</v>
      </c>
      <c r="N67" s="203">
        <f t="shared" si="74"/>
        <v>0.98970453134698944</v>
      </c>
      <c r="O67" s="364" t="str">
        <f t="shared" si="75"/>
        <v>0%</v>
      </c>
      <c r="P67" s="225">
        <f t="shared" si="71"/>
        <v>0</v>
      </c>
      <c r="Q67" s="226">
        <f t="shared" si="71"/>
        <v>0</v>
      </c>
      <c r="R67" s="226">
        <f t="shared" si="71"/>
        <v>0</v>
      </c>
      <c r="S67" s="226">
        <f t="shared" si="71"/>
        <v>0.98970453134698944</v>
      </c>
      <c r="T67" s="226">
        <f t="shared" si="71"/>
        <v>0</v>
      </c>
      <c r="U67" s="226"/>
      <c r="AA67" s="154"/>
    </row>
    <row r="68" spans="1:27" x14ac:dyDescent="0.15">
      <c r="A68" s="42" t="s">
        <v>48</v>
      </c>
      <c r="B68" s="53">
        <f t="shared" si="61"/>
        <v>5.0465549348230913E-3</v>
      </c>
      <c r="C68" s="53">
        <f t="shared" si="62"/>
        <v>5.0465549348230913E-3</v>
      </c>
      <c r="D68" s="53">
        <f t="shared" si="63"/>
        <v>5.0465549348230913E-3</v>
      </c>
      <c r="E68" s="53">
        <f t="shared" si="64"/>
        <v>5.0465549348230913E-3</v>
      </c>
      <c r="F68" s="53">
        <f t="shared" si="65"/>
        <v>5.0465549348230913E-3</v>
      </c>
      <c r="G68" s="204">
        <f t="shared" si="66"/>
        <v>5.0465549348230913E-3</v>
      </c>
      <c r="H68" s="204">
        <f t="shared" si="72"/>
        <v>5.0465549348230913E-3</v>
      </c>
      <c r="I68" s="204">
        <f t="shared" si="67"/>
        <v>5.0465549348230913E-3</v>
      </c>
      <c r="J68" s="204">
        <f t="shared" si="68"/>
        <v>5.0465549348230913E-3</v>
      </c>
      <c r="K68" s="204">
        <f t="shared" si="69"/>
        <v>5.0465549348230913E-3</v>
      </c>
      <c r="L68" s="204">
        <f t="shared" si="70"/>
        <v>5.0465549348230913E-3</v>
      </c>
      <c r="M68" s="204">
        <f t="shared" si="73"/>
        <v>5.0465549348230913E-3</v>
      </c>
      <c r="N68" s="204">
        <f t="shared" si="74"/>
        <v>5.0465549348230913E-3</v>
      </c>
      <c r="O68" s="364" t="str">
        <f t="shared" si="75"/>
        <v>0%</v>
      </c>
      <c r="P68" s="213">
        <f t="shared" si="71"/>
        <v>0</v>
      </c>
      <c r="Q68" s="92">
        <f t="shared" si="71"/>
        <v>0</v>
      </c>
      <c r="R68" s="92">
        <f t="shared" si="71"/>
        <v>0</v>
      </c>
      <c r="S68" s="92">
        <f t="shared" si="71"/>
        <v>5.0465549348230913E-3</v>
      </c>
      <c r="T68" s="92">
        <f t="shared" si="71"/>
        <v>0</v>
      </c>
      <c r="U68" s="92"/>
      <c r="AA68" s="154"/>
    </row>
    <row r="69" spans="1:27" x14ac:dyDescent="0.15">
      <c r="A69" s="42" t="s">
        <v>49</v>
      </c>
      <c r="B69" s="53">
        <f t="shared" si="61"/>
        <v>2.9795158286778397E-3</v>
      </c>
      <c r="C69" s="53">
        <f t="shared" si="62"/>
        <v>2.9795158286778397E-3</v>
      </c>
      <c r="D69" s="53">
        <f t="shared" si="63"/>
        <v>2.9795158286778397E-3</v>
      </c>
      <c r="E69" s="53">
        <f t="shared" si="64"/>
        <v>2.9795158286778397E-3</v>
      </c>
      <c r="F69" s="53">
        <f t="shared" si="65"/>
        <v>2.9795158286778397E-3</v>
      </c>
      <c r="G69" s="204">
        <f t="shared" si="66"/>
        <v>2.9795158286778397E-3</v>
      </c>
      <c r="H69" s="204">
        <f t="shared" si="72"/>
        <v>2.9795158286778397E-3</v>
      </c>
      <c r="I69" s="204">
        <f t="shared" si="67"/>
        <v>2.9795158286778397E-3</v>
      </c>
      <c r="J69" s="204">
        <f t="shared" si="68"/>
        <v>2.9795158286778397E-3</v>
      </c>
      <c r="K69" s="204">
        <f t="shared" si="69"/>
        <v>2.9795158286778397E-3</v>
      </c>
      <c r="L69" s="204">
        <f t="shared" si="70"/>
        <v>2.9795158286778397E-3</v>
      </c>
      <c r="M69" s="204">
        <f t="shared" si="73"/>
        <v>2.9795158286778397E-3</v>
      </c>
      <c r="N69" s="204">
        <f t="shared" si="74"/>
        <v>2.9795158286778397E-3</v>
      </c>
      <c r="O69" s="364" t="str">
        <f t="shared" si="75"/>
        <v>0%</v>
      </c>
      <c r="P69" s="213">
        <f t="shared" si="71"/>
        <v>0</v>
      </c>
      <c r="Q69" s="92">
        <f t="shared" si="71"/>
        <v>0</v>
      </c>
      <c r="R69" s="92">
        <f t="shared" si="71"/>
        <v>0</v>
      </c>
      <c r="S69" s="92">
        <f t="shared" si="71"/>
        <v>2.9795158286778397E-3</v>
      </c>
      <c r="T69" s="92">
        <f t="shared" si="71"/>
        <v>0</v>
      </c>
      <c r="U69" s="92"/>
      <c r="AA69" s="154"/>
    </row>
    <row r="70" spans="1:27" x14ac:dyDescent="0.15">
      <c r="A70" s="42" t="s">
        <v>50</v>
      </c>
      <c r="B70" s="53">
        <f t="shared" si="61"/>
        <v>0</v>
      </c>
      <c r="C70" s="53">
        <f t="shared" si="62"/>
        <v>0</v>
      </c>
      <c r="D70" s="53">
        <f t="shared" si="63"/>
        <v>0</v>
      </c>
      <c r="E70" s="53">
        <f t="shared" si="64"/>
        <v>0</v>
      </c>
      <c r="F70" s="53">
        <f t="shared" si="65"/>
        <v>0</v>
      </c>
      <c r="G70" s="204">
        <f t="shared" si="66"/>
        <v>0</v>
      </c>
      <c r="H70" s="204">
        <f t="shared" si="72"/>
        <v>0</v>
      </c>
      <c r="I70" s="204">
        <f t="shared" si="67"/>
        <v>0</v>
      </c>
      <c r="J70" s="204">
        <f t="shared" si="68"/>
        <v>0</v>
      </c>
      <c r="K70" s="204">
        <f t="shared" si="69"/>
        <v>0</v>
      </c>
      <c r="L70" s="204">
        <f t="shared" si="70"/>
        <v>0</v>
      </c>
      <c r="M70" s="204">
        <f t="shared" si="73"/>
        <v>0</v>
      </c>
      <c r="N70" s="204">
        <f t="shared" si="74"/>
        <v>0</v>
      </c>
      <c r="O70" s="364" t="str">
        <f t="shared" si="75"/>
        <v>0%</v>
      </c>
      <c r="P70" s="213">
        <f t="shared" si="71"/>
        <v>0</v>
      </c>
      <c r="Q70" s="92">
        <f t="shared" si="71"/>
        <v>0</v>
      </c>
      <c r="R70" s="92">
        <f t="shared" si="71"/>
        <v>0</v>
      </c>
      <c r="S70" s="92">
        <f t="shared" si="71"/>
        <v>0</v>
      </c>
      <c r="T70" s="92">
        <f t="shared" si="71"/>
        <v>0</v>
      </c>
      <c r="U70" s="92"/>
      <c r="AA70" s="154"/>
    </row>
    <row r="71" spans="1:27" x14ac:dyDescent="0.15">
      <c r="A71" s="42" t="s">
        <v>51</v>
      </c>
      <c r="B71" s="53">
        <f t="shared" si="61"/>
        <v>2.2693978895096199E-3</v>
      </c>
      <c r="C71" s="53">
        <f t="shared" si="62"/>
        <v>2.2693978895096199E-3</v>
      </c>
      <c r="D71" s="53">
        <f t="shared" si="63"/>
        <v>2.2693978895096199E-3</v>
      </c>
      <c r="E71" s="53">
        <f t="shared" si="64"/>
        <v>2.2693978895096199E-3</v>
      </c>
      <c r="F71" s="53">
        <f t="shared" si="65"/>
        <v>2.2693978895096199E-3</v>
      </c>
      <c r="G71" s="204">
        <f t="shared" si="66"/>
        <v>2.2693978895096199E-3</v>
      </c>
      <c r="H71" s="204">
        <f t="shared" si="72"/>
        <v>2.2693978895096199E-3</v>
      </c>
      <c r="I71" s="204">
        <f t="shared" si="67"/>
        <v>2.2693978895096199E-3</v>
      </c>
      <c r="J71" s="204">
        <f t="shared" si="68"/>
        <v>2.2693978895096199E-3</v>
      </c>
      <c r="K71" s="204">
        <f t="shared" si="69"/>
        <v>2.2693978895096199E-3</v>
      </c>
      <c r="L71" s="204">
        <f t="shared" si="70"/>
        <v>2.2693978895096199E-3</v>
      </c>
      <c r="M71" s="204">
        <f t="shared" si="73"/>
        <v>2.2693978895096199E-3</v>
      </c>
      <c r="N71" s="204">
        <f t="shared" si="74"/>
        <v>2.2693978895096199E-3</v>
      </c>
      <c r="O71" s="364" t="str">
        <f t="shared" si="75"/>
        <v>0%</v>
      </c>
      <c r="P71" s="213">
        <f t="shared" si="71"/>
        <v>0</v>
      </c>
      <c r="Q71" s="92">
        <f t="shared" si="71"/>
        <v>0</v>
      </c>
      <c r="R71" s="92">
        <f t="shared" si="71"/>
        <v>0</v>
      </c>
      <c r="S71" s="92">
        <f t="shared" si="71"/>
        <v>2.2693978895096199E-3</v>
      </c>
      <c r="T71" s="92">
        <f t="shared" si="71"/>
        <v>0</v>
      </c>
      <c r="U71" s="92"/>
      <c r="AA71" s="154"/>
    </row>
    <row r="72" spans="1:27" x14ac:dyDescent="0.15">
      <c r="A72" s="42" t="s">
        <v>455</v>
      </c>
      <c r="B72" s="53">
        <f t="shared" si="61"/>
        <v>0</v>
      </c>
      <c r="C72" s="53">
        <f t="shared" si="62"/>
        <v>0</v>
      </c>
      <c r="D72" s="53">
        <f t="shared" si="63"/>
        <v>0</v>
      </c>
      <c r="E72" s="53">
        <f t="shared" si="64"/>
        <v>0</v>
      </c>
      <c r="F72" s="53">
        <f t="shared" si="65"/>
        <v>0</v>
      </c>
      <c r="G72" s="204">
        <f t="shared" si="66"/>
        <v>0</v>
      </c>
      <c r="H72" s="204">
        <f t="shared" si="72"/>
        <v>0</v>
      </c>
      <c r="I72" s="204">
        <f t="shared" si="67"/>
        <v>0</v>
      </c>
      <c r="J72" s="204">
        <f t="shared" si="68"/>
        <v>0</v>
      </c>
      <c r="K72" s="204">
        <f t="shared" si="69"/>
        <v>0</v>
      </c>
      <c r="L72" s="204">
        <f t="shared" si="70"/>
        <v>0</v>
      </c>
      <c r="M72" s="204">
        <f t="shared" si="73"/>
        <v>0</v>
      </c>
      <c r="N72" s="204">
        <f t="shared" si="74"/>
        <v>0</v>
      </c>
      <c r="O72" s="364" t="str">
        <f t="shared" si="75"/>
        <v>0%</v>
      </c>
      <c r="P72" s="213">
        <f t="shared" si="71"/>
        <v>0</v>
      </c>
      <c r="Q72" s="92">
        <f t="shared" si="71"/>
        <v>0</v>
      </c>
      <c r="R72" s="92">
        <f t="shared" si="71"/>
        <v>0</v>
      </c>
      <c r="S72" s="92">
        <f t="shared" si="71"/>
        <v>0</v>
      </c>
      <c r="T72" s="92">
        <f t="shared" si="71"/>
        <v>0</v>
      </c>
      <c r="U72" s="92"/>
      <c r="AA72" s="154"/>
    </row>
    <row r="73" spans="1:27" x14ac:dyDescent="0.15">
      <c r="A73" s="72" t="s">
        <v>29</v>
      </c>
      <c r="B73" s="61">
        <f t="shared" si="61"/>
        <v>4.9877715704531346E-3</v>
      </c>
      <c r="C73" s="61">
        <f t="shared" si="62"/>
        <v>4.9877715704531346E-3</v>
      </c>
      <c r="D73" s="61">
        <f t="shared" si="63"/>
        <v>4.9877715704531346E-3</v>
      </c>
      <c r="E73" s="61">
        <f t="shared" si="64"/>
        <v>4.9877715704531346E-3</v>
      </c>
      <c r="F73" s="61">
        <f t="shared" si="65"/>
        <v>4.9877715704531346E-3</v>
      </c>
      <c r="G73" s="205">
        <f t="shared" si="66"/>
        <v>4.9877715704531346E-3</v>
      </c>
      <c r="H73" s="205">
        <f t="shared" si="72"/>
        <v>4.9877715704531346E-3</v>
      </c>
      <c r="I73" s="205">
        <f t="shared" si="67"/>
        <v>4.9877715704531346E-3</v>
      </c>
      <c r="J73" s="205">
        <f t="shared" si="68"/>
        <v>4.9877715704531346E-3</v>
      </c>
      <c r="K73" s="205">
        <f t="shared" si="69"/>
        <v>4.9877715704531346E-3</v>
      </c>
      <c r="L73" s="205">
        <f t="shared" si="70"/>
        <v>4.9877715704531346E-3</v>
      </c>
      <c r="M73" s="205">
        <f t="shared" si="73"/>
        <v>4.9877715704531346E-3</v>
      </c>
      <c r="N73" s="205">
        <f t="shared" si="74"/>
        <v>4.9877715704531346E-3</v>
      </c>
      <c r="O73" s="364" t="str">
        <f t="shared" si="75"/>
        <v>0%</v>
      </c>
      <c r="P73" s="213">
        <f t="shared" si="71"/>
        <v>0</v>
      </c>
      <c r="Q73" s="92">
        <f t="shared" si="71"/>
        <v>0</v>
      </c>
      <c r="R73" s="92">
        <f t="shared" si="71"/>
        <v>0</v>
      </c>
      <c r="S73" s="92">
        <f t="shared" si="71"/>
        <v>4.9877715704531346E-3</v>
      </c>
      <c r="T73" s="92">
        <f t="shared" si="71"/>
        <v>0</v>
      </c>
      <c r="U73" s="92"/>
      <c r="AA73" s="154"/>
    </row>
    <row r="74" spans="1:27" x14ac:dyDescent="0.15">
      <c r="A74" s="76" t="s">
        <v>28</v>
      </c>
      <c r="B74" s="93">
        <f t="shared" si="61"/>
        <v>0</v>
      </c>
      <c r="C74" s="93">
        <f t="shared" si="62"/>
        <v>0</v>
      </c>
      <c r="D74" s="93">
        <f t="shared" si="63"/>
        <v>0</v>
      </c>
      <c r="E74" s="93">
        <f t="shared" si="64"/>
        <v>0</v>
      </c>
      <c r="F74" s="93">
        <f t="shared" si="65"/>
        <v>0</v>
      </c>
      <c r="G74" s="206">
        <f t="shared" si="66"/>
        <v>0</v>
      </c>
      <c r="H74" s="206">
        <f t="shared" si="72"/>
        <v>0</v>
      </c>
      <c r="I74" s="206">
        <f t="shared" si="67"/>
        <v>0</v>
      </c>
      <c r="J74" s="206">
        <f t="shared" si="68"/>
        <v>0</v>
      </c>
      <c r="K74" s="206">
        <f t="shared" si="69"/>
        <v>0</v>
      </c>
      <c r="L74" s="206">
        <f t="shared" si="70"/>
        <v>0</v>
      </c>
      <c r="M74" s="206">
        <f t="shared" si="73"/>
        <v>0</v>
      </c>
      <c r="N74" s="206">
        <f t="shared" si="74"/>
        <v>0</v>
      </c>
      <c r="O74" s="364" t="str">
        <f t="shared" si="75"/>
        <v>0%</v>
      </c>
      <c r="P74" s="213">
        <f t="shared" si="71"/>
        <v>0</v>
      </c>
      <c r="Q74" s="92">
        <f t="shared" si="71"/>
        <v>0</v>
      </c>
      <c r="R74" s="92">
        <f t="shared" si="71"/>
        <v>0</v>
      </c>
      <c r="S74" s="92">
        <f t="shared" si="71"/>
        <v>0</v>
      </c>
      <c r="T74" s="92">
        <f t="shared" si="71"/>
        <v>0</v>
      </c>
      <c r="U74" s="92"/>
      <c r="AA74" s="154"/>
    </row>
    <row r="75" spans="1:27" x14ac:dyDescent="0.15">
      <c r="A75" s="65" t="s">
        <v>37</v>
      </c>
      <c r="B75" s="39">
        <f t="shared" si="61"/>
        <v>0.99040281132216013</v>
      </c>
      <c r="C75" s="39">
        <f t="shared" si="62"/>
        <v>0.99040281132216013</v>
      </c>
      <c r="D75" s="39">
        <f t="shared" si="63"/>
        <v>0.99040281132216013</v>
      </c>
      <c r="E75" s="39">
        <f t="shared" si="64"/>
        <v>0.99040281132216013</v>
      </c>
      <c r="F75" s="39">
        <f t="shared" si="65"/>
        <v>0.99040281132216013</v>
      </c>
      <c r="G75" s="207">
        <f t="shared" si="66"/>
        <v>0.99040281132216013</v>
      </c>
      <c r="H75" s="207">
        <f t="shared" si="72"/>
        <v>0.99040281132216013</v>
      </c>
      <c r="I75" s="207">
        <f t="shared" si="67"/>
        <v>0.99040281132216013</v>
      </c>
      <c r="J75" s="207">
        <f t="shared" si="68"/>
        <v>0.99040281132216013</v>
      </c>
      <c r="K75" s="207">
        <f t="shared" si="69"/>
        <v>0.99040281132216013</v>
      </c>
      <c r="L75" s="207">
        <f t="shared" si="70"/>
        <v>0.99040281132216013</v>
      </c>
      <c r="M75" s="207">
        <f t="shared" si="73"/>
        <v>0.99040281132216013</v>
      </c>
      <c r="N75" s="207">
        <f t="shared" si="74"/>
        <v>0.99040281132216013</v>
      </c>
      <c r="O75" s="366">
        <f>O76*99.96%</f>
        <v>0</v>
      </c>
      <c r="P75" s="225">
        <f t="shared" si="71"/>
        <v>0</v>
      </c>
      <c r="Q75" s="226">
        <f t="shared" si="71"/>
        <v>0</v>
      </c>
      <c r="R75" s="226">
        <f t="shared" si="71"/>
        <v>0</v>
      </c>
      <c r="S75" s="226">
        <f t="shared" si="71"/>
        <v>0.99040281132216013</v>
      </c>
      <c r="T75" s="226">
        <f t="shared" si="71"/>
        <v>0</v>
      </c>
      <c r="U75" s="226"/>
      <c r="AA75" s="154"/>
    </row>
    <row r="76" spans="1:27" x14ac:dyDescent="0.35">
      <c r="A76" s="40" t="s">
        <v>458</v>
      </c>
      <c r="B76" s="41">
        <f t="shared" si="61"/>
        <v>0.99079913097454997</v>
      </c>
      <c r="C76" s="41">
        <f t="shared" si="62"/>
        <v>0.99079913097454997</v>
      </c>
      <c r="D76" s="41">
        <f t="shared" si="63"/>
        <v>0.99079913097454997</v>
      </c>
      <c r="E76" s="41">
        <f t="shared" si="64"/>
        <v>0.99079913097454997</v>
      </c>
      <c r="F76" s="41">
        <f t="shared" si="65"/>
        <v>0.99079913097454997</v>
      </c>
      <c r="G76" s="208">
        <f t="shared" si="66"/>
        <v>0.99079913097454997</v>
      </c>
      <c r="H76" s="208">
        <f t="shared" si="72"/>
        <v>0.99079913097454997</v>
      </c>
      <c r="I76" s="208">
        <f t="shared" si="67"/>
        <v>0.99079913097454997</v>
      </c>
      <c r="J76" s="208">
        <f t="shared" si="68"/>
        <v>0.99079913097454997</v>
      </c>
      <c r="K76" s="208">
        <f t="shared" si="69"/>
        <v>0.99079913097454997</v>
      </c>
      <c r="L76" s="208">
        <f t="shared" si="70"/>
        <v>0.99079913097454997</v>
      </c>
      <c r="M76" s="208">
        <f t="shared" si="73"/>
        <v>0.99079913097454997</v>
      </c>
      <c r="N76" s="208">
        <f t="shared" si="74"/>
        <v>0.99079913097454997</v>
      </c>
      <c r="O76" s="364" t="str">
        <f t="shared" si="75"/>
        <v>0%</v>
      </c>
      <c r="P76" s="225">
        <f t="shared" si="71"/>
        <v>0</v>
      </c>
      <c r="Q76" s="226">
        <f t="shared" si="71"/>
        <v>0</v>
      </c>
      <c r="R76" s="226">
        <f t="shared" si="71"/>
        <v>0</v>
      </c>
      <c r="S76" s="226">
        <f t="shared" si="71"/>
        <v>0.99079913097454997</v>
      </c>
      <c r="T76" s="226">
        <f t="shared" si="71"/>
        <v>0</v>
      </c>
      <c r="U76" s="226"/>
      <c r="AA76" s="154"/>
    </row>
    <row r="77" spans="1:27" x14ac:dyDescent="0.15">
      <c r="A77" s="42" t="s">
        <v>52</v>
      </c>
      <c r="B77" s="53">
        <f t="shared" si="61"/>
        <v>0</v>
      </c>
      <c r="C77" s="53">
        <f t="shared" si="62"/>
        <v>0</v>
      </c>
      <c r="D77" s="53">
        <f t="shared" si="63"/>
        <v>0</v>
      </c>
      <c r="E77" s="53">
        <f t="shared" si="64"/>
        <v>0</v>
      </c>
      <c r="F77" s="53">
        <f t="shared" si="65"/>
        <v>0</v>
      </c>
      <c r="G77" s="204">
        <f t="shared" si="66"/>
        <v>0</v>
      </c>
      <c r="H77" s="204">
        <f t="shared" si="72"/>
        <v>0</v>
      </c>
      <c r="I77" s="204">
        <f t="shared" si="67"/>
        <v>0</v>
      </c>
      <c r="J77" s="204">
        <f t="shared" si="68"/>
        <v>0</v>
      </c>
      <c r="K77" s="204">
        <f t="shared" si="69"/>
        <v>0</v>
      </c>
      <c r="L77" s="204">
        <f t="shared" si="70"/>
        <v>0</v>
      </c>
      <c r="M77" s="204">
        <f t="shared" si="73"/>
        <v>0</v>
      </c>
      <c r="N77" s="204">
        <f t="shared" si="74"/>
        <v>0</v>
      </c>
      <c r="O77" s="364" t="str">
        <f t="shared" si="75"/>
        <v>0%</v>
      </c>
      <c r="P77" s="213">
        <f t="shared" si="71"/>
        <v>0</v>
      </c>
      <c r="Q77" s="92">
        <f t="shared" si="71"/>
        <v>0</v>
      </c>
      <c r="R77" s="92">
        <f t="shared" si="71"/>
        <v>0</v>
      </c>
      <c r="S77" s="92">
        <f t="shared" si="71"/>
        <v>0</v>
      </c>
      <c r="T77" s="92">
        <f t="shared" si="71"/>
        <v>0</v>
      </c>
      <c r="U77" s="92"/>
      <c r="AA77" s="154"/>
    </row>
    <row r="78" spans="1:27" x14ac:dyDescent="0.15">
      <c r="A78" s="42" t="s">
        <v>545</v>
      </c>
      <c r="B78" s="53">
        <f t="shared" si="61"/>
        <v>3.3954065797641218E-3</v>
      </c>
      <c r="C78" s="53">
        <f t="shared" si="62"/>
        <v>3.3954065797641218E-3</v>
      </c>
      <c r="D78" s="53">
        <f t="shared" si="63"/>
        <v>3.3954065797641218E-3</v>
      </c>
      <c r="E78" s="53">
        <f t="shared" si="64"/>
        <v>3.3954065797641218E-3</v>
      </c>
      <c r="F78" s="53">
        <f t="shared" si="65"/>
        <v>3.3954065797641218E-3</v>
      </c>
      <c r="G78" s="204">
        <f t="shared" si="66"/>
        <v>3.3954065797641218E-3</v>
      </c>
      <c r="H78" s="204">
        <f t="shared" si="72"/>
        <v>3.3954065797641218E-3</v>
      </c>
      <c r="I78" s="204">
        <f t="shared" si="67"/>
        <v>3.3954065797641218E-3</v>
      </c>
      <c r="J78" s="204">
        <f t="shared" si="68"/>
        <v>3.3954065797641218E-3</v>
      </c>
      <c r="K78" s="204">
        <f t="shared" si="69"/>
        <v>3.3954065797641218E-3</v>
      </c>
      <c r="L78" s="204">
        <f t="shared" si="70"/>
        <v>3.3954065797641218E-3</v>
      </c>
      <c r="M78" s="204">
        <f t="shared" si="73"/>
        <v>3.3954065797641218E-3</v>
      </c>
      <c r="N78" s="204">
        <f t="shared" si="74"/>
        <v>3.3954065797641218E-3</v>
      </c>
      <c r="O78" s="364" t="str">
        <f t="shared" si="75"/>
        <v>0%</v>
      </c>
      <c r="P78" s="213">
        <f t="shared" si="71"/>
        <v>0</v>
      </c>
      <c r="Q78" s="92">
        <f t="shared" si="71"/>
        <v>0</v>
      </c>
      <c r="R78" s="92">
        <f t="shared" si="71"/>
        <v>0</v>
      </c>
      <c r="S78" s="92">
        <f t="shared" si="71"/>
        <v>3.3954065797641222E-3</v>
      </c>
      <c r="T78" s="92">
        <f t="shared" si="71"/>
        <v>0</v>
      </c>
      <c r="U78" s="92"/>
      <c r="AA78" s="154"/>
    </row>
    <row r="79" spans="1:27" x14ac:dyDescent="0.15">
      <c r="A79" s="42" t="s">
        <v>544</v>
      </c>
      <c r="B79" s="53">
        <f t="shared" si="61"/>
        <v>2.9919304779639977E-3</v>
      </c>
      <c r="C79" s="53">
        <f t="shared" si="62"/>
        <v>2.9919304779639977E-3</v>
      </c>
      <c r="D79" s="53">
        <f t="shared" si="63"/>
        <v>2.9919304779639977E-3</v>
      </c>
      <c r="E79" s="53">
        <f t="shared" si="64"/>
        <v>2.9919304779639977E-3</v>
      </c>
      <c r="F79" s="53">
        <f t="shared" si="65"/>
        <v>2.9919304779639977E-3</v>
      </c>
      <c r="G79" s="204">
        <f t="shared" si="66"/>
        <v>2.9919304779639977E-3</v>
      </c>
      <c r="H79" s="204">
        <f t="shared" si="72"/>
        <v>2.9919304779639977E-3</v>
      </c>
      <c r="I79" s="204">
        <f t="shared" si="67"/>
        <v>2.9919304779639977E-3</v>
      </c>
      <c r="J79" s="204">
        <f t="shared" si="68"/>
        <v>2.9919304779639977E-3</v>
      </c>
      <c r="K79" s="204">
        <f t="shared" si="69"/>
        <v>2.9919304779639977E-3</v>
      </c>
      <c r="L79" s="204">
        <f t="shared" si="70"/>
        <v>2.9919304779639977E-3</v>
      </c>
      <c r="M79" s="204">
        <f t="shared" si="73"/>
        <v>2.9919304779639977E-3</v>
      </c>
      <c r="N79" s="204">
        <f t="shared" si="74"/>
        <v>2.9919304779639977E-3</v>
      </c>
      <c r="O79" s="364" t="str">
        <f t="shared" si="75"/>
        <v>0%</v>
      </c>
      <c r="P79" s="213">
        <f t="shared" si="71"/>
        <v>0</v>
      </c>
      <c r="Q79" s="92">
        <f t="shared" si="71"/>
        <v>0</v>
      </c>
      <c r="R79" s="92">
        <f t="shared" si="71"/>
        <v>0</v>
      </c>
      <c r="S79" s="92">
        <f t="shared" si="71"/>
        <v>2.9919304779639977E-3</v>
      </c>
      <c r="T79" s="92">
        <f t="shared" si="71"/>
        <v>0</v>
      </c>
      <c r="U79" s="92"/>
      <c r="AA79" s="154"/>
    </row>
    <row r="80" spans="1:27" x14ac:dyDescent="0.15">
      <c r="A80" s="42" t="s">
        <v>53</v>
      </c>
      <c r="B80" s="53">
        <f t="shared" si="61"/>
        <v>1.3904407200496585E-3</v>
      </c>
      <c r="C80" s="53">
        <f t="shared" si="62"/>
        <v>1.3904407200496585E-3</v>
      </c>
      <c r="D80" s="53">
        <f t="shared" si="63"/>
        <v>1.3904407200496585E-3</v>
      </c>
      <c r="E80" s="53">
        <f t="shared" si="64"/>
        <v>1.3904407200496585E-3</v>
      </c>
      <c r="F80" s="53">
        <f t="shared" si="65"/>
        <v>1.3904407200496585E-3</v>
      </c>
      <c r="G80" s="204">
        <f t="shared" si="66"/>
        <v>1.3904407200496585E-3</v>
      </c>
      <c r="H80" s="204">
        <f t="shared" si="72"/>
        <v>1.3904407200496585E-3</v>
      </c>
      <c r="I80" s="204">
        <f t="shared" si="67"/>
        <v>1.3904407200496585E-3</v>
      </c>
      <c r="J80" s="204">
        <f t="shared" si="68"/>
        <v>1.3904407200496585E-3</v>
      </c>
      <c r="K80" s="204">
        <f t="shared" si="69"/>
        <v>1.3904407200496585E-3</v>
      </c>
      <c r="L80" s="204">
        <f t="shared" si="70"/>
        <v>1.3904407200496585E-3</v>
      </c>
      <c r="M80" s="204">
        <f t="shared" si="73"/>
        <v>1.3904407200496585E-3</v>
      </c>
      <c r="N80" s="204">
        <f t="shared" si="74"/>
        <v>1.3904407200496585E-3</v>
      </c>
      <c r="O80" s="364" t="str">
        <f t="shared" si="75"/>
        <v>0%</v>
      </c>
      <c r="P80" s="213">
        <f t="shared" si="71"/>
        <v>0</v>
      </c>
      <c r="Q80" s="92">
        <f t="shared" si="71"/>
        <v>0</v>
      </c>
      <c r="R80" s="92">
        <f t="shared" si="71"/>
        <v>0</v>
      </c>
      <c r="S80" s="92">
        <f t="shared" si="71"/>
        <v>1.3904407200496583E-3</v>
      </c>
      <c r="T80" s="92">
        <f t="shared" si="71"/>
        <v>0</v>
      </c>
      <c r="U80" s="92"/>
      <c r="AA80" s="154"/>
    </row>
    <row r="81" spans="1:27" x14ac:dyDescent="0.15">
      <c r="A81" s="42" t="s">
        <v>54</v>
      </c>
      <c r="B81" s="53">
        <f t="shared" si="61"/>
        <v>1.4230912476722534E-3</v>
      </c>
      <c r="C81" s="53">
        <f t="shared" si="62"/>
        <v>1.4230912476722534E-3</v>
      </c>
      <c r="D81" s="53">
        <f t="shared" si="63"/>
        <v>1.4230912476722534E-3</v>
      </c>
      <c r="E81" s="53">
        <f t="shared" si="64"/>
        <v>1.4230912476722534E-3</v>
      </c>
      <c r="F81" s="53">
        <f t="shared" si="65"/>
        <v>1.4230912476722534E-3</v>
      </c>
      <c r="G81" s="204">
        <f t="shared" si="66"/>
        <v>1.4230912476722534E-3</v>
      </c>
      <c r="H81" s="204">
        <f t="shared" si="72"/>
        <v>1.4230912476722534E-3</v>
      </c>
      <c r="I81" s="204">
        <f t="shared" si="67"/>
        <v>1.4230912476722534E-3</v>
      </c>
      <c r="J81" s="204">
        <f t="shared" si="68"/>
        <v>1.4230912476722534E-3</v>
      </c>
      <c r="K81" s="204">
        <f t="shared" si="69"/>
        <v>1.4230912476722534E-3</v>
      </c>
      <c r="L81" s="204">
        <f t="shared" si="70"/>
        <v>1.4230912476722534E-3</v>
      </c>
      <c r="M81" s="204">
        <f t="shared" si="73"/>
        <v>1.4230912476722534E-3</v>
      </c>
      <c r="N81" s="204">
        <f t="shared" si="74"/>
        <v>1.4230912476722534E-3</v>
      </c>
      <c r="O81" s="364" t="str">
        <f t="shared" si="75"/>
        <v>0%</v>
      </c>
      <c r="P81" s="213">
        <f t="shared" si="71"/>
        <v>0</v>
      </c>
      <c r="Q81" s="92">
        <f t="shared" si="71"/>
        <v>0</v>
      </c>
      <c r="R81" s="92">
        <f t="shared" si="71"/>
        <v>0</v>
      </c>
      <c r="S81" s="92">
        <f t="shared" si="71"/>
        <v>1.4230912476722534E-3</v>
      </c>
      <c r="T81" s="92">
        <f t="shared" si="71"/>
        <v>0</v>
      </c>
      <c r="U81" s="92"/>
      <c r="AA81" s="154"/>
    </row>
    <row r="82" spans="1:27" x14ac:dyDescent="0.15">
      <c r="A82" s="72" t="s">
        <v>38</v>
      </c>
      <c r="B82" s="61">
        <f t="shared" si="61"/>
        <v>0</v>
      </c>
      <c r="C82" s="61">
        <f t="shared" si="62"/>
        <v>0</v>
      </c>
      <c r="D82" s="61">
        <f t="shared" si="63"/>
        <v>0</v>
      </c>
      <c r="E82" s="61">
        <f t="shared" si="64"/>
        <v>0</v>
      </c>
      <c r="F82" s="61">
        <f t="shared" si="65"/>
        <v>0</v>
      </c>
      <c r="G82" s="205">
        <f t="shared" si="66"/>
        <v>0</v>
      </c>
      <c r="H82" s="205">
        <f t="shared" si="72"/>
        <v>0</v>
      </c>
      <c r="I82" s="205">
        <f t="shared" si="67"/>
        <v>0</v>
      </c>
      <c r="J82" s="205">
        <f t="shared" si="68"/>
        <v>0</v>
      </c>
      <c r="K82" s="205">
        <f t="shared" si="69"/>
        <v>0</v>
      </c>
      <c r="L82" s="205">
        <f t="shared" si="70"/>
        <v>0</v>
      </c>
      <c r="M82" s="205">
        <f t="shared" si="73"/>
        <v>0</v>
      </c>
      <c r="N82" s="205">
        <f t="shared" si="74"/>
        <v>0</v>
      </c>
      <c r="O82" s="364" t="str">
        <f t="shared" si="75"/>
        <v>0%</v>
      </c>
      <c r="P82" s="213">
        <f t="shared" si="71"/>
        <v>0</v>
      </c>
      <c r="Q82" s="92">
        <f t="shared" si="71"/>
        <v>0</v>
      </c>
      <c r="R82" s="92">
        <f t="shared" si="71"/>
        <v>0</v>
      </c>
      <c r="S82" s="92">
        <f t="shared" si="71"/>
        <v>0</v>
      </c>
      <c r="T82" s="92">
        <f t="shared" si="71"/>
        <v>0</v>
      </c>
      <c r="U82" s="92"/>
      <c r="AA82" s="154"/>
    </row>
    <row r="83" spans="1:27" x14ac:dyDescent="0.15">
      <c r="A83" s="76" t="s">
        <v>28</v>
      </c>
      <c r="B83" s="93">
        <f t="shared" si="61"/>
        <v>0</v>
      </c>
      <c r="C83" s="93">
        <f t="shared" si="62"/>
        <v>0</v>
      </c>
      <c r="D83" s="93">
        <f t="shared" si="63"/>
        <v>0</v>
      </c>
      <c r="E83" s="93">
        <f t="shared" si="64"/>
        <v>0</v>
      </c>
      <c r="F83" s="93">
        <f t="shared" si="65"/>
        <v>0</v>
      </c>
      <c r="G83" s="206">
        <f t="shared" si="66"/>
        <v>0</v>
      </c>
      <c r="H83" s="206">
        <f t="shared" si="72"/>
        <v>0</v>
      </c>
      <c r="I83" s="206">
        <f t="shared" si="67"/>
        <v>0</v>
      </c>
      <c r="J83" s="206">
        <f t="shared" si="68"/>
        <v>0</v>
      </c>
      <c r="K83" s="206">
        <f t="shared" si="69"/>
        <v>0</v>
      </c>
      <c r="L83" s="206">
        <f t="shared" si="70"/>
        <v>0</v>
      </c>
      <c r="M83" s="206">
        <f t="shared" si="73"/>
        <v>0</v>
      </c>
      <c r="N83" s="206">
        <f t="shared" si="74"/>
        <v>0</v>
      </c>
      <c r="O83" s="364" t="str">
        <f t="shared" si="75"/>
        <v>0%</v>
      </c>
      <c r="P83" s="213">
        <f t="shared" si="71"/>
        <v>0</v>
      </c>
      <c r="Q83" s="92">
        <f t="shared" si="71"/>
        <v>0</v>
      </c>
      <c r="R83" s="92">
        <f t="shared" si="71"/>
        <v>0</v>
      </c>
      <c r="S83" s="92">
        <f t="shared" si="71"/>
        <v>0</v>
      </c>
      <c r="T83" s="92">
        <f t="shared" si="71"/>
        <v>0</v>
      </c>
      <c r="U83" s="92"/>
      <c r="AA83" s="154"/>
    </row>
    <row r="84" spans="1:27" x14ac:dyDescent="0.15">
      <c r="A84" s="65" t="s">
        <v>36</v>
      </c>
      <c r="B84" s="39">
        <f t="shared" si="61"/>
        <v>0.99780881440099323</v>
      </c>
      <c r="C84" s="39">
        <f t="shared" si="62"/>
        <v>0.99780881440099323</v>
      </c>
      <c r="D84" s="39">
        <f t="shared" si="63"/>
        <v>0.99780881440099323</v>
      </c>
      <c r="E84" s="39">
        <f t="shared" si="64"/>
        <v>0.99780881440099323</v>
      </c>
      <c r="F84" s="39">
        <f t="shared" si="65"/>
        <v>0.99780881440099323</v>
      </c>
      <c r="G84" s="207">
        <f t="shared" si="66"/>
        <v>0.99780881440099323</v>
      </c>
      <c r="H84" s="207">
        <f t="shared" si="72"/>
        <v>0.99780881440099323</v>
      </c>
      <c r="I84" s="207">
        <f t="shared" si="67"/>
        <v>0.99780881440099323</v>
      </c>
      <c r="J84" s="207">
        <f t="shared" si="68"/>
        <v>0.99780881440099323</v>
      </c>
      <c r="K84" s="207">
        <f t="shared" si="69"/>
        <v>0.99780881440099323</v>
      </c>
      <c r="L84" s="207">
        <f t="shared" si="70"/>
        <v>0.99780881440099323</v>
      </c>
      <c r="M84" s="207">
        <f t="shared" si="73"/>
        <v>0.99780881440099323</v>
      </c>
      <c r="N84" s="207">
        <f t="shared" si="74"/>
        <v>0.99780881440099323</v>
      </c>
      <c r="O84" s="364" t="str">
        <f>O85</f>
        <v>0%</v>
      </c>
      <c r="P84" s="225">
        <f t="shared" si="71"/>
        <v>0</v>
      </c>
      <c r="Q84" s="226">
        <f t="shared" si="71"/>
        <v>0</v>
      </c>
      <c r="R84" s="226">
        <f t="shared" si="71"/>
        <v>0</v>
      </c>
      <c r="S84" s="226">
        <f t="shared" si="71"/>
        <v>0.99780881440099323</v>
      </c>
      <c r="T84" s="226">
        <f t="shared" si="71"/>
        <v>0</v>
      </c>
      <c r="U84" s="226"/>
      <c r="AA84" s="154"/>
    </row>
    <row r="85" spans="1:27" x14ac:dyDescent="0.35">
      <c r="A85" s="40" t="s">
        <v>460</v>
      </c>
      <c r="B85" s="41">
        <f t="shared" si="61"/>
        <v>0.99780881440099323</v>
      </c>
      <c r="C85" s="41">
        <f t="shared" si="62"/>
        <v>0.99780881440099323</v>
      </c>
      <c r="D85" s="41">
        <f t="shared" si="63"/>
        <v>0.99780881440099323</v>
      </c>
      <c r="E85" s="41">
        <f t="shared" si="64"/>
        <v>0.99780881440099323</v>
      </c>
      <c r="F85" s="41">
        <f t="shared" si="65"/>
        <v>0.99780881440099323</v>
      </c>
      <c r="G85" s="208">
        <f t="shared" si="66"/>
        <v>0.99780881440099323</v>
      </c>
      <c r="H85" s="208">
        <f t="shared" si="72"/>
        <v>0.99780881440099323</v>
      </c>
      <c r="I85" s="208">
        <f t="shared" si="67"/>
        <v>0.99780881440099323</v>
      </c>
      <c r="J85" s="208">
        <f t="shared" si="68"/>
        <v>0.99780881440099323</v>
      </c>
      <c r="K85" s="208">
        <f t="shared" si="69"/>
        <v>0.99780881440099323</v>
      </c>
      <c r="L85" s="208">
        <f t="shared" si="70"/>
        <v>0.99780881440099323</v>
      </c>
      <c r="M85" s="208">
        <f t="shared" si="73"/>
        <v>0.99780881440099323</v>
      </c>
      <c r="N85" s="208">
        <f t="shared" si="74"/>
        <v>0.99780881440099323</v>
      </c>
      <c r="O85" s="364" t="str">
        <f t="shared" si="75"/>
        <v>0%</v>
      </c>
      <c r="P85" s="225">
        <f t="shared" si="71"/>
        <v>0</v>
      </c>
      <c r="Q85" s="226">
        <f t="shared" si="71"/>
        <v>0</v>
      </c>
      <c r="R85" s="226">
        <f t="shared" si="71"/>
        <v>0</v>
      </c>
      <c r="S85" s="226">
        <f t="shared" si="71"/>
        <v>0.99780881440099323</v>
      </c>
      <c r="T85" s="226">
        <f t="shared" si="71"/>
        <v>0</v>
      </c>
      <c r="U85" s="226"/>
      <c r="AA85" s="154"/>
    </row>
    <row r="86" spans="1:27" x14ac:dyDescent="0.15">
      <c r="A86" s="42" t="s">
        <v>55</v>
      </c>
      <c r="B86" s="53">
        <f t="shared" si="61"/>
        <v>3.9106145251396646E-4</v>
      </c>
      <c r="C86" s="53">
        <f t="shared" si="62"/>
        <v>3.9106145251396646E-4</v>
      </c>
      <c r="D86" s="53">
        <f t="shared" si="63"/>
        <v>3.9106145251396646E-4</v>
      </c>
      <c r="E86" s="53">
        <f t="shared" si="64"/>
        <v>3.9106145251396646E-4</v>
      </c>
      <c r="F86" s="53">
        <f t="shared" si="65"/>
        <v>3.9106145251396646E-4</v>
      </c>
      <c r="G86" s="204">
        <f t="shared" si="66"/>
        <v>3.9106145251396646E-4</v>
      </c>
      <c r="H86" s="204">
        <f t="shared" si="72"/>
        <v>3.9106145251396646E-4</v>
      </c>
      <c r="I86" s="204">
        <f t="shared" si="67"/>
        <v>3.9106145251396646E-4</v>
      </c>
      <c r="J86" s="204">
        <f t="shared" si="68"/>
        <v>3.9106145251396646E-4</v>
      </c>
      <c r="K86" s="204">
        <f t="shared" si="69"/>
        <v>3.9106145251396646E-4</v>
      </c>
      <c r="L86" s="204">
        <f t="shared" si="70"/>
        <v>3.9106145251396646E-4</v>
      </c>
      <c r="M86" s="204">
        <f t="shared" si="73"/>
        <v>3.9106145251396646E-4</v>
      </c>
      <c r="N86" s="204">
        <f t="shared" si="74"/>
        <v>3.9106145251396646E-4</v>
      </c>
      <c r="O86" s="364" t="str">
        <f t="shared" si="75"/>
        <v>0%</v>
      </c>
      <c r="P86" s="213">
        <f t="shared" si="71"/>
        <v>0</v>
      </c>
      <c r="Q86" s="92">
        <f t="shared" si="71"/>
        <v>0</v>
      </c>
      <c r="R86" s="92">
        <f t="shared" si="71"/>
        <v>0</v>
      </c>
      <c r="S86" s="92">
        <f t="shared" si="71"/>
        <v>3.9106145251396646E-4</v>
      </c>
      <c r="T86" s="92">
        <f t="shared" si="71"/>
        <v>0</v>
      </c>
      <c r="U86" s="92"/>
      <c r="AA86" s="154"/>
    </row>
    <row r="87" spans="1:27" x14ac:dyDescent="0.15">
      <c r="A87" s="42" t="s">
        <v>56</v>
      </c>
      <c r="B87" s="53">
        <f t="shared" si="61"/>
        <v>1.86219739292365E-5</v>
      </c>
      <c r="C87" s="53">
        <f t="shared" si="62"/>
        <v>1.86219739292365E-5</v>
      </c>
      <c r="D87" s="53">
        <f t="shared" si="63"/>
        <v>1.86219739292365E-5</v>
      </c>
      <c r="E87" s="53">
        <f t="shared" si="64"/>
        <v>1.86219739292365E-5</v>
      </c>
      <c r="F87" s="53">
        <f t="shared" si="65"/>
        <v>1.86219739292365E-5</v>
      </c>
      <c r="G87" s="204">
        <f t="shared" si="66"/>
        <v>1.86219739292365E-5</v>
      </c>
      <c r="H87" s="204">
        <f t="shared" si="72"/>
        <v>1.86219739292365E-5</v>
      </c>
      <c r="I87" s="204">
        <f t="shared" si="67"/>
        <v>1.86219739292365E-5</v>
      </c>
      <c r="J87" s="204">
        <f t="shared" si="68"/>
        <v>1.86219739292365E-5</v>
      </c>
      <c r="K87" s="204">
        <f t="shared" si="69"/>
        <v>1.86219739292365E-5</v>
      </c>
      <c r="L87" s="204">
        <f t="shared" si="70"/>
        <v>1.86219739292365E-5</v>
      </c>
      <c r="M87" s="204">
        <f t="shared" si="73"/>
        <v>1.86219739292365E-5</v>
      </c>
      <c r="N87" s="204">
        <f t="shared" si="74"/>
        <v>1.86219739292365E-5</v>
      </c>
      <c r="O87" s="364" t="str">
        <f t="shared" si="75"/>
        <v>0%</v>
      </c>
      <c r="P87" s="213">
        <f t="shared" ref="P87:T93" si="77">IF(P$53=0,0%,SUMPRODUCT(($B$50:$O$50=P$50)*$B$53:$O$53*$B87:$O87)/P$53)</f>
        <v>0</v>
      </c>
      <c r="Q87" s="92">
        <f t="shared" si="77"/>
        <v>0</v>
      </c>
      <c r="R87" s="92">
        <f t="shared" si="77"/>
        <v>0</v>
      </c>
      <c r="S87" s="92">
        <f t="shared" si="77"/>
        <v>1.86219739292365E-5</v>
      </c>
      <c r="T87" s="92">
        <f t="shared" si="77"/>
        <v>0</v>
      </c>
      <c r="U87" s="92"/>
      <c r="AA87" s="154"/>
    </row>
    <row r="88" spans="1:27" x14ac:dyDescent="0.15">
      <c r="A88" s="42" t="s">
        <v>57</v>
      </c>
      <c r="B88" s="53">
        <f t="shared" si="61"/>
        <v>1.86219739292365E-5</v>
      </c>
      <c r="C88" s="53">
        <f t="shared" si="62"/>
        <v>1.86219739292365E-5</v>
      </c>
      <c r="D88" s="53">
        <f t="shared" si="63"/>
        <v>1.86219739292365E-5</v>
      </c>
      <c r="E88" s="53">
        <f t="shared" si="64"/>
        <v>1.86219739292365E-5</v>
      </c>
      <c r="F88" s="53">
        <f t="shared" si="65"/>
        <v>1.86219739292365E-5</v>
      </c>
      <c r="G88" s="204">
        <f t="shared" si="66"/>
        <v>1.86219739292365E-5</v>
      </c>
      <c r="H88" s="204">
        <f t="shared" si="72"/>
        <v>1.86219739292365E-5</v>
      </c>
      <c r="I88" s="204">
        <f t="shared" si="67"/>
        <v>1.86219739292365E-5</v>
      </c>
      <c r="J88" s="204">
        <f t="shared" si="68"/>
        <v>1.86219739292365E-5</v>
      </c>
      <c r="K88" s="204">
        <f t="shared" si="69"/>
        <v>1.86219739292365E-5</v>
      </c>
      <c r="L88" s="204">
        <f t="shared" si="70"/>
        <v>1.86219739292365E-5</v>
      </c>
      <c r="M88" s="204">
        <f t="shared" si="73"/>
        <v>1.86219739292365E-5</v>
      </c>
      <c r="N88" s="204">
        <f t="shared" si="74"/>
        <v>1.86219739292365E-5</v>
      </c>
      <c r="O88" s="364" t="str">
        <f t="shared" si="75"/>
        <v>0%</v>
      </c>
      <c r="P88" s="213">
        <f t="shared" si="77"/>
        <v>0</v>
      </c>
      <c r="Q88" s="92">
        <f t="shared" si="77"/>
        <v>0</v>
      </c>
      <c r="R88" s="92">
        <f t="shared" si="77"/>
        <v>0</v>
      </c>
      <c r="S88" s="92">
        <f t="shared" si="77"/>
        <v>1.86219739292365E-5</v>
      </c>
      <c r="T88" s="92">
        <f t="shared" si="77"/>
        <v>0</v>
      </c>
      <c r="U88" s="92"/>
      <c r="AA88" s="154"/>
    </row>
    <row r="89" spans="1:27" x14ac:dyDescent="0.15">
      <c r="A89" s="42" t="s">
        <v>58</v>
      </c>
      <c r="B89" s="53">
        <f t="shared" si="61"/>
        <v>1.7628801986343885E-3</v>
      </c>
      <c r="C89" s="53">
        <f t="shared" si="62"/>
        <v>1.7628801986343885E-3</v>
      </c>
      <c r="D89" s="53">
        <f t="shared" si="63"/>
        <v>1.7628801986343885E-3</v>
      </c>
      <c r="E89" s="53">
        <f t="shared" si="64"/>
        <v>1.7628801986343885E-3</v>
      </c>
      <c r="F89" s="53">
        <f t="shared" si="65"/>
        <v>1.7628801986343885E-3</v>
      </c>
      <c r="G89" s="204">
        <f t="shared" si="66"/>
        <v>1.7628801986343885E-3</v>
      </c>
      <c r="H89" s="204">
        <f t="shared" si="72"/>
        <v>1.7628801986343885E-3</v>
      </c>
      <c r="I89" s="204">
        <f t="shared" si="67"/>
        <v>1.7628801986343885E-3</v>
      </c>
      <c r="J89" s="204">
        <f t="shared" si="68"/>
        <v>1.7628801986343885E-3</v>
      </c>
      <c r="K89" s="204">
        <f t="shared" si="69"/>
        <v>1.7628801986343885E-3</v>
      </c>
      <c r="L89" s="204">
        <f t="shared" si="70"/>
        <v>1.7628801986343885E-3</v>
      </c>
      <c r="M89" s="204">
        <f t="shared" si="73"/>
        <v>1.7628801986343885E-3</v>
      </c>
      <c r="N89" s="204">
        <f t="shared" si="74"/>
        <v>1.7628801986343885E-3</v>
      </c>
      <c r="O89" s="364" t="str">
        <f t="shared" si="75"/>
        <v>0%</v>
      </c>
      <c r="P89" s="213">
        <f t="shared" si="77"/>
        <v>0</v>
      </c>
      <c r="Q89" s="92">
        <f t="shared" si="77"/>
        <v>0</v>
      </c>
      <c r="R89" s="92">
        <f t="shared" si="77"/>
        <v>0</v>
      </c>
      <c r="S89" s="92">
        <f t="shared" si="77"/>
        <v>1.7628801986343885E-3</v>
      </c>
      <c r="T89" s="92">
        <f t="shared" si="77"/>
        <v>0</v>
      </c>
      <c r="U89" s="92"/>
      <c r="AA89" s="154"/>
    </row>
    <row r="90" spans="1:27" x14ac:dyDescent="0.15">
      <c r="A90" s="72" t="s">
        <v>39</v>
      </c>
      <c r="B90" s="61">
        <f t="shared" si="61"/>
        <v>0</v>
      </c>
      <c r="C90" s="61">
        <f t="shared" si="62"/>
        <v>0</v>
      </c>
      <c r="D90" s="61">
        <f t="shared" si="63"/>
        <v>0</v>
      </c>
      <c r="E90" s="61">
        <f t="shared" si="64"/>
        <v>0</v>
      </c>
      <c r="F90" s="61">
        <f t="shared" si="65"/>
        <v>0</v>
      </c>
      <c r="G90" s="205">
        <f t="shared" si="66"/>
        <v>0</v>
      </c>
      <c r="H90" s="205">
        <f t="shared" si="72"/>
        <v>0</v>
      </c>
      <c r="I90" s="205">
        <f t="shared" si="67"/>
        <v>0</v>
      </c>
      <c r="J90" s="205">
        <f t="shared" si="68"/>
        <v>0</v>
      </c>
      <c r="K90" s="205">
        <f t="shared" si="69"/>
        <v>0</v>
      </c>
      <c r="L90" s="205">
        <f t="shared" si="70"/>
        <v>0</v>
      </c>
      <c r="M90" s="205">
        <f t="shared" si="73"/>
        <v>0</v>
      </c>
      <c r="N90" s="205">
        <f t="shared" si="74"/>
        <v>0</v>
      </c>
      <c r="O90" s="364" t="str">
        <f t="shared" si="75"/>
        <v>0%</v>
      </c>
      <c r="P90" s="213">
        <f t="shared" si="77"/>
        <v>0</v>
      </c>
      <c r="Q90" s="92">
        <f t="shared" si="77"/>
        <v>0</v>
      </c>
      <c r="R90" s="92">
        <f t="shared" si="77"/>
        <v>0</v>
      </c>
      <c r="S90" s="92">
        <f t="shared" si="77"/>
        <v>0</v>
      </c>
      <c r="T90" s="92">
        <f t="shared" si="77"/>
        <v>0</v>
      </c>
      <c r="U90" s="92"/>
      <c r="AA90" s="154"/>
    </row>
    <row r="91" spans="1:27" x14ac:dyDescent="0.15">
      <c r="A91" s="76" t="s">
        <v>28</v>
      </c>
      <c r="B91" s="93">
        <f t="shared" si="61"/>
        <v>0</v>
      </c>
      <c r="C91" s="93">
        <f t="shared" si="62"/>
        <v>0</v>
      </c>
      <c r="D91" s="93">
        <f t="shared" si="63"/>
        <v>0</v>
      </c>
      <c r="E91" s="93">
        <f t="shared" si="64"/>
        <v>0</v>
      </c>
      <c r="F91" s="93">
        <f t="shared" si="65"/>
        <v>0</v>
      </c>
      <c r="G91" s="206">
        <f t="shared" si="66"/>
        <v>0</v>
      </c>
      <c r="H91" s="206">
        <f t="shared" si="72"/>
        <v>0</v>
      </c>
      <c r="I91" s="206">
        <f t="shared" si="67"/>
        <v>0</v>
      </c>
      <c r="J91" s="206">
        <f t="shared" si="68"/>
        <v>0</v>
      </c>
      <c r="K91" s="206">
        <f t="shared" si="69"/>
        <v>0</v>
      </c>
      <c r="L91" s="206">
        <f t="shared" si="70"/>
        <v>0</v>
      </c>
      <c r="M91" s="206">
        <f t="shared" si="73"/>
        <v>0</v>
      </c>
      <c r="N91" s="206">
        <f t="shared" si="74"/>
        <v>0</v>
      </c>
      <c r="O91" s="364" t="str">
        <f t="shared" si="75"/>
        <v>0%</v>
      </c>
      <c r="P91" s="213">
        <f t="shared" si="77"/>
        <v>0</v>
      </c>
      <c r="Q91" s="92">
        <f t="shared" si="77"/>
        <v>0</v>
      </c>
      <c r="R91" s="92">
        <f t="shared" si="77"/>
        <v>0</v>
      </c>
      <c r="S91" s="92">
        <f t="shared" si="77"/>
        <v>0</v>
      </c>
      <c r="T91" s="92">
        <f t="shared" si="77"/>
        <v>0</v>
      </c>
      <c r="U91" s="92"/>
      <c r="AA91" s="154"/>
    </row>
    <row r="92" spans="1:27" x14ac:dyDescent="0.15">
      <c r="A92" s="81" t="s">
        <v>478</v>
      </c>
      <c r="B92" s="8">
        <f>F46</f>
        <v>3.0200000000000001E-2</v>
      </c>
      <c r="C92" s="8">
        <f>K46</f>
        <v>0</v>
      </c>
      <c r="D92" s="8">
        <f>P46</f>
        <v>0</v>
      </c>
      <c r="E92" s="8">
        <f>U46</f>
        <v>0</v>
      </c>
      <c r="F92" s="8">
        <f>Z46</f>
        <v>0</v>
      </c>
      <c r="G92" s="201">
        <f>AE46</f>
        <v>0</v>
      </c>
      <c r="H92" s="201">
        <f t="shared" si="72"/>
        <v>0</v>
      </c>
      <c r="I92" s="201">
        <f t="shared" si="67"/>
        <v>0</v>
      </c>
      <c r="J92" s="201">
        <f t="shared" si="68"/>
        <v>0</v>
      </c>
      <c r="K92" s="201">
        <f t="shared" si="69"/>
        <v>0</v>
      </c>
      <c r="L92" s="201">
        <f t="shared" si="70"/>
        <v>0</v>
      </c>
      <c r="M92" s="201">
        <f t="shared" si="73"/>
        <v>0</v>
      </c>
      <c r="N92" s="201">
        <f t="shared" si="74"/>
        <v>0</v>
      </c>
      <c r="O92" s="364" t="str">
        <f t="shared" si="75"/>
        <v>0%</v>
      </c>
      <c r="P92" s="213">
        <f t="shared" si="77"/>
        <v>0</v>
      </c>
      <c r="Q92" s="92">
        <f t="shared" si="77"/>
        <v>0</v>
      </c>
      <c r="R92" s="92">
        <f t="shared" si="77"/>
        <v>0</v>
      </c>
      <c r="S92" s="92">
        <f t="shared" si="77"/>
        <v>3.0200000000000001E-2</v>
      </c>
      <c r="T92" s="92">
        <f t="shared" si="77"/>
        <v>0</v>
      </c>
      <c r="U92" s="92"/>
      <c r="AA92" s="154"/>
    </row>
    <row r="93" spans="1:27" x14ac:dyDescent="0.15">
      <c r="A93" s="81" t="s">
        <v>479</v>
      </c>
      <c r="B93" s="8">
        <f>G46</f>
        <v>0</v>
      </c>
      <c r="C93" s="8">
        <f>L46</f>
        <v>0</v>
      </c>
      <c r="D93" s="8">
        <f>Q46</f>
        <v>0</v>
      </c>
      <c r="E93" s="8">
        <f>V46</f>
        <v>0</v>
      </c>
      <c r="F93" s="8">
        <f>AA46</f>
        <v>0</v>
      </c>
      <c r="G93" s="201">
        <f>AF46</f>
        <v>0</v>
      </c>
      <c r="H93" s="201">
        <f t="shared" si="72"/>
        <v>0</v>
      </c>
      <c r="I93" s="201">
        <f t="shared" si="67"/>
        <v>0</v>
      </c>
      <c r="J93" s="201">
        <f t="shared" si="68"/>
        <v>0</v>
      </c>
      <c r="K93" s="201">
        <f t="shared" si="69"/>
        <v>0</v>
      </c>
      <c r="L93" s="201">
        <f t="shared" si="70"/>
        <v>0</v>
      </c>
      <c r="M93" s="201">
        <f t="shared" si="73"/>
        <v>0</v>
      </c>
      <c r="N93" s="201">
        <f t="shared" si="74"/>
        <v>0</v>
      </c>
      <c r="O93" s="364" t="str">
        <f t="shared" si="75"/>
        <v>0%</v>
      </c>
      <c r="P93" s="213">
        <f t="shared" si="77"/>
        <v>0</v>
      </c>
      <c r="Q93" s="92">
        <f t="shared" si="77"/>
        <v>0</v>
      </c>
      <c r="R93" s="92">
        <f t="shared" si="77"/>
        <v>0</v>
      </c>
      <c r="S93" s="92">
        <f t="shared" si="77"/>
        <v>0</v>
      </c>
      <c r="T93" s="92">
        <f t="shared" si="77"/>
        <v>0</v>
      </c>
      <c r="U93" s="92"/>
      <c r="AA93" s="154"/>
    </row>
  </sheetData>
  <mergeCells count="33">
    <mergeCell ref="AI3:AM3"/>
    <mergeCell ref="AN3:AR3"/>
    <mergeCell ref="AS3:AW3"/>
    <mergeCell ref="O3:S3"/>
    <mergeCell ref="B2:C2"/>
    <mergeCell ref="D2:D3"/>
    <mergeCell ref="E2:M2"/>
    <mergeCell ref="E3:I3"/>
    <mergeCell ref="J3:N3"/>
    <mergeCell ref="A48:K48"/>
    <mergeCell ref="A49:O49"/>
    <mergeCell ref="P49:U49"/>
    <mergeCell ref="W49:X49"/>
    <mergeCell ref="AX3:BB3"/>
    <mergeCell ref="E4:I4"/>
    <mergeCell ref="J4:N4"/>
    <mergeCell ref="O4:S4"/>
    <mergeCell ref="T4:X4"/>
    <mergeCell ref="Y4:AC4"/>
    <mergeCell ref="AD4:AH4"/>
    <mergeCell ref="AI4:AM4"/>
    <mergeCell ref="AN4:AR4"/>
    <mergeCell ref="T3:X3"/>
    <mergeCell ref="Y3:AC3"/>
    <mergeCell ref="AD3:AH3"/>
    <mergeCell ref="BH3:BL3"/>
    <mergeCell ref="BH4:BL4"/>
    <mergeCell ref="BM3:BQ3"/>
    <mergeCell ref="BM4:BQ4"/>
    <mergeCell ref="AS4:AW4"/>
    <mergeCell ref="AX4:BB4"/>
    <mergeCell ref="BC4:BG4"/>
    <mergeCell ref="BC3:BG3"/>
  </mergeCells>
  <phoneticPr fontId="2" type="noConversion"/>
  <conditionalFormatting sqref="H21:I21">
    <cfRule type="cellIs" dxfId="14882" priority="401" operator="lessThan">
      <formula>#REF!</formula>
    </cfRule>
  </conditionalFormatting>
  <conditionalFormatting sqref="H9:I9">
    <cfRule type="cellIs" dxfId="14881" priority="403" operator="lessThan">
      <formula>#REF!</formula>
    </cfRule>
    <cfRule type="cellIs" dxfId="14880" priority="404" operator="greaterThan">
      <formula>#REF!</formula>
    </cfRule>
  </conditionalFormatting>
  <conditionalFormatting sqref="H10:I10">
    <cfRule type="cellIs" dxfId="14879" priority="402" operator="lessThan">
      <formula>#REF!</formula>
    </cfRule>
  </conditionalFormatting>
  <conditionalFormatting sqref="H11:I11">
    <cfRule type="cellIs" dxfId="14878" priority="400" operator="lessThan">
      <formula>#REF!</formula>
    </cfRule>
  </conditionalFormatting>
  <conditionalFormatting sqref="H12:I12">
    <cfRule type="cellIs" dxfId="14877" priority="399" operator="lessThan">
      <formula>#REF!</formula>
    </cfRule>
  </conditionalFormatting>
  <conditionalFormatting sqref="O17 O15">
    <cfRule type="cellIs" dxfId="14876" priority="398" operator="greaterThan">
      <formula>#REF!</formula>
    </cfRule>
  </conditionalFormatting>
  <conditionalFormatting sqref="H20:I20">
    <cfRule type="cellIs" dxfId="14875" priority="405" operator="lessThan">
      <formula>#REF!</formula>
    </cfRule>
    <cfRule type="cellIs" dxfId="14874" priority="406" operator="lessThan">
      <formula>#REF!</formula>
    </cfRule>
  </conditionalFormatting>
  <conditionalFormatting sqref="M21">
    <cfRule type="cellIs" dxfId="14873" priority="395" operator="lessThan">
      <formula>#REF!</formula>
    </cfRule>
  </conditionalFormatting>
  <conditionalFormatting sqref="M11:N11">
    <cfRule type="cellIs" dxfId="14872" priority="394" operator="lessThan">
      <formula>#REF!</formula>
    </cfRule>
  </conditionalFormatting>
  <conditionalFormatting sqref="M12:N12">
    <cfRule type="cellIs" dxfId="14871" priority="393" operator="lessThan">
      <formula>#REF!</formula>
    </cfRule>
  </conditionalFormatting>
  <conditionalFormatting sqref="M20">
    <cfRule type="cellIs" dxfId="14870" priority="396" operator="lessThan">
      <formula>#REF!</formula>
    </cfRule>
    <cfRule type="cellIs" dxfId="14869" priority="397" operator="lessThan">
      <formula>#REF!</formula>
    </cfRule>
  </conditionalFormatting>
  <conditionalFormatting sqref="E17:G17">
    <cfRule type="cellIs" dxfId="14868" priority="392" operator="greaterThan">
      <formula>#REF!</formula>
    </cfRule>
  </conditionalFormatting>
  <conditionalFormatting sqref="J13:L13">
    <cfRule type="cellIs" dxfId="14867" priority="391" operator="greaterThan">
      <formula>#REF!</formula>
    </cfRule>
  </conditionalFormatting>
  <conditionalFormatting sqref="H30:I30">
    <cfRule type="cellIs" dxfId="14866" priority="388" operator="lessThan">
      <formula>#REF!</formula>
    </cfRule>
  </conditionalFormatting>
  <conditionalFormatting sqref="H29:I29">
    <cfRule type="cellIs" dxfId="14865" priority="389" operator="lessThan">
      <formula>#REF!</formula>
    </cfRule>
    <cfRule type="cellIs" dxfId="14864" priority="390" operator="lessThan">
      <formula>#REF!</formula>
    </cfRule>
  </conditionalFormatting>
  <conditionalFormatting sqref="M30">
    <cfRule type="cellIs" dxfId="14863" priority="385" operator="lessThan">
      <formula>#REF!</formula>
    </cfRule>
  </conditionalFormatting>
  <conditionalFormatting sqref="M29">
    <cfRule type="cellIs" dxfId="14862" priority="386" operator="lessThan">
      <formula>#REF!</formula>
    </cfRule>
    <cfRule type="cellIs" dxfId="14861" priority="387" operator="lessThan">
      <formula>#REF!</formula>
    </cfRule>
  </conditionalFormatting>
  <conditionalFormatting sqref="H39:I39">
    <cfRule type="cellIs" dxfId="14860" priority="382" operator="lessThan">
      <formula>#REF!</formula>
    </cfRule>
  </conditionalFormatting>
  <conditionalFormatting sqref="H38:I38">
    <cfRule type="cellIs" dxfId="14859" priority="383" operator="lessThan">
      <formula>#REF!</formula>
    </cfRule>
    <cfRule type="cellIs" dxfId="14858" priority="384" operator="lessThan">
      <formula>#REF!</formula>
    </cfRule>
  </conditionalFormatting>
  <conditionalFormatting sqref="M39">
    <cfRule type="cellIs" dxfId="14857" priority="381" operator="lessThan">
      <formula>#REF!</formula>
    </cfRule>
  </conditionalFormatting>
  <conditionalFormatting sqref="R21">
    <cfRule type="cellIs" dxfId="14856" priority="378" operator="lessThan">
      <formula>#REF!</formula>
    </cfRule>
  </conditionalFormatting>
  <conditionalFormatting sqref="R11:S11">
    <cfRule type="cellIs" dxfId="14855" priority="377" operator="lessThan">
      <formula>#REF!</formula>
    </cfRule>
  </conditionalFormatting>
  <conditionalFormatting sqref="R12:S12">
    <cfRule type="cellIs" dxfId="14854" priority="376" operator="lessThan">
      <formula>#REF!</formula>
    </cfRule>
  </conditionalFormatting>
  <conditionalFormatting sqref="R20">
    <cfRule type="cellIs" dxfId="14853" priority="379" operator="lessThan">
      <formula>#REF!</formula>
    </cfRule>
    <cfRule type="cellIs" dxfId="14852" priority="380" operator="lessThan">
      <formula>#REF!</formula>
    </cfRule>
  </conditionalFormatting>
  <conditionalFormatting sqref="R30">
    <cfRule type="cellIs" dxfId="14851" priority="373" operator="lessThan">
      <formula>#REF!</formula>
    </cfRule>
  </conditionalFormatting>
  <conditionalFormatting sqref="R29">
    <cfRule type="cellIs" dxfId="14850" priority="374" operator="lessThan">
      <formula>#REF!</formula>
    </cfRule>
    <cfRule type="cellIs" dxfId="14849" priority="375" operator="lessThan">
      <formula>#REF!</formula>
    </cfRule>
  </conditionalFormatting>
  <conditionalFormatting sqref="R39">
    <cfRule type="cellIs" dxfId="14848" priority="372" operator="lessThan">
      <formula>#REF!</formula>
    </cfRule>
  </conditionalFormatting>
  <conditionalFormatting sqref="M9:N9">
    <cfRule type="cellIs" dxfId="14847" priority="370" operator="lessThan">
      <formula>#REF!</formula>
    </cfRule>
    <cfRule type="cellIs" dxfId="14846" priority="371" operator="greaterThan">
      <formula>#REF!</formula>
    </cfRule>
  </conditionalFormatting>
  <conditionalFormatting sqref="R9:S9">
    <cfRule type="cellIs" dxfId="14845" priority="368" operator="lessThan">
      <formula>#REF!</formula>
    </cfRule>
    <cfRule type="cellIs" dxfId="14844" priority="369" operator="greaterThan">
      <formula>#REF!</formula>
    </cfRule>
  </conditionalFormatting>
  <conditionalFormatting sqref="T17 T15">
    <cfRule type="cellIs" dxfId="14843" priority="367" operator="greaterThan">
      <formula>#REF!</formula>
    </cfRule>
  </conditionalFormatting>
  <conditionalFormatting sqref="W21">
    <cfRule type="cellIs" dxfId="14842" priority="364" operator="lessThan">
      <formula>#REF!</formula>
    </cfRule>
  </conditionalFormatting>
  <conditionalFormatting sqref="W11:X11">
    <cfRule type="cellIs" dxfId="14841" priority="363" operator="lessThan">
      <formula>#REF!</formula>
    </cfRule>
  </conditionalFormatting>
  <conditionalFormatting sqref="W12:X12">
    <cfRule type="cellIs" dxfId="14840" priority="362" operator="lessThan">
      <formula>#REF!</formula>
    </cfRule>
  </conditionalFormatting>
  <conditionalFormatting sqref="W20">
    <cfRule type="cellIs" dxfId="14839" priority="365" operator="lessThan">
      <formula>#REF!</formula>
    </cfRule>
    <cfRule type="cellIs" dxfId="14838" priority="366" operator="lessThan">
      <formula>#REF!</formula>
    </cfRule>
  </conditionalFormatting>
  <conditionalFormatting sqref="W30">
    <cfRule type="cellIs" dxfId="14837" priority="359" operator="lessThan">
      <formula>#REF!</formula>
    </cfRule>
  </conditionalFormatting>
  <conditionalFormatting sqref="W29">
    <cfRule type="cellIs" dxfId="14836" priority="360" operator="lessThan">
      <formula>#REF!</formula>
    </cfRule>
    <cfRule type="cellIs" dxfId="14835" priority="361" operator="lessThan">
      <formula>#REF!</formula>
    </cfRule>
  </conditionalFormatting>
  <conditionalFormatting sqref="W39">
    <cfRule type="cellIs" dxfId="14834" priority="358" operator="lessThan">
      <formula>#REF!</formula>
    </cfRule>
  </conditionalFormatting>
  <conditionalFormatting sqref="W9:X9">
    <cfRule type="cellIs" dxfId="14833" priority="356" operator="lessThan">
      <formula>#REF!</formula>
    </cfRule>
    <cfRule type="cellIs" dxfId="14832" priority="357" operator="greaterThan">
      <formula>#REF!</formula>
    </cfRule>
  </conditionalFormatting>
  <conditionalFormatting sqref="Y19 Y13:Y15 Y17">
    <cfRule type="cellIs" dxfId="14831" priority="355" operator="greaterThan">
      <formula>#REF!</formula>
    </cfRule>
  </conditionalFormatting>
  <conditionalFormatting sqref="AB21">
    <cfRule type="cellIs" dxfId="14830" priority="352" operator="lessThan">
      <formula>#REF!</formula>
    </cfRule>
  </conditionalFormatting>
  <conditionalFormatting sqref="AB11:AC11">
    <cfRule type="cellIs" dxfId="14829" priority="351" operator="lessThan">
      <formula>#REF!</formula>
    </cfRule>
  </conditionalFormatting>
  <conditionalFormatting sqref="AB12:AC12">
    <cfRule type="cellIs" dxfId="14828" priority="350" operator="lessThan">
      <formula>#REF!</formula>
    </cfRule>
  </conditionalFormatting>
  <conditionalFormatting sqref="AB20">
    <cfRule type="cellIs" dxfId="14827" priority="353" operator="lessThan">
      <formula>#REF!</formula>
    </cfRule>
    <cfRule type="cellIs" dxfId="14826" priority="354" operator="lessThan">
      <formula>#REF!</formula>
    </cfRule>
  </conditionalFormatting>
  <conditionalFormatting sqref="AB30">
    <cfRule type="cellIs" dxfId="14825" priority="347" operator="lessThan">
      <formula>#REF!</formula>
    </cfRule>
  </conditionalFormatting>
  <conditionalFormatting sqref="AB29">
    <cfRule type="cellIs" dxfId="14824" priority="348" operator="lessThan">
      <formula>#REF!</formula>
    </cfRule>
    <cfRule type="cellIs" dxfId="14823" priority="349" operator="lessThan">
      <formula>#REF!</formula>
    </cfRule>
  </conditionalFormatting>
  <conditionalFormatting sqref="AB39">
    <cfRule type="cellIs" dxfId="14822" priority="346" operator="lessThan">
      <formula>#REF!</formula>
    </cfRule>
  </conditionalFormatting>
  <conditionalFormatting sqref="AB9:AC9">
    <cfRule type="cellIs" dxfId="14821" priority="344" operator="lessThan">
      <formula>#REF!</formula>
    </cfRule>
    <cfRule type="cellIs" dxfId="14820" priority="345" operator="greaterThan">
      <formula>#REF!</formula>
    </cfRule>
  </conditionalFormatting>
  <conditionalFormatting sqref="AD19 AD13:AD15 AD17">
    <cfRule type="cellIs" dxfId="14819" priority="343" operator="greaterThan">
      <formula>#REF!</formula>
    </cfRule>
  </conditionalFormatting>
  <conditionalFormatting sqref="AG21">
    <cfRule type="cellIs" dxfId="14818" priority="340" operator="lessThan">
      <formula>#REF!</formula>
    </cfRule>
  </conditionalFormatting>
  <conditionalFormatting sqref="AG11:AH11">
    <cfRule type="cellIs" dxfId="14817" priority="339" operator="lessThan">
      <formula>#REF!</formula>
    </cfRule>
  </conditionalFormatting>
  <conditionalFormatting sqref="AG12:AH12">
    <cfRule type="cellIs" dxfId="14816" priority="338" operator="lessThan">
      <formula>#REF!</formula>
    </cfRule>
  </conditionalFormatting>
  <conditionalFormatting sqref="AG20">
    <cfRule type="cellIs" dxfId="14815" priority="341" operator="lessThan">
      <formula>#REF!</formula>
    </cfRule>
    <cfRule type="cellIs" dxfId="14814" priority="342" operator="lessThan">
      <formula>#REF!</formula>
    </cfRule>
  </conditionalFormatting>
  <conditionalFormatting sqref="AG30">
    <cfRule type="cellIs" dxfId="14813" priority="335" operator="lessThan">
      <formula>#REF!</formula>
    </cfRule>
  </conditionalFormatting>
  <conditionalFormatting sqref="AG29">
    <cfRule type="cellIs" dxfId="14812" priority="336" operator="lessThan">
      <formula>#REF!</formula>
    </cfRule>
    <cfRule type="cellIs" dxfId="14811" priority="337" operator="lessThan">
      <formula>#REF!</formula>
    </cfRule>
  </conditionalFormatting>
  <conditionalFormatting sqref="AG39">
    <cfRule type="cellIs" dxfId="14810" priority="334" operator="lessThan">
      <formula>#REF!</formula>
    </cfRule>
  </conditionalFormatting>
  <conditionalFormatting sqref="AG9:AH9">
    <cfRule type="cellIs" dxfId="14809" priority="332" operator="lessThan">
      <formula>#REF!</formula>
    </cfRule>
    <cfRule type="cellIs" dxfId="14808" priority="333" operator="greaterThan">
      <formula>#REF!</formula>
    </cfRule>
  </conditionalFormatting>
  <conditionalFormatting sqref="P15:Q15 Q14">
    <cfRule type="cellIs" dxfId="14807" priority="330" operator="greaterThan">
      <formula>#REF!</formula>
    </cfRule>
  </conditionalFormatting>
  <conditionalFormatting sqref="P17:Q17">
    <cfRule type="cellIs" dxfId="14806" priority="331" operator="greaterThan">
      <formula>#REF!</formula>
    </cfRule>
  </conditionalFormatting>
  <conditionalFormatting sqref="U15:V15 V14">
    <cfRule type="cellIs" dxfId="14805" priority="328" operator="greaterThan">
      <formula>#REF!</formula>
    </cfRule>
  </conditionalFormatting>
  <conditionalFormatting sqref="U17:V17">
    <cfRule type="cellIs" dxfId="14804" priority="329" operator="greaterThan">
      <formula>#REF!</formula>
    </cfRule>
  </conditionalFormatting>
  <conditionalFormatting sqref="Z19:AA19">
    <cfRule type="cellIs" dxfId="14803" priority="327" operator="greaterThan">
      <formula>#REF!</formula>
    </cfRule>
  </conditionalFormatting>
  <conditionalFormatting sqref="Z14:AA15">
    <cfRule type="cellIs" dxfId="14802" priority="325" operator="greaterThan">
      <formula>#REF!</formula>
    </cfRule>
  </conditionalFormatting>
  <conditionalFormatting sqref="Z13:AA13">
    <cfRule type="cellIs" dxfId="14801" priority="324" operator="greaterThan">
      <formula>#REF!</formula>
    </cfRule>
  </conditionalFormatting>
  <conditionalFormatting sqref="Z17:AA17">
    <cfRule type="cellIs" dxfId="14800" priority="326" operator="greaterThan">
      <formula>#REF!</formula>
    </cfRule>
  </conditionalFormatting>
  <conditionalFormatting sqref="AE19:AF19">
    <cfRule type="cellIs" dxfId="14799" priority="323" operator="greaterThan">
      <formula>#REF!</formula>
    </cfRule>
  </conditionalFormatting>
  <conditionalFormatting sqref="AE14:AF15">
    <cfRule type="cellIs" dxfId="14798" priority="321" operator="greaterThan">
      <formula>#REF!</formula>
    </cfRule>
  </conditionalFormatting>
  <conditionalFormatting sqref="AE13:AF13">
    <cfRule type="cellIs" dxfId="14797" priority="320" operator="greaterThan">
      <formula>#REF!</formula>
    </cfRule>
  </conditionalFormatting>
  <conditionalFormatting sqref="AE17:AF17">
    <cfRule type="cellIs" dxfId="14796" priority="322" operator="greaterThan">
      <formula>#REF!</formula>
    </cfRule>
  </conditionalFormatting>
  <conditionalFormatting sqref="M38">
    <cfRule type="cellIs" dxfId="14795" priority="318" operator="lessThan">
      <formula>#REF!</formula>
    </cfRule>
    <cfRule type="cellIs" dxfId="14794" priority="319" operator="lessThan">
      <formula>#REF!</formula>
    </cfRule>
  </conditionalFormatting>
  <conditionalFormatting sqref="R38">
    <cfRule type="cellIs" dxfId="14793" priority="316" operator="lessThan">
      <formula>#REF!</formula>
    </cfRule>
    <cfRule type="cellIs" dxfId="14792" priority="317" operator="lessThan">
      <formula>#REF!</formula>
    </cfRule>
  </conditionalFormatting>
  <conditionalFormatting sqref="W38">
    <cfRule type="cellIs" dxfId="14791" priority="314" operator="lessThan">
      <formula>#REF!</formula>
    </cfRule>
    <cfRule type="cellIs" dxfId="14790" priority="315" operator="lessThan">
      <formula>#REF!</formula>
    </cfRule>
  </conditionalFormatting>
  <conditionalFormatting sqref="AB38">
    <cfRule type="cellIs" dxfId="14789" priority="312" operator="lessThan">
      <formula>#REF!</formula>
    </cfRule>
    <cfRule type="cellIs" dxfId="14788" priority="313" operator="lessThan">
      <formula>#REF!</formula>
    </cfRule>
  </conditionalFormatting>
  <conditionalFormatting sqref="AG38">
    <cfRule type="cellIs" dxfId="14787" priority="310" operator="lessThan">
      <formula>#REF!</formula>
    </cfRule>
    <cfRule type="cellIs" dxfId="14786" priority="311" operator="lessThan">
      <formula>#REF!</formula>
    </cfRule>
  </conditionalFormatting>
  <conditionalFormatting sqref="N10">
    <cfRule type="cellIs" dxfId="14785" priority="309" operator="lessThan">
      <formula>#REF!</formula>
    </cfRule>
  </conditionalFormatting>
  <conditionalFormatting sqref="S10">
    <cfRule type="cellIs" dxfId="14784" priority="308" operator="lessThan">
      <formula>#REF!</formula>
    </cfRule>
  </conditionalFormatting>
  <conditionalFormatting sqref="X10">
    <cfRule type="cellIs" dxfId="14783" priority="307" operator="lessThan">
      <formula>#REF!</formula>
    </cfRule>
  </conditionalFormatting>
  <conditionalFormatting sqref="AC10">
    <cfRule type="cellIs" dxfId="14782" priority="306" operator="lessThan">
      <formula>#REF!</formula>
    </cfRule>
  </conditionalFormatting>
  <conditionalFormatting sqref="AH10">
    <cfRule type="cellIs" dxfId="14781" priority="305" operator="lessThan">
      <formula>#REF!</formula>
    </cfRule>
  </conditionalFormatting>
  <conditionalFormatting sqref="AI19 AI13:AI15 AI17">
    <cfRule type="cellIs" dxfId="14780" priority="304" operator="greaterThan">
      <formula>#REF!</formula>
    </cfRule>
  </conditionalFormatting>
  <conditionalFormatting sqref="AL21">
    <cfRule type="cellIs" dxfId="14779" priority="301" operator="lessThan">
      <formula>#REF!</formula>
    </cfRule>
  </conditionalFormatting>
  <conditionalFormatting sqref="AL11:AM11">
    <cfRule type="cellIs" dxfId="14778" priority="300" operator="lessThan">
      <formula>#REF!</formula>
    </cfRule>
  </conditionalFormatting>
  <conditionalFormatting sqref="AL12:AM12">
    <cfRule type="cellIs" dxfId="14777" priority="299" operator="lessThan">
      <formula>#REF!</formula>
    </cfRule>
  </conditionalFormatting>
  <conditionalFormatting sqref="AL20">
    <cfRule type="cellIs" dxfId="14776" priority="302" operator="lessThan">
      <formula>#REF!</formula>
    </cfRule>
    <cfRule type="cellIs" dxfId="14775" priority="303" operator="lessThan">
      <formula>#REF!</formula>
    </cfRule>
  </conditionalFormatting>
  <conditionalFormatting sqref="AL30">
    <cfRule type="cellIs" dxfId="14774" priority="296" operator="lessThan">
      <formula>#REF!</formula>
    </cfRule>
  </conditionalFormatting>
  <conditionalFormatting sqref="AL29">
    <cfRule type="cellIs" dxfId="14773" priority="297" operator="lessThan">
      <formula>#REF!</formula>
    </cfRule>
    <cfRule type="cellIs" dxfId="14772" priority="298" operator="lessThan">
      <formula>#REF!</formula>
    </cfRule>
  </conditionalFormatting>
  <conditionalFormatting sqref="AL39">
    <cfRule type="cellIs" dxfId="14771" priority="295" operator="lessThan">
      <formula>#REF!</formula>
    </cfRule>
  </conditionalFormatting>
  <conditionalFormatting sqref="AL9:AM9">
    <cfRule type="cellIs" dxfId="14770" priority="293" operator="lessThan">
      <formula>#REF!</formula>
    </cfRule>
    <cfRule type="cellIs" dxfId="14769" priority="294" operator="greaterThan">
      <formula>#REF!</formula>
    </cfRule>
  </conditionalFormatting>
  <conditionalFormatting sqref="AJ19:AK19">
    <cfRule type="cellIs" dxfId="14768" priority="292" operator="greaterThan">
      <formula>#REF!</formula>
    </cfRule>
  </conditionalFormatting>
  <conditionalFormatting sqref="AJ14:AK15">
    <cfRule type="cellIs" dxfId="14767" priority="290" operator="greaterThan">
      <formula>#REF!</formula>
    </cfRule>
  </conditionalFormatting>
  <conditionalFormatting sqref="AJ13:AK13">
    <cfRule type="cellIs" dxfId="14766" priority="289" operator="greaterThan">
      <formula>#REF!</formula>
    </cfRule>
  </conditionalFormatting>
  <conditionalFormatting sqref="AJ17:AK17">
    <cfRule type="cellIs" dxfId="14765" priority="291" operator="greaterThan">
      <formula>#REF!</formula>
    </cfRule>
  </conditionalFormatting>
  <conditionalFormatting sqref="AL38">
    <cfRule type="cellIs" dxfId="14764" priority="287" operator="lessThan">
      <formula>#REF!</formula>
    </cfRule>
    <cfRule type="cellIs" dxfId="14763" priority="288" operator="lessThan">
      <formula>#REF!</formula>
    </cfRule>
  </conditionalFormatting>
  <conditionalFormatting sqref="AM10">
    <cfRule type="cellIs" dxfId="14762" priority="286" operator="lessThan">
      <formula>#REF!</formula>
    </cfRule>
  </conditionalFormatting>
  <conditionalFormatting sqref="AN19 AN13:AN15 AN17">
    <cfRule type="cellIs" dxfId="14761" priority="285" operator="greaterThan">
      <formula>#REF!</formula>
    </cfRule>
  </conditionalFormatting>
  <conditionalFormatting sqref="AQ21">
    <cfRule type="cellIs" dxfId="14760" priority="282" operator="lessThan">
      <formula>#REF!</formula>
    </cfRule>
  </conditionalFormatting>
  <conditionalFormatting sqref="AQ11:AR11">
    <cfRule type="cellIs" dxfId="14759" priority="281" operator="lessThan">
      <formula>#REF!</formula>
    </cfRule>
  </conditionalFormatting>
  <conditionalFormatting sqref="AQ12:AR12">
    <cfRule type="cellIs" dxfId="14758" priority="280" operator="lessThan">
      <formula>#REF!</formula>
    </cfRule>
  </conditionalFormatting>
  <conditionalFormatting sqref="AQ20">
    <cfRule type="cellIs" dxfId="14757" priority="283" operator="lessThan">
      <formula>#REF!</formula>
    </cfRule>
    <cfRule type="cellIs" dxfId="14756" priority="284" operator="lessThan">
      <formula>#REF!</formula>
    </cfRule>
  </conditionalFormatting>
  <conditionalFormatting sqref="AQ30">
    <cfRule type="cellIs" dxfId="14755" priority="277" operator="lessThan">
      <formula>#REF!</formula>
    </cfRule>
  </conditionalFormatting>
  <conditionalFormatting sqref="AQ29">
    <cfRule type="cellIs" dxfId="14754" priority="278" operator="lessThan">
      <formula>#REF!</formula>
    </cfRule>
    <cfRule type="cellIs" dxfId="14753" priority="279" operator="lessThan">
      <formula>#REF!</formula>
    </cfRule>
  </conditionalFormatting>
  <conditionalFormatting sqref="AQ39">
    <cfRule type="cellIs" dxfId="14752" priority="276" operator="lessThan">
      <formula>#REF!</formula>
    </cfRule>
  </conditionalFormatting>
  <conditionalFormatting sqref="AQ9:AR9">
    <cfRule type="cellIs" dxfId="14751" priority="274" operator="lessThan">
      <formula>#REF!</formula>
    </cfRule>
    <cfRule type="cellIs" dxfId="14750" priority="275" operator="greaterThan">
      <formula>#REF!</formula>
    </cfRule>
  </conditionalFormatting>
  <conditionalFormatting sqref="AO19:AP19">
    <cfRule type="cellIs" dxfId="14749" priority="273" operator="greaterThan">
      <formula>#REF!</formula>
    </cfRule>
  </conditionalFormatting>
  <conditionalFormatting sqref="AO14:AP15">
    <cfRule type="cellIs" dxfId="14748" priority="271" operator="greaterThan">
      <formula>#REF!</formula>
    </cfRule>
  </conditionalFormatting>
  <conditionalFormatting sqref="AO13:AP13">
    <cfRule type="cellIs" dxfId="14747" priority="270" operator="greaterThan">
      <formula>#REF!</formula>
    </cfRule>
  </conditionalFormatting>
  <conditionalFormatting sqref="AO17:AP17">
    <cfRule type="cellIs" dxfId="14746" priority="272" operator="greaterThan">
      <formula>#REF!</formula>
    </cfRule>
  </conditionalFormatting>
  <conditionalFormatting sqref="AQ38">
    <cfRule type="cellIs" dxfId="14745" priority="268" operator="lessThan">
      <formula>#REF!</formula>
    </cfRule>
    <cfRule type="cellIs" dxfId="14744" priority="269" operator="lessThan">
      <formula>#REF!</formula>
    </cfRule>
  </conditionalFormatting>
  <conditionalFormatting sqref="AR10">
    <cfRule type="cellIs" dxfId="14743" priority="267" operator="lessThan">
      <formula>#REF!</formula>
    </cfRule>
  </conditionalFormatting>
  <conditionalFormatting sqref="AS19 AS13:AS15 AS17">
    <cfRule type="cellIs" dxfId="14742" priority="266" operator="greaterThan">
      <formula>#REF!</formula>
    </cfRule>
  </conditionalFormatting>
  <conditionalFormatting sqref="AV21">
    <cfRule type="cellIs" dxfId="14741" priority="263" operator="lessThan">
      <formula>#REF!</formula>
    </cfRule>
  </conditionalFormatting>
  <conditionalFormatting sqref="AV11:AW11">
    <cfRule type="cellIs" dxfId="14740" priority="262" operator="lessThan">
      <formula>#REF!</formula>
    </cfRule>
  </conditionalFormatting>
  <conditionalFormatting sqref="AV12:AW12">
    <cfRule type="cellIs" dxfId="14739" priority="261" operator="lessThan">
      <formula>#REF!</formula>
    </cfRule>
  </conditionalFormatting>
  <conditionalFormatting sqref="AV20">
    <cfRule type="cellIs" dxfId="14738" priority="264" operator="lessThan">
      <formula>#REF!</formula>
    </cfRule>
    <cfRule type="cellIs" dxfId="14737" priority="265" operator="lessThan">
      <formula>#REF!</formula>
    </cfRule>
  </conditionalFormatting>
  <conditionalFormatting sqref="AV30">
    <cfRule type="cellIs" dxfId="14736" priority="258" operator="lessThan">
      <formula>#REF!</formula>
    </cfRule>
  </conditionalFormatting>
  <conditionalFormatting sqref="AV29">
    <cfRule type="cellIs" dxfId="14735" priority="259" operator="lessThan">
      <formula>#REF!</formula>
    </cfRule>
    <cfRule type="cellIs" dxfId="14734" priority="260" operator="lessThan">
      <formula>#REF!</formula>
    </cfRule>
  </conditionalFormatting>
  <conditionalFormatting sqref="AV39">
    <cfRule type="cellIs" dxfId="14733" priority="257" operator="lessThan">
      <formula>#REF!</formula>
    </cfRule>
  </conditionalFormatting>
  <conditionalFormatting sqref="AV9:AW9">
    <cfRule type="cellIs" dxfId="14732" priority="255" operator="lessThan">
      <formula>#REF!</formula>
    </cfRule>
    <cfRule type="cellIs" dxfId="14731" priority="256" operator="greaterThan">
      <formula>#REF!</formula>
    </cfRule>
  </conditionalFormatting>
  <conditionalFormatting sqref="AT19:AU19">
    <cfRule type="cellIs" dxfId="14730" priority="254" operator="greaterThan">
      <formula>#REF!</formula>
    </cfRule>
  </conditionalFormatting>
  <conditionalFormatting sqref="AT14:AU15">
    <cfRule type="cellIs" dxfId="14729" priority="252" operator="greaterThan">
      <formula>#REF!</formula>
    </cfRule>
  </conditionalFormatting>
  <conditionalFormatting sqref="AT13:AU13">
    <cfRule type="cellIs" dxfId="14728" priority="251" operator="greaterThan">
      <formula>#REF!</formula>
    </cfRule>
  </conditionalFormatting>
  <conditionalFormatting sqref="AT17:AU17">
    <cfRule type="cellIs" dxfId="14727" priority="253" operator="greaterThan">
      <formula>#REF!</formula>
    </cfRule>
  </conditionalFormatting>
  <conditionalFormatting sqref="AV38">
    <cfRule type="cellIs" dxfId="14726" priority="249" operator="lessThan">
      <formula>#REF!</formula>
    </cfRule>
    <cfRule type="cellIs" dxfId="14725" priority="250" operator="lessThan">
      <formula>#REF!</formula>
    </cfRule>
  </conditionalFormatting>
  <conditionalFormatting sqref="AW10">
    <cfRule type="cellIs" dxfId="14724" priority="248" operator="lessThan">
      <formula>#REF!</formula>
    </cfRule>
  </conditionalFormatting>
  <conditionalFormatting sqref="AX19 AX13:AX15 AX17">
    <cfRule type="cellIs" dxfId="14723" priority="247" operator="greaterThan">
      <formula>#REF!</formula>
    </cfRule>
  </conditionalFormatting>
  <conditionalFormatting sqref="BA21">
    <cfRule type="cellIs" dxfId="14722" priority="244" operator="lessThan">
      <formula>#REF!</formula>
    </cfRule>
  </conditionalFormatting>
  <conditionalFormatting sqref="BA11:BB11">
    <cfRule type="cellIs" dxfId="14721" priority="243" operator="lessThan">
      <formula>#REF!</formula>
    </cfRule>
  </conditionalFormatting>
  <conditionalFormatting sqref="BA12:BB12">
    <cfRule type="cellIs" dxfId="14720" priority="242" operator="lessThan">
      <formula>#REF!</formula>
    </cfRule>
  </conditionalFormatting>
  <conditionalFormatting sqref="BA20">
    <cfRule type="cellIs" dxfId="14719" priority="245" operator="lessThan">
      <formula>#REF!</formula>
    </cfRule>
    <cfRule type="cellIs" dxfId="14718" priority="246" operator="lessThan">
      <formula>#REF!</formula>
    </cfRule>
  </conditionalFormatting>
  <conditionalFormatting sqref="BA30">
    <cfRule type="cellIs" dxfId="14717" priority="239" operator="lessThan">
      <formula>#REF!</formula>
    </cfRule>
  </conditionalFormatting>
  <conditionalFormatting sqref="BA29">
    <cfRule type="cellIs" dxfId="14716" priority="240" operator="lessThan">
      <formula>#REF!</formula>
    </cfRule>
    <cfRule type="cellIs" dxfId="14715" priority="241" operator="lessThan">
      <formula>#REF!</formula>
    </cfRule>
  </conditionalFormatting>
  <conditionalFormatting sqref="BA39">
    <cfRule type="cellIs" dxfId="14714" priority="238" operator="lessThan">
      <formula>#REF!</formula>
    </cfRule>
  </conditionalFormatting>
  <conditionalFormatting sqref="BA9:BB9">
    <cfRule type="cellIs" dxfId="14713" priority="236" operator="lessThan">
      <formula>#REF!</formula>
    </cfRule>
    <cfRule type="cellIs" dxfId="14712" priority="237" operator="greaterThan">
      <formula>#REF!</formula>
    </cfRule>
  </conditionalFormatting>
  <conditionalFormatting sqref="AY19:AZ19">
    <cfRule type="cellIs" dxfId="14711" priority="235" operator="greaterThan">
      <formula>#REF!</formula>
    </cfRule>
  </conditionalFormatting>
  <conditionalFormatting sqref="AY14:AZ15">
    <cfRule type="cellIs" dxfId="14710" priority="233" operator="greaterThan">
      <formula>#REF!</formula>
    </cfRule>
  </conditionalFormatting>
  <conditionalFormatting sqref="AY13:AZ13">
    <cfRule type="cellIs" dxfId="14709" priority="232" operator="greaterThan">
      <formula>#REF!</formula>
    </cfRule>
  </conditionalFormatting>
  <conditionalFormatting sqref="AY17:AZ17">
    <cfRule type="cellIs" dxfId="14708" priority="234" operator="greaterThan">
      <formula>#REF!</formula>
    </cfRule>
  </conditionalFormatting>
  <conditionalFormatting sqref="BA38">
    <cfRule type="cellIs" dxfId="14707" priority="230" operator="lessThan">
      <formula>#REF!</formula>
    </cfRule>
    <cfRule type="cellIs" dxfId="14706" priority="231" operator="lessThan">
      <formula>#REF!</formula>
    </cfRule>
  </conditionalFormatting>
  <conditionalFormatting sqref="BB10">
    <cfRule type="cellIs" dxfId="14705" priority="229" operator="lessThan">
      <formula>#REF!</formula>
    </cfRule>
  </conditionalFormatting>
  <conditionalFormatting sqref="BC19 BC13:BC15 BC17">
    <cfRule type="cellIs" dxfId="14704" priority="228" operator="greaterThan">
      <formula>#REF!</formula>
    </cfRule>
  </conditionalFormatting>
  <conditionalFormatting sqref="BF21">
    <cfRule type="cellIs" dxfId="14703" priority="225" operator="lessThan">
      <formula>#REF!</formula>
    </cfRule>
  </conditionalFormatting>
  <conditionalFormatting sqref="BF11">
    <cfRule type="cellIs" dxfId="14702" priority="224" operator="lessThan">
      <formula>#REF!</formula>
    </cfRule>
  </conditionalFormatting>
  <conditionalFormatting sqref="BF12">
    <cfRule type="cellIs" dxfId="14701" priority="223" operator="lessThan">
      <formula>#REF!</formula>
    </cfRule>
  </conditionalFormatting>
  <conditionalFormatting sqref="BF20">
    <cfRule type="cellIs" dxfId="14700" priority="226" operator="lessThan">
      <formula>#REF!</formula>
    </cfRule>
    <cfRule type="cellIs" dxfId="14699" priority="227" operator="lessThan">
      <formula>#REF!</formula>
    </cfRule>
  </conditionalFormatting>
  <conditionalFormatting sqref="BF30">
    <cfRule type="cellIs" dxfId="14698" priority="220" operator="lessThan">
      <formula>#REF!</formula>
    </cfRule>
  </conditionalFormatting>
  <conditionalFormatting sqref="BF29">
    <cfRule type="cellIs" dxfId="14697" priority="221" operator="lessThan">
      <formula>#REF!</formula>
    </cfRule>
    <cfRule type="cellIs" dxfId="14696" priority="222" operator="lessThan">
      <formula>#REF!</formula>
    </cfRule>
  </conditionalFormatting>
  <conditionalFormatting sqref="BF39">
    <cfRule type="cellIs" dxfId="14695" priority="219" operator="lessThan">
      <formula>#REF!</formula>
    </cfRule>
  </conditionalFormatting>
  <conditionalFormatting sqref="BF9">
    <cfRule type="cellIs" dxfId="14694" priority="217" operator="lessThan">
      <formula>#REF!</formula>
    </cfRule>
    <cfRule type="cellIs" dxfId="14693" priority="218" operator="greaterThan">
      <formula>#REF!</formula>
    </cfRule>
  </conditionalFormatting>
  <conditionalFormatting sqref="BD19:BE19">
    <cfRule type="cellIs" dxfId="14692" priority="216" operator="greaterThan">
      <formula>#REF!</formula>
    </cfRule>
  </conditionalFormatting>
  <conditionalFormatting sqref="BD14:BE15">
    <cfRule type="cellIs" dxfId="14691" priority="214" operator="greaterThan">
      <formula>#REF!</formula>
    </cfRule>
  </conditionalFormatting>
  <conditionalFormatting sqref="BD13:BE13">
    <cfRule type="cellIs" dxfId="14690" priority="213" operator="greaterThan">
      <formula>#REF!</formula>
    </cfRule>
  </conditionalFormatting>
  <conditionalFormatting sqref="BD17:BE17">
    <cfRule type="cellIs" dxfId="14689" priority="215" operator="greaterThan">
      <formula>#REF!</formula>
    </cfRule>
  </conditionalFormatting>
  <conditionalFormatting sqref="BF38">
    <cfRule type="cellIs" dxfId="14688" priority="211" operator="lessThan">
      <formula>#REF!</formula>
    </cfRule>
    <cfRule type="cellIs" dxfId="14687" priority="212" operator="lessThan">
      <formula>#REF!</formula>
    </cfRule>
  </conditionalFormatting>
  <conditionalFormatting sqref="O19">
    <cfRule type="cellIs" dxfId="14686" priority="209" operator="greaterThan">
      <formula>#REF!</formula>
    </cfRule>
  </conditionalFormatting>
  <conditionalFormatting sqref="P19:Q19">
    <cfRule type="cellIs" dxfId="14685" priority="208" operator="greaterThan">
      <formula>#REF!</formula>
    </cfRule>
  </conditionalFormatting>
  <conditionalFormatting sqref="T16">
    <cfRule type="cellIs" dxfId="14684" priority="207" operator="greaterThan">
      <formula>#REF!</formula>
    </cfRule>
  </conditionalFormatting>
  <conditionalFormatting sqref="F15:F16">
    <cfRule type="cellIs" dxfId="14683" priority="206" operator="greaterThan">
      <formula>#REF!</formula>
    </cfRule>
  </conditionalFormatting>
  <conditionalFormatting sqref="J19:L19">
    <cfRule type="cellIs" dxfId="14682" priority="205" operator="greaterThan">
      <formula>#REF!</formula>
    </cfRule>
  </conditionalFormatting>
  <conditionalFormatting sqref="J17:L17">
    <cfRule type="cellIs" dxfId="14681" priority="204" operator="greaterThan">
      <formula>#REF!</formula>
    </cfRule>
  </conditionalFormatting>
  <conditionalFormatting sqref="L14">
    <cfRule type="cellIs" dxfId="14680" priority="203" operator="greaterThan">
      <formula>#REF!</formula>
    </cfRule>
  </conditionalFormatting>
  <conditionalFormatting sqref="J14 J16">
    <cfRule type="cellIs" dxfId="14679" priority="202" operator="greaterThan">
      <formula>#REF!</formula>
    </cfRule>
  </conditionalFormatting>
  <conditionalFormatting sqref="K14 K16">
    <cfRule type="cellIs" dxfId="14678" priority="201" operator="greaterThan">
      <formula>#REF!</formula>
    </cfRule>
  </conditionalFormatting>
  <conditionalFormatting sqref="E15:E16">
    <cfRule type="cellIs" dxfId="14677" priority="200" operator="greaterThan">
      <formula>#REF!</formula>
    </cfRule>
  </conditionalFormatting>
  <conditionalFormatting sqref="E19:G19">
    <cfRule type="cellIs" dxfId="14676" priority="199" operator="greaterThan">
      <formula>#REF!</formula>
    </cfRule>
  </conditionalFormatting>
  <conditionalFormatting sqref="BG11">
    <cfRule type="cellIs" dxfId="14675" priority="198" operator="lessThan">
      <formula>#REF!</formula>
    </cfRule>
  </conditionalFormatting>
  <conditionalFormatting sqref="BG12">
    <cfRule type="cellIs" dxfId="14674" priority="197" operator="lessThan">
      <formula>#REF!</formula>
    </cfRule>
  </conditionalFormatting>
  <conditionalFormatting sqref="BG9">
    <cfRule type="cellIs" dxfId="14673" priority="195" operator="lessThan">
      <formula>#REF!</formula>
    </cfRule>
    <cfRule type="cellIs" dxfId="14672" priority="196" operator="greaterThan">
      <formula>#REF!</formula>
    </cfRule>
  </conditionalFormatting>
  <conditionalFormatting sqref="BG10">
    <cfRule type="cellIs" dxfId="14671" priority="194" operator="lessThan">
      <formula>#REF!</formula>
    </cfRule>
  </conditionalFormatting>
  <conditionalFormatting sqref="N21">
    <cfRule type="cellIs" dxfId="14670" priority="191" operator="lessThan">
      <formula>#REF!</formula>
    </cfRule>
  </conditionalFormatting>
  <conditionalFormatting sqref="N20">
    <cfRule type="cellIs" dxfId="14669" priority="192" operator="lessThan">
      <formula>#REF!</formula>
    </cfRule>
    <cfRule type="cellIs" dxfId="14668" priority="193" operator="lessThan">
      <formula>#REF!</formula>
    </cfRule>
  </conditionalFormatting>
  <conditionalFormatting sqref="N30">
    <cfRule type="cellIs" dxfId="14667" priority="188" operator="lessThan">
      <formula>#REF!</formula>
    </cfRule>
  </conditionalFormatting>
  <conditionalFormatting sqref="N29">
    <cfRule type="cellIs" dxfId="14666" priority="189" operator="lessThan">
      <formula>#REF!</formula>
    </cfRule>
    <cfRule type="cellIs" dxfId="14665" priority="190" operator="lessThan">
      <formula>#REF!</formula>
    </cfRule>
  </conditionalFormatting>
  <conditionalFormatting sqref="N39">
    <cfRule type="cellIs" dxfId="14664" priority="185" operator="lessThan">
      <formula>#REF!</formula>
    </cfRule>
  </conditionalFormatting>
  <conditionalFormatting sqref="N38">
    <cfRule type="cellIs" dxfId="14663" priority="186" operator="lessThan">
      <formula>#REF!</formula>
    </cfRule>
    <cfRule type="cellIs" dxfId="14662" priority="187" operator="lessThan">
      <formula>#REF!</formula>
    </cfRule>
  </conditionalFormatting>
  <conditionalFormatting sqref="S21">
    <cfRule type="cellIs" dxfId="14661" priority="182" operator="lessThan">
      <formula>#REF!</formula>
    </cfRule>
  </conditionalFormatting>
  <conditionalFormatting sqref="S20">
    <cfRule type="cellIs" dxfId="14660" priority="183" operator="lessThan">
      <formula>#REF!</formula>
    </cfRule>
    <cfRule type="cellIs" dxfId="14659" priority="184" operator="lessThan">
      <formula>#REF!</formula>
    </cfRule>
  </conditionalFormatting>
  <conditionalFormatting sqref="S30">
    <cfRule type="cellIs" dxfId="14658" priority="179" operator="lessThan">
      <formula>#REF!</formula>
    </cfRule>
  </conditionalFormatting>
  <conditionalFormatting sqref="S29">
    <cfRule type="cellIs" dxfId="14657" priority="180" operator="lessThan">
      <formula>#REF!</formula>
    </cfRule>
    <cfRule type="cellIs" dxfId="14656" priority="181" operator="lessThan">
      <formula>#REF!</formula>
    </cfRule>
  </conditionalFormatting>
  <conditionalFormatting sqref="S39">
    <cfRule type="cellIs" dxfId="14655" priority="176" operator="lessThan">
      <formula>#REF!</formula>
    </cfRule>
  </conditionalFormatting>
  <conditionalFormatting sqref="S38">
    <cfRule type="cellIs" dxfId="14654" priority="177" operator="lessThan">
      <formula>#REF!</formula>
    </cfRule>
    <cfRule type="cellIs" dxfId="14653" priority="178" operator="lessThan">
      <formula>#REF!</formula>
    </cfRule>
  </conditionalFormatting>
  <conditionalFormatting sqref="X21">
    <cfRule type="cellIs" dxfId="14652" priority="173" operator="lessThan">
      <formula>#REF!</formula>
    </cfRule>
  </conditionalFormatting>
  <conditionalFormatting sqref="X20">
    <cfRule type="cellIs" dxfId="14651" priority="174" operator="lessThan">
      <formula>#REF!</formula>
    </cfRule>
    <cfRule type="cellIs" dxfId="14650" priority="175" operator="lessThan">
      <formula>#REF!</formula>
    </cfRule>
  </conditionalFormatting>
  <conditionalFormatting sqref="X30">
    <cfRule type="cellIs" dxfId="14649" priority="170" operator="lessThan">
      <formula>#REF!</formula>
    </cfRule>
  </conditionalFormatting>
  <conditionalFormatting sqref="X29">
    <cfRule type="cellIs" dxfId="14648" priority="171" operator="lessThan">
      <formula>#REF!</formula>
    </cfRule>
    <cfRule type="cellIs" dxfId="14647" priority="172" operator="lessThan">
      <formula>#REF!</formula>
    </cfRule>
  </conditionalFormatting>
  <conditionalFormatting sqref="X39">
    <cfRule type="cellIs" dxfId="14646" priority="167" operator="lessThan">
      <formula>#REF!</formula>
    </cfRule>
  </conditionalFormatting>
  <conditionalFormatting sqref="X38">
    <cfRule type="cellIs" dxfId="14645" priority="168" operator="lessThan">
      <formula>#REF!</formula>
    </cfRule>
    <cfRule type="cellIs" dxfId="14644" priority="169" operator="lessThan">
      <formula>#REF!</formula>
    </cfRule>
  </conditionalFormatting>
  <conditionalFormatting sqref="AC21">
    <cfRule type="cellIs" dxfId="14643" priority="164" operator="lessThan">
      <formula>#REF!</formula>
    </cfRule>
  </conditionalFormatting>
  <conditionalFormatting sqref="AC20">
    <cfRule type="cellIs" dxfId="14642" priority="165" operator="lessThan">
      <formula>#REF!</formula>
    </cfRule>
    <cfRule type="cellIs" dxfId="14641" priority="166" operator="lessThan">
      <formula>#REF!</formula>
    </cfRule>
  </conditionalFormatting>
  <conditionalFormatting sqref="AC30">
    <cfRule type="cellIs" dxfId="14640" priority="161" operator="lessThan">
      <formula>#REF!</formula>
    </cfRule>
  </conditionalFormatting>
  <conditionalFormatting sqref="AC29">
    <cfRule type="cellIs" dxfId="14639" priority="162" operator="lessThan">
      <formula>#REF!</formula>
    </cfRule>
    <cfRule type="cellIs" dxfId="14638" priority="163" operator="lessThan">
      <formula>#REF!</formula>
    </cfRule>
  </conditionalFormatting>
  <conditionalFormatting sqref="AC39">
    <cfRule type="cellIs" dxfId="14637" priority="158" operator="lessThan">
      <formula>#REF!</formula>
    </cfRule>
  </conditionalFormatting>
  <conditionalFormatting sqref="AC38">
    <cfRule type="cellIs" dxfId="14636" priority="159" operator="lessThan">
      <formula>#REF!</formula>
    </cfRule>
    <cfRule type="cellIs" dxfId="14635" priority="160" operator="lessThan">
      <formula>#REF!</formula>
    </cfRule>
  </conditionalFormatting>
  <conditionalFormatting sqref="AH21">
    <cfRule type="cellIs" dxfId="14634" priority="155" operator="lessThan">
      <formula>#REF!</formula>
    </cfRule>
  </conditionalFormatting>
  <conditionalFormatting sqref="AH20">
    <cfRule type="cellIs" dxfId="14633" priority="156" operator="lessThan">
      <formula>#REF!</formula>
    </cfRule>
    <cfRule type="cellIs" dxfId="14632" priority="157" operator="lessThan">
      <formula>#REF!</formula>
    </cfRule>
  </conditionalFormatting>
  <conditionalFormatting sqref="AH30">
    <cfRule type="cellIs" dxfId="14631" priority="152" operator="lessThan">
      <formula>#REF!</formula>
    </cfRule>
  </conditionalFormatting>
  <conditionalFormatting sqref="AH29">
    <cfRule type="cellIs" dxfId="14630" priority="153" operator="lessThan">
      <formula>#REF!</formula>
    </cfRule>
    <cfRule type="cellIs" dxfId="14629" priority="154" operator="lessThan">
      <formula>#REF!</formula>
    </cfRule>
  </conditionalFormatting>
  <conditionalFormatting sqref="AH39">
    <cfRule type="cellIs" dxfId="14628" priority="149" operator="lessThan">
      <formula>#REF!</formula>
    </cfRule>
  </conditionalFormatting>
  <conditionalFormatting sqref="AH38">
    <cfRule type="cellIs" dxfId="14627" priority="150" operator="lessThan">
      <formula>#REF!</formula>
    </cfRule>
    <cfRule type="cellIs" dxfId="14626" priority="151" operator="lessThan">
      <formula>#REF!</formula>
    </cfRule>
  </conditionalFormatting>
  <conditionalFormatting sqref="AM21">
    <cfRule type="cellIs" dxfId="14625" priority="146" operator="lessThan">
      <formula>#REF!</formula>
    </cfRule>
  </conditionalFormatting>
  <conditionalFormatting sqref="AM20">
    <cfRule type="cellIs" dxfId="14624" priority="147" operator="lessThan">
      <formula>#REF!</formula>
    </cfRule>
    <cfRule type="cellIs" dxfId="14623" priority="148" operator="lessThan">
      <formula>#REF!</formula>
    </cfRule>
  </conditionalFormatting>
  <conditionalFormatting sqref="AM30">
    <cfRule type="cellIs" dxfId="14622" priority="143" operator="lessThan">
      <formula>#REF!</formula>
    </cfRule>
  </conditionalFormatting>
  <conditionalFormatting sqref="AM29">
    <cfRule type="cellIs" dxfId="14621" priority="144" operator="lessThan">
      <formula>#REF!</formula>
    </cfRule>
    <cfRule type="cellIs" dxfId="14620" priority="145" operator="lessThan">
      <formula>#REF!</formula>
    </cfRule>
  </conditionalFormatting>
  <conditionalFormatting sqref="AM39">
    <cfRule type="cellIs" dxfId="14619" priority="140" operator="lessThan">
      <formula>#REF!</formula>
    </cfRule>
  </conditionalFormatting>
  <conditionalFormatting sqref="AM38">
    <cfRule type="cellIs" dxfId="14618" priority="141" operator="lessThan">
      <formula>#REF!</formula>
    </cfRule>
    <cfRule type="cellIs" dxfId="14617" priority="142" operator="lessThan">
      <formula>#REF!</formula>
    </cfRule>
  </conditionalFormatting>
  <conditionalFormatting sqref="AR21">
    <cfRule type="cellIs" dxfId="14616" priority="137" operator="lessThan">
      <formula>#REF!</formula>
    </cfRule>
  </conditionalFormatting>
  <conditionalFormatting sqref="AR20">
    <cfRule type="cellIs" dxfId="14615" priority="138" operator="lessThan">
      <formula>#REF!</formula>
    </cfRule>
    <cfRule type="cellIs" dxfId="14614" priority="139" operator="lessThan">
      <formula>#REF!</formula>
    </cfRule>
  </conditionalFormatting>
  <conditionalFormatting sqref="AR30">
    <cfRule type="cellIs" dxfId="14613" priority="134" operator="lessThan">
      <formula>#REF!</formula>
    </cfRule>
  </conditionalFormatting>
  <conditionalFormatting sqref="AR29">
    <cfRule type="cellIs" dxfId="14612" priority="135" operator="lessThan">
      <formula>#REF!</formula>
    </cfRule>
    <cfRule type="cellIs" dxfId="14611" priority="136" operator="lessThan">
      <formula>#REF!</formula>
    </cfRule>
  </conditionalFormatting>
  <conditionalFormatting sqref="AR39">
    <cfRule type="cellIs" dxfId="14610" priority="131" operator="lessThan">
      <formula>#REF!</formula>
    </cfRule>
  </conditionalFormatting>
  <conditionalFormatting sqref="AR38">
    <cfRule type="cellIs" dxfId="14609" priority="132" operator="lessThan">
      <formula>#REF!</formula>
    </cfRule>
    <cfRule type="cellIs" dxfId="14608" priority="133" operator="lessThan">
      <formula>#REF!</formula>
    </cfRule>
  </conditionalFormatting>
  <conditionalFormatting sqref="AW21">
    <cfRule type="cellIs" dxfId="14607" priority="128" operator="lessThan">
      <formula>#REF!</formula>
    </cfRule>
  </conditionalFormatting>
  <conditionalFormatting sqref="AW20">
    <cfRule type="cellIs" dxfId="14606" priority="129" operator="lessThan">
      <formula>#REF!</formula>
    </cfRule>
    <cfRule type="cellIs" dxfId="14605" priority="130" operator="lessThan">
      <formula>#REF!</formula>
    </cfRule>
  </conditionalFormatting>
  <conditionalFormatting sqref="AW30">
    <cfRule type="cellIs" dxfId="14604" priority="125" operator="lessThan">
      <formula>#REF!</formula>
    </cfRule>
  </conditionalFormatting>
  <conditionalFormatting sqref="AW29">
    <cfRule type="cellIs" dxfId="14603" priority="126" operator="lessThan">
      <formula>#REF!</formula>
    </cfRule>
    <cfRule type="cellIs" dxfId="14602" priority="127" operator="lessThan">
      <formula>#REF!</formula>
    </cfRule>
  </conditionalFormatting>
  <conditionalFormatting sqref="AW39">
    <cfRule type="cellIs" dxfId="14601" priority="122" operator="lessThan">
      <formula>#REF!</formula>
    </cfRule>
  </conditionalFormatting>
  <conditionalFormatting sqref="AW38">
    <cfRule type="cellIs" dxfId="14600" priority="123" operator="lessThan">
      <formula>#REF!</formula>
    </cfRule>
    <cfRule type="cellIs" dxfId="14599" priority="124" operator="lessThan">
      <formula>#REF!</formula>
    </cfRule>
  </conditionalFormatting>
  <conditionalFormatting sqref="BB21">
    <cfRule type="cellIs" dxfId="14598" priority="119" operator="lessThan">
      <formula>#REF!</formula>
    </cfRule>
  </conditionalFormatting>
  <conditionalFormatting sqref="BB20">
    <cfRule type="cellIs" dxfId="14597" priority="120" operator="lessThan">
      <formula>#REF!</formula>
    </cfRule>
    <cfRule type="cellIs" dxfId="14596" priority="121" operator="lessThan">
      <formula>#REF!</formula>
    </cfRule>
  </conditionalFormatting>
  <conditionalFormatting sqref="BB30">
    <cfRule type="cellIs" dxfId="14595" priority="116" operator="lessThan">
      <formula>#REF!</formula>
    </cfRule>
  </conditionalFormatting>
  <conditionalFormatting sqref="BB29">
    <cfRule type="cellIs" dxfId="14594" priority="117" operator="lessThan">
      <formula>#REF!</formula>
    </cfRule>
    <cfRule type="cellIs" dxfId="14593" priority="118" operator="lessThan">
      <formula>#REF!</formula>
    </cfRule>
  </conditionalFormatting>
  <conditionalFormatting sqref="BB39">
    <cfRule type="cellIs" dxfId="14592" priority="113" operator="lessThan">
      <formula>#REF!</formula>
    </cfRule>
  </conditionalFormatting>
  <conditionalFormatting sqref="BB38">
    <cfRule type="cellIs" dxfId="14591" priority="114" operator="lessThan">
      <formula>#REF!</formula>
    </cfRule>
    <cfRule type="cellIs" dxfId="14590" priority="115" operator="lessThan">
      <formula>#REF!</formula>
    </cfRule>
  </conditionalFormatting>
  <conditionalFormatting sqref="BG21">
    <cfRule type="cellIs" dxfId="14589" priority="110" operator="lessThan">
      <formula>#REF!</formula>
    </cfRule>
  </conditionalFormatting>
  <conditionalFormatting sqref="BG20">
    <cfRule type="cellIs" dxfId="14588" priority="111" operator="lessThan">
      <formula>#REF!</formula>
    </cfRule>
    <cfRule type="cellIs" dxfId="14587" priority="112" operator="lessThan">
      <formula>#REF!</formula>
    </cfRule>
  </conditionalFormatting>
  <conditionalFormatting sqref="BG30">
    <cfRule type="cellIs" dxfId="14586" priority="107" operator="lessThan">
      <formula>#REF!</formula>
    </cfRule>
  </conditionalFormatting>
  <conditionalFormatting sqref="BG29">
    <cfRule type="cellIs" dxfId="14585" priority="108" operator="lessThan">
      <formula>#REF!</formula>
    </cfRule>
    <cfRule type="cellIs" dxfId="14584" priority="109" operator="lessThan">
      <formula>#REF!</formula>
    </cfRule>
  </conditionalFormatting>
  <conditionalFormatting sqref="BG39">
    <cfRule type="cellIs" dxfId="14583" priority="104" operator="lessThan">
      <formula>#REF!</formula>
    </cfRule>
  </conditionalFormatting>
  <conditionalFormatting sqref="BG38">
    <cfRule type="cellIs" dxfId="14582" priority="105" operator="lessThan">
      <formula>#REF!</formula>
    </cfRule>
    <cfRule type="cellIs" dxfId="14581" priority="106" operator="lessThan">
      <formula>#REF!</formula>
    </cfRule>
  </conditionalFormatting>
  <conditionalFormatting sqref="O13:Q13">
    <cfRule type="cellIs" dxfId="14580" priority="103" operator="greaterThan">
      <formula>#REF!</formula>
    </cfRule>
  </conditionalFormatting>
  <conditionalFormatting sqref="T13:V13">
    <cfRule type="cellIs" dxfId="14579" priority="102" operator="greaterThan">
      <formula>#REF!</formula>
    </cfRule>
  </conditionalFormatting>
  <conditionalFormatting sqref="O14">
    <cfRule type="cellIs" dxfId="14578" priority="101" operator="greaterThan">
      <formula>#REF!</formula>
    </cfRule>
  </conditionalFormatting>
  <conditionalFormatting sqref="P14">
    <cfRule type="cellIs" dxfId="14577" priority="100" operator="greaterThan">
      <formula>#REF!</formula>
    </cfRule>
  </conditionalFormatting>
  <conditionalFormatting sqref="T14">
    <cfRule type="cellIs" dxfId="14576" priority="99" operator="greaterThan">
      <formula>#REF!</formula>
    </cfRule>
  </conditionalFormatting>
  <conditionalFormatting sqref="U14">
    <cfRule type="cellIs" dxfId="14575" priority="98" operator="greaterThan">
      <formula>#REF!</formula>
    </cfRule>
  </conditionalFormatting>
  <conditionalFormatting sqref="G14">
    <cfRule type="cellIs" dxfId="14574" priority="97" operator="greaterThan">
      <formula>#REF!</formula>
    </cfRule>
  </conditionalFormatting>
  <conditionalFormatting sqref="E13:G13">
    <cfRule type="cellIs" dxfId="14573" priority="96" operator="greaterThan">
      <formula>#REF!</formula>
    </cfRule>
  </conditionalFormatting>
  <conditionalFormatting sqref="E14">
    <cfRule type="cellIs" dxfId="14572" priority="95" operator="greaterThan">
      <formula>#REF!</formula>
    </cfRule>
  </conditionalFormatting>
  <conditionalFormatting sqref="F14">
    <cfRule type="cellIs" dxfId="14571" priority="94" operator="greaterThan">
      <formula>#REF!</formula>
    </cfRule>
  </conditionalFormatting>
  <conditionalFormatting sqref="J15">
    <cfRule type="cellIs" dxfId="14570" priority="93" operator="greaterThan">
      <formula>#REF!</formula>
    </cfRule>
  </conditionalFormatting>
  <conditionalFormatting sqref="K15">
    <cfRule type="cellIs" dxfId="14569" priority="92" operator="greaterThan">
      <formula>#REF!</formula>
    </cfRule>
  </conditionalFormatting>
  <conditionalFormatting sqref="T19:V19">
    <cfRule type="cellIs" dxfId="14568" priority="91" operator="greaterThan">
      <formula>#REF!</formula>
    </cfRule>
  </conditionalFormatting>
  <conditionalFormatting sqref="BH19 BH13:BH15 BH17">
    <cfRule type="cellIs" dxfId="14567" priority="90" operator="greaterThan">
      <formula>#REF!</formula>
    </cfRule>
  </conditionalFormatting>
  <conditionalFormatting sqref="BK21">
    <cfRule type="cellIs" dxfId="14566" priority="87" operator="lessThan">
      <formula>#REF!</formula>
    </cfRule>
  </conditionalFormatting>
  <conditionalFormatting sqref="BK11">
    <cfRule type="cellIs" dxfId="14565" priority="86" operator="lessThan">
      <formula>#REF!</formula>
    </cfRule>
  </conditionalFormatting>
  <conditionalFormatting sqref="BK12">
    <cfRule type="cellIs" dxfId="14564" priority="85" operator="lessThan">
      <formula>#REF!</formula>
    </cfRule>
  </conditionalFormatting>
  <conditionalFormatting sqref="BK20">
    <cfRule type="cellIs" dxfId="14563" priority="88" operator="lessThan">
      <formula>#REF!</formula>
    </cfRule>
    <cfRule type="cellIs" dxfId="14562" priority="89" operator="lessThan">
      <formula>#REF!</formula>
    </cfRule>
  </conditionalFormatting>
  <conditionalFormatting sqref="BK30">
    <cfRule type="cellIs" dxfId="14561" priority="82" operator="lessThan">
      <formula>#REF!</formula>
    </cfRule>
  </conditionalFormatting>
  <conditionalFormatting sqref="BK29">
    <cfRule type="cellIs" dxfId="14560" priority="83" operator="lessThan">
      <formula>#REF!</formula>
    </cfRule>
    <cfRule type="cellIs" dxfId="14559" priority="84" operator="lessThan">
      <formula>#REF!</formula>
    </cfRule>
  </conditionalFormatting>
  <conditionalFormatting sqref="BK39">
    <cfRule type="cellIs" dxfId="14558" priority="81" operator="lessThan">
      <formula>#REF!</formula>
    </cfRule>
  </conditionalFormatting>
  <conditionalFormatting sqref="BK9">
    <cfRule type="cellIs" dxfId="14557" priority="79" operator="lessThan">
      <formula>#REF!</formula>
    </cfRule>
    <cfRule type="cellIs" dxfId="14556" priority="80" operator="greaterThan">
      <formula>#REF!</formula>
    </cfRule>
  </conditionalFormatting>
  <conditionalFormatting sqref="BI19:BJ19">
    <cfRule type="cellIs" dxfId="14555" priority="78" operator="greaterThan">
      <formula>#REF!</formula>
    </cfRule>
  </conditionalFormatting>
  <conditionalFormatting sqref="BI14:BJ15">
    <cfRule type="cellIs" dxfId="14554" priority="76" operator="greaterThan">
      <formula>#REF!</formula>
    </cfRule>
  </conditionalFormatting>
  <conditionalFormatting sqref="BI13:BJ13">
    <cfRule type="cellIs" dxfId="14553" priority="75" operator="greaterThan">
      <formula>#REF!</formula>
    </cfRule>
  </conditionalFormatting>
  <conditionalFormatting sqref="BI17:BJ17">
    <cfRule type="cellIs" dxfId="14552" priority="77" operator="greaterThan">
      <formula>#REF!</formula>
    </cfRule>
  </conditionalFormatting>
  <conditionalFormatting sqref="BK38">
    <cfRule type="cellIs" dxfId="14551" priority="73" operator="lessThan">
      <formula>#REF!</formula>
    </cfRule>
    <cfRule type="cellIs" dxfId="14550" priority="74" operator="lessThan">
      <formula>#REF!</formula>
    </cfRule>
  </conditionalFormatting>
  <conditionalFormatting sqref="BL11">
    <cfRule type="cellIs" dxfId="14549" priority="71" operator="lessThan">
      <formula>#REF!</formula>
    </cfRule>
  </conditionalFormatting>
  <conditionalFormatting sqref="BL12">
    <cfRule type="cellIs" dxfId="14548" priority="70" operator="lessThan">
      <formula>#REF!</formula>
    </cfRule>
  </conditionalFormatting>
  <conditionalFormatting sqref="BL9">
    <cfRule type="cellIs" dxfId="14547" priority="68" operator="lessThan">
      <formula>#REF!</formula>
    </cfRule>
    <cfRule type="cellIs" dxfId="14546" priority="69" operator="greaterThan">
      <formula>#REF!</formula>
    </cfRule>
  </conditionalFormatting>
  <conditionalFormatting sqref="BL10">
    <cfRule type="cellIs" dxfId="14545" priority="67" operator="lessThan">
      <formula>#REF!</formula>
    </cfRule>
  </conditionalFormatting>
  <conditionalFormatting sqref="BL21">
    <cfRule type="cellIs" dxfId="14544" priority="64" operator="lessThan">
      <formula>#REF!</formula>
    </cfRule>
  </conditionalFormatting>
  <conditionalFormatting sqref="BL20">
    <cfRule type="cellIs" dxfId="14543" priority="65" operator="lessThan">
      <formula>#REF!</formula>
    </cfRule>
    <cfRule type="cellIs" dxfId="14542" priority="66" operator="lessThan">
      <formula>#REF!</formula>
    </cfRule>
  </conditionalFormatting>
  <conditionalFormatting sqref="BL30">
    <cfRule type="cellIs" dxfId="14541" priority="61" operator="lessThan">
      <formula>#REF!</formula>
    </cfRule>
  </conditionalFormatting>
  <conditionalFormatting sqref="BL29">
    <cfRule type="cellIs" dxfId="14540" priority="62" operator="lessThan">
      <formula>#REF!</formula>
    </cfRule>
    <cfRule type="cellIs" dxfId="14539" priority="63" operator="lessThan">
      <formula>#REF!</formula>
    </cfRule>
  </conditionalFormatting>
  <conditionalFormatting sqref="BL39">
    <cfRule type="cellIs" dxfId="14538" priority="58" operator="lessThan">
      <formula>#REF!</formula>
    </cfRule>
  </conditionalFormatting>
  <conditionalFormatting sqref="BL38">
    <cfRule type="cellIs" dxfId="14537" priority="59" operator="lessThan">
      <formula>#REF!</formula>
    </cfRule>
    <cfRule type="cellIs" dxfId="14536" priority="60" operator="lessThan">
      <formula>#REF!</formula>
    </cfRule>
  </conditionalFormatting>
  <conditionalFormatting sqref="BM19 BM13:BM15 BM17">
    <cfRule type="cellIs" dxfId="14535" priority="57" operator="greaterThan">
      <formula>#REF!</formula>
    </cfRule>
  </conditionalFormatting>
  <conditionalFormatting sqref="BP21">
    <cfRule type="cellIs" dxfId="14534" priority="54" operator="lessThan">
      <formula>#REF!</formula>
    </cfRule>
  </conditionalFormatting>
  <conditionalFormatting sqref="BP11">
    <cfRule type="cellIs" dxfId="14533" priority="53" operator="lessThan">
      <formula>#REF!</formula>
    </cfRule>
  </conditionalFormatting>
  <conditionalFormatting sqref="BP12">
    <cfRule type="cellIs" dxfId="14532" priority="52" operator="lessThan">
      <formula>#REF!</formula>
    </cfRule>
  </conditionalFormatting>
  <conditionalFormatting sqref="BP20">
    <cfRule type="cellIs" dxfId="14531" priority="55" operator="lessThan">
      <formula>#REF!</formula>
    </cfRule>
    <cfRule type="cellIs" dxfId="14530" priority="56" operator="lessThan">
      <formula>#REF!</formula>
    </cfRule>
  </conditionalFormatting>
  <conditionalFormatting sqref="BP30">
    <cfRule type="cellIs" dxfId="14529" priority="49" operator="lessThan">
      <formula>#REF!</formula>
    </cfRule>
  </conditionalFormatting>
  <conditionalFormatting sqref="BP29">
    <cfRule type="cellIs" dxfId="14528" priority="50" operator="lessThan">
      <formula>#REF!</formula>
    </cfRule>
    <cfRule type="cellIs" dxfId="14527" priority="51" operator="lessThan">
      <formula>#REF!</formula>
    </cfRule>
  </conditionalFormatting>
  <conditionalFormatting sqref="BP39">
    <cfRule type="cellIs" dxfId="14526" priority="48" operator="lessThan">
      <formula>#REF!</formula>
    </cfRule>
  </conditionalFormatting>
  <conditionalFormatting sqref="BP9">
    <cfRule type="cellIs" dxfId="14525" priority="46" operator="lessThan">
      <formula>#REF!</formula>
    </cfRule>
    <cfRule type="cellIs" dxfId="14524" priority="47" operator="greaterThan">
      <formula>#REF!</formula>
    </cfRule>
  </conditionalFormatting>
  <conditionalFormatting sqref="BN19:BO19">
    <cfRule type="cellIs" dxfId="14523" priority="45" operator="greaterThan">
      <formula>#REF!</formula>
    </cfRule>
  </conditionalFormatting>
  <conditionalFormatting sqref="BN14:BO15">
    <cfRule type="cellIs" dxfId="14522" priority="43" operator="greaterThan">
      <formula>#REF!</formula>
    </cfRule>
  </conditionalFormatting>
  <conditionalFormatting sqref="BN13:BO13">
    <cfRule type="cellIs" dxfId="14521" priority="42" operator="greaterThan">
      <formula>#REF!</formula>
    </cfRule>
  </conditionalFormatting>
  <conditionalFormatting sqref="BN17:BO17">
    <cfRule type="cellIs" dxfId="14520" priority="44" operator="greaterThan">
      <formula>#REF!</formula>
    </cfRule>
  </conditionalFormatting>
  <conditionalFormatting sqref="BP38">
    <cfRule type="cellIs" dxfId="14519" priority="40" operator="lessThan">
      <formula>#REF!</formula>
    </cfRule>
    <cfRule type="cellIs" dxfId="14518" priority="41" operator="lessThan">
      <formula>#REF!</formula>
    </cfRule>
  </conditionalFormatting>
  <conditionalFormatting sqref="BQ11">
    <cfRule type="cellIs" dxfId="14517" priority="38" operator="lessThan">
      <formula>#REF!</formula>
    </cfRule>
  </conditionalFormatting>
  <conditionalFormatting sqref="BQ12">
    <cfRule type="cellIs" dxfId="14516" priority="37" operator="lessThan">
      <formula>#REF!</formula>
    </cfRule>
  </conditionalFormatting>
  <conditionalFormatting sqref="BQ9">
    <cfRule type="cellIs" dxfId="14515" priority="35" operator="lessThan">
      <formula>#REF!</formula>
    </cfRule>
    <cfRule type="cellIs" dxfId="14514" priority="36" operator="greaterThan">
      <formula>#REF!</formula>
    </cfRule>
  </conditionalFormatting>
  <conditionalFormatting sqref="BQ10">
    <cfRule type="cellIs" dxfId="14513" priority="34" operator="lessThan">
      <formula>#REF!</formula>
    </cfRule>
  </conditionalFormatting>
  <conditionalFormatting sqref="BQ21">
    <cfRule type="cellIs" dxfId="14512" priority="31" operator="lessThan">
      <formula>#REF!</formula>
    </cfRule>
  </conditionalFormatting>
  <conditionalFormatting sqref="BQ20">
    <cfRule type="cellIs" dxfId="14511" priority="32" operator="lessThan">
      <formula>#REF!</formula>
    </cfRule>
    <cfRule type="cellIs" dxfId="14510" priority="33" operator="lessThan">
      <formula>#REF!</formula>
    </cfRule>
  </conditionalFormatting>
  <conditionalFormatting sqref="BQ30">
    <cfRule type="cellIs" dxfId="14509" priority="28" operator="lessThan">
      <formula>#REF!</formula>
    </cfRule>
  </conditionalFormatting>
  <conditionalFormatting sqref="BQ29">
    <cfRule type="cellIs" dxfId="14508" priority="29" operator="lessThan">
      <formula>#REF!</formula>
    </cfRule>
    <cfRule type="cellIs" dxfId="14507" priority="30" operator="lessThan">
      <formula>#REF!</formula>
    </cfRule>
  </conditionalFormatting>
  <conditionalFormatting sqref="BQ39">
    <cfRule type="cellIs" dxfId="14506" priority="25" operator="lessThan">
      <formula>#REF!</formula>
    </cfRule>
  </conditionalFormatting>
  <conditionalFormatting sqref="BQ38">
    <cfRule type="cellIs" dxfId="14505" priority="26" operator="lessThan">
      <formula>#REF!</formula>
    </cfRule>
    <cfRule type="cellIs" dxfId="14504" priority="27" operator="lessThan">
      <formula>#REF!</formula>
    </cfRule>
  </conditionalFormatting>
  <conditionalFormatting sqref="M10">
    <cfRule type="cellIs" dxfId="14503" priority="12" operator="lessThan">
      <formula>#REF!</formula>
    </cfRule>
  </conditionalFormatting>
  <conditionalFormatting sqref="R10">
    <cfRule type="cellIs" dxfId="14502" priority="11" operator="lessThan">
      <formula>#REF!</formula>
    </cfRule>
  </conditionalFormatting>
  <conditionalFormatting sqref="W10">
    <cfRule type="cellIs" dxfId="14501" priority="10" operator="lessThan">
      <formula>#REF!</formula>
    </cfRule>
  </conditionalFormatting>
  <conditionalFormatting sqref="AB10">
    <cfRule type="cellIs" dxfId="14500" priority="9" operator="lessThan">
      <formula>#REF!</formula>
    </cfRule>
  </conditionalFormatting>
  <conditionalFormatting sqref="AG10">
    <cfRule type="cellIs" dxfId="14499" priority="8" operator="lessThan">
      <formula>#REF!</formula>
    </cfRule>
  </conditionalFormatting>
  <conditionalFormatting sqref="AL10">
    <cfRule type="cellIs" dxfId="14498" priority="7" operator="lessThan">
      <formula>#REF!</formula>
    </cfRule>
  </conditionalFormatting>
  <conditionalFormatting sqref="AQ10">
    <cfRule type="cellIs" dxfId="14497" priority="6" operator="lessThan">
      <formula>#REF!</formula>
    </cfRule>
  </conditionalFormatting>
  <conditionalFormatting sqref="AV10">
    <cfRule type="cellIs" dxfId="14496" priority="5" operator="lessThan">
      <formula>#REF!</formula>
    </cfRule>
  </conditionalFormatting>
  <conditionalFormatting sqref="BA10">
    <cfRule type="cellIs" dxfId="14495" priority="4" operator="lessThan">
      <formula>#REF!</formula>
    </cfRule>
  </conditionalFormatting>
  <conditionalFormatting sqref="BF10">
    <cfRule type="cellIs" dxfId="14494" priority="3" operator="lessThan">
      <formula>#REF!</formula>
    </cfRule>
  </conditionalFormatting>
  <conditionalFormatting sqref="BK10">
    <cfRule type="cellIs" dxfId="14493" priority="2" operator="lessThan">
      <formula>#REF!</formula>
    </cfRule>
  </conditionalFormatting>
  <conditionalFormatting sqref="BP10">
    <cfRule type="cellIs" dxfId="14492" priority="1" operator="lessThan">
      <formula>#REF!</formula>
    </cfRule>
  </conditionalFormatting>
  <pageMargins left="0.7" right="0.7" top="0.75" bottom="0.75" header="0.3" footer="0.3"/>
  <pageSetup paperSize="9" orientation="portrait" r:id="rId1"/>
  <headerFooter>
    <oddHeader>&amp;C&amp;G</oddHeader>
  </headerFooter>
  <legacyDrawingHF r:id="rId2"/>
  <picture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43F"/>
  </sheetPr>
  <dimension ref="A1:BQ107"/>
  <sheetViews>
    <sheetView zoomScale="70" zoomScaleNormal="70" workbookViewId="0">
      <pane xSplit="3" ySplit="10" topLeftCell="H11" activePane="bottomRight" state="frozenSplit"/>
      <selection activeCell="AA73" sqref="AA73"/>
      <selection pane="topRight" activeCell="AA73" sqref="AA73"/>
      <selection pane="bottomLeft" activeCell="AA73" sqref="AA73"/>
      <selection pane="bottomRight" activeCell="Z28" sqref="Z28"/>
    </sheetView>
  </sheetViews>
  <sheetFormatPr defaultRowHeight="16.5" x14ac:dyDescent="0.15"/>
  <cols>
    <col min="1" max="1" width="21" style="97" customWidth="1"/>
    <col min="2" max="2" width="15" style="97" customWidth="1"/>
    <col min="3" max="4" width="11.25" style="97" customWidth="1"/>
    <col min="5" max="5" width="42.75" style="97" customWidth="1"/>
    <col min="6" max="6" width="10.625" style="87" customWidth="1"/>
    <col min="7" max="7" width="10.625" style="97" customWidth="1"/>
    <col min="8" max="9" width="13.625" style="97" customWidth="1"/>
    <col min="10" max="10" width="44.5" style="97" customWidth="1"/>
    <col min="11" max="12" width="12.25" style="97" customWidth="1"/>
    <col min="13" max="14" width="11.875" style="97" customWidth="1"/>
    <col min="15" max="15" width="38.25" style="97" customWidth="1"/>
    <col min="16" max="17" width="12.25" style="97" customWidth="1"/>
    <col min="18" max="19" width="11.875" style="97" customWidth="1"/>
    <col min="20" max="20" width="31.625" style="97" customWidth="1"/>
    <col min="21" max="22" width="12.625" style="97" customWidth="1"/>
    <col min="23" max="24" width="11.875" style="97" customWidth="1"/>
    <col min="25" max="25" width="31.625" style="97" customWidth="1"/>
    <col min="26" max="27" width="9.125" style="97" bestFit="1" customWidth="1"/>
    <col min="28" max="28" width="9.625" style="97" bestFit="1" customWidth="1"/>
    <col min="29" max="29" width="9.625" style="97" customWidth="1"/>
    <col min="30" max="30" width="31.625" style="97" customWidth="1"/>
    <col min="31" max="32" width="9.125" style="97" bestFit="1" customWidth="1"/>
    <col min="33" max="33" width="9.625" style="97" bestFit="1" customWidth="1"/>
    <col min="34" max="34" width="9.625" style="97" customWidth="1"/>
    <col min="35" max="35" width="31.625" style="97" customWidth="1"/>
    <col min="36" max="37" width="9.125" style="97" bestFit="1" customWidth="1"/>
    <col min="38" max="38" width="9.625" style="97" bestFit="1" customWidth="1"/>
    <col min="39" max="39" width="9.625" style="97" customWidth="1"/>
    <col min="40" max="40" width="31.625" style="97" customWidth="1"/>
    <col min="41" max="42" width="9.125" style="97" bestFit="1" customWidth="1"/>
    <col min="43" max="43" width="9.625" style="97" bestFit="1" customWidth="1"/>
    <col min="44" max="44" width="9.625" style="97" customWidth="1"/>
    <col min="45" max="45" width="31.625" style="97" customWidth="1"/>
    <col min="46" max="47" width="9.125" style="97" bestFit="1" customWidth="1"/>
    <col min="48" max="48" width="9.625" style="97" bestFit="1" customWidth="1"/>
    <col min="49" max="49" width="9.625" style="97" customWidth="1"/>
    <col min="50" max="50" width="31.625" style="97" customWidth="1"/>
    <col min="51" max="52" width="9.125" style="97" bestFit="1" customWidth="1"/>
    <col min="53" max="53" width="9.625" style="97" bestFit="1" customWidth="1"/>
    <col min="54" max="54" width="9.625" style="97" customWidth="1"/>
    <col min="55" max="55" width="31.625" style="97" customWidth="1"/>
    <col min="56" max="57" width="9.125" style="97" bestFit="1" customWidth="1"/>
    <col min="58" max="58" width="9.625" style="97" bestFit="1" customWidth="1"/>
    <col min="59" max="59" width="9.625" style="97" customWidth="1"/>
    <col min="60" max="60" width="43.875" style="97" customWidth="1"/>
    <col min="61" max="62" width="9" style="97"/>
    <col min="63" max="63" width="15.125" style="97" customWidth="1"/>
    <col min="64" max="64" width="9" style="97"/>
    <col min="65" max="65" width="48.125" style="97" customWidth="1"/>
    <col min="66" max="67" width="9" style="97"/>
    <col min="68" max="68" width="16" style="97" customWidth="1"/>
    <col min="69" max="16384" width="9" style="97"/>
  </cols>
  <sheetData>
    <row r="1" spans="1:69" x14ac:dyDescent="0.15">
      <c r="B1" s="175" t="str">
        <f>VLOOKUP(A5,'PMC数据辅助&amp;月良率预估'!$AR$3:$AS$130,2,0)</f>
        <v>折叠</v>
      </c>
      <c r="C1" s="176">
        <v>0.75</v>
      </c>
      <c r="E1" s="97" t="s">
        <v>474</v>
      </c>
      <c r="AI1" s="166"/>
      <c r="AJ1" s="166"/>
      <c r="AK1" s="166"/>
      <c r="AL1" s="166"/>
      <c r="AM1" s="166"/>
      <c r="AN1" s="166"/>
      <c r="AO1" s="166"/>
      <c r="AP1" s="166"/>
      <c r="AQ1" s="166"/>
      <c r="AR1" s="166"/>
      <c r="AS1" s="166"/>
      <c r="AT1" s="166"/>
      <c r="AU1" s="166"/>
      <c r="AV1" s="166"/>
      <c r="AW1" s="166"/>
      <c r="AX1" s="166"/>
      <c r="AY1" s="166"/>
      <c r="AZ1" s="166"/>
      <c r="BA1" s="166"/>
      <c r="BB1" s="166"/>
      <c r="BC1" s="166"/>
      <c r="BD1" s="166"/>
    </row>
    <row r="2" spans="1:69" x14ac:dyDescent="0.15">
      <c r="A2" s="232">
        <f>VLOOKUP(A5,切数!$C:$J,8,0)</f>
        <v>45</v>
      </c>
      <c r="B2" s="580" t="s">
        <v>27</v>
      </c>
      <c r="C2" s="580"/>
      <c r="D2" s="581" t="s">
        <v>553</v>
      </c>
      <c r="E2" s="583" t="s">
        <v>41</v>
      </c>
      <c r="F2" s="583"/>
      <c r="G2" s="583"/>
      <c r="H2" s="583"/>
      <c r="I2" s="583"/>
      <c r="J2" s="583"/>
      <c r="K2" s="583"/>
      <c r="L2" s="583"/>
      <c r="M2" s="583"/>
      <c r="N2" s="30"/>
      <c r="O2" s="30"/>
      <c r="P2" s="30"/>
      <c r="Q2" s="30"/>
      <c r="R2" s="30"/>
      <c r="S2" s="30"/>
    </row>
    <row r="3" spans="1:69" x14ac:dyDescent="0.15">
      <c r="A3" s="232" t="s">
        <v>469</v>
      </c>
      <c r="B3" s="231"/>
      <c r="C3" s="231"/>
      <c r="D3" s="582"/>
      <c r="E3" s="1" t="str">
        <f>_xlfn.IFNA(VLOOKUP($A$5&amp;E$4,'PMC数据辅助&amp;月良率预估'!$B$2:$G$1000,2,0),"")</f>
        <v>M02</v>
      </c>
      <c r="F3" s="567"/>
      <c r="G3" s="567"/>
      <c r="H3" s="567"/>
      <c r="I3" s="568"/>
      <c r="J3" s="1" t="str">
        <f>_xlfn.IFNA(VLOOKUP($A$5&amp;J$4,'PMC数据辅助&amp;月良率预估'!$B$2:$G$1000,2,0),"")</f>
        <v>M03</v>
      </c>
      <c r="K3" s="567"/>
      <c r="L3" s="567"/>
      <c r="M3" s="567"/>
      <c r="N3" s="568"/>
      <c r="O3" s="1" t="str">
        <f>_xlfn.IFNA(VLOOKUP($A$5&amp;O$4,'PMC数据辅助&amp;月良率预估'!$B$2:$G$1000,2,0),"")</f>
        <v>M03</v>
      </c>
      <c r="P3" s="567"/>
      <c r="Q3" s="567"/>
      <c r="R3" s="567"/>
      <c r="S3" s="568"/>
      <c r="T3" s="1" t="str">
        <f>_xlfn.IFNA(VLOOKUP($A$5&amp;T$4,'PMC数据辅助&amp;月良率预估'!$B$2:$G$1000,2,0),"")</f>
        <v>M03</v>
      </c>
      <c r="U3" s="567"/>
      <c r="V3" s="567"/>
      <c r="W3" s="567"/>
      <c r="X3" s="568"/>
      <c r="Y3" s="1" t="str">
        <f>_xlfn.IFNA(VLOOKUP($A$5&amp;Y$4,'PMC数据辅助&amp;月良率预估'!$B$2:$G$1000,2,0),"")</f>
        <v>M04</v>
      </c>
      <c r="Z3" s="567"/>
      <c r="AA3" s="567"/>
      <c r="AB3" s="567"/>
      <c r="AC3" s="568"/>
      <c r="AD3" s="1" t="str">
        <f>_xlfn.IFNA(VLOOKUP($A$5&amp;AD$4,'PMC数据辅助&amp;月良率预估'!$B$2:$G$1000,2,0),"")</f>
        <v>M04</v>
      </c>
      <c r="AE3" s="567"/>
      <c r="AF3" s="567"/>
      <c r="AG3" s="567"/>
      <c r="AH3" s="568"/>
      <c r="AI3" s="1" t="str">
        <f>_xlfn.IFNA(VLOOKUP($A$5&amp;AI$4,'PMC数据辅助&amp;月良率预估'!$B$2:$G$1000,2,0),"")</f>
        <v>M04</v>
      </c>
      <c r="AJ3" s="567"/>
      <c r="AK3" s="567"/>
      <c r="AL3" s="567"/>
      <c r="AM3" s="568"/>
      <c r="AN3" s="1" t="str">
        <f>_xlfn.IFNA(VLOOKUP($A$5&amp;AN$4,'PMC数据辅助&amp;月良率预估'!$B$2:$G$1000,2,0),"")</f>
        <v>M05</v>
      </c>
      <c r="AO3" s="567"/>
      <c r="AP3" s="567"/>
      <c r="AQ3" s="567"/>
      <c r="AR3" s="568"/>
      <c r="AS3" s="1" t="str">
        <f>_xlfn.IFNA(VLOOKUP($A$5&amp;AS$4,'PMC数据辅助&amp;月良率预估'!$B$2:$G$1000,2,0),"")</f>
        <v>M05</v>
      </c>
      <c r="AT3" s="567"/>
      <c r="AU3" s="567"/>
      <c r="AV3" s="567"/>
      <c r="AW3" s="568"/>
      <c r="AX3" s="1" t="str">
        <f>_xlfn.IFNA(VLOOKUP($A$5&amp;AX$4,'PMC数据辅助&amp;月良率预估'!$B$2:$G$1000,2,0),"")</f>
        <v>M06</v>
      </c>
      <c r="AY3" s="567"/>
      <c r="AZ3" s="567"/>
      <c r="BA3" s="567"/>
      <c r="BB3" s="568"/>
      <c r="BC3" s="1" t="str">
        <f>_xlfn.IFNA(VLOOKUP($A$5&amp;BC$4,'PMC数据辅助&amp;月良率预估'!$B$2:$G$1000,2,0),"")</f>
        <v/>
      </c>
      <c r="BD3" s="567"/>
      <c r="BE3" s="567"/>
      <c r="BF3" s="567"/>
      <c r="BG3" s="568"/>
      <c r="BH3" s="1" t="str">
        <f>_xlfn.IFNA(VLOOKUP($A$5&amp;BH$4,'PMC数据辅助&amp;月良率预估'!$B$2:$G$1000,2,0),"")</f>
        <v/>
      </c>
      <c r="BI3" s="567"/>
      <c r="BJ3" s="567"/>
      <c r="BK3" s="567"/>
      <c r="BL3" s="568"/>
      <c r="BM3" s="1" t="str">
        <f>_xlfn.IFNA(VLOOKUP($A$5&amp;BM$4,'PMC数据辅助&amp;月良率预估'!$B$2:$G$1000,2,0),"")</f>
        <v/>
      </c>
      <c r="BN3" s="567"/>
      <c r="BO3" s="567"/>
      <c r="BP3" s="567"/>
      <c r="BQ3" s="568"/>
    </row>
    <row r="4" spans="1:69" ht="33" x14ac:dyDescent="0.15">
      <c r="A4" s="31" t="s">
        <v>40</v>
      </c>
      <c r="B4" s="94" t="s">
        <v>1279</v>
      </c>
      <c r="C4" s="94" t="s">
        <v>1233</v>
      </c>
      <c r="D4" s="115" t="s">
        <v>1427</v>
      </c>
      <c r="E4" s="584" t="str">
        <f>_xlfn.IFNA(VLOOKUP($A$5&amp;COLUMN($A$1),'PMC数据辅助&amp;月良率预估'!$A:$F,5,0),"")</f>
        <v>01/29蒸镀批次</v>
      </c>
      <c r="F4" s="585"/>
      <c r="G4" s="585"/>
      <c r="H4" s="585"/>
      <c r="I4" s="586"/>
      <c r="J4" s="584" t="str">
        <f>_xlfn.IFNA(VLOOKUP($A$5&amp;COLUMN($B$1),'PMC数据辅助&amp;月良率预估'!$A:$F,5,0),"")</f>
        <v>02/10蒸镀批次</v>
      </c>
      <c r="K4" s="585"/>
      <c r="L4" s="585"/>
      <c r="M4" s="585"/>
      <c r="N4" s="586"/>
      <c r="O4" s="569" t="str">
        <f>_xlfn.IFNA(VLOOKUP($A$5&amp;COLUMN($C$1),'PMC数据辅助&amp;月良率预估'!$A:$F,5,0),"")</f>
        <v>02/20蒸镀批次</v>
      </c>
      <c r="P4" s="570"/>
      <c r="Q4" s="570"/>
      <c r="R4" s="570"/>
      <c r="S4" s="571"/>
      <c r="T4" s="569" t="str">
        <f>_xlfn.IFNA(VLOOKUP($A$5&amp;COLUMN($D$1),'PMC数据辅助&amp;月良率预估'!$A:$F,5,0),"")</f>
        <v>03/04蒸镀批次</v>
      </c>
      <c r="U4" s="570"/>
      <c r="V4" s="570"/>
      <c r="W4" s="570"/>
      <c r="X4" s="571"/>
      <c r="Y4" s="569" t="str">
        <f>_xlfn.IFNA(VLOOKUP($A$5&amp;COLUMN($E$1),'PMC数据辅助&amp;月良率预估'!$A:$F,5,0),"")</f>
        <v>03/16蒸镀批次</v>
      </c>
      <c r="Z4" s="570"/>
      <c r="AA4" s="570"/>
      <c r="AB4" s="570"/>
      <c r="AC4" s="571"/>
      <c r="AD4" s="569" t="str">
        <f>_xlfn.IFNA(VLOOKUP($A$5&amp;COLUMN($F$1),'PMC数据辅助&amp;月良率预估'!$A:$F,5,0),"")</f>
        <v>03/27蒸镀批次</v>
      </c>
      <c r="AE4" s="570"/>
      <c r="AF4" s="570"/>
      <c r="AG4" s="570"/>
      <c r="AH4" s="571"/>
      <c r="AI4" s="569" t="str">
        <f>_xlfn.IFNA(VLOOKUP($A$5&amp;COLUMN($G$1),'PMC数据辅助&amp;月良率预估'!$A:$F,5,0),"")</f>
        <v>04/09蒸镀批次</v>
      </c>
      <c r="AJ4" s="570"/>
      <c r="AK4" s="570"/>
      <c r="AL4" s="570"/>
      <c r="AM4" s="571"/>
      <c r="AN4" s="569" t="str">
        <f>_xlfn.IFNA(VLOOKUP($A$5&amp;COLUMN($H$1),'PMC数据辅助&amp;月良率预估'!$A:$F,5,0),"")</f>
        <v>04/27蒸镀批次</v>
      </c>
      <c r="AO4" s="570"/>
      <c r="AP4" s="570"/>
      <c r="AQ4" s="570"/>
      <c r="AR4" s="571"/>
      <c r="AS4" s="569" t="str">
        <f>_xlfn.IFNA(VLOOKUP($A$5&amp;COLUMN($I$1),'PMC数据辅助&amp;月良率预估'!$A:$F,5,0),"")</f>
        <v>05/08蒸镀批次</v>
      </c>
      <c r="AT4" s="570"/>
      <c r="AU4" s="570"/>
      <c r="AV4" s="570"/>
      <c r="AW4" s="571"/>
      <c r="AX4" s="569" t="str">
        <f>_xlfn.IFNA(VLOOKUP($A$5&amp;COLUMN($J$1),'PMC数据辅助&amp;月良率预估'!$A:$F,5,0),"")</f>
        <v>05/21蒸镀批次</v>
      </c>
      <c r="AY4" s="570"/>
      <c r="AZ4" s="570"/>
      <c r="BA4" s="570"/>
      <c r="BB4" s="571"/>
      <c r="BC4" s="569" t="str">
        <f>_xlfn.IFNA(VLOOKUP($A$5&amp;COLUMN($K$1),'PMC数据辅助&amp;月良率预估'!$A:$F,5,0),"")</f>
        <v/>
      </c>
      <c r="BD4" s="570"/>
      <c r="BE4" s="570"/>
      <c r="BF4" s="570"/>
      <c r="BG4" s="571"/>
      <c r="BH4" s="569" t="str">
        <f>_xlfn.IFNA(VLOOKUP($A$5&amp;COLUMN($L$1),'PMC数据辅助&amp;月良率预估'!$A:$F,5,0),"")</f>
        <v/>
      </c>
      <c r="BI4" s="570"/>
      <c r="BJ4" s="570"/>
      <c r="BK4" s="570"/>
      <c r="BL4" s="571"/>
      <c r="BM4" s="569" t="str">
        <f>_xlfn.IFNA(VLOOKUP($A$5&amp;COLUMN($M$1),'PMC数据辅助&amp;月良率预估'!$A:$F,5,0),"")</f>
        <v/>
      </c>
      <c r="BN4" s="570"/>
      <c r="BO4" s="570"/>
      <c r="BP4" s="570"/>
      <c r="BQ4" s="571"/>
    </row>
    <row r="5" spans="1:69" ht="51" customHeight="1" x14ac:dyDescent="0.15">
      <c r="A5" s="32" t="s">
        <v>712</v>
      </c>
      <c r="B5" s="32" t="s">
        <v>35</v>
      </c>
      <c r="C5" s="32" t="s">
        <v>35</v>
      </c>
      <c r="D5" s="32"/>
      <c r="E5" s="32" t="s">
        <v>467</v>
      </c>
      <c r="F5" s="488" t="s">
        <v>483</v>
      </c>
      <c r="G5" s="33" t="s">
        <v>484</v>
      </c>
      <c r="H5" s="33" t="s">
        <v>485</v>
      </c>
      <c r="I5" s="362" t="s">
        <v>839</v>
      </c>
      <c r="J5" s="32" t="s">
        <v>467</v>
      </c>
      <c r="K5" s="33" t="s">
        <v>483</v>
      </c>
      <c r="L5" s="33" t="s">
        <v>484</v>
      </c>
      <c r="M5" s="33" t="s">
        <v>485</v>
      </c>
      <c r="N5" s="362" t="s">
        <v>838</v>
      </c>
      <c r="O5" s="32" t="s">
        <v>467</v>
      </c>
      <c r="P5" s="33" t="s">
        <v>483</v>
      </c>
      <c r="Q5" s="33" t="s">
        <v>484</v>
      </c>
      <c r="R5" s="33" t="s">
        <v>485</v>
      </c>
      <c r="S5" s="362" t="s">
        <v>839</v>
      </c>
      <c r="T5" s="32" t="s">
        <v>467</v>
      </c>
      <c r="U5" s="33" t="s">
        <v>483</v>
      </c>
      <c r="V5" s="33" t="s">
        <v>484</v>
      </c>
      <c r="W5" s="33" t="s">
        <v>485</v>
      </c>
      <c r="X5" s="362" t="s">
        <v>839</v>
      </c>
      <c r="Y5" s="32" t="s">
        <v>467</v>
      </c>
      <c r="Z5" s="33" t="s">
        <v>483</v>
      </c>
      <c r="AA5" s="33" t="s">
        <v>484</v>
      </c>
      <c r="AB5" s="33" t="s">
        <v>485</v>
      </c>
      <c r="AC5" s="362" t="s">
        <v>839</v>
      </c>
      <c r="AD5" s="32" t="s">
        <v>467</v>
      </c>
      <c r="AE5" s="33" t="s">
        <v>483</v>
      </c>
      <c r="AF5" s="33" t="s">
        <v>484</v>
      </c>
      <c r="AG5" s="33" t="s">
        <v>485</v>
      </c>
      <c r="AH5" s="362" t="s">
        <v>839</v>
      </c>
      <c r="AI5" s="32" t="s">
        <v>467</v>
      </c>
      <c r="AJ5" s="33" t="s">
        <v>483</v>
      </c>
      <c r="AK5" s="33" t="s">
        <v>484</v>
      </c>
      <c r="AL5" s="33" t="s">
        <v>485</v>
      </c>
      <c r="AM5" s="362" t="s">
        <v>839</v>
      </c>
      <c r="AN5" s="32" t="s">
        <v>467</v>
      </c>
      <c r="AO5" s="33" t="s">
        <v>483</v>
      </c>
      <c r="AP5" s="33" t="s">
        <v>484</v>
      </c>
      <c r="AQ5" s="33" t="s">
        <v>485</v>
      </c>
      <c r="AR5" s="362" t="s">
        <v>839</v>
      </c>
      <c r="AS5" s="32" t="s">
        <v>467</v>
      </c>
      <c r="AT5" s="33" t="s">
        <v>483</v>
      </c>
      <c r="AU5" s="33" t="s">
        <v>484</v>
      </c>
      <c r="AV5" s="33" t="s">
        <v>485</v>
      </c>
      <c r="AW5" s="362" t="s">
        <v>839</v>
      </c>
      <c r="AX5" s="32" t="s">
        <v>467</v>
      </c>
      <c r="AY5" s="33" t="s">
        <v>483</v>
      </c>
      <c r="AZ5" s="33" t="s">
        <v>484</v>
      </c>
      <c r="BA5" s="33" t="s">
        <v>485</v>
      </c>
      <c r="BB5" s="362" t="s">
        <v>839</v>
      </c>
      <c r="BC5" s="32" t="s">
        <v>467</v>
      </c>
      <c r="BD5" s="33" t="s">
        <v>483</v>
      </c>
      <c r="BE5" s="33" t="s">
        <v>484</v>
      </c>
      <c r="BF5" s="33" t="s">
        <v>485</v>
      </c>
      <c r="BG5" s="362" t="s">
        <v>839</v>
      </c>
      <c r="BH5" s="32" t="s">
        <v>467</v>
      </c>
      <c r="BI5" s="33" t="s">
        <v>483</v>
      </c>
      <c r="BJ5" s="33" t="s">
        <v>484</v>
      </c>
      <c r="BK5" s="33" t="s">
        <v>485</v>
      </c>
      <c r="BL5" s="362" t="s">
        <v>839</v>
      </c>
      <c r="BM5" s="32" t="s">
        <v>467</v>
      </c>
      <c r="BN5" s="33" t="s">
        <v>483</v>
      </c>
      <c r="BO5" s="33" t="s">
        <v>484</v>
      </c>
      <c r="BP5" s="33" t="s">
        <v>485</v>
      </c>
      <c r="BQ5" s="362" t="s">
        <v>839</v>
      </c>
    </row>
    <row r="6" spans="1:69" x14ac:dyDescent="0.15">
      <c r="A6" s="34" t="s">
        <v>745</v>
      </c>
      <c r="B6" s="34">
        <f>_xlfn.IFNA(VLOOKUP($A6,批次辅助!$A$4:$DC$41,MATCH($A$5&amp;B$4,批次辅助!$A$1:$DC$1,0),0),0)</f>
        <v>110354</v>
      </c>
      <c r="C6" s="34">
        <f>_xlfn.IFNA(VLOOKUP($A6,批次辅助!$A$4:$DC$41,MATCH($A$5&amp;C$4,批次辅助!$A$1:$DC$1,0),0),0)</f>
        <v>75195</v>
      </c>
      <c r="D6" s="34">
        <f>_xlfn.IFNA(VLOOKUP($A6,批次辅助!$A$4:$DC$41,MATCH($A$5&amp;D$4,批次辅助!$A$1:$DC$1,0),0),0)</f>
        <v>36264</v>
      </c>
      <c r="E6" s="34">
        <f>_xlfn.IFNA(VLOOKUP($A$5&amp;E$4,'PMC数据辅助&amp;月良率预估'!$B$2:$G$599,5,0),0)</f>
        <v>958</v>
      </c>
      <c r="F6" s="489"/>
      <c r="G6" s="34"/>
      <c r="H6" s="35"/>
      <c r="I6" s="35"/>
      <c r="J6" s="34">
        <f>_xlfn.IFNA(VLOOKUP($A$5&amp;J$4,'PMC数据辅助&amp;月良率预估'!$B$2:$G$599,5,0),0)</f>
        <v>1498</v>
      </c>
      <c r="K6" s="34"/>
      <c r="L6" s="34"/>
      <c r="M6" s="35"/>
      <c r="N6" s="35"/>
      <c r="O6" s="34">
        <f>_xlfn.IFNA(VLOOKUP($A$5&amp;O$4,'PMC数据辅助&amp;月良率预估'!$B$2:$G$599,5,0),0)</f>
        <v>626</v>
      </c>
      <c r="P6" s="34"/>
      <c r="Q6" s="34"/>
      <c r="R6" s="35"/>
      <c r="S6" s="35"/>
      <c r="T6" s="34">
        <f>_xlfn.IFNA(VLOOKUP($A$5&amp;T$4,'PMC数据辅助&amp;月良率预估'!$B$2:$G$599,5,0),0)</f>
        <v>1667</v>
      </c>
      <c r="U6" s="34"/>
      <c r="V6" s="34"/>
      <c r="W6" s="35"/>
      <c r="X6" s="35"/>
      <c r="Y6" s="34">
        <f>_xlfn.IFNA(VLOOKUP($A$5&amp;Y$4,'PMC数据辅助&amp;月良率预估'!$B$2:$G$599,5,0),0)</f>
        <v>1750</v>
      </c>
      <c r="Z6" s="34"/>
      <c r="AA6" s="34"/>
      <c r="AB6" s="35"/>
      <c r="AC6" s="35"/>
      <c r="AD6" s="34">
        <f>_xlfn.IFNA(VLOOKUP($A$5&amp;AD$4,'PMC数据辅助&amp;月良率预估'!$B$2:$G$599,5,0),0)</f>
        <v>1640</v>
      </c>
      <c r="AE6" s="34"/>
      <c r="AF6" s="34"/>
      <c r="AG6" s="35"/>
      <c r="AH6" s="35"/>
      <c r="AI6" s="34">
        <f>_xlfn.IFNA(VLOOKUP($A$5&amp;AI$4,'PMC数据辅助&amp;月良率预估'!$B$2:$G$599,5,0),0)</f>
        <v>100</v>
      </c>
      <c r="AJ6" s="34"/>
      <c r="AK6" s="34"/>
      <c r="AL6" s="35"/>
      <c r="AM6" s="35"/>
      <c r="AN6" s="34">
        <f>_xlfn.IFNA(VLOOKUP($A$5&amp;AN$4,'PMC数据辅助&amp;月良率预估'!$B$2:$G$599,5,0),0)</f>
        <v>1680</v>
      </c>
      <c r="AO6" s="34"/>
      <c r="AP6" s="34"/>
      <c r="AQ6" s="35"/>
      <c r="AR6" s="35"/>
      <c r="AS6" s="34">
        <f>_xlfn.IFNA(VLOOKUP($A$5&amp;AS$4,'PMC数据辅助&amp;月良率预估'!$B$2:$G$599,5,0),0)</f>
        <v>1680</v>
      </c>
      <c r="AT6" s="34"/>
      <c r="AU6" s="34"/>
      <c r="AV6" s="35"/>
      <c r="AW6" s="35"/>
      <c r="AX6" s="34">
        <f>_xlfn.IFNA(VLOOKUP($A$5&amp;AX$4,'PMC数据辅助&amp;月良率预估'!$B$2:$G$599,5,0),0)</f>
        <v>1680</v>
      </c>
      <c r="AY6" s="34"/>
      <c r="AZ6" s="34"/>
      <c r="BA6" s="35"/>
      <c r="BB6" s="35"/>
      <c r="BC6" s="34">
        <f>_xlfn.IFNA(VLOOKUP($A$5&amp;BC$4,'PMC数据辅助&amp;月良率预估'!$B$2:$G$599,5,0),0)</f>
        <v>0</v>
      </c>
      <c r="BD6" s="34"/>
      <c r="BE6" s="34"/>
      <c r="BF6" s="35"/>
      <c r="BG6" s="35"/>
      <c r="BH6" s="34">
        <f>_xlfn.IFNA(VLOOKUP($A$5&amp;BH$4,'PMC数据辅助&amp;月良率预估'!$B$2:$G$599,5,0),0)</f>
        <v>0</v>
      </c>
      <c r="BI6" s="34"/>
      <c r="BJ6" s="34"/>
      <c r="BK6" s="35"/>
      <c r="BL6" s="35"/>
      <c r="BM6" s="34">
        <f>_xlfn.IFNA(VLOOKUP($A$5&amp;BM$4,'PMC数据辅助&amp;月良率预估'!$B$2:$G$599,5,0),0)</f>
        <v>0</v>
      </c>
      <c r="BN6" s="34"/>
      <c r="BO6" s="34"/>
      <c r="BP6" s="35"/>
      <c r="BQ6" s="35"/>
    </row>
    <row r="7" spans="1:69" x14ac:dyDescent="0.15">
      <c r="A7" s="34" t="s">
        <v>746</v>
      </c>
      <c r="B7" s="34">
        <f>_xlfn.IFNA(VLOOKUP($A7,批次辅助!$A$4:$DC$41,MATCH($A$5&amp;B$4,批次辅助!$A$1:$DC$1,0),0),0)</f>
        <v>114210</v>
      </c>
      <c r="C7" s="34">
        <f>_xlfn.IFNA(VLOOKUP($A7,批次辅助!$A$4:$DC$41,MATCH($A$5&amp;C$4,批次辅助!$A$1:$DC$1,0),0),0)</f>
        <v>75330</v>
      </c>
      <c r="D7" s="34">
        <f>_xlfn.IFNA(VLOOKUP($A7,批次辅助!$A$4:$DC$41,MATCH($A$5&amp;D$4,批次辅助!$A$1:$DC$1,0),0),0)</f>
        <v>43110</v>
      </c>
      <c r="E7" s="34">
        <f>_xlfn.IFNA(VLOOKUP($A$5&amp;E$4,'PMC数据辅助&amp;月良率预估'!$B$2:$G$599,6,0),0)</f>
        <v>958</v>
      </c>
      <c r="F7" s="489"/>
      <c r="G7" s="34"/>
      <c r="H7" s="35"/>
      <c r="I7" s="35"/>
      <c r="J7" s="34">
        <f>_xlfn.IFNA(VLOOKUP($A$5&amp;J$4,'PMC数据辅助&amp;月良率预估'!$B$2:$G$599,6,0),0)</f>
        <v>1498</v>
      </c>
      <c r="K7" s="34"/>
      <c r="L7" s="34"/>
      <c r="M7" s="35"/>
      <c r="N7" s="35"/>
      <c r="O7" s="34">
        <f>_xlfn.IFNA(VLOOKUP($A$5&amp;O$4,'PMC数据辅助&amp;月良率预估'!$B$2:$G$599,6,0),0)</f>
        <v>626</v>
      </c>
      <c r="P7" s="34"/>
      <c r="Q7" s="34"/>
      <c r="R7" s="35"/>
      <c r="S7" s="35"/>
      <c r="T7" s="34">
        <f>_xlfn.IFNA(VLOOKUP($A$5&amp;T$4,'PMC数据辅助&amp;月良率预估'!$B$2:$G$599,6,0),0)</f>
        <v>1667</v>
      </c>
      <c r="U7" s="34"/>
      <c r="V7" s="34"/>
      <c r="W7" s="35"/>
      <c r="X7" s="35"/>
      <c r="Y7" s="34">
        <f>_xlfn.IFNA(VLOOKUP($A$5&amp;Y$4,'PMC数据辅助&amp;月良率预估'!$B$2:$G$599,6,0),0)</f>
        <v>1750</v>
      </c>
      <c r="Z7" s="34"/>
      <c r="AA7" s="34"/>
      <c r="AB7" s="35"/>
      <c r="AC7" s="35"/>
      <c r="AD7" s="34">
        <f>_xlfn.IFNA(VLOOKUP($A$5&amp;AD$4,'PMC数据辅助&amp;月良率预估'!$B$2:$G$599,6,0),0)</f>
        <v>1640</v>
      </c>
      <c r="AE7" s="34"/>
      <c r="AF7" s="34"/>
      <c r="AG7" s="35"/>
      <c r="AH7" s="35"/>
      <c r="AI7" s="34">
        <f>_xlfn.IFNA(VLOOKUP($A$5&amp;AI$4,'PMC数据辅助&amp;月良率预估'!$B$2:$G$599,6,0),0)</f>
        <v>100</v>
      </c>
      <c r="AJ7" s="34"/>
      <c r="AK7" s="34"/>
      <c r="AL7" s="35"/>
      <c r="AM7" s="35"/>
      <c r="AN7" s="34">
        <f>_xlfn.IFNA(VLOOKUP($A$5&amp;AN$4,'PMC数据辅助&amp;月良率预估'!$B$2:$G$599,6,0),0)</f>
        <v>1680</v>
      </c>
      <c r="AO7" s="34"/>
      <c r="AP7" s="34"/>
      <c r="AQ7" s="35"/>
      <c r="AR7" s="35"/>
      <c r="AS7" s="34">
        <f>_xlfn.IFNA(VLOOKUP($A$5&amp;AS$4,'PMC数据辅助&amp;月良率预估'!$B$2:$G$599,6,0),0)</f>
        <v>1680</v>
      </c>
      <c r="AT7" s="34"/>
      <c r="AU7" s="34"/>
      <c r="AV7" s="35"/>
      <c r="AW7" s="35"/>
      <c r="AX7" s="34">
        <f>_xlfn.IFNA(VLOOKUP($A$5&amp;AX$4,'PMC数据辅助&amp;月良率预估'!$B$2:$G$599,6,0),0)</f>
        <v>1680</v>
      </c>
      <c r="AY7" s="34"/>
      <c r="AZ7" s="34"/>
      <c r="BA7" s="35"/>
      <c r="BB7" s="35"/>
      <c r="BC7" s="34">
        <f>_xlfn.IFNA(VLOOKUP($A$5&amp;BC$4,'PMC数据辅助&amp;月良率预估'!$B$2:$G$599,6,0),0)</f>
        <v>0</v>
      </c>
      <c r="BD7" s="34"/>
      <c r="BE7" s="34"/>
      <c r="BF7" s="35"/>
      <c r="BG7" s="35"/>
      <c r="BH7" s="34">
        <f>_xlfn.IFNA(VLOOKUP($A$5&amp;BH$4,'PMC数据辅助&amp;月良率预估'!$B$2:$G$599,6,0),0)</f>
        <v>0</v>
      </c>
      <c r="BI7" s="34"/>
      <c r="BJ7" s="34"/>
      <c r="BK7" s="35"/>
      <c r="BL7" s="35"/>
      <c r="BM7" s="34">
        <f>_xlfn.IFNA(VLOOKUP($A$5&amp;BM$4,'PMC数据辅助&amp;月良率预估'!$B$2:$G$599,6,0),0)</f>
        <v>0</v>
      </c>
      <c r="BN7" s="34"/>
      <c r="BO7" s="34"/>
      <c r="BP7" s="35"/>
      <c r="BQ7" s="35"/>
    </row>
    <row r="8" spans="1:69" s="119" customFormat="1" x14ac:dyDescent="0.15">
      <c r="A8" s="116" t="s">
        <v>454</v>
      </c>
      <c r="B8" s="117">
        <f>_xlfn.IFNA(VLOOKUP($A8,批次辅助!$A$4:$DC$41,MATCH($A$5&amp;B$4,批次辅助!$A$1:$DC$1,0),0),0)</f>
        <v>0.96702565449610367</v>
      </c>
      <c r="C8" s="117">
        <f>_xlfn.IFNA(VLOOKUP($A8,批次辅助!$A$4:$DC$41,MATCH($A$5&amp;C$4,批次辅助!$A$1:$DC$1,0),0),0)</f>
        <v>1</v>
      </c>
      <c r="D8" s="117">
        <f>_xlfn.IFNA(VLOOKUP($A8,批次辅助!$A$4:$DC$41,MATCH($A$5&amp;D$4,批次辅助!$A$1:$DC$1,0),0),0)</f>
        <v>0.84641614474599858</v>
      </c>
      <c r="E8" s="117">
        <f>IF(E6=0,0%,E7/E6)</f>
        <v>1</v>
      </c>
      <c r="F8" s="490"/>
      <c r="G8" s="116"/>
      <c r="H8" s="118"/>
      <c r="I8" s="118"/>
      <c r="J8" s="117">
        <f>IF(J6=0,0%,J7/J6)</f>
        <v>1</v>
      </c>
      <c r="K8" s="116"/>
      <c r="L8" s="116"/>
      <c r="M8" s="118"/>
      <c r="N8" s="118"/>
      <c r="O8" s="117">
        <f>IF(O6=0,0%,O7/O6)</f>
        <v>1</v>
      </c>
      <c r="P8" s="116"/>
      <c r="Q8" s="116"/>
      <c r="R8" s="118"/>
      <c r="S8" s="118"/>
      <c r="T8" s="117">
        <f>IF(T6=0,0%,T7/T6)</f>
        <v>1</v>
      </c>
      <c r="U8" s="116"/>
      <c r="V8" s="116"/>
      <c r="W8" s="118"/>
      <c r="X8" s="118"/>
      <c r="Y8" s="117">
        <f>IF(Y6=0,0%,Y7/Y6)</f>
        <v>1</v>
      </c>
      <c r="Z8" s="116"/>
      <c r="AA8" s="116"/>
      <c r="AB8" s="118"/>
      <c r="AC8" s="118"/>
      <c r="AD8" s="117">
        <f>IF(AD6=0,0%,AD7/AD6)</f>
        <v>1</v>
      </c>
      <c r="AE8" s="116"/>
      <c r="AF8" s="116"/>
      <c r="AG8" s="118"/>
      <c r="AH8" s="118"/>
      <c r="AI8" s="117">
        <f>IF(AI6=0,0%,AI7/AI6)</f>
        <v>1</v>
      </c>
      <c r="AJ8" s="116"/>
      <c r="AK8" s="116"/>
      <c r="AL8" s="118"/>
      <c r="AM8" s="118"/>
      <c r="AN8" s="117">
        <f>IF(AN6=0,0%,AN7/AN6)</f>
        <v>1</v>
      </c>
      <c r="AO8" s="116"/>
      <c r="AP8" s="116"/>
      <c r="AQ8" s="118"/>
      <c r="AR8" s="118"/>
      <c r="AS8" s="117">
        <f>IF(AS6=0,0%,AS7/AS6)</f>
        <v>1</v>
      </c>
      <c r="AT8" s="116"/>
      <c r="AU8" s="116"/>
      <c r="AV8" s="118"/>
      <c r="AW8" s="118"/>
      <c r="AX8" s="117">
        <f>IF(AX6=0,0%,AX7/AX6)</f>
        <v>1</v>
      </c>
      <c r="AY8" s="116"/>
      <c r="AZ8" s="116"/>
      <c r="BA8" s="118"/>
      <c r="BB8" s="118"/>
      <c r="BC8" s="117">
        <f>IF(BC6=0,0%,BC7/BC6)</f>
        <v>0</v>
      </c>
      <c r="BD8" s="116"/>
      <c r="BE8" s="116"/>
      <c r="BF8" s="118"/>
      <c r="BG8" s="118"/>
      <c r="BH8" s="117">
        <f>IF(BH6=0,0%,BH7/BH6)</f>
        <v>0</v>
      </c>
      <c r="BI8" s="116"/>
      <c r="BJ8" s="116"/>
      <c r="BK8" s="118"/>
      <c r="BL8" s="118"/>
      <c r="BM8" s="117">
        <f>IF(BM6=0,0%,BM7/BM6)</f>
        <v>0</v>
      </c>
      <c r="BN8" s="116"/>
      <c r="BO8" s="116"/>
      <c r="BP8" s="118"/>
      <c r="BQ8" s="118"/>
    </row>
    <row r="9" spans="1:69" s="161" customFormat="1" x14ac:dyDescent="0.15">
      <c r="A9" s="158" t="s">
        <v>34</v>
      </c>
      <c r="B9" s="159">
        <f>_xlfn.IFNA(VLOOKUP($A9,批次辅助!$A$4:$DC$41,MATCH($A$5&amp;B$4,批次辅助!$A$1:$DC$1,0),0),0)</f>
        <v>0.82200917048770317</v>
      </c>
      <c r="C9" s="159">
        <f>_xlfn.IFNA(VLOOKUP($A9,批次辅助!$A$4:$DC$41,MATCH($A$5&amp;C$4,批次辅助!$A$1:$DC$1,0),0),0)</f>
        <v>0.74483675776314917</v>
      </c>
      <c r="D9" s="159">
        <f>_xlfn.IFNA(VLOOKUP($A9,批次辅助!$A$4:$DC$41,MATCH($A$5&amp;D$4,批次辅助!$A$1:$DC$1,0),0),0)</f>
        <v>0.79668541804544457</v>
      </c>
      <c r="E9" s="160"/>
      <c r="F9" s="491"/>
      <c r="G9" s="160"/>
      <c r="H9" s="160">
        <f>H10-H19-H27-H28-H36-H37-H44-H45</f>
        <v>0.78050838357204588</v>
      </c>
      <c r="I9" s="160"/>
      <c r="J9" s="160"/>
      <c r="K9" s="160"/>
      <c r="L9" s="160"/>
      <c r="M9" s="160">
        <f>M10-M19-M27-M28-M36-M37-M44-M45</f>
        <v>0.83067826357204577</v>
      </c>
      <c r="N9" s="160"/>
      <c r="O9" s="160"/>
      <c r="P9" s="160"/>
      <c r="Q9" s="160"/>
      <c r="R9" s="160">
        <f>R10-R19-R27-R28-R36-R37-R44-R45</f>
        <v>0.79872938178290842</v>
      </c>
      <c r="S9" s="160"/>
      <c r="T9" s="160"/>
      <c r="U9" s="160"/>
      <c r="V9" s="160"/>
      <c r="W9" s="160">
        <f>W10-W19-W27-W28-W36-W37-W44-W45</f>
        <v>0.81868066309214171</v>
      </c>
      <c r="X9" s="160"/>
      <c r="Y9" s="160"/>
      <c r="Z9" s="160"/>
      <c r="AA9" s="160"/>
      <c r="AB9" s="160">
        <f>AB10-AB19-AB27-AB28-AB36-AB37-AB44-AB45</f>
        <v>0.82568126357204585</v>
      </c>
      <c r="AC9" s="160"/>
      <c r="AD9" s="160"/>
      <c r="AE9" s="160"/>
      <c r="AF9" s="160"/>
      <c r="AG9" s="160">
        <f>AG10-AG19-AG27-AG28-AG36-AG37-AG44-AG45</f>
        <v>0.82568126357204585</v>
      </c>
      <c r="AH9" s="160"/>
      <c r="AI9" s="160"/>
      <c r="AJ9" s="160"/>
      <c r="AK9" s="160"/>
      <c r="AL9" s="160">
        <f>AL10-AL19-AL27-AL28-AL36-AL37-AL44-AL45</f>
        <v>0.82568126357204585</v>
      </c>
      <c r="AM9" s="160"/>
      <c r="AN9" s="160"/>
      <c r="AO9" s="160"/>
      <c r="AP9" s="160"/>
      <c r="AQ9" s="160">
        <f>AQ10-AQ19-AQ27-AQ28-AQ36-AQ37-AQ44-AQ45</f>
        <v>0.82568126357204585</v>
      </c>
      <c r="AR9" s="160"/>
      <c r="AS9" s="160"/>
      <c r="AT9" s="160"/>
      <c r="AU9" s="160"/>
      <c r="AV9" s="160">
        <f>AV10-AV19-AV27-AV28-AV36-AV37-AV44-AV45</f>
        <v>0.83067826357204577</v>
      </c>
      <c r="AW9" s="160"/>
      <c r="AX9" s="160"/>
      <c r="AY9" s="160"/>
      <c r="AZ9" s="160"/>
      <c r="BA9" s="160">
        <f>BA10-BA19-BA27-BA28-BA36-BA37-BA44-BA45</f>
        <v>0.83067826357204577</v>
      </c>
      <c r="BB9" s="160"/>
      <c r="BC9" s="160"/>
      <c r="BD9" s="160"/>
      <c r="BE9" s="160"/>
      <c r="BF9" s="160">
        <f>BF10-BF19-BF27-BF28-BF36-BF37-BF44-BF45</f>
        <v>0.83067826357204577</v>
      </c>
      <c r="BG9" s="160"/>
      <c r="BH9" s="160"/>
      <c r="BI9" s="160"/>
      <c r="BJ9" s="160"/>
      <c r="BK9" s="160">
        <f>BK10-BK19-BK27-BK28-BK36-BK37-BK44-BK45</f>
        <v>0.83067826357204577</v>
      </c>
      <c r="BL9" s="160"/>
      <c r="BM9" s="160"/>
      <c r="BN9" s="160"/>
      <c r="BO9" s="160"/>
      <c r="BP9" s="160">
        <f>BP10-BP19-BP27-BP28-BP36-BP37-BP44-BP45</f>
        <v>0.83067826357204577</v>
      </c>
      <c r="BQ9" s="160"/>
    </row>
    <row r="10" spans="1:69" x14ac:dyDescent="0.15">
      <c r="A10" s="36" t="s">
        <v>33</v>
      </c>
      <c r="B10" s="37">
        <f>B9+B19+B27+B28+B36+B37+B44+B45</f>
        <v>0.82200917048770317</v>
      </c>
      <c r="C10" s="37">
        <f>C9+C19+C27+C28+C36+C37+C44+C45</f>
        <v>0.80583675776314911</v>
      </c>
      <c r="D10" s="37">
        <f>D9+D19+D27+D28+D36+D37+D44+D45</f>
        <v>0.79668541804544457</v>
      </c>
      <c r="E10" s="38"/>
      <c r="F10" s="492"/>
      <c r="G10" s="38"/>
      <c r="H10" s="38">
        <f>(H12+H21+H30+H39)*99.94%-3</f>
        <v>0.78050838357204588</v>
      </c>
      <c r="I10" s="38"/>
      <c r="J10" s="38"/>
      <c r="K10" s="38"/>
      <c r="L10" s="38"/>
      <c r="M10" s="38">
        <f>(M12+M21+M30+M39)*99.94%-3</f>
        <v>0.83067826357204577</v>
      </c>
      <c r="N10" s="38"/>
      <c r="O10" s="38"/>
      <c r="P10" s="38"/>
      <c r="Q10" s="38"/>
      <c r="R10" s="38">
        <f>(R12+R21+R30+R39)*99.94%-3</f>
        <v>0.83067826357204577</v>
      </c>
      <c r="S10" s="38"/>
      <c r="T10" s="38"/>
      <c r="U10" s="38"/>
      <c r="V10" s="38"/>
      <c r="W10" s="38">
        <f>(W12+W21+W30+W39)*99.94%-3</f>
        <v>0.83067826357204577</v>
      </c>
      <c r="X10" s="38"/>
      <c r="Y10" s="38"/>
      <c r="Z10" s="38"/>
      <c r="AA10" s="38"/>
      <c r="AB10" s="38">
        <f>(AB12+AB21+AB30+AB39)*99.94%-3</f>
        <v>0.82568126357204585</v>
      </c>
      <c r="AC10" s="38"/>
      <c r="AD10" s="38"/>
      <c r="AE10" s="38"/>
      <c r="AF10" s="38"/>
      <c r="AG10" s="38">
        <f>(AG12+AG21+AG30+AG39)*99.94%-3</f>
        <v>0.82568126357204585</v>
      </c>
      <c r="AH10" s="38"/>
      <c r="AI10" s="38"/>
      <c r="AJ10" s="38"/>
      <c r="AK10" s="38"/>
      <c r="AL10" s="38">
        <f>(AL12+AL21+AL30+AL39)*99.94%-3</f>
        <v>0.82568126357204585</v>
      </c>
      <c r="AM10" s="38"/>
      <c r="AN10" s="38"/>
      <c r="AO10" s="38"/>
      <c r="AP10" s="38"/>
      <c r="AQ10" s="38">
        <f>(AQ12+AQ21+AQ30+AQ39)*99.94%-3</f>
        <v>0.82568126357204585</v>
      </c>
      <c r="AR10" s="38"/>
      <c r="AS10" s="38"/>
      <c r="AT10" s="38"/>
      <c r="AU10" s="38"/>
      <c r="AV10" s="38">
        <f>(AV12+AV21+AV30+AV39)*99.94%-3</f>
        <v>0.83067826357204577</v>
      </c>
      <c r="AW10" s="38"/>
      <c r="AX10" s="38"/>
      <c r="AY10" s="38"/>
      <c r="AZ10" s="38"/>
      <c r="BA10" s="38">
        <f>(BA12+BA21+BA30+BA39)*99.94%-3</f>
        <v>0.83067826357204577</v>
      </c>
      <c r="BB10" s="38"/>
      <c r="BC10" s="38"/>
      <c r="BD10" s="38"/>
      <c r="BE10" s="38"/>
      <c r="BF10" s="38">
        <f>(BF12+BF21+BF30+BF39)*99.94%-3</f>
        <v>0.83067826357204577</v>
      </c>
      <c r="BG10" s="38"/>
      <c r="BH10" s="38"/>
      <c r="BI10" s="38"/>
      <c r="BJ10" s="38"/>
      <c r="BK10" s="38">
        <f>(BK12+BK21+BK30+BK39)*99.94%-3</f>
        <v>0.83067826357204577</v>
      </c>
      <c r="BL10" s="38"/>
      <c r="BM10" s="38"/>
      <c r="BN10" s="38"/>
      <c r="BO10" s="38"/>
      <c r="BP10" s="38">
        <f>(BP12+BP21+BP30+BP39)*99.94%-3</f>
        <v>0.83067826357204577</v>
      </c>
      <c r="BQ10" s="38"/>
    </row>
    <row r="11" spans="1:69" x14ac:dyDescent="0.15">
      <c r="A11" s="39" t="s">
        <v>32</v>
      </c>
      <c r="B11" s="39"/>
      <c r="C11" s="39"/>
      <c r="D11" s="39"/>
      <c r="E11" s="39"/>
      <c r="F11" s="493"/>
      <c r="G11" s="39"/>
      <c r="H11" s="39">
        <f>H12*99.9%</f>
        <v>0.88161321543985638</v>
      </c>
      <c r="I11" s="39"/>
      <c r="J11" s="39"/>
      <c r="K11" s="39"/>
      <c r="L11" s="39"/>
      <c r="M11" s="39">
        <f>M12*99.9%</f>
        <v>0.88161321543985638</v>
      </c>
      <c r="N11" s="39"/>
      <c r="O11" s="39"/>
      <c r="P11" s="39"/>
      <c r="Q11" s="39"/>
      <c r="R11" s="39">
        <f>R12*99.9%</f>
        <v>0.88161321543985638</v>
      </c>
      <c r="S11" s="39"/>
      <c r="T11" s="39"/>
      <c r="U11" s="39"/>
      <c r="V11" s="39"/>
      <c r="W11" s="39">
        <f>W12*99.9%</f>
        <v>0.88161321543985638</v>
      </c>
      <c r="X11" s="39"/>
      <c r="Y11" s="39"/>
      <c r="Z11" s="39"/>
      <c r="AA11" s="39"/>
      <c r="AB11" s="39">
        <f>AB12*99.9%</f>
        <v>0.88161321543985638</v>
      </c>
      <c r="AC11" s="39"/>
      <c r="AD11" s="39"/>
      <c r="AE11" s="39"/>
      <c r="AF11" s="39"/>
      <c r="AG11" s="39">
        <f>AG12*99.9%</f>
        <v>0.88161321543985638</v>
      </c>
      <c r="AH11" s="39"/>
      <c r="AI11" s="39"/>
      <c r="AJ11" s="39"/>
      <c r="AK11" s="39"/>
      <c r="AL11" s="39">
        <f>AL12*99.9%</f>
        <v>0.88161321543985638</v>
      </c>
      <c r="AM11" s="39"/>
      <c r="AN11" s="39"/>
      <c r="AO11" s="39"/>
      <c r="AP11" s="39"/>
      <c r="AQ11" s="39">
        <f>AQ12*99.9%</f>
        <v>0.88161321543985638</v>
      </c>
      <c r="AR11" s="39"/>
      <c r="AS11" s="39"/>
      <c r="AT11" s="39"/>
      <c r="AU11" s="39"/>
      <c r="AV11" s="39">
        <f>AV12*99.9%</f>
        <v>0.88161321543985638</v>
      </c>
      <c r="AW11" s="39"/>
      <c r="AX11" s="39"/>
      <c r="AY11" s="39"/>
      <c r="AZ11" s="39"/>
      <c r="BA11" s="39">
        <f>BA12*99.9%</f>
        <v>0.88161321543985638</v>
      </c>
      <c r="BB11" s="39"/>
      <c r="BC11" s="39"/>
      <c r="BD11" s="39"/>
      <c r="BE11" s="39"/>
      <c r="BF11" s="39">
        <f>BF12*99.9%</f>
        <v>0.88161321543985638</v>
      </c>
      <c r="BG11" s="39"/>
      <c r="BH11" s="39"/>
      <c r="BI11" s="39"/>
      <c r="BJ11" s="39"/>
      <c r="BK11" s="39">
        <f>BK12*99.9%</f>
        <v>0.88161321543985638</v>
      </c>
      <c r="BL11" s="39"/>
      <c r="BM11" s="39"/>
      <c r="BN11" s="39"/>
      <c r="BO11" s="39"/>
      <c r="BP11" s="39">
        <f>BP12*99.9%</f>
        <v>0.88161321543985638</v>
      </c>
      <c r="BQ11" s="39"/>
    </row>
    <row r="12" spans="1:69" x14ac:dyDescent="0.35">
      <c r="A12" s="40" t="s">
        <v>60</v>
      </c>
      <c r="B12" s="41">
        <f>_xlfn.IFNA(VLOOKUP($A12,批次辅助!$A$4:$DC$41,MATCH($A$5&amp;B$4,批次辅助!$A$1:$DC$1,0),0),0)</f>
        <v>0.86907588306722006</v>
      </c>
      <c r="C12" s="41">
        <f>_xlfn.IFNA(VLOOKUP($A12,批次辅助!$A$4:$DC$41,MATCH($A$5&amp;C$4,批次辅助!$A$1:$DC$1,0),0),0)</f>
        <v>0.83081321896402682</v>
      </c>
      <c r="D12" s="41">
        <f>_xlfn.IFNA(VLOOKUP($A12,批次辅助!$A$4:$DC$41,MATCH($A$5&amp;D$4,批次辅助!$A$1:$DC$1,0),0),0)</f>
        <v>0.89328259430840506</v>
      </c>
      <c r="E12" s="39"/>
      <c r="F12" s="493"/>
      <c r="G12" s="39"/>
      <c r="H12" s="39">
        <f>1-SUM(H13:H18)</f>
        <v>0.88249571115100733</v>
      </c>
      <c r="I12" s="39"/>
      <c r="J12" s="39"/>
      <c r="K12" s="39"/>
      <c r="L12" s="39"/>
      <c r="M12" s="39">
        <f>1-SUM(M13:M18)</f>
        <v>0.88249571115100733</v>
      </c>
      <c r="N12" s="39"/>
      <c r="O12" s="39"/>
      <c r="P12" s="39"/>
      <c r="Q12" s="39"/>
      <c r="R12" s="39">
        <f>1-SUM(R13:R18)</f>
        <v>0.88249571115100733</v>
      </c>
      <c r="S12" s="39"/>
      <c r="T12" s="39"/>
      <c r="U12" s="39"/>
      <c r="V12" s="39"/>
      <c r="W12" s="39">
        <f>1-SUM(W13:W18)</f>
        <v>0.88249571115100733</v>
      </c>
      <c r="X12" s="39"/>
      <c r="Y12" s="39"/>
      <c r="Z12" s="39"/>
      <c r="AA12" s="39"/>
      <c r="AB12" s="39">
        <f>1-SUM(AB13:AB18)</f>
        <v>0.88249571115100733</v>
      </c>
      <c r="AC12" s="39"/>
      <c r="AD12" s="39"/>
      <c r="AE12" s="39"/>
      <c r="AF12" s="39"/>
      <c r="AG12" s="39">
        <f>1-SUM(AG13:AG18)</f>
        <v>0.88249571115100733</v>
      </c>
      <c r="AH12" s="39"/>
      <c r="AI12" s="39"/>
      <c r="AJ12" s="39"/>
      <c r="AK12" s="39"/>
      <c r="AL12" s="39">
        <f>1-SUM(AL13:AL18)</f>
        <v>0.88249571115100733</v>
      </c>
      <c r="AM12" s="39"/>
      <c r="AN12" s="39"/>
      <c r="AO12" s="39"/>
      <c r="AP12" s="39"/>
      <c r="AQ12" s="39">
        <f>1-SUM(AQ13:AQ18)</f>
        <v>0.88249571115100733</v>
      </c>
      <c r="AR12" s="39"/>
      <c r="AS12" s="39"/>
      <c r="AT12" s="39"/>
      <c r="AU12" s="39"/>
      <c r="AV12" s="39">
        <f>1-SUM(AV13:AV18)</f>
        <v>0.88249571115100733</v>
      </c>
      <c r="AW12" s="39"/>
      <c r="AX12" s="39"/>
      <c r="AY12" s="39"/>
      <c r="AZ12" s="39"/>
      <c r="BA12" s="39">
        <f>1-SUM(BA13:BA18)</f>
        <v>0.88249571115100733</v>
      </c>
      <c r="BB12" s="39"/>
      <c r="BC12" s="39"/>
      <c r="BD12" s="39"/>
      <c r="BE12" s="39"/>
      <c r="BF12" s="39">
        <f>1-SUM(BF13:BF18)</f>
        <v>0.88249571115100733</v>
      </c>
      <c r="BG12" s="39"/>
      <c r="BH12" s="39"/>
      <c r="BI12" s="39"/>
      <c r="BJ12" s="39"/>
      <c r="BK12" s="39">
        <f>1-SUM(BK13:BK18)</f>
        <v>0.88249571115100733</v>
      </c>
      <c r="BL12" s="39"/>
      <c r="BM12" s="39"/>
      <c r="BN12" s="39"/>
      <c r="BO12" s="39"/>
      <c r="BP12" s="39">
        <f>1-SUM(BP13:BP18)</f>
        <v>0.88249571115100733</v>
      </c>
      <c r="BQ12" s="39"/>
    </row>
    <row r="13" spans="1:69" ht="33" x14ac:dyDescent="0.15">
      <c r="A13" s="42" t="s">
        <v>42</v>
      </c>
      <c r="B13" s="43">
        <f>_xlfn.IFNA(VLOOKUP($A13,批次辅助!$A$4:$DC$41,MATCH($A$5&amp;B$4,批次辅助!$A$1:$DC$1,0),0),0)</f>
        <v>3.7986842343730176E-2</v>
      </c>
      <c r="C13" s="43">
        <f>_xlfn.IFNA(VLOOKUP($A13,批次辅助!$A$4:$DC$41,MATCH($A$5&amp;C$4,批次辅助!$A$1:$DC$1,0),0),0)</f>
        <v>3.1185584147882174E-2</v>
      </c>
      <c r="D13" s="43">
        <f>_xlfn.IFNA(VLOOKUP($A13,批次辅助!$A$4:$DC$41,MATCH($A$5&amp;D$4,批次辅助!$A$1:$DC$1,0),0),0)</f>
        <v>3.7199426428413854E-2</v>
      </c>
      <c r="E13" s="278" t="s">
        <v>1498</v>
      </c>
      <c r="F13" s="121"/>
      <c r="G13" s="46">
        <v>3.0000000000000001E-3</v>
      </c>
      <c r="H13" s="47">
        <f>C13-F13+G13</f>
        <v>3.4185584147882177E-2</v>
      </c>
      <c r="I13" s="370"/>
      <c r="J13" s="279"/>
      <c r="K13" s="128"/>
      <c r="L13" s="102"/>
      <c r="M13" s="47">
        <f>H13-K13+L13</f>
        <v>3.4185584147882177E-2</v>
      </c>
      <c r="N13" s="370"/>
      <c r="O13" s="278"/>
      <c r="P13" s="132"/>
      <c r="Q13" s="102"/>
      <c r="R13" s="47">
        <f>M13-P13+Q13</f>
        <v>3.4185584147882177E-2</v>
      </c>
      <c r="S13" s="370"/>
      <c r="T13" s="279"/>
      <c r="U13" s="128"/>
      <c r="V13" s="102"/>
      <c r="W13" s="47">
        <f>R13-U13+V13</f>
        <v>3.4185584147882177E-2</v>
      </c>
      <c r="X13" s="370"/>
      <c r="Y13" s="279"/>
      <c r="Z13" s="128"/>
      <c r="AA13" s="102"/>
      <c r="AB13" s="47">
        <f>W13-Z13+AA13</f>
        <v>3.4185584147882177E-2</v>
      </c>
      <c r="AC13" s="370"/>
      <c r="AD13" s="279"/>
      <c r="AE13" s="128"/>
      <c r="AF13" s="102"/>
      <c r="AG13" s="47">
        <f>AB13-AE13+AF13</f>
        <v>3.4185584147882177E-2</v>
      </c>
      <c r="AH13" s="370"/>
      <c r="AI13" s="279"/>
      <c r="AJ13" s="128"/>
      <c r="AK13" s="102"/>
      <c r="AL13" s="47">
        <f>AG13-AJ13+AK13</f>
        <v>3.4185584147882177E-2</v>
      </c>
      <c r="AM13" s="370"/>
      <c r="AN13" s="279"/>
      <c r="AO13" s="128"/>
      <c r="AP13" s="102"/>
      <c r="AQ13" s="47">
        <f>AL13-AO13+AP13</f>
        <v>3.4185584147882177E-2</v>
      </c>
      <c r="AR13" s="370"/>
      <c r="AS13" s="44"/>
      <c r="AT13" s="128"/>
      <c r="AU13" s="102"/>
      <c r="AV13" s="47">
        <f>AQ13-AT13+AU13</f>
        <v>3.4185584147882177E-2</v>
      </c>
      <c r="AW13" s="370"/>
      <c r="AX13" s="44"/>
      <c r="AY13" s="128"/>
      <c r="AZ13" s="102"/>
      <c r="BA13" s="47">
        <f>AV13-AY13+AZ13</f>
        <v>3.4185584147882177E-2</v>
      </c>
      <c r="BB13" s="370"/>
      <c r="BC13" s="44"/>
      <c r="BD13" s="128"/>
      <c r="BE13" s="102"/>
      <c r="BF13" s="47">
        <f>BA13-BD13+BE13</f>
        <v>3.4185584147882177E-2</v>
      </c>
      <c r="BG13" s="370"/>
      <c r="BH13" s="279"/>
      <c r="BI13" s="128"/>
      <c r="BJ13" s="102"/>
      <c r="BK13" s="47">
        <f>BF13-BI13+BJ13</f>
        <v>3.4185584147882177E-2</v>
      </c>
      <c r="BL13" s="370"/>
      <c r="BM13" s="279"/>
      <c r="BN13" s="128"/>
      <c r="BO13" s="102"/>
      <c r="BP13" s="47">
        <f>BK13-BN13+BO13</f>
        <v>3.4185584147882177E-2</v>
      </c>
      <c r="BQ13" s="370"/>
    </row>
    <row r="14" spans="1:69" ht="49.5" x14ac:dyDescent="0.15">
      <c r="A14" s="42" t="s">
        <v>43</v>
      </c>
      <c r="B14" s="43">
        <f>_xlfn.IFNA(VLOOKUP($A14,批次辅助!$A$4:$DC$41,MATCH($A$5&amp;B$4,批次辅助!$A$1:$DC$1,0),0),0)</f>
        <v>2.7031190532287003E-2</v>
      </c>
      <c r="C14" s="43">
        <f>_xlfn.IFNA(VLOOKUP($A14,批次辅助!$A$4:$DC$41,MATCH($A$5&amp;C$4,批次辅助!$A$1:$DC$1,0),0),0)</f>
        <v>3.4098011835893345E-2</v>
      </c>
      <c r="D14" s="43">
        <f>_xlfn.IFNA(VLOOKUP($A14,批次辅助!$A$4:$DC$41,MATCH($A$5&amp;D$4,批次辅助!$A$1:$DC$1,0),0),0)</f>
        <v>2.8182219280829472E-2</v>
      </c>
      <c r="E14" s="185" t="s">
        <v>1497</v>
      </c>
      <c r="F14" s="188">
        <v>3.0000000000000001E-3</v>
      </c>
      <c r="G14" s="46"/>
      <c r="H14" s="47">
        <f t="shared" ref="H14" si="0">C14-F14+G14</f>
        <v>3.1098011835893346E-2</v>
      </c>
      <c r="I14" s="370"/>
      <c r="J14" s="185"/>
      <c r="K14" s="186"/>
      <c r="L14" s="187"/>
      <c r="M14" s="50">
        <f t="shared" ref="M14:M19" si="1">H14-K14+L14</f>
        <v>3.1098011835893346E-2</v>
      </c>
      <c r="N14" s="370"/>
      <c r="O14" s="185"/>
      <c r="P14" s="186"/>
      <c r="Q14" s="140"/>
      <c r="R14" s="50">
        <f t="shared" ref="R14:R19" si="2">M14-P14+Q14</f>
        <v>3.1098011835893346E-2</v>
      </c>
      <c r="S14" s="370"/>
      <c r="T14" s="185"/>
      <c r="U14" s="186"/>
      <c r="V14" s="140"/>
      <c r="W14" s="50">
        <f t="shared" ref="W14:W19" si="3">R14-U14+V14</f>
        <v>3.1098011835893346E-2</v>
      </c>
      <c r="X14" s="370"/>
      <c r="Y14" s="185"/>
      <c r="Z14" s="186"/>
      <c r="AA14" s="140"/>
      <c r="AB14" s="50">
        <f t="shared" ref="AB14:AB19" si="4">W14-Z14+AA14</f>
        <v>3.1098011835893346E-2</v>
      </c>
      <c r="AC14" s="370"/>
      <c r="AD14" s="185"/>
      <c r="AE14" s="186"/>
      <c r="AF14" s="140"/>
      <c r="AG14" s="50">
        <f t="shared" ref="AG14:AG19" si="5">AB14-AE14+AF14</f>
        <v>3.1098011835893346E-2</v>
      </c>
      <c r="AH14" s="370"/>
      <c r="AI14" s="185"/>
      <c r="AJ14" s="186"/>
      <c r="AK14" s="140"/>
      <c r="AL14" s="50">
        <f t="shared" ref="AL14:AL19" si="6">AG14-AJ14+AK14</f>
        <v>3.1098011835893346E-2</v>
      </c>
      <c r="AM14" s="370"/>
      <c r="AN14" s="185"/>
      <c r="AO14" s="186"/>
      <c r="AP14" s="140"/>
      <c r="AQ14" s="50">
        <f t="shared" ref="AQ14:AQ19" si="7">AL14-AO14+AP14</f>
        <v>3.1098011835893346E-2</v>
      </c>
      <c r="AR14" s="370"/>
      <c r="AS14" s="51"/>
      <c r="AT14" s="129"/>
      <c r="AU14" s="140"/>
      <c r="AV14" s="50">
        <f t="shared" ref="AV14:AV19" si="8">AQ14-AT14+AU14</f>
        <v>3.1098011835893346E-2</v>
      </c>
      <c r="AW14" s="370"/>
      <c r="AX14" s="51"/>
      <c r="AY14" s="129"/>
      <c r="AZ14" s="140"/>
      <c r="BA14" s="50">
        <f t="shared" ref="BA14:BA19" si="9">AV14-AY14+AZ14</f>
        <v>3.1098011835893346E-2</v>
      </c>
      <c r="BB14" s="370"/>
      <c r="BC14" s="51"/>
      <c r="BD14" s="129"/>
      <c r="BE14" s="140"/>
      <c r="BF14" s="50">
        <f t="shared" ref="BF14:BF19" si="10">BA14-BD14+BE14</f>
        <v>3.1098011835893346E-2</v>
      </c>
      <c r="BG14" s="370"/>
      <c r="BH14" s="51"/>
      <c r="BI14" s="129"/>
      <c r="BJ14" s="140"/>
      <c r="BK14" s="50">
        <f t="shared" ref="BK14:BK19" si="11">BF14-BI14+BJ14</f>
        <v>3.1098011835893346E-2</v>
      </c>
      <c r="BL14" s="370"/>
      <c r="BM14" s="51"/>
      <c r="BN14" s="129"/>
      <c r="BO14" s="140"/>
      <c r="BP14" s="50">
        <f t="shared" ref="BP14:BP19" si="12">BK14-BN14+BO14</f>
        <v>3.1098011835893346E-2</v>
      </c>
      <c r="BQ14" s="370"/>
    </row>
    <row r="15" spans="1:69" ht="49.5" x14ac:dyDescent="0.15">
      <c r="A15" s="42" t="s">
        <v>44</v>
      </c>
      <c r="B15" s="43">
        <f>_xlfn.IFNA(VLOOKUP($A15,批次辅助!$A$4:$DC$41,MATCH($A$5&amp;B$4,批次辅助!$A$1:$DC$1,0),0),0)</f>
        <v>3.0402160320423366E-2</v>
      </c>
      <c r="C15" s="43">
        <f>_xlfn.IFNA(VLOOKUP($A15,批次辅助!$A$4:$DC$41,MATCH($A$5&amp;C$4,批次辅助!$A$1:$DC$1,0),0),0)</f>
        <v>2.5640002659751315E-2</v>
      </c>
      <c r="D15" s="43">
        <f>_xlfn.IFNA(VLOOKUP($A15,批次辅助!$A$4:$DC$41,MATCH($A$5&amp;D$4,批次辅助!$A$1:$DC$1,0),0),0)</f>
        <v>1.2657180675049636E-2</v>
      </c>
      <c r="E15" s="162" t="s">
        <v>1439</v>
      </c>
      <c r="F15" s="45">
        <v>1.2999999999999999E-2</v>
      </c>
      <c r="G15" s="46"/>
      <c r="H15" s="47">
        <f>C15-F15+G15</f>
        <v>1.2640002659751315E-2</v>
      </c>
      <c r="I15" s="370"/>
      <c r="J15" s="162"/>
      <c r="K15" s="45"/>
      <c r="L15" s="105"/>
      <c r="M15" s="50">
        <f t="shared" si="1"/>
        <v>1.2640002659751315E-2</v>
      </c>
      <c r="N15" s="370"/>
      <c r="O15" s="278"/>
      <c r="P15" s="132"/>
      <c r="Q15" s="102"/>
      <c r="R15" s="50">
        <f t="shared" si="2"/>
        <v>1.2640002659751315E-2</v>
      </c>
      <c r="S15" s="370"/>
      <c r="T15" s="162"/>
      <c r="U15" s="128"/>
      <c r="V15" s="102"/>
      <c r="W15" s="50">
        <f t="shared" si="3"/>
        <v>1.2640002659751315E-2</v>
      </c>
      <c r="X15" s="370"/>
      <c r="Y15" s="279"/>
      <c r="Z15" s="381"/>
      <c r="AA15" s="102"/>
      <c r="AB15" s="50">
        <f t="shared" si="4"/>
        <v>1.2640002659751315E-2</v>
      </c>
      <c r="AC15" s="370"/>
      <c r="AD15" s="44"/>
      <c r="AE15" s="128"/>
      <c r="AF15" s="102"/>
      <c r="AG15" s="50">
        <f t="shared" si="5"/>
        <v>1.2640002659751315E-2</v>
      </c>
      <c r="AH15" s="370"/>
      <c r="AI15" s="44"/>
      <c r="AJ15" s="128"/>
      <c r="AK15" s="102"/>
      <c r="AL15" s="50">
        <f t="shared" si="6"/>
        <v>1.2640002659751315E-2</v>
      </c>
      <c r="AM15" s="370"/>
      <c r="AN15" s="44"/>
      <c r="AO15" s="128"/>
      <c r="AP15" s="102"/>
      <c r="AQ15" s="50">
        <f t="shared" si="7"/>
        <v>1.2640002659751315E-2</v>
      </c>
      <c r="AR15" s="370"/>
      <c r="AS15" s="44"/>
      <c r="AT15" s="128"/>
      <c r="AU15" s="102"/>
      <c r="AV15" s="50">
        <f t="shared" si="8"/>
        <v>1.2640002659751315E-2</v>
      </c>
      <c r="AW15" s="370"/>
      <c r="AX15" s="44"/>
      <c r="AY15" s="128"/>
      <c r="AZ15" s="102"/>
      <c r="BA15" s="50">
        <f t="shared" si="9"/>
        <v>1.2640002659751315E-2</v>
      </c>
      <c r="BB15" s="370"/>
      <c r="BC15" s="44"/>
      <c r="BD15" s="128"/>
      <c r="BE15" s="102"/>
      <c r="BF15" s="50">
        <f t="shared" si="10"/>
        <v>1.2640002659751315E-2</v>
      </c>
      <c r="BG15" s="370"/>
      <c r="BH15" s="279"/>
      <c r="BI15" s="128"/>
      <c r="BJ15" s="102"/>
      <c r="BK15" s="50">
        <f t="shared" si="11"/>
        <v>1.2640002659751315E-2</v>
      </c>
      <c r="BL15" s="370"/>
      <c r="BM15" s="279"/>
      <c r="BN15" s="128"/>
      <c r="BO15" s="102"/>
      <c r="BP15" s="50">
        <f t="shared" si="12"/>
        <v>1.2640002659751315E-2</v>
      </c>
      <c r="BQ15" s="370"/>
    </row>
    <row r="16" spans="1:69" x14ac:dyDescent="0.15">
      <c r="A16" s="53" t="s">
        <v>45</v>
      </c>
      <c r="B16" s="53">
        <f>_xlfn.IFNA(VLOOKUP($A16,批次辅助!$A$4:$DC$41,MATCH($A$5&amp;B$4,批次辅助!$A$1:$DC$1,0),0),0)</f>
        <v>2.6324374286387443E-2</v>
      </c>
      <c r="C16" s="53">
        <f>_xlfn.IFNA(VLOOKUP($A16,批次辅助!$A$4:$DC$41,MATCH($A$5&amp;C$4,批次辅助!$A$1:$DC$1,0),0),0)</f>
        <v>3.899195425227741E-2</v>
      </c>
      <c r="D16" s="53">
        <f>_xlfn.IFNA(VLOOKUP($A16,批次辅助!$A$4:$DC$41,MATCH($A$5&amp;D$4,批次辅助!$A$1:$DC$1,0),0),0)</f>
        <v>2.0929847782925216E-2</v>
      </c>
      <c r="E16" s="278" t="s">
        <v>1499</v>
      </c>
      <c r="F16" s="123">
        <v>7.0000000000000001E-3</v>
      </c>
      <c r="G16" s="55"/>
      <c r="H16" s="47">
        <f>C16-F16+G16</f>
        <v>3.199195425227741E-2</v>
      </c>
      <c r="I16" s="370"/>
      <c r="J16" s="101"/>
      <c r="K16" s="132"/>
      <c r="L16" s="105"/>
      <c r="M16" s="50">
        <f t="shared" si="1"/>
        <v>3.199195425227741E-2</v>
      </c>
      <c r="N16" s="370"/>
      <c r="O16" s="278"/>
      <c r="P16" s="132"/>
      <c r="Q16" s="103"/>
      <c r="R16" s="50">
        <f t="shared" si="2"/>
        <v>3.199195425227741E-2</v>
      </c>
      <c r="S16" s="370"/>
      <c r="T16" s="56"/>
      <c r="U16" s="130"/>
      <c r="V16" s="103"/>
      <c r="W16" s="50">
        <f t="shared" si="3"/>
        <v>3.199195425227741E-2</v>
      </c>
      <c r="X16" s="370"/>
      <c r="Y16" s="56"/>
      <c r="Z16" s="130"/>
      <c r="AA16" s="103"/>
      <c r="AB16" s="50">
        <f t="shared" si="4"/>
        <v>3.199195425227741E-2</v>
      </c>
      <c r="AC16" s="370"/>
      <c r="AD16" s="56"/>
      <c r="AE16" s="130"/>
      <c r="AF16" s="103"/>
      <c r="AG16" s="50">
        <f t="shared" si="5"/>
        <v>3.199195425227741E-2</v>
      </c>
      <c r="AH16" s="370"/>
      <c r="AI16" s="56"/>
      <c r="AJ16" s="130"/>
      <c r="AK16" s="103"/>
      <c r="AL16" s="50">
        <f t="shared" si="6"/>
        <v>3.199195425227741E-2</v>
      </c>
      <c r="AM16" s="370"/>
      <c r="AN16" s="56"/>
      <c r="AO16" s="130"/>
      <c r="AP16" s="103"/>
      <c r="AQ16" s="50">
        <f t="shared" si="7"/>
        <v>3.199195425227741E-2</v>
      </c>
      <c r="AR16" s="370"/>
      <c r="AS16" s="56"/>
      <c r="AT16" s="130"/>
      <c r="AU16" s="103"/>
      <c r="AV16" s="50">
        <f t="shared" si="8"/>
        <v>3.199195425227741E-2</v>
      </c>
      <c r="AW16" s="370"/>
      <c r="AX16" s="56"/>
      <c r="AY16" s="130"/>
      <c r="AZ16" s="103"/>
      <c r="BA16" s="50">
        <f t="shared" si="9"/>
        <v>3.199195425227741E-2</v>
      </c>
      <c r="BB16" s="370"/>
      <c r="BC16" s="56"/>
      <c r="BD16" s="130"/>
      <c r="BE16" s="103"/>
      <c r="BF16" s="50">
        <f t="shared" si="10"/>
        <v>3.199195425227741E-2</v>
      </c>
      <c r="BG16" s="370"/>
      <c r="BH16" s="56"/>
      <c r="BI16" s="130"/>
      <c r="BJ16" s="103"/>
      <c r="BK16" s="50">
        <f t="shared" si="11"/>
        <v>3.199195425227741E-2</v>
      </c>
      <c r="BL16" s="370"/>
      <c r="BM16" s="56"/>
      <c r="BN16" s="130"/>
      <c r="BO16" s="103"/>
      <c r="BP16" s="50">
        <f t="shared" si="12"/>
        <v>3.199195425227741E-2</v>
      </c>
      <c r="BQ16" s="370"/>
    </row>
    <row r="17" spans="1:69" x14ac:dyDescent="0.15">
      <c r="A17" s="42" t="s">
        <v>46</v>
      </c>
      <c r="B17" s="53">
        <f>_xlfn.IFNA(VLOOKUP($A17,批次辅助!$A$4:$DC$41,MATCH($A$5&amp;B$4,批次辅助!$A$1:$DC$1,0),0),0)</f>
        <v>8.8352030737444947E-3</v>
      </c>
      <c r="C17" s="53">
        <f>_xlfn.IFNA(VLOOKUP($A17,批次辅助!$A$4:$DC$41,MATCH($A$5&amp;C$4,批次辅助!$A$1:$DC$1,0),0),0)</f>
        <v>6.7823658487931376E-3</v>
      </c>
      <c r="D17" s="53">
        <f>_xlfn.IFNA(VLOOKUP($A17,批次辅助!$A$4:$DC$41,MATCH($A$5&amp;D$4,批次辅助!$A$1:$DC$1,0),0),0)</f>
        <v>7.9141848665343038E-3</v>
      </c>
      <c r="E17" s="101"/>
      <c r="F17" s="54"/>
      <c r="G17" s="55"/>
      <c r="H17" s="47">
        <f>C17-F17+G17</f>
        <v>6.7823658487931376E-3</v>
      </c>
      <c r="I17" s="370"/>
      <c r="J17" s="101"/>
      <c r="K17" s="130"/>
      <c r="L17" s="104"/>
      <c r="M17" s="53">
        <f t="shared" si="1"/>
        <v>6.7823658487931376E-3</v>
      </c>
      <c r="N17" s="370"/>
      <c r="O17" s="330"/>
      <c r="P17" s="186"/>
      <c r="Q17" s="104"/>
      <c r="R17" s="53">
        <f t="shared" si="2"/>
        <v>6.7823658487931376E-3</v>
      </c>
      <c r="S17" s="370"/>
      <c r="T17" s="43"/>
      <c r="U17" s="131"/>
      <c r="V17" s="104"/>
      <c r="W17" s="53">
        <f t="shared" si="3"/>
        <v>6.7823658487931376E-3</v>
      </c>
      <c r="X17" s="370"/>
      <c r="Y17" s="43"/>
      <c r="Z17" s="131"/>
      <c r="AA17" s="104"/>
      <c r="AB17" s="53">
        <f t="shared" si="4"/>
        <v>6.7823658487931376E-3</v>
      </c>
      <c r="AC17" s="370"/>
      <c r="AD17" s="43"/>
      <c r="AE17" s="131"/>
      <c r="AF17" s="104"/>
      <c r="AG17" s="53">
        <f t="shared" si="5"/>
        <v>6.7823658487931376E-3</v>
      </c>
      <c r="AH17" s="370"/>
      <c r="AI17" s="43"/>
      <c r="AJ17" s="131"/>
      <c r="AK17" s="104"/>
      <c r="AL17" s="53">
        <f t="shared" si="6"/>
        <v>6.7823658487931376E-3</v>
      </c>
      <c r="AM17" s="370"/>
      <c r="AN17" s="43"/>
      <c r="AO17" s="131"/>
      <c r="AP17" s="104"/>
      <c r="AQ17" s="53">
        <f t="shared" si="7"/>
        <v>6.7823658487931376E-3</v>
      </c>
      <c r="AR17" s="370"/>
      <c r="AS17" s="43"/>
      <c r="AT17" s="131"/>
      <c r="AU17" s="104"/>
      <c r="AV17" s="53">
        <f t="shared" si="8"/>
        <v>6.7823658487931376E-3</v>
      </c>
      <c r="AW17" s="370"/>
      <c r="AX17" s="43"/>
      <c r="AY17" s="131"/>
      <c r="AZ17" s="104"/>
      <c r="BA17" s="53">
        <f t="shared" si="9"/>
        <v>6.7823658487931376E-3</v>
      </c>
      <c r="BB17" s="370"/>
      <c r="BC17" s="43"/>
      <c r="BD17" s="131"/>
      <c r="BE17" s="104"/>
      <c r="BF17" s="53">
        <f t="shared" si="10"/>
        <v>6.7823658487931376E-3</v>
      </c>
      <c r="BG17" s="370"/>
      <c r="BH17" s="43"/>
      <c r="BI17" s="131"/>
      <c r="BJ17" s="104"/>
      <c r="BK17" s="53">
        <f t="shared" si="11"/>
        <v>6.7823658487931376E-3</v>
      </c>
      <c r="BL17" s="370"/>
      <c r="BM17" s="43"/>
      <c r="BN17" s="131"/>
      <c r="BO17" s="104"/>
      <c r="BP17" s="53">
        <f t="shared" si="12"/>
        <v>6.7823658487931376E-3</v>
      </c>
      <c r="BQ17" s="370"/>
    </row>
    <row r="18" spans="1:69" x14ac:dyDescent="0.15">
      <c r="A18" s="42" t="s">
        <v>47</v>
      </c>
      <c r="B18" s="43">
        <f>_xlfn.IFNA(VLOOKUP($A18,批次辅助!$A$4:$DC$41,MATCH($A$5&amp;B$4,批次辅助!$A$1:$DC$1,0),0),0)</f>
        <v>5.0745781756891459E-4</v>
      </c>
      <c r="C18" s="553">
        <f>_xlfn.IFNA(VLOOKUP($A18,批次辅助!$A$4:$DC$41,MATCH($A$5&amp;C$4,批次辅助!$A$1:$DC$1,0),0),0)</f>
        <v>7.806370104395239E-3</v>
      </c>
      <c r="D18" s="114">
        <f>_xlfn.IFNA(VLOOKUP($A18,批次辅助!$A$4:$DC$41,MATCH($A$5&amp;D$4,批次辅助!$A$1:$DC$1,0),0),0)</f>
        <v>8.2726671078755791E-5</v>
      </c>
      <c r="E18" s="10" t="s">
        <v>1501</v>
      </c>
      <c r="F18" s="69">
        <v>7.0000000000000001E-3</v>
      </c>
      <c r="G18" s="70"/>
      <c r="H18" s="47">
        <f>C18-F18+G18</f>
        <v>8.0637010439523881E-4</v>
      </c>
      <c r="I18" s="370"/>
      <c r="J18" s="10"/>
      <c r="K18" s="132"/>
      <c r="L18" s="105"/>
      <c r="M18" s="43">
        <f t="shared" si="1"/>
        <v>8.0637010439523881E-4</v>
      </c>
      <c r="N18" s="370"/>
      <c r="O18" s="10"/>
      <c r="P18" s="132"/>
      <c r="Q18" s="105"/>
      <c r="R18" s="43">
        <f t="shared" si="2"/>
        <v>8.0637010439523881E-4</v>
      </c>
      <c r="S18" s="370"/>
      <c r="T18" s="10"/>
      <c r="U18" s="132"/>
      <c r="V18" s="105"/>
      <c r="W18" s="43">
        <f t="shared" si="3"/>
        <v>8.0637010439523881E-4</v>
      </c>
      <c r="X18" s="370"/>
      <c r="Y18" s="279"/>
      <c r="Z18" s="128"/>
      <c r="AA18" s="105"/>
      <c r="AB18" s="43">
        <f t="shared" si="4"/>
        <v>8.0637010439523881E-4</v>
      </c>
      <c r="AC18" s="370"/>
      <c r="AD18" s="10"/>
      <c r="AE18" s="132"/>
      <c r="AF18" s="105"/>
      <c r="AG18" s="43">
        <f t="shared" si="5"/>
        <v>8.0637010439523881E-4</v>
      </c>
      <c r="AH18" s="370"/>
      <c r="AI18" s="10"/>
      <c r="AJ18" s="132"/>
      <c r="AK18" s="105"/>
      <c r="AL18" s="43">
        <f t="shared" si="6"/>
        <v>8.0637010439523881E-4</v>
      </c>
      <c r="AM18" s="370"/>
      <c r="AN18" s="10"/>
      <c r="AO18" s="132"/>
      <c r="AP18" s="105"/>
      <c r="AQ18" s="43">
        <f t="shared" si="7"/>
        <v>8.0637010439523881E-4</v>
      </c>
      <c r="AR18" s="370"/>
      <c r="AS18" s="10"/>
      <c r="AT18" s="132"/>
      <c r="AU18" s="105"/>
      <c r="AV18" s="43">
        <f t="shared" si="8"/>
        <v>8.0637010439523881E-4</v>
      </c>
      <c r="AW18" s="370"/>
      <c r="AX18" s="10"/>
      <c r="AY18" s="132"/>
      <c r="AZ18" s="105"/>
      <c r="BA18" s="43">
        <f t="shared" si="9"/>
        <v>8.0637010439523881E-4</v>
      </c>
      <c r="BB18" s="370"/>
      <c r="BC18" s="10"/>
      <c r="BD18" s="132"/>
      <c r="BE18" s="105"/>
      <c r="BF18" s="43">
        <f t="shared" si="10"/>
        <v>8.0637010439523881E-4</v>
      </c>
      <c r="BG18" s="370"/>
      <c r="BH18" s="10"/>
      <c r="BI18" s="132"/>
      <c r="BJ18" s="105"/>
      <c r="BK18" s="43">
        <f t="shared" si="11"/>
        <v>8.0637010439523881E-4</v>
      </c>
      <c r="BL18" s="370"/>
      <c r="BM18" s="10"/>
      <c r="BN18" s="132"/>
      <c r="BO18" s="105"/>
      <c r="BP18" s="43">
        <f t="shared" si="12"/>
        <v>8.0637010439523881E-4</v>
      </c>
      <c r="BQ18" s="370"/>
    </row>
    <row r="19" spans="1:69" x14ac:dyDescent="0.15">
      <c r="A19" s="61" t="s">
        <v>31</v>
      </c>
      <c r="B19" s="61">
        <f>_xlfn.IFNA(VLOOKUP($A19,批次辅助!$A$4:$DC$41,MATCH($A$5&amp;B$4,批次辅助!$A$1:$DC$1,0),0),0)</f>
        <v>0</v>
      </c>
      <c r="C19" s="61">
        <f>_xlfn.IFNA(VLOOKUP($A19,批次辅助!$A$4:$DC$41,MATCH($A$5&amp;C$4,批次辅助!$A$1:$DC$1,0),0),0)</f>
        <v>0</v>
      </c>
      <c r="D19" s="61">
        <f>_xlfn.IFNA(VLOOKUP($A19,批次辅助!$A$4:$DC$41,MATCH($A$5&amp;D$4,批次辅助!$A$1:$DC$1,0),0),0)</f>
        <v>0</v>
      </c>
      <c r="E19" s="73" t="s">
        <v>1289</v>
      </c>
      <c r="F19" s="63"/>
      <c r="G19" s="64"/>
      <c r="H19" s="62">
        <f>C19-F19+G19</f>
        <v>0</v>
      </c>
      <c r="I19" s="62"/>
      <c r="J19" s="73"/>
      <c r="K19" s="63"/>
      <c r="L19" s="64"/>
      <c r="M19" s="62">
        <f t="shared" si="1"/>
        <v>0</v>
      </c>
      <c r="N19" s="62"/>
      <c r="O19" s="73"/>
      <c r="P19" s="133"/>
      <c r="Q19" s="141"/>
      <c r="R19" s="62">
        <f t="shared" si="2"/>
        <v>0</v>
      </c>
      <c r="S19" s="62"/>
      <c r="T19" s="62"/>
      <c r="U19" s="133"/>
      <c r="V19" s="141"/>
      <c r="W19" s="62">
        <f t="shared" si="3"/>
        <v>0</v>
      </c>
      <c r="X19" s="62"/>
      <c r="Y19" s="73"/>
      <c r="Z19" s="63"/>
      <c r="AA19" s="64"/>
      <c r="AB19" s="62">
        <f t="shared" si="4"/>
        <v>0</v>
      </c>
      <c r="AC19" s="62"/>
      <c r="AD19" s="62"/>
      <c r="AE19" s="133"/>
      <c r="AF19" s="141"/>
      <c r="AG19" s="62">
        <f t="shared" si="5"/>
        <v>0</v>
      </c>
      <c r="AH19" s="62"/>
      <c r="AI19" s="62"/>
      <c r="AJ19" s="133"/>
      <c r="AK19" s="141"/>
      <c r="AL19" s="62">
        <f t="shared" si="6"/>
        <v>0</v>
      </c>
      <c r="AM19" s="62"/>
      <c r="AN19" s="62"/>
      <c r="AO19" s="133"/>
      <c r="AP19" s="141"/>
      <c r="AQ19" s="62">
        <f t="shared" si="7"/>
        <v>0</v>
      </c>
      <c r="AR19" s="62"/>
      <c r="AS19" s="62"/>
      <c r="AT19" s="133"/>
      <c r="AU19" s="141"/>
      <c r="AV19" s="62">
        <f t="shared" si="8"/>
        <v>0</v>
      </c>
      <c r="AW19" s="62"/>
      <c r="AX19" s="62"/>
      <c r="AY19" s="133"/>
      <c r="AZ19" s="141"/>
      <c r="BA19" s="62">
        <f t="shared" si="9"/>
        <v>0</v>
      </c>
      <c r="BB19" s="62"/>
      <c r="BC19" s="62"/>
      <c r="BD19" s="133"/>
      <c r="BE19" s="141"/>
      <c r="BF19" s="62">
        <f t="shared" si="10"/>
        <v>0</v>
      </c>
      <c r="BG19" s="62"/>
      <c r="BH19" s="62"/>
      <c r="BI19" s="133"/>
      <c r="BJ19" s="141"/>
      <c r="BK19" s="62">
        <f t="shared" si="11"/>
        <v>0</v>
      </c>
      <c r="BL19" s="62"/>
      <c r="BM19" s="62"/>
      <c r="BN19" s="133"/>
      <c r="BO19" s="141"/>
      <c r="BP19" s="62">
        <f t="shared" si="12"/>
        <v>0</v>
      </c>
      <c r="BQ19" s="62"/>
    </row>
    <row r="20" spans="1:69" x14ac:dyDescent="0.15">
      <c r="A20" s="65" t="s">
        <v>30</v>
      </c>
      <c r="B20" s="66"/>
      <c r="C20" s="66"/>
      <c r="D20" s="66"/>
      <c r="E20" s="66"/>
      <c r="F20" s="496"/>
      <c r="G20" s="68"/>
      <c r="H20" s="66">
        <f>H21*99.9%</f>
        <v>0.90875520646319574</v>
      </c>
      <c r="I20" s="66"/>
      <c r="J20" s="66"/>
      <c r="K20" s="134"/>
      <c r="L20" s="142"/>
      <c r="M20" s="66">
        <f>M21*99.9%</f>
        <v>0.95680710646319578</v>
      </c>
      <c r="N20" s="66"/>
      <c r="O20" s="66"/>
      <c r="P20" s="134"/>
      <c r="Q20" s="142"/>
      <c r="R20" s="66">
        <f>R21*99.9%</f>
        <v>0.95680710646319578</v>
      </c>
      <c r="S20" s="66"/>
      <c r="T20" s="66"/>
      <c r="U20" s="134"/>
      <c r="V20" s="142"/>
      <c r="W20" s="66">
        <f>W21*99.9%</f>
        <v>0.95680710646319578</v>
      </c>
      <c r="X20" s="66"/>
      <c r="Y20" s="66"/>
      <c r="Z20" s="134"/>
      <c r="AA20" s="142"/>
      <c r="AB20" s="66">
        <f>AB21*99.9%</f>
        <v>0.95181210646319581</v>
      </c>
      <c r="AC20" s="66"/>
      <c r="AD20" s="66"/>
      <c r="AE20" s="134"/>
      <c r="AF20" s="142"/>
      <c r="AG20" s="66">
        <f>AG21*99.9%</f>
        <v>0.95181210646319581</v>
      </c>
      <c r="AH20" s="66"/>
      <c r="AI20" s="66"/>
      <c r="AJ20" s="134"/>
      <c r="AK20" s="142"/>
      <c r="AL20" s="66">
        <f>AL21*99.9%</f>
        <v>0.95181210646319581</v>
      </c>
      <c r="AM20" s="66"/>
      <c r="AN20" s="66"/>
      <c r="AO20" s="134"/>
      <c r="AP20" s="142"/>
      <c r="AQ20" s="66">
        <f>AQ21*99.9%</f>
        <v>0.95181210646319581</v>
      </c>
      <c r="AR20" s="66"/>
      <c r="AS20" s="66"/>
      <c r="AT20" s="134"/>
      <c r="AU20" s="142"/>
      <c r="AV20" s="66">
        <f>AV21*99.9%</f>
        <v>0.95680710646319578</v>
      </c>
      <c r="AW20" s="66"/>
      <c r="AX20" s="66"/>
      <c r="AY20" s="134"/>
      <c r="AZ20" s="142"/>
      <c r="BA20" s="66">
        <f>BA21*99.9%</f>
        <v>0.95680710646319578</v>
      </c>
      <c r="BB20" s="66"/>
      <c r="BC20" s="66"/>
      <c r="BD20" s="134"/>
      <c r="BE20" s="142"/>
      <c r="BF20" s="66">
        <f>BF21*99.9%</f>
        <v>0.95680710646319578</v>
      </c>
      <c r="BG20" s="66"/>
      <c r="BH20" s="66"/>
      <c r="BI20" s="134"/>
      <c r="BJ20" s="142"/>
      <c r="BK20" s="66">
        <f>BK21*99.9%</f>
        <v>0.95680710646319578</v>
      </c>
      <c r="BL20" s="66"/>
      <c r="BM20" s="66"/>
      <c r="BN20" s="134"/>
      <c r="BO20" s="142"/>
      <c r="BP20" s="66">
        <f>BP21*99.9%</f>
        <v>0.95680710646319578</v>
      </c>
      <c r="BQ20" s="66"/>
    </row>
    <row r="21" spans="1:69" x14ac:dyDescent="0.35">
      <c r="A21" s="40" t="s">
        <v>456</v>
      </c>
      <c r="B21" s="41">
        <f>_xlfn.IFNA(VLOOKUP($A21,批次辅助!$A$4:$DC$41,MATCH($A$5&amp;B$4,批次辅助!$A$1:$DC$1,0),0),0)</f>
        <v>0.96065389564492454</v>
      </c>
      <c r="C21" s="41">
        <f>_xlfn.IFNA(VLOOKUP($A21,批次辅助!$A$4:$DC$41,MATCH($A$5&amp;C$4,批次辅助!$A$1:$DC$1,0),0),0)</f>
        <v>0.92370503357936029</v>
      </c>
      <c r="D21" s="41">
        <f>_xlfn.IFNA(VLOOKUP($A21,批次辅助!$A$4:$DC$41,MATCH($A$5&amp;D$4,批次辅助!$A$1:$DC$1,0),0),0)</f>
        <v>0.91208912420030885</v>
      </c>
      <c r="E21" s="66"/>
      <c r="F21" s="496"/>
      <c r="G21" s="68"/>
      <c r="H21" s="66">
        <f>1-SUM(H22:H26)</f>
        <v>0.90966487133453022</v>
      </c>
      <c r="I21" s="66"/>
      <c r="J21" s="66"/>
      <c r="K21" s="134"/>
      <c r="L21" s="142"/>
      <c r="M21" s="66">
        <f>1-SUM(M22:M26)</f>
        <v>0.95776487133453025</v>
      </c>
      <c r="N21" s="66"/>
      <c r="O21" s="66"/>
      <c r="P21" s="134"/>
      <c r="Q21" s="142"/>
      <c r="R21" s="66">
        <f>1-SUM(R22:R26)</f>
        <v>0.95776487133453025</v>
      </c>
      <c r="S21" s="66"/>
      <c r="T21" s="66"/>
      <c r="U21" s="134"/>
      <c r="V21" s="142"/>
      <c r="W21" s="66">
        <f>1-SUM(W22:W26)</f>
        <v>0.95776487133453025</v>
      </c>
      <c r="X21" s="66"/>
      <c r="Y21" s="66"/>
      <c r="Z21" s="134"/>
      <c r="AA21" s="142"/>
      <c r="AB21" s="66">
        <f>1-SUM(AB22:AB26)</f>
        <v>0.95276487133453025</v>
      </c>
      <c r="AC21" s="66"/>
      <c r="AD21" s="66"/>
      <c r="AE21" s="134"/>
      <c r="AF21" s="142"/>
      <c r="AG21" s="66">
        <f>1-SUM(AG22:AG26)</f>
        <v>0.95276487133453025</v>
      </c>
      <c r="AH21" s="66"/>
      <c r="AI21" s="66"/>
      <c r="AJ21" s="134"/>
      <c r="AK21" s="142"/>
      <c r="AL21" s="66">
        <f>1-SUM(AL22:AL26)</f>
        <v>0.95276487133453025</v>
      </c>
      <c r="AM21" s="66"/>
      <c r="AN21" s="66"/>
      <c r="AO21" s="134"/>
      <c r="AP21" s="142"/>
      <c r="AQ21" s="66">
        <f>1-SUM(AQ22:AQ26)</f>
        <v>0.95276487133453025</v>
      </c>
      <c r="AR21" s="66"/>
      <c r="AS21" s="66"/>
      <c r="AT21" s="134"/>
      <c r="AU21" s="142"/>
      <c r="AV21" s="66">
        <f>1-SUM(AV22:AV26)</f>
        <v>0.95776487133453025</v>
      </c>
      <c r="AW21" s="66"/>
      <c r="AX21" s="66"/>
      <c r="AY21" s="134"/>
      <c r="AZ21" s="142"/>
      <c r="BA21" s="66">
        <f>1-SUM(BA22:BA26)</f>
        <v>0.95776487133453025</v>
      </c>
      <c r="BB21" s="66"/>
      <c r="BC21" s="66"/>
      <c r="BD21" s="134"/>
      <c r="BE21" s="142"/>
      <c r="BF21" s="66">
        <f>1-SUM(BF22:BF26)</f>
        <v>0.95776487133453025</v>
      </c>
      <c r="BG21" s="66"/>
      <c r="BH21" s="66"/>
      <c r="BI21" s="134"/>
      <c r="BJ21" s="142"/>
      <c r="BK21" s="66">
        <f>1-SUM(BK22:BK26)</f>
        <v>0.95776487133453025</v>
      </c>
      <c r="BL21" s="66"/>
      <c r="BM21" s="66"/>
      <c r="BN21" s="134"/>
      <c r="BO21" s="142"/>
      <c r="BP21" s="66">
        <f>1-SUM(BP22:BP26)</f>
        <v>0.95776487133453025</v>
      </c>
      <c r="BQ21" s="66"/>
    </row>
    <row r="22" spans="1:69" x14ac:dyDescent="0.15">
      <c r="A22" s="42" t="s">
        <v>48</v>
      </c>
      <c r="B22" s="43">
        <f>_xlfn.IFNA(VLOOKUP($A22,批次辅助!$A$4:$DC$41,MATCH($A$5&amp;B$4,批次辅助!$A$1:$DC$1,0),0),0)</f>
        <v>2.2020044583793974E-3</v>
      </c>
      <c r="C22" s="43">
        <f>_xlfn.IFNA(VLOOKUP($A22,批次辅助!$A$4:$DC$41,MATCH($A$5&amp;C$4,批次辅助!$A$1:$DC$1,0),0),0)</f>
        <v>1.8352284061440255E-3</v>
      </c>
      <c r="D22" s="43">
        <f>_xlfn.IFNA(VLOOKUP($A22,批次辅助!$A$4:$DC$41,MATCH($A$5&amp;D$4,批次辅助!$A$1:$DC$1,0),0),0)</f>
        <v>1.7372600926538716E-3</v>
      </c>
      <c r="E22" s="278" t="s">
        <v>868</v>
      </c>
      <c r="F22" s="495"/>
      <c r="G22" s="70"/>
      <c r="H22" s="71">
        <f t="shared" ref="H22:H27" si="13">C22-F22+G22</f>
        <v>1.8352284061440255E-3</v>
      </c>
      <c r="I22" s="370"/>
      <c r="J22" s="71"/>
      <c r="K22" s="132"/>
      <c r="L22" s="105"/>
      <c r="M22" s="71">
        <f>H22-K22+L22</f>
        <v>1.8352284061440255E-3</v>
      </c>
      <c r="N22" s="370"/>
      <c r="O22" s="277"/>
      <c r="P22" s="132"/>
      <c r="Q22" s="105"/>
      <c r="R22" s="71">
        <f>M22-P22+Q22</f>
        <v>1.8352284061440255E-3</v>
      </c>
      <c r="S22" s="370"/>
      <c r="T22" s="71"/>
      <c r="U22" s="132"/>
      <c r="V22" s="105"/>
      <c r="W22" s="71">
        <f>R22-U22+V22</f>
        <v>1.8352284061440255E-3</v>
      </c>
      <c r="X22" s="370"/>
      <c r="Y22" s="277" t="s">
        <v>895</v>
      </c>
      <c r="Z22" s="132"/>
      <c r="AA22" s="105">
        <v>5.0000000000000001E-3</v>
      </c>
      <c r="AB22" s="71">
        <f>W22-Z22+AA22</f>
        <v>6.8352284061440251E-3</v>
      </c>
      <c r="AC22" s="370"/>
      <c r="AD22" s="277"/>
      <c r="AE22" s="132"/>
      <c r="AF22" s="105"/>
      <c r="AG22" s="71">
        <f>AB22-AE22+AF22</f>
        <v>6.8352284061440251E-3</v>
      </c>
      <c r="AH22" s="370"/>
      <c r="AI22" s="71" t="s">
        <v>9</v>
      </c>
      <c r="AJ22" s="132"/>
      <c r="AK22" s="105"/>
      <c r="AL22" s="71">
        <f>AG22-AJ22+AK22</f>
        <v>6.8352284061440251E-3</v>
      </c>
      <c r="AM22" s="370"/>
      <c r="AN22" s="277"/>
      <c r="AO22" s="132"/>
      <c r="AP22" s="105"/>
      <c r="AQ22" s="71">
        <f>AL22-AO22+AP22</f>
        <v>6.8352284061440251E-3</v>
      </c>
      <c r="AR22" s="370"/>
      <c r="AS22" s="277" t="s">
        <v>896</v>
      </c>
      <c r="AT22" s="132">
        <v>5.0000000000000001E-3</v>
      </c>
      <c r="AU22" s="105"/>
      <c r="AV22" s="71">
        <f>AQ22-AT22+AU22</f>
        <v>1.835228406144025E-3</v>
      </c>
      <c r="AW22" s="370"/>
      <c r="AX22" s="71" t="s">
        <v>9</v>
      </c>
      <c r="AY22" s="132"/>
      <c r="AZ22" s="105"/>
      <c r="BA22" s="71">
        <f>AV22-AY22+AZ22</f>
        <v>1.835228406144025E-3</v>
      </c>
      <c r="BB22" s="370"/>
      <c r="BC22" s="71" t="s">
        <v>9</v>
      </c>
      <c r="BD22" s="132"/>
      <c r="BE22" s="105"/>
      <c r="BF22" s="71">
        <f>BA22-BD22+BE22</f>
        <v>1.835228406144025E-3</v>
      </c>
      <c r="BG22" s="370"/>
      <c r="BH22" s="277" t="s">
        <v>9</v>
      </c>
      <c r="BI22" s="132"/>
      <c r="BJ22" s="105"/>
      <c r="BK22" s="277">
        <f>BF22-BI22+BJ22</f>
        <v>1.835228406144025E-3</v>
      </c>
      <c r="BL22" s="370"/>
      <c r="BM22" s="277" t="s">
        <v>9</v>
      </c>
      <c r="BN22" s="132"/>
      <c r="BO22" s="105"/>
      <c r="BP22" s="277">
        <f>BK22-BN22+BO22</f>
        <v>1.835228406144025E-3</v>
      </c>
      <c r="BQ22" s="370"/>
    </row>
    <row r="23" spans="1:69" x14ac:dyDescent="0.15">
      <c r="A23" s="42" t="s">
        <v>49</v>
      </c>
      <c r="B23" s="43">
        <f>_xlfn.IFNA(VLOOKUP($A23,批次辅助!$A$4:$DC$41,MATCH($A$5&amp;B$4,批次辅助!$A$1:$DC$1,0),0),0)</f>
        <v>3.4253402685901733E-3</v>
      </c>
      <c r="C23" s="43">
        <f>_xlfn.IFNA(VLOOKUP($A23,批次辅助!$A$4:$DC$41,MATCH($A$5&amp;C$4,批次辅助!$A$1:$DC$1,0),0),0)</f>
        <v>5.0668262517454621E-3</v>
      </c>
      <c r="D23" s="43">
        <f>_xlfn.IFNA(VLOOKUP($A23,批次辅助!$A$4:$DC$41,MATCH($A$5&amp;D$4,批次辅助!$A$1:$DC$1,0),0),0)</f>
        <v>3.5848224134127507E-3</v>
      </c>
      <c r="E23" s="48" t="s">
        <v>864</v>
      </c>
      <c r="F23" s="128"/>
      <c r="G23" s="102"/>
      <c r="H23" s="71">
        <f t="shared" si="13"/>
        <v>5.0668262517454621E-3</v>
      </c>
      <c r="I23" s="370"/>
      <c r="J23" s="47"/>
      <c r="K23" s="128"/>
      <c r="L23" s="102"/>
      <c r="M23" s="50">
        <f t="shared" ref="M23:M27" si="14">H23-K23+L23</f>
        <v>5.0668262517454621E-3</v>
      </c>
      <c r="N23" s="370"/>
      <c r="O23" s="47"/>
      <c r="P23" s="128"/>
      <c r="Q23" s="102"/>
      <c r="R23" s="50">
        <f t="shared" ref="R23:R27" si="15">M23-P23+Q23</f>
        <v>5.0668262517454621E-3</v>
      </c>
      <c r="S23" s="370"/>
      <c r="T23" s="47"/>
      <c r="U23" s="128"/>
      <c r="V23" s="102"/>
      <c r="W23" s="50">
        <f t="shared" ref="W23:W27" si="16">R23-U23+V23</f>
        <v>5.0668262517454621E-3</v>
      </c>
      <c r="X23" s="370"/>
      <c r="Y23" s="47" t="s">
        <v>9</v>
      </c>
      <c r="Z23" s="128"/>
      <c r="AA23" s="102"/>
      <c r="AB23" s="50">
        <f t="shared" ref="AB23:AB27" si="17">W23-Z23+AA23</f>
        <v>5.0668262517454621E-3</v>
      </c>
      <c r="AC23" s="370"/>
      <c r="AD23" s="47" t="s">
        <v>9</v>
      </c>
      <c r="AE23" s="128"/>
      <c r="AF23" s="102"/>
      <c r="AG23" s="50">
        <f t="shared" ref="AG23:AG27" si="18">AB23-AE23+AF23</f>
        <v>5.0668262517454621E-3</v>
      </c>
      <c r="AH23" s="370"/>
      <c r="AI23" s="47" t="s">
        <v>9</v>
      </c>
      <c r="AJ23" s="128"/>
      <c r="AK23" s="102"/>
      <c r="AL23" s="50">
        <f t="shared" ref="AL23:AL27" si="19">AG23-AJ23+AK23</f>
        <v>5.0668262517454621E-3</v>
      </c>
      <c r="AM23" s="370"/>
      <c r="AN23" s="47" t="s">
        <v>9</v>
      </c>
      <c r="AO23" s="128"/>
      <c r="AP23" s="102"/>
      <c r="AQ23" s="50">
        <f t="shared" ref="AQ23:AQ27" si="20">AL23-AO23+AP23</f>
        <v>5.0668262517454621E-3</v>
      </c>
      <c r="AR23" s="370"/>
      <c r="AS23" s="47" t="s">
        <v>9</v>
      </c>
      <c r="AT23" s="128"/>
      <c r="AU23" s="102"/>
      <c r="AV23" s="50">
        <f t="shared" ref="AV23:AV27" si="21">AQ23-AT23+AU23</f>
        <v>5.0668262517454621E-3</v>
      </c>
      <c r="AW23" s="370"/>
      <c r="AX23" s="47" t="s">
        <v>9</v>
      </c>
      <c r="AY23" s="128"/>
      <c r="AZ23" s="102"/>
      <c r="BA23" s="50">
        <f t="shared" ref="BA23:BA27" si="22">AV23-AY23+AZ23</f>
        <v>5.0668262517454621E-3</v>
      </c>
      <c r="BB23" s="370"/>
      <c r="BC23" s="47" t="s">
        <v>9</v>
      </c>
      <c r="BD23" s="128"/>
      <c r="BE23" s="102"/>
      <c r="BF23" s="50">
        <f t="shared" ref="BF23:BF27" si="23">BA23-BD23+BE23</f>
        <v>5.0668262517454621E-3</v>
      </c>
      <c r="BG23" s="370"/>
      <c r="BH23" s="47" t="s">
        <v>9</v>
      </c>
      <c r="BI23" s="128"/>
      <c r="BJ23" s="102"/>
      <c r="BK23" s="50">
        <f t="shared" ref="BK23:BK27" si="24">BF23-BI23+BJ23</f>
        <v>5.0668262517454621E-3</v>
      </c>
      <c r="BL23" s="370"/>
      <c r="BM23" s="47" t="s">
        <v>9</v>
      </c>
      <c r="BN23" s="128"/>
      <c r="BO23" s="102"/>
      <c r="BP23" s="50">
        <f t="shared" ref="BP23:BP27" si="25">BK23-BN23+BO23</f>
        <v>5.0668262517454621E-3</v>
      </c>
      <c r="BQ23" s="370"/>
    </row>
    <row r="24" spans="1:69" x14ac:dyDescent="0.15">
      <c r="A24" s="42" t="s">
        <v>50</v>
      </c>
      <c r="B24" s="43">
        <f>_xlfn.IFNA(VLOOKUP($A24,批次辅助!$A$4:$DC$41,MATCH($A$5&amp;B$4,批次辅助!$A$1:$DC$1,0),0),0)</f>
        <v>2.8961342588397339E-2</v>
      </c>
      <c r="C24" s="43">
        <f>_xlfn.IFNA(VLOOKUP($A24,批次辅助!$A$4:$DC$41,MATCH($A$5&amp;C$4,批次辅助!$A$1:$DC$1,0),0),0)</f>
        <v>2.4908571048606956E-2</v>
      </c>
      <c r="D24" s="43">
        <f>_xlfn.IFNA(VLOOKUP($A24,批次辅助!$A$4:$DC$41,MATCH($A$5&amp;D$4,批次辅助!$A$1:$DC$1,0),0),0)</f>
        <v>7.4288550628722694E-2</v>
      </c>
      <c r="E24" s="534" t="s">
        <v>1437</v>
      </c>
      <c r="F24" s="128"/>
      <c r="G24" s="46">
        <v>0.05</v>
      </c>
      <c r="H24" s="71">
        <f t="shared" si="13"/>
        <v>7.4908571048606959E-2</v>
      </c>
      <c r="I24" s="370"/>
      <c r="J24" s="47" t="s">
        <v>1438</v>
      </c>
      <c r="K24" s="128">
        <v>4.4999999999999998E-2</v>
      </c>
      <c r="L24" s="102"/>
      <c r="M24" s="50">
        <f t="shared" si="14"/>
        <v>2.9908571048606961E-2</v>
      </c>
      <c r="N24" s="370"/>
      <c r="O24" s="47"/>
      <c r="P24" s="128"/>
      <c r="Q24" s="102"/>
      <c r="R24" s="50">
        <f t="shared" si="15"/>
        <v>2.9908571048606961E-2</v>
      </c>
      <c r="S24" s="370"/>
      <c r="T24" s="47"/>
      <c r="U24" s="128"/>
      <c r="V24" s="102"/>
      <c r="W24" s="50">
        <f t="shared" si="16"/>
        <v>2.9908571048606961E-2</v>
      </c>
      <c r="X24" s="370"/>
      <c r="Y24" s="47"/>
      <c r="Z24" s="128"/>
      <c r="AA24" s="102"/>
      <c r="AB24" s="50">
        <f t="shared" si="17"/>
        <v>2.9908571048606961E-2</v>
      </c>
      <c r="AC24" s="370"/>
      <c r="AD24" s="47" t="s">
        <v>9</v>
      </c>
      <c r="AE24" s="128"/>
      <c r="AF24" s="102"/>
      <c r="AG24" s="50">
        <f t="shared" si="18"/>
        <v>2.9908571048606961E-2</v>
      </c>
      <c r="AH24" s="370"/>
      <c r="AI24" s="47" t="s">
        <v>9</v>
      </c>
      <c r="AJ24" s="128"/>
      <c r="AK24" s="102"/>
      <c r="AL24" s="50">
        <f t="shared" si="19"/>
        <v>2.9908571048606961E-2</v>
      </c>
      <c r="AM24" s="370"/>
      <c r="AN24" s="47" t="s">
        <v>9</v>
      </c>
      <c r="AO24" s="128"/>
      <c r="AP24" s="102"/>
      <c r="AQ24" s="50">
        <f t="shared" si="20"/>
        <v>2.9908571048606961E-2</v>
      </c>
      <c r="AR24" s="370"/>
      <c r="AS24" s="47" t="s">
        <v>9</v>
      </c>
      <c r="AT24" s="128"/>
      <c r="AU24" s="102"/>
      <c r="AV24" s="50">
        <f t="shared" si="21"/>
        <v>2.9908571048606961E-2</v>
      </c>
      <c r="AW24" s="370"/>
      <c r="AX24" s="47" t="s">
        <v>9</v>
      </c>
      <c r="AY24" s="128"/>
      <c r="AZ24" s="102"/>
      <c r="BA24" s="50">
        <f t="shared" si="22"/>
        <v>2.9908571048606961E-2</v>
      </c>
      <c r="BB24" s="370"/>
      <c r="BC24" s="47" t="s">
        <v>9</v>
      </c>
      <c r="BD24" s="128"/>
      <c r="BE24" s="102"/>
      <c r="BF24" s="50">
        <f t="shared" si="23"/>
        <v>2.9908571048606961E-2</v>
      </c>
      <c r="BG24" s="370"/>
      <c r="BH24" s="47" t="s">
        <v>9</v>
      </c>
      <c r="BI24" s="128"/>
      <c r="BJ24" s="102"/>
      <c r="BK24" s="50">
        <f t="shared" si="24"/>
        <v>2.9908571048606961E-2</v>
      </c>
      <c r="BL24" s="370"/>
      <c r="BM24" s="47" t="s">
        <v>9</v>
      </c>
      <c r="BN24" s="128"/>
      <c r="BO24" s="102"/>
      <c r="BP24" s="50">
        <f t="shared" si="25"/>
        <v>2.9908571048606961E-2</v>
      </c>
      <c r="BQ24" s="370"/>
    </row>
    <row r="25" spans="1:69" ht="66" x14ac:dyDescent="0.15">
      <c r="A25" s="42" t="s">
        <v>51</v>
      </c>
      <c r="B25" s="43">
        <f>_xlfn.IFNA(VLOOKUP($A25,批次辅助!$A$4:$DC$41,MATCH($A$5&amp;B$4,批次辅助!$A$1:$DC$1,0),0),0)</f>
        <v>4.757417039708574E-3</v>
      </c>
      <c r="C25" s="43">
        <f>_xlfn.IFNA(VLOOKUP($A25,批次辅助!$A$4:$DC$41,MATCH($A$5&amp;C$4,批次辅助!$A$1:$DC$1,0),0),0)</f>
        <v>8.5245029589733363E-3</v>
      </c>
      <c r="D25" s="43">
        <f>_xlfn.IFNA(VLOOKUP($A25,批次辅助!$A$4:$DC$41,MATCH($A$5&amp;D$4,批次辅助!$A$1:$DC$1,0),0),0)</f>
        <v>8.3002426649018309E-3</v>
      </c>
      <c r="E25" s="184" t="s">
        <v>1440</v>
      </c>
      <c r="F25" s="128"/>
      <c r="G25" s="46"/>
      <c r="H25" s="71">
        <f t="shared" si="13"/>
        <v>8.5245029589733363E-3</v>
      </c>
      <c r="I25" s="370"/>
      <c r="J25" s="277" t="s">
        <v>1441</v>
      </c>
      <c r="K25" s="128">
        <v>3.0999999999999999E-3</v>
      </c>
      <c r="L25" s="102"/>
      <c r="M25" s="50">
        <f t="shared" si="14"/>
        <v>5.424502958973336E-3</v>
      </c>
      <c r="N25" s="370"/>
      <c r="O25" s="184"/>
      <c r="P25" s="128"/>
      <c r="Q25" s="102"/>
      <c r="R25" s="50">
        <f t="shared" si="15"/>
        <v>5.424502958973336E-3</v>
      </c>
      <c r="S25" s="370"/>
      <c r="T25" s="47"/>
      <c r="U25" s="128"/>
      <c r="V25" s="102"/>
      <c r="W25" s="50">
        <f t="shared" si="16"/>
        <v>5.424502958973336E-3</v>
      </c>
      <c r="X25" s="370"/>
      <c r="Y25" s="47"/>
      <c r="Z25" s="128"/>
      <c r="AA25" s="102"/>
      <c r="AB25" s="50">
        <f t="shared" si="17"/>
        <v>5.424502958973336E-3</v>
      </c>
      <c r="AC25" s="370"/>
      <c r="AD25" s="47"/>
      <c r="AE25" s="128"/>
      <c r="AF25" s="102"/>
      <c r="AG25" s="50">
        <f t="shared" si="18"/>
        <v>5.424502958973336E-3</v>
      </c>
      <c r="AH25" s="370"/>
      <c r="AI25" s="47"/>
      <c r="AJ25" s="128"/>
      <c r="AK25" s="102"/>
      <c r="AL25" s="50">
        <f t="shared" si="19"/>
        <v>5.424502958973336E-3</v>
      </c>
      <c r="AM25" s="370"/>
      <c r="AN25" s="47"/>
      <c r="AO25" s="128"/>
      <c r="AP25" s="102"/>
      <c r="AQ25" s="50">
        <f t="shared" si="20"/>
        <v>5.424502958973336E-3</v>
      </c>
      <c r="AR25" s="370"/>
      <c r="AS25" s="47"/>
      <c r="AT25" s="128"/>
      <c r="AU25" s="102"/>
      <c r="AV25" s="50">
        <f t="shared" si="21"/>
        <v>5.424502958973336E-3</v>
      </c>
      <c r="AW25" s="370"/>
      <c r="AX25" s="47"/>
      <c r="AY25" s="128"/>
      <c r="AZ25" s="102"/>
      <c r="BA25" s="50">
        <f t="shared" si="22"/>
        <v>5.424502958973336E-3</v>
      </c>
      <c r="BB25" s="370"/>
      <c r="BC25" s="47"/>
      <c r="BD25" s="128"/>
      <c r="BE25" s="102"/>
      <c r="BF25" s="50">
        <f t="shared" si="23"/>
        <v>5.424502958973336E-3</v>
      </c>
      <c r="BG25" s="370"/>
      <c r="BH25" s="47"/>
      <c r="BI25" s="128"/>
      <c r="BJ25" s="102"/>
      <c r="BK25" s="50">
        <f t="shared" si="24"/>
        <v>5.424502958973336E-3</v>
      </c>
      <c r="BL25" s="370"/>
      <c r="BM25" s="47"/>
      <c r="BN25" s="128"/>
      <c r="BO25" s="102"/>
      <c r="BP25" s="50">
        <f t="shared" si="25"/>
        <v>5.424502958973336E-3</v>
      </c>
      <c r="BQ25" s="370"/>
    </row>
    <row r="26" spans="1:69" x14ac:dyDescent="0.15">
      <c r="A26" s="42" t="s">
        <v>455</v>
      </c>
      <c r="B26" s="43">
        <f>_xlfn.IFNA(VLOOKUP($A26,批次辅助!$A$4:$DC$41,MATCH($A$5&amp;B$4,批次辅助!$A$1:$DC$1,0),0),0)</f>
        <v>0</v>
      </c>
      <c r="C26" s="43">
        <f>_xlfn.IFNA(VLOOKUP($A26,批次辅助!$A$4:$DC$41,MATCH($A$5&amp;C$4,批次辅助!$A$1:$DC$1,0),0),0)</f>
        <v>0</v>
      </c>
      <c r="D26" s="43">
        <f>_xlfn.IFNA(VLOOKUP($A26,批次辅助!$A$4:$DC$41,MATCH($A$5&amp;D$4,批次辅助!$A$1:$DC$1,0),0),0)</f>
        <v>0</v>
      </c>
      <c r="E26" s="44"/>
      <c r="F26" s="494"/>
      <c r="G26" s="46"/>
      <c r="H26" s="71">
        <f t="shared" si="13"/>
        <v>0</v>
      </c>
      <c r="I26" s="370"/>
      <c r="J26" s="44"/>
      <c r="K26" s="128"/>
      <c r="L26" s="102"/>
      <c r="M26" s="50">
        <f t="shared" si="14"/>
        <v>0</v>
      </c>
      <c r="N26" s="370"/>
      <c r="O26" s="44"/>
      <c r="P26" s="128"/>
      <c r="Q26" s="102"/>
      <c r="R26" s="50">
        <f t="shared" si="15"/>
        <v>0</v>
      </c>
      <c r="S26" s="370"/>
      <c r="T26" s="44"/>
      <c r="U26" s="128"/>
      <c r="V26" s="102"/>
      <c r="W26" s="50">
        <f t="shared" si="16"/>
        <v>0</v>
      </c>
      <c r="X26" s="370"/>
      <c r="Y26" s="44"/>
      <c r="Z26" s="128"/>
      <c r="AA26" s="102"/>
      <c r="AB26" s="50">
        <f t="shared" si="17"/>
        <v>0</v>
      </c>
      <c r="AC26" s="370"/>
      <c r="AD26" s="44"/>
      <c r="AE26" s="128"/>
      <c r="AF26" s="102"/>
      <c r="AG26" s="50">
        <f t="shared" si="18"/>
        <v>0</v>
      </c>
      <c r="AH26" s="370"/>
      <c r="AI26" s="44"/>
      <c r="AJ26" s="128"/>
      <c r="AK26" s="102"/>
      <c r="AL26" s="50">
        <f t="shared" si="19"/>
        <v>0</v>
      </c>
      <c r="AM26" s="370"/>
      <c r="AN26" s="44"/>
      <c r="AO26" s="128"/>
      <c r="AP26" s="102"/>
      <c r="AQ26" s="50">
        <f t="shared" si="20"/>
        <v>0</v>
      </c>
      <c r="AR26" s="370"/>
      <c r="AS26" s="44"/>
      <c r="AT26" s="128"/>
      <c r="AU26" s="102"/>
      <c r="AV26" s="50">
        <f t="shared" si="21"/>
        <v>0</v>
      </c>
      <c r="AW26" s="370"/>
      <c r="AX26" s="44"/>
      <c r="AY26" s="128"/>
      <c r="AZ26" s="102"/>
      <c r="BA26" s="50">
        <f t="shared" si="22"/>
        <v>0</v>
      </c>
      <c r="BB26" s="370"/>
      <c r="BC26" s="44"/>
      <c r="BD26" s="128"/>
      <c r="BE26" s="102"/>
      <c r="BF26" s="50">
        <f t="shared" si="23"/>
        <v>0</v>
      </c>
      <c r="BG26" s="370"/>
      <c r="BH26" s="279"/>
      <c r="BI26" s="128"/>
      <c r="BJ26" s="102"/>
      <c r="BK26" s="50">
        <f t="shared" si="24"/>
        <v>0</v>
      </c>
      <c r="BL26" s="370"/>
      <c r="BM26" s="279"/>
      <c r="BN26" s="128"/>
      <c r="BO26" s="102"/>
      <c r="BP26" s="50">
        <f t="shared" si="25"/>
        <v>0</v>
      </c>
      <c r="BQ26" s="370"/>
    </row>
    <row r="27" spans="1:69" x14ac:dyDescent="0.15">
      <c r="A27" s="72" t="s">
        <v>29</v>
      </c>
      <c r="B27" s="61">
        <f>_xlfn.IFNA(VLOOKUP($A27,批次辅助!$A$4:$DC$41,MATCH($A$5&amp;B$4,批次辅助!$A$1:$DC$1,0),0),0)</f>
        <v>0</v>
      </c>
      <c r="C27" s="61">
        <f>_xlfn.IFNA(VLOOKUP($A27,批次辅助!$A$4:$DC$41,MATCH($A$5&amp;C$4,批次辅助!$A$1:$DC$1,0),0),0)</f>
        <v>6.0999999999999999E-2</v>
      </c>
      <c r="D27" s="61">
        <f>_xlfn.IFNA(VLOOKUP($A27,批次辅助!$A$4:$DC$41,MATCH($A$5&amp;D$4,批次辅助!$A$1:$DC$1,0),0),0)</f>
        <v>0</v>
      </c>
      <c r="E27" s="77" t="s">
        <v>1268</v>
      </c>
      <c r="F27" s="135">
        <f>C27</f>
        <v>6.0999999999999999E-2</v>
      </c>
      <c r="G27" s="143"/>
      <c r="H27" s="62">
        <f t="shared" si="13"/>
        <v>0</v>
      </c>
      <c r="I27" s="62"/>
      <c r="J27" s="75"/>
      <c r="K27" s="135"/>
      <c r="L27" s="143"/>
      <c r="M27" s="62">
        <f t="shared" si="14"/>
        <v>0</v>
      </c>
      <c r="N27" s="62"/>
      <c r="O27" s="73"/>
      <c r="P27" s="135"/>
      <c r="Q27" s="143"/>
      <c r="R27" s="62">
        <f t="shared" si="15"/>
        <v>0</v>
      </c>
      <c r="S27" s="62"/>
      <c r="T27" s="73" t="s">
        <v>1485</v>
      </c>
      <c r="U27" s="135"/>
      <c r="V27" s="143">
        <f>10*2/T6</f>
        <v>1.199760047990402E-2</v>
      </c>
      <c r="W27" s="62">
        <f t="shared" si="16"/>
        <v>1.199760047990402E-2</v>
      </c>
      <c r="X27" s="62"/>
      <c r="Y27" s="73"/>
      <c r="Z27" s="135">
        <f>V27</f>
        <v>1.199760047990402E-2</v>
      </c>
      <c r="AA27" s="143"/>
      <c r="AB27" s="62">
        <f t="shared" si="17"/>
        <v>0</v>
      </c>
      <c r="AC27" s="62"/>
      <c r="AD27" s="73"/>
      <c r="AE27" s="135"/>
      <c r="AF27" s="143"/>
      <c r="AG27" s="62">
        <f t="shared" si="18"/>
        <v>0</v>
      </c>
      <c r="AH27" s="62"/>
      <c r="AI27" s="73"/>
      <c r="AJ27" s="135"/>
      <c r="AK27" s="143"/>
      <c r="AL27" s="62">
        <f t="shared" si="19"/>
        <v>0</v>
      </c>
      <c r="AM27" s="62"/>
      <c r="AN27" s="73"/>
      <c r="AO27" s="135"/>
      <c r="AP27" s="143"/>
      <c r="AQ27" s="62">
        <f t="shared" si="20"/>
        <v>0</v>
      </c>
      <c r="AR27" s="62"/>
      <c r="AS27" s="73"/>
      <c r="AT27" s="135"/>
      <c r="AU27" s="143"/>
      <c r="AV27" s="62">
        <f t="shared" si="21"/>
        <v>0</v>
      </c>
      <c r="AW27" s="62"/>
      <c r="AX27" s="73"/>
      <c r="AY27" s="135"/>
      <c r="AZ27" s="143"/>
      <c r="BA27" s="62">
        <f t="shared" si="22"/>
        <v>0</v>
      </c>
      <c r="BB27" s="62"/>
      <c r="BC27" s="73"/>
      <c r="BD27" s="135"/>
      <c r="BE27" s="143"/>
      <c r="BF27" s="62">
        <f t="shared" si="23"/>
        <v>0</v>
      </c>
      <c r="BG27" s="62"/>
      <c r="BH27" s="73"/>
      <c r="BI27" s="135"/>
      <c r="BJ27" s="143"/>
      <c r="BK27" s="62">
        <f t="shared" si="24"/>
        <v>0</v>
      </c>
      <c r="BL27" s="62"/>
      <c r="BM27" s="73"/>
      <c r="BN27" s="135"/>
      <c r="BO27" s="143"/>
      <c r="BP27" s="62">
        <f t="shared" si="25"/>
        <v>0</v>
      </c>
      <c r="BQ27" s="62"/>
    </row>
    <row r="28" spans="1:69" x14ac:dyDescent="0.15">
      <c r="A28" s="76" t="s">
        <v>28</v>
      </c>
      <c r="B28" s="76"/>
      <c r="C28" s="76"/>
      <c r="D28" s="76"/>
      <c r="E28" s="77"/>
      <c r="F28" s="80"/>
      <c r="G28" s="79"/>
      <c r="H28" s="62"/>
      <c r="I28" s="62"/>
      <c r="J28" s="77"/>
      <c r="K28" s="136"/>
      <c r="L28" s="144"/>
      <c r="M28" s="62"/>
      <c r="N28" s="62"/>
      <c r="O28" s="77"/>
      <c r="P28" s="136"/>
      <c r="Q28" s="144"/>
      <c r="R28" s="62"/>
      <c r="S28" s="62"/>
      <c r="T28" s="77"/>
      <c r="U28" s="136"/>
      <c r="V28" s="144"/>
      <c r="W28" s="62"/>
      <c r="X28" s="62"/>
      <c r="Y28" s="77"/>
      <c r="Z28" s="136"/>
      <c r="AA28" s="144"/>
      <c r="AB28" s="62"/>
      <c r="AC28" s="62"/>
      <c r="AD28" s="77"/>
      <c r="AE28" s="136"/>
      <c r="AF28" s="144"/>
      <c r="AG28" s="62"/>
      <c r="AH28" s="62"/>
      <c r="AI28" s="77"/>
      <c r="AJ28" s="136"/>
      <c r="AK28" s="144"/>
      <c r="AL28" s="62"/>
      <c r="AM28" s="62"/>
      <c r="AN28" s="77"/>
      <c r="AO28" s="136"/>
      <c r="AP28" s="144"/>
      <c r="AQ28" s="62"/>
      <c r="AR28" s="62"/>
      <c r="AS28" s="77"/>
      <c r="AT28" s="136"/>
      <c r="AU28" s="144"/>
      <c r="AV28" s="62"/>
      <c r="AW28" s="62"/>
      <c r="AX28" s="77"/>
      <c r="AY28" s="136"/>
      <c r="AZ28" s="144"/>
      <c r="BA28" s="62"/>
      <c r="BB28" s="62"/>
      <c r="BC28" s="77"/>
      <c r="BD28" s="136"/>
      <c r="BE28" s="144"/>
      <c r="BF28" s="62"/>
      <c r="BG28" s="62"/>
      <c r="BH28" s="77"/>
      <c r="BI28" s="136"/>
      <c r="BJ28" s="144"/>
      <c r="BK28" s="62"/>
      <c r="BL28" s="62"/>
      <c r="BM28" s="77"/>
      <c r="BN28" s="136"/>
      <c r="BO28" s="144"/>
      <c r="BP28" s="62"/>
      <c r="BQ28" s="62"/>
    </row>
    <row r="29" spans="1:69" x14ac:dyDescent="0.15">
      <c r="A29" s="65" t="s">
        <v>37</v>
      </c>
      <c r="B29" s="66"/>
      <c r="C29" s="66"/>
      <c r="D29" s="66"/>
      <c r="E29" s="66"/>
      <c r="F29" s="496"/>
      <c r="G29" s="68"/>
      <c r="H29" s="66">
        <f>H30*99.96%</f>
        <v>0.99321224426890076</v>
      </c>
      <c r="I29" s="66"/>
      <c r="J29" s="66"/>
      <c r="K29" s="134"/>
      <c r="L29" s="142"/>
      <c r="M29" s="66">
        <f>M30*99.96%</f>
        <v>0.99531140426890075</v>
      </c>
      <c r="N29" s="66"/>
      <c r="O29" s="66"/>
      <c r="P29" s="134"/>
      <c r="Q29" s="142"/>
      <c r="R29" s="66">
        <f>R30*99.96%</f>
        <v>0.99531140426890075</v>
      </c>
      <c r="S29" s="66"/>
      <c r="T29" s="66"/>
      <c r="U29" s="134"/>
      <c r="V29" s="142"/>
      <c r="W29" s="66">
        <f>W30*99.96%</f>
        <v>0.99531140426890075</v>
      </c>
      <c r="X29" s="66"/>
      <c r="Y29" s="66"/>
      <c r="Z29" s="134"/>
      <c r="AA29" s="142"/>
      <c r="AB29" s="66">
        <f>AB30*99.96%</f>
        <v>0.99531140426890075</v>
      </c>
      <c r="AC29" s="66"/>
      <c r="AD29" s="66"/>
      <c r="AE29" s="134"/>
      <c r="AF29" s="142"/>
      <c r="AG29" s="66">
        <f>AG30*99.96%</f>
        <v>0.99531140426890075</v>
      </c>
      <c r="AH29" s="66"/>
      <c r="AI29" s="66"/>
      <c r="AJ29" s="134"/>
      <c r="AK29" s="142"/>
      <c r="AL29" s="66">
        <f>AL30*99.96%</f>
        <v>0.99531140426890075</v>
      </c>
      <c r="AM29" s="66"/>
      <c r="AN29" s="66"/>
      <c r="AO29" s="134"/>
      <c r="AP29" s="142"/>
      <c r="AQ29" s="66">
        <f>AQ30*99.96%</f>
        <v>0.99531140426890075</v>
      </c>
      <c r="AR29" s="66"/>
      <c r="AS29" s="66"/>
      <c r="AT29" s="134"/>
      <c r="AU29" s="142"/>
      <c r="AV29" s="66">
        <f>AV30*99.96%</f>
        <v>0.99531140426890075</v>
      </c>
      <c r="AW29" s="66"/>
      <c r="AX29" s="66"/>
      <c r="AY29" s="134"/>
      <c r="AZ29" s="142"/>
      <c r="BA29" s="66">
        <f>BA30*99.96%</f>
        <v>0.99531140426890075</v>
      </c>
      <c r="BB29" s="66"/>
      <c r="BC29" s="66"/>
      <c r="BD29" s="134"/>
      <c r="BE29" s="142"/>
      <c r="BF29" s="66">
        <f>BF30*99.96%</f>
        <v>0.99531140426890075</v>
      </c>
      <c r="BG29" s="66"/>
      <c r="BH29" s="66"/>
      <c r="BI29" s="134"/>
      <c r="BJ29" s="142"/>
      <c r="BK29" s="66">
        <f>BK30*99.96%</f>
        <v>0.99531140426890075</v>
      </c>
      <c r="BL29" s="66"/>
      <c r="BM29" s="66"/>
      <c r="BN29" s="134"/>
      <c r="BO29" s="142"/>
      <c r="BP29" s="66">
        <f>BP30*99.96%</f>
        <v>0.99531140426890075</v>
      </c>
      <c r="BQ29" s="66"/>
    </row>
    <row r="30" spans="1:69" x14ac:dyDescent="0.35">
      <c r="A30" s="40" t="s">
        <v>458</v>
      </c>
      <c r="B30" s="41">
        <f>_xlfn.IFNA(VLOOKUP($A30,批次辅助!$A$4:$DC$41,MATCH($A$5&amp;B$4,批次辅助!$A$1:$DC$1,0),0),0)</f>
        <v>0.99434547003280349</v>
      </c>
      <c r="C30" s="41">
        <f>_xlfn.IFNA(VLOOKUP($A30,批次辅助!$A$4:$DC$41,MATCH($A$5&amp;C$4,批次辅助!$A$1:$DC$1,0),0),0)</f>
        <v>0.9937096881441585</v>
      </c>
      <c r="D30" s="41">
        <f>_xlfn.IFNA(VLOOKUP($A30,批次辅助!$A$4:$DC$41,MATCH($A$5&amp;D$4,批次辅助!$A$1:$DC$1,0),0),0)</f>
        <v>0.99338186631369951</v>
      </c>
      <c r="E30" s="66"/>
      <c r="F30" s="496"/>
      <c r="G30" s="68"/>
      <c r="H30" s="66">
        <f>1-SUM(H31:H35)</f>
        <v>0.99360968814415851</v>
      </c>
      <c r="I30" s="66"/>
      <c r="J30" s="66"/>
      <c r="K30" s="134"/>
      <c r="L30" s="142"/>
      <c r="M30" s="66">
        <f>1-SUM(M31:M35)</f>
        <v>0.9957096881441585</v>
      </c>
      <c r="N30" s="66"/>
      <c r="O30" s="66"/>
      <c r="P30" s="134"/>
      <c r="Q30" s="142"/>
      <c r="R30" s="66">
        <f>1-SUM(R31:R35)</f>
        <v>0.9957096881441585</v>
      </c>
      <c r="S30" s="66"/>
      <c r="T30" s="66"/>
      <c r="U30" s="134"/>
      <c r="V30" s="142"/>
      <c r="W30" s="66">
        <f>1-SUM(W31:W35)</f>
        <v>0.9957096881441585</v>
      </c>
      <c r="X30" s="66"/>
      <c r="Y30" s="66"/>
      <c r="Z30" s="134"/>
      <c r="AA30" s="142"/>
      <c r="AB30" s="66">
        <f>1-SUM(AB31:AB35)</f>
        <v>0.9957096881441585</v>
      </c>
      <c r="AC30" s="66"/>
      <c r="AD30" s="66"/>
      <c r="AE30" s="134"/>
      <c r="AF30" s="142"/>
      <c r="AG30" s="66">
        <f>1-SUM(AG31:AG35)</f>
        <v>0.9957096881441585</v>
      </c>
      <c r="AH30" s="66"/>
      <c r="AI30" s="66"/>
      <c r="AJ30" s="134"/>
      <c r="AK30" s="142"/>
      <c r="AL30" s="66">
        <f>1-SUM(AL31:AL35)</f>
        <v>0.9957096881441585</v>
      </c>
      <c r="AM30" s="66"/>
      <c r="AN30" s="66"/>
      <c r="AO30" s="134"/>
      <c r="AP30" s="142"/>
      <c r="AQ30" s="66">
        <f>1-SUM(AQ31:AQ35)</f>
        <v>0.9957096881441585</v>
      </c>
      <c r="AR30" s="66"/>
      <c r="AS30" s="66"/>
      <c r="AT30" s="134"/>
      <c r="AU30" s="142"/>
      <c r="AV30" s="66">
        <f>1-SUM(AV31:AV35)</f>
        <v>0.9957096881441585</v>
      </c>
      <c r="AW30" s="66"/>
      <c r="AX30" s="66"/>
      <c r="AY30" s="134"/>
      <c r="AZ30" s="142"/>
      <c r="BA30" s="66">
        <f>1-SUM(BA31:BA35)</f>
        <v>0.9957096881441585</v>
      </c>
      <c r="BB30" s="66"/>
      <c r="BC30" s="66"/>
      <c r="BD30" s="134"/>
      <c r="BE30" s="142"/>
      <c r="BF30" s="66">
        <f>1-SUM(BF31:BF35)</f>
        <v>0.9957096881441585</v>
      </c>
      <c r="BG30" s="66"/>
      <c r="BH30" s="66"/>
      <c r="BI30" s="134"/>
      <c r="BJ30" s="142"/>
      <c r="BK30" s="66">
        <f>1-SUM(BK31:BK35)</f>
        <v>0.9957096881441585</v>
      </c>
      <c r="BL30" s="66"/>
      <c r="BM30" s="66"/>
      <c r="BN30" s="134"/>
      <c r="BO30" s="142"/>
      <c r="BP30" s="66">
        <f>1-SUM(BP31:BP35)</f>
        <v>0.9957096881441585</v>
      </c>
      <c r="BQ30" s="66"/>
    </row>
    <row r="31" spans="1:69" x14ac:dyDescent="0.15">
      <c r="A31" s="42" t="s">
        <v>52</v>
      </c>
      <c r="B31" s="43">
        <f>_xlfn.IFNA(VLOOKUP($A31,批次辅助!$A$4:$DC$41,MATCH($A$5&amp;B$4,批次辅助!$A$1:$DC$1,0),0),0)</f>
        <v>0</v>
      </c>
      <c r="C31" s="43">
        <f>_xlfn.IFNA(VLOOKUP($A31,批次辅助!$A$4:$DC$41,MATCH($A$5&amp;C$4,批次辅助!$A$1:$DC$1,0),0),0)</f>
        <v>0</v>
      </c>
      <c r="D31" s="43">
        <f>_xlfn.IFNA(VLOOKUP($A31,批次辅助!$A$4:$DC$41,MATCH($A$5&amp;D$4,批次辅助!$A$1:$DC$1,0),0),0)</f>
        <v>0</v>
      </c>
      <c r="E31" s="44"/>
      <c r="F31" s="495"/>
      <c r="G31" s="70"/>
      <c r="H31" s="71">
        <f t="shared" ref="H31:H36" si="26">C31-F31+G31</f>
        <v>0</v>
      </c>
      <c r="I31" s="370"/>
      <c r="J31" s="277"/>
      <c r="K31" s="132"/>
      <c r="L31" s="105"/>
      <c r="M31" s="71">
        <f>H31-K31+L31</f>
        <v>0</v>
      </c>
      <c r="N31" s="370"/>
      <c r="O31" s="71"/>
      <c r="P31" s="132"/>
      <c r="Q31" s="105"/>
      <c r="R31" s="71">
        <f>M31-P31+Q31</f>
        <v>0</v>
      </c>
      <c r="S31" s="370"/>
      <c r="T31" s="71" t="s">
        <v>9</v>
      </c>
      <c r="U31" s="132"/>
      <c r="V31" s="105"/>
      <c r="W31" s="71">
        <f>R31-U31+V31</f>
        <v>0</v>
      </c>
      <c r="X31" s="370"/>
      <c r="Y31" s="71" t="s">
        <v>9</v>
      </c>
      <c r="Z31" s="132"/>
      <c r="AA31" s="105"/>
      <c r="AB31" s="71">
        <f>W31-Z31+AA31</f>
        <v>0</v>
      </c>
      <c r="AC31" s="370"/>
      <c r="AD31" s="71" t="s">
        <v>9</v>
      </c>
      <c r="AE31" s="132"/>
      <c r="AF31" s="105"/>
      <c r="AG31" s="71">
        <f>AB31-AE31+AF31</f>
        <v>0</v>
      </c>
      <c r="AH31" s="370"/>
      <c r="AI31" s="71" t="s">
        <v>9</v>
      </c>
      <c r="AJ31" s="132"/>
      <c r="AK31" s="105"/>
      <c r="AL31" s="71">
        <f>AG31-AJ31+AK31</f>
        <v>0</v>
      </c>
      <c r="AM31" s="370"/>
      <c r="AN31" s="71" t="s">
        <v>9</v>
      </c>
      <c r="AO31" s="132"/>
      <c r="AP31" s="105"/>
      <c r="AQ31" s="71">
        <f>AL31-AO31+AP31</f>
        <v>0</v>
      </c>
      <c r="AR31" s="370"/>
      <c r="AS31" s="71" t="s">
        <v>9</v>
      </c>
      <c r="AT31" s="132"/>
      <c r="AU31" s="105"/>
      <c r="AV31" s="71">
        <f>AQ31-AT31+AU31</f>
        <v>0</v>
      </c>
      <c r="AW31" s="370"/>
      <c r="AX31" s="71" t="s">
        <v>9</v>
      </c>
      <c r="AY31" s="132"/>
      <c r="AZ31" s="105"/>
      <c r="BA31" s="71">
        <f>AV31-AY31+AZ31</f>
        <v>0</v>
      </c>
      <c r="BB31" s="370"/>
      <c r="BC31" s="71" t="s">
        <v>9</v>
      </c>
      <c r="BD31" s="132"/>
      <c r="BE31" s="105"/>
      <c r="BF31" s="71">
        <f>BA31-BD31+BE31</f>
        <v>0</v>
      </c>
      <c r="BG31" s="370"/>
      <c r="BH31" s="277" t="s">
        <v>9</v>
      </c>
      <c r="BI31" s="132"/>
      <c r="BJ31" s="105"/>
      <c r="BK31" s="277">
        <f>BF31-BI31+BJ31</f>
        <v>0</v>
      </c>
      <c r="BL31" s="370"/>
      <c r="BM31" s="277" t="s">
        <v>9</v>
      </c>
      <c r="BN31" s="132"/>
      <c r="BO31" s="105"/>
      <c r="BP31" s="277">
        <f>BK31-BN31+BO31</f>
        <v>0</v>
      </c>
      <c r="BQ31" s="370"/>
    </row>
    <row r="32" spans="1:69" x14ac:dyDescent="0.15">
      <c r="A32" s="42" t="s">
        <v>545</v>
      </c>
      <c r="B32" s="43">
        <f>_xlfn.IFNA(VLOOKUP($A32,批次辅助!$A$4:$DC$41,MATCH($A$5&amp;B$4,批次辅助!$A$1:$DC$1,0),0),0)</f>
        <v>2.4738568606484587E-3</v>
      </c>
      <c r="C32" s="43">
        <f>_xlfn.IFNA(VLOOKUP($A32,批次辅助!$A$4:$DC$41,MATCH($A$5&amp;C$4,批次辅助!$A$1:$DC$1,0),0),0)</f>
        <v>4.521577232528759E-3</v>
      </c>
      <c r="D32" s="43">
        <f>_xlfn.IFNA(VLOOKUP($A32,批次辅助!$A$4:$DC$41,MATCH($A$5&amp;D$4,批次辅助!$A$1:$DC$1,0),0),0)</f>
        <v>2.7299801455989412E-3</v>
      </c>
      <c r="E32" s="184" t="s">
        <v>1442</v>
      </c>
      <c r="F32" s="132">
        <v>2E-3</v>
      </c>
      <c r="G32" s="105"/>
      <c r="H32" s="71">
        <f t="shared" si="26"/>
        <v>2.5215772325287589E-3</v>
      </c>
      <c r="I32" s="370"/>
      <c r="J32" s="277"/>
      <c r="K32" s="132"/>
      <c r="L32" s="105"/>
      <c r="M32" s="71">
        <f t="shared" ref="M32:M36" si="27">H32-K32+L32</f>
        <v>2.5215772325287589E-3</v>
      </c>
      <c r="N32" s="370"/>
      <c r="O32" s="71"/>
      <c r="P32" s="132"/>
      <c r="Q32" s="105"/>
      <c r="R32" s="71">
        <f t="shared" ref="R32:R36" si="28">M32-P32+Q32</f>
        <v>2.5215772325287589E-3</v>
      </c>
      <c r="S32" s="370"/>
      <c r="T32" s="71"/>
      <c r="U32" s="132"/>
      <c r="V32" s="105"/>
      <c r="W32" s="71">
        <f t="shared" ref="W32:W36" si="29">R32-U32+V32</f>
        <v>2.5215772325287589E-3</v>
      </c>
      <c r="X32" s="370"/>
      <c r="Y32" s="71"/>
      <c r="Z32" s="132"/>
      <c r="AA32" s="105"/>
      <c r="AB32" s="71">
        <f t="shared" ref="AB32:AB36" si="30">W32-Z32+AA32</f>
        <v>2.5215772325287589E-3</v>
      </c>
      <c r="AC32" s="370"/>
      <c r="AD32" s="71"/>
      <c r="AE32" s="132"/>
      <c r="AF32" s="105"/>
      <c r="AG32" s="71">
        <f t="shared" ref="AG32:AG36" si="31">AB32-AE32+AF32</f>
        <v>2.5215772325287589E-3</v>
      </c>
      <c r="AH32" s="370"/>
      <c r="AI32" s="71"/>
      <c r="AJ32" s="132"/>
      <c r="AK32" s="105"/>
      <c r="AL32" s="71">
        <f t="shared" ref="AL32:AL36" si="32">AG32-AJ32+AK32</f>
        <v>2.5215772325287589E-3</v>
      </c>
      <c r="AM32" s="370"/>
      <c r="AN32" s="71"/>
      <c r="AO32" s="132"/>
      <c r="AP32" s="105"/>
      <c r="AQ32" s="71">
        <f t="shared" ref="AQ32:AQ36" si="33">AL32-AO32+AP32</f>
        <v>2.5215772325287589E-3</v>
      </c>
      <c r="AR32" s="370"/>
      <c r="AS32" s="71"/>
      <c r="AT32" s="132"/>
      <c r="AU32" s="105"/>
      <c r="AV32" s="71">
        <f t="shared" ref="AV32:AV36" si="34">AQ32-AT32+AU32</f>
        <v>2.5215772325287589E-3</v>
      </c>
      <c r="AW32" s="370"/>
      <c r="AX32" s="71"/>
      <c r="AY32" s="132"/>
      <c r="AZ32" s="105"/>
      <c r="BA32" s="71">
        <f t="shared" ref="BA32:BA36" si="35">AV32-AY32+AZ32</f>
        <v>2.5215772325287589E-3</v>
      </c>
      <c r="BB32" s="370"/>
      <c r="BC32" s="71"/>
      <c r="BD32" s="132"/>
      <c r="BE32" s="105"/>
      <c r="BF32" s="71">
        <f t="shared" ref="BF32:BF36" si="36">BA32-BD32+BE32</f>
        <v>2.5215772325287589E-3</v>
      </c>
      <c r="BG32" s="370"/>
      <c r="BH32" s="277"/>
      <c r="BI32" s="132"/>
      <c r="BJ32" s="105"/>
      <c r="BK32" s="277">
        <f t="shared" ref="BK32:BK36" si="37">BF32-BI32+BJ32</f>
        <v>2.5215772325287589E-3</v>
      </c>
      <c r="BL32" s="370"/>
      <c r="BM32" s="277"/>
      <c r="BN32" s="132"/>
      <c r="BO32" s="105"/>
      <c r="BP32" s="277">
        <f t="shared" ref="BP32:BP36" si="38">BK32-BN32+BO32</f>
        <v>2.5215772325287589E-3</v>
      </c>
      <c r="BQ32" s="370"/>
    </row>
    <row r="33" spans="1:69" x14ac:dyDescent="0.15">
      <c r="A33" s="42" t="s">
        <v>544</v>
      </c>
      <c r="B33" s="43">
        <f>_xlfn.IFNA(VLOOKUP($A33,批次辅助!$A$4:$DC$41,MATCH($A$5&amp;B$4,批次辅助!$A$1:$DC$1,0),0),0)</f>
        <v>9.0617467423020459E-5</v>
      </c>
      <c r="C33" s="43">
        <f>_xlfn.IFNA(VLOOKUP($A33,批次辅助!$A$4:$DC$41,MATCH($A$5&amp;C$4,批次辅助!$A$1:$DC$1,0),0),0)</f>
        <v>0</v>
      </c>
      <c r="D33" s="43">
        <f>_xlfn.IFNA(VLOOKUP($A33,批次辅助!$A$4:$DC$41,MATCH($A$5&amp;D$4,批次辅助!$A$1:$DC$1,0),0),0)</f>
        <v>1.9302889918376351E-4</v>
      </c>
      <c r="E33" s="44"/>
      <c r="F33" s="495"/>
      <c r="G33" s="70"/>
      <c r="H33" s="71">
        <f t="shared" si="26"/>
        <v>0</v>
      </c>
      <c r="I33" s="370"/>
      <c r="J33" s="277"/>
      <c r="K33" s="132"/>
      <c r="L33" s="105"/>
      <c r="M33" s="71">
        <f t="shared" si="27"/>
        <v>0</v>
      </c>
      <c r="N33" s="370"/>
      <c r="O33" s="71"/>
      <c r="P33" s="132"/>
      <c r="Q33" s="105"/>
      <c r="R33" s="71">
        <f t="shared" si="28"/>
        <v>0</v>
      </c>
      <c r="S33" s="370"/>
      <c r="T33" s="71"/>
      <c r="U33" s="132"/>
      <c r="V33" s="105"/>
      <c r="W33" s="71">
        <f t="shared" si="29"/>
        <v>0</v>
      </c>
      <c r="X33" s="370"/>
      <c r="Y33" s="71"/>
      <c r="Z33" s="132"/>
      <c r="AA33" s="105"/>
      <c r="AB33" s="71">
        <f t="shared" si="30"/>
        <v>0</v>
      </c>
      <c r="AC33" s="370"/>
      <c r="AD33" s="71"/>
      <c r="AE33" s="132"/>
      <c r="AF33" s="105"/>
      <c r="AG33" s="71">
        <f t="shared" si="31"/>
        <v>0</v>
      </c>
      <c r="AH33" s="370"/>
      <c r="AI33" s="71"/>
      <c r="AJ33" s="132"/>
      <c r="AK33" s="105"/>
      <c r="AL33" s="71">
        <f t="shared" si="32"/>
        <v>0</v>
      </c>
      <c r="AM33" s="370"/>
      <c r="AN33" s="71"/>
      <c r="AO33" s="132"/>
      <c r="AP33" s="105"/>
      <c r="AQ33" s="71">
        <f t="shared" si="33"/>
        <v>0</v>
      </c>
      <c r="AR33" s="370"/>
      <c r="AS33" s="71"/>
      <c r="AT33" s="132"/>
      <c r="AU33" s="105"/>
      <c r="AV33" s="71">
        <f t="shared" si="34"/>
        <v>0</v>
      </c>
      <c r="AW33" s="370"/>
      <c r="AX33" s="71"/>
      <c r="AY33" s="132"/>
      <c r="AZ33" s="105"/>
      <c r="BA33" s="71">
        <f t="shared" si="35"/>
        <v>0</v>
      </c>
      <c r="BB33" s="370"/>
      <c r="BC33" s="71"/>
      <c r="BD33" s="132"/>
      <c r="BE33" s="105"/>
      <c r="BF33" s="71">
        <f t="shared" si="36"/>
        <v>0</v>
      </c>
      <c r="BG33" s="370"/>
      <c r="BH33" s="277"/>
      <c r="BI33" s="132"/>
      <c r="BJ33" s="105"/>
      <c r="BK33" s="277">
        <f t="shared" si="37"/>
        <v>0</v>
      </c>
      <c r="BL33" s="370"/>
      <c r="BM33" s="277"/>
      <c r="BN33" s="132"/>
      <c r="BO33" s="105"/>
      <c r="BP33" s="277">
        <f t="shared" si="38"/>
        <v>0</v>
      </c>
      <c r="BQ33" s="370"/>
    </row>
    <row r="34" spans="1:69" x14ac:dyDescent="0.15">
      <c r="A34" s="42" t="s">
        <v>53</v>
      </c>
      <c r="B34" s="43">
        <f>_xlfn.IFNA(VLOOKUP($A34,批次辅助!$A$4:$DC$41,MATCH($A$5&amp;B$4,批次辅助!$A$1:$DC$1,0),0),0)</f>
        <v>2.0388930170179603E-3</v>
      </c>
      <c r="C34" s="43">
        <f>_xlfn.IFNA(VLOOKUP($A34,批次辅助!$A$4:$DC$41,MATCH($A$5&amp;C$4,批次辅助!$A$1:$DC$1,0),0),0)</f>
        <v>1.7421371101801982E-3</v>
      </c>
      <c r="D34" s="43">
        <f>_xlfn.IFNA(VLOOKUP($A34,批次辅助!$A$4:$DC$41,MATCH($A$5&amp;D$4,批次辅助!$A$1:$DC$1,0),0),0)</f>
        <v>3.3090668431502318E-3</v>
      </c>
      <c r="E34" s="44" t="s">
        <v>1443</v>
      </c>
      <c r="F34" s="494"/>
      <c r="G34" s="46">
        <v>2.0999999999999999E-3</v>
      </c>
      <c r="H34" s="71">
        <f t="shared" si="26"/>
        <v>3.8421371101801981E-3</v>
      </c>
      <c r="I34" s="370"/>
      <c r="J34" s="47" t="s">
        <v>1444</v>
      </c>
      <c r="K34" s="128">
        <v>2.0999999999999999E-3</v>
      </c>
      <c r="L34" s="102"/>
      <c r="M34" s="50">
        <f t="shared" si="27"/>
        <v>1.7421371101801982E-3</v>
      </c>
      <c r="N34" s="370"/>
      <c r="O34" s="47"/>
      <c r="P34" s="128"/>
      <c r="Q34" s="102"/>
      <c r="R34" s="50">
        <f t="shared" si="28"/>
        <v>1.7421371101801982E-3</v>
      </c>
      <c r="S34" s="370"/>
      <c r="T34" s="47" t="s">
        <v>9</v>
      </c>
      <c r="U34" s="128"/>
      <c r="V34" s="102"/>
      <c r="W34" s="50">
        <f t="shared" si="29"/>
        <v>1.7421371101801982E-3</v>
      </c>
      <c r="X34" s="370"/>
      <c r="Y34" s="47" t="s">
        <v>9</v>
      </c>
      <c r="Z34" s="128"/>
      <c r="AA34" s="102"/>
      <c r="AB34" s="50">
        <f t="shared" si="30"/>
        <v>1.7421371101801982E-3</v>
      </c>
      <c r="AC34" s="370"/>
      <c r="AD34" s="47" t="s">
        <v>9</v>
      </c>
      <c r="AE34" s="128"/>
      <c r="AF34" s="102"/>
      <c r="AG34" s="50">
        <f t="shared" si="31"/>
        <v>1.7421371101801982E-3</v>
      </c>
      <c r="AH34" s="370"/>
      <c r="AI34" s="47" t="s">
        <v>9</v>
      </c>
      <c r="AJ34" s="128"/>
      <c r="AK34" s="102"/>
      <c r="AL34" s="50">
        <f t="shared" si="32"/>
        <v>1.7421371101801982E-3</v>
      </c>
      <c r="AM34" s="370"/>
      <c r="AN34" s="47" t="s">
        <v>9</v>
      </c>
      <c r="AO34" s="128"/>
      <c r="AP34" s="102"/>
      <c r="AQ34" s="50">
        <f t="shared" si="33"/>
        <v>1.7421371101801982E-3</v>
      </c>
      <c r="AR34" s="370"/>
      <c r="AS34" s="47" t="s">
        <v>9</v>
      </c>
      <c r="AT34" s="128"/>
      <c r="AU34" s="102"/>
      <c r="AV34" s="50">
        <f t="shared" si="34"/>
        <v>1.7421371101801982E-3</v>
      </c>
      <c r="AW34" s="370"/>
      <c r="AX34" s="47" t="s">
        <v>9</v>
      </c>
      <c r="AY34" s="128"/>
      <c r="AZ34" s="102"/>
      <c r="BA34" s="50">
        <f t="shared" si="35"/>
        <v>1.7421371101801982E-3</v>
      </c>
      <c r="BB34" s="370"/>
      <c r="BC34" s="47" t="s">
        <v>9</v>
      </c>
      <c r="BD34" s="128"/>
      <c r="BE34" s="102"/>
      <c r="BF34" s="50">
        <f t="shared" si="36"/>
        <v>1.7421371101801982E-3</v>
      </c>
      <c r="BG34" s="370"/>
      <c r="BH34" s="47" t="s">
        <v>9</v>
      </c>
      <c r="BI34" s="128"/>
      <c r="BJ34" s="102"/>
      <c r="BK34" s="50">
        <f t="shared" si="37"/>
        <v>1.7421371101801982E-3</v>
      </c>
      <c r="BL34" s="370"/>
      <c r="BM34" s="47" t="s">
        <v>9</v>
      </c>
      <c r="BN34" s="128"/>
      <c r="BO34" s="102"/>
      <c r="BP34" s="50">
        <f t="shared" si="38"/>
        <v>1.7421371101801982E-3</v>
      </c>
      <c r="BQ34" s="370"/>
    </row>
    <row r="35" spans="1:69" x14ac:dyDescent="0.15">
      <c r="A35" s="42" t="s">
        <v>54</v>
      </c>
      <c r="B35" s="43">
        <f>_xlfn.IFNA(VLOOKUP($A35,批次辅助!$A$4:$DC$41,MATCH($A$5&amp;B$4,批次辅助!$A$1:$DC$1,0),0),0)</f>
        <v>1.0511626221070373E-3</v>
      </c>
      <c r="C35" s="43">
        <f>_xlfn.IFNA(VLOOKUP($A35,批次辅助!$A$4:$DC$41,MATCH($A$5&amp;C$4,批次辅助!$A$1:$DC$1,0),0),0)</f>
        <v>2.6597513132522109E-5</v>
      </c>
      <c r="D35" s="43">
        <f>_xlfn.IFNA(VLOOKUP($A35,批次辅助!$A$4:$DC$41,MATCH($A$5&amp;D$4,批次辅助!$A$1:$DC$1,0),0),0)</f>
        <v>3.8605779836752702E-4</v>
      </c>
      <c r="E35" s="44"/>
      <c r="F35" s="494"/>
      <c r="G35" s="46"/>
      <c r="H35" s="71">
        <f t="shared" si="26"/>
        <v>2.6597513132522109E-5</v>
      </c>
      <c r="I35" s="370"/>
      <c r="J35" s="47"/>
      <c r="K35" s="128"/>
      <c r="L35" s="102"/>
      <c r="M35" s="50">
        <f t="shared" si="27"/>
        <v>2.6597513132522109E-5</v>
      </c>
      <c r="N35" s="370"/>
      <c r="O35" s="47"/>
      <c r="P35" s="128"/>
      <c r="Q35" s="102"/>
      <c r="R35" s="50">
        <f t="shared" si="28"/>
        <v>2.6597513132522109E-5</v>
      </c>
      <c r="S35" s="370"/>
      <c r="T35" s="47" t="s">
        <v>9</v>
      </c>
      <c r="U35" s="128"/>
      <c r="V35" s="102"/>
      <c r="W35" s="50">
        <f t="shared" si="29"/>
        <v>2.6597513132522109E-5</v>
      </c>
      <c r="X35" s="370"/>
      <c r="Y35" s="47" t="s">
        <v>9</v>
      </c>
      <c r="Z35" s="128"/>
      <c r="AA35" s="102"/>
      <c r="AB35" s="50">
        <f t="shared" si="30"/>
        <v>2.6597513132522109E-5</v>
      </c>
      <c r="AC35" s="370"/>
      <c r="AD35" s="47" t="s">
        <v>9</v>
      </c>
      <c r="AE35" s="128"/>
      <c r="AF35" s="102"/>
      <c r="AG35" s="50">
        <f t="shared" si="31"/>
        <v>2.6597513132522109E-5</v>
      </c>
      <c r="AH35" s="370"/>
      <c r="AI35" s="47" t="s">
        <v>9</v>
      </c>
      <c r="AJ35" s="128"/>
      <c r="AK35" s="102"/>
      <c r="AL35" s="50">
        <f t="shared" si="32"/>
        <v>2.6597513132522109E-5</v>
      </c>
      <c r="AM35" s="370"/>
      <c r="AN35" s="47" t="s">
        <v>9</v>
      </c>
      <c r="AO35" s="128"/>
      <c r="AP35" s="102"/>
      <c r="AQ35" s="50">
        <f t="shared" si="33"/>
        <v>2.6597513132522109E-5</v>
      </c>
      <c r="AR35" s="370"/>
      <c r="AS35" s="47" t="s">
        <v>9</v>
      </c>
      <c r="AT35" s="128"/>
      <c r="AU35" s="102"/>
      <c r="AV35" s="50">
        <f t="shared" si="34"/>
        <v>2.6597513132522109E-5</v>
      </c>
      <c r="AW35" s="370"/>
      <c r="AX35" s="47" t="s">
        <v>9</v>
      </c>
      <c r="AY35" s="128"/>
      <c r="AZ35" s="102"/>
      <c r="BA35" s="50">
        <f t="shared" si="35"/>
        <v>2.6597513132522109E-5</v>
      </c>
      <c r="BB35" s="370"/>
      <c r="BC35" s="47" t="s">
        <v>9</v>
      </c>
      <c r="BD35" s="128"/>
      <c r="BE35" s="102"/>
      <c r="BF35" s="50">
        <f t="shared" si="36"/>
        <v>2.6597513132522109E-5</v>
      </c>
      <c r="BG35" s="370"/>
      <c r="BH35" s="47" t="s">
        <v>9</v>
      </c>
      <c r="BI35" s="128"/>
      <c r="BJ35" s="102"/>
      <c r="BK35" s="50">
        <f t="shared" si="37"/>
        <v>2.6597513132522109E-5</v>
      </c>
      <c r="BL35" s="370"/>
      <c r="BM35" s="47" t="s">
        <v>9</v>
      </c>
      <c r="BN35" s="128"/>
      <c r="BO35" s="102"/>
      <c r="BP35" s="50">
        <f t="shared" si="38"/>
        <v>2.6597513132522109E-5</v>
      </c>
      <c r="BQ35" s="370"/>
    </row>
    <row r="36" spans="1:69" x14ac:dyDescent="0.15">
      <c r="A36" s="72" t="s">
        <v>38</v>
      </c>
      <c r="B36" s="61">
        <f>_xlfn.IFNA(VLOOKUP($A36,批次辅助!$A$4:$DC$41,MATCH($A$5&amp;B$4,批次辅助!$A$1:$DC$1,0),0),0)</f>
        <v>0</v>
      </c>
      <c r="C36" s="61">
        <f>_xlfn.IFNA(VLOOKUP($A36,批次辅助!$A$4:$DC$41,MATCH($A$5&amp;C$4,批次辅助!$A$1:$DC$1,0),0),0)</f>
        <v>0</v>
      </c>
      <c r="D36" s="61">
        <f>_xlfn.IFNA(VLOOKUP($A36,批次辅助!$A$4:$DC$41,MATCH($A$5&amp;D$4,批次辅助!$A$1:$DC$1,0),0),0)</f>
        <v>0</v>
      </c>
      <c r="E36" s="73"/>
      <c r="F36" s="497"/>
      <c r="G36" s="75"/>
      <c r="H36" s="62">
        <f t="shared" si="26"/>
        <v>0</v>
      </c>
      <c r="I36" s="62"/>
      <c r="J36" s="73"/>
      <c r="K36" s="135"/>
      <c r="L36" s="143"/>
      <c r="M36" s="62">
        <f t="shared" si="27"/>
        <v>0</v>
      </c>
      <c r="N36" s="62"/>
      <c r="O36" s="73" t="s">
        <v>1485</v>
      </c>
      <c r="P36" s="135"/>
      <c r="Q36" s="143">
        <f>10*2/O6</f>
        <v>3.1948881789137379E-2</v>
      </c>
      <c r="R36" s="62">
        <f t="shared" si="28"/>
        <v>3.1948881789137379E-2</v>
      </c>
      <c r="S36" s="62"/>
      <c r="T36" s="73"/>
      <c r="U36" s="135">
        <f>Q36</f>
        <v>3.1948881789137379E-2</v>
      </c>
      <c r="V36" s="143"/>
      <c r="W36" s="62">
        <f t="shared" si="29"/>
        <v>0</v>
      </c>
      <c r="X36" s="62"/>
      <c r="Y36" s="73"/>
      <c r="Z36" s="135"/>
      <c r="AA36" s="143"/>
      <c r="AB36" s="62">
        <f t="shared" si="30"/>
        <v>0</v>
      </c>
      <c r="AC36" s="62"/>
      <c r="AD36" s="73"/>
      <c r="AE36" s="135"/>
      <c r="AF36" s="143"/>
      <c r="AG36" s="62">
        <f t="shared" si="31"/>
        <v>0</v>
      </c>
      <c r="AH36" s="62"/>
      <c r="AI36" s="73"/>
      <c r="AJ36" s="135"/>
      <c r="AK36" s="143"/>
      <c r="AL36" s="62">
        <f t="shared" si="32"/>
        <v>0</v>
      </c>
      <c r="AM36" s="62"/>
      <c r="AN36" s="73"/>
      <c r="AO36" s="135"/>
      <c r="AP36" s="143"/>
      <c r="AQ36" s="62">
        <f t="shared" si="33"/>
        <v>0</v>
      </c>
      <c r="AR36" s="62"/>
      <c r="AS36" s="73"/>
      <c r="AT36" s="135"/>
      <c r="AU36" s="143"/>
      <c r="AV36" s="62">
        <f t="shared" si="34"/>
        <v>0</v>
      </c>
      <c r="AW36" s="62"/>
      <c r="AX36" s="73"/>
      <c r="AY36" s="135"/>
      <c r="AZ36" s="143"/>
      <c r="BA36" s="62">
        <f t="shared" si="35"/>
        <v>0</v>
      </c>
      <c r="BB36" s="62"/>
      <c r="BC36" s="73"/>
      <c r="BD36" s="135"/>
      <c r="BE36" s="143"/>
      <c r="BF36" s="62">
        <f t="shared" si="36"/>
        <v>0</v>
      </c>
      <c r="BG36" s="62"/>
      <c r="BH36" s="73"/>
      <c r="BI36" s="135"/>
      <c r="BJ36" s="143"/>
      <c r="BK36" s="62">
        <f t="shared" si="37"/>
        <v>0</v>
      </c>
      <c r="BL36" s="62"/>
      <c r="BM36" s="73"/>
      <c r="BN36" s="135"/>
      <c r="BO36" s="143"/>
      <c r="BP36" s="62">
        <f t="shared" si="38"/>
        <v>0</v>
      </c>
      <c r="BQ36" s="62"/>
    </row>
    <row r="37" spans="1:69" x14ac:dyDescent="0.15">
      <c r="A37" s="76" t="s">
        <v>28</v>
      </c>
      <c r="B37" s="76"/>
      <c r="C37" s="76"/>
      <c r="D37" s="76"/>
      <c r="E37" s="77"/>
      <c r="F37" s="80"/>
      <c r="G37" s="79"/>
      <c r="H37" s="62"/>
      <c r="I37" s="62"/>
      <c r="J37" s="77"/>
      <c r="K37" s="136"/>
      <c r="L37" s="144"/>
      <c r="M37" s="62"/>
      <c r="N37" s="62"/>
      <c r="O37" s="77"/>
      <c r="P37" s="136"/>
      <c r="Q37" s="144"/>
      <c r="R37" s="62"/>
      <c r="S37" s="62"/>
      <c r="T37" s="77"/>
      <c r="U37" s="136"/>
      <c r="V37" s="144"/>
      <c r="W37" s="62"/>
      <c r="X37" s="62"/>
      <c r="Y37" s="77"/>
      <c r="Z37" s="136"/>
      <c r="AA37" s="144"/>
      <c r="AB37" s="62"/>
      <c r="AC37" s="62"/>
      <c r="AD37" s="77"/>
      <c r="AE37" s="136"/>
      <c r="AF37" s="144"/>
      <c r="AG37" s="62"/>
      <c r="AH37" s="62"/>
      <c r="AI37" s="77"/>
      <c r="AJ37" s="136"/>
      <c r="AK37" s="144"/>
      <c r="AL37" s="62"/>
      <c r="AM37" s="62"/>
      <c r="AN37" s="77"/>
      <c r="AO37" s="136"/>
      <c r="AP37" s="144"/>
      <c r="AQ37" s="62"/>
      <c r="AR37" s="62"/>
      <c r="AS37" s="77"/>
      <c r="AT37" s="136"/>
      <c r="AU37" s="144"/>
      <c r="AV37" s="62"/>
      <c r="AW37" s="62"/>
      <c r="AX37" s="77"/>
      <c r="AY37" s="136"/>
      <c r="AZ37" s="144"/>
      <c r="BA37" s="62"/>
      <c r="BB37" s="62"/>
      <c r="BC37" s="77"/>
      <c r="BD37" s="136"/>
      <c r="BE37" s="144"/>
      <c r="BF37" s="62"/>
      <c r="BG37" s="62"/>
      <c r="BH37" s="77"/>
      <c r="BI37" s="136"/>
      <c r="BJ37" s="144"/>
      <c r="BK37" s="62"/>
      <c r="BL37" s="62"/>
      <c r="BM37" s="77"/>
      <c r="BN37" s="136"/>
      <c r="BO37" s="144"/>
      <c r="BP37" s="62"/>
      <c r="BQ37" s="62"/>
    </row>
    <row r="38" spans="1:69" x14ac:dyDescent="0.15">
      <c r="A38" s="65" t="s">
        <v>36</v>
      </c>
      <c r="B38" s="66"/>
      <c r="C38" s="66"/>
      <c r="D38" s="66"/>
      <c r="E38" s="66"/>
      <c r="F38" s="496"/>
      <c r="G38" s="68"/>
      <c r="H38" s="66">
        <f>H39</f>
        <v>0.99700777977259125</v>
      </c>
      <c r="I38" s="66"/>
      <c r="J38" s="66"/>
      <c r="K38" s="134"/>
      <c r="L38" s="142"/>
      <c r="M38" s="66">
        <f>M39</f>
        <v>0.99700777977259125</v>
      </c>
      <c r="N38" s="66"/>
      <c r="O38" s="66"/>
      <c r="P38" s="134"/>
      <c r="Q38" s="142"/>
      <c r="R38" s="66">
        <f>R39</f>
        <v>0.99700777977259125</v>
      </c>
      <c r="S38" s="66"/>
      <c r="T38" s="66"/>
      <c r="U38" s="134"/>
      <c r="V38" s="142"/>
      <c r="W38" s="66">
        <f>W39</f>
        <v>0.99700777977259125</v>
      </c>
      <c r="X38" s="66"/>
      <c r="Y38" s="66"/>
      <c r="Z38" s="134"/>
      <c r="AA38" s="142"/>
      <c r="AB38" s="66">
        <f>AB39</f>
        <v>0.99700777977259125</v>
      </c>
      <c r="AC38" s="66"/>
      <c r="AD38" s="66"/>
      <c r="AE38" s="134"/>
      <c r="AF38" s="142"/>
      <c r="AG38" s="66">
        <f>AG39</f>
        <v>0.99700777977259125</v>
      </c>
      <c r="AH38" s="66"/>
      <c r="AI38" s="66"/>
      <c r="AJ38" s="134"/>
      <c r="AK38" s="142"/>
      <c r="AL38" s="66">
        <f>AL39</f>
        <v>0.99700777977259125</v>
      </c>
      <c r="AM38" s="66"/>
      <c r="AN38" s="66"/>
      <c r="AO38" s="134"/>
      <c r="AP38" s="142"/>
      <c r="AQ38" s="66">
        <f>AQ39</f>
        <v>0.99700777977259125</v>
      </c>
      <c r="AR38" s="66"/>
      <c r="AS38" s="66"/>
      <c r="AT38" s="134"/>
      <c r="AU38" s="142"/>
      <c r="AV38" s="66">
        <f>AV39</f>
        <v>0.99700777977259125</v>
      </c>
      <c r="AW38" s="66"/>
      <c r="AX38" s="66"/>
      <c r="AY38" s="134"/>
      <c r="AZ38" s="142"/>
      <c r="BA38" s="66">
        <f>BA39</f>
        <v>0.99700777977259125</v>
      </c>
      <c r="BB38" s="66"/>
      <c r="BC38" s="66"/>
      <c r="BD38" s="134"/>
      <c r="BE38" s="142"/>
      <c r="BF38" s="66">
        <f>BF39</f>
        <v>0.99700777977259125</v>
      </c>
      <c r="BG38" s="66"/>
      <c r="BH38" s="66"/>
      <c r="BI38" s="134"/>
      <c r="BJ38" s="142"/>
      <c r="BK38" s="66">
        <f>BK39</f>
        <v>0.99700777977259125</v>
      </c>
      <c r="BL38" s="66"/>
      <c r="BM38" s="66"/>
      <c r="BN38" s="134"/>
      <c r="BO38" s="142"/>
      <c r="BP38" s="66">
        <f>BP39</f>
        <v>0.99700777977259125</v>
      </c>
      <c r="BQ38" s="66"/>
    </row>
    <row r="39" spans="1:69" x14ac:dyDescent="0.35">
      <c r="A39" s="40" t="s">
        <v>460</v>
      </c>
      <c r="B39" s="41">
        <f>_xlfn.IFNA(VLOOKUP($A39,批次辅助!$A$4:$DC$41,MATCH($A$5&amp;B$4,批次辅助!$A$1:$DC$1,0),0),0)</f>
        <v>0.99874947894956234</v>
      </c>
      <c r="C39" s="41">
        <f>_xlfn.IFNA(VLOOKUP($A39,批次辅助!$A$4:$DC$41,MATCH($A$5&amp;C$4,批次辅助!$A$1:$DC$1,0),0),0)</f>
        <v>0.99702107852915756</v>
      </c>
      <c r="D39" s="41">
        <f>_xlfn.IFNA(VLOOKUP($A39,批次辅助!$A$4:$DC$41,MATCH($A$5&amp;D$4,批次辅助!$A$1:$DC$1,0),0),0)</f>
        <v>0.99845576880652986</v>
      </c>
      <c r="E39" s="66"/>
      <c r="F39" s="496"/>
      <c r="G39" s="68"/>
      <c r="H39" s="66">
        <f>1-SUM(H40:H43)</f>
        <v>0.99700777977259125</v>
      </c>
      <c r="I39" s="66"/>
      <c r="J39" s="66"/>
      <c r="K39" s="134"/>
      <c r="L39" s="142"/>
      <c r="M39" s="66">
        <f>1-SUM(M40:M43)</f>
        <v>0.99700777977259125</v>
      </c>
      <c r="N39" s="66"/>
      <c r="O39" s="66"/>
      <c r="P39" s="134"/>
      <c r="Q39" s="142"/>
      <c r="R39" s="66">
        <f>1-SUM(R40:R43)</f>
        <v>0.99700777977259125</v>
      </c>
      <c r="S39" s="66"/>
      <c r="T39" s="66"/>
      <c r="U39" s="134"/>
      <c r="V39" s="142"/>
      <c r="W39" s="66">
        <f>1-SUM(W40:W43)</f>
        <v>0.99700777977259125</v>
      </c>
      <c r="X39" s="66"/>
      <c r="Y39" s="66"/>
      <c r="Z39" s="134"/>
      <c r="AA39" s="142"/>
      <c r="AB39" s="66">
        <f>1-SUM(AB40:AB43)</f>
        <v>0.99700777977259125</v>
      </c>
      <c r="AC39" s="66"/>
      <c r="AD39" s="66"/>
      <c r="AE39" s="134"/>
      <c r="AF39" s="142"/>
      <c r="AG39" s="66">
        <f>1-SUM(AG40:AG43)</f>
        <v>0.99700777977259125</v>
      </c>
      <c r="AH39" s="66"/>
      <c r="AI39" s="66"/>
      <c r="AJ39" s="134"/>
      <c r="AK39" s="142"/>
      <c r="AL39" s="66">
        <f>1-SUM(AL40:AL43)</f>
        <v>0.99700777977259125</v>
      </c>
      <c r="AM39" s="66"/>
      <c r="AN39" s="66"/>
      <c r="AO39" s="134"/>
      <c r="AP39" s="142"/>
      <c r="AQ39" s="66">
        <f>1-SUM(AQ40:AQ43)</f>
        <v>0.99700777977259125</v>
      </c>
      <c r="AR39" s="66"/>
      <c r="AS39" s="66"/>
      <c r="AT39" s="134"/>
      <c r="AU39" s="142"/>
      <c r="AV39" s="66">
        <f>1-SUM(AV40:AV43)</f>
        <v>0.99700777977259125</v>
      </c>
      <c r="AW39" s="66"/>
      <c r="AX39" s="66"/>
      <c r="AY39" s="134"/>
      <c r="AZ39" s="142"/>
      <c r="BA39" s="66">
        <f>1-SUM(BA40:BA43)</f>
        <v>0.99700777977259125</v>
      </c>
      <c r="BB39" s="66"/>
      <c r="BC39" s="66"/>
      <c r="BD39" s="134"/>
      <c r="BE39" s="142"/>
      <c r="BF39" s="66">
        <f>1-SUM(BF40:BF43)</f>
        <v>0.99700777977259125</v>
      </c>
      <c r="BG39" s="66"/>
      <c r="BH39" s="66"/>
      <c r="BI39" s="134"/>
      <c r="BJ39" s="142"/>
      <c r="BK39" s="66">
        <f>1-SUM(BK40:BK43)</f>
        <v>0.99700777977259125</v>
      </c>
      <c r="BL39" s="66"/>
      <c r="BM39" s="66"/>
      <c r="BN39" s="134"/>
      <c r="BO39" s="142"/>
      <c r="BP39" s="66">
        <f>1-SUM(BP40:BP43)</f>
        <v>0.99700777977259125</v>
      </c>
      <c r="BQ39" s="66"/>
    </row>
    <row r="40" spans="1:69" x14ac:dyDescent="0.15">
      <c r="A40" s="42" t="s">
        <v>55</v>
      </c>
      <c r="B40" s="43">
        <f>_xlfn.IFNA(VLOOKUP($A40,批次辅助!$A$4:$DC$41,MATCH($A$5&amp;B$4,批次辅助!$A$1:$DC$1,0),0),0)</f>
        <v>1.4498794787683273E-4</v>
      </c>
      <c r="C40" s="43">
        <f>_xlfn.IFNA(VLOOKUP($A40,批次辅助!$A$4:$DC$41,MATCH($A$5&amp;C$4,批次辅助!$A$1:$DC$1,0),0),0)</f>
        <v>4.122614535540927E-4</v>
      </c>
      <c r="D40" s="43">
        <f>_xlfn.IFNA(VLOOKUP($A40,批次辅助!$A$4:$DC$41,MATCH($A$5&amp;D$4,批次辅助!$A$1:$DC$1,0),0),0)</f>
        <v>8.2726671078755791E-5</v>
      </c>
      <c r="E40" s="44"/>
      <c r="F40" s="495"/>
      <c r="G40" s="70"/>
      <c r="H40" s="71">
        <f>C40-F40+G40</f>
        <v>4.122614535540927E-4</v>
      </c>
      <c r="I40" s="370"/>
      <c r="J40" s="71"/>
      <c r="K40" s="132"/>
      <c r="L40" s="105"/>
      <c r="M40" s="71">
        <f>H40-K40+L40</f>
        <v>4.122614535540927E-4</v>
      </c>
      <c r="N40" s="370"/>
      <c r="O40" s="71" t="s">
        <v>9</v>
      </c>
      <c r="P40" s="132"/>
      <c r="Q40" s="105"/>
      <c r="R40" s="71">
        <f>M40-P40+Q40</f>
        <v>4.122614535540927E-4</v>
      </c>
      <c r="S40" s="370"/>
      <c r="T40" s="71" t="s">
        <v>9</v>
      </c>
      <c r="U40" s="132"/>
      <c r="V40" s="105"/>
      <c r="W40" s="71">
        <f>R40-U40+V40</f>
        <v>4.122614535540927E-4</v>
      </c>
      <c r="X40" s="370"/>
      <c r="Y40" s="71" t="s">
        <v>9</v>
      </c>
      <c r="Z40" s="132"/>
      <c r="AA40" s="105"/>
      <c r="AB40" s="71">
        <f>W40-Z40+AA40</f>
        <v>4.122614535540927E-4</v>
      </c>
      <c r="AC40" s="370"/>
      <c r="AD40" s="71" t="s">
        <v>9</v>
      </c>
      <c r="AE40" s="132"/>
      <c r="AF40" s="105"/>
      <c r="AG40" s="71">
        <f>AB40-AE40+AF40</f>
        <v>4.122614535540927E-4</v>
      </c>
      <c r="AH40" s="370"/>
      <c r="AI40" s="71" t="s">
        <v>9</v>
      </c>
      <c r="AJ40" s="132"/>
      <c r="AK40" s="105"/>
      <c r="AL40" s="71">
        <f>AG40-AJ40+AK40</f>
        <v>4.122614535540927E-4</v>
      </c>
      <c r="AM40" s="370"/>
      <c r="AN40" s="71" t="s">
        <v>9</v>
      </c>
      <c r="AO40" s="132"/>
      <c r="AP40" s="105"/>
      <c r="AQ40" s="71">
        <f>AL40-AO40+AP40</f>
        <v>4.122614535540927E-4</v>
      </c>
      <c r="AR40" s="370"/>
      <c r="AS40" s="71" t="s">
        <v>9</v>
      </c>
      <c r="AT40" s="132"/>
      <c r="AU40" s="105"/>
      <c r="AV40" s="71">
        <f>AQ40-AT40+AU40</f>
        <v>4.122614535540927E-4</v>
      </c>
      <c r="AW40" s="370"/>
      <c r="AX40" s="71" t="s">
        <v>9</v>
      </c>
      <c r="AY40" s="132"/>
      <c r="AZ40" s="105"/>
      <c r="BA40" s="71">
        <f>AV40-AY40+AZ40</f>
        <v>4.122614535540927E-4</v>
      </c>
      <c r="BB40" s="370"/>
      <c r="BC40" s="71" t="s">
        <v>9</v>
      </c>
      <c r="BD40" s="132"/>
      <c r="BE40" s="105"/>
      <c r="BF40" s="71">
        <f>BA40-BD40+BE40</f>
        <v>4.122614535540927E-4</v>
      </c>
      <c r="BG40" s="370"/>
      <c r="BH40" s="277" t="s">
        <v>9</v>
      </c>
      <c r="BI40" s="132"/>
      <c r="BJ40" s="105"/>
      <c r="BK40" s="277">
        <f>BF40-BI40+BJ40</f>
        <v>4.122614535540927E-4</v>
      </c>
      <c r="BL40" s="370"/>
      <c r="BM40" s="277" t="s">
        <v>9</v>
      </c>
      <c r="BN40" s="132"/>
      <c r="BO40" s="105"/>
      <c r="BP40" s="277">
        <f>BK40-BN40+BO40</f>
        <v>4.122614535540927E-4</v>
      </c>
      <c r="BQ40" s="370"/>
    </row>
    <row r="41" spans="1:69" x14ac:dyDescent="0.15">
      <c r="A41" s="42" t="s">
        <v>56</v>
      </c>
      <c r="B41" s="43">
        <f>_xlfn.IFNA(VLOOKUP($A41,批次辅助!$A$4:$DC$41,MATCH($A$5&amp;B$4,批次辅助!$A$1:$DC$1,0),0),0)</f>
        <v>0</v>
      </c>
      <c r="C41" s="43">
        <f>_xlfn.IFNA(VLOOKUP($A41,批次辅助!$A$4:$DC$41,MATCH($A$5&amp;C$4,批次辅助!$A$1:$DC$1,0),0),0)</f>
        <v>3.9896269698783162E-5</v>
      </c>
      <c r="D41" s="43">
        <f>_xlfn.IFNA(VLOOKUP($A41,批次辅助!$A$4:$DC$41,MATCH($A$5&amp;D$4,批次辅助!$A$1:$DC$1,0),0),0)</f>
        <v>2.7575557026251929E-5</v>
      </c>
      <c r="E41" s="44"/>
      <c r="F41" s="494"/>
      <c r="G41" s="46"/>
      <c r="H41" s="71">
        <f>C41-F41+G41</f>
        <v>3.9896269698783162E-5</v>
      </c>
      <c r="I41" s="370"/>
      <c r="J41" s="47"/>
      <c r="K41" s="128"/>
      <c r="L41" s="102"/>
      <c r="M41" s="50">
        <f t="shared" ref="M41:M44" si="39">H41-K41+L41</f>
        <v>3.9896269698783162E-5</v>
      </c>
      <c r="N41" s="370"/>
      <c r="O41" s="47" t="s">
        <v>9</v>
      </c>
      <c r="P41" s="128"/>
      <c r="Q41" s="102"/>
      <c r="R41" s="50">
        <f t="shared" ref="R41:R44" si="40">M41-P41+Q41</f>
        <v>3.9896269698783162E-5</v>
      </c>
      <c r="S41" s="370"/>
      <c r="T41" s="47" t="s">
        <v>9</v>
      </c>
      <c r="U41" s="128"/>
      <c r="V41" s="102"/>
      <c r="W41" s="50">
        <f t="shared" ref="W41:W44" si="41">R41-U41+V41</f>
        <v>3.9896269698783162E-5</v>
      </c>
      <c r="X41" s="370"/>
      <c r="Y41" s="47" t="s">
        <v>9</v>
      </c>
      <c r="Z41" s="128"/>
      <c r="AA41" s="102"/>
      <c r="AB41" s="50">
        <f t="shared" ref="AB41:AB44" si="42">W41-Z41+AA41</f>
        <v>3.9896269698783162E-5</v>
      </c>
      <c r="AC41" s="370"/>
      <c r="AD41" s="47" t="s">
        <v>9</v>
      </c>
      <c r="AE41" s="128"/>
      <c r="AF41" s="102"/>
      <c r="AG41" s="50">
        <f t="shared" ref="AG41:AG44" si="43">AB41-AE41+AF41</f>
        <v>3.9896269698783162E-5</v>
      </c>
      <c r="AH41" s="370"/>
      <c r="AI41" s="47" t="s">
        <v>9</v>
      </c>
      <c r="AJ41" s="128"/>
      <c r="AK41" s="102"/>
      <c r="AL41" s="50">
        <f t="shared" ref="AL41:AL44" si="44">AG41-AJ41+AK41</f>
        <v>3.9896269698783162E-5</v>
      </c>
      <c r="AM41" s="370"/>
      <c r="AN41" s="47" t="s">
        <v>9</v>
      </c>
      <c r="AO41" s="128"/>
      <c r="AP41" s="102"/>
      <c r="AQ41" s="50">
        <f t="shared" ref="AQ41:AQ44" si="45">AL41-AO41+AP41</f>
        <v>3.9896269698783162E-5</v>
      </c>
      <c r="AR41" s="370"/>
      <c r="AS41" s="47" t="s">
        <v>9</v>
      </c>
      <c r="AT41" s="128"/>
      <c r="AU41" s="102"/>
      <c r="AV41" s="50">
        <f t="shared" ref="AV41:AV44" si="46">AQ41-AT41+AU41</f>
        <v>3.9896269698783162E-5</v>
      </c>
      <c r="AW41" s="370"/>
      <c r="AX41" s="47" t="s">
        <v>9</v>
      </c>
      <c r="AY41" s="128"/>
      <c r="AZ41" s="102"/>
      <c r="BA41" s="50">
        <f t="shared" ref="BA41:BA44" si="47">AV41-AY41+AZ41</f>
        <v>3.9896269698783162E-5</v>
      </c>
      <c r="BB41" s="370"/>
      <c r="BC41" s="47" t="s">
        <v>9</v>
      </c>
      <c r="BD41" s="128"/>
      <c r="BE41" s="102"/>
      <c r="BF41" s="50">
        <f t="shared" ref="BF41:BF44" si="48">BA41-BD41+BE41</f>
        <v>3.9896269698783162E-5</v>
      </c>
      <c r="BG41" s="370"/>
      <c r="BH41" s="47" t="s">
        <v>9</v>
      </c>
      <c r="BI41" s="128"/>
      <c r="BJ41" s="102"/>
      <c r="BK41" s="50">
        <f t="shared" ref="BK41:BK44" si="49">BF41-BI41+BJ41</f>
        <v>3.9896269698783162E-5</v>
      </c>
      <c r="BL41" s="370"/>
      <c r="BM41" s="47" t="s">
        <v>9</v>
      </c>
      <c r="BN41" s="128"/>
      <c r="BO41" s="102"/>
      <c r="BP41" s="50">
        <f t="shared" ref="BP41:BP44" si="50">BK41-BN41+BO41</f>
        <v>3.9896269698783162E-5</v>
      </c>
      <c r="BQ41" s="370"/>
    </row>
    <row r="42" spans="1:69" x14ac:dyDescent="0.15">
      <c r="A42" s="42" t="s">
        <v>57</v>
      </c>
      <c r="B42" s="43">
        <f>_xlfn.IFNA(VLOOKUP($A42,批次辅助!$A$4:$DC$41,MATCH($A$5&amp;B$4,批次辅助!$A$1:$DC$1,0),0),0)</f>
        <v>2.7185240226906142E-5</v>
      </c>
      <c r="C42" s="43">
        <f>_xlfn.IFNA(VLOOKUP($A42,批次辅助!$A$4:$DC$41,MATCH($A$5&amp;C$4,批次辅助!$A$1:$DC$1,0),0),0)</f>
        <v>1.3298756566261049E-5</v>
      </c>
      <c r="D42" s="43">
        <f>_xlfn.IFNA(VLOOKUP($A42,批次辅助!$A$4:$DC$41,MATCH($A$5&amp;D$4,批次辅助!$A$1:$DC$1,0),0),0)</f>
        <v>0</v>
      </c>
      <c r="E42" s="44"/>
      <c r="F42" s="494"/>
      <c r="G42" s="46"/>
      <c r="H42" s="71">
        <f>C42-F42+G42</f>
        <v>1.3298756566261049E-5</v>
      </c>
      <c r="I42" s="370"/>
      <c r="J42" s="47"/>
      <c r="K42" s="128"/>
      <c r="L42" s="102"/>
      <c r="M42" s="50">
        <f t="shared" si="39"/>
        <v>1.3298756566261049E-5</v>
      </c>
      <c r="N42" s="370"/>
      <c r="O42" s="47" t="s">
        <v>9</v>
      </c>
      <c r="P42" s="128"/>
      <c r="Q42" s="102"/>
      <c r="R42" s="50">
        <f t="shared" si="40"/>
        <v>1.3298756566261049E-5</v>
      </c>
      <c r="S42" s="370"/>
      <c r="T42" s="47" t="s">
        <v>9</v>
      </c>
      <c r="U42" s="128"/>
      <c r="V42" s="102"/>
      <c r="W42" s="50">
        <f t="shared" si="41"/>
        <v>1.3298756566261049E-5</v>
      </c>
      <c r="X42" s="370"/>
      <c r="Y42" s="47" t="s">
        <v>9</v>
      </c>
      <c r="Z42" s="128"/>
      <c r="AA42" s="102"/>
      <c r="AB42" s="50">
        <f t="shared" si="42"/>
        <v>1.3298756566261049E-5</v>
      </c>
      <c r="AC42" s="370"/>
      <c r="AD42" s="47" t="s">
        <v>9</v>
      </c>
      <c r="AE42" s="128"/>
      <c r="AF42" s="102"/>
      <c r="AG42" s="50">
        <f t="shared" si="43"/>
        <v>1.3298756566261049E-5</v>
      </c>
      <c r="AH42" s="370"/>
      <c r="AI42" s="47" t="s">
        <v>9</v>
      </c>
      <c r="AJ42" s="128"/>
      <c r="AK42" s="102"/>
      <c r="AL42" s="50">
        <f t="shared" si="44"/>
        <v>1.3298756566261049E-5</v>
      </c>
      <c r="AM42" s="370"/>
      <c r="AN42" s="47" t="s">
        <v>9</v>
      </c>
      <c r="AO42" s="128"/>
      <c r="AP42" s="102"/>
      <c r="AQ42" s="50">
        <f t="shared" si="45"/>
        <v>1.3298756566261049E-5</v>
      </c>
      <c r="AR42" s="370"/>
      <c r="AS42" s="47" t="s">
        <v>9</v>
      </c>
      <c r="AT42" s="128"/>
      <c r="AU42" s="102"/>
      <c r="AV42" s="50">
        <f t="shared" si="46"/>
        <v>1.3298756566261049E-5</v>
      </c>
      <c r="AW42" s="370"/>
      <c r="AX42" s="47" t="s">
        <v>9</v>
      </c>
      <c r="AY42" s="128"/>
      <c r="AZ42" s="102"/>
      <c r="BA42" s="50">
        <f t="shared" si="47"/>
        <v>1.3298756566261049E-5</v>
      </c>
      <c r="BB42" s="370"/>
      <c r="BC42" s="47" t="s">
        <v>9</v>
      </c>
      <c r="BD42" s="128"/>
      <c r="BE42" s="102"/>
      <c r="BF42" s="50">
        <f t="shared" si="48"/>
        <v>1.3298756566261049E-5</v>
      </c>
      <c r="BG42" s="370"/>
      <c r="BH42" s="47" t="s">
        <v>9</v>
      </c>
      <c r="BI42" s="128"/>
      <c r="BJ42" s="102"/>
      <c r="BK42" s="50">
        <f t="shared" si="49"/>
        <v>1.3298756566261049E-5</v>
      </c>
      <c r="BL42" s="370"/>
      <c r="BM42" s="47" t="s">
        <v>9</v>
      </c>
      <c r="BN42" s="128"/>
      <c r="BO42" s="102"/>
      <c r="BP42" s="50">
        <f t="shared" si="50"/>
        <v>1.3298756566261049E-5</v>
      </c>
      <c r="BQ42" s="370"/>
    </row>
    <row r="43" spans="1:69" x14ac:dyDescent="0.15">
      <c r="A43" s="42" t="s">
        <v>58</v>
      </c>
      <c r="B43" s="43">
        <f>_xlfn.IFNA(VLOOKUP($A43,批次辅助!$A$4:$DC$41,MATCH($A$5&amp;B$4,批次辅助!$A$1:$DC$1,0),0),0)</f>
        <v>1.1508418362723598E-3</v>
      </c>
      <c r="C43" s="43">
        <f>_xlfn.IFNA(VLOOKUP($A43,批次辅助!$A$4:$DC$41,MATCH($A$5&amp;C$4,批次辅助!$A$1:$DC$1,0),0),0)</f>
        <v>2.5267637475896005E-3</v>
      </c>
      <c r="D43" s="43">
        <f>_xlfn.IFNA(VLOOKUP($A43,批次辅助!$A$4:$DC$41,MATCH($A$5&amp;D$4,批次辅助!$A$1:$DC$1,0),0),0)</f>
        <v>1.4339289653651005E-3</v>
      </c>
      <c r="E43" s="44"/>
      <c r="F43" s="494"/>
      <c r="G43" s="46"/>
      <c r="H43" s="71">
        <f>C43-F43+G43</f>
        <v>2.5267637475896005E-3</v>
      </c>
      <c r="I43" s="370"/>
      <c r="J43" s="44"/>
      <c r="K43" s="128"/>
      <c r="L43" s="102"/>
      <c r="M43" s="50">
        <f t="shared" si="39"/>
        <v>2.5267637475896005E-3</v>
      </c>
      <c r="N43" s="370"/>
      <c r="O43" s="44"/>
      <c r="P43" s="128"/>
      <c r="Q43" s="102"/>
      <c r="R43" s="50">
        <f t="shared" si="40"/>
        <v>2.5267637475896005E-3</v>
      </c>
      <c r="S43" s="370"/>
      <c r="T43" s="44"/>
      <c r="U43" s="128"/>
      <c r="V43" s="102"/>
      <c r="W43" s="50">
        <f t="shared" si="41"/>
        <v>2.5267637475896005E-3</v>
      </c>
      <c r="X43" s="370"/>
      <c r="Y43" s="44"/>
      <c r="Z43" s="128"/>
      <c r="AA43" s="102"/>
      <c r="AB43" s="50">
        <f t="shared" si="42"/>
        <v>2.5267637475896005E-3</v>
      </c>
      <c r="AC43" s="370"/>
      <c r="AD43" s="44"/>
      <c r="AE43" s="128"/>
      <c r="AF43" s="102"/>
      <c r="AG43" s="50">
        <f t="shared" si="43"/>
        <v>2.5267637475896005E-3</v>
      </c>
      <c r="AH43" s="370"/>
      <c r="AI43" s="44"/>
      <c r="AJ43" s="128"/>
      <c r="AK43" s="102"/>
      <c r="AL43" s="50">
        <f t="shared" si="44"/>
        <v>2.5267637475896005E-3</v>
      </c>
      <c r="AM43" s="370"/>
      <c r="AN43" s="44"/>
      <c r="AO43" s="128"/>
      <c r="AP43" s="102"/>
      <c r="AQ43" s="50">
        <f t="shared" si="45"/>
        <v>2.5267637475896005E-3</v>
      </c>
      <c r="AR43" s="370"/>
      <c r="AS43" s="44"/>
      <c r="AT43" s="128"/>
      <c r="AU43" s="102"/>
      <c r="AV43" s="50">
        <f t="shared" si="46"/>
        <v>2.5267637475896005E-3</v>
      </c>
      <c r="AW43" s="370"/>
      <c r="AX43" s="44"/>
      <c r="AY43" s="128"/>
      <c r="AZ43" s="102"/>
      <c r="BA43" s="50">
        <f t="shared" si="47"/>
        <v>2.5267637475896005E-3</v>
      </c>
      <c r="BB43" s="370"/>
      <c r="BC43" s="44"/>
      <c r="BD43" s="128"/>
      <c r="BE43" s="102"/>
      <c r="BF43" s="50">
        <f t="shared" si="48"/>
        <v>2.5267637475896005E-3</v>
      </c>
      <c r="BG43" s="370"/>
      <c r="BH43" s="279"/>
      <c r="BI43" s="128"/>
      <c r="BJ43" s="102"/>
      <c r="BK43" s="50">
        <f t="shared" si="49"/>
        <v>2.5267637475896005E-3</v>
      </c>
      <c r="BL43" s="370"/>
      <c r="BM43" s="279"/>
      <c r="BN43" s="128"/>
      <c r="BO43" s="102"/>
      <c r="BP43" s="50">
        <f t="shared" si="50"/>
        <v>2.5267637475896005E-3</v>
      </c>
      <c r="BQ43" s="370"/>
    </row>
    <row r="44" spans="1:69" x14ac:dyDescent="0.15">
      <c r="A44" s="72" t="s">
        <v>39</v>
      </c>
      <c r="B44" s="61">
        <f>_xlfn.IFNA(VLOOKUP($A44,批次辅助!$A$4:$DC$41,MATCH($A$5&amp;B$4,批次辅助!$A$1:$DC$1,0),0),0)</f>
        <v>0</v>
      </c>
      <c r="C44" s="61">
        <f>_xlfn.IFNA(VLOOKUP($A44,批次辅助!$A$4:$DC$41,MATCH($A$5&amp;C$4,批次辅助!$A$1:$DC$1,0),0),0)</f>
        <v>0</v>
      </c>
      <c r="D44" s="61">
        <f>_xlfn.IFNA(VLOOKUP($A44,批次辅助!$A$4:$DC$41,MATCH($A$5&amp;D$4,批次辅助!$A$1:$DC$1,0),0),0)</f>
        <v>0</v>
      </c>
      <c r="E44" s="73"/>
      <c r="F44" s="497"/>
      <c r="G44" s="75"/>
      <c r="H44" s="62">
        <f t="shared" ref="H44" si="51">C44-F44+G44</f>
        <v>0</v>
      </c>
      <c r="I44" s="62"/>
      <c r="J44" s="73"/>
      <c r="K44" s="135"/>
      <c r="L44" s="143"/>
      <c r="M44" s="62">
        <f t="shared" si="39"/>
        <v>0</v>
      </c>
      <c r="N44" s="62"/>
      <c r="O44" s="73"/>
      <c r="P44" s="135"/>
      <c r="Q44" s="143"/>
      <c r="R44" s="62">
        <f t="shared" si="40"/>
        <v>0</v>
      </c>
      <c r="S44" s="62"/>
      <c r="T44" s="73"/>
      <c r="U44" s="135"/>
      <c r="V44" s="143"/>
      <c r="W44" s="62">
        <f t="shared" si="41"/>
        <v>0</v>
      </c>
      <c r="X44" s="62"/>
      <c r="Y44" s="73"/>
      <c r="Z44" s="135"/>
      <c r="AA44" s="143"/>
      <c r="AB44" s="62">
        <f t="shared" si="42"/>
        <v>0</v>
      </c>
      <c r="AC44" s="62"/>
      <c r="AD44" s="73"/>
      <c r="AE44" s="135"/>
      <c r="AF44" s="143"/>
      <c r="AG44" s="62">
        <f t="shared" si="43"/>
        <v>0</v>
      </c>
      <c r="AH44" s="62"/>
      <c r="AI44" s="73"/>
      <c r="AJ44" s="135"/>
      <c r="AK44" s="143"/>
      <c r="AL44" s="62">
        <f t="shared" si="44"/>
        <v>0</v>
      </c>
      <c r="AM44" s="62"/>
      <c r="AN44" s="73"/>
      <c r="AO44" s="135"/>
      <c r="AP44" s="143"/>
      <c r="AQ44" s="62">
        <f t="shared" si="45"/>
        <v>0</v>
      </c>
      <c r="AR44" s="62"/>
      <c r="AS44" s="73"/>
      <c r="AT44" s="135"/>
      <c r="AU44" s="143"/>
      <c r="AV44" s="62">
        <f t="shared" si="46"/>
        <v>0</v>
      </c>
      <c r="AW44" s="62"/>
      <c r="AX44" s="73"/>
      <c r="AY44" s="135"/>
      <c r="AZ44" s="143"/>
      <c r="BA44" s="62">
        <f t="shared" si="47"/>
        <v>0</v>
      </c>
      <c r="BB44" s="62"/>
      <c r="BC44" s="73"/>
      <c r="BD44" s="135"/>
      <c r="BE44" s="143"/>
      <c r="BF44" s="62">
        <f t="shared" si="48"/>
        <v>0</v>
      </c>
      <c r="BG44" s="62"/>
      <c r="BH44" s="73"/>
      <c r="BI44" s="135"/>
      <c r="BJ44" s="143"/>
      <c r="BK44" s="62">
        <f t="shared" si="49"/>
        <v>0</v>
      </c>
      <c r="BL44" s="62"/>
      <c r="BM44" s="73"/>
      <c r="BN44" s="135"/>
      <c r="BO44" s="143"/>
      <c r="BP44" s="62">
        <f t="shared" si="50"/>
        <v>0</v>
      </c>
      <c r="BQ44" s="62"/>
    </row>
    <row r="45" spans="1:69" x14ac:dyDescent="0.15">
      <c r="A45" s="76" t="s">
        <v>28</v>
      </c>
      <c r="B45" s="76"/>
      <c r="C45" s="76"/>
      <c r="D45" s="76"/>
      <c r="E45" s="77"/>
      <c r="F45" s="80"/>
      <c r="G45" s="79"/>
      <c r="H45" s="62"/>
      <c r="I45" s="62"/>
      <c r="J45" s="77"/>
      <c r="K45" s="80"/>
      <c r="L45" s="144"/>
      <c r="M45" s="62"/>
      <c r="N45" s="62"/>
      <c r="O45" s="77"/>
      <c r="P45" s="80"/>
      <c r="Q45" s="144"/>
      <c r="R45" s="62"/>
      <c r="S45" s="62"/>
      <c r="T45" s="77"/>
      <c r="U45" s="80"/>
      <c r="V45" s="144"/>
      <c r="W45" s="62"/>
      <c r="X45" s="62"/>
      <c r="Y45" s="77"/>
      <c r="Z45" s="80"/>
      <c r="AA45" s="144"/>
      <c r="AB45" s="62"/>
      <c r="AC45" s="62"/>
      <c r="AD45" s="77"/>
      <c r="AE45" s="80"/>
      <c r="AF45" s="144"/>
      <c r="AG45" s="62"/>
      <c r="AH45" s="62"/>
      <c r="AI45" s="77"/>
      <c r="AJ45" s="80"/>
      <c r="AK45" s="144"/>
      <c r="AL45" s="62"/>
      <c r="AM45" s="62"/>
      <c r="AN45" s="77"/>
      <c r="AO45" s="80"/>
      <c r="AP45" s="144"/>
      <c r="AQ45" s="62"/>
      <c r="AR45" s="62"/>
      <c r="AS45" s="77"/>
      <c r="AT45" s="80"/>
      <c r="AU45" s="144"/>
      <c r="AV45" s="62"/>
      <c r="AW45" s="62"/>
      <c r="AX45" s="77"/>
      <c r="AY45" s="80"/>
      <c r="AZ45" s="144"/>
      <c r="BA45" s="62"/>
      <c r="BB45" s="62"/>
      <c r="BC45" s="77"/>
      <c r="BD45" s="80"/>
      <c r="BE45" s="144"/>
      <c r="BF45" s="62"/>
      <c r="BG45" s="62"/>
      <c r="BH45" s="77"/>
      <c r="BI45" s="80"/>
      <c r="BJ45" s="144"/>
      <c r="BK45" s="62"/>
      <c r="BL45" s="62"/>
      <c r="BM45" s="77"/>
      <c r="BN45" s="80"/>
      <c r="BO45" s="144"/>
      <c r="BP45" s="62"/>
      <c r="BQ45" s="62"/>
    </row>
    <row r="46" spans="1:69" x14ac:dyDescent="0.15">
      <c r="A46" s="81" t="s">
        <v>476</v>
      </c>
      <c r="B46" s="81"/>
      <c r="C46" s="81"/>
      <c r="D46" s="81"/>
      <c r="E46" s="81"/>
      <c r="F46" s="84">
        <f>SUM(F13:F45)</f>
        <v>9.2999999999999999E-2</v>
      </c>
      <c r="G46" s="83">
        <f>SUM(G13:G45)</f>
        <v>5.5100000000000003E-2</v>
      </c>
      <c r="H46" s="81"/>
      <c r="I46" s="81"/>
      <c r="J46" s="81"/>
      <c r="K46" s="84">
        <f>SUM(K13:K45)</f>
        <v>5.0199999999999995E-2</v>
      </c>
      <c r="L46" s="145">
        <f>SUM(L13:L45)</f>
        <v>0</v>
      </c>
      <c r="M46" s="81"/>
      <c r="N46" s="81"/>
      <c r="O46" s="81"/>
      <c r="P46" s="84">
        <f>SUM(P13:P45)</f>
        <v>0</v>
      </c>
      <c r="Q46" s="145">
        <f>SUM(Q13:Q45)</f>
        <v>3.1948881789137379E-2</v>
      </c>
      <c r="R46" s="81"/>
      <c r="S46" s="81"/>
      <c r="T46" s="81"/>
      <c r="U46" s="84">
        <f>SUM(U13:U45)</f>
        <v>3.1948881789137379E-2</v>
      </c>
      <c r="V46" s="145">
        <f>SUM(V13:V45)</f>
        <v>1.199760047990402E-2</v>
      </c>
      <c r="W46" s="81"/>
      <c r="X46" s="81"/>
      <c r="Y46" s="81"/>
      <c r="Z46" s="84">
        <f>SUM(Z13:Z45)</f>
        <v>1.199760047990402E-2</v>
      </c>
      <c r="AA46" s="145">
        <f>SUM(AA13:AA45)</f>
        <v>5.0000000000000001E-3</v>
      </c>
      <c r="AB46" s="81"/>
      <c r="AC46" s="81"/>
      <c r="AD46" s="81"/>
      <c r="AE46" s="84">
        <f>SUM(AE13:AE45)</f>
        <v>0</v>
      </c>
      <c r="AF46" s="145">
        <f>SUM(AF13:AF45)</f>
        <v>0</v>
      </c>
      <c r="AG46" s="81"/>
      <c r="AH46" s="81"/>
      <c r="AI46" s="81"/>
      <c r="AJ46" s="84">
        <f>SUM(AJ13:AJ45)</f>
        <v>0</v>
      </c>
      <c r="AK46" s="145">
        <f>SUM(AK13:AK45)</f>
        <v>0</v>
      </c>
      <c r="AL46" s="81"/>
      <c r="AM46" s="81"/>
      <c r="AN46" s="81"/>
      <c r="AO46" s="84">
        <f>SUM(AO13:AO45)</f>
        <v>0</v>
      </c>
      <c r="AP46" s="145">
        <f>SUM(AP13:AP45)</f>
        <v>0</v>
      </c>
      <c r="AQ46" s="81"/>
      <c r="AR46" s="81"/>
      <c r="AS46" s="81"/>
      <c r="AT46" s="84">
        <f>SUM(AT13:AT45)</f>
        <v>5.0000000000000001E-3</v>
      </c>
      <c r="AU46" s="145">
        <f>SUM(AU13:AU45)</f>
        <v>0</v>
      </c>
      <c r="AV46" s="81"/>
      <c r="AW46" s="81"/>
      <c r="AX46" s="81"/>
      <c r="AY46" s="84">
        <f>SUM(AY13:AY45)</f>
        <v>0</v>
      </c>
      <c r="AZ46" s="145">
        <f>SUM(AZ13:AZ45)</f>
        <v>0</v>
      </c>
      <c r="BA46" s="81"/>
      <c r="BB46" s="81"/>
      <c r="BC46" s="81"/>
      <c r="BD46" s="84">
        <f>SUM(BD13:BD45)</f>
        <v>0</v>
      </c>
      <c r="BE46" s="145">
        <f>SUM(BE13:BE45)</f>
        <v>0</v>
      </c>
      <c r="BF46" s="81"/>
      <c r="BG46" s="81"/>
      <c r="BH46" s="81"/>
      <c r="BI46" s="84">
        <f>SUM(BI13:BI45)</f>
        <v>0</v>
      </c>
      <c r="BJ46" s="145">
        <f>SUM(BJ13:BJ45)</f>
        <v>0</v>
      </c>
      <c r="BK46" s="81"/>
      <c r="BL46" s="81"/>
      <c r="BM46" s="81"/>
      <c r="BN46" s="84">
        <f>SUM(BN13:BN45)</f>
        <v>0</v>
      </c>
      <c r="BO46" s="145">
        <f>SUM(BO13:BO45)</f>
        <v>0</v>
      </c>
      <c r="BP46" s="81"/>
      <c r="BQ46" s="81"/>
    </row>
    <row r="48" spans="1:69" x14ac:dyDescent="0.15">
      <c r="A48" s="572" t="s">
        <v>481</v>
      </c>
      <c r="B48" s="572"/>
      <c r="C48" s="572"/>
      <c r="D48" s="572"/>
      <c r="E48" s="572"/>
      <c r="F48" s="572"/>
      <c r="G48" s="572"/>
      <c r="H48" s="572"/>
      <c r="I48" s="572"/>
      <c r="J48" s="572"/>
      <c r="K48" s="572"/>
    </row>
    <row r="49" spans="1:30" ht="49.5" x14ac:dyDescent="0.15">
      <c r="A49" s="573" t="s">
        <v>591</v>
      </c>
      <c r="B49" s="574"/>
      <c r="C49" s="574"/>
      <c r="D49" s="574"/>
      <c r="E49" s="574"/>
      <c r="F49" s="574"/>
      <c r="G49" s="574"/>
      <c r="H49" s="574"/>
      <c r="I49" s="574"/>
      <c r="J49" s="574"/>
      <c r="K49" s="574"/>
      <c r="L49" s="574"/>
      <c r="M49" s="574"/>
      <c r="N49" s="574"/>
      <c r="O49" s="575"/>
      <c r="P49" s="576" t="s">
        <v>589</v>
      </c>
      <c r="Q49" s="577"/>
      <c r="R49" s="577"/>
      <c r="S49" s="577"/>
      <c r="T49" s="577"/>
      <c r="U49" s="577"/>
      <c r="W49" s="578" t="s">
        <v>594</v>
      </c>
      <c r="X49" s="579"/>
      <c r="Y49" s="369" t="s">
        <v>596</v>
      </c>
      <c r="Z49" s="192" t="s">
        <v>596</v>
      </c>
      <c r="AC49" s="193"/>
      <c r="AD49" s="193"/>
    </row>
    <row r="50" spans="1:30" x14ac:dyDescent="0.15">
      <c r="A50" s="189" t="s">
        <v>469</v>
      </c>
      <c r="B50" s="190" t="str">
        <f>E3</f>
        <v>M02</v>
      </c>
      <c r="C50" s="190" t="str">
        <f>J3</f>
        <v>M03</v>
      </c>
      <c r="D50" s="189" t="str">
        <f>O3</f>
        <v>M03</v>
      </c>
      <c r="E50" s="189" t="str">
        <f>T3</f>
        <v>M03</v>
      </c>
      <c r="F50" s="498" t="str">
        <f>Y3</f>
        <v>M04</v>
      </c>
      <c r="G50" s="198" t="str">
        <f>AD3</f>
        <v>M04</v>
      </c>
      <c r="H50" s="198" t="str">
        <f>AI3</f>
        <v>M04</v>
      </c>
      <c r="I50" s="198" t="str">
        <f>AN3</f>
        <v>M05</v>
      </c>
      <c r="J50" s="198" t="str">
        <f>AS3</f>
        <v>M05</v>
      </c>
      <c r="K50" s="198" t="str">
        <f>AX3</f>
        <v>M06</v>
      </c>
      <c r="L50" s="198" t="str">
        <f>BC3</f>
        <v/>
      </c>
      <c r="M50" s="198" t="str">
        <f>BH3</f>
        <v/>
      </c>
      <c r="N50" s="198" t="str">
        <f>BM3</f>
        <v/>
      </c>
      <c r="O50" s="363" t="str">
        <f>P50</f>
        <v>M03</v>
      </c>
      <c r="P50" s="209" t="s">
        <v>1411</v>
      </c>
      <c r="Q50" s="209" t="s">
        <v>880</v>
      </c>
      <c r="R50" s="209" t="s">
        <v>910</v>
      </c>
      <c r="S50" s="209" t="s">
        <v>912</v>
      </c>
      <c r="T50" s="209" t="s">
        <v>1414</v>
      </c>
      <c r="U50" s="209"/>
      <c r="V50" s="87"/>
      <c r="W50" s="191" t="s">
        <v>450</v>
      </c>
      <c r="X50" s="232"/>
      <c r="Y50" s="232"/>
      <c r="Z50" s="232"/>
      <c r="AC50" s="194"/>
      <c r="AD50" s="194"/>
    </row>
    <row r="51" spans="1:30" x14ac:dyDescent="0.15">
      <c r="A51" s="31" t="s">
        <v>40</v>
      </c>
      <c r="B51" s="85" t="str">
        <f>E4</f>
        <v>01/29蒸镀批次</v>
      </c>
      <c r="C51" s="85" t="str">
        <f>J4</f>
        <v>02/10蒸镀批次</v>
      </c>
      <c r="D51" s="232" t="str">
        <f>O4</f>
        <v>02/20蒸镀批次</v>
      </c>
      <c r="E51" s="232" t="str">
        <f>T4</f>
        <v>03/04蒸镀批次</v>
      </c>
      <c r="F51" s="191" t="str">
        <f>Y4</f>
        <v>03/16蒸镀批次</v>
      </c>
      <c r="G51" s="199" t="str">
        <f>AD4</f>
        <v>03/27蒸镀批次</v>
      </c>
      <c r="H51" s="198" t="str">
        <f t="shared" ref="H51" si="52">AI4</f>
        <v>04/09蒸镀批次</v>
      </c>
      <c r="I51" s="198" t="str">
        <f>AN4</f>
        <v>04/27蒸镀批次</v>
      </c>
      <c r="J51" s="198" t="str">
        <f>AS4</f>
        <v>05/08蒸镀批次</v>
      </c>
      <c r="K51" s="198" t="str">
        <f>AX4</f>
        <v>05/21蒸镀批次</v>
      </c>
      <c r="L51" s="235" t="str">
        <f>BC4</f>
        <v/>
      </c>
      <c r="M51" s="235" t="str">
        <f t="shared" ref="M51" si="53">BH4</f>
        <v/>
      </c>
      <c r="N51" s="235" t="str">
        <f t="shared" ref="N51" si="54">BM4</f>
        <v/>
      </c>
      <c r="O51" s="364" t="str">
        <f>X51</f>
        <v>01/29批</v>
      </c>
      <c r="P51" s="210"/>
      <c r="Q51" s="85"/>
      <c r="R51" s="85"/>
      <c r="S51" s="85"/>
      <c r="T51" s="85"/>
      <c r="U51" s="85"/>
      <c r="W51" s="232" t="s">
        <v>451</v>
      </c>
      <c r="X51" s="196" t="s">
        <v>1460</v>
      </c>
      <c r="Y51" s="232" t="str">
        <f>X51</f>
        <v>01/29批</v>
      </c>
      <c r="Z51" s="232" t="str">
        <f>X51</f>
        <v>01/29批</v>
      </c>
      <c r="AC51" s="194"/>
      <c r="AD51" s="194"/>
    </row>
    <row r="52" spans="1:30" x14ac:dyDescent="0.15">
      <c r="A52" s="232" t="s">
        <v>470</v>
      </c>
      <c r="B52" s="232">
        <f>E6</f>
        <v>958</v>
      </c>
      <c r="C52" s="232">
        <f>J6</f>
        <v>1498</v>
      </c>
      <c r="D52" s="232">
        <f>O6</f>
        <v>626</v>
      </c>
      <c r="E52" s="232">
        <f>T6</f>
        <v>1667</v>
      </c>
      <c r="F52" s="191">
        <f>Y6</f>
        <v>1750</v>
      </c>
      <c r="G52" s="199">
        <f>AD6</f>
        <v>1640</v>
      </c>
      <c r="H52" s="198">
        <f>AI6</f>
        <v>100</v>
      </c>
      <c r="I52" s="199">
        <f>AN6</f>
        <v>1680</v>
      </c>
      <c r="J52" s="199">
        <f>AS6</f>
        <v>1680</v>
      </c>
      <c r="K52" s="199">
        <f t="shared" ref="K52:L54" si="55">AX6</f>
        <v>1680</v>
      </c>
      <c r="L52" s="199">
        <f t="shared" si="55"/>
        <v>0</v>
      </c>
      <c r="M52" s="451">
        <f>BH6</f>
        <v>0</v>
      </c>
      <c r="N52" s="451">
        <f>BM6</f>
        <v>0</v>
      </c>
      <c r="O52" s="364">
        <f>_xlfn.IFNA(VLOOKUP(A52,$W$52:$Y$86,2,0),"0%")/A2</f>
        <v>247.04444444444445</v>
      </c>
      <c r="P52" s="209">
        <f t="shared" ref="P52:R53" si="56">SUMIF($B$50:$O$50,P$50,$B52:$O52)</f>
        <v>4038.0444444444443</v>
      </c>
      <c r="Q52" s="86">
        <f t="shared" si="56"/>
        <v>3490</v>
      </c>
      <c r="R52" s="86">
        <f t="shared" si="56"/>
        <v>3360</v>
      </c>
      <c r="S52" s="86">
        <f t="shared" ref="S52:T53" si="57">SUMIF($B$50:$O$50,S$50,$B52:$O52)</f>
        <v>1680</v>
      </c>
      <c r="T52" s="86">
        <f t="shared" si="57"/>
        <v>0</v>
      </c>
      <c r="U52" s="86"/>
      <c r="W52" s="232" t="s">
        <v>470</v>
      </c>
      <c r="X52" s="232">
        <f>Z52-Y52</f>
        <v>11117</v>
      </c>
      <c r="Y52" s="232">
        <v>31993</v>
      </c>
      <c r="Z52" s="232">
        <v>43110</v>
      </c>
      <c r="AC52" s="194"/>
      <c r="AD52" s="194"/>
    </row>
    <row r="53" spans="1:30" x14ac:dyDescent="0.15">
      <c r="A53" s="232" t="s">
        <v>472</v>
      </c>
      <c r="B53" s="232">
        <f>E7</f>
        <v>958</v>
      </c>
      <c r="C53" s="232">
        <f>J7</f>
        <v>1498</v>
      </c>
      <c r="D53" s="232">
        <f>O7</f>
        <v>626</v>
      </c>
      <c r="E53" s="232">
        <f>T7</f>
        <v>1667</v>
      </c>
      <c r="F53" s="191">
        <f>Y7</f>
        <v>1750</v>
      </c>
      <c r="G53" s="199">
        <f>AD7</f>
        <v>1640</v>
      </c>
      <c r="H53" s="198">
        <f t="shared" ref="H53:H54" si="58">AI7</f>
        <v>100</v>
      </c>
      <c r="I53" s="199">
        <f>AN7</f>
        <v>1680</v>
      </c>
      <c r="J53" s="199">
        <f>AS7</f>
        <v>1680</v>
      </c>
      <c r="K53" s="199">
        <f t="shared" si="55"/>
        <v>1680</v>
      </c>
      <c r="L53" s="199">
        <f t="shared" si="55"/>
        <v>0</v>
      </c>
      <c r="M53" s="451">
        <f t="shared" ref="M53:M54" si="59">BH7</f>
        <v>0</v>
      </c>
      <c r="N53" s="451">
        <f t="shared" ref="N53:N54" si="60">BM7</f>
        <v>0</v>
      </c>
      <c r="O53" s="364">
        <f>O52</f>
        <v>247.04444444444445</v>
      </c>
      <c r="P53" s="209">
        <f t="shared" si="56"/>
        <v>4038.0444444444443</v>
      </c>
      <c r="Q53" s="86">
        <f t="shared" si="56"/>
        <v>3490</v>
      </c>
      <c r="R53" s="86">
        <f t="shared" si="56"/>
        <v>3360</v>
      </c>
      <c r="S53" s="86">
        <f t="shared" si="57"/>
        <v>1680</v>
      </c>
      <c r="T53" s="86">
        <f t="shared" si="57"/>
        <v>0</v>
      </c>
      <c r="U53" s="86"/>
      <c r="W53" s="232" t="s">
        <v>472</v>
      </c>
      <c r="X53" s="232">
        <f>X52</f>
        <v>11117</v>
      </c>
      <c r="Y53" s="232"/>
      <c r="Z53" s="232"/>
      <c r="AC53" s="194"/>
    </row>
    <row r="54" spans="1:30" x14ac:dyDescent="0.15">
      <c r="A54" s="232" t="s">
        <v>454</v>
      </c>
      <c r="B54" s="9">
        <f>E8</f>
        <v>1</v>
      </c>
      <c r="C54" s="9">
        <f>J8</f>
        <v>1</v>
      </c>
      <c r="D54" s="9">
        <f>O8</f>
        <v>1</v>
      </c>
      <c r="E54" s="9">
        <f>T8</f>
        <v>1</v>
      </c>
      <c r="F54" s="499">
        <f>Y8</f>
        <v>1</v>
      </c>
      <c r="G54" s="200">
        <f>AD8</f>
        <v>1</v>
      </c>
      <c r="H54" s="234">
        <f t="shared" si="58"/>
        <v>1</v>
      </c>
      <c r="I54" s="200">
        <f>AN8</f>
        <v>1</v>
      </c>
      <c r="J54" s="200">
        <f>AS8</f>
        <v>1</v>
      </c>
      <c r="K54" s="200">
        <f t="shared" si="55"/>
        <v>1</v>
      </c>
      <c r="L54" s="200">
        <f t="shared" si="55"/>
        <v>0</v>
      </c>
      <c r="M54" s="200">
        <f t="shared" si="59"/>
        <v>0</v>
      </c>
      <c r="N54" s="200">
        <f t="shared" si="60"/>
        <v>0</v>
      </c>
      <c r="O54" s="366" t="str">
        <f>_xlfn.IFNA(VLOOKUP(A54,$W$52:$Y$86,2,0),"0%")</f>
        <v>0%</v>
      </c>
      <c r="P54" s="211">
        <f>IFERROR(P53/P52,0)</f>
        <v>1</v>
      </c>
      <c r="Q54" s="88">
        <f>IFERROR(Q53/Q52,0)</f>
        <v>1</v>
      </c>
      <c r="R54" s="88">
        <f t="shared" ref="R54" si="61">IFERROR(R53/R52,0)</f>
        <v>1</v>
      </c>
      <c r="S54" s="88">
        <f t="shared" ref="S54:T54" si="62">IFERROR(S53/S52,0)</f>
        <v>1</v>
      </c>
      <c r="T54" s="88">
        <f t="shared" si="62"/>
        <v>0</v>
      </c>
      <c r="U54" s="88"/>
      <c r="W54" s="232" t="s">
        <v>59</v>
      </c>
      <c r="X54" s="9">
        <f>IF(Y54=0%,0%,(Z54*Z52-Y52*Y54)/X52)</f>
        <v>0.72229166283987578</v>
      </c>
      <c r="Y54" s="9">
        <v>0.80073766136342328</v>
      </c>
      <c r="Z54" s="9">
        <f>B55</f>
        <v>0.78050838357204588</v>
      </c>
      <c r="AC54" s="359"/>
    </row>
    <row r="55" spans="1:30" ht="21" x14ac:dyDescent="0.15">
      <c r="A55" s="231" t="s">
        <v>59</v>
      </c>
      <c r="B55" s="215">
        <f t="shared" ref="B55:B91" si="63">H9</f>
        <v>0.78050838357204588</v>
      </c>
      <c r="C55" s="215">
        <f t="shared" ref="C55:C91" si="64">M9</f>
        <v>0.83067826357204577</v>
      </c>
      <c r="D55" s="215">
        <f t="shared" ref="D55:D91" si="65">R9</f>
        <v>0.79872938178290842</v>
      </c>
      <c r="E55" s="215">
        <f t="shared" ref="E55:E91" si="66">W9</f>
        <v>0.81868066309214171</v>
      </c>
      <c r="F55" s="500">
        <f t="shared" ref="F55:F91" si="67">AB9</f>
        <v>0.82568126357204585</v>
      </c>
      <c r="G55" s="216">
        <f t="shared" ref="G55:G91" si="68">AG9</f>
        <v>0.82568126357204585</v>
      </c>
      <c r="H55" s="216">
        <f>AL9</f>
        <v>0.82568126357204585</v>
      </c>
      <c r="I55" s="216">
        <f t="shared" ref="I55:I93" si="69">AQ9</f>
        <v>0.82568126357204585</v>
      </c>
      <c r="J55" s="216">
        <f t="shared" ref="J55:J93" si="70">AV9</f>
        <v>0.83067826357204577</v>
      </c>
      <c r="K55" s="216">
        <f t="shared" ref="K55:K93" si="71">BA9</f>
        <v>0.83067826357204577</v>
      </c>
      <c r="L55" s="216">
        <f t="shared" ref="L55:L93" si="72">BF9</f>
        <v>0.83067826357204577</v>
      </c>
      <c r="M55" s="216">
        <f>BK9</f>
        <v>0.83067826357204577</v>
      </c>
      <c r="N55" s="216">
        <f>BP9</f>
        <v>0.83067826357204577</v>
      </c>
      <c r="O55" s="366">
        <f>_xlfn.IFNA(VLOOKUP(A55,$W$52:$Y$86,2,0),"0%")</f>
        <v>0.72229166283987578</v>
      </c>
      <c r="P55" s="212">
        <f t="shared" ref="P55:R70" si="73">IF(P$53=0,0%,SUMPRODUCT(($B$50:$O$50=P$50)*$B$53:$O$53*$B55:$O55)/P$53)</f>
        <v>0.81414146996271042</v>
      </c>
      <c r="Q55" s="96">
        <f t="shared" si="73"/>
        <v>0.82568126357204574</v>
      </c>
      <c r="R55" s="96">
        <f t="shared" si="73"/>
        <v>0.8281797635720457</v>
      </c>
      <c r="S55" s="96">
        <f t="shared" ref="S55:T70" si="74">IF(S$53=0,0%,SUMPRODUCT(($B$50:$O$50=S$50)*$B$53:$O$53*$B55:$O55)/S$53)</f>
        <v>0.83067826357204577</v>
      </c>
      <c r="T55" s="96">
        <f>IF(T$53=0,0%,SUMPRODUCT(($B$50:$O$50=T$50)*$B$53:$O$53*$B55:$O55)/T$53)</f>
        <v>0</v>
      </c>
      <c r="U55" s="96"/>
      <c r="W55" s="89"/>
      <c r="X55" s="89"/>
      <c r="AA55" s="154"/>
    </row>
    <row r="56" spans="1:30" ht="21" x14ac:dyDescent="0.15">
      <c r="A56" s="232" t="s">
        <v>33</v>
      </c>
      <c r="B56" s="8">
        <f t="shared" si="63"/>
        <v>0.78050838357204588</v>
      </c>
      <c r="C56" s="8">
        <f t="shared" si="64"/>
        <v>0.83067826357204577</v>
      </c>
      <c r="D56" s="8">
        <f t="shared" si="65"/>
        <v>0.83067826357204577</v>
      </c>
      <c r="E56" s="8">
        <f t="shared" si="66"/>
        <v>0.83067826357204577</v>
      </c>
      <c r="F56" s="501">
        <f t="shared" si="67"/>
        <v>0.82568126357204585</v>
      </c>
      <c r="G56" s="201">
        <f t="shared" si="68"/>
        <v>0.82568126357204585</v>
      </c>
      <c r="H56" s="201">
        <f t="shared" ref="H56:H93" si="75">AL10</f>
        <v>0.82568126357204585</v>
      </c>
      <c r="I56" s="201">
        <f t="shared" si="69"/>
        <v>0.82568126357204585</v>
      </c>
      <c r="J56" s="201">
        <f t="shared" si="70"/>
        <v>0.83067826357204577</v>
      </c>
      <c r="K56" s="201">
        <f t="shared" si="71"/>
        <v>0.83067826357204577</v>
      </c>
      <c r="L56" s="201">
        <f t="shared" si="72"/>
        <v>0.83067826357204577</v>
      </c>
      <c r="M56" s="201">
        <f>BK10</f>
        <v>0.83067826357204577</v>
      </c>
      <c r="N56" s="201">
        <f>BP10</f>
        <v>0.83067826357204577</v>
      </c>
      <c r="O56" s="366">
        <f>O55</f>
        <v>0.72229166283987578</v>
      </c>
      <c r="P56" s="212">
        <f t="shared" si="73"/>
        <v>0.82404725494113784</v>
      </c>
      <c r="Q56" s="96">
        <f t="shared" si="73"/>
        <v>0.82568126357204574</v>
      </c>
      <c r="R56" s="96">
        <f t="shared" si="73"/>
        <v>0.8281797635720457</v>
      </c>
      <c r="S56" s="96">
        <f t="shared" si="74"/>
        <v>0.83067826357204577</v>
      </c>
      <c r="T56" s="96">
        <f t="shared" si="74"/>
        <v>0</v>
      </c>
      <c r="U56" s="96"/>
      <c r="AA56" s="154"/>
    </row>
    <row r="57" spans="1:30" x14ac:dyDescent="0.15">
      <c r="A57" s="39" t="s">
        <v>32</v>
      </c>
      <c r="B57" s="90">
        <f t="shared" si="63"/>
        <v>0.88161321543985638</v>
      </c>
      <c r="C57" s="90">
        <f t="shared" si="64"/>
        <v>0.88161321543985638</v>
      </c>
      <c r="D57" s="90">
        <f t="shared" si="65"/>
        <v>0.88161321543985638</v>
      </c>
      <c r="E57" s="90">
        <f t="shared" si="66"/>
        <v>0.88161321543985638</v>
      </c>
      <c r="F57" s="502">
        <f t="shared" si="67"/>
        <v>0.88161321543985638</v>
      </c>
      <c r="G57" s="202">
        <f t="shared" si="68"/>
        <v>0.88161321543985638</v>
      </c>
      <c r="H57" s="202">
        <f t="shared" si="75"/>
        <v>0.88161321543985638</v>
      </c>
      <c r="I57" s="202">
        <f t="shared" si="69"/>
        <v>0.88161321543985638</v>
      </c>
      <c r="J57" s="202">
        <f t="shared" si="70"/>
        <v>0.88161321543985638</v>
      </c>
      <c r="K57" s="202">
        <f t="shared" si="71"/>
        <v>0.88161321543985638</v>
      </c>
      <c r="L57" s="202">
        <f t="shared" si="72"/>
        <v>0.88161321543985638</v>
      </c>
      <c r="M57" s="202">
        <f t="shared" ref="M57:M93" si="76">BK11</f>
        <v>0.88161321543985638</v>
      </c>
      <c r="N57" s="202">
        <f t="shared" ref="N57:N93" si="77">BP11</f>
        <v>0.88161321543985638</v>
      </c>
      <c r="O57" s="366">
        <f>O58*99.9%</f>
        <v>0.94152313732231785</v>
      </c>
      <c r="P57" s="223">
        <f>IF(P$53=0,0%,SUMPRODUCT(($B$50:$O$50=P$50)*$B$53:$O$53*$B57:$O57)/P$53)</f>
        <v>0.88527845825027796</v>
      </c>
      <c r="Q57" s="224">
        <f t="shared" si="73"/>
        <v>0.88161321543985638</v>
      </c>
      <c r="R57" s="224">
        <f t="shared" si="73"/>
        <v>0.88161321543985638</v>
      </c>
      <c r="S57" s="224">
        <f t="shared" si="74"/>
        <v>0.88161321543985638</v>
      </c>
      <c r="T57" s="224">
        <f t="shared" si="74"/>
        <v>0</v>
      </c>
      <c r="U57" s="224"/>
      <c r="W57" s="97" t="s">
        <v>60</v>
      </c>
      <c r="X57" s="9">
        <f>IF(IF(Y57=0%,0%,(Z57*$Z$52-$Y$52*Y57)/$X$52)&gt;100%,"100%",IF(Y57=0%,0%,(Z57*$Z$52-$Y$52*Y57)/$X$52))</f>
        <v>0.94246560292524295</v>
      </c>
      <c r="Y57" s="154">
        <v>0.86165723752070766</v>
      </c>
      <c r="Z57" s="178">
        <f>B58</f>
        <v>0.88249571115100733</v>
      </c>
      <c r="AA57" s="154"/>
    </row>
    <row r="58" spans="1:30" x14ac:dyDescent="0.35">
      <c r="A58" s="40" t="s">
        <v>60</v>
      </c>
      <c r="B58" s="91">
        <f t="shared" si="63"/>
        <v>0.88249571115100733</v>
      </c>
      <c r="C58" s="91">
        <f t="shared" si="64"/>
        <v>0.88249571115100733</v>
      </c>
      <c r="D58" s="91">
        <f t="shared" si="65"/>
        <v>0.88249571115100733</v>
      </c>
      <c r="E58" s="91">
        <f t="shared" si="66"/>
        <v>0.88249571115100733</v>
      </c>
      <c r="F58" s="503">
        <f t="shared" si="67"/>
        <v>0.88249571115100733</v>
      </c>
      <c r="G58" s="203">
        <f t="shared" si="68"/>
        <v>0.88249571115100733</v>
      </c>
      <c r="H58" s="203">
        <f t="shared" si="75"/>
        <v>0.88249571115100733</v>
      </c>
      <c r="I58" s="203">
        <f t="shared" si="69"/>
        <v>0.88249571115100733</v>
      </c>
      <c r="J58" s="203">
        <f t="shared" si="70"/>
        <v>0.88249571115100733</v>
      </c>
      <c r="K58" s="203">
        <f t="shared" si="71"/>
        <v>0.88249571115100733</v>
      </c>
      <c r="L58" s="203">
        <f t="shared" si="72"/>
        <v>0.88249571115100733</v>
      </c>
      <c r="M58" s="203">
        <f t="shared" si="76"/>
        <v>0.88249571115100733</v>
      </c>
      <c r="N58" s="203">
        <f t="shared" si="77"/>
        <v>0.88249571115100733</v>
      </c>
      <c r="O58" s="366">
        <f t="shared" ref="O58:O93" si="78">_xlfn.IFNA(VLOOKUP(A58,$W$52:$Y$86,2,0),"0%")</f>
        <v>0.94246560292524295</v>
      </c>
      <c r="P58" s="223">
        <f>IF(P$53=0,0%,SUMPRODUCT(($B$50:$O$50=P$50)*$B$53:$O$53*$B58:$O58)/P$53)</f>
        <v>0.88616462287315112</v>
      </c>
      <c r="Q58" s="224">
        <f t="shared" si="73"/>
        <v>0.88249571115100744</v>
      </c>
      <c r="R58" s="224">
        <f t="shared" si="73"/>
        <v>0.88249571115100733</v>
      </c>
      <c r="S58" s="224">
        <f t="shared" si="74"/>
        <v>0.88249571115100733</v>
      </c>
      <c r="T58" s="224">
        <f t="shared" si="74"/>
        <v>0</v>
      </c>
      <c r="U58" s="224"/>
      <c r="W58" s="97" t="s">
        <v>61</v>
      </c>
      <c r="X58" s="9">
        <f>IF(IF(Y58=0%,0%,(Z58*$Z$52-$Y$52*Y58)/$X$52)&gt;100%,"100%",IF(Y58=0%,0%,(Z58*$Z$52-$Y$52*Y58)/$X$52))</f>
        <v>0.99500887432712748</v>
      </c>
      <c r="Y58" s="154">
        <v>0.99312349576469849</v>
      </c>
      <c r="Z58" s="178">
        <f>B76</f>
        <v>0.99360968814415851</v>
      </c>
      <c r="AA58" s="154"/>
    </row>
    <row r="59" spans="1:30" x14ac:dyDescent="0.15">
      <c r="A59" s="42" t="s">
        <v>42</v>
      </c>
      <c r="B59" s="53">
        <f t="shared" si="63"/>
        <v>3.4185584147882177E-2</v>
      </c>
      <c r="C59" s="53">
        <f t="shared" si="64"/>
        <v>3.4185584147882177E-2</v>
      </c>
      <c r="D59" s="53">
        <f t="shared" si="65"/>
        <v>3.4185584147882177E-2</v>
      </c>
      <c r="E59" s="53">
        <f t="shared" si="66"/>
        <v>3.4185584147882177E-2</v>
      </c>
      <c r="F59" s="504">
        <f t="shared" si="67"/>
        <v>3.4185584147882177E-2</v>
      </c>
      <c r="G59" s="204">
        <f t="shared" si="68"/>
        <v>3.4185584147882177E-2</v>
      </c>
      <c r="H59" s="204">
        <f t="shared" si="75"/>
        <v>3.4185584147882177E-2</v>
      </c>
      <c r="I59" s="204">
        <f t="shared" si="69"/>
        <v>3.4185584147882177E-2</v>
      </c>
      <c r="J59" s="204">
        <f t="shared" si="70"/>
        <v>3.4185584147882177E-2</v>
      </c>
      <c r="K59" s="204">
        <f t="shared" si="71"/>
        <v>3.4185584147882177E-2</v>
      </c>
      <c r="L59" s="204">
        <f t="shared" si="72"/>
        <v>3.4185584147882177E-2</v>
      </c>
      <c r="M59" s="204">
        <f t="shared" si="76"/>
        <v>3.4185584147882177E-2</v>
      </c>
      <c r="N59" s="204">
        <f t="shared" si="77"/>
        <v>3.4185584147882177E-2</v>
      </c>
      <c r="O59" s="366">
        <f t="shared" si="78"/>
        <v>2.1475266044364547E-2</v>
      </c>
      <c r="P59" s="213">
        <f t="shared" si="73"/>
        <v>3.3407976690164438E-2</v>
      </c>
      <c r="Q59" s="92">
        <f t="shared" si="73"/>
        <v>3.4185584147882177E-2</v>
      </c>
      <c r="R59" s="92">
        <f t="shared" si="73"/>
        <v>3.4185584147882177E-2</v>
      </c>
      <c r="S59" s="92">
        <f t="shared" si="74"/>
        <v>3.4185584147882177E-2</v>
      </c>
      <c r="T59" s="92">
        <f t="shared" si="74"/>
        <v>0</v>
      </c>
      <c r="U59" s="92"/>
      <c r="W59" s="97" t="s">
        <v>62</v>
      </c>
      <c r="X59" s="9">
        <f>IF(IF(Y59=0%,0%,(Z59*$Z$52-$Y$52*Y59)/$X$52)&gt;100%,"100%",IF(Y59=0%,0%,(Z59*$Z$52-$Y$52*Y59)/$X$52))</f>
        <v>0.80063439805987191</v>
      </c>
      <c r="Y59" s="154">
        <v>0.94755102678710967</v>
      </c>
      <c r="Z59" s="178">
        <f>B67</f>
        <v>0.90966487133453022</v>
      </c>
      <c r="AA59" s="154"/>
    </row>
    <row r="60" spans="1:30" x14ac:dyDescent="0.15">
      <c r="A60" s="42" t="s">
        <v>43</v>
      </c>
      <c r="B60" s="53">
        <f t="shared" si="63"/>
        <v>3.1098011835893346E-2</v>
      </c>
      <c r="C60" s="53">
        <f t="shared" si="64"/>
        <v>3.1098011835893346E-2</v>
      </c>
      <c r="D60" s="53">
        <f t="shared" si="65"/>
        <v>3.1098011835893346E-2</v>
      </c>
      <c r="E60" s="53">
        <f t="shared" si="66"/>
        <v>3.1098011835893346E-2</v>
      </c>
      <c r="F60" s="504">
        <f t="shared" si="67"/>
        <v>3.1098011835893346E-2</v>
      </c>
      <c r="G60" s="204">
        <f t="shared" si="68"/>
        <v>3.1098011835893346E-2</v>
      </c>
      <c r="H60" s="204">
        <f t="shared" si="75"/>
        <v>3.1098011835893346E-2</v>
      </c>
      <c r="I60" s="204">
        <f t="shared" si="69"/>
        <v>3.1098011835893346E-2</v>
      </c>
      <c r="J60" s="204">
        <f t="shared" si="70"/>
        <v>3.1098011835893346E-2</v>
      </c>
      <c r="K60" s="204">
        <f t="shared" si="71"/>
        <v>3.1098011835893346E-2</v>
      </c>
      <c r="L60" s="204">
        <f t="shared" si="72"/>
        <v>3.1098011835893346E-2</v>
      </c>
      <c r="M60" s="204">
        <f t="shared" si="76"/>
        <v>3.1098011835893346E-2</v>
      </c>
      <c r="N60" s="204">
        <f t="shared" si="77"/>
        <v>3.1098011835893346E-2</v>
      </c>
      <c r="O60" s="366">
        <f t="shared" si="78"/>
        <v>3.9995978253608171E-2</v>
      </c>
      <c r="P60" s="213">
        <f>IF(P$53=0,0%,SUMPRODUCT(($B$50:$O$50=P$50)*$B$53:$O$53*$B60:$O60)/P$53)</f>
        <v>3.1642382558056632E-2</v>
      </c>
      <c r="Q60" s="92">
        <f t="shared" si="73"/>
        <v>3.1098011835893346E-2</v>
      </c>
      <c r="R60" s="92">
        <f t="shared" si="73"/>
        <v>3.1098011835893346E-2</v>
      </c>
      <c r="S60" s="92">
        <f t="shared" si="74"/>
        <v>3.1098011835893346E-2</v>
      </c>
      <c r="T60" s="92">
        <f t="shared" si="74"/>
        <v>0</v>
      </c>
      <c r="U60" s="92"/>
      <c r="W60" s="97" t="s">
        <v>63</v>
      </c>
      <c r="X60" s="9">
        <f>IF(IF(Y60=0%,0%,(Z60*$Z$52-$Y$52*Y60)/$X$52)&gt;100%,"100%",IF(Y60=0%,0%,(Z60*$Z$52-$Y$52*Y60)/$X$52))</f>
        <v>0.99280429846149232</v>
      </c>
      <c r="Y60" s="154">
        <v>0.99846841496577377</v>
      </c>
      <c r="Z60" s="178">
        <f>B85</f>
        <v>0.99700777977259125</v>
      </c>
      <c r="AA60" s="154"/>
    </row>
    <row r="61" spans="1:30" x14ac:dyDescent="0.15">
      <c r="A61" s="42" t="s">
        <v>44</v>
      </c>
      <c r="B61" s="53">
        <f t="shared" si="63"/>
        <v>1.2640002659751315E-2</v>
      </c>
      <c r="C61" s="53">
        <f t="shared" si="64"/>
        <v>1.2640002659751315E-2</v>
      </c>
      <c r="D61" s="53">
        <f t="shared" si="65"/>
        <v>1.2640002659751315E-2</v>
      </c>
      <c r="E61" s="53">
        <f t="shared" si="66"/>
        <v>1.2640002659751315E-2</v>
      </c>
      <c r="F61" s="504">
        <f t="shared" si="67"/>
        <v>1.2640002659751315E-2</v>
      </c>
      <c r="G61" s="204">
        <f t="shared" si="68"/>
        <v>1.2640002659751315E-2</v>
      </c>
      <c r="H61" s="204">
        <f t="shared" si="75"/>
        <v>1.2640002659751315E-2</v>
      </c>
      <c r="I61" s="204">
        <f t="shared" si="69"/>
        <v>1.2640002659751315E-2</v>
      </c>
      <c r="J61" s="204">
        <f t="shared" si="70"/>
        <v>1.2640002659751315E-2</v>
      </c>
      <c r="K61" s="204">
        <f t="shared" si="71"/>
        <v>1.2640002659751315E-2</v>
      </c>
      <c r="L61" s="204">
        <f t="shared" si="72"/>
        <v>1.2640002659751315E-2</v>
      </c>
      <c r="M61" s="204">
        <f t="shared" si="76"/>
        <v>1.2640002659751315E-2</v>
      </c>
      <c r="N61" s="204">
        <f t="shared" si="77"/>
        <v>1.2640002659751315E-2</v>
      </c>
      <c r="O61" s="366">
        <f t="shared" si="78"/>
        <v>0</v>
      </c>
      <c r="P61" s="213">
        <f t="shared" si="73"/>
        <v>1.1866697046646758E-2</v>
      </c>
      <c r="Q61" s="92">
        <f t="shared" si="73"/>
        <v>1.2640002659751315E-2</v>
      </c>
      <c r="R61" s="92">
        <f t="shared" si="73"/>
        <v>1.2640002659751315E-2</v>
      </c>
      <c r="S61" s="92">
        <f t="shared" si="74"/>
        <v>1.2640002659751315E-2</v>
      </c>
      <c r="T61" s="92">
        <f t="shared" si="74"/>
        <v>0</v>
      </c>
      <c r="U61" s="92"/>
      <c r="W61" s="97" t="s">
        <v>43</v>
      </c>
      <c r="X61" s="9">
        <f>IF((Z61*$Z$52-Y61*$Y$52)&lt;0,0%,(Z61*$Z$52-Y61*$Y$52)/$X$52)</f>
        <v>3.9995978253608171E-2</v>
      </c>
      <c r="Y61" s="154">
        <v>2.8006126340136904E-2</v>
      </c>
      <c r="Z61" s="154">
        <f>VLOOKUP(W61,$A$57:$B$93,2,0)</f>
        <v>3.1098011835893346E-2</v>
      </c>
      <c r="AA61" s="154"/>
      <c r="AC61" s="154"/>
      <c r="AD61" s="154"/>
    </row>
    <row r="62" spans="1:30" x14ac:dyDescent="0.15">
      <c r="A62" s="53" t="s">
        <v>45</v>
      </c>
      <c r="B62" s="53">
        <f t="shared" si="63"/>
        <v>3.199195425227741E-2</v>
      </c>
      <c r="C62" s="53">
        <f t="shared" si="64"/>
        <v>3.199195425227741E-2</v>
      </c>
      <c r="D62" s="53">
        <f t="shared" si="65"/>
        <v>3.199195425227741E-2</v>
      </c>
      <c r="E62" s="53">
        <f t="shared" si="66"/>
        <v>3.199195425227741E-2</v>
      </c>
      <c r="F62" s="504">
        <f t="shared" si="67"/>
        <v>3.199195425227741E-2</v>
      </c>
      <c r="G62" s="204">
        <f t="shared" si="68"/>
        <v>3.199195425227741E-2</v>
      </c>
      <c r="H62" s="204">
        <f t="shared" si="75"/>
        <v>3.199195425227741E-2</v>
      </c>
      <c r="I62" s="204">
        <f t="shared" si="69"/>
        <v>3.199195425227741E-2</v>
      </c>
      <c r="J62" s="204">
        <f t="shared" si="70"/>
        <v>3.199195425227741E-2</v>
      </c>
      <c r="K62" s="204">
        <f t="shared" si="71"/>
        <v>3.199195425227741E-2</v>
      </c>
      <c r="L62" s="204">
        <f t="shared" si="72"/>
        <v>3.199195425227741E-2</v>
      </c>
      <c r="M62" s="204">
        <f t="shared" si="76"/>
        <v>3.199195425227741E-2</v>
      </c>
      <c r="N62" s="204">
        <f t="shared" si="77"/>
        <v>3.199195425227741E-2</v>
      </c>
      <c r="O62" s="366">
        <f t="shared" si="78"/>
        <v>6.7569771324609076E-2</v>
      </c>
      <c r="P62" s="213">
        <f t="shared" si="73"/>
        <v>3.416857765850876E-2</v>
      </c>
      <c r="Q62" s="92">
        <f t="shared" si="73"/>
        <v>3.199195425227741E-2</v>
      </c>
      <c r="R62" s="92">
        <f t="shared" si="73"/>
        <v>3.199195425227741E-2</v>
      </c>
      <c r="S62" s="92">
        <f t="shared" si="74"/>
        <v>3.199195425227741E-2</v>
      </c>
      <c r="T62" s="92">
        <f t="shared" si="74"/>
        <v>0</v>
      </c>
      <c r="U62" s="92"/>
      <c r="W62" s="97" t="s">
        <v>47</v>
      </c>
      <c r="X62" s="9">
        <f t="shared" ref="X62:X78" si="79">IF((Z62*$Z$52-Y62*$Y$52)&lt;0,0%,(Z62*$Z$52-Y62*$Y$52)/$X$52)</f>
        <v>2.8571210938633396E-3</v>
      </c>
      <c r="Y62" s="154">
        <v>9.3770512299565527E-5</v>
      </c>
      <c r="Z62" s="154">
        <f t="shared" ref="Z62:Z77" si="80">VLOOKUP(W62,$A$57:$B$93,2,0)</f>
        <v>8.0637010439523881E-4</v>
      </c>
      <c r="AA62" s="154"/>
      <c r="AC62" s="154"/>
      <c r="AD62" s="154"/>
    </row>
    <row r="63" spans="1:30" x14ac:dyDescent="0.15">
      <c r="A63" s="42" t="s">
        <v>46</v>
      </c>
      <c r="B63" s="53">
        <f t="shared" si="63"/>
        <v>6.7823658487931376E-3</v>
      </c>
      <c r="C63" s="53">
        <f t="shared" si="64"/>
        <v>6.7823658487931376E-3</v>
      </c>
      <c r="D63" s="53">
        <f t="shared" si="65"/>
        <v>6.7823658487931376E-3</v>
      </c>
      <c r="E63" s="53">
        <f t="shared" si="66"/>
        <v>6.7823658487931376E-3</v>
      </c>
      <c r="F63" s="504">
        <f t="shared" si="67"/>
        <v>6.7823658487931376E-3</v>
      </c>
      <c r="G63" s="204">
        <f t="shared" si="68"/>
        <v>6.7823658487931376E-3</v>
      </c>
      <c r="H63" s="204">
        <f t="shared" si="75"/>
        <v>6.7823658487931376E-3</v>
      </c>
      <c r="I63" s="204">
        <f t="shared" si="69"/>
        <v>6.7823658487931376E-3</v>
      </c>
      <c r="J63" s="204">
        <f t="shared" si="70"/>
        <v>6.7823658487931376E-3</v>
      </c>
      <c r="K63" s="204">
        <f t="shared" si="71"/>
        <v>6.7823658487931376E-3</v>
      </c>
      <c r="L63" s="204">
        <f t="shared" si="72"/>
        <v>6.7823658487931376E-3</v>
      </c>
      <c r="M63" s="204">
        <f t="shared" si="76"/>
        <v>6.7823658487931376E-3</v>
      </c>
      <c r="N63" s="204">
        <f t="shared" si="77"/>
        <v>6.7823658487931376E-3</v>
      </c>
      <c r="O63" s="366">
        <f>_xlfn.IFNA(VLOOKUP(A63,$W$55:$Y$89,2,0),"0%")</f>
        <v>5.7459672047064335E-4</v>
      </c>
      <c r="P63" s="213">
        <f t="shared" si="73"/>
        <v>6.4025793217637652E-3</v>
      </c>
      <c r="Q63" s="92">
        <f t="shared" si="73"/>
        <v>6.7823658487931376E-3</v>
      </c>
      <c r="R63" s="92">
        <f t="shared" si="73"/>
        <v>6.7823658487931376E-3</v>
      </c>
      <c r="S63" s="92">
        <f t="shared" si="74"/>
        <v>6.7823658487931376E-3</v>
      </c>
      <c r="T63" s="92">
        <f t="shared" si="74"/>
        <v>0</v>
      </c>
      <c r="U63" s="92"/>
      <c r="W63" s="97" t="s">
        <v>42</v>
      </c>
      <c r="X63" s="9">
        <f t="shared" si="79"/>
        <v>2.1475266044364547E-2</v>
      </c>
      <c r="Y63" s="154">
        <v>3.8602194229987813E-2</v>
      </c>
      <c r="Z63" s="154">
        <f t="shared" si="80"/>
        <v>3.4185584147882177E-2</v>
      </c>
      <c r="AA63" s="154"/>
      <c r="AC63" s="154"/>
      <c r="AD63" s="154"/>
    </row>
    <row r="64" spans="1:30" x14ac:dyDescent="0.15">
      <c r="A64" s="42" t="s">
        <v>47</v>
      </c>
      <c r="B64" s="53">
        <f t="shared" si="63"/>
        <v>8.0637010439523881E-4</v>
      </c>
      <c r="C64" s="53">
        <f t="shared" si="64"/>
        <v>8.0637010439523881E-4</v>
      </c>
      <c r="D64" s="53">
        <f t="shared" si="65"/>
        <v>8.0637010439523881E-4</v>
      </c>
      <c r="E64" s="53">
        <f t="shared" si="66"/>
        <v>8.0637010439523881E-4</v>
      </c>
      <c r="F64" s="504">
        <f t="shared" si="67"/>
        <v>8.0637010439523881E-4</v>
      </c>
      <c r="G64" s="204">
        <f t="shared" si="68"/>
        <v>8.0637010439523881E-4</v>
      </c>
      <c r="H64" s="204">
        <f t="shared" si="75"/>
        <v>8.0637010439523881E-4</v>
      </c>
      <c r="I64" s="204">
        <f t="shared" si="69"/>
        <v>8.0637010439523881E-4</v>
      </c>
      <c r="J64" s="204">
        <f t="shared" si="70"/>
        <v>8.0637010439523881E-4</v>
      </c>
      <c r="K64" s="204">
        <f t="shared" si="71"/>
        <v>8.0637010439523881E-4</v>
      </c>
      <c r="L64" s="204">
        <f t="shared" si="72"/>
        <v>8.0637010439523881E-4</v>
      </c>
      <c r="M64" s="204">
        <f t="shared" si="76"/>
        <v>8.0637010439523881E-4</v>
      </c>
      <c r="N64" s="204">
        <f t="shared" si="77"/>
        <v>8.0637010439523881E-4</v>
      </c>
      <c r="O64" s="366">
        <f t="shared" si="78"/>
        <v>2.8571210938633396E-3</v>
      </c>
      <c r="P64" s="213">
        <f t="shared" si="73"/>
        <v>9.3183346812419942E-4</v>
      </c>
      <c r="Q64" s="92">
        <f t="shared" si="73"/>
        <v>8.0637010439523881E-4</v>
      </c>
      <c r="R64" s="92">
        <f t="shared" si="73"/>
        <v>8.0637010439523881E-4</v>
      </c>
      <c r="S64" s="92">
        <f t="shared" si="74"/>
        <v>8.0637010439523881E-4</v>
      </c>
      <c r="T64" s="92">
        <f t="shared" si="74"/>
        <v>0</v>
      </c>
      <c r="U64" s="92"/>
      <c r="W64" s="97" t="s">
        <v>44</v>
      </c>
      <c r="X64" s="9">
        <f t="shared" si="79"/>
        <v>0</v>
      </c>
      <c r="Y64" s="154">
        <v>4.3259463007532896E-2</v>
      </c>
      <c r="Z64" s="154">
        <f>VLOOKUP(W64,$A$57:$B$93,2,0)</f>
        <v>1.2640002659751315E-2</v>
      </c>
      <c r="AA64" s="154"/>
      <c r="AC64" s="154"/>
      <c r="AD64" s="154"/>
    </row>
    <row r="65" spans="1:30" x14ac:dyDescent="0.15">
      <c r="A65" s="61" t="s">
        <v>31</v>
      </c>
      <c r="B65" s="61">
        <f t="shared" si="63"/>
        <v>0</v>
      </c>
      <c r="C65" s="61">
        <f t="shared" si="64"/>
        <v>0</v>
      </c>
      <c r="D65" s="61">
        <f t="shared" si="65"/>
        <v>0</v>
      </c>
      <c r="E65" s="61">
        <f t="shared" si="66"/>
        <v>0</v>
      </c>
      <c r="F65" s="505">
        <f t="shared" si="67"/>
        <v>0</v>
      </c>
      <c r="G65" s="205">
        <f t="shared" si="68"/>
        <v>0</v>
      </c>
      <c r="H65" s="205">
        <f t="shared" si="75"/>
        <v>0</v>
      </c>
      <c r="I65" s="205">
        <f t="shared" si="69"/>
        <v>0</v>
      </c>
      <c r="J65" s="205">
        <f t="shared" si="70"/>
        <v>0</v>
      </c>
      <c r="K65" s="205">
        <f t="shared" si="71"/>
        <v>0</v>
      </c>
      <c r="L65" s="205">
        <f t="shared" si="72"/>
        <v>0</v>
      </c>
      <c r="M65" s="205">
        <f t="shared" si="76"/>
        <v>0</v>
      </c>
      <c r="N65" s="205">
        <f t="shared" si="77"/>
        <v>0</v>
      </c>
      <c r="O65" s="366" t="str">
        <f t="shared" si="78"/>
        <v>0%</v>
      </c>
      <c r="P65" s="213">
        <f t="shared" si="73"/>
        <v>0</v>
      </c>
      <c r="Q65" s="92">
        <f t="shared" si="73"/>
        <v>0</v>
      </c>
      <c r="R65" s="92">
        <f t="shared" si="73"/>
        <v>0</v>
      </c>
      <c r="S65" s="92">
        <f t="shared" si="74"/>
        <v>0</v>
      </c>
      <c r="T65" s="92">
        <f t="shared" si="74"/>
        <v>0</v>
      </c>
      <c r="U65" s="92"/>
      <c r="W65" s="97" t="s">
        <v>45</v>
      </c>
      <c r="X65" s="9">
        <f t="shared" si="79"/>
        <v>6.7569771324609076E-2</v>
      </c>
      <c r="Y65" s="154">
        <v>1.9629293908042383E-2</v>
      </c>
      <c r="Z65" s="154">
        <f t="shared" si="80"/>
        <v>3.199195425227741E-2</v>
      </c>
      <c r="AA65" s="154"/>
      <c r="AC65" s="154"/>
      <c r="AD65" s="154"/>
    </row>
    <row r="66" spans="1:30" x14ac:dyDescent="0.15">
      <c r="A66" s="65" t="s">
        <v>30</v>
      </c>
      <c r="B66" s="90">
        <f t="shared" si="63"/>
        <v>0.90875520646319574</v>
      </c>
      <c r="C66" s="90">
        <f t="shared" si="64"/>
        <v>0.95680710646319578</v>
      </c>
      <c r="D66" s="90">
        <f t="shared" si="65"/>
        <v>0.95680710646319578</v>
      </c>
      <c r="E66" s="90">
        <f t="shared" si="66"/>
        <v>0.95680710646319578</v>
      </c>
      <c r="F66" s="502">
        <f t="shared" si="67"/>
        <v>0.95181210646319581</v>
      </c>
      <c r="G66" s="202">
        <f t="shared" si="68"/>
        <v>0.95181210646319581</v>
      </c>
      <c r="H66" s="202">
        <f t="shared" si="75"/>
        <v>0.95181210646319581</v>
      </c>
      <c r="I66" s="202">
        <f t="shared" si="69"/>
        <v>0.95181210646319581</v>
      </c>
      <c r="J66" s="202">
        <f t="shared" si="70"/>
        <v>0.95680710646319578</v>
      </c>
      <c r="K66" s="202">
        <f t="shared" si="71"/>
        <v>0.95680710646319578</v>
      </c>
      <c r="L66" s="202">
        <f t="shared" si="72"/>
        <v>0.95680710646319578</v>
      </c>
      <c r="M66" s="202">
        <f t="shared" si="76"/>
        <v>0.95680710646319578</v>
      </c>
      <c r="N66" s="202">
        <f t="shared" si="77"/>
        <v>0.95680710646319578</v>
      </c>
      <c r="O66" s="366">
        <f>O67*99.9%</f>
        <v>0.79983376366181214</v>
      </c>
      <c r="P66" s="225">
        <f t="shared" si="73"/>
        <v>0.94720359842892732</v>
      </c>
      <c r="Q66" s="226">
        <f t="shared" si="73"/>
        <v>0.95181210646319581</v>
      </c>
      <c r="R66" s="226">
        <f t="shared" si="73"/>
        <v>0.95430960646319574</v>
      </c>
      <c r="S66" s="226">
        <f t="shared" si="74"/>
        <v>0.95680710646319567</v>
      </c>
      <c r="T66" s="226">
        <f t="shared" si="74"/>
        <v>0</v>
      </c>
      <c r="U66" s="226"/>
      <c r="W66" s="97" t="s">
        <v>48</v>
      </c>
      <c r="X66" s="9">
        <f t="shared" si="79"/>
        <v>9.9997270746324837E-4</v>
      </c>
      <c r="Y66" s="154">
        <v>2.1254649454568188E-3</v>
      </c>
      <c r="Z66" s="154">
        <f t="shared" si="80"/>
        <v>1.8352284061440255E-3</v>
      </c>
      <c r="AA66" s="154"/>
      <c r="AC66" s="154"/>
      <c r="AD66" s="154"/>
    </row>
    <row r="67" spans="1:30" x14ac:dyDescent="0.35">
      <c r="A67" s="40" t="s">
        <v>456</v>
      </c>
      <c r="B67" s="91">
        <f t="shared" si="63"/>
        <v>0.90966487133453022</v>
      </c>
      <c r="C67" s="91">
        <f t="shared" si="64"/>
        <v>0.95776487133453025</v>
      </c>
      <c r="D67" s="91">
        <f t="shared" si="65"/>
        <v>0.95776487133453025</v>
      </c>
      <c r="E67" s="91">
        <f t="shared" si="66"/>
        <v>0.95776487133453025</v>
      </c>
      <c r="F67" s="503">
        <f t="shared" si="67"/>
        <v>0.95276487133453025</v>
      </c>
      <c r="G67" s="203">
        <f t="shared" si="68"/>
        <v>0.95276487133453025</v>
      </c>
      <c r="H67" s="203">
        <f t="shared" si="75"/>
        <v>0.95276487133453025</v>
      </c>
      <c r="I67" s="203">
        <f t="shared" si="69"/>
        <v>0.95276487133453025</v>
      </c>
      <c r="J67" s="203">
        <f t="shared" si="70"/>
        <v>0.95776487133453025</v>
      </c>
      <c r="K67" s="203">
        <f t="shared" si="71"/>
        <v>0.95776487133453025</v>
      </c>
      <c r="L67" s="203">
        <f t="shared" si="72"/>
        <v>0.95776487133453025</v>
      </c>
      <c r="M67" s="203">
        <f t="shared" si="76"/>
        <v>0.95776487133453025</v>
      </c>
      <c r="N67" s="203">
        <f t="shared" si="77"/>
        <v>0.95776487133453025</v>
      </c>
      <c r="O67" s="366">
        <f t="shared" si="78"/>
        <v>0.80063439805987191</v>
      </c>
      <c r="P67" s="225">
        <f t="shared" si="73"/>
        <v>0.94815175017910658</v>
      </c>
      <c r="Q67" s="226">
        <f t="shared" si="73"/>
        <v>0.95276487133453036</v>
      </c>
      <c r="R67" s="226">
        <f t="shared" si="73"/>
        <v>0.95526487133453031</v>
      </c>
      <c r="S67" s="226">
        <f t="shared" si="74"/>
        <v>0.95776487133453025</v>
      </c>
      <c r="T67" s="226">
        <f t="shared" si="74"/>
        <v>0</v>
      </c>
      <c r="U67" s="226"/>
      <c r="W67" s="97" t="s">
        <v>49</v>
      </c>
      <c r="X67" s="9">
        <f t="shared" si="79"/>
        <v>1.0023466736776726E-2</v>
      </c>
      <c r="Y67" s="154">
        <v>3.3444816053511705E-3</v>
      </c>
      <c r="Z67" s="154">
        <f t="shared" si="80"/>
        <v>5.0668262517454621E-3</v>
      </c>
      <c r="AA67" s="154"/>
      <c r="AC67" s="154"/>
      <c r="AD67" s="154"/>
    </row>
    <row r="68" spans="1:30" x14ac:dyDescent="0.15">
      <c r="A68" s="42" t="s">
        <v>48</v>
      </c>
      <c r="B68" s="53">
        <f t="shared" si="63"/>
        <v>1.8352284061440255E-3</v>
      </c>
      <c r="C68" s="53">
        <f t="shared" si="64"/>
        <v>1.8352284061440255E-3</v>
      </c>
      <c r="D68" s="53">
        <f t="shared" si="65"/>
        <v>1.8352284061440255E-3</v>
      </c>
      <c r="E68" s="53">
        <f t="shared" si="66"/>
        <v>1.8352284061440255E-3</v>
      </c>
      <c r="F68" s="504">
        <f t="shared" si="67"/>
        <v>6.8352284061440251E-3</v>
      </c>
      <c r="G68" s="204">
        <f t="shared" si="68"/>
        <v>6.8352284061440251E-3</v>
      </c>
      <c r="H68" s="204">
        <f t="shared" si="75"/>
        <v>6.8352284061440251E-3</v>
      </c>
      <c r="I68" s="204">
        <f t="shared" si="69"/>
        <v>6.8352284061440251E-3</v>
      </c>
      <c r="J68" s="204">
        <f t="shared" si="70"/>
        <v>1.835228406144025E-3</v>
      </c>
      <c r="K68" s="204">
        <f t="shared" si="71"/>
        <v>1.835228406144025E-3</v>
      </c>
      <c r="L68" s="204">
        <f t="shared" si="72"/>
        <v>1.835228406144025E-3</v>
      </c>
      <c r="M68" s="204">
        <f t="shared" si="76"/>
        <v>1.835228406144025E-3</v>
      </c>
      <c r="N68" s="204">
        <f t="shared" si="77"/>
        <v>1.835228406144025E-3</v>
      </c>
      <c r="O68" s="366">
        <f t="shared" si="78"/>
        <v>9.9997270746324837E-4</v>
      </c>
      <c r="P68" s="213">
        <f t="shared" si="73"/>
        <v>1.7841281067568955E-3</v>
      </c>
      <c r="Q68" s="92">
        <f t="shared" si="73"/>
        <v>6.8352284061440234E-3</v>
      </c>
      <c r="R68" s="92">
        <f t="shared" si="73"/>
        <v>4.3352284061440255E-3</v>
      </c>
      <c r="S68" s="92">
        <f t="shared" si="74"/>
        <v>1.835228406144025E-3</v>
      </c>
      <c r="T68" s="92">
        <f t="shared" si="74"/>
        <v>0</v>
      </c>
      <c r="U68" s="92"/>
      <c r="W68" s="97" t="s">
        <v>51</v>
      </c>
      <c r="X68" s="9">
        <f t="shared" si="79"/>
        <v>7.1504293029900651E-3</v>
      </c>
      <c r="Y68" s="154">
        <v>9.0019691807582906E-3</v>
      </c>
      <c r="Z68" s="154">
        <f t="shared" si="80"/>
        <v>8.5245029589733363E-3</v>
      </c>
      <c r="AA68" s="154"/>
      <c r="AC68" s="154"/>
      <c r="AD68" s="154"/>
    </row>
    <row r="69" spans="1:30" x14ac:dyDescent="0.15">
      <c r="A69" s="42" t="s">
        <v>49</v>
      </c>
      <c r="B69" s="53">
        <f t="shared" si="63"/>
        <v>5.0668262517454621E-3</v>
      </c>
      <c r="C69" s="53">
        <f t="shared" si="64"/>
        <v>5.0668262517454621E-3</v>
      </c>
      <c r="D69" s="53">
        <f t="shared" si="65"/>
        <v>5.0668262517454621E-3</v>
      </c>
      <c r="E69" s="53">
        <f t="shared" si="66"/>
        <v>5.0668262517454621E-3</v>
      </c>
      <c r="F69" s="504">
        <f t="shared" si="67"/>
        <v>5.0668262517454621E-3</v>
      </c>
      <c r="G69" s="204">
        <f t="shared" si="68"/>
        <v>5.0668262517454621E-3</v>
      </c>
      <c r="H69" s="204">
        <f t="shared" si="75"/>
        <v>5.0668262517454621E-3</v>
      </c>
      <c r="I69" s="204">
        <f t="shared" si="69"/>
        <v>5.0668262517454621E-3</v>
      </c>
      <c r="J69" s="204">
        <f t="shared" si="70"/>
        <v>5.0668262517454621E-3</v>
      </c>
      <c r="K69" s="204">
        <f t="shared" si="71"/>
        <v>5.0668262517454621E-3</v>
      </c>
      <c r="L69" s="204">
        <f t="shared" si="72"/>
        <v>5.0668262517454621E-3</v>
      </c>
      <c r="M69" s="204">
        <f t="shared" si="76"/>
        <v>5.0668262517454621E-3</v>
      </c>
      <c r="N69" s="204">
        <f t="shared" si="77"/>
        <v>5.0668262517454621E-3</v>
      </c>
      <c r="O69" s="366">
        <f t="shared" si="78"/>
        <v>1.0023466736776726E-2</v>
      </c>
      <c r="P69" s="213">
        <f t="shared" si="73"/>
        <v>5.370069693411905E-3</v>
      </c>
      <c r="Q69" s="92">
        <f t="shared" si="73"/>
        <v>5.0668262517454621E-3</v>
      </c>
      <c r="R69" s="92">
        <f t="shared" si="73"/>
        <v>5.0668262517454621E-3</v>
      </c>
      <c r="S69" s="92">
        <f t="shared" si="74"/>
        <v>5.0668262517454621E-3</v>
      </c>
      <c r="T69" s="92">
        <f t="shared" si="74"/>
        <v>0</v>
      </c>
      <c r="U69" s="92"/>
      <c r="W69" s="97" t="s">
        <v>50</v>
      </c>
      <c r="X69" s="9">
        <f t="shared" si="79"/>
        <v>0.16098079499014536</v>
      </c>
      <c r="Y69" s="154">
        <v>4.4999999999999998E-2</v>
      </c>
      <c r="Z69" s="154">
        <f t="shared" si="80"/>
        <v>7.4908571048606959E-2</v>
      </c>
      <c r="AA69" s="154"/>
      <c r="AC69" s="154"/>
      <c r="AD69" s="154"/>
    </row>
    <row r="70" spans="1:30" x14ac:dyDescent="0.15">
      <c r="A70" s="42" t="s">
        <v>50</v>
      </c>
      <c r="B70" s="53">
        <f t="shared" si="63"/>
        <v>7.4908571048606959E-2</v>
      </c>
      <c r="C70" s="53">
        <f t="shared" si="64"/>
        <v>2.9908571048606961E-2</v>
      </c>
      <c r="D70" s="53">
        <f t="shared" si="65"/>
        <v>2.9908571048606961E-2</v>
      </c>
      <c r="E70" s="53">
        <f t="shared" si="66"/>
        <v>2.9908571048606961E-2</v>
      </c>
      <c r="F70" s="504">
        <f t="shared" si="67"/>
        <v>2.9908571048606961E-2</v>
      </c>
      <c r="G70" s="204">
        <f t="shared" si="68"/>
        <v>2.9908571048606961E-2</v>
      </c>
      <c r="H70" s="204">
        <f t="shared" si="75"/>
        <v>2.9908571048606961E-2</v>
      </c>
      <c r="I70" s="204">
        <f t="shared" si="69"/>
        <v>2.9908571048606961E-2</v>
      </c>
      <c r="J70" s="204">
        <f t="shared" si="70"/>
        <v>2.9908571048606961E-2</v>
      </c>
      <c r="K70" s="204">
        <f t="shared" si="71"/>
        <v>2.9908571048606961E-2</v>
      </c>
      <c r="L70" s="204">
        <f t="shared" si="72"/>
        <v>2.9908571048606961E-2</v>
      </c>
      <c r="M70" s="204">
        <f t="shared" si="76"/>
        <v>2.9908571048606961E-2</v>
      </c>
      <c r="N70" s="204">
        <f t="shared" si="77"/>
        <v>2.9908571048606961E-2</v>
      </c>
      <c r="O70" s="366">
        <f t="shared" si="78"/>
        <v>0.16098079499014536</v>
      </c>
      <c r="P70" s="213">
        <f t="shared" si="73"/>
        <v>3.7927468609351894E-2</v>
      </c>
      <c r="Q70" s="92">
        <f t="shared" si="73"/>
        <v>2.9908571048606961E-2</v>
      </c>
      <c r="R70" s="92">
        <f t="shared" si="73"/>
        <v>2.9908571048606961E-2</v>
      </c>
      <c r="S70" s="92">
        <f t="shared" si="74"/>
        <v>2.9908571048606961E-2</v>
      </c>
      <c r="T70" s="92">
        <f t="shared" si="74"/>
        <v>0</v>
      </c>
      <c r="U70" s="92"/>
      <c r="W70" s="97" t="s">
        <v>54</v>
      </c>
      <c r="X70" s="9">
        <f t="shared" si="79"/>
        <v>0</v>
      </c>
      <c r="Y70" s="154">
        <v>4.3759572406463912E-4</v>
      </c>
      <c r="Z70" s="154">
        <f t="shared" si="80"/>
        <v>2.6597513132522109E-5</v>
      </c>
      <c r="AA70" s="154"/>
      <c r="AC70" s="154"/>
      <c r="AD70" s="154"/>
    </row>
    <row r="71" spans="1:30" x14ac:dyDescent="0.15">
      <c r="A71" s="42" t="s">
        <v>51</v>
      </c>
      <c r="B71" s="53">
        <f t="shared" si="63"/>
        <v>8.5245029589733363E-3</v>
      </c>
      <c r="C71" s="53">
        <f t="shared" si="64"/>
        <v>5.424502958973336E-3</v>
      </c>
      <c r="D71" s="53">
        <f t="shared" si="65"/>
        <v>5.424502958973336E-3</v>
      </c>
      <c r="E71" s="53">
        <f t="shared" si="66"/>
        <v>5.424502958973336E-3</v>
      </c>
      <c r="F71" s="504">
        <f t="shared" si="67"/>
        <v>5.424502958973336E-3</v>
      </c>
      <c r="G71" s="204">
        <f t="shared" si="68"/>
        <v>5.424502958973336E-3</v>
      </c>
      <c r="H71" s="204">
        <f t="shared" si="75"/>
        <v>5.424502958973336E-3</v>
      </c>
      <c r="I71" s="204">
        <f t="shared" si="69"/>
        <v>5.424502958973336E-3</v>
      </c>
      <c r="J71" s="204">
        <f t="shared" si="70"/>
        <v>5.424502958973336E-3</v>
      </c>
      <c r="K71" s="204">
        <f t="shared" si="71"/>
        <v>5.424502958973336E-3</v>
      </c>
      <c r="L71" s="204">
        <f t="shared" si="72"/>
        <v>5.424502958973336E-3</v>
      </c>
      <c r="M71" s="204">
        <f t="shared" si="76"/>
        <v>5.424502958973336E-3</v>
      </c>
      <c r="N71" s="204">
        <f t="shared" si="77"/>
        <v>5.424502958973336E-3</v>
      </c>
      <c r="O71" s="366">
        <f t="shared" si="78"/>
        <v>7.1504293029900651E-3</v>
      </c>
      <c r="P71" s="213">
        <f t="shared" ref="P71:Q74" si="81">IF(P$53=0,0%,SUMPRODUCT(($B$50:$O$50=P$50)*$B$53:$O$53*$B71:$O71)/P$53)</f>
        <v>5.5300938014407235E-3</v>
      </c>
      <c r="Q71" s="92">
        <f t="shared" si="81"/>
        <v>5.424502958973336E-3</v>
      </c>
      <c r="R71" s="92">
        <f t="shared" ref="R71:T86" si="82">IF(R$53=0,0%,SUMPRODUCT(($B$50:$O$50=R$50)*$B$53:$O$53*$B71:$O71)/R$53)</f>
        <v>5.4245029589733351E-3</v>
      </c>
      <c r="S71" s="92">
        <f t="shared" si="82"/>
        <v>5.4245029589733351E-3</v>
      </c>
      <c r="T71" s="92">
        <f t="shared" si="82"/>
        <v>0</v>
      </c>
      <c r="U71" s="92"/>
      <c r="W71" s="97" t="s">
        <v>544</v>
      </c>
      <c r="X71" s="9">
        <f t="shared" si="79"/>
        <v>0</v>
      </c>
      <c r="Y71" s="154">
        <v>0</v>
      </c>
      <c r="Z71" s="154">
        <f t="shared" si="80"/>
        <v>0</v>
      </c>
      <c r="AA71" s="154"/>
      <c r="AC71" s="154"/>
      <c r="AD71" s="154"/>
    </row>
    <row r="72" spans="1:30" x14ac:dyDescent="0.15">
      <c r="A72" s="42" t="s">
        <v>455</v>
      </c>
      <c r="B72" s="53">
        <f t="shared" si="63"/>
        <v>0</v>
      </c>
      <c r="C72" s="53">
        <f t="shared" si="64"/>
        <v>0</v>
      </c>
      <c r="D72" s="53">
        <f t="shared" si="65"/>
        <v>0</v>
      </c>
      <c r="E72" s="53">
        <f t="shared" si="66"/>
        <v>0</v>
      </c>
      <c r="F72" s="504">
        <f t="shared" si="67"/>
        <v>0</v>
      </c>
      <c r="G72" s="204">
        <f t="shared" si="68"/>
        <v>0</v>
      </c>
      <c r="H72" s="204">
        <f t="shared" si="75"/>
        <v>0</v>
      </c>
      <c r="I72" s="204">
        <f t="shared" si="69"/>
        <v>0</v>
      </c>
      <c r="J72" s="204">
        <f t="shared" si="70"/>
        <v>0</v>
      </c>
      <c r="K72" s="204">
        <f t="shared" si="71"/>
        <v>0</v>
      </c>
      <c r="L72" s="204">
        <f t="shared" si="72"/>
        <v>0</v>
      </c>
      <c r="M72" s="204">
        <f t="shared" si="76"/>
        <v>0</v>
      </c>
      <c r="N72" s="204">
        <f t="shared" si="77"/>
        <v>0</v>
      </c>
      <c r="O72" s="366" t="str">
        <f t="shared" si="78"/>
        <v>0%</v>
      </c>
      <c r="P72" s="213">
        <f t="shared" si="81"/>
        <v>0</v>
      </c>
      <c r="Q72" s="92">
        <f t="shared" si="81"/>
        <v>0</v>
      </c>
      <c r="R72" s="92">
        <f t="shared" si="82"/>
        <v>0</v>
      </c>
      <c r="S72" s="92">
        <f t="shared" si="82"/>
        <v>0</v>
      </c>
      <c r="T72" s="92">
        <f t="shared" si="82"/>
        <v>0</v>
      </c>
      <c r="U72" s="92"/>
      <c r="W72" s="97" t="s">
        <v>58</v>
      </c>
      <c r="X72" s="9">
        <f t="shared" si="79"/>
        <v>5.75054287654832E-3</v>
      </c>
      <c r="Y72" s="154">
        <v>1.4065576844934828E-3</v>
      </c>
      <c r="Z72" s="154">
        <f t="shared" si="80"/>
        <v>2.5267637475896005E-3</v>
      </c>
      <c r="AA72" s="154"/>
      <c r="AC72" s="154"/>
      <c r="AD72" s="154"/>
    </row>
    <row r="73" spans="1:30" x14ac:dyDescent="0.15">
      <c r="A73" s="72" t="s">
        <v>29</v>
      </c>
      <c r="B73" s="61">
        <f t="shared" si="63"/>
        <v>0</v>
      </c>
      <c r="C73" s="61">
        <f t="shared" si="64"/>
        <v>0</v>
      </c>
      <c r="D73" s="61">
        <f t="shared" si="65"/>
        <v>0</v>
      </c>
      <c r="E73" s="61">
        <f t="shared" si="66"/>
        <v>1.199760047990402E-2</v>
      </c>
      <c r="F73" s="505">
        <f t="shared" si="67"/>
        <v>0</v>
      </c>
      <c r="G73" s="205">
        <f t="shared" si="68"/>
        <v>0</v>
      </c>
      <c r="H73" s="205">
        <f t="shared" si="75"/>
        <v>0</v>
      </c>
      <c r="I73" s="205">
        <f t="shared" si="69"/>
        <v>0</v>
      </c>
      <c r="J73" s="205">
        <f t="shared" si="70"/>
        <v>0</v>
      </c>
      <c r="K73" s="205">
        <f t="shared" si="71"/>
        <v>0</v>
      </c>
      <c r="L73" s="205">
        <f t="shared" si="72"/>
        <v>0</v>
      </c>
      <c r="M73" s="205">
        <f t="shared" si="76"/>
        <v>0</v>
      </c>
      <c r="N73" s="205">
        <f t="shared" si="77"/>
        <v>0</v>
      </c>
      <c r="O73" s="366" t="str">
        <f t="shared" si="78"/>
        <v>0%</v>
      </c>
      <c r="P73" s="213">
        <f t="shared" si="81"/>
        <v>4.9528924892137012E-3</v>
      </c>
      <c r="Q73" s="92">
        <f t="shared" si="81"/>
        <v>0</v>
      </c>
      <c r="R73" s="92">
        <f t="shared" si="82"/>
        <v>0</v>
      </c>
      <c r="S73" s="92">
        <f t="shared" si="82"/>
        <v>0</v>
      </c>
      <c r="T73" s="92">
        <f t="shared" si="82"/>
        <v>0</v>
      </c>
      <c r="U73" s="92"/>
      <c r="W73" s="97" t="s">
        <v>57</v>
      </c>
      <c r="X73" s="9">
        <f t="shared" si="79"/>
        <v>5.1570513229424653E-5</v>
      </c>
      <c r="Y73" s="154">
        <v>0</v>
      </c>
      <c r="Z73" s="154">
        <f t="shared" si="80"/>
        <v>1.3298756566261049E-5</v>
      </c>
      <c r="AA73" s="154"/>
      <c r="AC73" s="154"/>
      <c r="AD73" s="154"/>
    </row>
    <row r="74" spans="1:30" x14ac:dyDescent="0.15">
      <c r="A74" s="76" t="s">
        <v>28</v>
      </c>
      <c r="B74" s="93">
        <f t="shared" si="63"/>
        <v>0</v>
      </c>
      <c r="C74" s="93">
        <f t="shared" si="64"/>
        <v>0</v>
      </c>
      <c r="D74" s="93">
        <f t="shared" si="65"/>
        <v>0</v>
      </c>
      <c r="E74" s="93">
        <f t="shared" si="66"/>
        <v>0</v>
      </c>
      <c r="F74" s="506">
        <f t="shared" si="67"/>
        <v>0</v>
      </c>
      <c r="G74" s="206">
        <f t="shared" si="68"/>
        <v>0</v>
      </c>
      <c r="H74" s="206">
        <f t="shared" si="75"/>
        <v>0</v>
      </c>
      <c r="I74" s="206">
        <f t="shared" si="69"/>
        <v>0</v>
      </c>
      <c r="J74" s="206">
        <f t="shared" si="70"/>
        <v>0</v>
      </c>
      <c r="K74" s="206">
        <f t="shared" si="71"/>
        <v>0</v>
      </c>
      <c r="L74" s="206">
        <f t="shared" si="72"/>
        <v>0</v>
      </c>
      <c r="M74" s="206">
        <f t="shared" si="76"/>
        <v>0</v>
      </c>
      <c r="N74" s="206">
        <f t="shared" si="77"/>
        <v>0</v>
      </c>
      <c r="O74" s="366" t="str">
        <f t="shared" si="78"/>
        <v>0%</v>
      </c>
      <c r="P74" s="213">
        <f t="shared" si="81"/>
        <v>0</v>
      </c>
      <c r="Q74" s="92">
        <f t="shared" si="81"/>
        <v>0</v>
      </c>
      <c r="R74" s="92">
        <f t="shared" si="82"/>
        <v>0</v>
      </c>
      <c r="S74" s="92">
        <f t="shared" si="82"/>
        <v>0</v>
      </c>
      <c r="T74" s="92">
        <f t="shared" si="82"/>
        <v>0</v>
      </c>
      <c r="U74" s="92"/>
      <c r="W74" s="97" t="s">
        <v>55</v>
      </c>
      <c r="X74" s="9">
        <f t="shared" si="79"/>
        <v>1.3288289343093404E-3</v>
      </c>
      <c r="Y74" s="154">
        <v>9.3770512299565527E-5</v>
      </c>
      <c r="Z74" s="154">
        <f t="shared" si="80"/>
        <v>4.122614535540927E-4</v>
      </c>
      <c r="AA74" s="154"/>
      <c r="AC74" s="154"/>
      <c r="AD74" s="154"/>
    </row>
    <row r="75" spans="1:30" x14ac:dyDescent="0.15">
      <c r="A75" s="65" t="s">
        <v>37</v>
      </c>
      <c r="B75" s="39">
        <f t="shared" si="63"/>
        <v>0.99321224426890076</v>
      </c>
      <c r="C75" s="39">
        <f t="shared" si="64"/>
        <v>0.99531140426890075</v>
      </c>
      <c r="D75" s="39">
        <f t="shared" si="65"/>
        <v>0.99531140426890075</v>
      </c>
      <c r="E75" s="39">
        <f t="shared" si="66"/>
        <v>0.99531140426890075</v>
      </c>
      <c r="F75" s="493">
        <f t="shared" si="67"/>
        <v>0.99531140426890075</v>
      </c>
      <c r="G75" s="207">
        <f t="shared" si="68"/>
        <v>0.99531140426890075</v>
      </c>
      <c r="H75" s="207">
        <f t="shared" si="75"/>
        <v>0.99531140426890075</v>
      </c>
      <c r="I75" s="207">
        <f t="shared" si="69"/>
        <v>0.99531140426890075</v>
      </c>
      <c r="J75" s="207">
        <f t="shared" si="70"/>
        <v>0.99531140426890075</v>
      </c>
      <c r="K75" s="207">
        <f t="shared" si="71"/>
        <v>0.99531140426890075</v>
      </c>
      <c r="L75" s="207">
        <f t="shared" si="72"/>
        <v>0.99531140426890075</v>
      </c>
      <c r="M75" s="207">
        <f t="shared" si="76"/>
        <v>0.99531140426890075</v>
      </c>
      <c r="N75" s="207">
        <f t="shared" si="77"/>
        <v>0.99531140426890075</v>
      </c>
      <c r="O75" s="366">
        <f>O76*99.96%</f>
        <v>0.99461087077739652</v>
      </c>
      <c r="P75" s="225">
        <f t="shared" ref="P75:Q93" si="83">IF(P$53=0,0%,SUMPRODUCT(($B$50:$O$50=P$50)*$B$53:$O$53*$B75:$O75)/P$53)</f>
        <v>0.9952685461702333</v>
      </c>
      <c r="Q75" s="226">
        <f t="shared" si="83"/>
        <v>0.99531140426890063</v>
      </c>
      <c r="R75" s="226">
        <f t="shared" si="82"/>
        <v>0.99531140426890075</v>
      </c>
      <c r="S75" s="226">
        <f t="shared" si="82"/>
        <v>0.99531140426890075</v>
      </c>
      <c r="T75" s="226">
        <f t="shared" si="82"/>
        <v>0</v>
      </c>
      <c r="U75" s="226"/>
      <c r="W75" s="97" t="s">
        <v>46</v>
      </c>
      <c r="X75" s="9">
        <f t="shared" si="79"/>
        <v>5.7459672047064335E-4</v>
      </c>
      <c r="Y75" s="154">
        <v>8.9394555058919141E-3</v>
      </c>
      <c r="Z75" s="154">
        <f t="shared" si="80"/>
        <v>6.7823658487931376E-3</v>
      </c>
      <c r="AA75" s="154"/>
      <c r="AC75" s="154"/>
      <c r="AD75" s="154"/>
    </row>
    <row r="76" spans="1:30" x14ac:dyDescent="0.35">
      <c r="A76" s="40" t="s">
        <v>458</v>
      </c>
      <c r="B76" s="41">
        <f t="shared" si="63"/>
        <v>0.99360968814415851</v>
      </c>
      <c r="C76" s="41">
        <f t="shared" si="64"/>
        <v>0.9957096881441585</v>
      </c>
      <c r="D76" s="41">
        <f t="shared" si="65"/>
        <v>0.9957096881441585</v>
      </c>
      <c r="E76" s="41">
        <f t="shared" si="66"/>
        <v>0.9957096881441585</v>
      </c>
      <c r="F76" s="507">
        <f t="shared" si="67"/>
        <v>0.9957096881441585</v>
      </c>
      <c r="G76" s="208">
        <f t="shared" si="68"/>
        <v>0.9957096881441585</v>
      </c>
      <c r="H76" s="208">
        <f t="shared" si="75"/>
        <v>0.9957096881441585</v>
      </c>
      <c r="I76" s="208">
        <f t="shared" si="69"/>
        <v>0.9957096881441585</v>
      </c>
      <c r="J76" s="208">
        <f t="shared" si="70"/>
        <v>0.9957096881441585</v>
      </c>
      <c r="K76" s="208">
        <f t="shared" si="71"/>
        <v>0.9957096881441585</v>
      </c>
      <c r="L76" s="208">
        <f t="shared" si="72"/>
        <v>0.9957096881441585</v>
      </c>
      <c r="M76" s="208">
        <f t="shared" si="76"/>
        <v>0.9957096881441585</v>
      </c>
      <c r="N76" s="208">
        <f t="shared" si="77"/>
        <v>0.9957096881441585</v>
      </c>
      <c r="O76" s="366">
        <f t="shared" si="78"/>
        <v>0.99500887432712748</v>
      </c>
      <c r="P76" s="225">
        <f t="shared" si="83"/>
        <v>0.9956668128953915</v>
      </c>
      <c r="Q76" s="226">
        <f t="shared" si="83"/>
        <v>0.9957096881441585</v>
      </c>
      <c r="R76" s="226">
        <f t="shared" si="82"/>
        <v>0.99570968814415861</v>
      </c>
      <c r="S76" s="226">
        <f t="shared" si="82"/>
        <v>0.99570968814415861</v>
      </c>
      <c r="T76" s="226">
        <f t="shared" si="82"/>
        <v>0</v>
      </c>
      <c r="U76" s="226"/>
      <c r="W76" s="97" t="s">
        <v>53</v>
      </c>
      <c r="X76" s="9">
        <f t="shared" si="79"/>
        <v>4.1049321597434862E-3</v>
      </c>
      <c r="Y76" s="154">
        <v>3.7508204919826211E-3</v>
      </c>
      <c r="Z76" s="154">
        <f t="shared" si="80"/>
        <v>3.8421371101801981E-3</v>
      </c>
      <c r="AA76" s="154"/>
      <c r="AC76" s="154"/>
      <c r="AD76" s="154"/>
    </row>
    <row r="77" spans="1:30" x14ac:dyDescent="0.15">
      <c r="A77" s="42" t="s">
        <v>52</v>
      </c>
      <c r="B77" s="53">
        <f t="shared" si="63"/>
        <v>0</v>
      </c>
      <c r="C77" s="53">
        <f t="shared" si="64"/>
        <v>0</v>
      </c>
      <c r="D77" s="53">
        <f t="shared" si="65"/>
        <v>0</v>
      </c>
      <c r="E77" s="53">
        <f t="shared" si="66"/>
        <v>0</v>
      </c>
      <c r="F77" s="504">
        <f t="shared" si="67"/>
        <v>0</v>
      </c>
      <c r="G77" s="204">
        <f t="shared" si="68"/>
        <v>0</v>
      </c>
      <c r="H77" s="204">
        <f t="shared" si="75"/>
        <v>0</v>
      </c>
      <c r="I77" s="204">
        <f t="shared" si="69"/>
        <v>0</v>
      </c>
      <c r="J77" s="204">
        <f t="shared" si="70"/>
        <v>0</v>
      </c>
      <c r="K77" s="204">
        <f t="shared" si="71"/>
        <v>0</v>
      </c>
      <c r="L77" s="204">
        <f t="shared" si="72"/>
        <v>0</v>
      </c>
      <c r="M77" s="204">
        <f t="shared" si="76"/>
        <v>0</v>
      </c>
      <c r="N77" s="204">
        <f t="shared" si="77"/>
        <v>0</v>
      </c>
      <c r="O77" s="366" t="str">
        <f t="shared" si="78"/>
        <v>0%</v>
      </c>
      <c r="P77" s="213">
        <f t="shared" si="83"/>
        <v>0</v>
      </c>
      <c r="Q77" s="92">
        <f t="shared" si="83"/>
        <v>0</v>
      </c>
      <c r="R77" s="92">
        <f t="shared" si="82"/>
        <v>0</v>
      </c>
      <c r="S77" s="92">
        <f t="shared" si="82"/>
        <v>0</v>
      </c>
      <c r="T77" s="92">
        <f t="shared" si="82"/>
        <v>0</v>
      </c>
      <c r="U77" s="92"/>
      <c r="W77" s="97" t="s">
        <v>545</v>
      </c>
      <c r="X77" s="9">
        <f t="shared" si="79"/>
        <v>2.0423850404169106E-3</v>
      </c>
      <c r="Y77" s="154">
        <v>2.6880880192542119E-3</v>
      </c>
      <c r="Z77" s="154">
        <f t="shared" si="80"/>
        <v>2.5215772325287589E-3</v>
      </c>
      <c r="AA77" s="154"/>
      <c r="AC77" s="154"/>
      <c r="AD77" s="154"/>
    </row>
    <row r="78" spans="1:30" x14ac:dyDescent="0.15">
      <c r="A78" s="42" t="s">
        <v>545</v>
      </c>
      <c r="B78" s="53">
        <f t="shared" si="63"/>
        <v>2.5215772325287589E-3</v>
      </c>
      <c r="C78" s="53">
        <f t="shared" si="64"/>
        <v>2.5215772325287589E-3</v>
      </c>
      <c r="D78" s="53">
        <f t="shared" si="65"/>
        <v>2.5215772325287589E-3</v>
      </c>
      <c r="E78" s="53">
        <f t="shared" si="66"/>
        <v>2.5215772325287589E-3</v>
      </c>
      <c r="F78" s="504">
        <f t="shared" si="67"/>
        <v>2.5215772325287589E-3</v>
      </c>
      <c r="G78" s="204">
        <f t="shared" si="68"/>
        <v>2.5215772325287589E-3</v>
      </c>
      <c r="H78" s="204">
        <f t="shared" si="75"/>
        <v>2.5215772325287589E-3</v>
      </c>
      <c r="I78" s="204">
        <f t="shared" si="69"/>
        <v>2.5215772325287589E-3</v>
      </c>
      <c r="J78" s="204">
        <f t="shared" si="70"/>
        <v>2.5215772325287589E-3</v>
      </c>
      <c r="K78" s="204">
        <f t="shared" si="71"/>
        <v>2.5215772325287589E-3</v>
      </c>
      <c r="L78" s="204">
        <f t="shared" si="72"/>
        <v>2.5215772325287589E-3</v>
      </c>
      <c r="M78" s="204">
        <f t="shared" si="76"/>
        <v>2.5215772325287589E-3</v>
      </c>
      <c r="N78" s="204">
        <f t="shared" si="77"/>
        <v>2.5215772325287589E-3</v>
      </c>
      <c r="O78" s="366">
        <f t="shared" si="78"/>
        <v>2.0423850404169106E-3</v>
      </c>
      <c r="P78" s="213">
        <f t="shared" si="83"/>
        <v>2.4922606238308889E-3</v>
      </c>
      <c r="Q78" s="92">
        <f t="shared" si="83"/>
        <v>2.5215772325287589E-3</v>
      </c>
      <c r="R78" s="92">
        <f t="shared" si="82"/>
        <v>2.5215772325287589E-3</v>
      </c>
      <c r="S78" s="92">
        <f t="shared" si="82"/>
        <v>2.5215772325287589E-3</v>
      </c>
      <c r="T78" s="92">
        <f t="shared" si="82"/>
        <v>0</v>
      </c>
      <c r="U78" s="92"/>
      <c r="W78" s="97" t="s">
        <v>56</v>
      </c>
      <c r="X78" s="9">
        <f t="shared" si="79"/>
        <v>6.4759214420665842E-5</v>
      </c>
      <c r="Y78" s="154">
        <v>3.1256837433188509E-5</v>
      </c>
      <c r="Z78" s="154">
        <f>VLOOKUP(W78,$A$57:$B$93,2,0)</f>
        <v>3.9896269698783162E-5</v>
      </c>
      <c r="AA78" s="154"/>
      <c r="AC78" s="154"/>
      <c r="AD78" s="154"/>
    </row>
    <row r="79" spans="1:30" x14ac:dyDescent="0.15">
      <c r="A79" s="42" t="s">
        <v>544</v>
      </c>
      <c r="B79" s="53">
        <f t="shared" si="63"/>
        <v>0</v>
      </c>
      <c r="C79" s="53">
        <f t="shared" si="64"/>
        <v>0</v>
      </c>
      <c r="D79" s="53">
        <f t="shared" si="65"/>
        <v>0</v>
      </c>
      <c r="E79" s="53">
        <f t="shared" si="66"/>
        <v>0</v>
      </c>
      <c r="F79" s="504">
        <f t="shared" si="67"/>
        <v>0</v>
      </c>
      <c r="G79" s="204">
        <f t="shared" si="68"/>
        <v>0</v>
      </c>
      <c r="H79" s="204">
        <f t="shared" si="75"/>
        <v>0</v>
      </c>
      <c r="I79" s="204">
        <f t="shared" si="69"/>
        <v>0</v>
      </c>
      <c r="J79" s="204">
        <f t="shared" si="70"/>
        <v>0</v>
      </c>
      <c r="K79" s="204">
        <f t="shared" si="71"/>
        <v>0</v>
      </c>
      <c r="L79" s="204">
        <f t="shared" si="72"/>
        <v>0</v>
      </c>
      <c r="M79" s="204">
        <f t="shared" si="76"/>
        <v>0</v>
      </c>
      <c r="N79" s="204">
        <f t="shared" si="77"/>
        <v>0</v>
      </c>
      <c r="O79" s="366">
        <f t="shared" si="78"/>
        <v>0</v>
      </c>
      <c r="P79" s="213">
        <f t="shared" si="83"/>
        <v>0</v>
      </c>
      <c r="Q79" s="92">
        <f t="shared" si="83"/>
        <v>0</v>
      </c>
      <c r="R79" s="92">
        <f t="shared" si="82"/>
        <v>0</v>
      </c>
      <c r="S79" s="92">
        <f t="shared" si="82"/>
        <v>0</v>
      </c>
      <c r="T79" s="92">
        <f t="shared" si="82"/>
        <v>0</v>
      </c>
      <c r="U79" s="92"/>
      <c r="AA79" s="154"/>
    </row>
    <row r="80" spans="1:30" x14ac:dyDescent="0.15">
      <c r="A80" s="42" t="s">
        <v>53</v>
      </c>
      <c r="B80" s="53">
        <f t="shared" si="63"/>
        <v>3.8421371101801981E-3</v>
      </c>
      <c r="C80" s="53">
        <f t="shared" si="64"/>
        <v>1.7421371101801982E-3</v>
      </c>
      <c r="D80" s="53">
        <f t="shared" si="65"/>
        <v>1.7421371101801982E-3</v>
      </c>
      <c r="E80" s="53">
        <f t="shared" si="66"/>
        <v>1.7421371101801982E-3</v>
      </c>
      <c r="F80" s="504">
        <f t="shared" si="67"/>
        <v>1.7421371101801982E-3</v>
      </c>
      <c r="G80" s="204">
        <f t="shared" si="68"/>
        <v>1.7421371101801982E-3</v>
      </c>
      <c r="H80" s="204">
        <f t="shared" si="75"/>
        <v>1.7421371101801982E-3</v>
      </c>
      <c r="I80" s="204">
        <f t="shared" si="69"/>
        <v>1.7421371101801982E-3</v>
      </c>
      <c r="J80" s="204">
        <f t="shared" si="70"/>
        <v>1.7421371101801982E-3</v>
      </c>
      <c r="K80" s="204">
        <f t="shared" si="71"/>
        <v>1.7421371101801982E-3</v>
      </c>
      <c r="L80" s="204">
        <f t="shared" si="72"/>
        <v>1.7421371101801982E-3</v>
      </c>
      <c r="M80" s="204">
        <f t="shared" si="76"/>
        <v>1.7421371101801982E-3</v>
      </c>
      <c r="N80" s="204">
        <f t="shared" si="77"/>
        <v>1.7421371101801982E-3</v>
      </c>
      <c r="O80" s="366">
        <f t="shared" si="78"/>
        <v>4.1049321597434862E-3</v>
      </c>
      <c r="P80" s="213">
        <f t="shared" si="83"/>
        <v>1.8866910888166949E-3</v>
      </c>
      <c r="Q80" s="92">
        <f t="shared" si="83"/>
        <v>1.7421371101801982E-3</v>
      </c>
      <c r="R80" s="92">
        <f t="shared" si="82"/>
        <v>1.7421371101801982E-3</v>
      </c>
      <c r="S80" s="92">
        <f t="shared" si="82"/>
        <v>1.7421371101801982E-3</v>
      </c>
      <c r="T80" s="92">
        <f t="shared" si="82"/>
        <v>0</v>
      </c>
      <c r="U80" s="92"/>
      <c r="AA80" s="154"/>
    </row>
    <row r="81" spans="1:27" x14ac:dyDescent="0.15">
      <c r="A81" s="42" t="s">
        <v>54</v>
      </c>
      <c r="B81" s="53">
        <f t="shared" si="63"/>
        <v>2.6597513132522109E-5</v>
      </c>
      <c r="C81" s="53">
        <f t="shared" si="64"/>
        <v>2.6597513132522109E-5</v>
      </c>
      <c r="D81" s="53">
        <f t="shared" si="65"/>
        <v>2.6597513132522109E-5</v>
      </c>
      <c r="E81" s="53">
        <f t="shared" si="66"/>
        <v>2.6597513132522109E-5</v>
      </c>
      <c r="F81" s="504">
        <f t="shared" si="67"/>
        <v>2.6597513132522109E-5</v>
      </c>
      <c r="G81" s="204">
        <f t="shared" si="68"/>
        <v>2.6597513132522109E-5</v>
      </c>
      <c r="H81" s="204">
        <f t="shared" si="75"/>
        <v>2.6597513132522109E-5</v>
      </c>
      <c r="I81" s="204">
        <f t="shared" si="69"/>
        <v>2.6597513132522109E-5</v>
      </c>
      <c r="J81" s="204">
        <f t="shared" si="70"/>
        <v>2.6597513132522109E-5</v>
      </c>
      <c r="K81" s="204">
        <f t="shared" si="71"/>
        <v>2.6597513132522109E-5</v>
      </c>
      <c r="L81" s="204">
        <f t="shared" si="72"/>
        <v>2.6597513132522109E-5</v>
      </c>
      <c r="M81" s="204">
        <f t="shared" si="76"/>
        <v>2.6597513132522109E-5</v>
      </c>
      <c r="N81" s="204">
        <f t="shared" si="77"/>
        <v>2.6597513132522109E-5</v>
      </c>
      <c r="O81" s="366">
        <f t="shared" si="78"/>
        <v>0</v>
      </c>
      <c r="P81" s="213">
        <f t="shared" si="83"/>
        <v>2.4970297794546367E-5</v>
      </c>
      <c r="Q81" s="92">
        <f t="shared" si="83"/>
        <v>2.6597513132522112E-5</v>
      </c>
      <c r="R81" s="92">
        <f t="shared" si="82"/>
        <v>2.6597513132522109E-5</v>
      </c>
      <c r="S81" s="92">
        <f t="shared" si="82"/>
        <v>2.6597513132522109E-5</v>
      </c>
      <c r="T81" s="92">
        <f t="shared" si="82"/>
        <v>0</v>
      </c>
      <c r="U81" s="92"/>
      <c r="AA81" s="154"/>
    </row>
    <row r="82" spans="1:27" x14ac:dyDescent="0.15">
      <c r="A82" s="72" t="s">
        <v>38</v>
      </c>
      <c r="B82" s="61">
        <f t="shared" si="63"/>
        <v>0</v>
      </c>
      <c r="C82" s="61">
        <f t="shared" si="64"/>
        <v>0</v>
      </c>
      <c r="D82" s="61">
        <f t="shared" si="65"/>
        <v>3.1948881789137379E-2</v>
      </c>
      <c r="E82" s="61">
        <f t="shared" si="66"/>
        <v>0</v>
      </c>
      <c r="F82" s="505">
        <f t="shared" si="67"/>
        <v>0</v>
      </c>
      <c r="G82" s="205">
        <f t="shared" si="68"/>
        <v>0</v>
      </c>
      <c r="H82" s="205">
        <f t="shared" si="75"/>
        <v>0</v>
      </c>
      <c r="I82" s="205">
        <f t="shared" si="69"/>
        <v>0</v>
      </c>
      <c r="J82" s="205">
        <f t="shared" si="70"/>
        <v>0</v>
      </c>
      <c r="K82" s="205">
        <f t="shared" si="71"/>
        <v>0</v>
      </c>
      <c r="L82" s="205">
        <f t="shared" si="72"/>
        <v>0</v>
      </c>
      <c r="M82" s="205">
        <f t="shared" si="76"/>
        <v>0</v>
      </c>
      <c r="N82" s="205">
        <f t="shared" si="77"/>
        <v>0</v>
      </c>
      <c r="O82" s="366" t="str">
        <f t="shared" si="78"/>
        <v>0%</v>
      </c>
      <c r="P82" s="213">
        <f t="shared" si="83"/>
        <v>4.9528924892137012E-3</v>
      </c>
      <c r="Q82" s="92">
        <f t="shared" si="83"/>
        <v>0</v>
      </c>
      <c r="R82" s="92">
        <f t="shared" si="82"/>
        <v>0</v>
      </c>
      <c r="S82" s="92">
        <f t="shared" si="82"/>
        <v>0</v>
      </c>
      <c r="T82" s="92">
        <f t="shared" si="82"/>
        <v>0</v>
      </c>
      <c r="U82" s="92"/>
      <c r="AA82" s="154"/>
    </row>
    <row r="83" spans="1:27" x14ac:dyDescent="0.15">
      <c r="A83" s="76" t="s">
        <v>28</v>
      </c>
      <c r="B83" s="93">
        <f t="shared" si="63"/>
        <v>0</v>
      </c>
      <c r="C83" s="93">
        <f t="shared" si="64"/>
        <v>0</v>
      </c>
      <c r="D83" s="93">
        <f t="shared" si="65"/>
        <v>0</v>
      </c>
      <c r="E83" s="93">
        <f t="shared" si="66"/>
        <v>0</v>
      </c>
      <c r="F83" s="506">
        <f t="shared" si="67"/>
        <v>0</v>
      </c>
      <c r="G83" s="206">
        <f t="shared" si="68"/>
        <v>0</v>
      </c>
      <c r="H83" s="206">
        <f t="shared" si="75"/>
        <v>0</v>
      </c>
      <c r="I83" s="206">
        <f t="shared" si="69"/>
        <v>0</v>
      </c>
      <c r="J83" s="206">
        <f t="shared" si="70"/>
        <v>0</v>
      </c>
      <c r="K83" s="206">
        <f t="shared" si="71"/>
        <v>0</v>
      </c>
      <c r="L83" s="206">
        <f t="shared" si="72"/>
        <v>0</v>
      </c>
      <c r="M83" s="206">
        <f t="shared" si="76"/>
        <v>0</v>
      </c>
      <c r="N83" s="206">
        <f t="shared" si="77"/>
        <v>0</v>
      </c>
      <c r="O83" s="366" t="str">
        <f t="shared" si="78"/>
        <v>0%</v>
      </c>
      <c r="P83" s="213">
        <f t="shared" si="83"/>
        <v>0</v>
      </c>
      <c r="Q83" s="92">
        <f t="shared" si="83"/>
        <v>0</v>
      </c>
      <c r="R83" s="92">
        <f t="shared" si="82"/>
        <v>0</v>
      </c>
      <c r="S83" s="92">
        <f t="shared" si="82"/>
        <v>0</v>
      </c>
      <c r="T83" s="92">
        <f t="shared" si="82"/>
        <v>0</v>
      </c>
      <c r="U83" s="92"/>
      <c r="AA83" s="154"/>
    </row>
    <row r="84" spans="1:27" x14ac:dyDescent="0.15">
      <c r="A84" s="65" t="s">
        <v>36</v>
      </c>
      <c r="B84" s="39">
        <f t="shared" si="63"/>
        <v>0.99700777977259125</v>
      </c>
      <c r="C84" s="39">
        <f t="shared" si="64"/>
        <v>0.99700777977259125</v>
      </c>
      <c r="D84" s="39">
        <f t="shared" si="65"/>
        <v>0.99700777977259125</v>
      </c>
      <c r="E84" s="39">
        <f t="shared" si="66"/>
        <v>0.99700777977259125</v>
      </c>
      <c r="F84" s="493">
        <f t="shared" si="67"/>
        <v>0.99700777977259125</v>
      </c>
      <c r="G84" s="207">
        <f t="shared" si="68"/>
        <v>0.99700777977259125</v>
      </c>
      <c r="H84" s="207">
        <f t="shared" si="75"/>
        <v>0.99700777977259125</v>
      </c>
      <c r="I84" s="207">
        <f t="shared" si="69"/>
        <v>0.99700777977259125</v>
      </c>
      <c r="J84" s="207">
        <f t="shared" si="70"/>
        <v>0.99700777977259125</v>
      </c>
      <c r="K84" s="207">
        <f t="shared" si="71"/>
        <v>0.99700777977259125</v>
      </c>
      <c r="L84" s="207">
        <f t="shared" si="72"/>
        <v>0.99700777977259125</v>
      </c>
      <c r="M84" s="207">
        <f t="shared" si="76"/>
        <v>0.99700777977259125</v>
      </c>
      <c r="N84" s="207">
        <f t="shared" si="77"/>
        <v>0.99700777977259125</v>
      </c>
      <c r="O84" s="366">
        <f>O85</f>
        <v>0.99280429846149232</v>
      </c>
      <c r="P84" s="225">
        <f t="shared" si="83"/>
        <v>0.99675061402825138</v>
      </c>
      <c r="Q84" s="226">
        <f t="shared" si="83"/>
        <v>0.99700777977259136</v>
      </c>
      <c r="R84" s="226">
        <f t="shared" si="82"/>
        <v>0.99700777977259114</v>
      </c>
      <c r="S84" s="226">
        <f t="shared" si="82"/>
        <v>0.99700777977259114</v>
      </c>
      <c r="T84" s="226">
        <f t="shared" si="82"/>
        <v>0</v>
      </c>
      <c r="U84" s="226"/>
      <c r="AA84" s="154"/>
    </row>
    <row r="85" spans="1:27" x14ac:dyDescent="0.35">
      <c r="A85" s="40" t="s">
        <v>460</v>
      </c>
      <c r="B85" s="41">
        <f t="shared" si="63"/>
        <v>0.99700777977259125</v>
      </c>
      <c r="C85" s="41">
        <f t="shared" si="64"/>
        <v>0.99700777977259125</v>
      </c>
      <c r="D85" s="41">
        <f t="shared" si="65"/>
        <v>0.99700777977259125</v>
      </c>
      <c r="E85" s="41">
        <f t="shared" si="66"/>
        <v>0.99700777977259125</v>
      </c>
      <c r="F85" s="507">
        <f t="shared" si="67"/>
        <v>0.99700777977259125</v>
      </c>
      <c r="G85" s="208">
        <f t="shared" si="68"/>
        <v>0.99700777977259125</v>
      </c>
      <c r="H85" s="208">
        <f t="shared" si="75"/>
        <v>0.99700777977259125</v>
      </c>
      <c r="I85" s="208">
        <f t="shared" si="69"/>
        <v>0.99700777977259125</v>
      </c>
      <c r="J85" s="208">
        <f t="shared" si="70"/>
        <v>0.99700777977259125</v>
      </c>
      <c r="K85" s="208">
        <f t="shared" si="71"/>
        <v>0.99700777977259125</v>
      </c>
      <c r="L85" s="208">
        <f t="shared" si="72"/>
        <v>0.99700777977259125</v>
      </c>
      <c r="M85" s="208">
        <f t="shared" si="76"/>
        <v>0.99700777977259125</v>
      </c>
      <c r="N85" s="208">
        <f t="shared" si="77"/>
        <v>0.99700777977259125</v>
      </c>
      <c r="O85" s="366">
        <f t="shared" si="78"/>
        <v>0.99280429846149232</v>
      </c>
      <c r="P85" s="225">
        <f t="shared" si="83"/>
        <v>0.99675061402825138</v>
      </c>
      <c r="Q85" s="226">
        <f t="shared" si="83"/>
        <v>0.99700777977259136</v>
      </c>
      <c r="R85" s="226">
        <f t="shared" si="82"/>
        <v>0.99700777977259114</v>
      </c>
      <c r="S85" s="226">
        <f t="shared" si="82"/>
        <v>0.99700777977259114</v>
      </c>
      <c r="T85" s="226">
        <f t="shared" si="82"/>
        <v>0</v>
      </c>
      <c r="U85" s="226"/>
      <c r="AA85" s="154"/>
    </row>
    <row r="86" spans="1:27" x14ac:dyDescent="0.15">
      <c r="A86" s="42" t="s">
        <v>55</v>
      </c>
      <c r="B86" s="53">
        <f t="shared" si="63"/>
        <v>4.122614535540927E-4</v>
      </c>
      <c r="C86" s="53">
        <f t="shared" si="64"/>
        <v>4.122614535540927E-4</v>
      </c>
      <c r="D86" s="53">
        <f t="shared" si="65"/>
        <v>4.122614535540927E-4</v>
      </c>
      <c r="E86" s="53">
        <f t="shared" si="66"/>
        <v>4.122614535540927E-4</v>
      </c>
      <c r="F86" s="504">
        <f t="shared" si="67"/>
        <v>4.122614535540927E-4</v>
      </c>
      <c r="G86" s="204">
        <f t="shared" si="68"/>
        <v>4.122614535540927E-4</v>
      </c>
      <c r="H86" s="204">
        <f t="shared" si="75"/>
        <v>4.122614535540927E-4</v>
      </c>
      <c r="I86" s="204">
        <f t="shared" si="69"/>
        <v>4.122614535540927E-4</v>
      </c>
      <c r="J86" s="204">
        <f t="shared" si="70"/>
        <v>4.122614535540927E-4</v>
      </c>
      <c r="K86" s="204">
        <f t="shared" si="71"/>
        <v>4.122614535540927E-4</v>
      </c>
      <c r="L86" s="204">
        <f t="shared" si="72"/>
        <v>4.122614535540927E-4</v>
      </c>
      <c r="M86" s="204">
        <f t="shared" si="76"/>
        <v>4.122614535540927E-4</v>
      </c>
      <c r="N86" s="204">
        <f t="shared" si="77"/>
        <v>4.122614535540927E-4</v>
      </c>
      <c r="O86" s="366">
        <f t="shared" si="78"/>
        <v>1.3288289343093404E-3</v>
      </c>
      <c r="P86" s="213">
        <f t="shared" si="83"/>
        <v>4.6833634505028497E-4</v>
      </c>
      <c r="Q86" s="92">
        <f t="shared" si="83"/>
        <v>4.1226145355409264E-4</v>
      </c>
      <c r="R86" s="92">
        <f t="shared" si="82"/>
        <v>4.122614535540927E-4</v>
      </c>
      <c r="S86" s="92">
        <f t="shared" si="82"/>
        <v>4.122614535540927E-4</v>
      </c>
      <c r="T86" s="92">
        <f t="shared" si="82"/>
        <v>0</v>
      </c>
      <c r="U86" s="92"/>
      <c r="AA86" s="154"/>
    </row>
    <row r="87" spans="1:27" x14ac:dyDescent="0.15">
      <c r="A87" s="42" t="s">
        <v>56</v>
      </c>
      <c r="B87" s="53">
        <f t="shared" si="63"/>
        <v>3.9896269698783162E-5</v>
      </c>
      <c r="C87" s="53">
        <f t="shared" si="64"/>
        <v>3.9896269698783162E-5</v>
      </c>
      <c r="D87" s="53">
        <f t="shared" si="65"/>
        <v>3.9896269698783162E-5</v>
      </c>
      <c r="E87" s="53">
        <f t="shared" si="66"/>
        <v>3.9896269698783162E-5</v>
      </c>
      <c r="F87" s="504">
        <f t="shared" si="67"/>
        <v>3.9896269698783162E-5</v>
      </c>
      <c r="G87" s="204">
        <f t="shared" si="68"/>
        <v>3.9896269698783162E-5</v>
      </c>
      <c r="H87" s="204">
        <f t="shared" si="75"/>
        <v>3.9896269698783162E-5</v>
      </c>
      <c r="I87" s="204">
        <f t="shared" si="69"/>
        <v>3.9896269698783162E-5</v>
      </c>
      <c r="J87" s="204">
        <f t="shared" si="70"/>
        <v>3.9896269698783162E-5</v>
      </c>
      <c r="K87" s="204">
        <f t="shared" si="71"/>
        <v>3.9896269698783162E-5</v>
      </c>
      <c r="L87" s="204">
        <f t="shared" si="72"/>
        <v>3.9896269698783162E-5</v>
      </c>
      <c r="M87" s="204">
        <f t="shared" si="76"/>
        <v>3.9896269698783162E-5</v>
      </c>
      <c r="N87" s="204">
        <f t="shared" si="77"/>
        <v>3.9896269698783162E-5</v>
      </c>
      <c r="O87" s="366">
        <f t="shared" si="78"/>
        <v>6.4759214420665842E-5</v>
      </c>
      <c r="P87" s="213">
        <f t="shared" si="83"/>
        <v>4.1417365479321435E-5</v>
      </c>
      <c r="Q87" s="92">
        <f t="shared" si="83"/>
        <v>3.9896269698783155E-5</v>
      </c>
      <c r="R87" s="92">
        <f t="shared" ref="R87:T93" si="84">IF(R$53=0,0%,SUMPRODUCT(($B$50:$O$50=R$50)*$B$53:$O$53*$B87:$O87)/R$53)</f>
        <v>3.9896269698783162E-5</v>
      </c>
      <c r="S87" s="92">
        <f t="shared" si="84"/>
        <v>3.9896269698783162E-5</v>
      </c>
      <c r="T87" s="92">
        <f t="shared" si="84"/>
        <v>0</v>
      </c>
      <c r="U87" s="92"/>
      <c r="AA87" s="154"/>
    </row>
    <row r="88" spans="1:27" x14ac:dyDescent="0.15">
      <c r="A88" s="42" t="s">
        <v>57</v>
      </c>
      <c r="B88" s="53">
        <f t="shared" si="63"/>
        <v>1.3298756566261049E-5</v>
      </c>
      <c r="C88" s="53">
        <f t="shared" si="64"/>
        <v>1.3298756566261049E-5</v>
      </c>
      <c r="D88" s="53">
        <f t="shared" si="65"/>
        <v>1.3298756566261049E-5</v>
      </c>
      <c r="E88" s="53">
        <f t="shared" si="66"/>
        <v>1.3298756566261049E-5</v>
      </c>
      <c r="F88" s="504">
        <f t="shared" si="67"/>
        <v>1.3298756566261049E-5</v>
      </c>
      <c r="G88" s="204">
        <f t="shared" si="68"/>
        <v>1.3298756566261049E-5</v>
      </c>
      <c r="H88" s="204">
        <f t="shared" si="75"/>
        <v>1.3298756566261049E-5</v>
      </c>
      <c r="I88" s="204">
        <f t="shared" si="69"/>
        <v>1.3298756566261049E-5</v>
      </c>
      <c r="J88" s="204">
        <f t="shared" si="70"/>
        <v>1.3298756566261049E-5</v>
      </c>
      <c r="K88" s="204">
        <f t="shared" si="71"/>
        <v>1.3298756566261049E-5</v>
      </c>
      <c r="L88" s="204">
        <f t="shared" si="72"/>
        <v>1.3298756566261049E-5</v>
      </c>
      <c r="M88" s="204">
        <f t="shared" si="76"/>
        <v>1.3298756566261049E-5</v>
      </c>
      <c r="N88" s="204">
        <f t="shared" si="77"/>
        <v>1.3298756566261049E-5</v>
      </c>
      <c r="O88" s="366">
        <f t="shared" si="78"/>
        <v>5.1570513229424653E-5</v>
      </c>
      <c r="P88" s="213">
        <f t="shared" si="83"/>
        <v>1.5640193118741843E-5</v>
      </c>
      <c r="Q88" s="92">
        <f t="shared" si="83"/>
        <v>1.3298756566261049E-5</v>
      </c>
      <c r="R88" s="92">
        <f t="shared" si="84"/>
        <v>1.3298756566261051E-5</v>
      </c>
      <c r="S88" s="92">
        <f t="shared" si="84"/>
        <v>1.3298756566261051E-5</v>
      </c>
      <c r="T88" s="92">
        <f t="shared" si="84"/>
        <v>0</v>
      </c>
      <c r="U88" s="92"/>
      <c r="AA88" s="154"/>
    </row>
    <row r="89" spans="1:27" x14ac:dyDescent="0.15">
      <c r="A89" s="42" t="s">
        <v>58</v>
      </c>
      <c r="B89" s="53">
        <f t="shared" si="63"/>
        <v>2.5267637475896005E-3</v>
      </c>
      <c r="C89" s="53">
        <f t="shared" si="64"/>
        <v>2.5267637475896005E-3</v>
      </c>
      <c r="D89" s="53">
        <f t="shared" si="65"/>
        <v>2.5267637475896005E-3</v>
      </c>
      <c r="E89" s="53">
        <f t="shared" si="66"/>
        <v>2.5267637475896005E-3</v>
      </c>
      <c r="F89" s="504">
        <f t="shared" si="67"/>
        <v>2.5267637475896005E-3</v>
      </c>
      <c r="G89" s="204">
        <f t="shared" si="68"/>
        <v>2.5267637475896005E-3</v>
      </c>
      <c r="H89" s="204">
        <f t="shared" si="75"/>
        <v>2.5267637475896005E-3</v>
      </c>
      <c r="I89" s="204">
        <f t="shared" si="69"/>
        <v>2.5267637475896005E-3</v>
      </c>
      <c r="J89" s="204">
        <f t="shared" si="70"/>
        <v>2.5267637475896005E-3</v>
      </c>
      <c r="K89" s="204">
        <f t="shared" si="71"/>
        <v>2.5267637475896005E-3</v>
      </c>
      <c r="L89" s="204">
        <f t="shared" si="72"/>
        <v>2.5267637475896005E-3</v>
      </c>
      <c r="M89" s="204">
        <f t="shared" si="76"/>
        <v>2.5267637475896005E-3</v>
      </c>
      <c r="N89" s="204">
        <f t="shared" si="77"/>
        <v>2.5267637475896005E-3</v>
      </c>
      <c r="O89" s="366">
        <f t="shared" si="78"/>
        <v>5.75054287654832E-3</v>
      </c>
      <c r="P89" s="213">
        <f t="shared" si="83"/>
        <v>2.723992068100266E-3</v>
      </c>
      <c r="Q89" s="92">
        <f t="shared" si="83"/>
        <v>2.5267637475896009E-3</v>
      </c>
      <c r="R89" s="92">
        <f t="shared" si="84"/>
        <v>2.5267637475896005E-3</v>
      </c>
      <c r="S89" s="92">
        <f t="shared" si="84"/>
        <v>2.5267637475896005E-3</v>
      </c>
      <c r="T89" s="92">
        <f t="shared" si="84"/>
        <v>0</v>
      </c>
      <c r="U89" s="92"/>
      <c r="AA89" s="154"/>
    </row>
    <row r="90" spans="1:27" x14ac:dyDescent="0.15">
      <c r="A90" s="72" t="s">
        <v>39</v>
      </c>
      <c r="B90" s="61">
        <f t="shared" si="63"/>
        <v>0</v>
      </c>
      <c r="C90" s="61">
        <f t="shared" si="64"/>
        <v>0</v>
      </c>
      <c r="D90" s="61">
        <f t="shared" si="65"/>
        <v>0</v>
      </c>
      <c r="E90" s="61">
        <f t="shared" si="66"/>
        <v>0</v>
      </c>
      <c r="F90" s="505">
        <f t="shared" si="67"/>
        <v>0</v>
      </c>
      <c r="G90" s="205">
        <f t="shared" si="68"/>
        <v>0</v>
      </c>
      <c r="H90" s="205">
        <f t="shared" si="75"/>
        <v>0</v>
      </c>
      <c r="I90" s="205">
        <f t="shared" si="69"/>
        <v>0</v>
      </c>
      <c r="J90" s="205">
        <f t="shared" si="70"/>
        <v>0</v>
      </c>
      <c r="K90" s="205">
        <f t="shared" si="71"/>
        <v>0</v>
      </c>
      <c r="L90" s="205">
        <f t="shared" si="72"/>
        <v>0</v>
      </c>
      <c r="M90" s="205">
        <f t="shared" si="76"/>
        <v>0</v>
      </c>
      <c r="N90" s="205">
        <f t="shared" si="77"/>
        <v>0</v>
      </c>
      <c r="O90" s="366" t="str">
        <f t="shared" si="78"/>
        <v>0%</v>
      </c>
      <c r="P90" s="213">
        <f t="shared" si="83"/>
        <v>0</v>
      </c>
      <c r="Q90" s="92">
        <f t="shared" si="83"/>
        <v>0</v>
      </c>
      <c r="R90" s="92">
        <f t="shared" si="84"/>
        <v>0</v>
      </c>
      <c r="S90" s="92">
        <f t="shared" si="84"/>
        <v>0</v>
      </c>
      <c r="T90" s="92">
        <f t="shared" si="84"/>
        <v>0</v>
      </c>
      <c r="U90" s="92"/>
      <c r="AA90" s="154"/>
    </row>
    <row r="91" spans="1:27" x14ac:dyDescent="0.15">
      <c r="A91" s="76" t="s">
        <v>28</v>
      </c>
      <c r="B91" s="93">
        <f t="shared" si="63"/>
        <v>0</v>
      </c>
      <c r="C91" s="93">
        <f t="shared" si="64"/>
        <v>0</v>
      </c>
      <c r="D91" s="93">
        <f t="shared" si="65"/>
        <v>0</v>
      </c>
      <c r="E91" s="93">
        <f t="shared" si="66"/>
        <v>0</v>
      </c>
      <c r="F91" s="506">
        <f t="shared" si="67"/>
        <v>0</v>
      </c>
      <c r="G91" s="206">
        <f t="shared" si="68"/>
        <v>0</v>
      </c>
      <c r="H91" s="206">
        <f t="shared" si="75"/>
        <v>0</v>
      </c>
      <c r="I91" s="206">
        <f t="shared" si="69"/>
        <v>0</v>
      </c>
      <c r="J91" s="206">
        <f t="shared" si="70"/>
        <v>0</v>
      </c>
      <c r="K91" s="206">
        <f t="shared" si="71"/>
        <v>0</v>
      </c>
      <c r="L91" s="206">
        <f t="shared" si="72"/>
        <v>0</v>
      </c>
      <c r="M91" s="206">
        <f t="shared" si="76"/>
        <v>0</v>
      </c>
      <c r="N91" s="206">
        <f t="shared" si="77"/>
        <v>0</v>
      </c>
      <c r="O91" s="366" t="str">
        <f t="shared" si="78"/>
        <v>0%</v>
      </c>
      <c r="P91" s="213">
        <f t="shared" si="83"/>
        <v>0</v>
      </c>
      <c r="Q91" s="92">
        <f t="shared" si="83"/>
        <v>0</v>
      </c>
      <c r="R91" s="92">
        <f t="shared" si="84"/>
        <v>0</v>
      </c>
      <c r="S91" s="92">
        <f t="shared" si="84"/>
        <v>0</v>
      </c>
      <c r="T91" s="92">
        <f t="shared" si="84"/>
        <v>0</v>
      </c>
      <c r="U91" s="92"/>
      <c r="AA91" s="154"/>
    </row>
    <row r="92" spans="1:27" x14ac:dyDescent="0.15">
      <c r="A92" s="81" t="s">
        <v>478</v>
      </c>
      <c r="B92" s="8">
        <f>F46</f>
        <v>9.2999999999999999E-2</v>
      </c>
      <c r="C92" s="8">
        <f>K46</f>
        <v>5.0199999999999995E-2</v>
      </c>
      <c r="D92" s="8">
        <f>P46</f>
        <v>0</v>
      </c>
      <c r="E92" s="8">
        <f>U46</f>
        <v>3.1948881789137379E-2</v>
      </c>
      <c r="F92" s="501">
        <f>Z46</f>
        <v>1.199760047990402E-2</v>
      </c>
      <c r="G92" s="201">
        <f>AE46</f>
        <v>0</v>
      </c>
      <c r="H92" s="201">
        <f t="shared" si="75"/>
        <v>0</v>
      </c>
      <c r="I92" s="201">
        <f t="shared" si="69"/>
        <v>0</v>
      </c>
      <c r="J92" s="201">
        <f t="shared" si="70"/>
        <v>0</v>
      </c>
      <c r="K92" s="201">
        <f t="shared" si="71"/>
        <v>0</v>
      </c>
      <c r="L92" s="201">
        <f t="shared" si="72"/>
        <v>0</v>
      </c>
      <c r="M92" s="201">
        <f t="shared" si="76"/>
        <v>0</v>
      </c>
      <c r="N92" s="201">
        <f t="shared" si="77"/>
        <v>0</v>
      </c>
      <c r="O92" s="366" t="str">
        <f t="shared" si="78"/>
        <v>0%</v>
      </c>
      <c r="P92" s="213">
        <f t="shared" si="83"/>
        <v>3.1812028745554173E-2</v>
      </c>
      <c r="Q92" s="92">
        <f t="shared" si="83"/>
        <v>6.0159887793215005E-3</v>
      </c>
      <c r="R92" s="92">
        <f t="shared" si="84"/>
        <v>0</v>
      </c>
      <c r="S92" s="92">
        <f t="shared" si="84"/>
        <v>0</v>
      </c>
      <c r="T92" s="92">
        <f t="shared" si="84"/>
        <v>0</v>
      </c>
      <c r="U92" s="92"/>
      <c r="AA92" s="154"/>
    </row>
    <row r="93" spans="1:27" x14ac:dyDescent="0.15">
      <c r="A93" s="81" t="s">
        <v>479</v>
      </c>
      <c r="B93" s="8">
        <f>G46</f>
        <v>5.5100000000000003E-2</v>
      </c>
      <c r="C93" s="8">
        <f>L46</f>
        <v>0</v>
      </c>
      <c r="D93" s="8">
        <f>Q46</f>
        <v>3.1948881789137379E-2</v>
      </c>
      <c r="E93" s="8">
        <f>V46</f>
        <v>1.199760047990402E-2</v>
      </c>
      <c r="F93" s="501">
        <f>AA46</f>
        <v>5.0000000000000001E-3</v>
      </c>
      <c r="G93" s="201">
        <f>AF46</f>
        <v>0</v>
      </c>
      <c r="H93" s="201">
        <f t="shared" si="75"/>
        <v>0</v>
      </c>
      <c r="I93" s="201">
        <f t="shared" si="69"/>
        <v>0</v>
      </c>
      <c r="J93" s="201">
        <f t="shared" si="70"/>
        <v>0</v>
      </c>
      <c r="K93" s="201">
        <f t="shared" si="71"/>
        <v>0</v>
      </c>
      <c r="L93" s="201">
        <f t="shared" si="72"/>
        <v>0</v>
      </c>
      <c r="M93" s="201">
        <f t="shared" si="76"/>
        <v>0</v>
      </c>
      <c r="N93" s="201">
        <f t="shared" si="77"/>
        <v>0</v>
      </c>
      <c r="O93" s="366" t="str">
        <f t="shared" si="78"/>
        <v>0%</v>
      </c>
      <c r="P93" s="213">
        <f t="shared" si="83"/>
        <v>9.9057849784274024E-3</v>
      </c>
      <c r="Q93" s="92">
        <f t="shared" si="83"/>
        <v>2.5071633237822352E-3</v>
      </c>
      <c r="R93" s="92">
        <f t="shared" si="84"/>
        <v>0</v>
      </c>
      <c r="S93" s="92">
        <f t="shared" si="84"/>
        <v>0</v>
      </c>
      <c r="T93" s="92">
        <f t="shared" si="84"/>
        <v>0</v>
      </c>
      <c r="U93" s="92"/>
      <c r="AA93" s="154"/>
    </row>
    <row r="100" spans="5:8" x14ac:dyDescent="0.15">
      <c r="G100" s="178"/>
      <c r="H100" s="178"/>
    </row>
    <row r="102" spans="5:8" x14ac:dyDescent="0.15">
      <c r="E102" s="178"/>
    </row>
    <row r="104" spans="5:8" x14ac:dyDescent="0.15">
      <c r="F104" s="508"/>
      <c r="G104" s="299"/>
    </row>
    <row r="107" spans="5:8" x14ac:dyDescent="0.15">
      <c r="F107" s="509"/>
    </row>
  </sheetData>
  <mergeCells count="33">
    <mergeCell ref="A48:K48"/>
    <mergeCell ref="A49:O49"/>
    <mergeCell ref="P49:U49"/>
    <mergeCell ref="BC4:BG4"/>
    <mergeCell ref="AN3:AR3"/>
    <mergeCell ref="AS3:AW3"/>
    <mergeCell ref="AX3:BB3"/>
    <mergeCell ref="BC3:BG3"/>
    <mergeCell ref="AX4:BB4"/>
    <mergeCell ref="E4:I4"/>
    <mergeCell ref="J4:N4"/>
    <mergeCell ref="O4:S4"/>
    <mergeCell ref="T4:X4"/>
    <mergeCell ref="Y4:AC4"/>
    <mergeCell ref="AI3:AM3"/>
    <mergeCell ref="AD4:AH4"/>
    <mergeCell ref="B2:C2"/>
    <mergeCell ref="D2:D3"/>
    <mergeCell ref="E2:M2"/>
    <mergeCell ref="E3:I3"/>
    <mergeCell ref="J3:N3"/>
    <mergeCell ref="W49:X49"/>
    <mergeCell ref="O3:S3"/>
    <mergeCell ref="T3:X3"/>
    <mergeCell ref="Y3:AC3"/>
    <mergeCell ref="AD3:AH3"/>
    <mergeCell ref="BH3:BL3"/>
    <mergeCell ref="BH4:BL4"/>
    <mergeCell ref="BM3:BQ3"/>
    <mergeCell ref="BM4:BQ4"/>
    <mergeCell ref="AI4:AM4"/>
    <mergeCell ref="AN4:AR4"/>
    <mergeCell ref="AS4:AW4"/>
  </mergeCells>
  <phoneticPr fontId="2" type="noConversion"/>
  <conditionalFormatting sqref="H21:I21">
    <cfRule type="cellIs" dxfId="14491" priority="562" operator="lessThan">
      <formula>#REF!</formula>
    </cfRule>
  </conditionalFormatting>
  <conditionalFormatting sqref="H9:I9">
    <cfRule type="cellIs" dxfId="14490" priority="564" operator="lessThan">
      <formula>#REF!</formula>
    </cfRule>
    <cfRule type="cellIs" dxfId="14489" priority="565" operator="greaterThan">
      <formula>#REF!</formula>
    </cfRule>
  </conditionalFormatting>
  <conditionalFormatting sqref="H10:I10">
    <cfRule type="cellIs" dxfId="14488" priority="563" operator="lessThan">
      <formula>#REF!</formula>
    </cfRule>
  </conditionalFormatting>
  <conditionalFormatting sqref="H11:I11">
    <cfRule type="cellIs" dxfId="14487" priority="561" operator="lessThan">
      <formula>#REF!</formula>
    </cfRule>
  </conditionalFormatting>
  <conditionalFormatting sqref="H12:I12">
    <cfRule type="cellIs" dxfId="14486" priority="560" operator="lessThan">
      <formula>#REF!</formula>
    </cfRule>
  </conditionalFormatting>
  <conditionalFormatting sqref="F19:G19">
    <cfRule type="cellIs" dxfId="14485" priority="559" operator="greaterThan">
      <formula>#REF!</formula>
    </cfRule>
  </conditionalFormatting>
  <conditionalFormatting sqref="H20:I20">
    <cfRule type="cellIs" dxfId="14484" priority="566" operator="lessThan">
      <formula>#REF!</formula>
    </cfRule>
    <cfRule type="cellIs" dxfId="14483" priority="567" operator="lessThan">
      <formula>#REF!</formula>
    </cfRule>
  </conditionalFormatting>
  <conditionalFormatting sqref="M21">
    <cfRule type="cellIs" dxfId="14482" priority="556" operator="lessThan">
      <formula>#REF!</formula>
    </cfRule>
  </conditionalFormatting>
  <conditionalFormatting sqref="M11:N11">
    <cfRule type="cellIs" dxfId="14481" priority="555" operator="lessThan">
      <formula>#REF!</formula>
    </cfRule>
  </conditionalFormatting>
  <conditionalFormatting sqref="M12:N12">
    <cfRule type="cellIs" dxfId="14480" priority="554" operator="lessThan">
      <formula>#REF!</formula>
    </cfRule>
  </conditionalFormatting>
  <conditionalFormatting sqref="M20">
    <cfRule type="cellIs" dxfId="14479" priority="557" operator="lessThan">
      <formula>#REF!</formula>
    </cfRule>
    <cfRule type="cellIs" dxfId="14478" priority="558" operator="lessThan">
      <formula>#REF!</formula>
    </cfRule>
  </conditionalFormatting>
  <conditionalFormatting sqref="G13">
    <cfRule type="cellIs" dxfId="14477" priority="552" operator="greaterThan">
      <formula>#REF!</formula>
    </cfRule>
  </conditionalFormatting>
  <conditionalFormatting sqref="L13">
    <cfRule type="cellIs" dxfId="14476" priority="550" operator="greaterThan">
      <formula>#REF!</formula>
    </cfRule>
  </conditionalFormatting>
  <conditionalFormatting sqref="L17">
    <cfRule type="cellIs" dxfId="14475" priority="551" operator="greaterThan">
      <formula>#REF!</formula>
    </cfRule>
  </conditionalFormatting>
  <conditionalFormatting sqref="H30:I30">
    <cfRule type="cellIs" dxfId="14474" priority="547" operator="lessThan">
      <formula>#REF!</formula>
    </cfRule>
  </conditionalFormatting>
  <conditionalFormatting sqref="H29:I29">
    <cfRule type="cellIs" dxfId="14473" priority="548" operator="lessThan">
      <formula>#REF!</formula>
    </cfRule>
    <cfRule type="cellIs" dxfId="14472" priority="549" operator="lessThan">
      <formula>#REF!</formula>
    </cfRule>
  </conditionalFormatting>
  <conditionalFormatting sqref="M30">
    <cfRule type="cellIs" dxfId="14471" priority="544" operator="lessThan">
      <formula>#REF!</formula>
    </cfRule>
  </conditionalFormatting>
  <conditionalFormatting sqref="M29">
    <cfRule type="cellIs" dxfId="14470" priority="545" operator="lessThan">
      <formula>#REF!</formula>
    </cfRule>
    <cfRule type="cellIs" dxfId="14469" priority="546" operator="lessThan">
      <formula>#REF!</formula>
    </cfRule>
  </conditionalFormatting>
  <conditionalFormatting sqref="H39:I39">
    <cfRule type="cellIs" dxfId="14468" priority="541" operator="lessThan">
      <formula>#REF!</formula>
    </cfRule>
  </conditionalFormatting>
  <conditionalFormatting sqref="H38:I38">
    <cfRule type="cellIs" dxfId="14467" priority="542" operator="lessThan">
      <formula>#REF!</formula>
    </cfRule>
    <cfRule type="cellIs" dxfId="14466" priority="543" operator="lessThan">
      <formula>#REF!</formula>
    </cfRule>
  </conditionalFormatting>
  <conditionalFormatting sqref="M39">
    <cfRule type="cellIs" dxfId="14465" priority="540" operator="lessThan">
      <formula>#REF!</formula>
    </cfRule>
  </conditionalFormatting>
  <conditionalFormatting sqref="R21">
    <cfRule type="cellIs" dxfId="14464" priority="537" operator="lessThan">
      <formula>#REF!</formula>
    </cfRule>
  </conditionalFormatting>
  <conditionalFormatting sqref="R11:S11">
    <cfRule type="cellIs" dxfId="14463" priority="536" operator="lessThan">
      <formula>#REF!</formula>
    </cfRule>
  </conditionalFormatting>
  <conditionalFormatting sqref="R12:S12">
    <cfRule type="cellIs" dxfId="14462" priority="535" operator="lessThan">
      <formula>#REF!</formula>
    </cfRule>
  </conditionalFormatting>
  <conditionalFormatting sqref="R20">
    <cfRule type="cellIs" dxfId="14461" priority="538" operator="lessThan">
      <formula>#REF!</formula>
    </cfRule>
    <cfRule type="cellIs" dxfId="14460" priority="539" operator="lessThan">
      <formula>#REF!</formula>
    </cfRule>
  </conditionalFormatting>
  <conditionalFormatting sqref="R30">
    <cfRule type="cellIs" dxfId="14459" priority="532" operator="lessThan">
      <formula>#REF!</formula>
    </cfRule>
  </conditionalFormatting>
  <conditionalFormatting sqref="R29">
    <cfRule type="cellIs" dxfId="14458" priority="533" operator="lessThan">
      <formula>#REF!</formula>
    </cfRule>
    <cfRule type="cellIs" dxfId="14457" priority="534" operator="lessThan">
      <formula>#REF!</formula>
    </cfRule>
  </conditionalFormatting>
  <conditionalFormatting sqref="R39">
    <cfRule type="cellIs" dxfId="14456" priority="531" operator="lessThan">
      <formula>#REF!</formula>
    </cfRule>
  </conditionalFormatting>
  <conditionalFormatting sqref="M9:N9">
    <cfRule type="cellIs" dxfId="14455" priority="529" operator="lessThan">
      <formula>#REF!</formula>
    </cfRule>
    <cfRule type="cellIs" dxfId="14454" priority="530" operator="greaterThan">
      <formula>#REF!</formula>
    </cfRule>
  </conditionalFormatting>
  <conditionalFormatting sqref="R9:S9">
    <cfRule type="cellIs" dxfId="14453" priority="527" operator="lessThan">
      <formula>#REF!</formula>
    </cfRule>
    <cfRule type="cellIs" dxfId="14452" priority="528" operator="greaterThan">
      <formula>#REF!</formula>
    </cfRule>
  </conditionalFormatting>
  <conditionalFormatting sqref="T19">
    <cfRule type="cellIs" dxfId="14451" priority="526" operator="greaterThan">
      <formula>#REF!</formula>
    </cfRule>
  </conditionalFormatting>
  <conditionalFormatting sqref="W21">
    <cfRule type="cellIs" dxfId="14450" priority="523" operator="lessThan">
      <formula>#REF!</formula>
    </cfRule>
  </conditionalFormatting>
  <conditionalFormatting sqref="W11:X11">
    <cfRule type="cellIs" dxfId="14449" priority="522" operator="lessThan">
      <formula>#REF!</formula>
    </cfRule>
  </conditionalFormatting>
  <conditionalFormatting sqref="W12:X12">
    <cfRule type="cellIs" dxfId="14448" priority="521" operator="lessThan">
      <formula>#REF!</formula>
    </cfRule>
  </conditionalFormatting>
  <conditionalFormatting sqref="W20">
    <cfRule type="cellIs" dxfId="14447" priority="524" operator="lessThan">
      <formula>#REF!</formula>
    </cfRule>
    <cfRule type="cellIs" dxfId="14446" priority="525" operator="lessThan">
      <formula>#REF!</formula>
    </cfRule>
  </conditionalFormatting>
  <conditionalFormatting sqref="W30">
    <cfRule type="cellIs" dxfId="14445" priority="518" operator="lessThan">
      <formula>#REF!</formula>
    </cfRule>
  </conditionalFormatting>
  <conditionalFormatting sqref="W29">
    <cfRule type="cellIs" dxfId="14444" priority="519" operator="lessThan">
      <formula>#REF!</formula>
    </cfRule>
    <cfRule type="cellIs" dxfId="14443" priority="520" operator="lessThan">
      <formula>#REF!</formula>
    </cfRule>
  </conditionalFormatting>
  <conditionalFormatting sqref="W39">
    <cfRule type="cellIs" dxfId="14442" priority="517" operator="lessThan">
      <formula>#REF!</formula>
    </cfRule>
  </conditionalFormatting>
  <conditionalFormatting sqref="W9:X9">
    <cfRule type="cellIs" dxfId="14441" priority="515" operator="lessThan">
      <formula>#REF!</formula>
    </cfRule>
    <cfRule type="cellIs" dxfId="14440" priority="516" operator="greaterThan">
      <formula>#REF!</formula>
    </cfRule>
  </conditionalFormatting>
  <conditionalFormatting sqref="Y17">
    <cfRule type="cellIs" dxfId="14439" priority="514" operator="greaterThan">
      <formula>#REF!</formula>
    </cfRule>
  </conditionalFormatting>
  <conditionalFormatting sqref="AB21">
    <cfRule type="cellIs" dxfId="14438" priority="511" operator="lessThan">
      <formula>#REF!</formula>
    </cfRule>
  </conditionalFormatting>
  <conditionalFormatting sqref="AB11:AC11">
    <cfRule type="cellIs" dxfId="14437" priority="510" operator="lessThan">
      <formula>#REF!</formula>
    </cfRule>
  </conditionalFormatting>
  <conditionalFormatting sqref="AB12:AC12">
    <cfRule type="cellIs" dxfId="14436" priority="509" operator="lessThan">
      <formula>#REF!</formula>
    </cfRule>
  </conditionalFormatting>
  <conditionalFormatting sqref="AB20">
    <cfRule type="cellIs" dxfId="14435" priority="512" operator="lessThan">
      <formula>#REF!</formula>
    </cfRule>
    <cfRule type="cellIs" dxfId="14434" priority="513" operator="lessThan">
      <formula>#REF!</formula>
    </cfRule>
  </conditionalFormatting>
  <conditionalFormatting sqref="AB30">
    <cfRule type="cellIs" dxfId="14433" priority="506" operator="lessThan">
      <formula>#REF!</formula>
    </cfRule>
  </conditionalFormatting>
  <conditionalFormatting sqref="AB29">
    <cfRule type="cellIs" dxfId="14432" priority="507" operator="lessThan">
      <formula>#REF!</formula>
    </cfRule>
    <cfRule type="cellIs" dxfId="14431" priority="508" operator="lessThan">
      <formula>#REF!</formula>
    </cfRule>
  </conditionalFormatting>
  <conditionalFormatting sqref="AB39">
    <cfRule type="cellIs" dxfId="14430" priority="505" operator="lessThan">
      <formula>#REF!</formula>
    </cfRule>
  </conditionalFormatting>
  <conditionalFormatting sqref="AB9:AC9">
    <cfRule type="cellIs" dxfId="14429" priority="503" operator="lessThan">
      <formula>#REF!</formula>
    </cfRule>
    <cfRule type="cellIs" dxfId="14428" priority="504" operator="greaterThan">
      <formula>#REF!</formula>
    </cfRule>
  </conditionalFormatting>
  <conditionalFormatting sqref="AD19 AD15 AD17">
    <cfRule type="cellIs" dxfId="14427" priority="502" operator="greaterThan">
      <formula>#REF!</formula>
    </cfRule>
  </conditionalFormatting>
  <conditionalFormatting sqref="AG21">
    <cfRule type="cellIs" dxfId="14426" priority="499" operator="lessThan">
      <formula>#REF!</formula>
    </cfRule>
  </conditionalFormatting>
  <conditionalFormatting sqref="AG11:AH11">
    <cfRule type="cellIs" dxfId="14425" priority="498" operator="lessThan">
      <formula>#REF!</formula>
    </cfRule>
  </conditionalFormatting>
  <conditionalFormatting sqref="AG12:AH12">
    <cfRule type="cellIs" dxfId="14424" priority="497" operator="lessThan">
      <formula>#REF!</formula>
    </cfRule>
  </conditionalFormatting>
  <conditionalFormatting sqref="AG20">
    <cfRule type="cellIs" dxfId="14423" priority="500" operator="lessThan">
      <formula>#REF!</formula>
    </cfRule>
    <cfRule type="cellIs" dxfId="14422" priority="501" operator="lessThan">
      <formula>#REF!</formula>
    </cfRule>
  </conditionalFormatting>
  <conditionalFormatting sqref="AG30">
    <cfRule type="cellIs" dxfId="14421" priority="494" operator="lessThan">
      <formula>#REF!</formula>
    </cfRule>
  </conditionalFormatting>
  <conditionalFormatting sqref="AG29">
    <cfRule type="cellIs" dxfId="14420" priority="495" operator="lessThan">
      <formula>#REF!</formula>
    </cfRule>
    <cfRule type="cellIs" dxfId="14419" priority="496" operator="lessThan">
      <formula>#REF!</formula>
    </cfRule>
  </conditionalFormatting>
  <conditionalFormatting sqref="AG39">
    <cfRule type="cellIs" dxfId="14418" priority="493" operator="lessThan">
      <formula>#REF!</formula>
    </cfRule>
  </conditionalFormatting>
  <conditionalFormatting sqref="AG9:AH9">
    <cfRule type="cellIs" dxfId="14417" priority="491" operator="lessThan">
      <formula>#REF!</formula>
    </cfRule>
    <cfRule type="cellIs" dxfId="14416" priority="492" operator="greaterThan">
      <formula>#REF!</formula>
    </cfRule>
  </conditionalFormatting>
  <conditionalFormatting sqref="Q19">
    <cfRule type="cellIs" dxfId="14415" priority="490" operator="greaterThan">
      <formula>#REF!</formula>
    </cfRule>
  </conditionalFormatting>
  <conditionalFormatting sqref="P14:Q14 Q15">
    <cfRule type="cellIs" dxfId="14414" priority="488" operator="greaterThan">
      <formula>#REF!</formula>
    </cfRule>
  </conditionalFormatting>
  <conditionalFormatting sqref="Q13">
    <cfRule type="cellIs" dxfId="14413" priority="487" operator="greaterThan">
      <formula>#REF!</formula>
    </cfRule>
  </conditionalFormatting>
  <conditionalFormatting sqref="Q17">
    <cfRule type="cellIs" dxfId="14412" priority="489" operator="greaterThan">
      <formula>#REF!</formula>
    </cfRule>
  </conditionalFormatting>
  <conditionalFormatting sqref="U19:V19">
    <cfRule type="cellIs" dxfId="14411" priority="486" operator="greaterThan">
      <formula>#REF!</formula>
    </cfRule>
  </conditionalFormatting>
  <conditionalFormatting sqref="V14:V15">
    <cfRule type="cellIs" dxfId="14410" priority="484" operator="greaterThan">
      <formula>#REF!</formula>
    </cfRule>
  </conditionalFormatting>
  <conditionalFormatting sqref="V13">
    <cfRule type="cellIs" dxfId="14409" priority="483" operator="greaterThan">
      <formula>#REF!</formula>
    </cfRule>
  </conditionalFormatting>
  <conditionalFormatting sqref="V17">
    <cfRule type="cellIs" dxfId="14408" priority="485" operator="greaterThan">
      <formula>#REF!</formula>
    </cfRule>
  </conditionalFormatting>
  <conditionalFormatting sqref="AA14:AA15">
    <cfRule type="cellIs" dxfId="14407" priority="480" operator="greaterThan">
      <formula>#REF!</formula>
    </cfRule>
  </conditionalFormatting>
  <conditionalFormatting sqref="AA13">
    <cfRule type="cellIs" dxfId="14406" priority="479" operator="greaterThan">
      <formula>#REF!</formula>
    </cfRule>
  </conditionalFormatting>
  <conditionalFormatting sqref="Z17:AA17">
    <cfRule type="cellIs" dxfId="14405" priority="481" operator="greaterThan">
      <formula>#REF!</formula>
    </cfRule>
  </conditionalFormatting>
  <conditionalFormatting sqref="AE19:AF19">
    <cfRule type="cellIs" dxfId="14404" priority="478" operator="greaterThan">
      <formula>#REF!</formula>
    </cfRule>
  </conditionalFormatting>
  <conditionalFormatting sqref="AE15:AF15 AF14">
    <cfRule type="cellIs" dxfId="14403" priority="476" operator="greaterThan">
      <formula>#REF!</formula>
    </cfRule>
  </conditionalFormatting>
  <conditionalFormatting sqref="AF13">
    <cfRule type="cellIs" dxfId="14402" priority="475" operator="greaterThan">
      <formula>#REF!</formula>
    </cfRule>
  </conditionalFormatting>
  <conditionalFormatting sqref="AE17:AF17">
    <cfRule type="cellIs" dxfId="14401" priority="477" operator="greaterThan">
      <formula>#REF!</formula>
    </cfRule>
  </conditionalFormatting>
  <conditionalFormatting sqref="L14:L15">
    <cfRule type="cellIs" dxfId="14400" priority="474" operator="greaterThan">
      <formula>#REF!</formula>
    </cfRule>
  </conditionalFormatting>
  <conditionalFormatting sqref="G14">
    <cfRule type="cellIs" dxfId="14399" priority="471" operator="greaterThan">
      <formula>#REF!</formula>
    </cfRule>
  </conditionalFormatting>
  <conditionalFormatting sqref="M38">
    <cfRule type="cellIs" dxfId="14398" priority="469" operator="lessThan">
      <formula>#REF!</formula>
    </cfRule>
    <cfRule type="cellIs" dxfId="14397" priority="470" operator="lessThan">
      <formula>#REF!</formula>
    </cfRule>
  </conditionalFormatting>
  <conditionalFormatting sqref="R38">
    <cfRule type="cellIs" dxfId="14396" priority="467" operator="lessThan">
      <formula>#REF!</formula>
    </cfRule>
    <cfRule type="cellIs" dxfId="14395" priority="468" operator="lessThan">
      <formula>#REF!</formula>
    </cfRule>
  </conditionalFormatting>
  <conditionalFormatting sqref="W38">
    <cfRule type="cellIs" dxfId="14394" priority="465" operator="lessThan">
      <formula>#REF!</formula>
    </cfRule>
    <cfRule type="cellIs" dxfId="14393" priority="466" operator="lessThan">
      <formula>#REF!</formula>
    </cfRule>
  </conditionalFormatting>
  <conditionalFormatting sqref="AB38">
    <cfRule type="cellIs" dxfId="14392" priority="463" operator="lessThan">
      <formula>#REF!</formula>
    </cfRule>
    <cfRule type="cellIs" dxfId="14391" priority="464" operator="lessThan">
      <formula>#REF!</formula>
    </cfRule>
  </conditionalFormatting>
  <conditionalFormatting sqref="AG38">
    <cfRule type="cellIs" dxfId="14390" priority="461" operator="lessThan">
      <formula>#REF!</formula>
    </cfRule>
    <cfRule type="cellIs" dxfId="14389" priority="462" operator="lessThan">
      <formula>#REF!</formula>
    </cfRule>
  </conditionalFormatting>
  <conditionalFormatting sqref="N10">
    <cfRule type="cellIs" dxfId="14388" priority="460" operator="lessThan">
      <formula>#REF!</formula>
    </cfRule>
  </conditionalFormatting>
  <conditionalFormatting sqref="S10">
    <cfRule type="cellIs" dxfId="14387" priority="459" operator="lessThan">
      <formula>#REF!</formula>
    </cfRule>
  </conditionalFormatting>
  <conditionalFormatting sqref="X10">
    <cfRule type="cellIs" dxfId="14386" priority="458" operator="lessThan">
      <formula>#REF!</formula>
    </cfRule>
  </conditionalFormatting>
  <conditionalFormatting sqref="AC10">
    <cfRule type="cellIs" dxfId="14385" priority="457" operator="lessThan">
      <formula>#REF!</formula>
    </cfRule>
  </conditionalFormatting>
  <conditionalFormatting sqref="AH10">
    <cfRule type="cellIs" dxfId="14384" priority="456" operator="lessThan">
      <formula>#REF!</formula>
    </cfRule>
  </conditionalFormatting>
  <conditionalFormatting sqref="AI19 AI15 AI17">
    <cfRule type="cellIs" dxfId="14383" priority="455" operator="greaterThan">
      <formula>#REF!</formula>
    </cfRule>
  </conditionalFormatting>
  <conditionalFormatting sqref="AL21">
    <cfRule type="cellIs" dxfId="14382" priority="452" operator="lessThan">
      <formula>#REF!</formula>
    </cfRule>
  </conditionalFormatting>
  <conditionalFormatting sqref="AL11:AM11">
    <cfRule type="cellIs" dxfId="14381" priority="451" operator="lessThan">
      <formula>#REF!</formula>
    </cfRule>
  </conditionalFormatting>
  <conditionalFormatting sqref="AL12:AM12">
    <cfRule type="cellIs" dxfId="14380" priority="450" operator="lessThan">
      <formula>#REF!</formula>
    </cfRule>
  </conditionalFormatting>
  <conditionalFormatting sqref="AL20">
    <cfRule type="cellIs" dxfId="14379" priority="453" operator="lessThan">
      <formula>#REF!</formula>
    </cfRule>
    <cfRule type="cellIs" dxfId="14378" priority="454" operator="lessThan">
      <formula>#REF!</formula>
    </cfRule>
  </conditionalFormatting>
  <conditionalFormatting sqref="AL30">
    <cfRule type="cellIs" dxfId="14377" priority="447" operator="lessThan">
      <formula>#REF!</formula>
    </cfRule>
  </conditionalFormatting>
  <conditionalFormatting sqref="AL29">
    <cfRule type="cellIs" dxfId="14376" priority="448" operator="lessThan">
      <formula>#REF!</formula>
    </cfRule>
    <cfRule type="cellIs" dxfId="14375" priority="449" operator="lessThan">
      <formula>#REF!</formula>
    </cfRule>
  </conditionalFormatting>
  <conditionalFormatting sqref="AL39">
    <cfRule type="cellIs" dxfId="14374" priority="446" operator="lessThan">
      <formula>#REF!</formula>
    </cfRule>
  </conditionalFormatting>
  <conditionalFormatting sqref="AL9:AM9">
    <cfRule type="cellIs" dxfId="14373" priority="444" operator="lessThan">
      <formula>#REF!</formula>
    </cfRule>
    <cfRule type="cellIs" dxfId="14372" priority="445" operator="greaterThan">
      <formula>#REF!</formula>
    </cfRule>
  </conditionalFormatting>
  <conditionalFormatting sqref="AJ19:AK19">
    <cfRule type="cellIs" dxfId="14371" priority="443" operator="greaterThan">
      <formula>#REF!</formula>
    </cfRule>
  </conditionalFormatting>
  <conditionalFormatting sqref="AJ15:AK15 AK14">
    <cfRule type="cellIs" dxfId="14370" priority="441" operator="greaterThan">
      <formula>#REF!</formula>
    </cfRule>
  </conditionalFormatting>
  <conditionalFormatting sqref="AK13">
    <cfRule type="cellIs" dxfId="14369" priority="440" operator="greaterThan">
      <formula>#REF!</formula>
    </cfRule>
  </conditionalFormatting>
  <conditionalFormatting sqref="AJ17:AK17">
    <cfRule type="cellIs" dxfId="14368" priority="442" operator="greaterThan">
      <formula>#REF!</formula>
    </cfRule>
  </conditionalFormatting>
  <conditionalFormatting sqref="AL38">
    <cfRule type="cellIs" dxfId="14367" priority="438" operator="lessThan">
      <formula>#REF!</formula>
    </cfRule>
    <cfRule type="cellIs" dxfId="14366" priority="439" operator="lessThan">
      <formula>#REF!</formula>
    </cfRule>
  </conditionalFormatting>
  <conditionalFormatting sqref="AM10">
    <cfRule type="cellIs" dxfId="14365" priority="437" operator="lessThan">
      <formula>#REF!</formula>
    </cfRule>
  </conditionalFormatting>
  <conditionalFormatting sqref="AN19 AN15 AN17">
    <cfRule type="cellIs" dxfId="14364" priority="436" operator="greaterThan">
      <formula>#REF!</formula>
    </cfRule>
  </conditionalFormatting>
  <conditionalFormatting sqref="AQ21">
    <cfRule type="cellIs" dxfId="14363" priority="433" operator="lessThan">
      <formula>#REF!</formula>
    </cfRule>
  </conditionalFormatting>
  <conditionalFormatting sqref="AQ11:AR11">
    <cfRule type="cellIs" dxfId="14362" priority="432" operator="lessThan">
      <formula>#REF!</formula>
    </cfRule>
  </conditionalFormatting>
  <conditionalFormatting sqref="AQ12:AR12">
    <cfRule type="cellIs" dxfId="14361" priority="431" operator="lessThan">
      <formula>#REF!</formula>
    </cfRule>
  </conditionalFormatting>
  <conditionalFormatting sqref="AQ20">
    <cfRule type="cellIs" dxfId="14360" priority="434" operator="lessThan">
      <formula>#REF!</formula>
    </cfRule>
    <cfRule type="cellIs" dxfId="14359" priority="435" operator="lessThan">
      <formula>#REF!</formula>
    </cfRule>
  </conditionalFormatting>
  <conditionalFormatting sqref="AQ30">
    <cfRule type="cellIs" dxfId="14358" priority="428" operator="lessThan">
      <formula>#REF!</formula>
    </cfRule>
  </conditionalFormatting>
  <conditionalFormatting sqref="AQ29">
    <cfRule type="cellIs" dxfId="14357" priority="429" operator="lessThan">
      <formula>#REF!</formula>
    </cfRule>
    <cfRule type="cellIs" dxfId="14356" priority="430" operator="lessThan">
      <formula>#REF!</formula>
    </cfRule>
  </conditionalFormatting>
  <conditionalFormatting sqref="AQ39">
    <cfRule type="cellIs" dxfId="14355" priority="427" operator="lessThan">
      <formula>#REF!</formula>
    </cfRule>
  </conditionalFormatting>
  <conditionalFormatting sqref="AQ9:AR9">
    <cfRule type="cellIs" dxfId="14354" priority="425" operator="lessThan">
      <formula>#REF!</formula>
    </cfRule>
    <cfRule type="cellIs" dxfId="14353" priority="426" operator="greaterThan">
      <formula>#REF!</formula>
    </cfRule>
  </conditionalFormatting>
  <conditionalFormatting sqref="AO19:AP19">
    <cfRule type="cellIs" dxfId="14352" priority="424" operator="greaterThan">
      <formula>#REF!</formula>
    </cfRule>
  </conditionalFormatting>
  <conditionalFormatting sqref="AO15:AP15 AP14">
    <cfRule type="cellIs" dxfId="14351" priority="422" operator="greaterThan">
      <formula>#REF!</formula>
    </cfRule>
  </conditionalFormatting>
  <conditionalFormatting sqref="AP13">
    <cfRule type="cellIs" dxfId="14350" priority="421" operator="greaterThan">
      <formula>#REF!</formula>
    </cfRule>
  </conditionalFormatting>
  <conditionalFormatting sqref="AO17:AP17">
    <cfRule type="cellIs" dxfId="14349" priority="423" operator="greaterThan">
      <formula>#REF!</formula>
    </cfRule>
  </conditionalFormatting>
  <conditionalFormatting sqref="AQ38">
    <cfRule type="cellIs" dxfId="14348" priority="419" operator="lessThan">
      <formula>#REF!</formula>
    </cfRule>
    <cfRule type="cellIs" dxfId="14347" priority="420" operator="lessThan">
      <formula>#REF!</formula>
    </cfRule>
  </conditionalFormatting>
  <conditionalFormatting sqref="AR10">
    <cfRule type="cellIs" dxfId="14346" priority="418" operator="lessThan">
      <formula>#REF!</formula>
    </cfRule>
  </conditionalFormatting>
  <conditionalFormatting sqref="AS19 AS13:AS15 AS17">
    <cfRule type="cellIs" dxfId="14345" priority="417" operator="greaterThan">
      <formula>#REF!</formula>
    </cfRule>
  </conditionalFormatting>
  <conditionalFormatting sqref="AV21">
    <cfRule type="cellIs" dxfId="14344" priority="414" operator="lessThan">
      <formula>#REF!</formula>
    </cfRule>
  </conditionalFormatting>
  <conditionalFormatting sqref="AV11:AW11">
    <cfRule type="cellIs" dxfId="14343" priority="413" operator="lessThan">
      <formula>#REF!</formula>
    </cfRule>
  </conditionalFormatting>
  <conditionalFormatting sqref="AV12:AW12">
    <cfRule type="cellIs" dxfId="14342" priority="412" operator="lessThan">
      <formula>#REF!</formula>
    </cfRule>
  </conditionalFormatting>
  <conditionalFormatting sqref="AV20">
    <cfRule type="cellIs" dxfId="14341" priority="415" operator="lessThan">
      <formula>#REF!</formula>
    </cfRule>
    <cfRule type="cellIs" dxfId="14340" priority="416" operator="lessThan">
      <formula>#REF!</formula>
    </cfRule>
  </conditionalFormatting>
  <conditionalFormatting sqref="AV30">
    <cfRule type="cellIs" dxfId="14339" priority="409" operator="lessThan">
      <formula>#REF!</formula>
    </cfRule>
  </conditionalFormatting>
  <conditionalFormatting sqref="AV29">
    <cfRule type="cellIs" dxfId="14338" priority="410" operator="lessThan">
      <formula>#REF!</formula>
    </cfRule>
    <cfRule type="cellIs" dxfId="14337" priority="411" operator="lessThan">
      <formula>#REF!</formula>
    </cfRule>
  </conditionalFormatting>
  <conditionalFormatting sqref="AV39">
    <cfRule type="cellIs" dxfId="14336" priority="408" operator="lessThan">
      <formula>#REF!</formula>
    </cfRule>
  </conditionalFormatting>
  <conditionalFormatting sqref="AV9:AW9">
    <cfRule type="cellIs" dxfId="14335" priority="406" operator="lessThan">
      <formula>#REF!</formula>
    </cfRule>
    <cfRule type="cellIs" dxfId="14334" priority="407" operator="greaterThan">
      <formula>#REF!</formula>
    </cfRule>
  </conditionalFormatting>
  <conditionalFormatting sqref="AT19:AU19">
    <cfRule type="cellIs" dxfId="14333" priority="405" operator="greaterThan">
      <formula>#REF!</formula>
    </cfRule>
  </conditionalFormatting>
  <conditionalFormatting sqref="AT14:AU15">
    <cfRule type="cellIs" dxfId="14332" priority="403" operator="greaterThan">
      <formula>#REF!</formula>
    </cfRule>
  </conditionalFormatting>
  <conditionalFormatting sqref="AT13:AU13">
    <cfRule type="cellIs" dxfId="14331" priority="402" operator="greaterThan">
      <formula>#REF!</formula>
    </cfRule>
  </conditionalFormatting>
  <conditionalFormatting sqref="AT17:AU17">
    <cfRule type="cellIs" dxfId="14330" priority="404" operator="greaterThan">
      <formula>#REF!</formula>
    </cfRule>
  </conditionalFormatting>
  <conditionalFormatting sqref="AV38">
    <cfRule type="cellIs" dxfId="14329" priority="400" operator="lessThan">
      <formula>#REF!</formula>
    </cfRule>
    <cfRule type="cellIs" dxfId="14328" priority="401" operator="lessThan">
      <formula>#REF!</formula>
    </cfRule>
  </conditionalFormatting>
  <conditionalFormatting sqref="AW10">
    <cfRule type="cellIs" dxfId="14327" priority="399" operator="lessThan">
      <formula>#REF!</formula>
    </cfRule>
  </conditionalFormatting>
  <conditionalFormatting sqref="AX19 AX13:AX15 AX17">
    <cfRule type="cellIs" dxfId="14326" priority="398" operator="greaterThan">
      <formula>#REF!</formula>
    </cfRule>
  </conditionalFormatting>
  <conditionalFormatting sqref="BA21">
    <cfRule type="cellIs" dxfId="14325" priority="395" operator="lessThan">
      <formula>#REF!</formula>
    </cfRule>
  </conditionalFormatting>
  <conditionalFormatting sqref="BA11:BB11">
    <cfRule type="cellIs" dxfId="14324" priority="394" operator="lessThan">
      <formula>#REF!</formula>
    </cfRule>
  </conditionalFormatting>
  <conditionalFormatting sqref="BA12:BB12">
    <cfRule type="cellIs" dxfId="14323" priority="393" operator="lessThan">
      <formula>#REF!</formula>
    </cfRule>
  </conditionalFormatting>
  <conditionalFormatting sqref="BA20">
    <cfRule type="cellIs" dxfId="14322" priority="396" operator="lessThan">
      <formula>#REF!</formula>
    </cfRule>
    <cfRule type="cellIs" dxfId="14321" priority="397" operator="lessThan">
      <formula>#REF!</formula>
    </cfRule>
  </conditionalFormatting>
  <conditionalFormatting sqref="BA30">
    <cfRule type="cellIs" dxfId="14320" priority="390" operator="lessThan">
      <formula>#REF!</formula>
    </cfRule>
  </conditionalFormatting>
  <conditionalFormatting sqref="BA29">
    <cfRule type="cellIs" dxfId="14319" priority="391" operator="lessThan">
      <formula>#REF!</formula>
    </cfRule>
    <cfRule type="cellIs" dxfId="14318" priority="392" operator="lessThan">
      <formula>#REF!</formula>
    </cfRule>
  </conditionalFormatting>
  <conditionalFormatting sqref="BA39">
    <cfRule type="cellIs" dxfId="14317" priority="389" operator="lessThan">
      <formula>#REF!</formula>
    </cfRule>
  </conditionalFormatting>
  <conditionalFormatting sqref="BA9:BB9">
    <cfRule type="cellIs" dxfId="14316" priority="387" operator="lessThan">
      <formula>#REF!</formula>
    </cfRule>
    <cfRule type="cellIs" dxfId="14315" priority="388" operator="greaterThan">
      <formula>#REF!</formula>
    </cfRule>
  </conditionalFormatting>
  <conditionalFormatting sqref="AY19:AZ19">
    <cfRule type="cellIs" dxfId="14314" priority="386" operator="greaterThan">
      <formula>#REF!</formula>
    </cfRule>
  </conditionalFormatting>
  <conditionalFormatting sqref="AY14:AZ15">
    <cfRule type="cellIs" dxfId="14313" priority="384" operator="greaterThan">
      <formula>#REF!</formula>
    </cfRule>
  </conditionalFormatting>
  <conditionalFormatting sqref="AY13:AZ13">
    <cfRule type="cellIs" dxfId="14312" priority="383" operator="greaterThan">
      <formula>#REF!</formula>
    </cfRule>
  </conditionalFormatting>
  <conditionalFormatting sqref="AY17:AZ17">
    <cfRule type="cellIs" dxfId="14311" priority="385" operator="greaterThan">
      <formula>#REF!</formula>
    </cfRule>
  </conditionalFormatting>
  <conditionalFormatting sqref="BA38">
    <cfRule type="cellIs" dxfId="14310" priority="381" operator="lessThan">
      <formula>#REF!</formula>
    </cfRule>
    <cfRule type="cellIs" dxfId="14309" priority="382" operator="lessThan">
      <formula>#REF!</formula>
    </cfRule>
  </conditionalFormatting>
  <conditionalFormatting sqref="BB10">
    <cfRule type="cellIs" dxfId="14308" priority="380" operator="lessThan">
      <formula>#REF!</formula>
    </cfRule>
  </conditionalFormatting>
  <conditionalFormatting sqref="BC19 BC13:BC15 BC17">
    <cfRule type="cellIs" dxfId="14307" priority="284" operator="greaterThan">
      <formula>#REF!</formula>
    </cfRule>
  </conditionalFormatting>
  <conditionalFormatting sqref="BF21">
    <cfRule type="cellIs" dxfId="14306" priority="281" operator="lessThan">
      <formula>#REF!</formula>
    </cfRule>
  </conditionalFormatting>
  <conditionalFormatting sqref="BF11">
    <cfRule type="cellIs" dxfId="14305" priority="280" operator="lessThan">
      <formula>#REF!</formula>
    </cfRule>
  </conditionalFormatting>
  <conditionalFormatting sqref="BF12">
    <cfRule type="cellIs" dxfId="14304" priority="279" operator="lessThan">
      <formula>#REF!</formula>
    </cfRule>
  </conditionalFormatting>
  <conditionalFormatting sqref="BF20">
    <cfRule type="cellIs" dxfId="14303" priority="282" operator="lessThan">
      <formula>#REF!</formula>
    </cfRule>
    <cfRule type="cellIs" dxfId="14302" priority="283" operator="lessThan">
      <formula>#REF!</formula>
    </cfRule>
  </conditionalFormatting>
  <conditionalFormatting sqref="BF30">
    <cfRule type="cellIs" dxfId="14301" priority="276" operator="lessThan">
      <formula>#REF!</formula>
    </cfRule>
  </conditionalFormatting>
  <conditionalFormatting sqref="BF29">
    <cfRule type="cellIs" dxfId="14300" priority="277" operator="lessThan">
      <formula>#REF!</formula>
    </cfRule>
    <cfRule type="cellIs" dxfId="14299" priority="278" operator="lessThan">
      <formula>#REF!</formula>
    </cfRule>
  </conditionalFormatting>
  <conditionalFormatting sqref="BF39">
    <cfRule type="cellIs" dxfId="14298" priority="275" operator="lessThan">
      <formula>#REF!</formula>
    </cfRule>
  </conditionalFormatting>
  <conditionalFormatting sqref="BF9">
    <cfRule type="cellIs" dxfId="14297" priority="273" operator="lessThan">
      <formula>#REF!</formula>
    </cfRule>
    <cfRule type="cellIs" dxfId="14296" priority="274" operator="greaterThan">
      <formula>#REF!</formula>
    </cfRule>
  </conditionalFormatting>
  <conditionalFormatting sqref="BD19:BE19">
    <cfRule type="cellIs" dxfId="14295" priority="272" operator="greaterThan">
      <formula>#REF!</formula>
    </cfRule>
  </conditionalFormatting>
  <conditionalFormatting sqref="BD14:BE15">
    <cfRule type="cellIs" dxfId="14294" priority="270" operator="greaterThan">
      <formula>#REF!</formula>
    </cfRule>
  </conditionalFormatting>
  <conditionalFormatting sqref="BD13:BE13">
    <cfRule type="cellIs" dxfId="14293" priority="269" operator="greaterThan">
      <formula>#REF!</formula>
    </cfRule>
  </conditionalFormatting>
  <conditionalFormatting sqref="BD17:BE17">
    <cfRule type="cellIs" dxfId="14292" priority="271" operator="greaterThan">
      <formula>#REF!</formula>
    </cfRule>
  </conditionalFormatting>
  <conditionalFormatting sqref="BF38">
    <cfRule type="cellIs" dxfId="14291" priority="267" operator="lessThan">
      <formula>#REF!</formula>
    </cfRule>
    <cfRule type="cellIs" dxfId="14290" priority="268" operator="lessThan">
      <formula>#REF!</formula>
    </cfRule>
  </conditionalFormatting>
  <conditionalFormatting sqref="BG11">
    <cfRule type="cellIs" dxfId="14289" priority="261" operator="lessThan">
      <formula>#REF!</formula>
    </cfRule>
  </conditionalFormatting>
  <conditionalFormatting sqref="BG12">
    <cfRule type="cellIs" dxfId="14288" priority="260" operator="lessThan">
      <formula>#REF!</formula>
    </cfRule>
  </conditionalFormatting>
  <conditionalFormatting sqref="BG9">
    <cfRule type="cellIs" dxfId="14287" priority="254" operator="lessThan">
      <formula>#REF!</formula>
    </cfRule>
    <cfRule type="cellIs" dxfId="14286" priority="255" operator="greaterThan">
      <formula>#REF!</formula>
    </cfRule>
  </conditionalFormatting>
  <conditionalFormatting sqref="BG10">
    <cfRule type="cellIs" dxfId="14285" priority="251" operator="lessThan">
      <formula>#REF!</formula>
    </cfRule>
  </conditionalFormatting>
  <conditionalFormatting sqref="N21">
    <cfRule type="cellIs" dxfId="14284" priority="248" operator="lessThan">
      <formula>#REF!</formula>
    </cfRule>
  </conditionalFormatting>
  <conditionalFormatting sqref="N20">
    <cfRule type="cellIs" dxfId="14283" priority="249" operator="lessThan">
      <formula>#REF!</formula>
    </cfRule>
    <cfRule type="cellIs" dxfId="14282" priority="250" operator="lessThan">
      <formula>#REF!</formula>
    </cfRule>
  </conditionalFormatting>
  <conditionalFormatting sqref="N30">
    <cfRule type="cellIs" dxfId="14281" priority="245" operator="lessThan">
      <formula>#REF!</formula>
    </cfRule>
  </conditionalFormatting>
  <conditionalFormatting sqref="N29">
    <cfRule type="cellIs" dxfId="14280" priority="246" operator="lessThan">
      <formula>#REF!</formula>
    </cfRule>
    <cfRule type="cellIs" dxfId="14279" priority="247" operator="lessThan">
      <formula>#REF!</formula>
    </cfRule>
  </conditionalFormatting>
  <conditionalFormatting sqref="N39">
    <cfRule type="cellIs" dxfId="14278" priority="242" operator="lessThan">
      <formula>#REF!</formula>
    </cfRule>
  </conditionalFormatting>
  <conditionalFormatting sqref="N38">
    <cfRule type="cellIs" dxfId="14277" priority="243" operator="lessThan">
      <formula>#REF!</formula>
    </cfRule>
    <cfRule type="cellIs" dxfId="14276" priority="244" operator="lessThan">
      <formula>#REF!</formula>
    </cfRule>
  </conditionalFormatting>
  <conditionalFormatting sqref="S21">
    <cfRule type="cellIs" dxfId="14275" priority="239" operator="lessThan">
      <formula>#REF!</formula>
    </cfRule>
  </conditionalFormatting>
  <conditionalFormatting sqref="S20">
    <cfRule type="cellIs" dxfId="14274" priority="240" operator="lessThan">
      <formula>#REF!</formula>
    </cfRule>
    <cfRule type="cellIs" dxfId="14273" priority="241" operator="lessThan">
      <formula>#REF!</formula>
    </cfRule>
  </conditionalFormatting>
  <conditionalFormatting sqref="S30">
    <cfRule type="cellIs" dxfId="14272" priority="236" operator="lessThan">
      <formula>#REF!</formula>
    </cfRule>
  </conditionalFormatting>
  <conditionalFormatting sqref="S29">
    <cfRule type="cellIs" dxfId="14271" priority="237" operator="lessThan">
      <formula>#REF!</formula>
    </cfRule>
    <cfRule type="cellIs" dxfId="14270" priority="238" operator="lessThan">
      <formula>#REF!</formula>
    </cfRule>
  </conditionalFormatting>
  <conditionalFormatting sqref="S39">
    <cfRule type="cellIs" dxfId="14269" priority="233" operator="lessThan">
      <formula>#REF!</formula>
    </cfRule>
  </conditionalFormatting>
  <conditionalFormatting sqref="S38">
    <cfRule type="cellIs" dxfId="14268" priority="234" operator="lessThan">
      <formula>#REF!</formula>
    </cfRule>
    <cfRule type="cellIs" dxfId="14267" priority="235" operator="lessThan">
      <formula>#REF!</formula>
    </cfRule>
  </conditionalFormatting>
  <conditionalFormatting sqref="X21">
    <cfRule type="cellIs" dxfId="14266" priority="230" operator="lessThan">
      <formula>#REF!</formula>
    </cfRule>
  </conditionalFormatting>
  <conditionalFormatting sqref="X20">
    <cfRule type="cellIs" dxfId="14265" priority="231" operator="lessThan">
      <formula>#REF!</formula>
    </cfRule>
    <cfRule type="cellIs" dxfId="14264" priority="232" operator="lessThan">
      <formula>#REF!</formula>
    </cfRule>
  </conditionalFormatting>
  <conditionalFormatting sqref="X30">
    <cfRule type="cellIs" dxfId="14263" priority="227" operator="lessThan">
      <formula>#REF!</formula>
    </cfRule>
  </conditionalFormatting>
  <conditionalFormatting sqref="X29">
    <cfRule type="cellIs" dxfId="14262" priority="228" operator="lessThan">
      <formula>#REF!</formula>
    </cfRule>
    <cfRule type="cellIs" dxfId="14261" priority="229" operator="lessThan">
      <formula>#REF!</formula>
    </cfRule>
  </conditionalFormatting>
  <conditionalFormatting sqref="X39">
    <cfRule type="cellIs" dxfId="14260" priority="224" operator="lessThan">
      <formula>#REF!</formula>
    </cfRule>
  </conditionalFormatting>
  <conditionalFormatting sqref="X38">
    <cfRule type="cellIs" dxfId="14259" priority="225" operator="lessThan">
      <formula>#REF!</formula>
    </cfRule>
    <cfRule type="cellIs" dxfId="14258" priority="226" operator="lessThan">
      <formula>#REF!</formula>
    </cfRule>
  </conditionalFormatting>
  <conditionalFormatting sqref="AC21">
    <cfRule type="cellIs" dxfId="14257" priority="221" operator="lessThan">
      <formula>#REF!</formula>
    </cfRule>
  </conditionalFormatting>
  <conditionalFormatting sqref="AC20">
    <cfRule type="cellIs" dxfId="14256" priority="222" operator="lessThan">
      <formula>#REF!</formula>
    </cfRule>
    <cfRule type="cellIs" dxfId="14255" priority="223" operator="lessThan">
      <formula>#REF!</formula>
    </cfRule>
  </conditionalFormatting>
  <conditionalFormatting sqref="AC30">
    <cfRule type="cellIs" dxfId="14254" priority="218" operator="lessThan">
      <formula>#REF!</formula>
    </cfRule>
  </conditionalFormatting>
  <conditionalFormatting sqref="AC29">
    <cfRule type="cellIs" dxfId="14253" priority="219" operator="lessThan">
      <formula>#REF!</formula>
    </cfRule>
    <cfRule type="cellIs" dxfId="14252" priority="220" operator="lessThan">
      <formula>#REF!</formula>
    </cfRule>
  </conditionalFormatting>
  <conditionalFormatting sqref="AC39">
    <cfRule type="cellIs" dxfId="14251" priority="215" operator="lessThan">
      <formula>#REF!</formula>
    </cfRule>
  </conditionalFormatting>
  <conditionalFormatting sqref="AC38">
    <cfRule type="cellIs" dxfId="14250" priority="216" operator="lessThan">
      <formula>#REF!</formula>
    </cfRule>
    <cfRule type="cellIs" dxfId="14249" priority="217" operator="lessThan">
      <formula>#REF!</formula>
    </cfRule>
  </conditionalFormatting>
  <conditionalFormatting sqref="AH21">
    <cfRule type="cellIs" dxfId="14248" priority="212" operator="lessThan">
      <formula>#REF!</formula>
    </cfRule>
  </conditionalFormatting>
  <conditionalFormatting sqref="AH20">
    <cfRule type="cellIs" dxfId="14247" priority="213" operator="lessThan">
      <formula>#REF!</formula>
    </cfRule>
    <cfRule type="cellIs" dxfId="14246" priority="214" operator="lessThan">
      <formula>#REF!</formula>
    </cfRule>
  </conditionalFormatting>
  <conditionalFormatting sqref="AH30">
    <cfRule type="cellIs" dxfId="14245" priority="209" operator="lessThan">
      <formula>#REF!</formula>
    </cfRule>
  </conditionalFormatting>
  <conditionalFormatting sqref="AH29">
    <cfRule type="cellIs" dxfId="14244" priority="210" operator="lessThan">
      <formula>#REF!</formula>
    </cfRule>
    <cfRule type="cellIs" dxfId="14243" priority="211" operator="lessThan">
      <formula>#REF!</formula>
    </cfRule>
  </conditionalFormatting>
  <conditionalFormatting sqref="AH39">
    <cfRule type="cellIs" dxfId="14242" priority="206" operator="lessThan">
      <formula>#REF!</formula>
    </cfRule>
  </conditionalFormatting>
  <conditionalFormatting sqref="AH38">
    <cfRule type="cellIs" dxfId="14241" priority="207" operator="lessThan">
      <formula>#REF!</formula>
    </cfRule>
    <cfRule type="cellIs" dxfId="14240" priority="208" operator="lessThan">
      <formula>#REF!</formula>
    </cfRule>
  </conditionalFormatting>
  <conditionalFormatting sqref="AM21">
    <cfRule type="cellIs" dxfId="14239" priority="203" operator="lessThan">
      <formula>#REF!</formula>
    </cfRule>
  </conditionalFormatting>
  <conditionalFormatting sqref="AM20">
    <cfRule type="cellIs" dxfId="14238" priority="204" operator="lessThan">
      <formula>#REF!</formula>
    </cfRule>
    <cfRule type="cellIs" dxfId="14237" priority="205" operator="lessThan">
      <formula>#REF!</formula>
    </cfRule>
  </conditionalFormatting>
  <conditionalFormatting sqref="AM30">
    <cfRule type="cellIs" dxfId="14236" priority="200" operator="lessThan">
      <formula>#REF!</formula>
    </cfRule>
  </conditionalFormatting>
  <conditionalFormatting sqref="AM29">
    <cfRule type="cellIs" dxfId="14235" priority="201" operator="lessThan">
      <formula>#REF!</formula>
    </cfRule>
    <cfRule type="cellIs" dxfId="14234" priority="202" operator="lessThan">
      <formula>#REF!</formula>
    </cfRule>
  </conditionalFormatting>
  <conditionalFormatting sqref="AM39">
    <cfRule type="cellIs" dxfId="14233" priority="197" operator="lessThan">
      <formula>#REF!</formula>
    </cfRule>
  </conditionalFormatting>
  <conditionalFormatting sqref="AM38">
    <cfRule type="cellIs" dxfId="14232" priority="198" operator="lessThan">
      <formula>#REF!</formula>
    </cfRule>
    <cfRule type="cellIs" dxfId="14231" priority="199" operator="lessThan">
      <formula>#REF!</formula>
    </cfRule>
  </conditionalFormatting>
  <conditionalFormatting sqref="AR21">
    <cfRule type="cellIs" dxfId="14230" priority="194" operator="lessThan">
      <formula>#REF!</formula>
    </cfRule>
  </conditionalFormatting>
  <conditionalFormatting sqref="AR20">
    <cfRule type="cellIs" dxfId="14229" priority="195" operator="lessThan">
      <formula>#REF!</formula>
    </cfRule>
    <cfRule type="cellIs" dxfId="14228" priority="196" operator="lessThan">
      <formula>#REF!</formula>
    </cfRule>
  </conditionalFormatting>
  <conditionalFormatting sqref="AR30">
    <cfRule type="cellIs" dxfId="14227" priority="191" operator="lessThan">
      <formula>#REF!</formula>
    </cfRule>
  </conditionalFormatting>
  <conditionalFormatting sqref="AR29">
    <cfRule type="cellIs" dxfId="14226" priority="192" operator="lessThan">
      <formula>#REF!</formula>
    </cfRule>
    <cfRule type="cellIs" dxfId="14225" priority="193" operator="lessThan">
      <formula>#REF!</formula>
    </cfRule>
  </conditionalFormatting>
  <conditionalFormatting sqref="AR39">
    <cfRule type="cellIs" dxfId="14224" priority="188" operator="lessThan">
      <formula>#REF!</formula>
    </cfRule>
  </conditionalFormatting>
  <conditionalFormatting sqref="AR38">
    <cfRule type="cellIs" dxfId="14223" priority="189" operator="lessThan">
      <formula>#REF!</formula>
    </cfRule>
    <cfRule type="cellIs" dxfId="14222" priority="190" operator="lessThan">
      <formula>#REF!</formula>
    </cfRule>
  </conditionalFormatting>
  <conditionalFormatting sqref="AW21">
    <cfRule type="cellIs" dxfId="14221" priority="185" operator="lessThan">
      <formula>#REF!</formula>
    </cfRule>
  </conditionalFormatting>
  <conditionalFormatting sqref="AW20">
    <cfRule type="cellIs" dxfId="14220" priority="186" operator="lessThan">
      <formula>#REF!</formula>
    </cfRule>
    <cfRule type="cellIs" dxfId="14219" priority="187" operator="lessThan">
      <formula>#REF!</formula>
    </cfRule>
  </conditionalFormatting>
  <conditionalFormatting sqref="AW30">
    <cfRule type="cellIs" dxfId="14218" priority="182" operator="lessThan">
      <formula>#REF!</formula>
    </cfRule>
  </conditionalFormatting>
  <conditionalFormatting sqref="AW29">
    <cfRule type="cellIs" dxfId="14217" priority="183" operator="lessThan">
      <formula>#REF!</formula>
    </cfRule>
    <cfRule type="cellIs" dxfId="14216" priority="184" operator="lessThan">
      <formula>#REF!</formula>
    </cfRule>
  </conditionalFormatting>
  <conditionalFormatting sqref="AW39">
    <cfRule type="cellIs" dxfId="14215" priority="179" operator="lessThan">
      <formula>#REF!</formula>
    </cfRule>
  </conditionalFormatting>
  <conditionalFormatting sqref="AW38">
    <cfRule type="cellIs" dxfId="14214" priority="180" operator="lessThan">
      <formula>#REF!</formula>
    </cfRule>
    <cfRule type="cellIs" dxfId="14213" priority="181" operator="lessThan">
      <formula>#REF!</formula>
    </cfRule>
  </conditionalFormatting>
  <conditionalFormatting sqref="BB21">
    <cfRule type="cellIs" dxfId="14212" priority="176" operator="lessThan">
      <formula>#REF!</formula>
    </cfRule>
  </conditionalFormatting>
  <conditionalFormatting sqref="BB20">
    <cfRule type="cellIs" dxfId="14211" priority="177" operator="lessThan">
      <formula>#REF!</formula>
    </cfRule>
    <cfRule type="cellIs" dxfId="14210" priority="178" operator="lessThan">
      <formula>#REF!</formula>
    </cfRule>
  </conditionalFormatting>
  <conditionalFormatting sqref="BB30">
    <cfRule type="cellIs" dxfId="14209" priority="173" operator="lessThan">
      <formula>#REF!</formula>
    </cfRule>
  </conditionalFormatting>
  <conditionalFormatting sqref="BB29">
    <cfRule type="cellIs" dxfId="14208" priority="174" operator="lessThan">
      <formula>#REF!</formula>
    </cfRule>
    <cfRule type="cellIs" dxfId="14207" priority="175" operator="lessThan">
      <formula>#REF!</formula>
    </cfRule>
  </conditionalFormatting>
  <conditionalFormatting sqref="BB39">
    <cfRule type="cellIs" dxfId="14206" priority="170" operator="lessThan">
      <formula>#REF!</formula>
    </cfRule>
  </conditionalFormatting>
  <conditionalFormatting sqref="BB38">
    <cfRule type="cellIs" dxfId="14205" priority="171" operator="lessThan">
      <formula>#REF!</formula>
    </cfRule>
    <cfRule type="cellIs" dxfId="14204" priority="172" operator="lessThan">
      <formula>#REF!</formula>
    </cfRule>
  </conditionalFormatting>
  <conditionalFormatting sqref="BG21">
    <cfRule type="cellIs" dxfId="14203" priority="167" operator="lessThan">
      <formula>#REF!</formula>
    </cfRule>
  </conditionalFormatting>
  <conditionalFormatting sqref="BG20">
    <cfRule type="cellIs" dxfId="14202" priority="168" operator="lessThan">
      <formula>#REF!</formula>
    </cfRule>
    <cfRule type="cellIs" dxfId="14201" priority="169" operator="lessThan">
      <formula>#REF!</formula>
    </cfRule>
  </conditionalFormatting>
  <conditionalFormatting sqref="BG30">
    <cfRule type="cellIs" dxfId="14200" priority="164" operator="lessThan">
      <formula>#REF!</formula>
    </cfRule>
  </conditionalFormatting>
  <conditionalFormatting sqref="BG29">
    <cfRule type="cellIs" dxfId="14199" priority="165" operator="lessThan">
      <formula>#REF!</formula>
    </cfRule>
    <cfRule type="cellIs" dxfId="14198" priority="166" operator="lessThan">
      <formula>#REF!</formula>
    </cfRule>
  </conditionalFormatting>
  <conditionalFormatting sqref="BG39">
    <cfRule type="cellIs" dxfId="14197" priority="161" operator="lessThan">
      <formula>#REF!</formula>
    </cfRule>
  </conditionalFormatting>
  <conditionalFormatting sqref="BG38">
    <cfRule type="cellIs" dxfId="14196" priority="162" operator="lessThan">
      <formula>#REF!</formula>
    </cfRule>
    <cfRule type="cellIs" dxfId="14195" priority="163" operator="lessThan">
      <formula>#REF!</formula>
    </cfRule>
  </conditionalFormatting>
  <conditionalFormatting sqref="AN13:AO13">
    <cfRule type="cellIs" dxfId="14194" priority="156" operator="greaterThan">
      <formula>#REF!</formula>
    </cfRule>
  </conditionalFormatting>
  <conditionalFormatting sqref="AO14">
    <cfRule type="cellIs" dxfId="14193" priority="155" operator="greaterThan">
      <formula>#REF!</formula>
    </cfRule>
  </conditionalFormatting>
  <conditionalFormatting sqref="AN14">
    <cfRule type="cellIs" dxfId="14192" priority="154" operator="greaterThan">
      <formula>#REF!</formula>
    </cfRule>
  </conditionalFormatting>
  <conditionalFormatting sqref="AI13:AJ13">
    <cfRule type="cellIs" dxfId="14191" priority="153" operator="greaterThan">
      <formula>#REF!</formula>
    </cfRule>
  </conditionalFormatting>
  <conditionalFormatting sqref="AJ14">
    <cfRule type="cellIs" dxfId="14190" priority="152" operator="greaterThan">
      <formula>#REF!</formula>
    </cfRule>
  </conditionalFormatting>
  <conditionalFormatting sqref="AI14">
    <cfRule type="cellIs" dxfId="14189" priority="151" operator="greaterThan">
      <formula>#REF!</formula>
    </cfRule>
  </conditionalFormatting>
  <conditionalFormatting sqref="AD13:AE13">
    <cfRule type="cellIs" dxfId="14188" priority="150" operator="greaterThan">
      <formula>#REF!</formula>
    </cfRule>
  </conditionalFormatting>
  <conditionalFormatting sqref="AE14">
    <cfRule type="cellIs" dxfId="14187" priority="149" operator="greaterThan">
      <formula>#REF!</formula>
    </cfRule>
  </conditionalFormatting>
  <conditionalFormatting sqref="AD14">
    <cfRule type="cellIs" dxfId="14186" priority="148" operator="greaterThan">
      <formula>#REF!</formula>
    </cfRule>
  </conditionalFormatting>
  <conditionalFormatting sqref="O17">
    <cfRule type="cellIs" dxfId="14185" priority="145" operator="greaterThan">
      <formula>#REF!</formula>
    </cfRule>
  </conditionalFormatting>
  <conditionalFormatting sqref="P19">
    <cfRule type="cellIs" dxfId="14184" priority="144" operator="greaterThan">
      <formula>#REF!</formula>
    </cfRule>
  </conditionalFormatting>
  <conditionalFormatting sqref="P17">
    <cfRule type="cellIs" dxfId="14183" priority="143" operator="greaterThan">
      <formula>#REF!</formula>
    </cfRule>
  </conditionalFormatting>
  <conditionalFormatting sqref="T17">
    <cfRule type="cellIs" dxfId="14182" priority="140" operator="greaterThan">
      <formula>#REF!</formula>
    </cfRule>
  </conditionalFormatting>
  <conditionalFormatting sqref="U17">
    <cfRule type="cellIs" dxfId="14181" priority="139" operator="greaterThan">
      <formula>#REF!</formula>
    </cfRule>
  </conditionalFormatting>
  <conditionalFormatting sqref="T13:U13">
    <cfRule type="cellIs" dxfId="14180" priority="137" operator="greaterThan">
      <formula>#REF!</formula>
    </cfRule>
  </conditionalFormatting>
  <conditionalFormatting sqref="U14">
    <cfRule type="cellIs" dxfId="14179" priority="136" operator="greaterThan">
      <formula>#REF!</formula>
    </cfRule>
  </conditionalFormatting>
  <conditionalFormatting sqref="T14">
    <cfRule type="cellIs" dxfId="14178" priority="135" operator="greaterThan">
      <formula>#REF!</formula>
    </cfRule>
  </conditionalFormatting>
  <conditionalFormatting sqref="Z18">
    <cfRule type="cellIs" dxfId="14177" priority="134" operator="greaterThan">
      <formula>#REF!</formula>
    </cfRule>
  </conditionalFormatting>
  <conditionalFormatting sqref="Y18">
    <cfRule type="cellIs" dxfId="14176" priority="133" operator="greaterThan">
      <formula>#REF!</formula>
    </cfRule>
  </conditionalFormatting>
  <conditionalFormatting sqref="O14">
    <cfRule type="cellIs" dxfId="14175" priority="126" operator="greaterThan">
      <formula>#REF!</formula>
    </cfRule>
  </conditionalFormatting>
  <conditionalFormatting sqref="Z15">
    <cfRule type="cellIs" dxfId="14174" priority="125" operator="greaterThan">
      <formula>#REF!</formula>
    </cfRule>
  </conditionalFormatting>
  <conditionalFormatting sqref="Y15">
    <cfRule type="cellIs" dxfId="14173" priority="124" operator="greaterThan">
      <formula>#REF!</formula>
    </cfRule>
  </conditionalFormatting>
  <conditionalFormatting sqref="Y13:Z13">
    <cfRule type="cellIs" dxfId="14172" priority="123" operator="greaterThan">
      <formula>#REF!</formula>
    </cfRule>
  </conditionalFormatting>
  <conditionalFormatting sqref="Z14">
    <cfRule type="cellIs" dxfId="14171" priority="122" operator="greaterThan">
      <formula>#REF!</formula>
    </cfRule>
  </conditionalFormatting>
  <conditionalFormatting sqref="Y14">
    <cfRule type="cellIs" dxfId="14170" priority="121" operator="greaterThan">
      <formula>#REF!</formula>
    </cfRule>
  </conditionalFormatting>
  <conditionalFormatting sqref="U15">
    <cfRule type="cellIs" dxfId="14169" priority="120" operator="greaterThan">
      <formula>#REF!</formula>
    </cfRule>
  </conditionalFormatting>
  <conditionalFormatting sqref="T15">
    <cfRule type="cellIs" dxfId="14168" priority="119" operator="greaterThan">
      <formula>#REF!</formula>
    </cfRule>
  </conditionalFormatting>
  <conditionalFormatting sqref="Y19:AA19">
    <cfRule type="cellIs" dxfId="14167" priority="116" operator="greaterThan">
      <formula>#REF!</formula>
    </cfRule>
  </conditionalFormatting>
  <conditionalFormatting sqref="J19:L19">
    <cfRule type="cellIs" dxfId="14166" priority="115" operator="greaterThan">
      <formula>#REF!</formula>
    </cfRule>
  </conditionalFormatting>
  <conditionalFormatting sqref="K13">
    <cfRule type="cellIs" dxfId="14165" priority="110" operator="greaterThan">
      <formula>#REF!</formula>
    </cfRule>
  </conditionalFormatting>
  <conditionalFormatting sqref="K14">
    <cfRule type="cellIs" dxfId="14164" priority="109" operator="greaterThan">
      <formula>#REF!</formula>
    </cfRule>
  </conditionalFormatting>
  <conditionalFormatting sqref="J14">
    <cfRule type="cellIs" dxfId="14163" priority="108" operator="greaterThan">
      <formula>#REF!</formula>
    </cfRule>
  </conditionalFormatting>
  <conditionalFormatting sqref="O13:P13">
    <cfRule type="cellIs" dxfId="14162" priority="105" operator="greaterThan">
      <formula>#REF!</formula>
    </cfRule>
  </conditionalFormatting>
  <conditionalFormatting sqref="J13">
    <cfRule type="cellIs" dxfId="14161" priority="104" operator="greaterThan">
      <formula>#REF!</formula>
    </cfRule>
  </conditionalFormatting>
  <conditionalFormatting sqref="P15">
    <cfRule type="cellIs" dxfId="14160" priority="103" operator="greaterThan">
      <formula>#REF!</formula>
    </cfRule>
  </conditionalFormatting>
  <conditionalFormatting sqref="O15">
    <cfRule type="cellIs" dxfId="14159" priority="102" operator="greaterThan">
      <formula>#REF!</formula>
    </cfRule>
  </conditionalFormatting>
  <conditionalFormatting sqref="BH19 BH13:BH15 BH17">
    <cfRule type="cellIs" dxfId="14158" priority="100" operator="greaterThan">
      <formula>#REF!</formula>
    </cfRule>
  </conditionalFormatting>
  <conditionalFormatting sqref="BK21">
    <cfRule type="cellIs" dxfId="14157" priority="97" operator="lessThan">
      <formula>#REF!</formula>
    </cfRule>
  </conditionalFormatting>
  <conditionalFormatting sqref="BK11">
    <cfRule type="cellIs" dxfId="14156" priority="96" operator="lessThan">
      <formula>#REF!</formula>
    </cfRule>
  </conditionalFormatting>
  <conditionalFormatting sqref="BK12">
    <cfRule type="cellIs" dxfId="14155" priority="95" operator="lessThan">
      <formula>#REF!</formula>
    </cfRule>
  </conditionalFormatting>
  <conditionalFormatting sqref="BK20">
    <cfRule type="cellIs" dxfId="14154" priority="98" operator="lessThan">
      <formula>#REF!</formula>
    </cfRule>
    <cfRule type="cellIs" dxfId="14153" priority="99" operator="lessThan">
      <formula>#REF!</formula>
    </cfRule>
  </conditionalFormatting>
  <conditionalFormatting sqref="BK30">
    <cfRule type="cellIs" dxfId="14152" priority="92" operator="lessThan">
      <formula>#REF!</formula>
    </cfRule>
  </conditionalFormatting>
  <conditionalFormatting sqref="BK29">
    <cfRule type="cellIs" dxfId="14151" priority="93" operator="lessThan">
      <formula>#REF!</formula>
    </cfRule>
    <cfRule type="cellIs" dxfId="14150" priority="94" operator="lessThan">
      <formula>#REF!</formula>
    </cfRule>
  </conditionalFormatting>
  <conditionalFormatting sqref="BK39">
    <cfRule type="cellIs" dxfId="14149" priority="91" operator="lessThan">
      <formula>#REF!</formula>
    </cfRule>
  </conditionalFormatting>
  <conditionalFormatting sqref="BK9">
    <cfRule type="cellIs" dxfId="14148" priority="89" operator="lessThan">
      <formula>#REF!</formula>
    </cfRule>
    <cfRule type="cellIs" dxfId="14147" priority="90" operator="greaterThan">
      <formula>#REF!</formula>
    </cfRule>
  </conditionalFormatting>
  <conditionalFormatting sqref="BI19:BJ19">
    <cfRule type="cellIs" dxfId="14146" priority="88" operator="greaterThan">
      <formula>#REF!</formula>
    </cfRule>
  </conditionalFormatting>
  <conditionalFormatting sqref="BI14:BJ15">
    <cfRule type="cellIs" dxfId="14145" priority="86" operator="greaterThan">
      <formula>#REF!</formula>
    </cfRule>
  </conditionalFormatting>
  <conditionalFormatting sqref="BI13:BJ13">
    <cfRule type="cellIs" dxfId="14144" priority="85" operator="greaterThan">
      <formula>#REF!</formula>
    </cfRule>
  </conditionalFormatting>
  <conditionalFormatting sqref="BI17:BJ17">
    <cfRule type="cellIs" dxfId="14143" priority="87" operator="greaterThan">
      <formula>#REF!</formula>
    </cfRule>
  </conditionalFormatting>
  <conditionalFormatting sqref="BK38">
    <cfRule type="cellIs" dxfId="14142" priority="83" operator="lessThan">
      <formula>#REF!</formula>
    </cfRule>
    <cfRule type="cellIs" dxfId="14141" priority="84" operator="lessThan">
      <formula>#REF!</formula>
    </cfRule>
  </conditionalFormatting>
  <conditionalFormatting sqref="BL11">
    <cfRule type="cellIs" dxfId="14140" priority="81" operator="lessThan">
      <formula>#REF!</formula>
    </cfRule>
  </conditionalFormatting>
  <conditionalFormatting sqref="BL12">
    <cfRule type="cellIs" dxfId="14139" priority="80" operator="lessThan">
      <formula>#REF!</formula>
    </cfRule>
  </conditionalFormatting>
  <conditionalFormatting sqref="BL9">
    <cfRule type="cellIs" dxfId="14138" priority="78" operator="lessThan">
      <formula>#REF!</formula>
    </cfRule>
    <cfRule type="cellIs" dxfId="14137" priority="79" operator="greaterThan">
      <formula>#REF!</formula>
    </cfRule>
  </conditionalFormatting>
  <conditionalFormatting sqref="BL10">
    <cfRule type="cellIs" dxfId="14136" priority="77" operator="lessThan">
      <formula>#REF!</formula>
    </cfRule>
  </conditionalFormatting>
  <conditionalFormatting sqref="BL21">
    <cfRule type="cellIs" dxfId="14135" priority="74" operator="lessThan">
      <formula>#REF!</formula>
    </cfRule>
  </conditionalFormatting>
  <conditionalFormatting sqref="BL20">
    <cfRule type="cellIs" dxfId="14134" priority="75" operator="lessThan">
      <formula>#REF!</formula>
    </cfRule>
    <cfRule type="cellIs" dxfId="14133" priority="76" operator="lessThan">
      <formula>#REF!</formula>
    </cfRule>
  </conditionalFormatting>
  <conditionalFormatting sqref="BL30">
    <cfRule type="cellIs" dxfId="14132" priority="71" operator="lessThan">
      <formula>#REF!</formula>
    </cfRule>
  </conditionalFormatting>
  <conditionalFormatting sqref="BL29">
    <cfRule type="cellIs" dxfId="14131" priority="72" operator="lessThan">
      <formula>#REF!</formula>
    </cfRule>
    <cfRule type="cellIs" dxfId="14130" priority="73" operator="lessThan">
      <formula>#REF!</formula>
    </cfRule>
  </conditionalFormatting>
  <conditionalFormatting sqref="BL39">
    <cfRule type="cellIs" dxfId="14129" priority="68" operator="lessThan">
      <formula>#REF!</formula>
    </cfRule>
  </conditionalFormatting>
  <conditionalFormatting sqref="BL38">
    <cfRule type="cellIs" dxfId="14128" priority="69" operator="lessThan">
      <formula>#REF!</formula>
    </cfRule>
    <cfRule type="cellIs" dxfId="14127" priority="70" operator="lessThan">
      <formula>#REF!</formula>
    </cfRule>
  </conditionalFormatting>
  <conditionalFormatting sqref="BM19 BM13:BM15 BM17">
    <cfRule type="cellIs" dxfId="14126" priority="67" operator="greaterThan">
      <formula>#REF!</formula>
    </cfRule>
  </conditionalFormatting>
  <conditionalFormatting sqref="BP21">
    <cfRule type="cellIs" dxfId="14125" priority="64" operator="lessThan">
      <formula>#REF!</formula>
    </cfRule>
  </conditionalFormatting>
  <conditionalFormatting sqref="BP11">
    <cfRule type="cellIs" dxfId="14124" priority="63" operator="lessThan">
      <formula>#REF!</formula>
    </cfRule>
  </conditionalFormatting>
  <conditionalFormatting sqref="BP12">
    <cfRule type="cellIs" dxfId="14123" priority="62" operator="lessThan">
      <formula>#REF!</formula>
    </cfRule>
  </conditionalFormatting>
  <conditionalFormatting sqref="BP20">
    <cfRule type="cellIs" dxfId="14122" priority="65" operator="lessThan">
      <formula>#REF!</formula>
    </cfRule>
    <cfRule type="cellIs" dxfId="14121" priority="66" operator="lessThan">
      <formula>#REF!</formula>
    </cfRule>
  </conditionalFormatting>
  <conditionalFormatting sqref="BP30">
    <cfRule type="cellIs" dxfId="14120" priority="59" operator="lessThan">
      <formula>#REF!</formula>
    </cfRule>
  </conditionalFormatting>
  <conditionalFormatting sqref="BP29">
    <cfRule type="cellIs" dxfId="14119" priority="60" operator="lessThan">
      <formula>#REF!</formula>
    </cfRule>
    <cfRule type="cellIs" dxfId="14118" priority="61" operator="lessThan">
      <formula>#REF!</formula>
    </cfRule>
  </conditionalFormatting>
  <conditionalFormatting sqref="BP39">
    <cfRule type="cellIs" dxfId="14117" priority="58" operator="lessThan">
      <formula>#REF!</formula>
    </cfRule>
  </conditionalFormatting>
  <conditionalFormatting sqref="BP9">
    <cfRule type="cellIs" dxfId="14116" priority="56" operator="lessThan">
      <formula>#REF!</formula>
    </cfRule>
    <cfRule type="cellIs" dxfId="14115" priority="57" operator="greaterThan">
      <formula>#REF!</formula>
    </cfRule>
  </conditionalFormatting>
  <conditionalFormatting sqref="BN19:BO19">
    <cfRule type="cellIs" dxfId="14114" priority="55" operator="greaterThan">
      <formula>#REF!</formula>
    </cfRule>
  </conditionalFormatting>
  <conditionalFormatting sqref="BN14:BO15">
    <cfRule type="cellIs" dxfId="14113" priority="53" operator="greaterThan">
      <formula>#REF!</formula>
    </cfRule>
  </conditionalFormatting>
  <conditionalFormatting sqref="BN13:BO13">
    <cfRule type="cellIs" dxfId="14112" priority="52" operator="greaterThan">
      <formula>#REF!</formula>
    </cfRule>
  </conditionalFormatting>
  <conditionalFormatting sqref="BN17:BO17">
    <cfRule type="cellIs" dxfId="14111" priority="54" operator="greaterThan">
      <formula>#REF!</formula>
    </cfRule>
  </conditionalFormatting>
  <conditionalFormatting sqref="BP38">
    <cfRule type="cellIs" dxfId="14110" priority="50" operator="lessThan">
      <formula>#REF!</formula>
    </cfRule>
    <cfRule type="cellIs" dxfId="14109" priority="51" operator="lessThan">
      <formula>#REF!</formula>
    </cfRule>
  </conditionalFormatting>
  <conditionalFormatting sqref="BQ11">
    <cfRule type="cellIs" dxfId="14108" priority="48" operator="lessThan">
      <formula>#REF!</formula>
    </cfRule>
  </conditionalFormatting>
  <conditionalFormatting sqref="BQ12">
    <cfRule type="cellIs" dxfId="14107" priority="47" operator="lessThan">
      <formula>#REF!</formula>
    </cfRule>
  </conditionalFormatting>
  <conditionalFormatting sqref="BQ9">
    <cfRule type="cellIs" dxfId="14106" priority="45" operator="lessThan">
      <formula>#REF!</formula>
    </cfRule>
    <cfRule type="cellIs" dxfId="14105" priority="46" operator="greaterThan">
      <formula>#REF!</formula>
    </cfRule>
  </conditionalFormatting>
  <conditionalFormatting sqref="BQ10">
    <cfRule type="cellIs" dxfId="14104" priority="44" operator="lessThan">
      <formula>#REF!</formula>
    </cfRule>
  </conditionalFormatting>
  <conditionalFormatting sqref="BQ21">
    <cfRule type="cellIs" dxfId="14103" priority="41" operator="lessThan">
      <formula>#REF!</formula>
    </cfRule>
  </conditionalFormatting>
  <conditionalFormatting sqref="BQ20">
    <cfRule type="cellIs" dxfId="14102" priority="42" operator="lessThan">
      <formula>#REF!</formula>
    </cfRule>
    <cfRule type="cellIs" dxfId="14101" priority="43" operator="lessThan">
      <formula>#REF!</formula>
    </cfRule>
  </conditionalFormatting>
  <conditionalFormatting sqref="BQ30">
    <cfRule type="cellIs" dxfId="14100" priority="38" operator="lessThan">
      <formula>#REF!</formula>
    </cfRule>
  </conditionalFormatting>
  <conditionalFormatting sqref="BQ29">
    <cfRule type="cellIs" dxfId="14099" priority="39" operator="lessThan">
      <formula>#REF!</formula>
    </cfRule>
    <cfRule type="cellIs" dxfId="14098" priority="40" operator="lessThan">
      <formula>#REF!</formula>
    </cfRule>
  </conditionalFormatting>
  <conditionalFormatting sqref="BQ39">
    <cfRule type="cellIs" dxfId="14097" priority="35" operator="lessThan">
      <formula>#REF!</formula>
    </cfRule>
  </conditionalFormatting>
  <conditionalFormatting sqref="BQ38">
    <cfRule type="cellIs" dxfId="14096" priority="36" operator="lessThan">
      <formula>#REF!</formula>
    </cfRule>
    <cfRule type="cellIs" dxfId="14095" priority="37" operator="lessThan">
      <formula>#REF!</formula>
    </cfRule>
  </conditionalFormatting>
  <conditionalFormatting sqref="F14">
    <cfRule type="cellIs" dxfId="14094" priority="34" operator="greaterThan">
      <formula>#REF!</formula>
    </cfRule>
  </conditionalFormatting>
  <conditionalFormatting sqref="E14">
    <cfRule type="cellIs" dxfId="14093" priority="33" operator="greaterThan">
      <formula>#REF!</formula>
    </cfRule>
  </conditionalFormatting>
  <conditionalFormatting sqref="E13:F13">
    <cfRule type="cellIs" dxfId="14092" priority="32" operator="greaterThan">
      <formula>#REF!</formula>
    </cfRule>
  </conditionalFormatting>
  <conditionalFormatting sqref="J15">
    <cfRule type="cellIs" dxfId="14091" priority="31" operator="greaterThan">
      <formula>#REF!</formula>
    </cfRule>
  </conditionalFormatting>
  <conditionalFormatting sqref="E15">
    <cfRule type="cellIs" dxfId="14090" priority="30" operator="greaterThan">
      <formula>#REF!</formula>
    </cfRule>
  </conditionalFormatting>
  <conditionalFormatting sqref="M10">
    <cfRule type="cellIs" dxfId="14089" priority="17" operator="lessThan">
      <formula>#REF!</formula>
    </cfRule>
  </conditionalFormatting>
  <conditionalFormatting sqref="R10">
    <cfRule type="cellIs" dxfId="14088" priority="16" operator="lessThan">
      <formula>#REF!</formula>
    </cfRule>
  </conditionalFormatting>
  <conditionalFormatting sqref="W10">
    <cfRule type="cellIs" dxfId="14087" priority="15" operator="lessThan">
      <formula>#REF!</formula>
    </cfRule>
  </conditionalFormatting>
  <conditionalFormatting sqref="AB10">
    <cfRule type="cellIs" dxfId="14086" priority="14" operator="lessThan">
      <formula>#REF!</formula>
    </cfRule>
  </conditionalFormatting>
  <conditionalFormatting sqref="AG10">
    <cfRule type="cellIs" dxfId="14085" priority="13" operator="lessThan">
      <formula>#REF!</formula>
    </cfRule>
  </conditionalFormatting>
  <conditionalFormatting sqref="AL10">
    <cfRule type="cellIs" dxfId="14084" priority="12" operator="lessThan">
      <formula>#REF!</formula>
    </cfRule>
  </conditionalFormatting>
  <conditionalFormatting sqref="AQ10">
    <cfRule type="cellIs" dxfId="14083" priority="11" operator="lessThan">
      <formula>#REF!</formula>
    </cfRule>
  </conditionalFormatting>
  <conditionalFormatting sqref="AV10">
    <cfRule type="cellIs" dxfId="14082" priority="10" operator="lessThan">
      <formula>#REF!</formula>
    </cfRule>
  </conditionalFormatting>
  <conditionalFormatting sqref="BA10">
    <cfRule type="cellIs" dxfId="14081" priority="9" operator="lessThan">
      <formula>#REF!</formula>
    </cfRule>
  </conditionalFormatting>
  <conditionalFormatting sqref="BF10">
    <cfRule type="cellIs" dxfId="14080" priority="8" operator="lessThan">
      <formula>#REF!</formula>
    </cfRule>
  </conditionalFormatting>
  <conditionalFormatting sqref="BK10">
    <cfRule type="cellIs" dxfId="14079" priority="7" operator="lessThan">
      <formula>#REF!</formula>
    </cfRule>
  </conditionalFormatting>
  <conditionalFormatting sqref="BP10">
    <cfRule type="cellIs" dxfId="14078" priority="6" operator="lessThan">
      <formula>#REF!</formula>
    </cfRule>
  </conditionalFormatting>
  <conditionalFormatting sqref="E19">
    <cfRule type="cellIs" dxfId="14077" priority="5" operator="greaterThan">
      <formula>#REF!</formula>
    </cfRule>
  </conditionalFormatting>
  <conditionalFormatting sqref="O19">
    <cfRule type="cellIs" dxfId="14076" priority="4" operator="greaterThan">
      <formula>#REF!</formula>
    </cfRule>
  </conditionalFormatting>
  <conditionalFormatting sqref="O27">
    <cfRule type="cellIs" dxfId="14075" priority="3" operator="greaterThan">
      <formula>#REF!</formula>
    </cfRule>
  </conditionalFormatting>
  <conditionalFormatting sqref="O36">
    <cfRule type="cellIs" dxfId="14074" priority="2" operator="greaterThan">
      <formula>#REF!</formula>
    </cfRule>
  </conditionalFormatting>
  <conditionalFormatting sqref="T27">
    <cfRule type="cellIs" dxfId="14073" priority="1" operator="greaterThan">
      <formula>#REF!</formula>
    </cfRule>
  </conditionalFormatting>
  <pageMargins left="0.7" right="0.7" top="0.75" bottom="0.75" header="0.3" footer="0.3"/>
  <pageSetup paperSize="9" orientation="portrait" r:id="rId1"/>
  <headerFooter>
    <oddHeader>&amp;C&amp;G</oddHeader>
  </headerFooter>
  <legacyDrawingHF r:id="rId2"/>
  <picture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9FFCC"/>
  </sheetPr>
  <dimension ref="A1:BQ93"/>
  <sheetViews>
    <sheetView zoomScale="70" zoomScaleNormal="70" workbookViewId="0">
      <pane xSplit="3" ySplit="10" topLeftCell="D11" activePane="bottomRight" state="frozenSplit"/>
      <selection activeCell="AA73" sqref="AA73"/>
      <selection pane="topRight" activeCell="AA73" sqref="AA73"/>
      <selection pane="bottomLeft" activeCell="AA73" sqref="AA73"/>
      <selection pane="bottomRight" activeCell="J37" sqref="J37"/>
    </sheetView>
  </sheetViews>
  <sheetFormatPr defaultRowHeight="16.5" x14ac:dyDescent="0.15"/>
  <cols>
    <col min="1" max="1" width="21" style="97" customWidth="1"/>
    <col min="2" max="2" width="15" style="97" customWidth="1"/>
    <col min="3" max="4" width="11.25" style="97" customWidth="1"/>
    <col min="5" max="5" width="38.5" style="97" customWidth="1"/>
    <col min="6" max="7" width="10.625" style="97" customWidth="1"/>
    <col min="8" max="9" width="13.625" style="97" customWidth="1"/>
    <col min="10" max="10" width="44.5" style="97" customWidth="1"/>
    <col min="11" max="12" width="12.25" style="97" customWidth="1"/>
    <col min="13" max="14" width="11.875" style="97" customWidth="1"/>
    <col min="15" max="15" width="38.25" style="97" customWidth="1"/>
    <col min="16" max="17" width="12.25" style="97" customWidth="1"/>
    <col min="18" max="19" width="11.875" style="97" customWidth="1"/>
    <col min="20" max="20" width="31.625" style="97" customWidth="1"/>
    <col min="21" max="22" width="12.625" style="97" customWidth="1"/>
    <col min="23" max="24" width="11.875" style="97" customWidth="1"/>
    <col min="25" max="25" width="31.625" style="97" customWidth="1"/>
    <col min="26" max="29" width="9" style="97"/>
    <col min="30" max="30" width="31.625" style="97" customWidth="1"/>
    <col min="31" max="34" width="9" style="97"/>
    <col min="35" max="35" width="31.625" style="97" customWidth="1"/>
    <col min="36" max="39" width="9" style="97"/>
    <col min="40" max="40" width="31.625" style="97" customWidth="1"/>
    <col min="41" max="44" width="9" style="97"/>
    <col min="45" max="45" width="31.625" style="97" customWidth="1"/>
    <col min="46" max="49" width="9" style="97"/>
    <col min="50" max="50" width="31.625" style="97" customWidth="1"/>
    <col min="51" max="54" width="9" style="97"/>
    <col min="55" max="55" width="31.625" style="97" customWidth="1"/>
    <col min="56" max="59" width="9" style="97"/>
    <col min="60" max="60" width="43.875" style="97" customWidth="1"/>
    <col min="61" max="62" width="9" style="97"/>
    <col min="63" max="63" width="15.125" style="97" customWidth="1"/>
    <col min="64" max="64" width="9" style="97"/>
    <col min="65" max="65" width="48.125" style="97" customWidth="1"/>
    <col min="66" max="67" width="9" style="97"/>
    <col min="68" max="68" width="16" style="97" customWidth="1"/>
    <col min="69" max="16384" width="9" style="97"/>
  </cols>
  <sheetData>
    <row r="1" spans="1:69" x14ac:dyDescent="0.15">
      <c r="B1" s="175" t="str">
        <f>VLOOKUP(A5,'PMC数据辅助&amp;月良率预估'!$AR$3:$AS$130,2,0)</f>
        <v>LTPO手机</v>
      </c>
      <c r="C1" s="177">
        <v>0.88</v>
      </c>
      <c r="E1" s="97" t="s">
        <v>474</v>
      </c>
      <c r="AI1" s="166"/>
      <c r="AJ1" s="166"/>
      <c r="AK1" s="166"/>
      <c r="AL1" s="166"/>
      <c r="AM1" s="166"/>
      <c r="AN1" s="166"/>
      <c r="AO1" s="166"/>
      <c r="AP1" s="166"/>
      <c r="AQ1" s="166"/>
      <c r="AR1" s="166"/>
      <c r="AS1" s="166"/>
      <c r="AT1" s="166"/>
      <c r="AU1" s="166"/>
      <c r="AV1" s="166"/>
      <c r="AW1" s="166"/>
      <c r="AX1" s="166"/>
      <c r="AY1" s="166"/>
      <c r="AZ1" s="166"/>
      <c r="BA1" s="166"/>
      <c r="BB1" s="166"/>
      <c r="BC1" s="166"/>
      <c r="BD1" s="166"/>
    </row>
    <row r="2" spans="1:69" x14ac:dyDescent="0.15">
      <c r="A2" s="232">
        <f>VLOOKUP(A5,切数!$C:$J,8,0)</f>
        <v>100</v>
      </c>
      <c r="B2" s="580" t="s">
        <v>27</v>
      </c>
      <c r="C2" s="580"/>
      <c r="D2" s="581" t="s">
        <v>553</v>
      </c>
      <c r="E2" s="583" t="s">
        <v>41</v>
      </c>
      <c r="F2" s="583"/>
      <c r="G2" s="583"/>
      <c r="H2" s="583"/>
      <c r="I2" s="583"/>
      <c r="J2" s="583"/>
      <c r="K2" s="583"/>
      <c r="L2" s="583"/>
      <c r="M2" s="583"/>
      <c r="N2" s="30"/>
      <c r="O2" s="30"/>
      <c r="P2" s="30"/>
      <c r="Q2" s="30"/>
      <c r="R2" s="30"/>
      <c r="S2" s="30"/>
    </row>
    <row r="3" spans="1:69" x14ac:dyDescent="0.15">
      <c r="A3" s="232" t="s">
        <v>469</v>
      </c>
      <c r="B3" s="231"/>
      <c r="C3" s="231"/>
      <c r="D3" s="582"/>
      <c r="E3" s="1" t="str">
        <f>_xlfn.IFNA(VLOOKUP($A$5&amp;E$4,'PMC数据辅助&amp;月良率预估'!$B$2:$G$1000,2,0),"")</f>
        <v>M02</v>
      </c>
      <c r="F3" s="567"/>
      <c r="G3" s="567"/>
      <c r="H3" s="567"/>
      <c r="I3" s="568"/>
      <c r="J3" s="1" t="str">
        <f>_xlfn.IFNA(VLOOKUP($A$5&amp;J$4,'PMC数据辅助&amp;月良率预估'!$B$2:$G$1000,2,0),"")</f>
        <v>M03</v>
      </c>
      <c r="K3" s="567"/>
      <c r="L3" s="567"/>
      <c r="M3" s="567"/>
      <c r="N3" s="568"/>
      <c r="O3" s="1" t="str">
        <f>_xlfn.IFNA(VLOOKUP($A$5&amp;O$4,'PMC数据辅助&amp;月良率预估'!$B$2:$G$1000,2,0),"")</f>
        <v>M03</v>
      </c>
      <c r="P3" s="567"/>
      <c r="Q3" s="567"/>
      <c r="R3" s="567"/>
      <c r="S3" s="568"/>
      <c r="T3" s="1" t="str">
        <f>_xlfn.IFNA(VLOOKUP($A$5&amp;T$4,'PMC数据辅助&amp;月良率预估'!$B$2:$G$1000,2,0),"")</f>
        <v>M04</v>
      </c>
      <c r="U3" s="567"/>
      <c r="V3" s="567"/>
      <c r="W3" s="567"/>
      <c r="X3" s="568"/>
      <c r="Y3" s="1" t="str">
        <f>_xlfn.IFNA(VLOOKUP($A$5&amp;Y$4,'PMC数据辅助&amp;月良率预估'!$B$2:$G$1000,2,0),"")</f>
        <v>M06</v>
      </c>
      <c r="Z3" s="567"/>
      <c r="AA3" s="567"/>
      <c r="AB3" s="567"/>
      <c r="AC3" s="568"/>
      <c r="AD3" s="1" t="str">
        <f>_xlfn.IFNA(VLOOKUP($A$5&amp;AD$4,'PMC数据辅助&amp;月良率预估'!$B$2:$G$1000,2,0),"")</f>
        <v/>
      </c>
      <c r="AE3" s="567"/>
      <c r="AF3" s="567"/>
      <c r="AG3" s="567"/>
      <c r="AH3" s="568"/>
      <c r="AI3" s="1" t="str">
        <f>_xlfn.IFNA(VLOOKUP($A$5&amp;AI$4,'PMC数据辅助&amp;月良率预估'!$B$2:$G$1000,2,0),"")</f>
        <v/>
      </c>
      <c r="AJ3" s="567"/>
      <c r="AK3" s="567"/>
      <c r="AL3" s="567"/>
      <c r="AM3" s="568"/>
      <c r="AN3" s="1" t="str">
        <f>_xlfn.IFNA(VLOOKUP($A$5&amp;AN$4,'PMC数据辅助&amp;月良率预估'!$B$2:$G$1000,2,0),"")</f>
        <v/>
      </c>
      <c r="AO3" s="567"/>
      <c r="AP3" s="567"/>
      <c r="AQ3" s="567"/>
      <c r="AR3" s="568"/>
      <c r="AS3" s="1" t="str">
        <f>_xlfn.IFNA(VLOOKUP($A$5&amp;AS$4,'PMC数据辅助&amp;月良率预估'!$B$2:$G$1000,2,0),"")</f>
        <v/>
      </c>
      <c r="AT3" s="567"/>
      <c r="AU3" s="567"/>
      <c r="AV3" s="567"/>
      <c r="AW3" s="568"/>
      <c r="AX3" s="1" t="str">
        <f>_xlfn.IFNA(VLOOKUP($A$5&amp;AX$4,'PMC数据辅助&amp;月良率预估'!$B$2:$G$1000,2,0),"")</f>
        <v/>
      </c>
      <c r="AY3" s="567"/>
      <c r="AZ3" s="567"/>
      <c r="BA3" s="567"/>
      <c r="BB3" s="568"/>
      <c r="BC3" s="1" t="str">
        <f>_xlfn.IFNA(VLOOKUP($A$5&amp;BC$4,'PMC数据辅助&amp;月良率预估'!$B$2:$G$1000,2,0),"")</f>
        <v/>
      </c>
      <c r="BD3" s="567"/>
      <c r="BE3" s="567"/>
      <c r="BF3" s="567"/>
      <c r="BG3" s="568"/>
      <c r="BH3" s="1" t="str">
        <f>_xlfn.IFNA(VLOOKUP($A$5&amp;BH$4,'PMC数据辅助&amp;月良率预估'!$B$2:$G$1000,2,0),"")</f>
        <v/>
      </c>
      <c r="BI3" s="567"/>
      <c r="BJ3" s="567"/>
      <c r="BK3" s="567"/>
      <c r="BL3" s="568"/>
      <c r="BM3" s="1" t="str">
        <f>_xlfn.IFNA(VLOOKUP($A$5&amp;BM$4,'PMC数据辅助&amp;月良率预估'!$B$2:$G$1000,2,0),"")</f>
        <v/>
      </c>
      <c r="BN3" s="567"/>
      <c r="BO3" s="567"/>
      <c r="BP3" s="567"/>
      <c r="BQ3" s="568"/>
    </row>
    <row r="4" spans="1:69" ht="33" x14ac:dyDescent="0.15">
      <c r="A4" s="31" t="s">
        <v>40</v>
      </c>
      <c r="B4" s="94" t="s">
        <v>1291</v>
      </c>
      <c r="C4" s="94" t="s">
        <v>1423</v>
      </c>
      <c r="D4" s="115" t="s">
        <v>1428</v>
      </c>
      <c r="E4" s="584" t="str">
        <f>_xlfn.IFNA(VLOOKUP($A$5&amp;COLUMN($A$1),'PMC数据辅助&amp;月良率预估'!$A:$F,5,0),"")</f>
        <v>02/07蒸镀批次</v>
      </c>
      <c r="F4" s="585"/>
      <c r="G4" s="585"/>
      <c r="H4" s="585"/>
      <c r="I4" s="586"/>
      <c r="J4" s="584" t="str">
        <f>_xlfn.IFNA(VLOOKUP($A$5&amp;COLUMN($B$1),'PMC数据辅助&amp;月良率预估'!$A:$F,5,0),"")</f>
        <v>02/18蒸镀批次</v>
      </c>
      <c r="K4" s="585"/>
      <c r="L4" s="585"/>
      <c r="M4" s="585"/>
      <c r="N4" s="586"/>
      <c r="O4" s="569" t="str">
        <f>_xlfn.IFNA(VLOOKUP($A$5&amp;COLUMN($C$1),'PMC数据辅助&amp;月良率预估'!$A:$F,5,0),"")</f>
        <v>03/07蒸镀批次</v>
      </c>
      <c r="P4" s="570"/>
      <c r="Q4" s="570"/>
      <c r="R4" s="570"/>
      <c r="S4" s="571"/>
      <c r="T4" s="569" t="str">
        <f>_xlfn.IFNA(VLOOKUP($A$5&amp;COLUMN($D$1),'PMC数据辅助&amp;月良率预估'!$A:$F,5,0),"")</f>
        <v>03/25蒸镀批次</v>
      </c>
      <c r="U4" s="570"/>
      <c r="V4" s="570"/>
      <c r="W4" s="570"/>
      <c r="X4" s="571"/>
      <c r="Y4" s="569" t="str">
        <f>_xlfn.IFNA(VLOOKUP($A$5&amp;COLUMN($E$1),'PMC数据辅助&amp;月良率预估'!$A:$F,5,0),"")</f>
        <v>05/21蒸镀批次</v>
      </c>
      <c r="Z4" s="570"/>
      <c r="AA4" s="570"/>
      <c r="AB4" s="570"/>
      <c r="AC4" s="571"/>
      <c r="AD4" s="569" t="str">
        <f>_xlfn.IFNA(VLOOKUP($A$5&amp;COLUMN($F$1),'PMC数据辅助&amp;月良率预估'!$A:$F,5,0),"")</f>
        <v/>
      </c>
      <c r="AE4" s="570"/>
      <c r="AF4" s="570"/>
      <c r="AG4" s="570"/>
      <c r="AH4" s="571"/>
      <c r="AI4" s="569" t="str">
        <f>_xlfn.IFNA(VLOOKUP($A$5&amp;COLUMN($G$1),'PMC数据辅助&amp;月良率预估'!$A:$F,5,0),"")</f>
        <v/>
      </c>
      <c r="AJ4" s="570"/>
      <c r="AK4" s="570"/>
      <c r="AL4" s="570"/>
      <c r="AM4" s="571"/>
      <c r="AN4" s="569" t="str">
        <f>_xlfn.IFNA(VLOOKUP($A$5&amp;COLUMN($H$1),'PMC数据辅助&amp;月良率预估'!$A:$F,5,0),"")</f>
        <v/>
      </c>
      <c r="AO4" s="570"/>
      <c r="AP4" s="570"/>
      <c r="AQ4" s="570"/>
      <c r="AR4" s="571"/>
      <c r="AS4" s="569" t="str">
        <f>_xlfn.IFNA(VLOOKUP($A$5&amp;COLUMN($I$1),'PMC数据辅助&amp;月良率预估'!$A:$F,5,0),"")</f>
        <v/>
      </c>
      <c r="AT4" s="570"/>
      <c r="AU4" s="570"/>
      <c r="AV4" s="570"/>
      <c r="AW4" s="571"/>
      <c r="AX4" s="569" t="str">
        <f>_xlfn.IFNA(VLOOKUP($A$5&amp;COLUMN($J$1),'PMC数据辅助&amp;月良率预估'!$A:$F,5,0),"")</f>
        <v/>
      </c>
      <c r="AY4" s="570"/>
      <c r="AZ4" s="570"/>
      <c r="BA4" s="570"/>
      <c r="BB4" s="571"/>
      <c r="BC4" s="569" t="str">
        <f>_xlfn.IFNA(VLOOKUP($A$5&amp;COLUMN($K$1),'PMC数据辅助&amp;月良率预估'!$A:$F,5,0),"")</f>
        <v/>
      </c>
      <c r="BD4" s="570"/>
      <c r="BE4" s="570"/>
      <c r="BF4" s="570"/>
      <c r="BG4" s="571"/>
      <c r="BH4" s="569" t="str">
        <f>_xlfn.IFNA(VLOOKUP($A$5&amp;COLUMN($L$1),'PMC数据辅助&amp;月良率预估'!$A:$F,5,0),"")</f>
        <v/>
      </c>
      <c r="BI4" s="570"/>
      <c r="BJ4" s="570"/>
      <c r="BK4" s="570"/>
      <c r="BL4" s="571"/>
      <c r="BM4" s="569" t="str">
        <f>_xlfn.IFNA(VLOOKUP($A$5&amp;COLUMN($M$1),'PMC数据辅助&amp;月良率预估'!$A:$F,5,0),"")</f>
        <v/>
      </c>
      <c r="BN4" s="570"/>
      <c r="BO4" s="570"/>
      <c r="BP4" s="570"/>
      <c r="BQ4" s="571"/>
    </row>
    <row r="5" spans="1:69" ht="51" customHeight="1" x14ac:dyDescent="0.15">
      <c r="A5" s="32" t="s">
        <v>711</v>
      </c>
      <c r="B5" s="32" t="s">
        <v>35</v>
      </c>
      <c r="C5" s="32" t="s">
        <v>35</v>
      </c>
      <c r="D5" s="32"/>
      <c r="E5" s="32" t="s">
        <v>467</v>
      </c>
      <c r="F5" s="33" t="s">
        <v>483</v>
      </c>
      <c r="G5" s="33" t="s">
        <v>484</v>
      </c>
      <c r="H5" s="33" t="s">
        <v>485</v>
      </c>
      <c r="I5" s="362" t="s">
        <v>840</v>
      </c>
      <c r="J5" s="32" t="s">
        <v>467</v>
      </c>
      <c r="K5" s="33" t="s">
        <v>483</v>
      </c>
      <c r="L5" s="33" t="s">
        <v>484</v>
      </c>
      <c r="M5" s="33" t="s">
        <v>485</v>
      </c>
      <c r="N5" s="362" t="s">
        <v>838</v>
      </c>
      <c r="O5" s="32" t="s">
        <v>467</v>
      </c>
      <c r="P5" s="33" t="s">
        <v>483</v>
      </c>
      <c r="Q5" s="33" t="s">
        <v>484</v>
      </c>
      <c r="R5" s="33" t="s">
        <v>485</v>
      </c>
      <c r="S5" s="362" t="s">
        <v>840</v>
      </c>
      <c r="T5" s="32" t="s">
        <v>467</v>
      </c>
      <c r="U5" s="33" t="s">
        <v>483</v>
      </c>
      <c r="V5" s="33" t="s">
        <v>484</v>
      </c>
      <c r="W5" s="33" t="s">
        <v>485</v>
      </c>
      <c r="X5" s="362" t="s">
        <v>840</v>
      </c>
      <c r="Y5" s="32" t="s">
        <v>467</v>
      </c>
      <c r="Z5" s="33" t="s">
        <v>483</v>
      </c>
      <c r="AA5" s="33" t="s">
        <v>484</v>
      </c>
      <c r="AB5" s="33" t="s">
        <v>485</v>
      </c>
      <c r="AC5" s="362" t="s">
        <v>840</v>
      </c>
      <c r="AD5" s="32" t="s">
        <v>467</v>
      </c>
      <c r="AE5" s="33" t="s">
        <v>483</v>
      </c>
      <c r="AF5" s="33" t="s">
        <v>484</v>
      </c>
      <c r="AG5" s="33" t="s">
        <v>485</v>
      </c>
      <c r="AH5" s="362" t="s">
        <v>840</v>
      </c>
      <c r="AI5" s="32" t="s">
        <v>467</v>
      </c>
      <c r="AJ5" s="33" t="s">
        <v>483</v>
      </c>
      <c r="AK5" s="33" t="s">
        <v>484</v>
      </c>
      <c r="AL5" s="33" t="s">
        <v>485</v>
      </c>
      <c r="AM5" s="362" t="s">
        <v>840</v>
      </c>
      <c r="AN5" s="32" t="s">
        <v>467</v>
      </c>
      <c r="AO5" s="33" t="s">
        <v>483</v>
      </c>
      <c r="AP5" s="33" t="s">
        <v>484</v>
      </c>
      <c r="AQ5" s="33" t="s">
        <v>485</v>
      </c>
      <c r="AR5" s="362" t="s">
        <v>840</v>
      </c>
      <c r="AS5" s="32" t="s">
        <v>467</v>
      </c>
      <c r="AT5" s="33" t="s">
        <v>483</v>
      </c>
      <c r="AU5" s="33" t="s">
        <v>484</v>
      </c>
      <c r="AV5" s="33" t="s">
        <v>485</v>
      </c>
      <c r="AW5" s="362" t="s">
        <v>840</v>
      </c>
      <c r="AX5" s="32" t="s">
        <v>467</v>
      </c>
      <c r="AY5" s="33" t="s">
        <v>483</v>
      </c>
      <c r="AZ5" s="33" t="s">
        <v>484</v>
      </c>
      <c r="BA5" s="33" t="s">
        <v>485</v>
      </c>
      <c r="BB5" s="362" t="s">
        <v>840</v>
      </c>
      <c r="BC5" s="32" t="s">
        <v>467</v>
      </c>
      <c r="BD5" s="33" t="s">
        <v>483</v>
      </c>
      <c r="BE5" s="33" t="s">
        <v>484</v>
      </c>
      <c r="BF5" s="33" t="s">
        <v>485</v>
      </c>
      <c r="BG5" s="362" t="s">
        <v>840</v>
      </c>
      <c r="BH5" s="32" t="s">
        <v>467</v>
      </c>
      <c r="BI5" s="33" t="s">
        <v>483</v>
      </c>
      <c r="BJ5" s="33" t="s">
        <v>484</v>
      </c>
      <c r="BK5" s="33" t="s">
        <v>485</v>
      </c>
      <c r="BL5" s="362" t="s">
        <v>839</v>
      </c>
      <c r="BM5" s="32" t="s">
        <v>467</v>
      </c>
      <c r="BN5" s="33" t="s">
        <v>483</v>
      </c>
      <c r="BO5" s="33" t="s">
        <v>484</v>
      </c>
      <c r="BP5" s="33" t="s">
        <v>485</v>
      </c>
      <c r="BQ5" s="362" t="s">
        <v>839</v>
      </c>
    </row>
    <row r="6" spans="1:69" x14ac:dyDescent="0.15">
      <c r="A6" s="34" t="s">
        <v>745</v>
      </c>
      <c r="B6" s="34">
        <f>_xlfn.IFNA(VLOOKUP($A6,批次辅助!$A$4:$DC$41,MATCH($A$5&amp;B$4,批次辅助!$A$1:$DC$1,0),0),0)</f>
        <v>11800</v>
      </c>
      <c r="C6" s="34">
        <f>_xlfn.IFNA(VLOOKUP($A6,批次辅助!$A$4:$DC$41,MATCH($A$5&amp;C$4,批次辅助!$A$1:$DC$1,0),0),0)</f>
        <v>41551</v>
      </c>
      <c r="D6" s="34">
        <f>_xlfn.IFNA(VLOOKUP($A6,批次辅助!$A$4:$DC$41,MATCH($A$5&amp;D$4,批次辅助!$A$1:$DC$1,0),0),0)</f>
        <v>36895</v>
      </c>
      <c r="E6" s="34">
        <f>_xlfn.IFNA(VLOOKUP($A$5&amp;E$4,'PMC数据辅助&amp;月良率预估'!$B$2:$G$599,5,0),0)</f>
        <v>418</v>
      </c>
      <c r="F6" s="34"/>
      <c r="G6" s="34"/>
      <c r="H6" s="35"/>
      <c r="I6" s="35"/>
      <c r="J6" s="34">
        <f>_xlfn.IFNA(VLOOKUP($A$5&amp;J$4,'PMC数据辅助&amp;月良率预估'!$B$2:$G$599,5,0),0)</f>
        <v>420</v>
      </c>
      <c r="K6" s="34"/>
      <c r="L6" s="34"/>
      <c r="M6" s="35"/>
      <c r="N6" s="35"/>
      <c r="O6" s="34">
        <f>_xlfn.IFNA(VLOOKUP($A$5&amp;O$4,'PMC数据辅助&amp;月良率预估'!$B$2:$G$599,5,0),0)</f>
        <v>618</v>
      </c>
      <c r="P6" s="34"/>
      <c r="Q6" s="34"/>
      <c r="R6" s="35"/>
      <c r="S6" s="35"/>
      <c r="T6" s="34">
        <f>_xlfn.IFNA(VLOOKUP($A$5&amp;T$4,'PMC数据辅助&amp;月良率预估'!$B$2:$G$599,5,0),0)</f>
        <v>1080</v>
      </c>
      <c r="U6" s="34"/>
      <c r="V6" s="34"/>
      <c r="W6" s="35"/>
      <c r="X6" s="35"/>
      <c r="Y6" s="34">
        <f>_xlfn.IFNA(VLOOKUP($A$5&amp;Y$4,'PMC数据辅助&amp;月良率预估'!$B$2:$G$599,5,0),0)</f>
        <v>1260</v>
      </c>
      <c r="Z6" s="34"/>
      <c r="AA6" s="34"/>
      <c r="AB6" s="35"/>
      <c r="AC6" s="35"/>
      <c r="AD6" s="34">
        <f>_xlfn.IFNA(VLOOKUP($A$5&amp;AD$4,'PMC数据辅助&amp;月良率预估'!$B$2:$G$599,5,0),0)</f>
        <v>0</v>
      </c>
      <c r="AE6" s="34"/>
      <c r="AF6" s="34"/>
      <c r="AG6" s="35"/>
      <c r="AH6" s="35"/>
      <c r="AI6" s="34">
        <f>_xlfn.IFNA(VLOOKUP($A$5&amp;AI$4,'PMC数据辅助&amp;月良率预估'!$B$2:$G$599,5,0),0)</f>
        <v>0</v>
      </c>
      <c r="AJ6" s="34"/>
      <c r="AK6" s="34"/>
      <c r="AL6" s="35"/>
      <c r="AM6" s="35"/>
      <c r="AN6" s="34">
        <f>_xlfn.IFNA(VLOOKUP($A$5&amp;AN$4,'PMC数据辅助&amp;月良率预估'!$B$2:$G$599,5,0),0)</f>
        <v>0</v>
      </c>
      <c r="AO6" s="34"/>
      <c r="AP6" s="34"/>
      <c r="AQ6" s="35"/>
      <c r="AR6" s="35"/>
      <c r="AS6" s="34">
        <f>_xlfn.IFNA(VLOOKUP($A$5&amp;AS$4,'PMC数据辅助&amp;月良率预估'!$B$2:$G$599,5,0),0)</f>
        <v>0</v>
      </c>
      <c r="AT6" s="34"/>
      <c r="AU6" s="34"/>
      <c r="AV6" s="35"/>
      <c r="AW6" s="35"/>
      <c r="AX6" s="34">
        <f>_xlfn.IFNA(VLOOKUP($A$5&amp;AX$4,'PMC数据辅助&amp;月良率预估'!$B$2:$G$599,5,0),0)</f>
        <v>0</v>
      </c>
      <c r="AY6" s="34"/>
      <c r="AZ6" s="34"/>
      <c r="BA6" s="35"/>
      <c r="BB6" s="35"/>
      <c r="BC6" s="34">
        <f>_xlfn.IFNA(VLOOKUP($A$5&amp;BC$4,'PMC数据辅助&amp;月良率预估'!$B$2:$G$599,5,0),0)</f>
        <v>0</v>
      </c>
      <c r="BD6" s="34"/>
      <c r="BE6" s="34"/>
      <c r="BF6" s="35"/>
      <c r="BG6" s="35"/>
      <c r="BH6" s="34">
        <f>_xlfn.IFNA(VLOOKUP($A$5&amp;BH$4,'PMC数据辅助&amp;月良率预估'!$B$2:$G$599,5,0),0)</f>
        <v>0</v>
      </c>
      <c r="BI6" s="34"/>
      <c r="BJ6" s="34"/>
      <c r="BK6" s="35"/>
      <c r="BL6" s="35"/>
      <c r="BM6" s="34">
        <f>_xlfn.IFNA(VLOOKUP($A$5&amp;BM$4,'PMC数据辅助&amp;月良率预估'!$B$2:$G$599,5,0),0)</f>
        <v>0</v>
      </c>
      <c r="BN6" s="34"/>
      <c r="BO6" s="34"/>
      <c r="BP6" s="35"/>
      <c r="BQ6" s="35"/>
    </row>
    <row r="7" spans="1:69" x14ac:dyDescent="0.15">
      <c r="A7" s="34" t="s">
        <v>746</v>
      </c>
      <c r="B7" s="34">
        <f>_xlfn.IFNA(VLOOKUP($A7,批次辅助!$A$4:$DC$41,MATCH($A$5&amp;B$4,批次辅助!$A$1:$DC$1,0),0),0)</f>
        <v>11800</v>
      </c>
      <c r="C7" s="34">
        <f>_xlfn.IFNA(VLOOKUP($A7,批次辅助!$A$4:$DC$41,MATCH($A$5&amp;C$4,批次辅助!$A$1:$DC$1,0),0),0)</f>
        <v>41800</v>
      </c>
      <c r="D7" s="34">
        <f>_xlfn.IFNA(VLOOKUP($A7,批次辅助!$A$4:$DC$41,MATCH($A$5&amp;D$4,批次辅助!$A$1:$DC$1,0),0),0)</f>
        <v>42000</v>
      </c>
      <c r="E7" s="34">
        <f>_xlfn.IFNA(VLOOKUP($A$5&amp;E$4,'PMC数据辅助&amp;月良率预估'!$B$2:$G$599,6,0),0)</f>
        <v>418</v>
      </c>
      <c r="F7" s="34"/>
      <c r="G7" s="34"/>
      <c r="H7" s="35"/>
      <c r="I7" s="35"/>
      <c r="J7" s="34">
        <f>_xlfn.IFNA(VLOOKUP($A$5&amp;J$4,'PMC数据辅助&amp;月良率预估'!$B$2:$G$599,6,0),0)</f>
        <v>420</v>
      </c>
      <c r="K7" s="34"/>
      <c r="L7" s="34"/>
      <c r="M7" s="35"/>
      <c r="N7" s="35"/>
      <c r="O7" s="34">
        <f>_xlfn.IFNA(VLOOKUP($A$5&amp;O$4,'PMC数据辅助&amp;月良率预估'!$B$2:$G$599,6,0),0)</f>
        <v>618</v>
      </c>
      <c r="P7" s="34"/>
      <c r="Q7" s="34"/>
      <c r="R7" s="35"/>
      <c r="S7" s="35"/>
      <c r="T7" s="34">
        <f>_xlfn.IFNA(VLOOKUP($A$5&amp;T$4,'PMC数据辅助&amp;月良率预估'!$B$2:$G$599,6,0),0)</f>
        <v>1080</v>
      </c>
      <c r="U7" s="34"/>
      <c r="V7" s="34"/>
      <c r="W7" s="35"/>
      <c r="X7" s="35"/>
      <c r="Y7" s="34">
        <f>_xlfn.IFNA(VLOOKUP($A$5&amp;Y$4,'PMC数据辅助&amp;月良率预估'!$B$2:$G$599,6,0),0)</f>
        <v>1260</v>
      </c>
      <c r="Z7" s="34"/>
      <c r="AA7" s="34"/>
      <c r="AB7" s="35"/>
      <c r="AC7" s="35"/>
      <c r="AD7" s="34">
        <f>_xlfn.IFNA(VLOOKUP($A$5&amp;AD$4,'PMC数据辅助&amp;月良率预估'!$B$2:$G$599,6,0),0)</f>
        <v>0</v>
      </c>
      <c r="AE7" s="34"/>
      <c r="AF7" s="34"/>
      <c r="AG7" s="35"/>
      <c r="AH7" s="35"/>
      <c r="AI7" s="34">
        <f>_xlfn.IFNA(VLOOKUP($A$5&amp;AI$4,'PMC数据辅助&amp;月良率预估'!$B$2:$G$599,6,0),0)</f>
        <v>0</v>
      </c>
      <c r="AJ7" s="34"/>
      <c r="AK7" s="34"/>
      <c r="AL7" s="35"/>
      <c r="AM7" s="35"/>
      <c r="AN7" s="34">
        <f>_xlfn.IFNA(VLOOKUP($A$5&amp;AN$4,'PMC数据辅助&amp;月良率预估'!$B$2:$G$599,6,0),0)</f>
        <v>0</v>
      </c>
      <c r="AO7" s="34"/>
      <c r="AP7" s="34"/>
      <c r="AQ7" s="35"/>
      <c r="AR7" s="35"/>
      <c r="AS7" s="34">
        <f>_xlfn.IFNA(VLOOKUP($A$5&amp;AS$4,'PMC数据辅助&amp;月良率预估'!$B$2:$G$599,6,0),0)</f>
        <v>0</v>
      </c>
      <c r="AT7" s="34"/>
      <c r="AU7" s="34"/>
      <c r="AV7" s="35"/>
      <c r="AW7" s="35"/>
      <c r="AX7" s="34">
        <f>_xlfn.IFNA(VLOOKUP($A$5&amp;AX$4,'PMC数据辅助&amp;月良率预估'!$B$2:$G$599,6,0),0)</f>
        <v>0</v>
      </c>
      <c r="AY7" s="34"/>
      <c r="AZ7" s="34"/>
      <c r="BA7" s="35"/>
      <c r="BB7" s="35"/>
      <c r="BC7" s="34">
        <f>_xlfn.IFNA(VLOOKUP($A$5&amp;BC$4,'PMC数据辅助&amp;月良率预估'!$B$2:$G$599,6,0),0)</f>
        <v>0</v>
      </c>
      <c r="BD7" s="34"/>
      <c r="BE7" s="34"/>
      <c r="BF7" s="35"/>
      <c r="BG7" s="35"/>
      <c r="BH7" s="34">
        <f>_xlfn.IFNA(VLOOKUP($A$5&amp;BH$4,'PMC数据辅助&amp;月良率预估'!$B$2:$G$599,6,0),0)</f>
        <v>0</v>
      </c>
      <c r="BI7" s="34"/>
      <c r="BJ7" s="34"/>
      <c r="BK7" s="35"/>
      <c r="BL7" s="35"/>
      <c r="BM7" s="34">
        <f>_xlfn.IFNA(VLOOKUP($A$5&amp;BM$4,'PMC数据辅助&amp;月良率预估'!$B$2:$G$599,6,0),0)</f>
        <v>0</v>
      </c>
      <c r="BN7" s="34"/>
      <c r="BO7" s="34"/>
      <c r="BP7" s="35"/>
      <c r="BQ7" s="35"/>
    </row>
    <row r="8" spans="1:69" s="119" customFormat="1" x14ac:dyDescent="0.15">
      <c r="A8" s="116" t="s">
        <v>454</v>
      </c>
      <c r="B8" s="117">
        <f>_xlfn.IFNA(VLOOKUP($A8,批次辅助!$A$4:$DC$41,MATCH($A$5&amp;B$4,批次辅助!$A$1:$DC$1,0),0),0)</f>
        <v>1</v>
      </c>
      <c r="C8" s="117">
        <f>_xlfn.IFNA(VLOOKUP($A8,批次辅助!$A$4:$DC$41,MATCH($A$5&amp;C$4,批次辅助!$A$1:$DC$1,0),0),0)</f>
        <v>0.99404306220095695</v>
      </c>
      <c r="D8" s="117">
        <f>_xlfn.IFNA(VLOOKUP($A8,批次辅助!$A$4:$DC$41,MATCH($A$5&amp;D$4,批次辅助!$A$1:$DC$1,0),0),0)</f>
        <v>0.87845238095238098</v>
      </c>
      <c r="E8" s="117">
        <f>IF(E6=0,0%,E7/E6)</f>
        <v>1</v>
      </c>
      <c r="F8" s="116"/>
      <c r="G8" s="116"/>
      <c r="H8" s="118"/>
      <c r="I8" s="118"/>
      <c r="J8" s="117">
        <f>IF(J6=0,0%,J7/J6)</f>
        <v>1</v>
      </c>
      <c r="K8" s="116"/>
      <c r="L8" s="116"/>
      <c r="M8" s="118"/>
      <c r="N8" s="118"/>
      <c r="O8" s="117">
        <f>IF(O6=0,0%,O7/O6)</f>
        <v>1</v>
      </c>
      <c r="P8" s="116"/>
      <c r="Q8" s="116"/>
      <c r="R8" s="118"/>
      <c r="S8" s="118"/>
      <c r="T8" s="117">
        <f>IF(T6=0,0%,T7/T6)</f>
        <v>1</v>
      </c>
      <c r="U8" s="116"/>
      <c r="V8" s="116"/>
      <c r="W8" s="118"/>
      <c r="X8" s="118"/>
      <c r="Y8" s="117">
        <f>IF(Y6=0,0%,Y7/Y6)</f>
        <v>1</v>
      </c>
      <c r="Z8" s="116"/>
      <c r="AA8" s="116"/>
      <c r="AB8" s="118"/>
      <c r="AC8" s="118"/>
      <c r="AD8" s="117">
        <f>IF(AD6=0,0%,AD7/AD6)</f>
        <v>0</v>
      </c>
      <c r="AE8" s="116"/>
      <c r="AF8" s="116"/>
      <c r="AG8" s="118"/>
      <c r="AH8" s="118"/>
      <c r="AI8" s="117">
        <f>IF(AI6=0,0%,AI7/AI6)</f>
        <v>0</v>
      </c>
      <c r="AJ8" s="116"/>
      <c r="AK8" s="116"/>
      <c r="AL8" s="118"/>
      <c r="AM8" s="118"/>
      <c r="AN8" s="117">
        <f>IF(AN6=0,0%,AN7/AN6)</f>
        <v>0</v>
      </c>
      <c r="AO8" s="116"/>
      <c r="AP8" s="116"/>
      <c r="AQ8" s="118"/>
      <c r="AR8" s="118"/>
      <c r="AS8" s="117">
        <f>IF(AS6=0,0%,AS7/AS6)</f>
        <v>0</v>
      </c>
      <c r="AT8" s="116"/>
      <c r="AU8" s="116"/>
      <c r="AV8" s="118"/>
      <c r="AW8" s="118"/>
      <c r="AX8" s="117">
        <f>IF(AX6=0,0%,AX7/AX6)</f>
        <v>0</v>
      </c>
      <c r="AY8" s="116"/>
      <c r="AZ8" s="116"/>
      <c r="BA8" s="118"/>
      <c r="BB8" s="118"/>
      <c r="BC8" s="117">
        <f>IF(BC6=0,0%,BC7/BC6)</f>
        <v>0</v>
      </c>
      <c r="BD8" s="116"/>
      <c r="BE8" s="116"/>
      <c r="BF8" s="118"/>
      <c r="BG8" s="118"/>
      <c r="BH8" s="117">
        <f>IF(BH6=0,0%,BH7/BH6)</f>
        <v>0</v>
      </c>
      <c r="BI8" s="116"/>
      <c r="BJ8" s="116"/>
      <c r="BK8" s="118"/>
      <c r="BL8" s="118"/>
      <c r="BM8" s="117">
        <f>IF(BM6=0,0%,BM7/BM6)</f>
        <v>0</v>
      </c>
      <c r="BN8" s="116"/>
      <c r="BO8" s="116"/>
      <c r="BP8" s="118"/>
      <c r="BQ8" s="118"/>
    </row>
    <row r="9" spans="1:69" s="161" customFormat="1" x14ac:dyDescent="0.15">
      <c r="A9" s="158" t="s">
        <v>34</v>
      </c>
      <c r="B9" s="159">
        <f>_xlfn.IFNA(VLOOKUP($A9,批次辅助!$A$4:$DC$41,MATCH($A$5&amp;B$4,批次辅助!$A$1:$DC$1,0),0),0)</f>
        <v>0.93703389830508477</v>
      </c>
      <c r="C9" s="159">
        <f>_xlfn.IFNA(VLOOKUP($A9,批次辅助!$A$4:$DC$41,MATCH($A$5&amp;C$4,批次辅助!$A$1:$DC$1,0),0),0)</f>
        <v>0.92069986281918603</v>
      </c>
      <c r="D9" s="159">
        <f>_xlfn.IFNA(VLOOKUP($A9,批次辅助!$A$4:$DC$41,MATCH($A$5&amp;D$4,批次辅助!$A$1:$DC$1,0),0),0)</f>
        <v>0.93348692234720154</v>
      </c>
      <c r="E9" s="160"/>
      <c r="F9" s="160"/>
      <c r="G9" s="160"/>
      <c r="H9" s="160">
        <f>H10-H19-H27-H28-H36-H37-H44-H45</f>
        <v>0.92332628336261413</v>
      </c>
      <c r="I9" s="160"/>
      <c r="J9" s="160"/>
      <c r="K9" s="160"/>
      <c r="L9" s="160"/>
      <c r="M9" s="160">
        <f>M10-M19-M27-M28-M36-M37-M44-M45</f>
        <v>0.92142742336261474</v>
      </c>
      <c r="N9" s="160"/>
      <c r="O9" s="160"/>
      <c r="P9" s="160"/>
      <c r="Q9" s="160"/>
      <c r="R9" s="160">
        <f>R10-R19-R27-R28-R36-R37-R44-R45</f>
        <v>0.93957233118625272</v>
      </c>
      <c r="S9" s="160"/>
      <c r="T9" s="160"/>
      <c r="U9" s="160"/>
      <c r="V9" s="160"/>
      <c r="W9" s="160">
        <f>W10-W19-W27-W28-W36-W37-W44-W45</f>
        <v>0.93957233118625272</v>
      </c>
      <c r="X9" s="160"/>
      <c r="Y9" s="160"/>
      <c r="Z9" s="160"/>
      <c r="AA9" s="160"/>
      <c r="AB9" s="160">
        <f>AB10-AB19-AB27-AB28-AB36-AB37-AB44-AB45</f>
        <v>0.93957233118625272</v>
      </c>
      <c r="AC9" s="160"/>
      <c r="AD9" s="160"/>
      <c r="AE9" s="160"/>
      <c r="AF9" s="160"/>
      <c r="AG9" s="160">
        <f>AG10-AG19-AG27-AG28-AG36-AG37-AG44-AG45</f>
        <v>0.93957233118625272</v>
      </c>
      <c r="AH9" s="160"/>
      <c r="AI9" s="160"/>
      <c r="AJ9" s="160"/>
      <c r="AK9" s="160"/>
      <c r="AL9" s="160">
        <f>AL10-AL19-AL27-AL28-AL36-AL37-AL44-AL45</f>
        <v>0.93957233118625272</v>
      </c>
      <c r="AM9" s="160"/>
      <c r="AN9" s="160"/>
      <c r="AO9" s="160"/>
      <c r="AP9" s="160"/>
      <c r="AQ9" s="160">
        <f>AQ10-AQ19-AQ27-AQ28-AQ36-AQ37-AQ44-AQ45</f>
        <v>0.93957233118625272</v>
      </c>
      <c r="AR9" s="160"/>
      <c r="AS9" s="160"/>
      <c r="AT9" s="160"/>
      <c r="AU9" s="160"/>
      <c r="AV9" s="160">
        <f>AV10-AV19-AV27-AV28-AV36-AV37-AV44-AV45</f>
        <v>0.93957233118625272</v>
      </c>
      <c r="AW9" s="160"/>
      <c r="AX9" s="160"/>
      <c r="AY9" s="160"/>
      <c r="AZ9" s="160"/>
      <c r="BA9" s="160">
        <f>BA10-BA19-BA27-BA28-BA36-BA37-BA44-BA45</f>
        <v>0.93957233118625272</v>
      </c>
      <c r="BB9" s="160"/>
      <c r="BC9" s="160"/>
      <c r="BD9" s="160"/>
      <c r="BE9" s="160"/>
      <c r="BF9" s="160">
        <f>BF10-BF19-BF27-BF28-BF36-BF37-BF44-BF45</f>
        <v>0.93957233118625272</v>
      </c>
      <c r="BG9" s="160"/>
      <c r="BH9" s="160"/>
      <c r="BI9" s="160"/>
      <c r="BJ9" s="160"/>
      <c r="BK9" s="160">
        <f>BK10-BK19-BK27-BK28-BK36-BK37-BK44-BK45</f>
        <v>0.93957233118625272</v>
      </c>
      <c r="BL9" s="160"/>
      <c r="BM9" s="160"/>
      <c r="BN9" s="160"/>
      <c r="BO9" s="160"/>
      <c r="BP9" s="160">
        <f>BP10-BP19-BP27-BP28-BP36-BP37-BP44-BP45</f>
        <v>0.93957233118625272</v>
      </c>
      <c r="BQ9" s="160"/>
    </row>
    <row r="10" spans="1:69" x14ac:dyDescent="0.15">
      <c r="A10" s="36" t="s">
        <v>33</v>
      </c>
      <c r="B10" s="37">
        <f>B9+B19+B27+B28+B36+B37+B44+B45</f>
        <v>0.93703389830508477</v>
      </c>
      <c r="C10" s="37">
        <f>C9+C19+C27+C28+C36+C37+C44+C45</f>
        <v>0.92069986281918603</v>
      </c>
      <c r="D10" s="37">
        <f>D9+D19+D27+D28+D36+D37+D44+D45</f>
        <v>0.93348692234720154</v>
      </c>
      <c r="E10" s="38"/>
      <c r="F10" s="38"/>
      <c r="G10" s="38"/>
      <c r="H10" s="38">
        <f>(H12+H21+H30+H39)*99.94%-3</f>
        <v>0.92332628336261413</v>
      </c>
      <c r="I10" s="38"/>
      <c r="J10" s="38"/>
      <c r="K10" s="38"/>
      <c r="L10" s="38"/>
      <c r="M10" s="38">
        <f>(M12+M21+M30+M39)*99.94%-3</f>
        <v>0.92142742336261474</v>
      </c>
      <c r="N10" s="38"/>
      <c r="O10" s="38"/>
      <c r="P10" s="38"/>
      <c r="Q10" s="38"/>
      <c r="R10" s="38">
        <f>(R12+R21+R30+R39)*99.94%-3</f>
        <v>0.93957233118625272</v>
      </c>
      <c r="S10" s="38"/>
      <c r="T10" s="38"/>
      <c r="U10" s="38"/>
      <c r="V10" s="38"/>
      <c r="W10" s="38">
        <f>(W12+W21+W30+W39)*99.94%-3</f>
        <v>0.93957233118625272</v>
      </c>
      <c r="X10" s="38"/>
      <c r="Y10" s="38"/>
      <c r="Z10" s="38"/>
      <c r="AA10" s="38"/>
      <c r="AB10" s="38">
        <f>(AB12+AB21+AB30+AB39)*99.94%-3</f>
        <v>0.93957233118625272</v>
      </c>
      <c r="AC10" s="38"/>
      <c r="AD10" s="38"/>
      <c r="AE10" s="38"/>
      <c r="AF10" s="38"/>
      <c r="AG10" s="38">
        <f>(AG12+AG21+AG30+AG39)*99.94%-3</f>
        <v>0.93957233118625272</v>
      </c>
      <c r="AH10" s="38"/>
      <c r="AI10" s="38"/>
      <c r="AJ10" s="38"/>
      <c r="AK10" s="38"/>
      <c r="AL10" s="38">
        <f>(AL12+AL21+AL30+AL39)*99.94%-3</f>
        <v>0.93957233118625272</v>
      </c>
      <c r="AM10" s="38"/>
      <c r="AN10" s="38"/>
      <c r="AO10" s="38"/>
      <c r="AP10" s="38"/>
      <c r="AQ10" s="38">
        <f>(AQ12+AQ21+AQ30+AQ39)*99.94%-3</f>
        <v>0.93957233118625272</v>
      </c>
      <c r="AR10" s="38"/>
      <c r="AS10" s="38"/>
      <c r="AT10" s="38"/>
      <c r="AU10" s="38"/>
      <c r="AV10" s="38">
        <f>(AV12+AV21+AV30+AV39)*99.94%-3</f>
        <v>0.93957233118625272</v>
      </c>
      <c r="AW10" s="38"/>
      <c r="AX10" s="38"/>
      <c r="AY10" s="38"/>
      <c r="AZ10" s="38"/>
      <c r="BA10" s="38">
        <f>(BA12+BA21+BA30+BA39)*99.94%-3</f>
        <v>0.93957233118625272</v>
      </c>
      <c r="BB10" s="38"/>
      <c r="BC10" s="38"/>
      <c r="BD10" s="38"/>
      <c r="BE10" s="38"/>
      <c r="BF10" s="38">
        <f>(BF12+BF21+BF30+BF39)*99.94%-3</f>
        <v>0.93957233118625272</v>
      </c>
      <c r="BG10" s="38"/>
      <c r="BH10" s="38"/>
      <c r="BI10" s="38"/>
      <c r="BJ10" s="38"/>
      <c r="BK10" s="38">
        <f>(BK12+BK21+BK30+BK39)*99.94%-3</f>
        <v>0.93957233118625272</v>
      </c>
      <c r="BL10" s="38"/>
      <c r="BM10" s="38"/>
      <c r="BN10" s="38"/>
      <c r="BO10" s="38"/>
      <c r="BP10" s="38">
        <f>(BP12+BP21+BP30+BP39)*99.94%-3</f>
        <v>0.93957233118625272</v>
      </c>
      <c r="BQ10" s="38"/>
    </row>
    <row r="11" spans="1:69" x14ac:dyDescent="0.15">
      <c r="A11" s="39" t="s">
        <v>32</v>
      </c>
      <c r="B11" s="39"/>
      <c r="C11" s="39"/>
      <c r="D11" s="39"/>
      <c r="E11" s="39"/>
      <c r="F11" s="39"/>
      <c r="G11" s="39"/>
      <c r="H11" s="39">
        <f>H12*99.9%</f>
        <v>0.94329296527159401</v>
      </c>
      <c r="I11" s="39"/>
      <c r="J11" s="39"/>
      <c r="K11" s="39"/>
      <c r="L11" s="39"/>
      <c r="M11" s="39">
        <f>M12*99.9%</f>
        <v>0.94638986527159408</v>
      </c>
      <c r="N11" s="39"/>
      <c r="O11" s="39"/>
      <c r="P11" s="39"/>
      <c r="Q11" s="39"/>
      <c r="R11" s="39">
        <f>R12*99.9%</f>
        <v>0.94668956527159409</v>
      </c>
      <c r="S11" s="39"/>
      <c r="T11" s="39"/>
      <c r="U11" s="39"/>
      <c r="V11" s="39"/>
      <c r="W11" s="39">
        <f>W12*99.9%</f>
        <v>0.94668956527159409</v>
      </c>
      <c r="X11" s="39"/>
      <c r="Y11" s="39"/>
      <c r="Z11" s="39"/>
      <c r="AA11" s="39"/>
      <c r="AB11" s="39">
        <f>AB12*99.9%</f>
        <v>0.94668956527159409</v>
      </c>
      <c r="AC11" s="39"/>
      <c r="AD11" s="39"/>
      <c r="AE11" s="39"/>
      <c r="AF11" s="39"/>
      <c r="AG11" s="39">
        <f>AG12*99.9%</f>
        <v>0.94668956527159409</v>
      </c>
      <c r="AH11" s="39"/>
      <c r="AI11" s="39"/>
      <c r="AJ11" s="39"/>
      <c r="AK11" s="39"/>
      <c r="AL11" s="39">
        <f>AL12*99.9%</f>
        <v>0.94668956527159409</v>
      </c>
      <c r="AM11" s="39"/>
      <c r="AN11" s="39"/>
      <c r="AO11" s="39"/>
      <c r="AP11" s="39"/>
      <c r="AQ11" s="39">
        <f>AQ12*99.9%</f>
        <v>0.94668956527159409</v>
      </c>
      <c r="AR11" s="39"/>
      <c r="AS11" s="39"/>
      <c r="AT11" s="39"/>
      <c r="AU11" s="39"/>
      <c r="AV11" s="39">
        <f>AV12*99.9%</f>
        <v>0.94668956527159409</v>
      </c>
      <c r="AW11" s="39"/>
      <c r="AX11" s="39"/>
      <c r="AY11" s="39"/>
      <c r="AZ11" s="39"/>
      <c r="BA11" s="39">
        <f>BA12*99.9%</f>
        <v>0.94668956527159409</v>
      </c>
      <c r="BB11" s="39"/>
      <c r="BC11" s="39"/>
      <c r="BD11" s="39"/>
      <c r="BE11" s="39"/>
      <c r="BF11" s="39">
        <f>BF12*99.9%</f>
        <v>0.94668956527159409</v>
      </c>
      <c r="BG11" s="39"/>
      <c r="BH11" s="39"/>
      <c r="BI11" s="39"/>
      <c r="BJ11" s="39"/>
      <c r="BK11" s="39">
        <f>BK12*99.9%</f>
        <v>0.94668956527159409</v>
      </c>
      <c r="BL11" s="39"/>
      <c r="BM11" s="39"/>
      <c r="BN11" s="39"/>
      <c r="BO11" s="39"/>
      <c r="BP11" s="39">
        <f>BP12*99.9%</f>
        <v>0.94668956527159409</v>
      </c>
      <c r="BQ11" s="39"/>
    </row>
    <row r="12" spans="1:69" x14ac:dyDescent="0.35">
      <c r="A12" s="40" t="s">
        <v>60</v>
      </c>
      <c r="B12" s="41">
        <f>_xlfn.IFNA(VLOOKUP($A12,批次辅助!$A$4:$DC$41,MATCH($A$5&amp;B$4,批次辅助!$A$1:$DC$1,0),0),0)</f>
        <v>0.9432203389830508</v>
      </c>
      <c r="C12" s="41">
        <f>_xlfn.IFNA(VLOOKUP($A12,批次辅助!$A$4:$DC$41,MATCH($A$5&amp;C$4,批次辅助!$A$1:$DC$1,0),0),0)</f>
        <v>0.94423720247406806</v>
      </c>
      <c r="D12" s="41">
        <f>_xlfn.IFNA(VLOOKUP($A12,批次辅助!$A$4:$DC$41,MATCH($A$5&amp;D$4,批次辅助!$A$1:$DC$1,0),0),0)</f>
        <v>0.95969643583141351</v>
      </c>
      <c r="E12" s="39"/>
      <c r="F12" s="39"/>
      <c r="G12" s="39"/>
      <c r="H12" s="39">
        <f>1-SUM(H13:H18)</f>
        <v>0.94423720247406795</v>
      </c>
      <c r="I12" s="39"/>
      <c r="J12" s="39"/>
      <c r="K12" s="39"/>
      <c r="L12" s="39"/>
      <c r="M12" s="39">
        <f>1-SUM(M13:M18)</f>
        <v>0.94733720247406805</v>
      </c>
      <c r="N12" s="39"/>
      <c r="O12" s="39"/>
      <c r="P12" s="39"/>
      <c r="Q12" s="39"/>
      <c r="R12" s="39">
        <f>1-SUM(R13:R18)</f>
        <v>0.94763720247406802</v>
      </c>
      <c r="S12" s="39"/>
      <c r="T12" s="39"/>
      <c r="U12" s="39"/>
      <c r="V12" s="39"/>
      <c r="W12" s="39">
        <f>1-SUM(W13:W18)</f>
        <v>0.94763720247406802</v>
      </c>
      <c r="X12" s="39"/>
      <c r="Y12" s="39"/>
      <c r="Z12" s="39"/>
      <c r="AA12" s="39"/>
      <c r="AB12" s="39">
        <f>1-SUM(AB13:AB18)</f>
        <v>0.94763720247406802</v>
      </c>
      <c r="AC12" s="39"/>
      <c r="AD12" s="39"/>
      <c r="AE12" s="39"/>
      <c r="AF12" s="39"/>
      <c r="AG12" s="39">
        <f>1-SUM(AG13:AG18)</f>
        <v>0.94763720247406802</v>
      </c>
      <c r="AH12" s="39"/>
      <c r="AI12" s="39"/>
      <c r="AJ12" s="39"/>
      <c r="AK12" s="39"/>
      <c r="AL12" s="39">
        <f>1-SUM(AL13:AL18)</f>
        <v>0.94763720247406802</v>
      </c>
      <c r="AM12" s="39"/>
      <c r="AN12" s="39"/>
      <c r="AO12" s="39"/>
      <c r="AP12" s="39"/>
      <c r="AQ12" s="39">
        <f>1-SUM(AQ13:AQ18)</f>
        <v>0.94763720247406802</v>
      </c>
      <c r="AR12" s="39"/>
      <c r="AS12" s="39"/>
      <c r="AT12" s="39"/>
      <c r="AU12" s="39"/>
      <c r="AV12" s="39">
        <f>1-SUM(AV13:AV18)</f>
        <v>0.94763720247406802</v>
      </c>
      <c r="AW12" s="39"/>
      <c r="AX12" s="39"/>
      <c r="AY12" s="39"/>
      <c r="AZ12" s="39"/>
      <c r="BA12" s="39">
        <f>1-SUM(BA13:BA18)</f>
        <v>0.94763720247406802</v>
      </c>
      <c r="BB12" s="39"/>
      <c r="BC12" s="39"/>
      <c r="BD12" s="39"/>
      <c r="BE12" s="39"/>
      <c r="BF12" s="39">
        <f>1-SUM(BF13:BF18)</f>
        <v>0.94763720247406802</v>
      </c>
      <c r="BG12" s="39"/>
      <c r="BH12" s="39"/>
      <c r="BI12" s="39"/>
      <c r="BJ12" s="39"/>
      <c r="BK12" s="39">
        <f>1-SUM(BK13:BK18)</f>
        <v>0.94763720247406802</v>
      </c>
      <c r="BL12" s="39"/>
      <c r="BM12" s="39"/>
      <c r="BN12" s="39"/>
      <c r="BO12" s="39"/>
      <c r="BP12" s="39">
        <f>1-SUM(BP13:BP18)</f>
        <v>0.94763720247406802</v>
      </c>
      <c r="BQ12" s="39"/>
    </row>
    <row r="13" spans="1:69" x14ac:dyDescent="0.15">
      <c r="A13" s="42" t="s">
        <v>42</v>
      </c>
      <c r="B13" s="43">
        <f>_xlfn.IFNA(VLOOKUP($A13,批次辅助!$A$4:$DC$41,MATCH($A$5&amp;B$4,批次辅助!$A$1:$DC$1,0),0),0)</f>
        <v>1.8474576271186441E-2</v>
      </c>
      <c r="C13" s="43">
        <f>_xlfn.IFNA(VLOOKUP($A13,批次辅助!$A$4:$DC$41,MATCH($A$5&amp;C$4,批次辅助!$A$1:$DC$1,0),0),0)</f>
        <v>1.9277514379918655E-2</v>
      </c>
      <c r="D13" s="43">
        <f>_xlfn.IFNA(VLOOKUP($A13,批次辅助!$A$4:$DC$41,MATCH($A$5&amp;D$4,批次辅助!$A$1:$DC$1,0),0),0)</f>
        <v>1.8999864480281882E-2</v>
      </c>
      <c r="E13" s="279"/>
      <c r="F13" s="128"/>
      <c r="G13" s="102"/>
      <c r="H13" s="47">
        <f>C13-F13+G13</f>
        <v>1.9277514379918655E-2</v>
      </c>
      <c r="I13" s="370"/>
      <c r="J13" s="279"/>
      <c r="K13" s="128"/>
      <c r="L13" s="102"/>
      <c r="M13" s="47">
        <f>H13-K13+L13</f>
        <v>1.9277514379918655E-2</v>
      </c>
      <c r="N13" s="370"/>
      <c r="O13" s="44"/>
      <c r="P13" s="128"/>
      <c r="Q13" s="102"/>
      <c r="R13" s="47">
        <f>M13-P13+Q13</f>
        <v>1.9277514379918655E-2</v>
      </c>
      <c r="S13" s="370"/>
      <c r="T13" s="44"/>
      <c r="U13" s="128"/>
      <c r="V13" s="102"/>
      <c r="W13" s="47">
        <f>R13-U13+V13</f>
        <v>1.9277514379918655E-2</v>
      </c>
      <c r="X13" s="370"/>
      <c r="Y13" s="44"/>
      <c r="Z13" s="128"/>
      <c r="AA13" s="102"/>
      <c r="AB13" s="47">
        <f>W13-Z13+AA13</f>
        <v>1.9277514379918655E-2</v>
      </c>
      <c r="AC13" s="370"/>
      <c r="AD13" s="44"/>
      <c r="AE13" s="128"/>
      <c r="AF13" s="102"/>
      <c r="AG13" s="47">
        <f>AB13-AE13+AF13</f>
        <v>1.9277514379918655E-2</v>
      </c>
      <c r="AH13" s="370"/>
      <c r="AI13" s="44"/>
      <c r="AJ13" s="128"/>
      <c r="AK13" s="102"/>
      <c r="AL13" s="47">
        <f>AG13-AJ13+AK13</f>
        <v>1.9277514379918655E-2</v>
      </c>
      <c r="AM13" s="370"/>
      <c r="AN13" s="44"/>
      <c r="AO13" s="128"/>
      <c r="AP13" s="102"/>
      <c r="AQ13" s="47">
        <f>AL13-AO13+AP13</f>
        <v>1.9277514379918655E-2</v>
      </c>
      <c r="AR13" s="370"/>
      <c r="AS13" s="44"/>
      <c r="AT13" s="128"/>
      <c r="AU13" s="102"/>
      <c r="AV13" s="47">
        <f>AQ13-AT13+AU13</f>
        <v>1.9277514379918655E-2</v>
      </c>
      <c r="AW13" s="370"/>
      <c r="AX13" s="44"/>
      <c r="AY13" s="128"/>
      <c r="AZ13" s="102"/>
      <c r="BA13" s="47">
        <f>AV13-AY13+AZ13</f>
        <v>1.9277514379918655E-2</v>
      </c>
      <c r="BB13" s="370"/>
      <c r="BC13" s="44"/>
      <c r="BD13" s="128"/>
      <c r="BE13" s="102"/>
      <c r="BF13" s="47">
        <f>BA13-BD13+BE13</f>
        <v>1.9277514379918655E-2</v>
      </c>
      <c r="BG13" s="370"/>
      <c r="BH13" s="279"/>
      <c r="BI13" s="128"/>
      <c r="BJ13" s="102"/>
      <c r="BK13" s="47">
        <f>BF13-BI13+BJ13</f>
        <v>1.9277514379918655E-2</v>
      </c>
      <c r="BL13" s="370"/>
      <c r="BM13" s="279"/>
      <c r="BN13" s="128"/>
      <c r="BO13" s="102"/>
      <c r="BP13" s="47">
        <f>BK13-BN13+BO13</f>
        <v>1.9277514379918655E-2</v>
      </c>
      <c r="BQ13" s="370"/>
    </row>
    <row r="14" spans="1:69" x14ac:dyDescent="0.15">
      <c r="A14" s="42" t="s">
        <v>43</v>
      </c>
      <c r="B14" s="43">
        <f>_xlfn.IFNA(VLOOKUP($A14,批次辅助!$A$4:$DC$41,MATCH($A$5&amp;B$4,批次辅助!$A$1:$DC$1,0),0),0)</f>
        <v>1.2711864406779662E-2</v>
      </c>
      <c r="C14" s="43">
        <f>_xlfn.IFNA(VLOOKUP($A14,批次辅助!$A$4:$DC$41,MATCH($A$5&amp;C$4,批次辅助!$A$1:$DC$1,0),0),0)</f>
        <v>1.1239200019253447E-2</v>
      </c>
      <c r="D14" s="43">
        <f>_xlfn.IFNA(VLOOKUP($A14,批次辅助!$A$4:$DC$41,MATCH($A$5&amp;D$4,批次辅助!$A$1:$DC$1,0),0),0)</f>
        <v>1.2549125897818132E-2</v>
      </c>
      <c r="E14" s="44"/>
      <c r="F14" s="52"/>
      <c r="G14" s="49"/>
      <c r="H14" s="47">
        <f t="shared" ref="H14:H19" si="0">C14-F14+G14</f>
        <v>1.1239200019253447E-2</v>
      </c>
      <c r="I14" s="370"/>
      <c r="J14" s="278"/>
      <c r="K14" s="113"/>
      <c r="L14" s="146"/>
      <c r="M14" s="50">
        <f t="shared" ref="M14:M19" si="1">H14-K14+L14</f>
        <v>1.1239200019253447E-2</v>
      </c>
      <c r="N14" s="370"/>
      <c r="O14" s="51"/>
      <c r="P14" s="122"/>
      <c r="Q14" s="146"/>
      <c r="R14" s="50">
        <f t="shared" ref="R14:R19" si="2">M14-P14+Q14</f>
        <v>1.1239200019253447E-2</v>
      </c>
      <c r="S14" s="370"/>
      <c r="T14" s="278"/>
      <c r="U14" s="113"/>
      <c r="V14" s="146"/>
      <c r="W14" s="50">
        <f t="shared" ref="W14:W19" si="3">R14-U14+V14</f>
        <v>1.1239200019253447E-2</v>
      </c>
      <c r="X14" s="370"/>
      <c r="Y14" s="51"/>
      <c r="Z14" s="122"/>
      <c r="AA14" s="146"/>
      <c r="AB14" s="50">
        <f t="shared" ref="AB14:AB19" si="4">W14-Z14+AA14</f>
        <v>1.1239200019253447E-2</v>
      </c>
      <c r="AC14" s="370"/>
      <c r="AD14" s="51"/>
      <c r="AE14" s="122"/>
      <c r="AF14" s="146"/>
      <c r="AG14" s="50">
        <f t="shared" ref="AG14:AG19" si="5">AB14-AE14+AF14</f>
        <v>1.1239200019253447E-2</v>
      </c>
      <c r="AH14" s="370"/>
      <c r="AI14" s="51"/>
      <c r="AJ14" s="122"/>
      <c r="AK14" s="146"/>
      <c r="AL14" s="50">
        <f t="shared" ref="AL14:AL19" si="6">AG14-AJ14+AK14</f>
        <v>1.1239200019253447E-2</v>
      </c>
      <c r="AM14" s="370"/>
      <c r="AN14" s="51"/>
      <c r="AO14" s="122"/>
      <c r="AP14" s="146"/>
      <c r="AQ14" s="50">
        <f t="shared" ref="AQ14:AQ19" si="7">AL14-AO14+AP14</f>
        <v>1.1239200019253447E-2</v>
      </c>
      <c r="AR14" s="370"/>
      <c r="AS14" s="51"/>
      <c r="AT14" s="122"/>
      <c r="AU14" s="146"/>
      <c r="AV14" s="50">
        <f t="shared" ref="AV14:AV19" si="8">AQ14-AT14+AU14</f>
        <v>1.1239200019253447E-2</v>
      </c>
      <c r="AW14" s="370"/>
      <c r="AX14" s="51"/>
      <c r="AY14" s="122"/>
      <c r="AZ14" s="146"/>
      <c r="BA14" s="50">
        <f t="shared" ref="BA14:BA19" si="9">AV14-AY14+AZ14</f>
        <v>1.1239200019253447E-2</v>
      </c>
      <c r="BB14" s="370"/>
      <c r="BC14" s="51"/>
      <c r="BD14" s="122"/>
      <c r="BE14" s="146"/>
      <c r="BF14" s="50">
        <f t="shared" ref="BF14:BF19" si="10">BA14-BD14+BE14</f>
        <v>1.1239200019253447E-2</v>
      </c>
      <c r="BG14" s="370"/>
      <c r="BH14" s="51"/>
      <c r="BI14" s="122"/>
      <c r="BJ14" s="146"/>
      <c r="BK14" s="50">
        <f t="shared" ref="BK14:BK19" si="11">BF14-BI14+BJ14</f>
        <v>1.1239200019253447E-2</v>
      </c>
      <c r="BL14" s="370"/>
      <c r="BM14" s="51"/>
      <c r="BN14" s="122"/>
      <c r="BO14" s="146"/>
      <c r="BP14" s="50">
        <f t="shared" ref="BP14:BP19" si="12">BK14-BN14+BO14</f>
        <v>1.1239200019253447E-2</v>
      </c>
      <c r="BQ14" s="370"/>
    </row>
    <row r="15" spans="1:69" ht="33" x14ac:dyDescent="0.15">
      <c r="A15" s="42" t="s">
        <v>44</v>
      </c>
      <c r="B15" s="43">
        <f>_xlfn.IFNA(VLOOKUP($A15,批次辅助!$A$4:$DC$41,MATCH($A$5&amp;B$4,批次辅助!$A$1:$DC$1,0),0),0)</f>
        <v>3.4745762711864405E-3</v>
      </c>
      <c r="C15" s="43">
        <f>_xlfn.IFNA(VLOOKUP($A15,批次辅助!$A$4:$DC$41,MATCH($A$5&amp;C$4,批次辅助!$A$1:$DC$1,0),0),0)</f>
        <v>2.262280089528531E-3</v>
      </c>
      <c r="D15" s="43">
        <f>_xlfn.IFNA(VLOOKUP($A15,批次辅助!$A$4:$DC$41,MATCH($A$5&amp;D$4,批次辅助!$A$1:$DC$1,0),0),0)</f>
        <v>1.5178208429326467E-3</v>
      </c>
      <c r="E15" s="279" t="s">
        <v>1448</v>
      </c>
      <c r="F15" s="121"/>
      <c r="G15" s="46"/>
      <c r="H15" s="47">
        <f t="shared" si="0"/>
        <v>2.262280089528531E-3</v>
      </c>
      <c r="I15" s="370"/>
      <c r="J15" s="278"/>
      <c r="K15" s="121"/>
      <c r="L15" s="147"/>
      <c r="M15" s="50">
        <f t="shared" si="1"/>
        <v>2.262280089528531E-3</v>
      </c>
      <c r="N15" s="370"/>
      <c r="O15" s="278" t="s">
        <v>1449</v>
      </c>
      <c r="P15" s="121">
        <v>2.9999999999999997E-4</v>
      </c>
      <c r="Q15" s="147"/>
      <c r="R15" s="50">
        <f t="shared" si="2"/>
        <v>1.9622800895285311E-3</v>
      </c>
      <c r="S15" s="370"/>
      <c r="T15" s="44"/>
      <c r="U15" s="121"/>
      <c r="V15" s="147"/>
      <c r="W15" s="50">
        <f t="shared" si="3"/>
        <v>1.9622800895285311E-3</v>
      </c>
      <c r="X15" s="370"/>
      <c r="Y15" s="44"/>
      <c r="Z15" s="121"/>
      <c r="AA15" s="147"/>
      <c r="AB15" s="50">
        <f t="shared" si="4"/>
        <v>1.9622800895285311E-3</v>
      </c>
      <c r="AC15" s="370"/>
      <c r="AD15" s="44"/>
      <c r="AE15" s="121"/>
      <c r="AF15" s="147"/>
      <c r="AG15" s="50">
        <f t="shared" si="5"/>
        <v>1.9622800895285311E-3</v>
      </c>
      <c r="AH15" s="370"/>
      <c r="AI15" s="44"/>
      <c r="AJ15" s="121"/>
      <c r="AK15" s="147"/>
      <c r="AL15" s="50">
        <f t="shared" si="6"/>
        <v>1.9622800895285311E-3</v>
      </c>
      <c r="AM15" s="370"/>
      <c r="AN15" s="44"/>
      <c r="AO15" s="121"/>
      <c r="AP15" s="147"/>
      <c r="AQ15" s="50">
        <f t="shared" si="7"/>
        <v>1.9622800895285311E-3</v>
      </c>
      <c r="AR15" s="370"/>
      <c r="AS15" s="44"/>
      <c r="AT15" s="121"/>
      <c r="AU15" s="147"/>
      <c r="AV15" s="50">
        <f t="shared" si="8"/>
        <v>1.9622800895285311E-3</v>
      </c>
      <c r="AW15" s="370"/>
      <c r="AX15" s="44"/>
      <c r="AY15" s="121"/>
      <c r="AZ15" s="147"/>
      <c r="BA15" s="50">
        <f t="shared" si="9"/>
        <v>1.9622800895285311E-3</v>
      </c>
      <c r="BB15" s="370"/>
      <c r="BC15" s="44"/>
      <c r="BD15" s="121"/>
      <c r="BE15" s="147"/>
      <c r="BF15" s="50">
        <f t="shared" si="10"/>
        <v>1.9622800895285311E-3</v>
      </c>
      <c r="BG15" s="370"/>
      <c r="BH15" s="279"/>
      <c r="BI15" s="121"/>
      <c r="BJ15" s="147"/>
      <c r="BK15" s="50">
        <f t="shared" si="11"/>
        <v>1.9622800895285311E-3</v>
      </c>
      <c r="BL15" s="370"/>
      <c r="BM15" s="279"/>
      <c r="BN15" s="121"/>
      <c r="BO15" s="147"/>
      <c r="BP15" s="50">
        <f t="shared" si="12"/>
        <v>1.9622800895285311E-3</v>
      </c>
      <c r="BQ15" s="370"/>
    </row>
    <row r="16" spans="1:69" ht="49.5" x14ac:dyDescent="0.15">
      <c r="A16" s="53" t="s">
        <v>45</v>
      </c>
      <c r="B16" s="53">
        <f>_xlfn.IFNA(VLOOKUP($A16,批次辅助!$A$4:$DC$41,MATCH($A$5&amp;B$4,批次辅助!$A$1:$DC$1,0),0),0)</f>
        <v>1.5677966101694914E-2</v>
      </c>
      <c r="C16" s="53">
        <f>_xlfn.IFNA(VLOOKUP($A16,批次辅助!$A$4:$DC$41,MATCH($A$5&amp;C$4,批次辅助!$A$1:$DC$1,0),0),0)</f>
        <v>2.0192053139515293E-2</v>
      </c>
      <c r="D16" s="53">
        <f>_xlfn.IFNA(VLOOKUP($A16,批次辅助!$A$4:$DC$41,MATCH($A$5&amp;D$4,批次辅助!$A$1:$DC$1,0),0),0)</f>
        <v>3.7945521073316168E-3</v>
      </c>
      <c r="E16" s="279" t="s">
        <v>1493</v>
      </c>
      <c r="F16" s="121"/>
      <c r="G16" s="55"/>
      <c r="H16" s="71">
        <f t="shared" si="0"/>
        <v>2.0192053139515293E-2</v>
      </c>
      <c r="I16" s="370"/>
      <c r="J16" s="279" t="s">
        <v>1494</v>
      </c>
      <c r="K16" s="121">
        <v>3.0999999999999999E-3</v>
      </c>
      <c r="L16" s="148"/>
      <c r="M16" s="50">
        <f t="shared" si="1"/>
        <v>1.7092053139515295E-2</v>
      </c>
      <c r="N16" s="370"/>
      <c r="O16" s="279"/>
      <c r="P16" s="121"/>
      <c r="Q16" s="148"/>
      <c r="R16" s="50">
        <f t="shared" si="2"/>
        <v>1.7092053139515295E-2</v>
      </c>
      <c r="S16" s="370"/>
      <c r="T16" s="56"/>
      <c r="U16" s="123"/>
      <c r="V16" s="148"/>
      <c r="W16" s="50">
        <f t="shared" si="3"/>
        <v>1.7092053139515295E-2</v>
      </c>
      <c r="X16" s="370"/>
      <c r="Y16" s="56"/>
      <c r="Z16" s="123"/>
      <c r="AA16" s="148"/>
      <c r="AB16" s="50">
        <f t="shared" si="4"/>
        <v>1.7092053139515295E-2</v>
      </c>
      <c r="AC16" s="370"/>
      <c r="AD16" s="56"/>
      <c r="AE16" s="123"/>
      <c r="AF16" s="148"/>
      <c r="AG16" s="50">
        <f t="shared" si="5"/>
        <v>1.7092053139515295E-2</v>
      </c>
      <c r="AH16" s="370"/>
      <c r="AI16" s="56"/>
      <c r="AJ16" s="123"/>
      <c r="AK16" s="148"/>
      <c r="AL16" s="50">
        <f t="shared" si="6"/>
        <v>1.7092053139515295E-2</v>
      </c>
      <c r="AM16" s="370"/>
      <c r="AN16" s="56"/>
      <c r="AO16" s="123"/>
      <c r="AP16" s="148"/>
      <c r="AQ16" s="50">
        <f t="shared" si="7"/>
        <v>1.7092053139515295E-2</v>
      </c>
      <c r="AR16" s="370"/>
      <c r="AS16" s="56"/>
      <c r="AT16" s="123"/>
      <c r="AU16" s="148"/>
      <c r="AV16" s="50">
        <f t="shared" si="8"/>
        <v>1.7092053139515295E-2</v>
      </c>
      <c r="AW16" s="370"/>
      <c r="AX16" s="56"/>
      <c r="AY16" s="123"/>
      <c r="AZ16" s="148"/>
      <c r="BA16" s="50">
        <f t="shared" si="9"/>
        <v>1.7092053139515295E-2</v>
      </c>
      <c r="BB16" s="370"/>
      <c r="BC16" s="56"/>
      <c r="BD16" s="123"/>
      <c r="BE16" s="148"/>
      <c r="BF16" s="50">
        <f t="shared" si="10"/>
        <v>1.7092053139515295E-2</v>
      </c>
      <c r="BG16" s="370"/>
      <c r="BH16" s="56"/>
      <c r="BI16" s="123"/>
      <c r="BJ16" s="148"/>
      <c r="BK16" s="50">
        <f t="shared" si="11"/>
        <v>1.7092053139515295E-2</v>
      </c>
      <c r="BL16" s="370"/>
      <c r="BM16" s="56"/>
      <c r="BN16" s="123"/>
      <c r="BO16" s="148"/>
      <c r="BP16" s="50">
        <f t="shared" si="12"/>
        <v>1.7092053139515295E-2</v>
      </c>
      <c r="BQ16" s="370"/>
    </row>
    <row r="17" spans="1:69" x14ac:dyDescent="0.15">
      <c r="A17" s="42" t="s">
        <v>46</v>
      </c>
      <c r="B17" s="53">
        <f>_xlfn.IFNA(VLOOKUP($A17,批次辅助!$A$4:$DC$41,MATCH($A$5&amp;B$4,批次辅助!$A$1:$DC$1,0),0),0)</f>
        <v>4.0677966101694916E-3</v>
      </c>
      <c r="C17" s="53">
        <f>_xlfn.IFNA(VLOOKUP($A17,批次辅助!$A$4:$DC$41,MATCH($A$5&amp;C$4,批次辅助!$A$1:$DC$1,0),0),0)</f>
        <v>2.4066809463069482E-3</v>
      </c>
      <c r="D17" s="53">
        <f>_xlfn.IFNA(VLOOKUP($A17,批次辅助!$A$4:$DC$41,MATCH($A$5&amp;D$4,批次辅助!$A$1:$DC$1,0),0),0)</f>
        <v>3.3608890093508605E-3</v>
      </c>
      <c r="E17" s="279"/>
      <c r="F17" s="121"/>
      <c r="G17" s="55"/>
      <c r="H17" s="47">
        <f t="shared" si="0"/>
        <v>2.4066809463069482E-3</v>
      </c>
      <c r="I17" s="370"/>
      <c r="J17" s="43"/>
      <c r="K17" s="124"/>
      <c r="L17" s="104"/>
      <c r="M17" s="53">
        <f t="shared" si="1"/>
        <v>2.4066809463069482E-3</v>
      </c>
      <c r="N17" s="370"/>
      <c r="O17" s="43"/>
      <c r="P17" s="124"/>
      <c r="Q17" s="104"/>
      <c r="R17" s="53">
        <f t="shared" si="2"/>
        <v>2.4066809463069482E-3</v>
      </c>
      <c r="S17" s="370"/>
      <c r="T17" s="43"/>
      <c r="U17" s="124"/>
      <c r="V17" s="104"/>
      <c r="W17" s="53">
        <f t="shared" si="3"/>
        <v>2.4066809463069482E-3</v>
      </c>
      <c r="X17" s="370"/>
      <c r="Y17" s="43"/>
      <c r="Z17" s="124"/>
      <c r="AA17" s="104"/>
      <c r="AB17" s="53">
        <f t="shared" si="4"/>
        <v>2.4066809463069482E-3</v>
      </c>
      <c r="AC17" s="370"/>
      <c r="AD17" s="43"/>
      <c r="AE17" s="124"/>
      <c r="AF17" s="104"/>
      <c r="AG17" s="53">
        <f t="shared" si="5"/>
        <v>2.4066809463069482E-3</v>
      </c>
      <c r="AH17" s="370"/>
      <c r="AI17" s="43"/>
      <c r="AJ17" s="124"/>
      <c r="AK17" s="104"/>
      <c r="AL17" s="53">
        <f t="shared" si="6"/>
        <v>2.4066809463069482E-3</v>
      </c>
      <c r="AM17" s="370"/>
      <c r="AN17" s="43"/>
      <c r="AO17" s="124"/>
      <c r="AP17" s="104"/>
      <c r="AQ17" s="53">
        <f t="shared" si="7"/>
        <v>2.4066809463069482E-3</v>
      </c>
      <c r="AR17" s="370"/>
      <c r="AS17" s="43"/>
      <c r="AT17" s="124"/>
      <c r="AU17" s="104"/>
      <c r="AV17" s="53">
        <f t="shared" si="8"/>
        <v>2.4066809463069482E-3</v>
      </c>
      <c r="AW17" s="370"/>
      <c r="AX17" s="43"/>
      <c r="AY17" s="124"/>
      <c r="AZ17" s="104"/>
      <c r="BA17" s="53">
        <f t="shared" si="9"/>
        <v>2.4066809463069482E-3</v>
      </c>
      <c r="BB17" s="370"/>
      <c r="BC17" s="43"/>
      <c r="BD17" s="124"/>
      <c r="BE17" s="104"/>
      <c r="BF17" s="53">
        <f t="shared" si="10"/>
        <v>2.4066809463069482E-3</v>
      </c>
      <c r="BG17" s="370"/>
      <c r="BH17" s="43"/>
      <c r="BI17" s="124"/>
      <c r="BJ17" s="104"/>
      <c r="BK17" s="53">
        <f t="shared" si="11"/>
        <v>2.4066809463069482E-3</v>
      </c>
      <c r="BL17" s="370"/>
      <c r="BM17" s="43"/>
      <c r="BN17" s="124"/>
      <c r="BO17" s="104"/>
      <c r="BP17" s="53">
        <f t="shared" si="12"/>
        <v>2.4066809463069482E-3</v>
      </c>
      <c r="BQ17" s="370"/>
    </row>
    <row r="18" spans="1:69" x14ac:dyDescent="0.15">
      <c r="A18" s="42" t="s">
        <v>47</v>
      </c>
      <c r="B18" s="43">
        <f>_xlfn.IFNA(VLOOKUP($A18,批次辅助!$A$4:$DC$41,MATCH($A$5&amp;B$4,批次辅助!$A$1:$DC$1,0),0),0)</f>
        <v>2.3728813559322033E-3</v>
      </c>
      <c r="C18" s="43">
        <f>_xlfn.IFNA(VLOOKUP($A18,批次辅助!$A$4:$DC$41,MATCH($A$5&amp;C$4,批次辅助!$A$1:$DC$1,0),0),0)</f>
        <v>3.8506895140911167E-4</v>
      </c>
      <c r="D18" s="43">
        <f>_xlfn.IFNA(VLOOKUP($A18,批次辅助!$A$4:$DC$41,MATCH($A$5&amp;D$4,批次辅助!$A$1:$DC$1,0),0),0)</f>
        <v>8.1311830871391784E-5</v>
      </c>
      <c r="E18" s="10"/>
      <c r="F18" s="59"/>
      <c r="G18" s="60"/>
      <c r="H18" s="47">
        <f t="shared" si="0"/>
        <v>3.8506895140911167E-4</v>
      </c>
      <c r="I18" s="370"/>
      <c r="J18" s="10"/>
      <c r="K18" s="113"/>
      <c r="L18" s="149"/>
      <c r="M18" s="43">
        <f t="shared" si="1"/>
        <v>3.8506895140911167E-4</v>
      </c>
      <c r="N18" s="370"/>
      <c r="O18" s="10"/>
      <c r="P18" s="113"/>
      <c r="Q18" s="149"/>
      <c r="R18" s="43">
        <f t="shared" si="2"/>
        <v>3.8506895140911167E-4</v>
      </c>
      <c r="S18" s="370"/>
      <c r="T18" s="10"/>
      <c r="U18" s="113"/>
      <c r="V18" s="149"/>
      <c r="W18" s="43">
        <f t="shared" si="3"/>
        <v>3.8506895140911167E-4</v>
      </c>
      <c r="X18" s="370"/>
      <c r="Y18" s="10"/>
      <c r="Z18" s="113"/>
      <c r="AA18" s="149"/>
      <c r="AB18" s="43">
        <f t="shared" si="4"/>
        <v>3.8506895140911167E-4</v>
      </c>
      <c r="AC18" s="370"/>
      <c r="AD18" s="10"/>
      <c r="AE18" s="113"/>
      <c r="AF18" s="149"/>
      <c r="AG18" s="43">
        <f t="shared" si="5"/>
        <v>3.8506895140911167E-4</v>
      </c>
      <c r="AH18" s="370"/>
      <c r="AI18" s="10"/>
      <c r="AJ18" s="113"/>
      <c r="AK18" s="149"/>
      <c r="AL18" s="43">
        <f t="shared" si="6"/>
        <v>3.8506895140911167E-4</v>
      </c>
      <c r="AM18" s="370"/>
      <c r="AN18" s="10"/>
      <c r="AO18" s="113"/>
      <c r="AP18" s="149"/>
      <c r="AQ18" s="43">
        <f t="shared" si="7"/>
        <v>3.8506895140911167E-4</v>
      </c>
      <c r="AR18" s="370"/>
      <c r="AS18" s="10"/>
      <c r="AT18" s="113"/>
      <c r="AU18" s="149"/>
      <c r="AV18" s="43">
        <f t="shared" si="8"/>
        <v>3.8506895140911167E-4</v>
      </c>
      <c r="AW18" s="370"/>
      <c r="AX18" s="10"/>
      <c r="AY18" s="113"/>
      <c r="AZ18" s="149"/>
      <c r="BA18" s="43">
        <f t="shared" si="9"/>
        <v>3.8506895140911167E-4</v>
      </c>
      <c r="BB18" s="370"/>
      <c r="BC18" s="10"/>
      <c r="BD18" s="113"/>
      <c r="BE18" s="149"/>
      <c r="BF18" s="43">
        <f t="shared" si="10"/>
        <v>3.8506895140911167E-4</v>
      </c>
      <c r="BG18" s="370"/>
      <c r="BH18" s="10"/>
      <c r="BI18" s="113"/>
      <c r="BJ18" s="149"/>
      <c r="BK18" s="43">
        <f t="shared" si="11"/>
        <v>3.8506895140911167E-4</v>
      </c>
      <c r="BL18" s="370"/>
      <c r="BM18" s="10"/>
      <c r="BN18" s="113"/>
      <c r="BO18" s="149"/>
      <c r="BP18" s="43">
        <f t="shared" si="12"/>
        <v>3.8506895140911167E-4</v>
      </c>
      <c r="BQ18" s="370"/>
    </row>
    <row r="19" spans="1:69" x14ac:dyDescent="0.15">
      <c r="A19" s="61" t="s">
        <v>31</v>
      </c>
      <c r="B19" s="61">
        <f>_xlfn.IFNA(VLOOKUP($A19,批次辅助!$A$4:$DC$41,MATCH($A$5&amp;B$4,批次辅助!$A$1:$DC$1,0),0),0)</f>
        <v>0</v>
      </c>
      <c r="C19" s="61">
        <f>_xlfn.IFNA(VLOOKUP($A19,批次辅助!$A$4:$DC$41,MATCH($A$5&amp;C$4,批次辅助!$A$1:$DC$1,0),0),0)</f>
        <v>0</v>
      </c>
      <c r="D19" s="61">
        <f>_xlfn.IFNA(VLOOKUP($A19,批次辅助!$A$4:$DC$41,MATCH($A$5&amp;D$4,批次辅助!$A$1:$DC$1,0),0),0)</f>
        <v>0</v>
      </c>
      <c r="E19" s="73"/>
      <c r="F19" s="63"/>
      <c r="G19" s="64"/>
      <c r="H19" s="62">
        <f t="shared" si="0"/>
        <v>0</v>
      </c>
      <c r="I19" s="62"/>
      <c r="J19" s="73"/>
      <c r="K19" s="63"/>
      <c r="L19" s="64"/>
      <c r="M19" s="62">
        <f t="shared" si="1"/>
        <v>0</v>
      </c>
      <c r="N19" s="62"/>
      <c r="O19" s="62"/>
      <c r="P19" s="125"/>
      <c r="Q19" s="141"/>
      <c r="R19" s="62">
        <f t="shared" si="2"/>
        <v>0</v>
      </c>
      <c r="S19" s="62"/>
      <c r="T19" s="62" t="s">
        <v>908</v>
      </c>
      <c r="U19" s="125">
        <f>Q19</f>
        <v>0</v>
      </c>
      <c r="V19" s="141"/>
      <c r="W19" s="62">
        <f t="shared" si="3"/>
        <v>0</v>
      </c>
      <c r="X19" s="62"/>
      <c r="Y19" s="62"/>
      <c r="Z19" s="125"/>
      <c r="AA19" s="141"/>
      <c r="AB19" s="62">
        <f t="shared" si="4"/>
        <v>0</v>
      </c>
      <c r="AC19" s="62"/>
      <c r="AD19" s="62"/>
      <c r="AE19" s="125"/>
      <c r="AF19" s="141"/>
      <c r="AG19" s="62">
        <f t="shared" si="5"/>
        <v>0</v>
      </c>
      <c r="AH19" s="62"/>
      <c r="AI19" s="62"/>
      <c r="AJ19" s="125"/>
      <c r="AK19" s="141"/>
      <c r="AL19" s="62">
        <f t="shared" si="6"/>
        <v>0</v>
      </c>
      <c r="AM19" s="62"/>
      <c r="AN19" s="62"/>
      <c r="AO19" s="125"/>
      <c r="AP19" s="141"/>
      <c r="AQ19" s="62">
        <f t="shared" si="7"/>
        <v>0</v>
      </c>
      <c r="AR19" s="62"/>
      <c r="AS19" s="62"/>
      <c r="AT19" s="125"/>
      <c r="AU19" s="141"/>
      <c r="AV19" s="62">
        <f t="shared" si="8"/>
        <v>0</v>
      </c>
      <c r="AW19" s="62"/>
      <c r="AX19" s="62"/>
      <c r="AY19" s="125"/>
      <c r="AZ19" s="141"/>
      <c r="BA19" s="62">
        <f t="shared" si="9"/>
        <v>0</v>
      </c>
      <c r="BB19" s="62"/>
      <c r="BC19" s="62"/>
      <c r="BD19" s="125"/>
      <c r="BE19" s="141"/>
      <c r="BF19" s="62">
        <f t="shared" si="10"/>
        <v>0</v>
      </c>
      <c r="BG19" s="62"/>
      <c r="BH19" s="62"/>
      <c r="BI19" s="125"/>
      <c r="BJ19" s="141"/>
      <c r="BK19" s="62">
        <f t="shared" si="11"/>
        <v>0</v>
      </c>
      <c r="BL19" s="62"/>
      <c r="BM19" s="62"/>
      <c r="BN19" s="125"/>
      <c r="BO19" s="141"/>
      <c r="BP19" s="62">
        <f t="shared" si="12"/>
        <v>0</v>
      </c>
      <c r="BQ19" s="62"/>
    </row>
    <row r="20" spans="1:69" x14ac:dyDescent="0.15">
      <c r="A20" s="65" t="s">
        <v>30</v>
      </c>
      <c r="B20" s="66"/>
      <c r="C20" s="66"/>
      <c r="D20" s="66"/>
      <c r="E20" s="66"/>
      <c r="F20" s="67"/>
      <c r="G20" s="68"/>
      <c r="H20" s="66">
        <f>H21*99.9%</f>
        <v>0.99585040071237763</v>
      </c>
      <c r="I20" s="66"/>
      <c r="J20" s="66"/>
      <c r="K20" s="126"/>
      <c r="L20" s="142"/>
      <c r="M20" s="66">
        <f>M21*99.9%</f>
        <v>0.99585040071237763</v>
      </c>
      <c r="N20" s="66"/>
      <c r="O20" s="66"/>
      <c r="P20" s="126"/>
      <c r="Q20" s="142"/>
      <c r="R20" s="66">
        <f>R21*99.9%</f>
        <v>0.99585040071237763</v>
      </c>
      <c r="S20" s="66"/>
      <c r="T20" s="66"/>
      <c r="U20" s="126"/>
      <c r="V20" s="142"/>
      <c r="W20" s="66">
        <f>W21*99.9%</f>
        <v>0.99585040071237763</v>
      </c>
      <c r="X20" s="66"/>
      <c r="Y20" s="66"/>
      <c r="Z20" s="126"/>
      <c r="AA20" s="142"/>
      <c r="AB20" s="66">
        <f>AB21*99.9%</f>
        <v>0.99585040071237763</v>
      </c>
      <c r="AC20" s="66"/>
      <c r="AD20" s="66"/>
      <c r="AE20" s="126"/>
      <c r="AF20" s="142"/>
      <c r="AG20" s="66">
        <f>AG21*99.9%</f>
        <v>0.99585040071237763</v>
      </c>
      <c r="AH20" s="66"/>
      <c r="AI20" s="66"/>
      <c r="AJ20" s="126"/>
      <c r="AK20" s="142"/>
      <c r="AL20" s="66">
        <f>AL21*99.9%</f>
        <v>0.99585040071237763</v>
      </c>
      <c r="AM20" s="66"/>
      <c r="AN20" s="66"/>
      <c r="AO20" s="126"/>
      <c r="AP20" s="142"/>
      <c r="AQ20" s="66">
        <f>AQ21*99.9%</f>
        <v>0.99585040071237763</v>
      </c>
      <c r="AR20" s="66"/>
      <c r="AS20" s="66"/>
      <c r="AT20" s="126"/>
      <c r="AU20" s="142"/>
      <c r="AV20" s="66">
        <f>AV21*99.9%</f>
        <v>0.99585040071237763</v>
      </c>
      <c r="AW20" s="66"/>
      <c r="AX20" s="66"/>
      <c r="AY20" s="126"/>
      <c r="AZ20" s="142"/>
      <c r="BA20" s="66">
        <f>BA21*99.9%</f>
        <v>0.99585040071237763</v>
      </c>
      <c r="BB20" s="66"/>
      <c r="BC20" s="66"/>
      <c r="BD20" s="126"/>
      <c r="BE20" s="142"/>
      <c r="BF20" s="66">
        <f>BF21*99.9%</f>
        <v>0.99585040071237763</v>
      </c>
      <c r="BG20" s="66"/>
      <c r="BH20" s="66"/>
      <c r="BI20" s="126"/>
      <c r="BJ20" s="142"/>
      <c r="BK20" s="66">
        <f>BK21*99.9%</f>
        <v>0.99585040071237763</v>
      </c>
      <c r="BL20" s="66"/>
      <c r="BM20" s="66"/>
      <c r="BN20" s="126"/>
      <c r="BO20" s="142"/>
      <c r="BP20" s="66">
        <f>BP21*99.9%</f>
        <v>0.99585040071237763</v>
      </c>
      <c r="BQ20" s="66"/>
    </row>
    <row r="21" spans="1:69" x14ac:dyDescent="0.35">
      <c r="A21" s="40" t="s">
        <v>456</v>
      </c>
      <c r="B21" s="41">
        <f>_xlfn.IFNA(VLOOKUP($A21,批次辅助!$A$4:$DC$41,MATCH($A$5&amp;B$4,批次辅助!$A$1:$DC$1,0),0),0)</f>
        <v>0.99720338983050849</v>
      </c>
      <c r="C21" s="41">
        <f>_xlfn.IFNA(VLOOKUP($A21,批次辅助!$A$4:$DC$41,MATCH($A$5&amp;C$4,批次辅助!$A$1:$DC$1,0),0),0)</f>
        <v>0.99684724796033786</v>
      </c>
      <c r="D21" s="41">
        <f>_xlfn.IFNA(VLOOKUP($A21,批次辅助!$A$4:$DC$41,MATCH($A$5&amp;D$4,批次辅助!$A$1:$DC$1,0),0),0)</f>
        <v>0.99644938338528255</v>
      </c>
      <c r="E21" s="66"/>
      <c r="F21" s="67"/>
      <c r="G21" s="68"/>
      <c r="H21" s="66">
        <f>1-SUM(H22:H26)</f>
        <v>0.99684724796033786</v>
      </c>
      <c r="I21" s="66"/>
      <c r="J21" s="66"/>
      <c r="K21" s="126"/>
      <c r="L21" s="142"/>
      <c r="M21" s="66">
        <f>1-SUM(M22:M26)</f>
        <v>0.99684724796033786</v>
      </c>
      <c r="N21" s="66"/>
      <c r="O21" s="66"/>
      <c r="P21" s="126"/>
      <c r="Q21" s="142"/>
      <c r="R21" s="66">
        <f>1-SUM(R22:R26)</f>
        <v>0.99684724796033786</v>
      </c>
      <c r="S21" s="66"/>
      <c r="T21" s="66"/>
      <c r="U21" s="126"/>
      <c r="V21" s="142"/>
      <c r="W21" s="66">
        <f>1-SUM(W22:W26)</f>
        <v>0.99684724796033786</v>
      </c>
      <c r="X21" s="66"/>
      <c r="Y21" s="66"/>
      <c r="Z21" s="126"/>
      <c r="AA21" s="142"/>
      <c r="AB21" s="66">
        <f>1-SUM(AB22:AB26)</f>
        <v>0.99684724796033786</v>
      </c>
      <c r="AC21" s="66"/>
      <c r="AD21" s="66"/>
      <c r="AE21" s="126"/>
      <c r="AF21" s="142"/>
      <c r="AG21" s="66">
        <f>1-SUM(AG22:AG26)</f>
        <v>0.99684724796033786</v>
      </c>
      <c r="AH21" s="66"/>
      <c r="AI21" s="66"/>
      <c r="AJ21" s="126"/>
      <c r="AK21" s="142"/>
      <c r="AL21" s="66">
        <f>1-SUM(AL22:AL26)</f>
        <v>0.99684724796033786</v>
      </c>
      <c r="AM21" s="66"/>
      <c r="AN21" s="66"/>
      <c r="AO21" s="126"/>
      <c r="AP21" s="142"/>
      <c r="AQ21" s="66">
        <f>1-SUM(AQ22:AQ26)</f>
        <v>0.99684724796033786</v>
      </c>
      <c r="AR21" s="66"/>
      <c r="AS21" s="66"/>
      <c r="AT21" s="126"/>
      <c r="AU21" s="142"/>
      <c r="AV21" s="66">
        <f>1-SUM(AV22:AV26)</f>
        <v>0.99684724796033786</v>
      </c>
      <c r="AW21" s="66"/>
      <c r="AX21" s="66"/>
      <c r="AY21" s="126"/>
      <c r="AZ21" s="142"/>
      <c r="BA21" s="66">
        <f>1-SUM(BA22:BA26)</f>
        <v>0.99684724796033786</v>
      </c>
      <c r="BB21" s="66"/>
      <c r="BC21" s="66"/>
      <c r="BD21" s="126"/>
      <c r="BE21" s="142"/>
      <c r="BF21" s="66">
        <f>1-SUM(BF22:BF26)</f>
        <v>0.99684724796033786</v>
      </c>
      <c r="BG21" s="66"/>
      <c r="BH21" s="66"/>
      <c r="BI21" s="126"/>
      <c r="BJ21" s="142"/>
      <c r="BK21" s="66">
        <f>1-SUM(BK22:BK26)</f>
        <v>0.99684724796033786</v>
      </c>
      <c r="BL21" s="66"/>
      <c r="BM21" s="66"/>
      <c r="BN21" s="126"/>
      <c r="BO21" s="142"/>
      <c r="BP21" s="66">
        <f>1-SUM(BP22:BP26)</f>
        <v>0.99684724796033786</v>
      </c>
      <c r="BQ21" s="66"/>
    </row>
    <row r="22" spans="1:69" x14ac:dyDescent="0.15">
      <c r="A22" s="42" t="s">
        <v>48</v>
      </c>
      <c r="B22" s="43">
        <f>_xlfn.IFNA(VLOOKUP($A22,批次辅助!$A$4:$DC$41,MATCH($A$5&amp;B$4,批次辅助!$A$1:$DC$1,0),0),0)</f>
        <v>8.4745762711864412E-5</v>
      </c>
      <c r="C22" s="43">
        <f>_xlfn.IFNA(VLOOKUP($A22,批次辅助!$A$4:$DC$41,MATCH($A$5&amp;C$4,批次辅助!$A$1:$DC$1,0),0),0)</f>
        <v>5.5353661765059807E-4</v>
      </c>
      <c r="D22" s="43">
        <f>_xlfn.IFNA(VLOOKUP($A22,批次辅助!$A$4:$DC$41,MATCH($A$5&amp;D$4,批次辅助!$A$1:$DC$1,0),0),0)</f>
        <v>1.8972760536658083E-4</v>
      </c>
      <c r="E22" s="71"/>
      <c r="F22" s="113"/>
      <c r="G22" s="70"/>
      <c r="H22" s="71">
        <f>C22-F22+G22</f>
        <v>5.5353661765059807E-4</v>
      </c>
      <c r="I22" s="370"/>
      <c r="J22" s="71"/>
      <c r="K22" s="113"/>
      <c r="L22" s="149"/>
      <c r="M22" s="71">
        <f>H22-K22+L22</f>
        <v>5.5353661765059807E-4</v>
      </c>
      <c r="N22" s="370"/>
      <c r="O22" s="71"/>
      <c r="P22" s="113"/>
      <c r="Q22" s="149"/>
      <c r="R22" s="71">
        <f>M22-P22+Q22</f>
        <v>5.5353661765059807E-4</v>
      </c>
      <c r="S22" s="370"/>
      <c r="T22" s="71"/>
      <c r="U22" s="113"/>
      <c r="V22" s="149"/>
      <c r="W22" s="71">
        <f>R22-U22+V22</f>
        <v>5.5353661765059807E-4</v>
      </c>
      <c r="X22" s="370"/>
      <c r="Y22" s="71" t="s">
        <v>9</v>
      </c>
      <c r="Z22" s="113"/>
      <c r="AA22" s="149"/>
      <c r="AB22" s="71">
        <f>W22-Z22+AA22</f>
        <v>5.5353661765059807E-4</v>
      </c>
      <c r="AC22" s="370"/>
      <c r="AD22" s="71" t="s">
        <v>9</v>
      </c>
      <c r="AE22" s="113"/>
      <c r="AF22" s="149"/>
      <c r="AG22" s="71">
        <f>AB22-AE22+AF22</f>
        <v>5.5353661765059807E-4</v>
      </c>
      <c r="AH22" s="370"/>
      <c r="AI22" s="71" t="s">
        <v>9</v>
      </c>
      <c r="AJ22" s="113"/>
      <c r="AK22" s="149"/>
      <c r="AL22" s="71">
        <f>AG22-AJ22+AK22</f>
        <v>5.5353661765059807E-4</v>
      </c>
      <c r="AM22" s="370"/>
      <c r="AN22" s="71" t="s">
        <v>9</v>
      </c>
      <c r="AO22" s="113"/>
      <c r="AP22" s="149"/>
      <c r="AQ22" s="71">
        <f>AL22-AO22+AP22</f>
        <v>5.5353661765059807E-4</v>
      </c>
      <c r="AR22" s="370"/>
      <c r="AS22" s="71" t="s">
        <v>9</v>
      </c>
      <c r="AT22" s="113"/>
      <c r="AU22" s="149"/>
      <c r="AV22" s="71">
        <f>AQ22-AT22+AU22</f>
        <v>5.5353661765059807E-4</v>
      </c>
      <c r="AW22" s="370"/>
      <c r="AX22" s="71" t="s">
        <v>9</v>
      </c>
      <c r="AY22" s="113"/>
      <c r="AZ22" s="149"/>
      <c r="BA22" s="71">
        <f>AV22-AY22+AZ22</f>
        <v>5.5353661765059807E-4</v>
      </c>
      <c r="BB22" s="370"/>
      <c r="BC22" s="71" t="s">
        <v>9</v>
      </c>
      <c r="BD22" s="113"/>
      <c r="BE22" s="149"/>
      <c r="BF22" s="71">
        <f>BA22-BD22+BE22</f>
        <v>5.5353661765059807E-4</v>
      </c>
      <c r="BG22" s="370"/>
      <c r="BH22" s="277" t="s">
        <v>9</v>
      </c>
      <c r="BI22" s="113"/>
      <c r="BJ22" s="149"/>
      <c r="BK22" s="277">
        <f>BF22-BI22+BJ22</f>
        <v>5.5353661765059807E-4</v>
      </c>
      <c r="BL22" s="370"/>
      <c r="BM22" s="277" t="s">
        <v>9</v>
      </c>
      <c r="BN22" s="113"/>
      <c r="BO22" s="149"/>
      <c r="BP22" s="277">
        <f>BK22-BN22+BO22</f>
        <v>5.5353661765059807E-4</v>
      </c>
      <c r="BQ22" s="370"/>
    </row>
    <row r="23" spans="1:69" x14ac:dyDescent="0.15">
      <c r="A23" s="42" t="s">
        <v>49</v>
      </c>
      <c r="B23" s="43">
        <f>_xlfn.IFNA(VLOOKUP($A23,批次辅助!$A$4:$DC$41,MATCH($A$5&amp;B$4,批次辅助!$A$1:$DC$1,0),0),0)</f>
        <v>1.1016949152542373E-3</v>
      </c>
      <c r="C23" s="43">
        <f>_xlfn.IFNA(VLOOKUP($A23,批次辅助!$A$4:$DC$41,MATCH($A$5&amp;C$4,批次辅助!$A$1:$DC$1,0),0),0)</f>
        <v>1.2755409015426824E-3</v>
      </c>
      <c r="D23" s="43">
        <f>_xlfn.IFNA(VLOOKUP($A23,批次辅助!$A$4:$DC$41,MATCH($A$5&amp;D$4,批次辅助!$A$1:$DC$1,0),0),0)</f>
        <v>2.6290825315083343E-3</v>
      </c>
      <c r="E23" s="47"/>
      <c r="F23" s="121"/>
      <c r="G23" s="46"/>
      <c r="H23" s="71">
        <f>C23-F23+G23</f>
        <v>1.2755409015426824E-3</v>
      </c>
      <c r="I23" s="370"/>
      <c r="J23" s="47"/>
      <c r="K23" s="121"/>
      <c r="L23" s="147"/>
      <c r="M23" s="50">
        <f t="shared" ref="M23:M27" si="13">H23-K23+L23</f>
        <v>1.2755409015426824E-3</v>
      </c>
      <c r="N23" s="370"/>
      <c r="O23" s="47"/>
      <c r="P23" s="121"/>
      <c r="Q23" s="147"/>
      <c r="R23" s="50">
        <f t="shared" ref="R23:R27" si="14">M23-P23+Q23</f>
        <v>1.2755409015426824E-3</v>
      </c>
      <c r="S23" s="370"/>
      <c r="T23" s="47" t="s">
        <v>9</v>
      </c>
      <c r="U23" s="121"/>
      <c r="V23" s="147"/>
      <c r="W23" s="50">
        <f t="shared" ref="W23:W27" si="15">R23-U23+V23</f>
        <v>1.2755409015426824E-3</v>
      </c>
      <c r="X23" s="370"/>
      <c r="Y23" s="47" t="s">
        <v>9</v>
      </c>
      <c r="Z23" s="121"/>
      <c r="AA23" s="147"/>
      <c r="AB23" s="50">
        <f t="shared" ref="AB23:AB27" si="16">W23-Z23+AA23</f>
        <v>1.2755409015426824E-3</v>
      </c>
      <c r="AC23" s="370"/>
      <c r="AD23" s="47" t="s">
        <v>9</v>
      </c>
      <c r="AE23" s="121"/>
      <c r="AF23" s="147"/>
      <c r="AG23" s="50">
        <f t="shared" ref="AG23:AG27" si="17">AB23-AE23+AF23</f>
        <v>1.2755409015426824E-3</v>
      </c>
      <c r="AH23" s="370"/>
      <c r="AI23" s="47" t="s">
        <v>9</v>
      </c>
      <c r="AJ23" s="121"/>
      <c r="AK23" s="147"/>
      <c r="AL23" s="50">
        <f t="shared" ref="AL23:AL27" si="18">AG23-AJ23+AK23</f>
        <v>1.2755409015426824E-3</v>
      </c>
      <c r="AM23" s="370"/>
      <c r="AN23" s="47" t="s">
        <v>9</v>
      </c>
      <c r="AO23" s="121"/>
      <c r="AP23" s="147"/>
      <c r="AQ23" s="50">
        <f t="shared" ref="AQ23:AQ27" si="19">AL23-AO23+AP23</f>
        <v>1.2755409015426824E-3</v>
      </c>
      <c r="AR23" s="370"/>
      <c r="AS23" s="47" t="s">
        <v>9</v>
      </c>
      <c r="AT23" s="121"/>
      <c r="AU23" s="147"/>
      <c r="AV23" s="50">
        <f t="shared" ref="AV23:AV27" si="20">AQ23-AT23+AU23</f>
        <v>1.2755409015426824E-3</v>
      </c>
      <c r="AW23" s="370"/>
      <c r="AX23" s="47" t="s">
        <v>9</v>
      </c>
      <c r="AY23" s="121"/>
      <c r="AZ23" s="147"/>
      <c r="BA23" s="50">
        <f t="shared" ref="BA23:BA27" si="21">AV23-AY23+AZ23</f>
        <v>1.2755409015426824E-3</v>
      </c>
      <c r="BB23" s="370"/>
      <c r="BC23" s="47" t="s">
        <v>9</v>
      </c>
      <c r="BD23" s="121"/>
      <c r="BE23" s="147"/>
      <c r="BF23" s="50">
        <f t="shared" ref="BF23:BF27" si="22">BA23-BD23+BE23</f>
        <v>1.2755409015426824E-3</v>
      </c>
      <c r="BG23" s="370"/>
      <c r="BH23" s="47" t="s">
        <v>9</v>
      </c>
      <c r="BI23" s="121"/>
      <c r="BJ23" s="147"/>
      <c r="BK23" s="50">
        <f t="shared" ref="BK23:BK27" si="23">BF23-BI23+BJ23</f>
        <v>1.2755409015426824E-3</v>
      </c>
      <c r="BL23" s="370"/>
      <c r="BM23" s="47" t="s">
        <v>9</v>
      </c>
      <c r="BN23" s="121"/>
      <c r="BO23" s="147"/>
      <c r="BP23" s="50">
        <f t="shared" ref="BP23:BP27" si="24">BK23-BN23+BO23</f>
        <v>1.2755409015426824E-3</v>
      </c>
      <c r="BQ23" s="370"/>
    </row>
    <row r="24" spans="1:69" x14ac:dyDescent="0.15">
      <c r="A24" s="42" t="s">
        <v>50</v>
      </c>
      <c r="B24" s="43">
        <f>_xlfn.IFNA(VLOOKUP($A24,批次辅助!$A$4:$DC$41,MATCH($A$5&amp;B$4,批次辅助!$A$1:$DC$1,0),0),0)</f>
        <v>0</v>
      </c>
      <c r="C24" s="43">
        <f>_xlfn.IFNA(VLOOKUP($A24,批次辅助!$A$4:$DC$41,MATCH($A$5&amp;C$4,批次辅助!$A$1:$DC$1,0),0),0)</f>
        <v>4.8133618926138959E-5</v>
      </c>
      <c r="D24" s="43">
        <f>_xlfn.IFNA(VLOOKUP($A24,批次辅助!$A$4:$DC$41,MATCH($A$5&amp;D$4,批次辅助!$A$1:$DC$1,0),0),0)</f>
        <v>0</v>
      </c>
      <c r="E24" s="47"/>
      <c r="F24" s="45"/>
      <c r="G24" s="46"/>
      <c r="H24" s="71">
        <f t="shared" ref="H24:H27" si="25">C24-F24+G24</f>
        <v>4.8133618926138959E-5</v>
      </c>
      <c r="I24" s="370"/>
      <c r="J24" s="47"/>
      <c r="K24" s="121"/>
      <c r="L24" s="102"/>
      <c r="M24" s="50">
        <f t="shared" si="13"/>
        <v>4.8133618926138959E-5</v>
      </c>
      <c r="N24" s="370"/>
      <c r="O24" s="47"/>
      <c r="P24" s="121"/>
      <c r="Q24" s="102"/>
      <c r="R24" s="50">
        <f t="shared" si="14"/>
        <v>4.8133618926138959E-5</v>
      </c>
      <c r="S24" s="370"/>
      <c r="T24" s="47" t="s">
        <v>9</v>
      </c>
      <c r="U24" s="121"/>
      <c r="V24" s="102"/>
      <c r="W24" s="50">
        <f t="shared" si="15"/>
        <v>4.8133618926138959E-5</v>
      </c>
      <c r="X24" s="370"/>
      <c r="Y24" s="47" t="s">
        <v>9</v>
      </c>
      <c r="Z24" s="121"/>
      <c r="AA24" s="102"/>
      <c r="AB24" s="50">
        <f t="shared" si="16"/>
        <v>4.8133618926138959E-5</v>
      </c>
      <c r="AC24" s="370"/>
      <c r="AD24" s="47" t="s">
        <v>9</v>
      </c>
      <c r="AE24" s="121"/>
      <c r="AF24" s="102"/>
      <c r="AG24" s="50">
        <f t="shared" si="17"/>
        <v>4.8133618926138959E-5</v>
      </c>
      <c r="AH24" s="370"/>
      <c r="AI24" s="47" t="s">
        <v>9</v>
      </c>
      <c r="AJ24" s="121"/>
      <c r="AK24" s="102"/>
      <c r="AL24" s="50">
        <f t="shared" si="18"/>
        <v>4.8133618926138959E-5</v>
      </c>
      <c r="AM24" s="370"/>
      <c r="AN24" s="47" t="s">
        <v>9</v>
      </c>
      <c r="AO24" s="121"/>
      <c r="AP24" s="102"/>
      <c r="AQ24" s="50">
        <f t="shared" si="19"/>
        <v>4.8133618926138959E-5</v>
      </c>
      <c r="AR24" s="370"/>
      <c r="AS24" s="47" t="s">
        <v>9</v>
      </c>
      <c r="AT24" s="121"/>
      <c r="AU24" s="102"/>
      <c r="AV24" s="50">
        <f t="shared" si="20"/>
        <v>4.8133618926138959E-5</v>
      </c>
      <c r="AW24" s="370"/>
      <c r="AX24" s="47" t="s">
        <v>9</v>
      </c>
      <c r="AY24" s="121"/>
      <c r="AZ24" s="102"/>
      <c r="BA24" s="50">
        <f t="shared" si="21"/>
        <v>4.8133618926138959E-5</v>
      </c>
      <c r="BB24" s="370"/>
      <c r="BC24" s="47" t="s">
        <v>9</v>
      </c>
      <c r="BD24" s="121"/>
      <c r="BE24" s="102"/>
      <c r="BF24" s="50">
        <f t="shared" si="22"/>
        <v>4.8133618926138959E-5</v>
      </c>
      <c r="BG24" s="370"/>
      <c r="BH24" s="47" t="s">
        <v>9</v>
      </c>
      <c r="BI24" s="121"/>
      <c r="BJ24" s="102"/>
      <c r="BK24" s="50">
        <f t="shared" si="23"/>
        <v>4.8133618926138959E-5</v>
      </c>
      <c r="BL24" s="370"/>
      <c r="BM24" s="47" t="s">
        <v>9</v>
      </c>
      <c r="BN24" s="121"/>
      <c r="BO24" s="102"/>
      <c r="BP24" s="50">
        <f t="shared" si="24"/>
        <v>4.8133618926138959E-5</v>
      </c>
      <c r="BQ24" s="370"/>
    </row>
    <row r="25" spans="1:69" x14ac:dyDescent="0.15">
      <c r="A25" s="42" t="s">
        <v>51</v>
      </c>
      <c r="B25" s="43">
        <f>_xlfn.IFNA(VLOOKUP($A25,批次辅助!$A$4:$DC$41,MATCH($A$5&amp;B$4,批次辅助!$A$1:$DC$1,0),0),0)</f>
        <v>1.6101694915254237E-3</v>
      </c>
      <c r="C25" s="43">
        <f>_xlfn.IFNA(VLOOKUP($A25,批次辅助!$A$4:$DC$41,MATCH($A$5&amp;C$4,批次辅助!$A$1:$DC$1,0),0),0)</f>
        <v>1.2755409015426824E-3</v>
      </c>
      <c r="D25" s="43">
        <f>_xlfn.IFNA(VLOOKUP($A25,批次辅助!$A$4:$DC$41,MATCH($A$5&amp;D$4,批次辅助!$A$1:$DC$1,0),0),0)</f>
        <v>7.3180647784252607E-4</v>
      </c>
      <c r="E25" s="47" t="s">
        <v>1445</v>
      </c>
      <c r="F25" s="121"/>
      <c r="G25" s="46"/>
      <c r="H25" s="71">
        <f t="shared" si="25"/>
        <v>1.2755409015426824E-3</v>
      </c>
      <c r="I25" s="370"/>
      <c r="J25" s="47"/>
      <c r="K25" s="121"/>
      <c r="L25" s="102"/>
      <c r="M25" s="50">
        <f t="shared" si="13"/>
        <v>1.2755409015426824E-3</v>
      </c>
      <c r="N25" s="370"/>
      <c r="O25" s="47"/>
      <c r="P25" s="121"/>
      <c r="Q25" s="102"/>
      <c r="R25" s="50">
        <f t="shared" si="14"/>
        <v>1.2755409015426824E-3</v>
      </c>
      <c r="S25" s="370"/>
      <c r="T25" s="47"/>
      <c r="U25" s="121"/>
      <c r="V25" s="102"/>
      <c r="W25" s="50">
        <f t="shared" si="15"/>
        <v>1.2755409015426824E-3</v>
      </c>
      <c r="X25" s="370"/>
      <c r="Y25" s="47"/>
      <c r="Z25" s="121"/>
      <c r="AA25" s="102"/>
      <c r="AB25" s="50">
        <f t="shared" si="16"/>
        <v>1.2755409015426824E-3</v>
      </c>
      <c r="AC25" s="370"/>
      <c r="AD25" s="47"/>
      <c r="AE25" s="121"/>
      <c r="AF25" s="102"/>
      <c r="AG25" s="50">
        <f t="shared" si="17"/>
        <v>1.2755409015426824E-3</v>
      </c>
      <c r="AH25" s="370"/>
      <c r="AI25" s="47"/>
      <c r="AJ25" s="121"/>
      <c r="AK25" s="102"/>
      <c r="AL25" s="50">
        <f t="shared" si="18"/>
        <v>1.2755409015426824E-3</v>
      </c>
      <c r="AM25" s="370"/>
      <c r="AN25" s="47"/>
      <c r="AO25" s="121"/>
      <c r="AP25" s="102"/>
      <c r="AQ25" s="50">
        <f t="shared" si="19"/>
        <v>1.2755409015426824E-3</v>
      </c>
      <c r="AR25" s="370"/>
      <c r="AS25" s="47"/>
      <c r="AT25" s="121"/>
      <c r="AU25" s="102"/>
      <c r="AV25" s="50">
        <f t="shared" si="20"/>
        <v>1.2755409015426824E-3</v>
      </c>
      <c r="AW25" s="370"/>
      <c r="AX25" s="47"/>
      <c r="AY25" s="121"/>
      <c r="AZ25" s="102"/>
      <c r="BA25" s="50">
        <f t="shared" si="21"/>
        <v>1.2755409015426824E-3</v>
      </c>
      <c r="BB25" s="370"/>
      <c r="BC25" s="47"/>
      <c r="BD25" s="121"/>
      <c r="BE25" s="102"/>
      <c r="BF25" s="50">
        <f t="shared" si="22"/>
        <v>1.2755409015426824E-3</v>
      </c>
      <c r="BG25" s="370"/>
      <c r="BH25" s="47"/>
      <c r="BI25" s="121"/>
      <c r="BJ25" s="102"/>
      <c r="BK25" s="50">
        <f t="shared" si="23"/>
        <v>1.2755409015426824E-3</v>
      </c>
      <c r="BL25" s="370"/>
      <c r="BM25" s="47"/>
      <c r="BN25" s="121"/>
      <c r="BO25" s="102"/>
      <c r="BP25" s="50">
        <f t="shared" si="24"/>
        <v>1.2755409015426824E-3</v>
      </c>
      <c r="BQ25" s="370"/>
    </row>
    <row r="26" spans="1:69" x14ac:dyDescent="0.15">
      <c r="A26" s="42" t="s">
        <v>455</v>
      </c>
      <c r="B26" s="43">
        <f>_xlfn.IFNA(VLOOKUP($A26,批次辅助!$A$4:$DC$41,MATCH($A$5&amp;B$4,批次辅助!$A$1:$DC$1,0),0),0)</f>
        <v>0</v>
      </c>
      <c r="C26" s="43">
        <f>_xlfn.IFNA(VLOOKUP($A26,批次辅助!$A$4:$DC$41,MATCH($A$5&amp;C$4,批次辅助!$A$1:$DC$1,0),0),0)</f>
        <v>0</v>
      </c>
      <c r="D26" s="43">
        <f>_xlfn.IFNA(VLOOKUP($A26,批次辅助!$A$4:$DC$41,MATCH($A$5&amp;D$4,批次辅助!$A$1:$DC$1,0),0),0)</f>
        <v>0</v>
      </c>
      <c r="E26" s="44"/>
      <c r="F26" s="45"/>
      <c r="G26" s="46"/>
      <c r="H26" s="71">
        <f t="shared" si="25"/>
        <v>0</v>
      </c>
      <c r="I26" s="370"/>
      <c r="J26" s="44"/>
      <c r="K26" s="121"/>
      <c r="L26" s="102"/>
      <c r="M26" s="50">
        <f t="shared" si="13"/>
        <v>0</v>
      </c>
      <c r="N26" s="370"/>
      <c r="O26" s="44"/>
      <c r="P26" s="121"/>
      <c r="Q26" s="102"/>
      <c r="R26" s="50">
        <f t="shared" si="14"/>
        <v>0</v>
      </c>
      <c r="S26" s="370"/>
      <c r="T26" s="44"/>
      <c r="U26" s="121"/>
      <c r="V26" s="102"/>
      <c r="W26" s="50">
        <f t="shared" si="15"/>
        <v>0</v>
      </c>
      <c r="X26" s="370"/>
      <c r="Y26" s="44"/>
      <c r="Z26" s="121"/>
      <c r="AA26" s="102"/>
      <c r="AB26" s="50">
        <f t="shared" si="16"/>
        <v>0</v>
      </c>
      <c r="AC26" s="370"/>
      <c r="AD26" s="44"/>
      <c r="AE26" s="121"/>
      <c r="AF26" s="102"/>
      <c r="AG26" s="50">
        <f t="shared" si="17"/>
        <v>0</v>
      </c>
      <c r="AH26" s="370"/>
      <c r="AI26" s="44"/>
      <c r="AJ26" s="121"/>
      <c r="AK26" s="102"/>
      <c r="AL26" s="50">
        <f t="shared" si="18"/>
        <v>0</v>
      </c>
      <c r="AM26" s="370"/>
      <c r="AN26" s="44"/>
      <c r="AO26" s="121"/>
      <c r="AP26" s="102"/>
      <c r="AQ26" s="50">
        <f t="shared" si="19"/>
        <v>0</v>
      </c>
      <c r="AR26" s="370"/>
      <c r="AS26" s="44"/>
      <c r="AT26" s="121"/>
      <c r="AU26" s="102"/>
      <c r="AV26" s="50">
        <f t="shared" si="20"/>
        <v>0</v>
      </c>
      <c r="AW26" s="370"/>
      <c r="AX26" s="44"/>
      <c r="AY26" s="121"/>
      <c r="AZ26" s="102"/>
      <c r="BA26" s="50">
        <f t="shared" si="21"/>
        <v>0</v>
      </c>
      <c r="BB26" s="370"/>
      <c r="BC26" s="44"/>
      <c r="BD26" s="121"/>
      <c r="BE26" s="102"/>
      <c r="BF26" s="50">
        <f t="shared" si="22"/>
        <v>0</v>
      </c>
      <c r="BG26" s="370"/>
      <c r="BH26" s="279"/>
      <c r="BI26" s="121"/>
      <c r="BJ26" s="102"/>
      <c r="BK26" s="50">
        <f t="shared" si="23"/>
        <v>0</v>
      </c>
      <c r="BL26" s="370"/>
      <c r="BM26" s="279"/>
      <c r="BN26" s="121"/>
      <c r="BO26" s="102"/>
      <c r="BP26" s="50">
        <f t="shared" si="24"/>
        <v>0</v>
      </c>
      <c r="BQ26" s="370"/>
    </row>
    <row r="27" spans="1:69" x14ac:dyDescent="0.15">
      <c r="A27" s="72" t="s">
        <v>29</v>
      </c>
      <c r="B27" s="61">
        <f>_xlfn.IFNA(VLOOKUP($A27,批次辅助!$A$4:$DC$41,MATCH($A$5&amp;B$4,批次辅助!$A$1:$DC$1,0),0),0)</f>
        <v>0</v>
      </c>
      <c r="C27" s="61">
        <f>_xlfn.IFNA(VLOOKUP($A27,批次辅助!$A$4:$DC$41,MATCH($A$5&amp;C$4,批次辅助!$A$1:$DC$1,0),0),0)</f>
        <v>0</v>
      </c>
      <c r="D27" s="61">
        <f>_xlfn.IFNA(VLOOKUP($A27,批次辅助!$A$4:$DC$41,MATCH($A$5&amp;D$4,批次辅助!$A$1:$DC$1,0),0),0)</f>
        <v>0</v>
      </c>
      <c r="E27" s="165"/>
      <c r="F27" s="74"/>
      <c r="G27" s="75"/>
      <c r="H27" s="62">
        <f t="shared" si="25"/>
        <v>0</v>
      </c>
      <c r="I27" s="62"/>
      <c r="J27" s="73"/>
      <c r="K27" s="135"/>
      <c r="L27" s="143"/>
      <c r="M27" s="62">
        <f t="shared" si="13"/>
        <v>0</v>
      </c>
      <c r="N27" s="62"/>
      <c r="O27" s="73"/>
      <c r="P27" s="135"/>
      <c r="Q27" s="143"/>
      <c r="R27" s="62">
        <f t="shared" si="14"/>
        <v>0</v>
      </c>
      <c r="S27" s="62"/>
      <c r="T27" s="73"/>
      <c r="U27" s="135"/>
      <c r="V27" s="143"/>
      <c r="W27" s="62">
        <f t="shared" si="15"/>
        <v>0</v>
      </c>
      <c r="X27" s="62"/>
      <c r="Y27" s="73"/>
      <c r="Z27" s="135"/>
      <c r="AA27" s="143"/>
      <c r="AB27" s="62">
        <f t="shared" si="16"/>
        <v>0</v>
      </c>
      <c r="AC27" s="62"/>
      <c r="AD27" s="73"/>
      <c r="AE27" s="135"/>
      <c r="AF27" s="143"/>
      <c r="AG27" s="62">
        <f t="shared" si="17"/>
        <v>0</v>
      </c>
      <c r="AH27" s="62"/>
      <c r="AI27" s="73"/>
      <c r="AJ27" s="135"/>
      <c r="AK27" s="143"/>
      <c r="AL27" s="62">
        <f t="shared" si="18"/>
        <v>0</v>
      </c>
      <c r="AM27" s="62"/>
      <c r="AN27" s="73"/>
      <c r="AO27" s="135"/>
      <c r="AP27" s="143"/>
      <c r="AQ27" s="62">
        <f t="shared" si="19"/>
        <v>0</v>
      </c>
      <c r="AR27" s="62"/>
      <c r="AS27" s="73"/>
      <c r="AT27" s="135"/>
      <c r="AU27" s="143"/>
      <c r="AV27" s="62">
        <f t="shared" si="20"/>
        <v>0</v>
      </c>
      <c r="AW27" s="62"/>
      <c r="AX27" s="73"/>
      <c r="AY27" s="135"/>
      <c r="AZ27" s="143"/>
      <c r="BA27" s="62">
        <f t="shared" si="21"/>
        <v>0</v>
      </c>
      <c r="BB27" s="62"/>
      <c r="BC27" s="73"/>
      <c r="BD27" s="135"/>
      <c r="BE27" s="143"/>
      <c r="BF27" s="62">
        <f t="shared" si="22"/>
        <v>0</v>
      </c>
      <c r="BG27" s="62"/>
      <c r="BH27" s="73"/>
      <c r="BI27" s="135"/>
      <c r="BJ27" s="143"/>
      <c r="BK27" s="62">
        <f t="shared" si="23"/>
        <v>0</v>
      </c>
      <c r="BL27" s="62"/>
      <c r="BM27" s="73"/>
      <c r="BN27" s="135"/>
      <c r="BO27" s="143"/>
      <c r="BP27" s="62">
        <f t="shared" si="24"/>
        <v>0</v>
      </c>
      <c r="BQ27" s="62"/>
    </row>
    <row r="28" spans="1:69" x14ac:dyDescent="0.15">
      <c r="A28" s="76" t="s">
        <v>28</v>
      </c>
      <c r="B28" s="76"/>
      <c r="C28" s="76"/>
      <c r="D28" s="76"/>
      <c r="E28" s="77"/>
      <c r="F28" s="78"/>
      <c r="G28" s="79"/>
      <c r="H28" s="62"/>
      <c r="I28" s="62"/>
      <c r="J28" s="77"/>
      <c r="K28" s="136"/>
      <c r="L28" s="144"/>
      <c r="M28" s="62"/>
      <c r="N28" s="62"/>
      <c r="O28" s="77"/>
      <c r="P28" s="136"/>
      <c r="Q28" s="144"/>
      <c r="R28" s="62"/>
      <c r="S28" s="62"/>
      <c r="T28" s="77"/>
      <c r="U28" s="136"/>
      <c r="V28" s="144"/>
      <c r="W28" s="62"/>
      <c r="X28" s="62"/>
      <c r="Y28" s="77"/>
      <c r="Z28" s="136"/>
      <c r="AA28" s="144"/>
      <c r="AB28" s="62"/>
      <c r="AC28" s="62"/>
      <c r="AD28" s="77"/>
      <c r="AE28" s="136"/>
      <c r="AF28" s="144"/>
      <c r="AG28" s="62"/>
      <c r="AH28" s="62"/>
      <c r="AI28" s="77"/>
      <c r="AJ28" s="136"/>
      <c r="AK28" s="144"/>
      <c r="AL28" s="62"/>
      <c r="AM28" s="62"/>
      <c r="AN28" s="77"/>
      <c r="AO28" s="136"/>
      <c r="AP28" s="144"/>
      <c r="AQ28" s="62"/>
      <c r="AR28" s="62"/>
      <c r="AS28" s="77"/>
      <c r="AT28" s="136"/>
      <c r="AU28" s="144"/>
      <c r="AV28" s="62"/>
      <c r="AW28" s="62"/>
      <c r="AX28" s="77"/>
      <c r="AY28" s="136"/>
      <c r="AZ28" s="144"/>
      <c r="BA28" s="62"/>
      <c r="BB28" s="62"/>
      <c r="BC28" s="77"/>
      <c r="BD28" s="136"/>
      <c r="BE28" s="144"/>
      <c r="BF28" s="62"/>
      <c r="BG28" s="62"/>
      <c r="BH28" s="77"/>
      <c r="BI28" s="136"/>
      <c r="BJ28" s="144"/>
      <c r="BK28" s="62"/>
      <c r="BL28" s="62"/>
      <c r="BM28" s="77"/>
      <c r="BN28" s="136"/>
      <c r="BO28" s="144"/>
      <c r="BP28" s="62"/>
      <c r="BQ28" s="62"/>
    </row>
    <row r="29" spans="1:69" x14ac:dyDescent="0.15">
      <c r="A29" s="65" t="s">
        <v>37</v>
      </c>
      <c r="B29" s="66"/>
      <c r="C29" s="66"/>
      <c r="D29" s="66"/>
      <c r="E29" s="66"/>
      <c r="F29" s="67"/>
      <c r="G29" s="68"/>
      <c r="H29" s="66">
        <f>H30*99.96%</f>
        <v>0.98550249091477937</v>
      </c>
      <c r="I29" s="66"/>
      <c r="J29" s="66"/>
      <c r="K29" s="134"/>
      <c r="L29" s="142"/>
      <c r="M29" s="66">
        <f>M30*99.96%</f>
        <v>0.98050449091477943</v>
      </c>
      <c r="N29" s="66"/>
      <c r="O29" s="66"/>
      <c r="P29" s="134"/>
      <c r="Q29" s="142"/>
      <c r="R29" s="66">
        <f>R30*99.96%</f>
        <v>0.99835314989867874</v>
      </c>
      <c r="S29" s="66"/>
      <c r="T29" s="66"/>
      <c r="U29" s="134"/>
      <c r="V29" s="142"/>
      <c r="W29" s="66">
        <f>W30*99.96%</f>
        <v>0.99835314989867874</v>
      </c>
      <c r="X29" s="66"/>
      <c r="Y29" s="66"/>
      <c r="Z29" s="134"/>
      <c r="AA29" s="142"/>
      <c r="AB29" s="66">
        <f>AB30*99.96%</f>
        <v>0.99835314989867874</v>
      </c>
      <c r="AC29" s="66"/>
      <c r="AD29" s="66"/>
      <c r="AE29" s="134"/>
      <c r="AF29" s="142"/>
      <c r="AG29" s="66">
        <f>AG30*99.96%</f>
        <v>0.99835314989867874</v>
      </c>
      <c r="AH29" s="66"/>
      <c r="AI29" s="66"/>
      <c r="AJ29" s="134"/>
      <c r="AK29" s="142"/>
      <c r="AL29" s="66">
        <f>AL30*99.96%</f>
        <v>0.99835314989867874</v>
      </c>
      <c r="AM29" s="66"/>
      <c r="AN29" s="66"/>
      <c r="AO29" s="134"/>
      <c r="AP29" s="142"/>
      <c r="AQ29" s="66">
        <f>AQ30*99.96%</f>
        <v>0.99835314989867874</v>
      </c>
      <c r="AR29" s="66"/>
      <c r="AS29" s="66"/>
      <c r="AT29" s="134"/>
      <c r="AU29" s="142"/>
      <c r="AV29" s="66">
        <f>AV30*99.96%</f>
        <v>0.99835314989867874</v>
      </c>
      <c r="AW29" s="66"/>
      <c r="AX29" s="66"/>
      <c r="AY29" s="134"/>
      <c r="AZ29" s="142"/>
      <c r="BA29" s="66">
        <f>BA30*99.96%</f>
        <v>0.99835314989867874</v>
      </c>
      <c r="BB29" s="66"/>
      <c r="BC29" s="66"/>
      <c r="BD29" s="134"/>
      <c r="BE29" s="142"/>
      <c r="BF29" s="66">
        <f>BF30*99.96%</f>
        <v>0.99835314989867874</v>
      </c>
      <c r="BG29" s="66"/>
      <c r="BH29" s="66"/>
      <c r="BI29" s="134"/>
      <c r="BJ29" s="142"/>
      <c r="BK29" s="66">
        <f>BK30*99.96%</f>
        <v>0.99835314989867874</v>
      </c>
      <c r="BL29" s="66"/>
      <c r="BM29" s="66"/>
      <c r="BN29" s="134"/>
      <c r="BO29" s="142"/>
      <c r="BP29" s="66">
        <f>BP30*99.96%</f>
        <v>0.99835314989867874</v>
      </c>
      <c r="BQ29" s="66"/>
    </row>
    <row r="30" spans="1:69" x14ac:dyDescent="0.35">
      <c r="A30" s="40" t="s">
        <v>458</v>
      </c>
      <c r="B30" s="41">
        <f>_xlfn.IFNA(VLOOKUP($A30,批次辅助!$A$4:$DC$41,MATCH($A$5&amp;B$4,批次辅助!$A$1:$DC$1,0),0),0)</f>
        <v>0.99881355932203386</v>
      </c>
      <c r="C30" s="41">
        <f>_xlfn.IFNA(VLOOKUP($A30,批次辅助!$A$4:$DC$41,MATCH($A$5&amp;C$4,批次辅助!$A$1:$DC$1,0),0),0)</f>
        <v>0.98589684965464131</v>
      </c>
      <c r="D30" s="41">
        <f>_xlfn.IFNA(VLOOKUP($A30,批次辅助!$A$4:$DC$41,MATCH($A$5&amp;D$4,批次辅助!$A$1:$DC$1,0),0),0)</f>
        <v>0.97801870172110039</v>
      </c>
      <c r="E30" s="66"/>
      <c r="F30" s="67"/>
      <c r="G30" s="68"/>
      <c r="H30" s="66">
        <f>1-SUM(H31:H35)</f>
        <v>0.98589684965464131</v>
      </c>
      <c r="I30" s="66"/>
      <c r="J30" s="66"/>
      <c r="K30" s="134"/>
      <c r="L30" s="142"/>
      <c r="M30" s="66">
        <f>1-SUM(M31:M35)</f>
        <v>0.9808968496546413</v>
      </c>
      <c r="N30" s="66"/>
      <c r="O30" s="66"/>
      <c r="P30" s="134"/>
      <c r="Q30" s="142"/>
      <c r="R30" s="66">
        <f>1-SUM(R31:R35)</f>
        <v>0.9987526509590624</v>
      </c>
      <c r="S30" s="66"/>
      <c r="T30" s="66"/>
      <c r="U30" s="134"/>
      <c r="V30" s="142"/>
      <c r="W30" s="66">
        <f>1-SUM(W31:W35)</f>
        <v>0.9987526509590624</v>
      </c>
      <c r="X30" s="66"/>
      <c r="Y30" s="66"/>
      <c r="Z30" s="134"/>
      <c r="AA30" s="142"/>
      <c r="AB30" s="66">
        <f>1-SUM(AB31:AB35)</f>
        <v>0.9987526509590624</v>
      </c>
      <c r="AC30" s="66"/>
      <c r="AD30" s="66"/>
      <c r="AE30" s="134"/>
      <c r="AF30" s="142"/>
      <c r="AG30" s="66">
        <f>1-SUM(AG31:AG35)</f>
        <v>0.9987526509590624</v>
      </c>
      <c r="AH30" s="66"/>
      <c r="AI30" s="66"/>
      <c r="AJ30" s="134"/>
      <c r="AK30" s="142"/>
      <c r="AL30" s="66">
        <f>1-SUM(AL31:AL35)</f>
        <v>0.9987526509590624</v>
      </c>
      <c r="AM30" s="66"/>
      <c r="AN30" s="66"/>
      <c r="AO30" s="134"/>
      <c r="AP30" s="142"/>
      <c r="AQ30" s="66">
        <f>1-SUM(AQ31:AQ35)</f>
        <v>0.9987526509590624</v>
      </c>
      <c r="AR30" s="66"/>
      <c r="AS30" s="66"/>
      <c r="AT30" s="134"/>
      <c r="AU30" s="142"/>
      <c r="AV30" s="66">
        <f>1-SUM(AV31:AV35)</f>
        <v>0.9987526509590624</v>
      </c>
      <c r="AW30" s="66"/>
      <c r="AX30" s="66"/>
      <c r="AY30" s="134"/>
      <c r="AZ30" s="142"/>
      <c r="BA30" s="66">
        <f>1-SUM(BA31:BA35)</f>
        <v>0.9987526509590624</v>
      </c>
      <c r="BB30" s="66"/>
      <c r="BC30" s="66"/>
      <c r="BD30" s="134"/>
      <c r="BE30" s="142"/>
      <c r="BF30" s="66">
        <f>1-SUM(BF31:BF35)</f>
        <v>0.9987526509590624</v>
      </c>
      <c r="BG30" s="66"/>
      <c r="BH30" s="66"/>
      <c r="BI30" s="134"/>
      <c r="BJ30" s="142"/>
      <c r="BK30" s="66">
        <f>1-SUM(BK31:BK35)</f>
        <v>0.9987526509590624</v>
      </c>
      <c r="BL30" s="66"/>
      <c r="BM30" s="66"/>
      <c r="BN30" s="134"/>
      <c r="BO30" s="142"/>
      <c r="BP30" s="66">
        <f>1-SUM(BP31:BP35)</f>
        <v>0.9987526509590624</v>
      </c>
      <c r="BQ30" s="66"/>
    </row>
    <row r="31" spans="1:69" x14ac:dyDescent="0.15">
      <c r="A31" s="42" t="s">
        <v>52</v>
      </c>
      <c r="B31" s="43">
        <f>_xlfn.IFNA(VLOOKUP($A31,批次辅助!$A$4:$DC$41,MATCH($A$5&amp;B$4,批次辅助!$A$1:$DC$1,0),0),0)</f>
        <v>0</v>
      </c>
      <c r="C31" s="43">
        <f>_xlfn.IFNA(VLOOKUP($A31,批次辅助!$A$4:$DC$41,MATCH($A$5&amp;C$4,批次辅助!$A$1:$DC$1,0),0),0)</f>
        <v>0</v>
      </c>
      <c r="D31" s="43">
        <f>_xlfn.IFNA(VLOOKUP($A31,批次辅助!$A$4:$DC$41,MATCH($A$5&amp;D$4,批次辅助!$A$1:$DC$1,0),0),0)</f>
        <v>0</v>
      </c>
      <c r="E31" s="71"/>
      <c r="F31" s="69"/>
      <c r="G31" s="70"/>
      <c r="H31" s="71">
        <f>C31-F31+G31</f>
        <v>0</v>
      </c>
      <c r="I31" s="370"/>
      <c r="J31" s="71"/>
      <c r="K31" s="132"/>
      <c r="L31" s="105"/>
      <c r="M31" s="71">
        <f>H31-K31+L31</f>
        <v>0</v>
      </c>
      <c r="N31" s="370"/>
      <c r="O31" s="71" t="s">
        <v>9</v>
      </c>
      <c r="P31" s="132"/>
      <c r="Q31" s="105"/>
      <c r="R31" s="71">
        <f>M31-P31+Q31</f>
        <v>0</v>
      </c>
      <c r="S31" s="370"/>
      <c r="T31" s="71" t="s">
        <v>9</v>
      </c>
      <c r="U31" s="132"/>
      <c r="V31" s="105"/>
      <c r="W31" s="71">
        <f>R31-U31+V31</f>
        <v>0</v>
      </c>
      <c r="X31" s="370"/>
      <c r="Y31" s="71" t="s">
        <v>9</v>
      </c>
      <c r="Z31" s="132"/>
      <c r="AA31" s="105"/>
      <c r="AB31" s="71">
        <f>W31-Z31+AA31</f>
        <v>0</v>
      </c>
      <c r="AC31" s="370"/>
      <c r="AD31" s="71" t="s">
        <v>9</v>
      </c>
      <c r="AE31" s="132"/>
      <c r="AF31" s="105"/>
      <c r="AG31" s="71">
        <f>AB31-AE31+AF31</f>
        <v>0</v>
      </c>
      <c r="AH31" s="370"/>
      <c r="AI31" s="71" t="s">
        <v>9</v>
      </c>
      <c r="AJ31" s="132"/>
      <c r="AK31" s="105"/>
      <c r="AL31" s="71">
        <f>AG31-AJ31+AK31</f>
        <v>0</v>
      </c>
      <c r="AM31" s="370"/>
      <c r="AN31" s="71" t="s">
        <v>9</v>
      </c>
      <c r="AO31" s="132"/>
      <c r="AP31" s="105"/>
      <c r="AQ31" s="71">
        <f>AL31-AO31+AP31</f>
        <v>0</v>
      </c>
      <c r="AR31" s="370"/>
      <c r="AS31" s="71" t="s">
        <v>9</v>
      </c>
      <c r="AT31" s="132"/>
      <c r="AU31" s="105"/>
      <c r="AV31" s="71">
        <f>AQ31-AT31+AU31</f>
        <v>0</v>
      </c>
      <c r="AW31" s="370"/>
      <c r="AX31" s="71" t="s">
        <v>9</v>
      </c>
      <c r="AY31" s="132"/>
      <c r="AZ31" s="105"/>
      <c r="BA31" s="71">
        <f>AV31-AY31+AZ31</f>
        <v>0</v>
      </c>
      <c r="BB31" s="370"/>
      <c r="BC31" s="71" t="s">
        <v>9</v>
      </c>
      <c r="BD31" s="132"/>
      <c r="BE31" s="105"/>
      <c r="BF31" s="71">
        <f>BA31-BD31+BE31</f>
        <v>0</v>
      </c>
      <c r="BG31" s="370"/>
      <c r="BH31" s="277" t="s">
        <v>9</v>
      </c>
      <c r="BI31" s="132"/>
      <c r="BJ31" s="105"/>
      <c r="BK31" s="277">
        <f>BF31-BI31+BJ31</f>
        <v>0</v>
      </c>
      <c r="BL31" s="370"/>
      <c r="BM31" s="277" t="s">
        <v>9</v>
      </c>
      <c r="BN31" s="132"/>
      <c r="BO31" s="105"/>
      <c r="BP31" s="277">
        <f>BK31-BN31+BO31</f>
        <v>0</v>
      </c>
      <c r="BQ31" s="370"/>
    </row>
    <row r="32" spans="1:69" x14ac:dyDescent="0.15">
      <c r="A32" s="42" t="s">
        <v>545</v>
      </c>
      <c r="B32" s="43">
        <f>_xlfn.IFNA(VLOOKUP($A32,批次辅助!$A$4:$DC$41,MATCH($A$5&amp;B$4,批次辅助!$A$1:$DC$1,0),0),0)</f>
        <v>0</v>
      </c>
      <c r="C32" s="43">
        <f>_xlfn.IFNA(VLOOKUP($A32,批次辅助!$A$4:$DC$41,MATCH($A$5&amp;C$4,批次辅助!$A$1:$DC$1,0),0),0)</f>
        <v>1.1455801304421073E-2</v>
      </c>
      <c r="D32" s="43">
        <f>_xlfn.IFNA(VLOOKUP($A32,批次辅助!$A$4:$DC$41,MATCH($A$5&amp;D$4,批次辅助!$A$1:$DC$1,0),0),0)</f>
        <v>2.198129827889958E-2</v>
      </c>
      <c r="E32" s="71" t="s">
        <v>1491</v>
      </c>
      <c r="F32" s="69"/>
      <c r="G32" s="70"/>
      <c r="H32" s="71">
        <f t="shared" ref="H32:H36" si="26">C32-F32+G32</f>
        <v>1.1455801304421073E-2</v>
      </c>
      <c r="I32" s="370"/>
      <c r="J32" s="277" t="s">
        <v>1491</v>
      </c>
      <c r="K32" s="132"/>
      <c r="L32" s="105">
        <v>5.0000000000000001E-3</v>
      </c>
      <c r="M32" s="71">
        <f t="shared" ref="M32:M36" si="27">H32-K32+L32</f>
        <v>1.6455801304421074E-2</v>
      </c>
      <c r="N32" s="370"/>
      <c r="O32" s="277" t="s">
        <v>1492</v>
      </c>
      <c r="P32" s="132">
        <f>M32</f>
        <v>1.6455801304421074E-2</v>
      </c>
      <c r="Q32" s="105"/>
      <c r="R32" s="71">
        <f t="shared" ref="R32:R36" si="28">M32-P32+Q32</f>
        <v>0</v>
      </c>
      <c r="S32" s="370"/>
      <c r="T32" s="71"/>
      <c r="U32" s="132"/>
      <c r="V32" s="105"/>
      <c r="W32" s="71">
        <f t="shared" ref="W32:W36" si="29">R32-U32+V32</f>
        <v>0</v>
      </c>
      <c r="X32" s="370"/>
      <c r="Y32" s="71"/>
      <c r="Z32" s="132"/>
      <c r="AA32" s="105"/>
      <c r="AB32" s="71">
        <f t="shared" ref="AB32:AB36" si="30">W32-Z32+AA32</f>
        <v>0</v>
      </c>
      <c r="AC32" s="370"/>
      <c r="AD32" s="71"/>
      <c r="AE32" s="132"/>
      <c r="AF32" s="105"/>
      <c r="AG32" s="71">
        <f t="shared" ref="AG32:AG36" si="31">AB32-AE32+AF32</f>
        <v>0</v>
      </c>
      <c r="AH32" s="370"/>
      <c r="AI32" s="71"/>
      <c r="AJ32" s="132"/>
      <c r="AK32" s="105"/>
      <c r="AL32" s="71">
        <f t="shared" ref="AL32:AL36" si="32">AG32-AJ32+AK32</f>
        <v>0</v>
      </c>
      <c r="AM32" s="370"/>
      <c r="AN32" s="71"/>
      <c r="AO32" s="132"/>
      <c r="AP32" s="105"/>
      <c r="AQ32" s="71">
        <f t="shared" ref="AQ32:AQ36" si="33">AL32-AO32+AP32</f>
        <v>0</v>
      </c>
      <c r="AR32" s="370"/>
      <c r="AS32" s="71"/>
      <c r="AT32" s="132"/>
      <c r="AU32" s="105"/>
      <c r="AV32" s="71">
        <f t="shared" ref="AV32:AV36" si="34">AQ32-AT32+AU32</f>
        <v>0</v>
      </c>
      <c r="AW32" s="370"/>
      <c r="AX32" s="71"/>
      <c r="AY32" s="132"/>
      <c r="AZ32" s="105"/>
      <c r="BA32" s="71">
        <f t="shared" ref="BA32:BA36" si="35">AV32-AY32+AZ32</f>
        <v>0</v>
      </c>
      <c r="BB32" s="370"/>
      <c r="BC32" s="71"/>
      <c r="BD32" s="132"/>
      <c r="BE32" s="105"/>
      <c r="BF32" s="71">
        <f t="shared" ref="BF32:BF36" si="36">BA32-BD32+BE32</f>
        <v>0</v>
      </c>
      <c r="BG32" s="370"/>
      <c r="BH32" s="277"/>
      <c r="BI32" s="132"/>
      <c r="BJ32" s="105"/>
      <c r="BK32" s="277">
        <f t="shared" ref="BK32:BK36" si="37">BF32-BI32+BJ32</f>
        <v>0</v>
      </c>
      <c r="BL32" s="370"/>
      <c r="BM32" s="277"/>
      <c r="BN32" s="132"/>
      <c r="BO32" s="105"/>
      <c r="BP32" s="277">
        <f t="shared" ref="BP32:BP36" si="38">BK32-BN32+BO32</f>
        <v>0</v>
      </c>
      <c r="BQ32" s="370"/>
    </row>
    <row r="33" spans="1:69" x14ac:dyDescent="0.15">
      <c r="A33" s="42" t="s">
        <v>544</v>
      </c>
      <c r="B33" s="43">
        <f>_xlfn.IFNA(VLOOKUP($A33,批次辅助!$A$4:$DC$41,MATCH($A$5&amp;B$4,批次辅助!$A$1:$DC$1,0),0),0)</f>
        <v>1.1864406779661016E-3</v>
      </c>
      <c r="C33" s="43">
        <f>_xlfn.IFNA(VLOOKUP($A33,批次辅助!$A$4:$DC$41,MATCH($A$5&amp;C$4,批次辅助!$A$1:$DC$1,0),0),0)</f>
        <v>2.6232822314745732E-3</v>
      </c>
      <c r="D33" s="43">
        <f>_xlfn.IFNA(VLOOKUP($A33,批次辅助!$A$4:$DC$41,MATCH($A$5&amp;D$4,批次辅助!$A$1:$DC$1,0),0),0)</f>
        <v>0</v>
      </c>
      <c r="E33" s="475" t="s">
        <v>1534</v>
      </c>
      <c r="F33" s="69"/>
      <c r="G33" s="70"/>
      <c r="H33" s="71">
        <f t="shared" si="26"/>
        <v>2.6232822314745732E-3</v>
      </c>
      <c r="I33" s="370"/>
      <c r="J33" s="71"/>
      <c r="K33" s="132"/>
      <c r="L33" s="105"/>
      <c r="M33" s="71">
        <f t="shared" si="27"/>
        <v>2.6232822314745732E-3</v>
      </c>
      <c r="N33" s="370"/>
      <c r="O33" s="71"/>
      <c r="P33" s="132">
        <v>1.4E-3</v>
      </c>
      <c r="Q33" s="105"/>
      <c r="R33" s="71">
        <f t="shared" si="28"/>
        <v>1.2232822314745732E-3</v>
      </c>
      <c r="S33" s="370"/>
      <c r="T33" s="71"/>
      <c r="U33" s="132"/>
      <c r="V33" s="105"/>
      <c r="W33" s="71">
        <f t="shared" si="29"/>
        <v>1.2232822314745732E-3</v>
      </c>
      <c r="X33" s="370"/>
      <c r="Y33" s="71"/>
      <c r="Z33" s="132"/>
      <c r="AA33" s="105"/>
      <c r="AB33" s="71">
        <f t="shared" si="30"/>
        <v>1.2232822314745732E-3</v>
      </c>
      <c r="AC33" s="370"/>
      <c r="AD33" s="71"/>
      <c r="AE33" s="132"/>
      <c r="AF33" s="105"/>
      <c r="AG33" s="71">
        <f t="shared" si="31"/>
        <v>1.2232822314745732E-3</v>
      </c>
      <c r="AH33" s="370"/>
      <c r="AI33" s="71"/>
      <c r="AJ33" s="132"/>
      <c r="AK33" s="105"/>
      <c r="AL33" s="71">
        <f t="shared" si="32"/>
        <v>1.2232822314745732E-3</v>
      </c>
      <c r="AM33" s="370"/>
      <c r="AN33" s="71"/>
      <c r="AO33" s="132"/>
      <c r="AP33" s="105"/>
      <c r="AQ33" s="71">
        <f t="shared" si="33"/>
        <v>1.2232822314745732E-3</v>
      </c>
      <c r="AR33" s="370"/>
      <c r="AS33" s="71"/>
      <c r="AT33" s="132"/>
      <c r="AU33" s="105"/>
      <c r="AV33" s="71">
        <f t="shared" si="34"/>
        <v>1.2232822314745732E-3</v>
      </c>
      <c r="AW33" s="370"/>
      <c r="AX33" s="71"/>
      <c r="AY33" s="132"/>
      <c r="AZ33" s="105"/>
      <c r="BA33" s="71">
        <f t="shared" si="35"/>
        <v>1.2232822314745732E-3</v>
      </c>
      <c r="BB33" s="370"/>
      <c r="BC33" s="71"/>
      <c r="BD33" s="132"/>
      <c r="BE33" s="105"/>
      <c r="BF33" s="71">
        <f t="shared" si="36"/>
        <v>1.2232822314745732E-3</v>
      </c>
      <c r="BG33" s="370"/>
      <c r="BH33" s="277"/>
      <c r="BI33" s="132"/>
      <c r="BJ33" s="105"/>
      <c r="BK33" s="277">
        <f t="shared" si="37"/>
        <v>1.2232822314745732E-3</v>
      </c>
      <c r="BL33" s="370"/>
      <c r="BM33" s="277"/>
      <c r="BN33" s="132"/>
      <c r="BO33" s="105"/>
      <c r="BP33" s="277">
        <f t="shared" si="38"/>
        <v>1.2232822314745732E-3</v>
      </c>
      <c r="BQ33" s="370"/>
    </row>
    <row r="34" spans="1:69" x14ac:dyDescent="0.15">
      <c r="A34" s="42" t="s">
        <v>53</v>
      </c>
      <c r="B34" s="43">
        <f>_xlfn.IFNA(VLOOKUP($A34,批次辅助!$A$4:$DC$41,MATCH($A$5&amp;B$4,批次辅助!$A$1:$DC$1,0),0),0)</f>
        <v>0</v>
      </c>
      <c r="C34" s="43">
        <f>_xlfn.IFNA(VLOOKUP($A34,批次辅助!$A$4:$DC$41,MATCH($A$5&amp;C$4,批次辅助!$A$1:$DC$1,0),0),0)</f>
        <v>2.4066809463069479E-5</v>
      </c>
      <c r="D34" s="43">
        <f>_xlfn.IFNA(VLOOKUP($A34,批次辅助!$A$4:$DC$41,MATCH($A$5&amp;D$4,批次辅助!$A$1:$DC$1,0),0),0)</f>
        <v>0</v>
      </c>
      <c r="E34" s="47"/>
      <c r="F34" s="45"/>
      <c r="G34" s="46"/>
      <c r="H34" s="71">
        <f t="shared" si="26"/>
        <v>2.4066809463069479E-5</v>
      </c>
      <c r="I34" s="370"/>
      <c r="J34" s="47"/>
      <c r="K34" s="128"/>
      <c r="L34" s="102"/>
      <c r="M34" s="50">
        <f t="shared" si="27"/>
        <v>2.4066809463069479E-5</v>
      </c>
      <c r="N34" s="370"/>
      <c r="O34" s="47" t="s">
        <v>9</v>
      </c>
      <c r="P34" s="128"/>
      <c r="Q34" s="102"/>
      <c r="R34" s="50">
        <f t="shared" si="28"/>
        <v>2.4066809463069479E-5</v>
      </c>
      <c r="S34" s="370"/>
      <c r="T34" s="47" t="s">
        <v>9</v>
      </c>
      <c r="U34" s="128"/>
      <c r="V34" s="102"/>
      <c r="W34" s="50">
        <f t="shared" si="29"/>
        <v>2.4066809463069479E-5</v>
      </c>
      <c r="X34" s="370"/>
      <c r="Y34" s="47" t="s">
        <v>9</v>
      </c>
      <c r="Z34" s="128"/>
      <c r="AA34" s="102"/>
      <c r="AB34" s="50">
        <f t="shared" si="30"/>
        <v>2.4066809463069479E-5</v>
      </c>
      <c r="AC34" s="370"/>
      <c r="AD34" s="47" t="s">
        <v>9</v>
      </c>
      <c r="AE34" s="128"/>
      <c r="AF34" s="102"/>
      <c r="AG34" s="50">
        <f t="shared" si="31"/>
        <v>2.4066809463069479E-5</v>
      </c>
      <c r="AH34" s="370"/>
      <c r="AI34" s="47" t="s">
        <v>9</v>
      </c>
      <c r="AJ34" s="128"/>
      <c r="AK34" s="102"/>
      <c r="AL34" s="50">
        <f t="shared" si="32"/>
        <v>2.4066809463069479E-5</v>
      </c>
      <c r="AM34" s="370"/>
      <c r="AN34" s="47" t="s">
        <v>9</v>
      </c>
      <c r="AO34" s="128"/>
      <c r="AP34" s="102"/>
      <c r="AQ34" s="50">
        <f t="shared" si="33"/>
        <v>2.4066809463069479E-5</v>
      </c>
      <c r="AR34" s="370"/>
      <c r="AS34" s="47" t="s">
        <v>9</v>
      </c>
      <c r="AT34" s="128"/>
      <c r="AU34" s="102"/>
      <c r="AV34" s="50">
        <f t="shared" si="34"/>
        <v>2.4066809463069479E-5</v>
      </c>
      <c r="AW34" s="370"/>
      <c r="AX34" s="47" t="s">
        <v>9</v>
      </c>
      <c r="AY34" s="128"/>
      <c r="AZ34" s="102"/>
      <c r="BA34" s="50">
        <f t="shared" si="35"/>
        <v>2.4066809463069479E-5</v>
      </c>
      <c r="BB34" s="370"/>
      <c r="BC34" s="47" t="s">
        <v>9</v>
      </c>
      <c r="BD34" s="128"/>
      <c r="BE34" s="102"/>
      <c r="BF34" s="50">
        <f t="shared" si="36"/>
        <v>2.4066809463069479E-5</v>
      </c>
      <c r="BG34" s="370"/>
      <c r="BH34" s="47" t="s">
        <v>9</v>
      </c>
      <c r="BI34" s="128"/>
      <c r="BJ34" s="102"/>
      <c r="BK34" s="50">
        <f t="shared" si="37"/>
        <v>2.4066809463069479E-5</v>
      </c>
      <c r="BL34" s="370"/>
      <c r="BM34" s="47" t="s">
        <v>9</v>
      </c>
      <c r="BN34" s="128"/>
      <c r="BO34" s="102"/>
      <c r="BP34" s="50">
        <f t="shared" si="38"/>
        <v>2.4066809463069479E-5</v>
      </c>
      <c r="BQ34" s="370"/>
    </row>
    <row r="35" spans="1:69" x14ac:dyDescent="0.15">
      <c r="A35" s="42" t="s">
        <v>54</v>
      </c>
      <c r="B35" s="43">
        <f>_xlfn.IFNA(VLOOKUP($A35,批次辅助!$A$4:$DC$41,MATCH($A$5&amp;B$4,批次辅助!$A$1:$DC$1,0),0),0)</f>
        <v>0</v>
      </c>
      <c r="C35" s="43">
        <f>_xlfn.IFNA(VLOOKUP($A35,批次辅助!$A$4:$DC$41,MATCH($A$5&amp;C$4,批次辅助!$A$1:$DC$1,0),0),0)</f>
        <v>0</v>
      </c>
      <c r="D35" s="43">
        <f>_xlfn.IFNA(VLOOKUP($A35,批次辅助!$A$4:$DC$41,MATCH($A$5&amp;D$4,批次辅助!$A$1:$DC$1,0),0),0)</f>
        <v>0</v>
      </c>
      <c r="E35" s="47"/>
      <c r="F35" s="45"/>
      <c r="G35" s="46"/>
      <c r="H35" s="71">
        <f t="shared" si="26"/>
        <v>0</v>
      </c>
      <c r="I35" s="370"/>
      <c r="J35" s="47"/>
      <c r="K35" s="128"/>
      <c r="L35" s="102"/>
      <c r="M35" s="50">
        <f t="shared" si="27"/>
        <v>0</v>
      </c>
      <c r="N35" s="370"/>
      <c r="O35" s="47" t="s">
        <v>9</v>
      </c>
      <c r="P35" s="128"/>
      <c r="Q35" s="102"/>
      <c r="R35" s="50">
        <f t="shared" si="28"/>
        <v>0</v>
      </c>
      <c r="S35" s="370"/>
      <c r="T35" s="47" t="s">
        <v>9</v>
      </c>
      <c r="U35" s="128"/>
      <c r="V35" s="102"/>
      <c r="W35" s="50">
        <f t="shared" si="29"/>
        <v>0</v>
      </c>
      <c r="X35" s="370"/>
      <c r="Y35" s="47" t="s">
        <v>9</v>
      </c>
      <c r="Z35" s="128"/>
      <c r="AA35" s="102"/>
      <c r="AB35" s="50">
        <f t="shared" si="30"/>
        <v>0</v>
      </c>
      <c r="AC35" s="370"/>
      <c r="AD35" s="47" t="s">
        <v>9</v>
      </c>
      <c r="AE35" s="128"/>
      <c r="AF35" s="102"/>
      <c r="AG35" s="50">
        <f t="shared" si="31"/>
        <v>0</v>
      </c>
      <c r="AH35" s="370"/>
      <c r="AI35" s="47" t="s">
        <v>9</v>
      </c>
      <c r="AJ35" s="128"/>
      <c r="AK35" s="102"/>
      <c r="AL35" s="50">
        <f t="shared" si="32"/>
        <v>0</v>
      </c>
      <c r="AM35" s="370"/>
      <c r="AN35" s="47" t="s">
        <v>9</v>
      </c>
      <c r="AO35" s="128"/>
      <c r="AP35" s="102"/>
      <c r="AQ35" s="50">
        <f t="shared" si="33"/>
        <v>0</v>
      </c>
      <c r="AR35" s="370"/>
      <c r="AS35" s="47" t="s">
        <v>9</v>
      </c>
      <c r="AT35" s="128"/>
      <c r="AU35" s="102"/>
      <c r="AV35" s="50">
        <f t="shared" si="34"/>
        <v>0</v>
      </c>
      <c r="AW35" s="370"/>
      <c r="AX35" s="47" t="s">
        <v>9</v>
      </c>
      <c r="AY35" s="128"/>
      <c r="AZ35" s="102"/>
      <c r="BA35" s="50">
        <f t="shared" si="35"/>
        <v>0</v>
      </c>
      <c r="BB35" s="370"/>
      <c r="BC35" s="47" t="s">
        <v>9</v>
      </c>
      <c r="BD35" s="128"/>
      <c r="BE35" s="102"/>
      <c r="BF35" s="50">
        <f t="shared" si="36"/>
        <v>0</v>
      </c>
      <c r="BG35" s="370"/>
      <c r="BH35" s="47" t="s">
        <v>9</v>
      </c>
      <c r="BI35" s="128"/>
      <c r="BJ35" s="102"/>
      <c r="BK35" s="50">
        <f t="shared" si="37"/>
        <v>0</v>
      </c>
      <c r="BL35" s="370"/>
      <c r="BM35" s="47" t="s">
        <v>9</v>
      </c>
      <c r="BN35" s="128"/>
      <c r="BO35" s="102"/>
      <c r="BP35" s="50">
        <f t="shared" si="38"/>
        <v>0</v>
      </c>
      <c r="BQ35" s="370"/>
    </row>
    <row r="36" spans="1:69" x14ac:dyDescent="0.15">
      <c r="A36" s="72" t="s">
        <v>38</v>
      </c>
      <c r="B36" s="61">
        <f>_xlfn.IFNA(VLOOKUP($A36,批次辅助!$A$4:$DC$41,MATCH($A$5&amp;B$4,批次辅助!$A$1:$DC$1,0),0),0)</f>
        <v>0</v>
      </c>
      <c r="C36" s="61">
        <f>_xlfn.IFNA(VLOOKUP($A36,批次辅助!$A$4:$DC$41,MATCH($A$5&amp;C$4,批次辅助!$A$1:$DC$1,0),0),0)</f>
        <v>0</v>
      </c>
      <c r="D36" s="61">
        <f>_xlfn.IFNA(VLOOKUP($A36,批次辅助!$A$4:$DC$41,MATCH($A$5&amp;D$4,批次辅助!$A$1:$DC$1,0),0),0)</f>
        <v>0</v>
      </c>
      <c r="E36" s="73"/>
      <c r="F36" s="74"/>
      <c r="G36" s="75"/>
      <c r="H36" s="62">
        <f t="shared" si="26"/>
        <v>0</v>
      </c>
      <c r="I36" s="62"/>
      <c r="J36" s="73"/>
      <c r="K36" s="135"/>
      <c r="L36" s="143"/>
      <c r="M36" s="62">
        <f t="shared" si="27"/>
        <v>0</v>
      </c>
      <c r="N36" s="62"/>
      <c r="O36" s="73"/>
      <c r="P36" s="135"/>
      <c r="Q36" s="143"/>
      <c r="R36" s="62">
        <f t="shared" si="28"/>
        <v>0</v>
      </c>
      <c r="S36" s="62"/>
      <c r="T36" s="73"/>
      <c r="U36" s="135"/>
      <c r="V36" s="143"/>
      <c r="W36" s="62">
        <f t="shared" si="29"/>
        <v>0</v>
      </c>
      <c r="X36" s="62"/>
      <c r="Y36" s="73"/>
      <c r="Z36" s="135"/>
      <c r="AA36" s="143"/>
      <c r="AB36" s="62">
        <f t="shared" si="30"/>
        <v>0</v>
      </c>
      <c r="AC36" s="62"/>
      <c r="AD36" s="73"/>
      <c r="AE36" s="135"/>
      <c r="AF36" s="143"/>
      <c r="AG36" s="62">
        <f t="shared" si="31"/>
        <v>0</v>
      </c>
      <c r="AH36" s="62"/>
      <c r="AI36" s="73"/>
      <c r="AJ36" s="135"/>
      <c r="AK36" s="143"/>
      <c r="AL36" s="62">
        <f t="shared" si="32"/>
        <v>0</v>
      </c>
      <c r="AM36" s="62"/>
      <c r="AN36" s="73"/>
      <c r="AO36" s="135"/>
      <c r="AP36" s="143"/>
      <c r="AQ36" s="62">
        <f t="shared" si="33"/>
        <v>0</v>
      </c>
      <c r="AR36" s="62"/>
      <c r="AS36" s="73"/>
      <c r="AT36" s="135"/>
      <c r="AU36" s="143"/>
      <c r="AV36" s="62">
        <f t="shared" si="34"/>
        <v>0</v>
      </c>
      <c r="AW36" s="62"/>
      <c r="AX36" s="73"/>
      <c r="AY36" s="135"/>
      <c r="AZ36" s="143"/>
      <c r="BA36" s="62">
        <f t="shared" si="35"/>
        <v>0</v>
      </c>
      <c r="BB36" s="62"/>
      <c r="BC36" s="73"/>
      <c r="BD36" s="135"/>
      <c r="BE36" s="143"/>
      <c r="BF36" s="62">
        <f t="shared" si="36"/>
        <v>0</v>
      </c>
      <c r="BG36" s="62"/>
      <c r="BH36" s="73"/>
      <c r="BI36" s="135"/>
      <c r="BJ36" s="143"/>
      <c r="BK36" s="62">
        <f t="shared" si="37"/>
        <v>0</v>
      </c>
      <c r="BL36" s="62"/>
      <c r="BM36" s="73"/>
      <c r="BN36" s="135"/>
      <c r="BO36" s="143"/>
      <c r="BP36" s="62">
        <f t="shared" si="38"/>
        <v>0</v>
      </c>
      <c r="BQ36" s="62"/>
    </row>
    <row r="37" spans="1:69" x14ac:dyDescent="0.15">
      <c r="A37" s="76" t="s">
        <v>28</v>
      </c>
      <c r="B37" s="76"/>
      <c r="C37" s="76"/>
      <c r="D37" s="76"/>
      <c r="E37" s="77"/>
      <c r="F37" s="78"/>
      <c r="G37" s="79"/>
      <c r="H37" s="62"/>
      <c r="I37" s="62"/>
      <c r="J37" s="77"/>
      <c r="K37" s="136"/>
      <c r="L37" s="144"/>
      <c r="M37" s="62"/>
      <c r="N37" s="62"/>
      <c r="O37" s="77"/>
      <c r="P37" s="136"/>
      <c r="Q37" s="144"/>
      <c r="R37" s="62"/>
      <c r="S37" s="62"/>
      <c r="T37" s="77"/>
      <c r="U37" s="136"/>
      <c r="V37" s="144"/>
      <c r="W37" s="62"/>
      <c r="X37" s="62"/>
      <c r="Y37" s="77"/>
      <c r="Z37" s="136"/>
      <c r="AA37" s="144"/>
      <c r="AB37" s="62"/>
      <c r="AC37" s="62"/>
      <c r="AD37" s="77"/>
      <c r="AE37" s="136"/>
      <c r="AF37" s="144"/>
      <c r="AG37" s="62"/>
      <c r="AH37" s="62"/>
      <c r="AI37" s="77"/>
      <c r="AJ37" s="136"/>
      <c r="AK37" s="144"/>
      <c r="AL37" s="62"/>
      <c r="AM37" s="62"/>
      <c r="AN37" s="77"/>
      <c r="AO37" s="136"/>
      <c r="AP37" s="144"/>
      <c r="AQ37" s="62"/>
      <c r="AR37" s="62"/>
      <c r="AS37" s="77"/>
      <c r="AT37" s="136"/>
      <c r="AU37" s="144"/>
      <c r="AV37" s="62"/>
      <c r="AW37" s="62"/>
      <c r="AX37" s="77"/>
      <c r="AY37" s="136"/>
      <c r="AZ37" s="144"/>
      <c r="BA37" s="62"/>
      <c r="BB37" s="62"/>
      <c r="BC37" s="77"/>
      <c r="BD37" s="136"/>
      <c r="BE37" s="144"/>
      <c r="BF37" s="62"/>
      <c r="BG37" s="62"/>
      <c r="BH37" s="77"/>
      <c r="BI37" s="136"/>
      <c r="BJ37" s="144"/>
      <c r="BK37" s="62"/>
      <c r="BL37" s="62"/>
      <c r="BM37" s="77"/>
      <c r="BN37" s="136"/>
      <c r="BO37" s="144"/>
      <c r="BP37" s="62"/>
      <c r="BQ37" s="62"/>
    </row>
    <row r="38" spans="1:69" x14ac:dyDescent="0.15">
      <c r="A38" s="65" t="s">
        <v>36</v>
      </c>
      <c r="B38" s="66"/>
      <c r="C38" s="66"/>
      <c r="D38" s="66"/>
      <c r="E38" s="66"/>
      <c r="F38" s="67"/>
      <c r="G38" s="68"/>
      <c r="H38" s="66">
        <f>H39</f>
        <v>0.99870039228899421</v>
      </c>
      <c r="I38" s="66"/>
      <c r="J38" s="66"/>
      <c r="K38" s="134"/>
      <c r="L38" s="142"/>
      <c r="M38" s="66">
        <f>M39</f>
        <v>0.99870039228899421</v>
      </c>
      <c r="N38" s="66"/>
      <c r="O38" s="66"/>
      <c r="P38" s="134"/>
      <c r="Q38" s="142"/>
      <c r="R38" s="66">
        <f>R39</f>
        <v>0.99870039228899421</v>
      </c>
      <c r="S38" s="66"/>
      <c r="T38" s="66"/>
      <c r="U38" s="134"/>
      <c r="V38" s="142"/>
      <c r="W38" s="66">
        <f>W39</f>
        <v>0.99870039228899421</v>
      </c>
      <c r="X38" s="66"/>
      <c r="Y38" s="66"/>
      <c r="Z38" s="134"/>
      <c r="AA38" s="142"/>
      <c r="AB38" s="66">
        <f>AB39</f>
        <v>0.99870039228899421</v>
      </c>
      <c r="AC38" s="66"/>
      <c r="AD38" s="66"/>
      <c r="AE38" s="134"/>
      <c r="AF38" s="142"/>
      <c r="AG38" s="66">
        <f>AG39</f>
        <v>0.99870039228899421</v>
      </c>
      <c r="AH38" s="66"/>
      <c r="AI38" s="66"/>
      <c r="AJ38" s="134"/>
      <c r="AK38" s="142"/>
      <c r="AL38" s="66">
        <f>AL39</f>
        <v>0.99870039228899421</v>
      </c>
      <c r="AM38" s="66"/>
      <c r="AN38" s="66"/>
      <c r="AO38" s="134"/>
      <c r="AP38" s="142"/>
      <c r="AQ38" s="66">
        <f>AQ39</f>
        <v>0.99870039228899421</v>
      </c>
      <c r="AR38" s="66"/>
      <c r="AS38" s="66"/>
      <c r="AT38" s="134"/>
      <c r="AU38" s="142"/>
      <c r="AV38" s="66">
        <f>AV39</f>
        <v>0.99870039228899421</v>
      </c>
      <c r="AW38" s="66"/>
      <c r="AX38" s="66"/>
      <c r="AY38" s="134"/>
      <c r="AZ38" s="142"/>
      <c r="BA38" s="66">
        <f>BA39</f>
        <v>0.99870039228899421</v>
      </c>
      <c r="BB38" s="66"/>
      <c r="BC38" s="66"/>
      <c r="BD38" s="134"/>
      <c r="BE38" s="142"/>
      <c r="BF38" s="66">
        <f>BF39</f>
        <v>0.99870039228899421</v>
      </c>
      <c r="BG38" s="66"/>
      <c r="BH38" s="66"/>
      <c r="BI38" s="134"/>
      <c r="BJ38" s="142"/>
      <c r="BK38" s="66">
        <f>BK39</f>
        <v>0.99870039228899421</v>
      </c>
      <c r="BL38" s="66"/>
      <c r="BM38" s="66"/>
      <c r="BN38" s="134"/>
      <c r="BO38" s="142"/>
      <c r="BP38" s="66">
        <f>BP39</f>
        <v>0.99870039228899421</v>
      </c>
      <c r="BQ38" s="66"/>
    </row>
    <row r="39" spans="1:69" x14ac:dyDescent="0.35">
      <c r="A39" s="40" t="s">
        <v>460</v>
      </c>
      <c r="B39" s="41">
        <f>_xlfn.IFNA(VLOOKUP($A39,批次辅助!$A$4:$DC$41,MATCH($A$5&amp;B$4,批次辅助!$A$1:$DC$1,0),0),0)</f>
        <v>0.99796610169491529</v>
      </c>
      <c r="C39" s="41">
        <f>_xlfn.IFNA(VLOOKUP($A39,批次辅助!$A$4:$DC$41,MATCH($A$5&amp;C$4,批次辅助!$A$1:$DC$1,0),0),0)</f>
        <v>0.99889292676469876</v>
      </c>
      <c r="D39" s="41">
        <f>_xlfn.IFNA(VLOOKUP($A39,批次辅助!$A$4:$DC$41,MATCH($A$5&amp;D$4,批次辅助!$A$1:$DC$1,0),0),0)</f>
        <v>0.99943081718390026</v>
      </c>
      <c r="E39" s="66"/>
      <c r="F39" s="67"/>
      <c r="G39" s="68"/>
      <c r="H39" s="66">
        <f>1-SUM(H40:H43)</f>
        <v>0.99870039228899421</v>
      </c>
      <c r="I39" s="66"/>
      <c r="J39" s="66"/>
      <c r="K39" s="134"/>
      <c r="L39" s="142"/>
      <c r="M39" s="66">
        <f>1-SUM(M40:M43)</f>
        <v>0.99870039228899421</v>
      </c>
      <c r="N39" s="66"/>
      <c r="O39" s="66"/>
      <c r="P39" s="134"/>
      <c r="Q39" s="142"/>
      <c r="R39" s="66">
        <f>1-SUM(R40:R43)</f>
        <v>0.99870039228899421</v>
      </c>
      <c r="S39" s="66"/>
      <c r="T39" s="66"/>
      <c r="U39" s="134"/>
      <c r="V39" s="142"/>
      <c r="W39" s="66">
        <f>1-SUM(W40:W43)</f>
        <v>0.99870039228899421</v>
      </c>
      <c r="X39" s="66"/>
      <c r="Y39" s="66"/>
      <c r="Z39" s="134"/>
      <c r="AA39" s="142"/>
      <c r="AB39" s="66">
        <f>1-SUM(AB40:AB43)</f>
        <v>0.99870039228899421</v>
      </c>
      <c r="AC39" s="66"/>
      <c r="AD39" s="66"/>
      <c r="AE39" s="134"/>
      <c r="AF39" s="142"/>
      <c r="AG39" s="66">
        <f>1-SUM(AG40:AG43)</f>
        <v>0.99870039228899421</v>
      </c>
      <c r="AH39" s="66"/>
      <c r="AI39" s="66"/>
      <c r="AJ39" s="134"/>
      <c r="AK39" s="142"/>
      <c r="AL39" s="66">
        <f>1-SUM(AL40:AL43)</f>
        <v>0.99870039228899421</v>
      </c>
      <c r="AM39" s="66"/>
      <c r="AN39" s="66"/>
      <c r="AO39" s="134"/>
      <c r="AP39" s="142"/>
      <c r="AQ39" s="66">
        <f>1-SUM(AQ40:AQ43)</f>
        <v>0.99870039228899421</v>
      </c>
      <c r="AR39" s="66"/>
      <c r="AS39" s="66"/>
      <c r="AT39" s="134"/>
      <c r="AU39" s="142"/>
      <c r="AV39" s="66">
        <f>1-SUM(AV40:AV43)</f>
        <v>0.99870039228899421</v>
      </c>
      <c r="AW39" s="66"/>
      <c r="AX39" s="66"/>
      <c r="AY39" s="134"/>
      <c r="AZ39" s="142"/>
      <c r="BA39" s="66">
        <f>1-SUM(BA40:BA43)</f>
        <v>0.99870039228899421</v>
      </c>
      <c r="BB39" s="66"/>
      <c r="BC39" s="66"/>
      <c r="BD39" s="134"/>
      <c r="BE39" s="142"/>
      <c r="BF39" s="66">
        <f>1-SUM(BF40:BF43)</f>
        <v>0.99870039228899421</v>
      </c>
      <c r="BG39" s="66"/>
      <c r="BH39" s="66"/>
      <c r="BI39" s="134"/>
      <c r="BJ39" s="142"/>
      <c r="BK39" s="66">
        <f>1-SUM(BK40:BK43)</f>
        <v>0.99870039228899421</v>
      </c>
      <c r="BL39" s="66"/>
      <c r="BM39" s="66"/>
      <c r="BN39" s="134"/>
      <c r="BO39" s="142"/>
      <c r="BP39" s="66">
        <f>1-SUM(BP40:BP43)</f>
        <v>0.99870039228899421</v>
      </c>
      <c r="BQ39" s="66"/>
    </row>
    <row r="40" spans="1:69" x14ac:dyDescent="0.15">
      <c r="A40" s="42" t="s">
        <v>55</v>
      </c>
      <c r="B40" s="43">
        <f>_xlfn.IFNA(VLOOKUP($A40,批次辅助!$A$4:$DC$41,MATCH($A$5&amp;B$4,批次辅助!$A$1:$DC$1,0),0),0)</f>
        <v>0</v>
      </c>
      <c r="C40" s="43">
        <f>_xlfn.IFNA(VLOOKUP($A40,批次辅助!$A$4:$DC$41,MATCH($A$5&amp;C$4,批次辅助!$A$1:$DC$1,0),0),0)</f>
        <v>2.4066809463069481E-4</v>
      </c>
      <c r="D40" s="43">
        <f>_xlfn.IFNA(VLOOKUP($A40,批次辅助!$A$4:$DC$41,MATCH($A$5&amp;D$4,批次辅助!$A$1:$DC$1,0),0),0)</f>
        <v>0</v>
      </c>
      <c r="E40" s="44"/>
      <c r="F40" s="69"/>
      <c r="G40" s="70"/>
      <c r="H40" s="71">
        <f>C40-F40+G40</f>
        <v>2.4066809463069481E-4</v>
      </c>
      <c r="I40" s="370"/>
      <c r="J40" s="71"/>
      <c r="K40" s="132"/>
      <c r="L40" s="105"/>
      <c r="M40" s="71">
        <f>H40-K40+L40</f>
        <v>2.4066809463069481E-4</v>
      </c>
      <c r="N40" s="370"/>
      <c r="O40" s="71" t="s">
        <v>9</v>
      </c>
      <c r="P40" s="132"/>
      <c r="Q40" s="105"/>
      <c r="R40" s="71">
        <f>M40-P40+Q40</f>
        <v>2.4066809463069481E-4</v>
      </c>
      <c r="S40" s="370"/>
      <c r="T40" s="71" t="s">
        <v>9</v>
      </c>
      <c r="U40" s="132"/>
      <c r="V40" s="105"/>
      <c r="W40" s="71">
        <f>R40-U40+V40</f>
        <v>2.4066809463069481E-4</v>
      </c>
      <c r="X40" s="370"/>
      <c r="Y40" s="71" t="s">
        <v>9</v>
      </c>
      <c r="Z40" s="132"/>
      <c r="AA40" s="105"/>
      <c r="AB40" s="71">
        <f>W40-Z40+AA40</f>
        <v>2.4066809463069481E-4</v>
      </c>
      <c r="AC40" s="370"/>
      <c r="AD40" s="71" t="s">
        <v>9</v>
      </c>
      <c r="AE40" s="132"/>
      <c r="AF40" s="105"/>
      <c r="AG40" s="71">
        <f>AB40-AE40+AF40</f>
        <v>2.4066809463069481E-4</v>
      </c>
      <c r="AH40" s="370"/>
      <c r="AI40" s="71" t="s">
        <v>9</v>
      </c>
      <c r="AJ40" s="132"/>
      <c r="AK40" s="105"/>
      <c r="AL40" s="71">
        <f>AG40-AJ40+AK40</f>
        <v>2.4066809463069481E-4</v>
      </c>
      <c r="AM40" s="370"/>
      <c r="AN40" s="71" t="s">
        <v>9</v>
      </c>
      <c r="AO40" s="132"/>
      <c r="AP40" s="105"/>
      <c r="AQ40" s="71">
        <f>AL40-AO40+AP40</f>
        <v>2.4066809463069481E-4</v>
      </c>
      <c r="AR40" s="370"/>
      <c r="AS40" s="71" t="s">
        <v>9</v>
      </c>
      <c r="AT40" s="132"/>
      <c r="AU40" s="105"/>
      <c r="AV40" s="71">
        <f>AQ40-AT40+AU40</f>
        <v>2.4066809463069481E-4</v>
      </c>
      <c r="AW40" s="370"/>
      <c r="AX40" s="71" t="s">
        <v>9</v>
      </c>
      <c r="AY40" s="132"/>
      <c r="AZ40" s="105"/>
      <c r="BA40" s="71">
        <f>AV40-AY40+AZ40</f>
        <v>2.4066809463069481E-4</v>
      </c>
      <c r="BB40" s="370"/>
      <c r="BC40" s="71" t="s">
        <v>9</v>
      </c>
      <c r="BD40" s="132"/>
      <c r="BE40" s="105"/>
      <c r="BF40" s="71">
        <f>BA40-BD40+BE40</f>
        <v>2.4066809463069481E-4</v>
      </c>
      <c r="BG40" s="370"/>
      <c r="BH40" s="277" t="s">
        <v>9</v>
      </c>
      <c r="BI40" s="132"/>
      <c r="BJ40" s="105"/>
      <c r="BK40" s="277">
        <f>BF40-BI40+BJ40</f>
        <v>2.4066809463069481E-4</v>
      </c>
      <c r="BL40" s="370"/>
      <c r="BM40" s="277" t="s">
        <v>9</v>
      </c>
      <c r="BN40" s="132"/>
      <c r="BO40" s="105"/>
      <c r="BP40" s="277">
        <f>BK40-BN40+BO40</f>
        <v>2.4066809463069481E-4</v>
      </c>
      <c r="BQ40" s="370"/>
    </row>
    <row r="41" spans="1:69" x14ac:dyDescent="0.15">
      <c r="A41" s="42" t="s">
        <v>56</v>
      </c>
      <c r="B41" s="43">
        <f>_xlfn.IFNA(VLOOKUP($A41,批次辅助!$A$4:$DC$41,MATCH($A$5&amp;B$4,批次辅助!$A$1:$DC$1,0),0),0)</f>
        <v>7.6271186440677967E-4</v>
      </c>
      <c r="C41" s="43">
        <f>_xlfn.IFNA(VLOOKUP($A41,批次辅助!$A$4:$DC$41,MATCH($A$5&amp;C$4,批次辅助!$A$1:$DC$1,0),0),0)</f>
        <v>0</v>
      </c>
      <c r="D41" s="43">
        <f>_xlfn.IFNA(VLOOKUP($A41,批次辅助!$A$4:$DC$41,MATCH($A$5&amp;D$4,批次辅助!$A$1:$DC$1,0),0),0)</f>
        <v>0</v>
      </c>
      <c r="E41" s="44"/>
      <c r="F41" s="45"/>
      <c r="G41" s="46"/>
      <c r="H41" s="71">
        <f t="shared" ref="H41:H44" si="39">C41-F41+G41</f>
        <v>0</v>
      </c>
      <c r="I41" s="370"/>
      <c r="J41" s="47"/>
      <c r="K41" s="128"/>
      <c r="L41" s="102"/>
      <c r="M41" s="50">
        <f t="shared" ref="M41:M44" si="40">H41-K41+L41</f>
        <v>0</v>
      </c>
      <c r="N41" s="370"/>
      <c r="O41" s="47" t="s">
        <v>9</v>
      </c>
      <c r="P41" s="128"/>
      <c r="Q41" s="102"/>
      <c r="R41" s="50">
        <f t="shared" ref="R41:R44" si="41">M41-P41+Q41</f>
        <v>0</v>
      </c>
      <c r="S41" s="370"/>
      <c r="T41" s="47" t="s">
        <v>9</v>
      </c>
      <c r="U41" s="128"/>
      <c r="V41" s="102"/>
      <c r="W41" s="50">
        <f t="shared" ref="W41:W44" si="42">R41-U41+V41</f>
        <v>0</v>
      </c>
      <c r="X41" s="370"/>
      <c r="Y41" s="47" t="s">
        <v>9</v>
      </c>
      <c r="Z41" s="128"/>
      <c r="AA41" s="102"/>
      <c r="AB41" s="50">
        <f t="shared" ref="AB41:AB44" si="43">W41-Z41+AA41</f>
        <v>0</v>
      </c>
      <c r="AC41" s="370"/>
      <c r="AD41" s="47" t="s">
        <v>9</v>
      </c>
      <c r="AE41" s="128"/>
      <c r="AF41" s="102"/>
      <c r="AG41" s="50">
        <f t="shared" ref="AG41:AG44" si="44">AB41-AE41+AF41</f>
        <v>0</v>
      </c>
      <c r="AH41" s="370"/>
      <c r="AI41" s="47" t="s">
        <v>9</v>
      </c>
      <c r="AJ41" s="128"/>
      <c r="AK41" s="102"/>
      <c r="AL41" s="50">
        <f t="shared" ref="AL41:AL44" si="45">AG41-AJ41+AK41</f>
        <v>0</v>
      </c>
      <c r="AM41" s="370"/>
      <c r="AN41" s="47" t="s">
        <v>9</v>
      </c>
      <c r="AO41" s="128"/>
      <c r="AP41" s="102"/>
      <c r="AQ41" s="50">
        <f t="shared" ref="AQ41:AQ44" si="46">AL41-AO41+AP41</f>
        <v>0</v>
      </c>
      <c r="AR41" s="370"/>
      <c r="AS41" s="47" t="s">
        <v>9</v>
      </c>
      <c r="AT41" s="128"/>
      <c r="AU41" s="102"/>
      <c r="AV41" s="50">
        <f t="shared" ref="AV41:AV44" si="47">AQ41-AT41+AU41</f>
        <v>0</v>
      </c>
      <c r="AW41" s="370"/>
      <c r="AX41" s="47" t="s">
        <v>9</v>
      </c>
      <c r="AY41" s="128"/>
      <c r="AZ41" s="102"/>
      <c r="BA41" s="50">
        <f t="shared" ref="BA41:BA44" si="48">AV41-AY41+AZ41</f>
        <v>0</v>
      </c>
      <c r="BB41" s="370"/>
      <c r="BC41" s="47" t="s">
        <v>9</v>
      </c>
      <c r="BD41" s="128"/>
      <c r="BE41" s="102"/>
      <c r="BF41" s="50">
        <f t="shared" ref="BF41:BF44" si="49">BA41-BD41+BE41</f>
        <v>0</v>
      </c>
      <c r="BG41" s="370"/>
      <c r="BH41" s="47" t="s">
        <v>9</v>
      </c>
      <c r="BI41" s="128"/>
      <c r="BJ41" s="102"/>
      <c r="BK41" s="50">
        <f t="shared" ref="BK41:BK44" si="50">BF41-BI41+BJ41</f>
        <v>0</v>
      </c>
      <c r="BL41" s="370"/>
      <c r="BM41" s="47" t="s">
        <v>9</v>
      </c>
      <c r="BN41" s="128"/>
      <c r="BO41" s="102"/>
      <c r="BP41" s="50">
        <f t="shared" ref="BP41:BP44" si="51">BK41-BN41+BO41</f>
        <v>0</v>
      </c>
      <c r="BQ41" s="370"/>
    </row>
    <row r="42" spans="1:69" x14ac:dyDescent="0.15">
      <c r="A42" s="42" t="s">
        <v>57</v>
      </c>
      <c r="B42" s="43">
        <f>_xlfn.IFNA(VLOOKUP($A42,批次辅助!$A$4:$DC$41,MATCH($A$5&amp;B$4,批次辅助!$A$1:$DC$1,0),0),0)</f>
        <v>8.4745762711864412E-5</v>
      </c>
      <c r="C42" s="43">
        <f>_xlfn.IFNA(VLOOKUP($A42,批次辅助!$A$4:$DC$41,MATCH($A$5&amp;C$4,批次辅助!$A$1:$DC$1,0),0),0)</f>
        <v>0</v>
      </c>
      <c r="D42" s="43">
        <f>_xlfn.IFNA(VLOOKUP($A42,批次辅助!$A$4:$DC$41,MATCH($A$5&amp;D$4,批次辅助!$A$1:$DC$1,0),0),0)</f>
        <v>0</v>
      </c>
      <c r="E42" s="44"/>
      <c r="F42" s="45"/>
      <c r="G42" s="46"/>
      <c r="H42" s="71">
        <f t="shared" si="39"/>
        <v>0</v>
      </c>
      <c r="I42" s="370"/>
      <c r="J42" s="47"/>
      <c r="K42" s="128"/>
      <c r="L42" s="102"/>
      <c r="M42" s="50">
        <f t="shared" si="40"/>
        <v>0</v>
      </c>
      <c r="N42" s="370"/>
      <c r="O42" s="47" t="s">
        <v>9</v>
      </c>
      <c r="P42" s="128"/>
      <c r="Q42" s="102"/>
      <c r="R42" s="50">
        <f t="shared" si="41"/>
        <v>0</v>
      </c>
      <c r="S42" s="370"/>
      <c r="T42" s="47" t="s">
        <v>9</v>
      </c>
      <c r="U42" s="128"/>
      <c r="V42" s="102"/>
      <c r="W42" s="50">
        <f t="shared" si="42"/>
        <v>0</v>
      </c>
      <c r="X42" s="370"/>
      <c r="Y42" s="47" t="s">
        <v>9</v>
      </c>
      <c r="Z42" s="128"/>
      <c r="AA42" s="102"/>
      <c r="AB42" s="50">
        <f t="shared" si="43"/>
        <v>0</v>
      </c>
      <c r="AC42" s="370"/>
      <c r="AD42" s="47" t="s">
        <v>9</v>
      </c>
      <c r="AE42" s="128"/>
      <c r="AF42" s="102"/>
      <c r="AG42" s="50">
        <f t="shared" si="44"/>
        <v>0</v>
      </c>
      <c r="AH42" s="370"/>
      <c r="AI42" s="47" t="s">
        <v>9</v>
      </c>
      <c r="AJ42" s="128"/>
      <c r="AK42" s="102"/>
      <c r="AL42" s="50">
        <f t="shared" si="45"/>
        <v>0</v>
      </c>
      <c r="AM42" s="370"/>
      <c r="AN42" s="47" t="s">
        <v>9</v>
      </c>
      <c r="AO42" s="128"/>
      <c r="AP42" s="102"/>
      <c r="AQ42" s="50">
        <f t="shared" si="46"/>
        <v>0</v>
      </c>
      <c r="AR42" s="370"/>
      <c r="AS42" s="47" t="s">
        <v>9</v>
      </c>
      <c r="AT42" s="128"/>
      <c r="AU42" s="102"/>
      <c r="AV42" s="50">
        <f t="shared" si="47"/>
        <v>0</v>
      </c>
      <c r="AW42" s="370"/>
      <c r="AX42" s="47" t="s">
        <v>9</v>
      </c>
      <c r="AY42" s="128"/>
      <c r="AZ42" s="102"/>
      <c r="BA42" s="50">
        <f t="shared" si="48"/>
        <v>0</v>
      </c>
      <c r="BB42" s="370"/>
      <c r="BC42" s="47" t="s">
        <v>9</v>
      </c>
      <c r="BD42" s="128"/>
      <c r="BE42" s="102"/>
      <c r="BF42" s="50">
        <f t="shared" si="49"/>
        <v>0</v>
      </c>
      <c r="BG42" s="370"/>
      <c r="BH42" s="47" t="s">
        <v>9</v>
      </c>
      <c r="BI42" s="128"/>
      <c r="BJ42" s="102"/>
      <c r="BK42" s="50">
        <f t="shared" si="50"/>
        <v>0</v>
      </c>
      <c r="BL42" s="370"/>
      <c r="BM42" s="47" t="s">
        <v>9</v>
      </c>
      <c r="BN42" s="128"/>
      <c r="BO42" s="102"/>
      <c r="BP42" s="50">
        <f t="shared" si="51"/>
        <v>0</v>
      </c>
      <c r="BQ42" s="370"/>
    </row>
    <row r="43" spans="1:69" x14ac:dyDescent="0.15">
      <c r="A43" s="42" t="s">
        <v>58</v>
      </c>
      <c r="B43" s="43">
        <f>_xlfn.IFNA(VLOOKUP($A43,批次辅助!$A$4:$DC$41,MATCH($A$5&amp;B$4,批次辅助!$A$1:$DC$1,0),0),0)</f>
        <v>1.1864406779661016E-3</v>
      </c>
      <c r="C43" s="43">
        <f>_xlfn.IFNA(VLOOKUP($A43,批次辅助!$A$4:$DC$41,MATCH($A$5&amp;C$4,批次辅助!$A$1:$DC$1,0),0),0)</f>
        <v>1.0589396163750572E-3</v>
      </c>
      <c r="D43" s="43">
        <f>_xlfn.IFNA(VLOOKUP($A43,批次辅助!$A$4:$DC$41,MATCH($A$5&amp;D$4,批次辅助!$A$1:$DC$1,0),0),0)</f>
        <v>5.6918281609974247E-4</v>
      </c>
      <c r="E43" s="44"/>
      <c r="F43" s="45"/>
      <c r="G43" s="46"/>
      <c r="H43" s="71">
        <f t="shared" si="39"/>
        <v>1.0589396163750572E-3</v>
      </c>
      <c r="I43" s="370"/>
      <c r="J43" s="44"/>
      <c r="K43" s="128"/>
      <c r="L43" s="102"/>
      <c r="M43" s="50">
        <f t="shared" si="40"/>
        <v>1.0589396163750572E-3</v>
      </c>
      <c r="N43" s="370"/>
      <c r="O43" s="44"/>
      <c r="P43" s="128"/>
      <c r="Q43" s="102"/>
      <c r="R43" s="50">
        <f t="shared" si="41"/>
        <v>1.0589396163750572E-3</v>
      </c>
      <c r="S43" s="370"/>
      <c r="T43" s="44"/>
      <c r="U43" s="128"/>
      <c r="V43" s="102"/>
      <c r="W43" s="50">
        <f t="shared" si="42"/>
        <v>1.0589396163750572E-3</v>
      </c>
      <c r="X43" s="370"/>
      <c r="Y43" s="44"/>
      <c r="Z43" s="128"/>
      <c r="AA43" s="102"/>
      <c r="AB43" s="50">
        <f t="shared" si="43"/>
        <v>1.0589396163750572E-3</v>
      </c>
      <c r="AC43" s="370"/>
      <c r="AD43" s="44"/>
      <c r="AE43" s="128"/>
      <c r="AF43" s="102"/>
      <c r="AG43" s="50">
        <f t="shared" si="44"/>
        <v>1.0589396163750572E-3</v>
      </c>
      <c r="AH43" s="370"/>
      <c r="AI43" s="44"/>
      <c r="AJ43" s="128"/>
      <c r="AK43" s="102"/>
      <c r="AL43" s="50">
        <f t="shared" si="45"/>
        <v>1.0589396163750572E-3</v>
      </c>
      <c r="AM43" s="370"/>
      <c r="AN43" s="44"/>
      <c r="AO43" s="128"/>
      <c r="AP43" s="102"/>
      <c r="AQ43" s="50">
        <f t="shared" si="46"/>
        <v>1.0589396163750572E-3</v>
      </c>
      <c r="AR43" s="370"/>
      <c r="AS43" s="44"/>
      <c r="AT43" s="128"/>
      <c r="AU43" s="102"/>
      <c r="AV43" s="50">
        <f t="shared" si="47"/>
        <v>1.0589396163750572E-3</v>
      </c>
      <c r="AW43" s="370"/>
      <c r="AX43" s="44"/>
      <c r="AY43" s="128"/>
      <c r="AZ43" s="102"/>
      <c r="BA43" s="50">
        <f t="shared" si="48"/>
        <v>1.0589396163750572E-3</v>
      </c>
      <c r="BB43" s="370"/>
      <c r="BC43" s="44"/>
      <c r="BD43" s="128"/>
      <c r="BE43" s="102"/>
      <c r="BF43" s="50">
        <f t="shared" si="49"/>
        <v>1.0589396163750572E-3</v>
      </c>
      <c r="BG43" s="370"/>
      <c r="BH43" s="279"/>
      <c r="BI43" s="128"/>
      <c r="BJ43" s="102"/>
      <c r="BK43" s="50">
        <f t="shared" si="50"/>
        <v>1.0589396163750572E-3</v>
      </c>
      <c r="BL43" s="370"/>
      <c r="BM43" s="279"/>
      <c r="BN43" s="128"/>
      <c r="BO43" s="102"/>
      <c r="BP43" s="50">
        <f t="shared" si="51"/>
        <v>1.0589396163750572E-3</v>
      </c>
      <c r="BQ43" s="370"/>
    </row>
    <row r="44" spans="1:69" x14ac:dyDescent="0.15">
      <c r="A44" s="72" t="s">
        <v>39</v>
      </c>
      <c r="B44" s="61">
        <f>_xlfn.IFNA(VLOOKUP($A44,批次辅助!$A$4:$DC$41,MATCH($A$5&amp;B$4,批次辅助!$A$1:$DC$1,0),0),0)</f>
        <v>0</v>
      </c>
      <c r="C44" s="61">
        <f>_xlfn.IFNA(VLOOKUP($A44,批次辅助!$A$4:$DC$41,MATCH($A$5&amp;C$4,批次辅助!$A$1:$DC$1,0),0),0)</f>
        <v>0</v>
      </c>
      <c r="D44" s="61">
        <f>_xlfn.IFNA(VLOOKUP($A44,批次辅助!$A$4:$DC$41,MATCH($A$5&amp;D$4,批次辅助!$A$1:$DC$1,0),0),0)</f>
        <v>0</v>
      </c>
      <c r="E44" s="73"/>
      <c r="F44" s="74"/>
      <c r="G44" s="75"/>
      <c r="H44" s="62">
        <f t="shared" si="39"/>
        <v>0</v>
      </c>
      <c r="I44" s="62"/>
      <c r="J44" s="73"/>
      <c r="K44" s="135"/>
      <c r="L44" s="143"/>
      <c r="M44" s="62">
        <f t="shared" si="40"/>
        <v>0</v>
      </c>
      <c r="N44" s="62"/>
      <c r="O44" s="73"/>
      <c r="P44" s="135"/>
      <c r="Q44" s="143"/>
      <c r="R44" s="62">
        <f t="shared" si="41"/>
        <v>0</v>
      </c>
      <c r="S44" s="62"/>
      <c r="T44" s="73"/>
      <c r="U44" s="135"/>
      <c r="V44" s="143"/>
      <c r="W44" s="62">
        <f t="shared" si="42"/>
        <v>0</v>
      </c>
      <c r="X44" s="62"/>
      <c r="Y44" s="73"/>
      <c r="Z44" s="135"/>
      <c r="AA44" s="143"/>
      <c r="AB44" s="62">
        <f t="shared" si="43"/>
        <v>0</v>
      </c>
      <c r="AC44" s="62"/>
      <c r="AD44" s="73"/>
      <c r="AE44" s="135"/>
      <c r="AF44" s="143"/>
      <c r="AG44" s="62">
        <f t="shared" si="44"/>
        <v>0</v>
      </c>
      <c r="AH44" s="62"/>
      <c r="AI44" s="73"/>
      <c r="AJ44" s="135"/>
      <c r="AK44" s="143"/>
      <c r="AL44" s="62">
        <f t="shared" si="45"/>
        <v>0</v>
      </c>
      <c r="AM44" s="62"/>
      <c r="AN44" s="73"/>
      <c r="AO44" s="135"/>
      <c r="AP44" s="143"/>
      <c r="AQ44" s="62">
        <f t="shared" si="46"/>
        <v>0</v>
      </c>
      <c r="AR44" s="62"/>
      <c r="AS44" s="73"/>
      <c r="AT44" s="135"/>
      <c r="AU44" s="143"/>
      <c r="AV44" s="62">
        <f t="shared" si="47"/>
        <v>0</v>
      </c>
      <c r="AW44" s="62"/>
      <c r="AX44" s="73"/>
      <c r="AY44" s="135"/>
      <c r="AZ44" s="143"/>
      <c r="BA44" s="62">
        <f t="shared" si="48"/>
        <v>0</v>
      </c>
      <c r="BB44" s="62"/>
      <c r="BC44" s="73"/>
      <c r="BD44" s="135"/>
      <c r="BE44" s="143"/>
      <c r="BF44" s="62">
        <f t="shared" si="49"/>
        <v>0</v>
      </c>
      <c r="BG44" s="62"/>
      <c r="BH44" s="73"/>
      <c r="BI44" s="135"/>
      <c r="BJ44" s="143"/>
      <c r="BK44" s="62">
        <f t="shared" si="50"/>
        <v>0</v>
      </c>
      <c r="BL44" s="62"/>
      <c r="BM44" s="73"/>
      <c r="BN44" s="135"/>
      <c r="BO44" s="143"/>
      <c r="BP44" s="62">
        <f t="shared" si="51"/>
        <v>0</v>
      </c>
      <c r="BQ44" s="62"/>
    </row>
    <row r="45" spans="1:69" x14ac:dyDescent="0.15">
      <c r="A45" s="76" t="s">
        <v>28</v>
      </c>
      <c r="B45" s="76"/>
      <c r="C45" s="76"/>
      <c r="D45" s="76"/>
      <c r="E45" s="77"/>
      <c r="F45" s="78"/>
      <c r="G45" s="79"/>
      <c r="H45" s="62"/>
      <c r="I45" s="62"/>
      <c r="J45" s="77"/>
      <c r="K45" s="80"/>
      <c r="L45" s="144"/>
      <c r="M45" s="62"/>
      <c r="N45" s="62"/>
      <c r="O45" s="77"/>
      <c r="P45" s="80"/>
      <c r="Q45" s="144"/>
      <c r="R45" s="62"/>
      <c r="S45" s="62"/>
      <c r="T45" s="77"/>
      <c r="U45" s="80"/>
      <c r="V45" s="144"/>
      <c r="W45" s="62"/>
      <c r="X45" s="62"/>
      <c r="Y45" s="77"/>
      <c r="Z45" s="80"/>
      <c r="AA45" s="144"/>
      <c r="AB45" s="62"/>
      <c r="AC45" s="62"/>
      <c r="AD45" s="77"/>
      <c r="AE45" s="80"/>
      <c r="AF45" s="144"/>
      <c r="AG45" s="62"/>
      <c r="AH45" s="62"/>
      <c r="AI45" s="77"/>
      <c r="AJ45" s="80"/>
      <c r="AK45" s="144"/>
      <c r="AL45" s="62"/>
      <c r="AM45" s="62"/>
      <c r="AN45" s="77"/>
      <c r="AO45" s="80"/>
      <c r="AP45" s="144"/>
      <c r="AQ45" s="62"/>
      <c r="AR45" s="62"/>
      <c r="AS45" s="77"/>
      <c r="AT45" s="80"/>
      <c r="AU45" s="144"/>
      <c r="AV45" s="62"/>
      <c r="AW45" s="62"/>
      <c r="AX45" s="77"/>
      <c r="AY45" s="80"/>
      <c r="AZ45" s="144"/>
      <c r="BA45" s="62"/>
      <c r="BB45" s="62"/>
      <c r="BC45" s="77"/>
      <c r="BD45" s="80"/>
      <c r="BE45" s="144"/>
      <c r="BF45" s="62"/>
      <c r="BG45" s="62"/>
      <c r="BH45" s="77"/>
      <c r="BI45" s="80"/>
      <c r="BJ45" s="144"/>
      <c r="BK45" s="62"/>
      <c r="BL45" s="62"/>
      <c r="BM45" s="77"/>
      <c r="BN45" s="80"/>
      <c r="BO45" s="144"/>
      <c r="BP45" s="62"/>
      <c r="BQ45" s="62"/>
    </row>
    <row r="46" spans="1:69" x14ac:dyDescent="0.15">
      <c r="A46" s="81" t="s">
        <v>476</v>
      </c>
      <c r="B46" s="81"/>
      <c r="C46" s="81"/>
      <c r="D46" s="81"/>
      <c r="E46" s="81"/>
      <c r="F46" s="82">
        <f>SUM(F13:F45)</f>
        <v>0</v>
      </c>
      <c r="G46" s="83">
        <f>SUM(G13:G45)</f>
        <v>0</v>
      </c>
      <c r="H46" s="81"/>
      <c r="I46" s="81"/>
      <c r="J46" s="81"/>
      <c r="K46" s="84">
        <f>SUM(K13:K45)</f>
        <v>3.0999999999999999E-3</v>
      </c>
      <c r="L46" s="145">
        <f>SUM(L13:L45)</f>
        <v>5.0000000000000001E-3</v>
      </c>
      <c r="M46" s="81"/>
      <c r="N46" s="81"/>
      <c r="O46" s="81"/>
      <c r="P46" s="84">
        <f>SUM(P13:P45)</f>
        <v>1.8155801304421074E-2</v>
      </c>
      <c r="Q46" s="145">
        <f>SUM(Q13:Q45)</f>
        <v>0</v>
      </c>
      <c r="R46" s="81"/>
      <c r="S46" s="81"/>
      <c r="T46" s="81"/>
      <c r="U46" s="84">
        <f>SUM(U13:U45)</f>
        <v>0</v>
      </c>
      <c r="V46" s="145">
        <f>SUM(V13:V45)</f>
        <v>0</v>
      </c>
      <c r="W46" s="81"/>
      <c r="X46" s="81"/>
      <c r="Y46" s="81"/>
      <c r="Z46" s="84">
        <f>SUM(Z13:Z45)</f>
        <v>0</v>
      </c>
      <c r="AA46" s="145">
        <f>SUM(AA13:AA45)</f>
        <v>0</v>
      </c>
      <c r="AB46" s="81"/>
      <c r="AC46" s="81"/>
      <c r="AD46" s="81"/>
      <c r="AE46" s="84">
        <f>SUM(AE13:AE45)</f>
        <v>0</v>
      </c>
      <c r="AF46" s="145">
        <f>SUM(AF13:AF45)</f>
        <v>0</v>
      </c>
      <c r="AG46" s="81"/>
      <c r="AH46" s="81"/>
      <c r="AI46" s="81"/>
      <c r="AJ46" s="84">
        <f>SUM(AJ13:AJ45)</f>
        <v>0</v>
      </c>
      <c r="AK46" s="145">
        <f>SUM(AK13:AK45)</f>
        <v>0</v>
      </c>
      <c r="AL46" s="81"/>
      <c r="AM46" s="81"/>
      <c r="AN46" s="81"/>
      <c r="AO46" s="84">
        <f>SUM(AO13:AO45)</f>
        <v>0</v>
      </c>
      <c r="AP46" s="145">
        <f>SUM(AP13:AP45)</f>
        <v>0</v>
      </c>
      <c r="AQ46" s="81"/>
      <c r="AR46" s="81"/>
      <c r="AS46" s="81"/>
      <c r="AT46" s="84">
        <f>SUM(AT13:AT45)</f>
        <v>0</v>
      </c>
      <c r="AU46" s="145">
        <f>SUM(AU13:AU45)</f>
        <v>0</v>
      </c>
      <c r="AV46" s="81"/>
      <c r="AW46" s="81"/>
      <c r="AX46" s="81"/>
      <c r="AY46" s="84">
        <f>SUM(AY13:AY45)</f>
        <v>0</v>
      </c>
      <c r="AZ46" s="145">
        <f>SUM(AZ13:AZ45)</f>
        <v>0</v>
      </c>
      <c r="BA46" s="81"/>
      <c r="BB46" s="81"/>
      <c r="BC46" s="81"/>
      <c r="BD46" s="84">
        <f>SUM(BD13:BD45)</f>
        <v>0</v>
      </c>
      <c r="BE46" s="145">
        <f>SUM(BE13:BE45)</f>
        <v>0</v>
      </c>
      <c r="BF46" s="81"/>
      <c r="BG46" s="81"/>
      <c r="BH46" s="81"/>
      <c r="BI46" s="84">
        <f>SUM(BI13:BI45)</f>
        <v>0</v>
      </c>
      <c r="BJ46" s="145">
        <f>SUM(BJ13:BJ45)</f>
        <v>0</v>
      </c>
      <c r="BK46" s="81"/>
      <c r="BL46" s="81"/>
      <c r="BM46" s="81"/>
      <c r="BN46" s="84">
        <f>SUM(BN13:BN45)</f>
        <v>0</v>
      </c>
      <c r="BO46" s="145">
        <f>SUM(BO13:BO45)</f>
        <v>0</v>
      </c>
      <c r="BP46" s="81"/>
      <c r="BQ46" s="81"/>
    </row>
    <row r="48" spans="1:69" x14ac:dyDescent="0.15">
      <c r="A48" s="572" t="s">
        <v>481</v>
      </c>
      <c r="B48" s="572"/>
      <c r="C48" s="572"/>
      <c r="D48" s="572"/>
      <c r="E48" s="572"/>
      <c r="F48" s="572"/>
      <c r="G48" s="572"/>
      <c r="H48" s="572"/>
      <c r="I48" s="572"/>
      <c r="J48" s="572"/>
      <c r="K48" s="572"/>
    </row>
    <row r="49" spans="1:32" ht="49.5" x14ac:dyDescent="0.15">
      <c r="A49" s="573" t="s">
        <v>591</v>
      </c>
      <c r="B49" s="574"/>
      <c r="C49" s="574"/>
      <c r="D49" s="574"/>
      <c r="E49" s="574"/>
      <c r="F49" s="574"/>
      <c r="G49" s="574"/>
      <c r="H49" s="574"/>
      <c r="I49" s="574"/>
      <c r="J49" s="574"/>
      <c r="K49" s="574"/>
      <c r="L49" s="574"/>
      <c r="M49" s="574"/>
      <c r="N49" s="574"/>
      <c r="O49" s="575"/>
      <c r="P49" s="576" t="s">
        <v>589</v>
      </c>
      <c r="Q49" s="577"/>
      <c r="R49" s="577"/>
      <c r="S49" s="577"/>
      <c r="T49" s="577"/>
      <c r="U49" s="577"/>
      <c r="W49" s="578" t="s">
        <v>594</v>
      </c>
      <c r="X49" s="579"/>
      <c r="Y49" s="369" t="s">
        <v>596</v>
      </c>
      <c r="Z49" s="192" t="s">
        <v>596</v>
      </c>
      <c r="AC49" s="193"/>
      <c r="AD49" s="193"/>
    </row>
    <row r="50" spans="1:32" x14ac:dyDescent="0.15">
      <c r="A50" s="189" t="s">
        <v>469</v>
      </c>
      <c r="B50" s="190" t="str">
        <f>E3</f>
        <v>M02</v>
      </c>
      <c r="C50" s="190" t="str">
        <f>J3</f>
        <v>M03</v>
      </c>
      <c r="D50" s="189" t="str">
        <f>O3</f>
        <v>M03</v>
      </c>
      <c r="E50" s="189" t="str">
        <f>T3</f>
        <v>M04</v>
      </c>
      <c r="F50" s="189" t="str">
        <f>Y3</f>
        <v>M06</v>
      </c>
      <c r="G50" s="198" t="str">
        <f>AD3</f>
        <v/>
      </c>
      <c r="H50" s="198" t="str">
        <f>AI3</f>
        <v/>
      </c>
      <c r="I50" s="198" t="str">
        <f>AN3</f>
        <v/>
      </c>
      <c r="J50" s="198" t="str">
        <f>AS3</f>
        <v/>
      </c>
      <c r="K50" s="198" t="str">
        <f>AX3</f>
        <v/>
      </c>
      <c r="L50" s="198" t="str">
        <f>BC3</f>
        <v/>
      </c>
      <c r="M50" s="198" t="str">
        <f>BH3</f>
        <v/>
      </c>
      <c r="N50" s="198" t="str">
        <f>BM3</f>
        <v/>
      </c>
      <c r="O50" s="363" t="str">
        <f>P50</f>
        <v>M03</v>
      </c>
      <c r="P50" s="209" t="s">
        <v>1411</v>
      </c>
      <c r="Q50" s="209" t="s">
        <v>880</v>
      </c>
      <c r="R50" s="209" t="s">
        <v>910</v>
      </c>
      <c r="S50" s="209" t="s">
        <v>912</v>
      </c>
      <c r="T50" s="209" t="s">
        <v>1414</v>
      </c>
      <c r="U50" s="209"/>
      <c r="V50" s="87"/>
      <c r="W50" s="191" t="s">
        <v>450</v>
      </c>
      <c r="X50" s="232"/>
      <c r="Y50" s="232"/>
      <c r="Z50" s="232"/>
      <c r="AC50" s="194"/>
      <c r="AD50" s="194"/>
    </row>
    <row r="51" spans="1:32" x14ac:dyDescent="0.15">
      <c r="A51" s="31" t="s">
        <v>40</v>
      </c>
      <c r="B51" s="85" t="str">
        <f>E4</f>
        <v>02/07蒸镀批次</v>
      </c>
      <c r="C51" s="85" t="str">
        <f>J4</f>
        <v>02/18蒸镀批次</v>
      </c>
      <c r="D51" s="232" t="str">
        <f>O4</f>
        <v>03/07蒸镀批次</v>
      </c>
      <c r="E51" s="232" t="str">
        <f>T4</f>
        <v>03/25蒸镀批次</v>
      </c>
      <c r="F51" s="232" t="str">
        <f>Y4</f>
        <v>05/21蒸镀批次</v>
      </c>
      <c r="G51" s="199" t="str">
        <f>AD4</f>
        <v/>
      </c>
      <c r="H51" s="198" t="str">
        <f t="shared" ref="H51" si="52">AI4</f>
        <v/>
      </c>
      <c r="I51" s="198" t="str">
        <f>AN4</f>
        <v/>
      </c>
      <c r="J51" s="198" t="str">
        <f>AS4</f>
        <v/>
      </c>
      <c r="K51" s="198" t="str">
        <f>AX4</f>
        <v/>
      </c>
      <c r="L51" s="235" t="str">
        <f>BC4</f>
        <v/>
      </c>
      <c r="M51" s="235" t="str">
        <f t="shared" ref="M51" si="53">BH4</f>
        <v/>
      </c>
      <c r="N51" s="235" t="str">
        <f t="shared" ref="N51" si="54">BM4</f>
        <v/>
      </c>
      <c r="O51" s="368" t="str">
        <f>X51</f>
        <v>2/7批</v>
      </c>
      <c r="P51" s="210"/>
      <c r="Q51" s="85"/>
      <c r="R51" s="85"/>
      <c r="S51" s="85"/>
      <c r="T51" s="85"/>
      <c r="U51" s="85"/>
      <c r="W51" s="232" t="s">
        <v>451</v>
      </c>
      <c r="X51" s="196" t="s">
        <v>1475</v>
      </c>
      <c r="Y51" s="196" t="str">
        <f>X51</f>
        <v>2/7批</v>
      </c>
      <c r="Z51" s="196" t="str">
        <f>X51</f>
        <v>2/7批</v>
      </c>
      <c r="AC51" s="358"/>
      <c r="AD51" s="194"/>
    </row>
    <row r="52" spans="1:32" x14ac:dyDescent="0.15">
      <c r="A52" s="232" t="s">
        <v>470</v>
      </c>
      <c r="B52" s="232">
        <f>E6</f>
        <v>418</v>
      </c>
      <c r="C52" s="232">
        <f>J6</f>
        <v>420</v>
      </c>
      <c r="D52" s="232">
        <f>O6</f>
        <v>618</v>
      </c>
      <c r="E52" s="232">
        <f>T6</f>
        <v>1080</v>
      </c>
      <c r="F52" s="232">
        <f>Y6</f>
        <v>1260</v>
      </c>
      <c r="G52" s="199">
        <f>AD6</f>
        <v>0</v>
      </c>
      <c r="H52" s="198">
        <f>AI6</f>
        <v>0</v>
      </c>
      <c r="I52" s="199">
        <f>AN6</f>
        <v>0</v>
      </c>
      <c r="J52" s="199">
        <f>AS6</f>
        <v>0</v>
      </c>
      <c r="K52" s="199">
        <f t="shared" ref="K52:L54" si="55">AX6</f>
        <v>0</v>
      </c>
      <c r="L52" s="199">
        <f t="shared" si="55"/>
        <v>0</v>
      </c>
      <c r="M52" s="451">
        <f>BH6</f>
        <v>0</v>
      </c>
      <c r="N52" s="451">
        <f>BM6</f>
        <v>0</v>
      </c>
      <c r="O52" s="364">
        <f>_xlfn.IFNA(VLOOKUP(A52,$W$52:$Y$86,2,0),"0%")/A2</f>
        <v>55.79</v>
      </c>
      <c r="P52" s="209">
        <f t="shared" ref="P52:R53" si="56">SUMIF($B$50:$O$50,P$50,$B52:$O52)</f>
        <v>1093.79</v>
      </c>
      <c r="Q52" s="86">
        <f t="shared" si="56"/>
        <v>1080</v>
      </c>
      <c r="R52" s="86">
        <f t="shared" si="56"/>
        <v>0</v>
      </c>
      <c r="S52" s="86">
        <f t="shared" ref="S52:T53" si="57">SUMIF($B$50:$O$50,S$50,$B52:$O52)</f>
        <v>1260</v>
      </c>
      <c r="T52" s="86">
        <f t="shared" si="57"/>
        <v>0</v>
      </c>
      <c r="U52" s="86"/>
      <c r="W52" s="232" t="s">
        <v>470</v>
      </c>
      <c r="X52" s="232">
        <f>Z52-Y52</f>
        <v>5579</v>
      </c>
      <c r="Y52" s="232">
        <v>36221</v>
      </c>
      <c r="Z52" s="232">
        <v>41800</v>
      </c>
      <c r="AC52" s="194"/>
      <c r="AD52" s="194"/>
    </row>
    <row r="53" spans="1:32" x14ac:dyDescent="0.15">
      <c r="A53" s="232" t="s">
        <v>472</v>
      </c>
      <c r="B53" s="232">
        <f>E7</f>
        <v>418</v>
      </c>
      <c r="C53" s="232">
        <f>J7</f>
        <v>420</v>
      </c>
      <c r="D53" s="232">
        <f>O7</f>
        <v>618</v>
      </c>
      <c r="E53" s="232">
        <f>T7</f>
        <v>1080</v>
      </c>
      <c r="F53" s="232">
        <f>Y7</f>
        <v>1260</v>
      </c>
      <c r="G53" s="199">
        <f>AD7</f>
        <v>0</v>
      </c>
      <c r="H53" s="198">
        <f t="shared" ref="H53:H54" si="58">AI7</f>
        <v>0</v>
      </c>
      <c r="I53" s="199">
        <f>AN7</f>
        <v>0</v>
      </c>
      <c r="J53" s="199">
        <f>AS7</f>
        <v>0</v>
      </c>
      <c r="K53" s="199">
        <f t="shared" si="55"/>
        <v>0</v>
      </c>
      <c r="L53" s="199">
        <f t="shared" si="55"/>
        <v>0</v>
      </c>
      <c r="M53" s="451">
        <f t="shared" ref="M53:M54" si="59">BH7</f>
        <v>0</v>
      </c>
      <c r="N53" s="451">
        <f t="shared" ref="N53:N54" si="60">BM7</f>
        <v>0</v>
      </c>
      <c r="O53" s="364">
        <f>O52</f>
        <v>55.79</v>
      </c>
      <c r="P53" s="209">
        <f t="shared" si="56"/>
        <v>1093.79</v>
      </c>
      <c r="Q53" s="86">
        <f t="shared" si="56"/>
        <v>1080</v>
      </c>
      <c r="R53" s="86">
        <f t="shared" si="56"/>
        <v>0</v>
      </c>
      <c r="S53" s="86">
        <f t="shared" si="57"/>
        <v>1260</v>
      </c>
      <c r="T53" s="86">
        <f t="shared" si="57"/>
        <v>0</v>
      </c>
      <c r="U53" s="86"/>
      <c r="W53" s="232" t="s">
        <v>472</v>
      </c>
      <c r="X53" s="232">
        <f>X52</f>
        <v>5579</v>
      </c>
      <c r="Y53" s="232"/>
      <c r="Z53" s="232"/>
      <c r="AC53" s="194"/>
    </row>
    <row r="54" spans="1:32" x14ac:dyDescent="0.15">
      <c r="A54" s="232" t="s">
        <v>454</v>
      </c>
      <c r="B54" s="9">
        <f>E8</f>
        <v>1</v>
      </c>
      <c r="C54" s="9">
        <f>J8</f>
        <v>1</v>
      </c>
      <c r="D54" s="9">
        <f>O8</f>
        <v>1</v>
      </c>
      <c r="E54" s="9">
        <f>T8</f>
        <v>1</v>
      </c>
      <c r="F54" s="9">
        <f>Y8</f>
        <v>1</v>
      </c>
      <c r="G54" s="200">
        <f>AD8</f>
        <v>0</v>
      </c>
      <c r="H54" s="234">
        <f t="shared" si="58"/>
        <v>0</v>
      </c>
      <c r="I54" s="200">
        <f>AN8</f>
        <v>0</v>
      </c>
      <c r="J54" s="200">
        <f>AS8</f>
        <v>0</v>
      </c>
      <c r="K54" s="200">
        <f t="shared" si="55"/>
        <v>0</v>
      </c>
      <c r="L54" s="200">
        <f t="shared" si="55"/>
        <v>0</v>
      </c>
      <c r="M54" s="200">
        <f t="shared" si="59"/>
        <v>0</v>
      </c>
      <c r="N54" s="200">
        <f t="shared" si="60"/>
        <v>0</v>
      </c>
      <c r="O54" s="364" t="str">
        <f>_xlfn.IFNA(VLOOKUP(A54,$W$52:$Y$86,2,0),"0%")</f>
        <v>0%</v>
      </c>
      <c r="P54" s="211">
        <f>IFERROR(P53/P52,0)</f>
        <v>1</v>
      </c>
      <c r="Q54" s="88">
        <f>IFERROR(Q53/Q52,0)</f>
        <v>1</v>
      </c>
      <c r="R54" s="88">
        <f t="shared" ref="R54" si="61">IFERROR(R53/R52,0)</f>
        <v>0</v>
      </c>
      <c r="S54" s="88">
        <f t="shared" ref="S54:T54" si="62">IFERROR(S53/S52,0)</f>
        <v>1</v>
      </c>
      <c r="T54" s="88">
        <f t="shared" si="62"/>
        <v>0</v>
      </c>
      <c r="U54" s="88"/>
      <c r="W54" s="232" t="s">
        <v>59</v>
      </c>
      <c r="X54" s="9">
        <f>IF(Y54=0%,0%,(Z54*Z52-Y52*Y54)/X52)</f>
        <v>0.87364019439994145</v>
      </c>
      <c r="Y54" s="9">
        <v>0.93097926617155791</v>
      </c>
      <c r="Z54" s="9">
        <f>B55</f>
        <v>0.92332628336261413</v>
      </c>
      <c r="AC54" s="359"/>
    </row>
    <row r="55" spans="1:32" ht="21" x14ac:dyDescent="0.15">
      <c r="A55" s="231" t="s">
        <v>59</v>
      </c>
      <c r="B55" s="215">
        <f t="shared" ref="B55:B91" si="63">H9</f>
        <v>0.92332628336261413</v>
      </c>
      <c r="C55" s="215">
        <f t="shared" ref="C55:C91" si="64">M9</f>
        <v>0.92142742336261474</v>
      </c>
      <c r="D55" s="215">
        <f t="shared" ref="D55:D91" si="65">R9</f>
        <v>0.93957233118625272</v>
      </c>
      <c r="E55" s="215">
        <f t="shared" ref="E55:E91" si="66">W9</f>
        <v>0.93957233118625272</v>
      </c>
      <c r="F55" s="215">
        <f t="shared" ref="F55:F91" si="67">AB9</f>
        <v>0.93957233118625272</v>
      </c>
      <c r="G55" s="216">
        <f t="shared" ref="G55:G91" si="68">AG9</f>
        <v>0.93957233118625272</v>
      </c>
      <c r="H55" s="216">
        <f>AL9</f>
        <v>0.93957233118625272</v>
      </c>
      <c r="I55" s="216">
        <f t="shared" ref="I55:I93" si="69">AQ9</f>
        <v>0.93957233118625272</v>
      </c>
      <c r="J55" s="216">
        <f t="shared" ref="J55:J93" si="70">AV9</f>
        <v>0.93957233118625272</v>
      </c>
      <c r="K55" s="216">
        <f t="shared" ref="K55:K93" si="71">BA9</f>
        <v>0.93957233118625272</v>
      </c>
      <c r="L55" s="216">
        <f t="shared" ref="L55:L93" si="72">BF9</f>
        <v>0.93957233118625272</v>
      </c>
      <c r="M55" s="216">
        <f>BK9</f>
        <v>0.93957233118625272</v>
      </c>
      <c r="N55" s="216">
        <f>BP9</f>
        <v>0.93957233118625272</v>
      </c>
      <c r="O55" s="365">
        <f>_xlfn.IFNA(VLOOKUP(A55,$W$52:$Y$86,2,0),"0%")</f>
        <v>0.87364019439994145</v>
      </c>
      <c r="P55" s="212">
        <f t="shared" ref="P55:R70" si="73">IF(P$53=0,0%,SUMPRODUCT(($B$50:$O$50=P$50)*$B$53:$O$53*$B55:$O55)/P$53)</f>
        <v>0.92924199794382401</v>
      </c>
      <c r="Q55" s="96">
        <f t="shared" si="73"/>
        <v>0.93957233118625272</v>
      </c>
      <c r="R55" s="96">
        <f t="shared" si="73"/>
        <v>0</v>
      </c>
      <c r="S55" s="96">
        <f t="shared" ref="S55:T70" si="74">IF(S$53=0,0%,SUMPRODUCT(($B$50:$O$50=S$50)*$B$53:$O$53*$B55:$O55)/S$53)</f>
        <v>0.93957233118625272</v>
      </c>
      <c r="T55" s="96">
        <f>IF(T$53=0,0%,SUMPRODUCT(($B$50:$O$50=T$50)*$B$53:$O$53*$B55:$O55)/T$53)</f>
        <v>0</v>
      </c>
      <c r="U55" s="96"/>
      <c r="W55" s="89"/>
      <c r="X55" s="89"/>
      <c r="AA55" s="154"/>
    </row>
    <row r="56" spans="1:32" ht="21" x14ac:dyDescent="0.15">
      <c r="A56" s="232" t="s">
        <v>33</v>
      </c>
      <c r="B56" s="8">
        <f t="shared" si="63"/>
        <v>0.92332628336261413</v>
      </c>
      <c r="C56" s="8">
        <f t="shared" si="64"/>
        <v>0.92142742336261474</v>
      </c>
      <c r="D56" s="8">
        <f t="shared" si="65"/>
        <v>0.93957233118625272</v>
      </c>
      <c r="E56" s="8">
        <f t="shared" si="66"/>
        <v>0.93957233118625272</v>
      </c>
      <c r="F56" s="8">
        <f t="shared" si="67"/>
        <v>0.93957233118625272</v>
      </c>
      <c r="G56" s="201">
        <f t="shared" si="68"/>
        <v>0.93957233118625272</v>
      </c>
      <c r="H56" s="201">
        <f t="shared" ref="H56:H93" si="75">AL10</f>
        <v>0.93957233118625272</v>
      </c>
      <c r="I56" s="201">
        <f t="shared" si="69"/>
        <v>0.93957233118625272</v>
      </c>
      <c r="J56" s="201">
        <f t="shared" si="70"/>
        <v>0.93957233118625272</v>
      </c>
      <c r="K56" s="201">
        <f t="shared" si="71"/>
        <v>0.93957233118625272</v>
      </c>
      <c r="L56" s="201">
        <f t="shared" si="72"/>
        <v>0.93957233118625272</v>
      </c>
      <c r="M56" s="201">
        <f>BK10</f>
        <v>0.93957233118625272</v>
      </c>
      <c r="N56" s="201">
        <f>BP10</f>
        <v>0.93957233118625272</v>
      </c>
      <c r="O56" s="365">
        <f>O55</f>
        <v>0.87364019439994145</v>
      </c>
      <c r="P56" s="212">
        <f t="shared" si="73"/>
        <v>0.92924199794382401</v>
      </c>
      <c r="Q56" s="96">
        <f t="shared" si="73"/>
        <v>0.93957233118625272</v>
      </c>
      <c r="R56" s="96">
        <f t="shared" si="73"/>
        <v>0</v>
      </c>
      <c r="S56" s="96">
        <f t="shared" si="74"/>
        <v>0.93957233118625272</v>
      </c>
      <c r="T56" s="96">
        <f t="shared" si="74"/>
        <v>0</v>
      </c>
      <c r="U56" s="96"/>
      <c r="Y56" s="230"/>
      <c r="AA56" s="154"/>
    </row>
    <row r="57" spans="1:32" x14ac:dyDescent="0.15">
      <c r="A57" s="39" t="s">
        <v>32</v>
      </c>
      <c r="B57" s="90">
        <f t="shared" si="63"/>
        <v>0.94329296527159401</v>
      </c>
      <c r="C57" s="90">
        <f t="shared" si="64"/>
        <v>0.94638986527159408</v>
      </c>
      <c r="D57" s="90">
        <f t="shared" si="65"/>
        <v>0.94668956527159409</v>
      </c>
      <c r="E57" s="90">
        <f t="shared" si="66"/>
        <v>0.94668956527159409</v>
      </c>
      <c r="F57" s="90">
        <f t="shared" si="67"/>
        <v>0.94668956527159409</v>
      </c>
      <c r="G57" s="202">
        <f t="shared" si="68"/>
        <v>0.94668956527159409</v>
      </c>
      <c r="H57" s="202">
        <f t="shared" si="75"/>
        <v>0.94668956527159409</v>
      </c>
      <c r="I57" s="202">
        <f t="shared" si="69"/>
        <v>0.94668956527159409</v>
      </c>
      <c r="J57" s="202">
        <f t="shared" si="70"/>
        <v>0.94668956527159409</v>
      </c>
      <c r="K57" s="202">
        <f t="shared" si="71"/>
        <v>0.94668956527159409</v>
      </c>
      <c r="L57" s="202">
        <f t="shared" si="72"/>
        <v>0.94668956527159409</v>
      </c>
      <c r="M57" s="202">
        <f t="shared" ref="M57:M93" si="76">BK11</f>
        <v>0.94668956527159409</v>
      </c>
      <c r="N57" s="202">
        <f t="shared" ref="N57:N93" si="77">BP11</f>
        <v>0.94668956527159409</v>
      </c>
      <c r="O57" s="366">
        <f>O58*99.9%</f>
        <v>0.91665100346883344</v>
      </c>
      <c r="P57" s="223">
        <f t="shared" si="73"/>
        <v>0.9450423337527688</v>
      </c>
      <c r="Q57" s="224">
        <f t="shared" si="73"/>
        <v>0.94668956527159409</v>
      </c>
      <c r="R57" s="224">
        <f t="shared" si="73"/>
        <v>0</v>
      </c>
      <c r="S57" s="224">
        <f t="shared" si="74"/>
        <v>0.94668956527159409</v>
      </c>
      <c r="T57" s="224">
        <f t="shared" si="74"/>
        <v>0</v>
      </c>
      <c r="U57" s="224"/>
      <c r="W57" s="97" t="s">
        <v>60</v>
      </c>
      <c r="X57" s="9">
        <f>IF(IF(Y57=0%,0%,(Z57*$Z$52-$Y$52*Y57)/$X$52)&gt;100%,"100%",IF(Y57=0%,0%,(Z57*$Z$52-$Y$52*Y57)/$X$52))</f>
        <v>0.91756857204087416</v>
      </c>
      <c r="Y57" s="154">
        <v>0.94834488280279394</v>
      </c>
      <c r="Z57" s="178">
        <f>B58</f>
        <v>0.94423720247406795</v>
      </c>
      <c r="AA57" s="154"/>
      <c r="AF57" s="154"/>
    </row>
    <row r="58" spans="1:32" x14ac:dyDescent="0.35">
      <c r="A58" s="40" t="s">
        <v>60</v>
      </c>
      <c r="B58" s="91">
        <f t="shared" si="63"/>
        <v>0.94423720247406795</v>
      </c>
      <c r="C58" s="91">
        <f t="shared" si="64"/>
        <v>0.94733720247406805</v>
      </c>
      <c r="D58" s="91">
        <f t="shared" si="65"/>
        <v>0.94763720247406802</v>
      </c>
      <c r="E58" s="91">
        <f t="shared" si="66"/>
        <v>0.94763720247406802</v>
      </c>
      <c r="F58" s="91">
        <f t="shared" si="67"/>
        <v>0.94763720247406802</v>
      </c>
      <c r="G58" s="203">
        <f t="shared" si="68"/>
        <v>0.94763720247406802</v>
      </c>
      <c r="H58" s="203">
        <f t="shared" si="75"/>
        <v>0.94763720247406802</v>
      </c>
      <c r="I58" s="203">
        <f t="shared" si="69"/>
        <v>0.94763720247406802</v>
      </c>
      <c r="J58" s="203">
        <f t="shared" si="70"/>
        <v>0.94763720247406802</v>
      </c>
      <c r="K58" s="203">
        <f t="shared" si="71"/>
        <v>0.94763720247406802</v>
      </c>
      <c r="L58" s="203">
        <f t="shared" si="72"/>
        <v>0.94763720247406802</v>
      </c>
      <c r="M58" s="203">
        <f t="shared" si="76"/>
        <v>0.94763720247406802</v>
      </c>
      <c r="N58" s="203">
        <f t="shared" si="77"/>
        <v>0.94763720247406802</v>
      </c>
      <c r="O58" s="364">
        <f t="shared" ref="O58:O93" si="78">_xlfn.IFNA(VLOOKUP(A58,$W$52:$Y$86,2,0),"0%")</f>
        <v>0.91756857204087416</v>
      </c>
      <c r="P58" s="223">
        <f t="shared" si="73"/>
        <v>0.9459883220748434</v>
      </c>
      <c r="Q58" s="224">
        <f t="shared" si="73"/>
        <v>0.94763720247406802</v>
      </c>
      <c r="R58" s="224">
        <f t="shared" si="73"/>
        <v>0</v>
      </c>
      <c r="S58" s="224">
        <f t="shared" si="74"/>
        <v>0.94763720247406791</v>
      </c>
      <c r="T58" s="224">
        <f t="shared" si="74"/>
        <v>0</v>
      </c>
      <c r="U58" s="224"/>
      <c r="W58" s="97" t="s">
        <v>61</v>
      </c>
      <c r="X58" s="9">
        <f t="shared" ref="X58:X60" si="79">IF(IF(Y58=0%,0%,(Z58*$Z$52-$Y$52*Y58)/$X$52)&gt;100%,"100%",IF(Y58=0%,0%,(Z58*$Z$52-$Y$52*Y58)/$X$52))</f>
        <v>0.9769651040623778</v>
      </c>
      <c r="Y58" s="154">
        <v>0.98727257668203527</v>
      </c>
      <c r="Z58" s="178">
        <f>B76</f>
        <v>0.98589684965464131</v>
      </c>
      <c r="AA58" s="154"/>
      <c r="AD58" s="178"/>
      <c r="AE58" s="181"/>
    </row>
    <row r="59" spans="1:32" x14ac:dyDescent="0.15">
      <c r="A59" s="42" t="s">
        <v>42</v>
      </c>
      <c r="B59" s="53">
        <f t="shared" si="63"/>
        <v>1.9277514379918655E-2</v>
      </c>
      <c r="C59" s="53">
        <f t="shared" si="64"/>
        <v>1.9277514379918655E-2</v>
      </c>
      <c r="D59" s="53">
        <f t="shared" si="65"/>
        <v>1.9277514379918655E-2</v>
      </c>
      <c r="E59" s="53">
        <f t="shared" si="66"/>
        <v>1.9277514379918655E-2</v>
      </c>
      <c r="F59" s="53">
        <f t="shared" si="67"/>
        <v>1.9277514379918655E-2</v>
      </c>
      <c r="G59" s="204">
        <f t="shared" si="68"/>
        <v>1.9277514379918655E-2</v>
      </c>
      <c r="H59" s="204">
        <f t="shared" si="75"/>
        <v>1.9277514379918655E-2</v>
      </c>
      <c r="I59" s="204">
        <f t="shared" si="69"/>
        <v>1.9277514379918655E-2</v>
      </c>
      <c r="J59" s="204">
        <f t="shared" si="70"/>
        <v>1.9277514379918655E-2</v>
      </c>
      <c r="K59" s="204">
        <f t="shared" si="71"/>
        <v>1.9277514379918655E-2</v>
      </c>
      <c r="L59" s="204">
        <f t="shared" si="72"/>
        <v>1.9277514379918655E-2</v>
      </c>
      <c r="M59" s="204">
        <f t="shared" si="76"/>
        <v>1.9277514379918655E-2</v>
      </c>
      <c r="N59" s="204">
        <f t="shared" si="77"/>
        <v>1.9277514379918655E-2</v>
      </c>
      <c r="O59" s="366">
        <f t="shared" si="78"/>
        <v>2.4735796882236604E-3</v>
      </c>
      <c r="P59" s="213">
        <f t="shared" si="73"/>
        <v>1.842041062467344E-2</v>
      </c>
      <c r="Q59" s="92">
        <f t="shared" si="73"/>
        <v>1.9277514379918655E-2</v>
      </c>
      <c r="R59" s="92">
        <f t="shared" si="73"/>
        <v>0</v>
      </c>
      <c r="S59" s="92">
        <f t="shared" si="74"/>
        <v>1.9277514379918655E-2</v>
      </c>
      <c r="T59" s="92">
        <f t="shared" si="74"/>
        <v>0</v>
      </c>
      <c r="U59" s="92"/>
      <c r="W59" s="97" t="s">
        <v>62</v>
      </c>
      <c r="X59" s="9">
        <f t="shared" si="79"/>
        <v>0.99573668484354272</v>
      </c>
      <c r="Y59" s="154">
        <v>0.99701830429861127</v>
      </c>
      <c r="Z59" s="178">
        <f>B67</f>
        <v>0.99684724796033786</v>
      </c>
      <c r="AA59" s="154"/>
      <c r="AE59" s="181"/>
      <c r="AF59" s="154"/>
    </row>
    <row r="60" spans="1:32" x14ac:dyDescent="0.15">
      <c r="A60" s="42" t="s">
        <v>43</v>
      </c>
      <c r="B60" s="53">
        <f t="shared" si="63"/>
        <v>1.1239200019253447E-2</v>
      </c>
      <c r="C60" s="53">
        <f t="shared" si="64"/>
        <v>1.1239200019253447E-2</v>
      </c>
      <c r="D60" s="53">
        <f t="shared" si="65"/>
        <v>1.1239200019253447E-2</v>
      </c>
      <c r="E60" s="53">
        <f t="shared" si="66"/>
        <v>1.1239200019253447E-2</v>
      </c>
      <c r="F60" s="53">
        <f t="shared" si="67"/>
        <v>1.1239200019253447E-2</v>
      </c>
      <c r="G60" s="204">
        <f t="shared" si="68"/>
        <v>1.1239200019253447E-2</v>
      </c>
      <c r="H60" s="204">
        <f t="shared" si="75"/>
        <v>1.1239200019253447E-2</v>
      </c>
      <c r="I60" s="204">
        <f t="shared" si="69"/>
        <v>1.1239200019253447E-2</v>
      </c>
      <c r="J60" s="204">
        <f t="shared" si="70"/>
        <v>1.1239200019253447E-2</v>
      </c>
      <c r="K60" s="204">
        <f t="shared" si="71"/>
        <v>1.1239200019253447E-2</v>
      </c>
      <c r="L60" s="204">
        <f t="shared" si="72"/>
        <v>1.1239200019253447E-2</v>
      </c>
      <c r="M60" s="204">
        <f t="shared" si="76"/>
        <v>1.1239200019253447E-2</v>
      </c>
      <c r="N60" s="204">
        <f t="shared" si="77"/>
        <v>1.1239200019253447E-2</v>
      </c>
      <c r="O60" s="366">
        <f t="shared" si="78"/>
        <v>2.473303603655508E-3</v>
      </c>
      <c r="P60" s="213">
        <f t="shared" si="73"/>
        <v>1.0792085526502364E-2</v>
      </c>
      <c r="Q60" s="92">
        <f t="shared" si="73"/>
        <v>1.1239200019253447E-2</v>
      </c>
      <c r="R60" s="92">
        <f t="shared" si="73"/>
        <v>0</v>
      </c>
      <c r="S60" s="92">
        <f t="shared" si="74"/>
        <v>1.1239200019253447E-2</v>
      </c>
      <c r="T60" s="92">
        <f t="shared" si="74"/>
        <v>0</v>
      </c>
      <c r="U60" s="92"/>
      <c r="W60" s="97" t="s">
        <v>63</v>
      </c>
      <c r="X60" s="9">
        <f t="shared" si="79"/>
        <v>0.99653636810897217</v>
      </c>
      <c r="Y60" s="154">
        <v>0.99903370972640182</v>
      </c>
      <c r="Z60" s="178">
        <f>B85</f>
        <v>0.99870039228899421</v>
      </c>
      <c r="AA60" s="154"/>
    </row>
    <row r="61" spans="1:32" x14ac:dyDescent="0.15">
      <c r="A61" s="42" t="s">
        <v>44</v>
      </c>
      <c r="B61" s="53">
        <f t="shared" si="63"/>
        <v>2.262280089528531E-3</v>
      </c>
      <c r="C61" s="53">
        <f t="shared" si="64"/>
        <v>2.262280089528531E-3</v>
      </c>
      <c r="D61" s="53">
        <f t="shared" si="65"/>
        <v>1.9622800895285311E-3</v>
      </c>
      <c r="E61" s="53">
        <f t="shared" si="66"/>
        <v>1.9622800895285311E-3</v>
      </c>
      <c r="F61" s="53">
        <f t="shared" si="67"/>
        <v>1.9622800895285311E-3</v>
      </c>
      <c r="G61" s="204">
        <f t="shared" si="68"/>
        <v>1.9622800895285311E-3</v>
      </c>
      <c r="H61" s="204">
        <f t="shared" si="75"/>
        <v>1.9622800895285311E-3</v>
      </c>
      <c r="I61" s="204">
        <f t="shared" si="69"/>
        <v>1.9622800895285311E-3</v>
      </c>
      <c r="J61" s="204">
        <f t="shared" si="70"/>
        <v>1.9622800895285311E-3</v>
      </c>
      <c r="K61" s="204">
        <f t="shared" si="71"/>
        <v>1.9622800895285311E-3</v>
      </c>
      <c r="L61" s="204">
        <f t="shared" si="72"/>
        <v>1.9622800895285311E-3</v>
      </c>
      <c r="M61" s="204">
        <f t="shared" si="76"/>
        <v>1.9622800895285311E-3</v>
      </c>
      <c r="N61" s="204">
        <f t="shared" si="77"/>
        <v>1.9622800895285311E-3</v>
      </c>
      <c r="O61" s="366">
        <f t="shared" si="78"/>
        <v>6.7329822086919866E-3</v>
      </c>
      <c r="P61" s="213">
        <f t="shared" si="73"/>
        <v>2.320810951237021E-3</v>
      </c>
      <c r="Q61" s="92">
        <f t="shared" si="73"/>
        <v>1.9622800895285311E-3</v>
      </c>
      <c r="R61" s="92">
        <f t="shared" si="73"/>
        <v>0</v>
      </c>
      <c r="S61" s="92">
        <f t="shared" si="74"/>
        <v>1.9622800895285311E-3</v>
      </c>
      <c r="T61" s="92">
        <f t="shared" si="74"/>
        <v>0</v>
      </c>
      <c r="U61" s="92"/>
      <c r="W61" s="97" t="s">
        <v>43</v>
      </c>
      <c r="X61" s="9">
        <f>IF((Z61*$Z$52-Y61*$Y$52)&lt;0,Y61*$Y$52/$X$52,(Z61*$Z$52-Y61*$Y$52)/$X$52)</f>
        <v>2.473303603655508E-3</v>
      </c>
      <c r="Y61" s="154">
        <v>1.2589381850307833E-2</v>
      </c>
      <c r="Z61" s="154">
        <f>VLOOKUP(W61,$A$57:$B$93,2,0)</f>
        <v>1.1239200019253447E-2</v>
      </c>
      <c r="AA61" s="154"/>
    </row>
    <row r="62" spans="1:32" x14ac:dyDescent="0.15">
      <c r="A62" s="53" t="s">
        <v>45</v>
      </c>
      <c r="B62" s="53">
        <f t="shared" si="63"/>
        <v>2.0192053139515293E-2</v>
      </c>
      <c r="C62" s="53">
        <f t="shared" si="64"/>
        <v>1.7092053139515295E-2</v>
      </c>
      <c r="D62" s="53">
        <f t="shared" si="65"/>
        <v>1.7092053139515295E-2</v>
      </c>
      <c r="E62" s="53">
        <f t="shared" si="66"/>
        <v>1.7092053139515295E-2</v>
      </c>
      <c r="F62" s="53">
        <f t="shared" si="67"/>
        <v>1.7092053139515295E-2</v>
      </c>
      <c r="G62" s="204">
        <f t="shared" si="68"/>
        <v>1.7092053139515295E-2</v>
      </c>
      <c r="H62" s="204">
        <f t="shared" si="75"/>
        <v>1.7092053139515295E-2</v>
      </c>
      <c r="I62" s="204">
        <f t="shared" si="69"/>
        <v>1.7092053139515295E-2</v>
      </c>
      <c r="J62" s="204">
        <f t="shared" si="70"/>
        <v>1.7092053139515295E-2</v>
      </c>
      <c r="K62" s="204">
        <f t="shared" si="71"/>
        <v>1.7092053139515295E-2</v>
      </c>
      <c r="L62" s="204">
        <f t="shared" si="72"/>
        <v>1.7092053139515295E-2</v>
      </c>
      <c r="M62" s="204">
        <f t="shared" si="76"/>
        <v>1.7092053139515295E-2</v>
      </c>
      <c r="N62" s="204">
        <f t="shared" si="77"/>
        <v>1.7092053139515295E-2</v>
      </c>
      <c r="O62" s="366">
        <f t="shared" si="78"/>
        <v>7.0268474857813096E-2</v>
      </c>
      <c r="P62" s="213">
        <f t="shared" si="73"/>
        <v>1.9804376864968842E-2</v>
      </c>
      <c r="Q62" s="92">
        <f t="shared" si="73"/>
        <v>1.7092053139515295E-2</v>
      </c>
      <c r="R62" s="92">
        <f t="shared" si="73"/>
        <v>0</v>
      </c>
      <c r="S62" s="92">
        <f t="shared" si="74"/>
        <v>1.7092053139515295E-2</v>
      </c>
      <c r="T62" s="92">
        <f t="shared" si="74"/>
        <v>0</v>
      </c>
      <c r="U62" s="92"/>
      <c r="W62" s="97" t="s">
        <v>47</v>
      </c>
      <c r="X62" s="9">
        <f t="shared" ref="X62:X78" si="80">IF((Z62*$Z$52-Y62*$Y$52)&lt;0,Y62*$Y$52/$X$52,(Z62*$Z$52-Y62*$Y$52)/$X$52)</f>
        <v>3.7567344844969852E-4</v>
      </c>
      <c r="Y62" s="154">
        <v>3.8651610943927556E-4</v>
      </c>
      <c r="Z62" s="154">
        <f t="shared" ref="Z62:Z77" si="81">VLOOKUP(W62,$A$57:$B$93,2,0)</f>
        <v>3.8506895140911167E-4</v>
      </c>
      <c r="AA62" s="154"/>
    </row>
    <row r="63" spans="1:32" x14ac:dyDescent="0.15">
      <c r="A63" s="42" t="s">
        <v>46</v>
      </c>
      <c r="B63" s="53">
        <f t="shared" si="63"/>
        <v>2.4066809463069482E-3</v>
      </c>
      <c r="C63" s="53">
        <f t="shared" si="64"/>
        <v>2.4066809463069482E-3</v>
      </c>
      <c r="D63" s="53">
        <f t="shared" si="65"/>
        <v>2.4066809463069482E-3</v>
      </c>
      <c r="E63" s="53">
        <f t="shared" si="66"/>
        <v>2.4066809463069482E-3</v>
      </c>
      <c r="F63" s="53">
        <f t="shared" si="67"/>
        <v>2.4066809463069482E-3</v>
      </c>
      <c r="G63" s="204">
        <f t="shared" si="68"/>
        <v>2.4066809463069482E-3</v>
      </c>
      <c r="H63" s="204">
        <f t="shared" si="75"/>
        <v>2.4066809463069482E-3</v>
      </c>
      <c r="I63" s="204">
        <f t="shared" si="69"/>
        <v>2.4066809463069482E-3</v>
      </c>
      <c r="J63" s="204">
        <f t="shared" si="70"/>
        <v>2.4066809463069482E-3</v>
      </c>
      <c r="K63" s="204">
        <f t="shared" si="71"/>
        <v>2.4066809463069482E-3</v>
      </c>
      <c r="L63" s="204">
        <f t="shared" si="72"/>
        <v>2.4066809463069482E-3</v>
      </c>
      <c r="M63" s="204">
        <f t="shared" si="76"/>
        <v>2.4066809463069482E-3</v>
      </c>
      <c r="N63" s="204">
        <f t="shared" si="77"/>
        <v>2.4066809463069482E-3</v>
      </c>
      <c r="O63" s="366">
        <f t="shared" si="78"/>
        <v>1.0741415229081006E-4</v>
      </c>
      <c r="P63" s="213">
        <f t="shared" si="73"/>
        <v>2.2894042346546569E-3</v>
      </c>
      <c r="Q63" s="92">
        <f t="shared" si="73"/>
        <v>2.4066809463069482E-3</v>
      </c>
      <c r="R63" s="92">
        <f t="shared" si="73"/>
        <v>0</v>
      </c>
      <c r="S63" s="92">
        <f t="shared" si="74"/>
        <v>2.4066809463069482E-3</v>
      </c>
      <c r="T63" s="92">
        <f t="shared" si="74"/>
        <v>0</v>
      </c>
      <c r="U63" s="92"/>
      <c r="W63" s="97" t="s">
        <v>42</v>
      </c>
      <c r="X63" s="9">
        <f t="shared" si="80"/>
        <v>2.4735796882236604E-3</v>
      </c>
      <c r="Y63" s="154">
        <v>2.1865768476850445E-2</v>
      </c>
      <c r="Z63" s="154">
        <f t="shared" si="81"/>
        <v>1.9277514379918655E-2</v>
      </c>
      <c r="AA63" s="154"/>
    </row>
    <row r="64" spans="1:32" x14ac:dyDescent="0.15">
      <c r="A64" s="42" t="s">
        <v>47</v>
      </c>
      <c r="B64" s="53">
        <f t="shared" si="63"/>
        <v>3.8506895140911167E-4</v>
      </c>
      <c r="C64" s="53">
        <f t="shared" si="64"/>
        <v>3.8506895140911167E-4</v>
      </c>
      <c r="D64" s="53">
        <f t="shared" si="65"/>
        <v>3.8506895140911167E-4</v>
      </c>
      <c r="E64" s="53">
        <f t="shared" si="66"/>
        <v>3.8506895140911167E-4</v>
      </c>
      <c r="F64" s="53">
        <f t="shared" si="67"/>
        <v>3.8506895140911167E-4</v>
      </c>
      <c r="G64" s="204">
        <f t="shared" si="68"/>
        <v>3.8506895140911167E-4</v>
      </c>
      <c r="H64" s="204">
        <f t="shared" si="75"/>
        <v>3.8506895140911167E-4</v>
      </c>
      <c r="I64" s="204">
        <f t="shared" si="69"/>
        <v>3.8506895140911167E-4</v>
      </c>
      <c r="J64" s="204">
        <f t="shared" si="70"/>
        <v>3.8506895140911167E-4</v>
      </c>
      <c r="K64" s="204">
        <f t="shared" si="71"/>
        <v>3.8506895140911167E-4</v>
      </c>
      <c r="L64" s="204">
        <f t="shared" si="72"/>
        <v>3.8506895140911167E-4</v>
      </c>
      <c r="M64" s="204">
        <f t="shared" si="76"/>
        <v>3.8506895140911167E-4</v>
      </c>
      <c r="N64" s="204">
        <f t="shared" si="77"/>
        <v>3.8506895140911167E-4</v>
      </c>
      <c r="O64" s="366">
        <f t="shared" si="78"/>
        <v>3.7567344844969852E-4</v>
      </c>
      <c r="P64" s="213">
        <f t="shared" si="73"/>
        <v>3.8458972312022105E-4</v>
      </c>
      <c r="Q64" s="92">
        <f t="shared" si="73"/>
        <v>3.8506895140911167E-4</v>
      </c>
      <c r="R64" s="92">
        <f t="shared" si="73"/>
        <v>0</v>
      </c>
      <c r="S64" s="92">
        <f t="shared" si="74"/>
        <v>3.8506895140911167E-4</v>
      </c>
      <c r="T64" s="92">
        <f t="shared" si="74"/>
        <v>0</v>
      </c>
      <c r="U64" s="92"/>
      <c r="W64" s="97" t="s">
        <v>44</v>
      </c>
      <c r="X64" s="9">
        <f t="shared" si="80"/>
        <v>6.7329822086919866E-3</v>
      </c>
      <c r="Y64" s="154">
        <v>1.5736727312884791E-3</v>
      </c>
      <c r="Z64" s="154">
        <f t="shared" si="81"/>
        <v>2.262280089528531E-3</v>
      </c>
      <c r="AA64" s="154"/>
    </row>
    <row r="65" spans="1:27" x14ac:dyDescent="0.15">
      <c r="A65" s="61" t="s">
        <v>31</v>
      </c>
      <c r="B65" s="61">
        <f t="shared" si="63"/>
        <v>0</v>
      </c>
      <c r="C65" s="61">
        <f t="shared" si="64"/>
        <v>0</v>
      </c>
      <c r="D65" s="61">
        <f t="shared" si="65"/>
        <v>0</v>
      </c>
      <c r="E65" s="61">
        <f t="shared" si="66"/>
        <v>0</v>
      </c>
      <c r="F65" s="61">
        <f t="shared" si="67"/>
        <v>0</v>
      </c>
      <c r="G65" s="205">
        <f t="shared" si="68"/>
        <v>0</v>
      </c>
      <c r="H65" s="205">
        <f t="shared" si="75"/>
        <v>0</v>
      </c>
      <c r="I65" s="205">
        <f t="shared" si="69"/>
        <v>0</v>
      </c>
      <c r="J65" s="205">
        <f t="shared" si="70"/>
        <v>0</v>
      </c>
      <c r="K65" s="205">
        <f t="shared" si="71"/>
        <v>0</v>
      </c>
      <c r="L65" s="205">
        <f t="shared" si="72"/>
        <v>0</v>
      </c>
      <c r="M65" s="205">
        <f t="shared" si="76"/>
        <v>0</v>
      </c>
      <c r="N65" s="205">
        <f t="shared" si="77"/>
        <v>0</v>
      </c>
      <c r="O65" s="366" t="str">
        <f t="shared" si="78"/>
        <v>0%</v>
      </c>
      <c r="P65" s="213">
        <f t="shared" si="73"/>
        <v>0</v>
      </c>
      <c r="Q65" s="92">
        <f t="shared" si="73"/>
        <v>0</v>
      </c>
      <c r="R65" s="92">
        <f t="shared" si="73"/>
        <v>0</v>
      </c>
      <c r="S65" s="92">
        <f t="shared" si="74"/>
        <v>0</v>
      </c>
      <c r="T65" s="92">
        <f t="shared" si="74"/>
        <v>0</v>
      </c>
      <c r="U65" s="92"/>
      <c r="W65" s="97" t="s">
        <v>45</v>
      </c>
      <c r="X65" s="9">
        <f t="shared" si="80"/>
        <v>7.0268474857813096E-2</v>
      </c>
      <c r="Y65" s="154">
        <v>1.2478948676182326E-2</v>
      </c>
      <c r="Z65" s="154">
        <f t="shared" si="81"/>
        <v>2.0192053139515293E-2</v>
      </c>
      <c r="AA65" s="154"/>
    </row>
    <row r="66" spans="1:27" x14ac:dyDescent="0.15">
      <c r="A66" s="65" t="s">
        <v>30</v>
      </c>
      <c r="B66" s="90">
        <f t="shared" si="63"/>
        <v>0.99585040071237763</v>
      </c>
      <c r="C66" s="90">
        <f t="shared" si="64"/>
        <v>0.99585040071237763</v>
      </c>
      <c r="D66" s="90">
        <f t="shared" si="65"/>
        <v>0.99585040071237763</v>
      </c>
      <c r="E66" s="90">
        <f t="shared" si="66"/>
        <v>0.99585040071237763</v>
      </c>
      <c r="F66" s="90">
        <f t="shared" si="67"/>
        <v>0.99585040071237763</v>
      </c>
      <c r="G66" s="202">
        <f t="shared" si="68"/>
        <v>0.99585040071237763</v>
      </c>
      <c r="H66" s="202">
        <f t="shared" si="75"/>
        <v>0.99585040071237763</v>
      </c>
      <c r="I66" s="202">
        <f t="shared" si="69"/>
        <v>0.99585040071237763</v>
      </c>
      <c r="J66" s="202">
        <f t="shared" si="70"/>
        <v>0.99585040071237763</v>
      </c>
      <c r="K66" s="202">
        <f t="shared" si="71"/>
        <v>0.99585040071237763</v>
      </c>
      <c r="L66" s="202">
        <f t="shared" si="72"/>
        <v>0.99585040071237763</v>
      </c>
      <c r="M66" s="202">
        <f t="shared" si="76"/>
        <v>0.99585040071237763</v>
      </c>
      <c r="N66" s="202">
        <f t="shared" si="77"/>
        <v>0.99585040071237763</v>
      </c>
      <c r="O66" s="366">
        <f>O67*99.9%</f>
        <v>0.99474094815869929</v>
      </c>
      <c r="P66" s="225">
        <f t="shared" si="73"/>
        <v>0.9957938118260562</v>
      </c>
      <c r="Q66" s="226">
        <f t="shared" si="73"/>
        <v>0.99585040071237763</v>
      </c>
      <c r="R66" s="226">
        <f t="shared" si="73"/>
        <v>0</v>
      </c>
      <c r="S66" s="226">
        <f t="shared" si="74"/>
        <v>0.99585040071237763</v>
      </c>
      <c r="T66" s="226">
        <f t="shared" si="74"/>
        <v>0</v>
      </c>
      <c r="U66" s="226"/>
      <c r="W66" s="97" t="s">
        <v>48</v>
      </c>
      <c r="X66" s="9">
        <f t="shared" si="80"/>
        <v>3.8319243911005558E-4</v>
      </c>
      <c r="Y66" s="154">
        <v>5.7977416415891337E-4</v>
      </c>
      <c r="Z66" s="154">
        <f t="shared" si="81"/>
        <v>5.5353661765059807E-4</v>
      </c>
      <c r="AA66" s="154"/>
    </row>
    <row r="67" spans="1:27" x14ac:dyDescent="0.35">
      <c r="A67" s="40" t="s">
        <v>456</v>
      </c>
      <c r="B67" s="91">
        <f t="shared" si="63"/>
        <v>0.99684724796033786</v>
      </c>
      <c r="C67" s="91">
        <f t="shared" si="64"/>
        <v>0.99684724796033786</v>
      </c>
      <c r="D67" s="91">
        <f t="shared" si="65"/>
        <v>0.99684724796033786</v>
      </c>
      <c r="E67" s="91">
        <f t="shared" si="66"/>
        <v>0.99684724796033786</v>
      </c>
      <c r="F67" s="91">
        <f t="shared" si="67"/>
        <v>0.99684724796033786</v>
      </c>
      <c r="G67" s="203">
        <f t="shared" si="68"/>
        <v>0.99684724796033786</v>
      </c>
      <c r="H67" s="203">
        <f t="shared" si="75"/>
        <v>0.99684724796033786</v>
      </c>
      <c r="I67" s="203">
        <f t="shared" si="69"/>
        <v>0.99684724796033786</v>
      </c>
      <c r="J67" s="203">
        <f t="shared" si="70"/>
        <v>0.99684724796033786</v>
      </c>
      <c r="K67" s="203">
        <f t="shared" si="71"/>
        <v>0.99684724796033786</v>
      </c>
      <c r="L67" s="203">
        <f t="shared" si="72"/>
        <v>0.99684724796033786</v>
      </c>
      <c r="M67" s="203">
        <f t="shared" si="76"/>
        <v>0.99684724796033786</v>
      </c>
      <c r="N67" s="203">
        <f t="shared" si="77"/>
        <v>0.99684724796033786</v>
      </c>
      <c r="O67" s="366">
        <f t="shared" si="78"/>
        <v>0.99573668484354272</v>
      </c>
      <c r="P67" s="225">
        <f t="shared" si="73"/>
        <v>0.99679060242848427</v>
      </c>
      <c r="Q67" s="226">
        <f t="shared" si="73"/>
        <v>0.99684724796033786</v>
      </c>
      <c r="R67" s="226">
        <f t="shared" si="73"/>
        <v>0</v>
      </c>
      <c r="S67" s="226">
        <f t="shared" si="74"/>
        <v>0.99684724796033786</v>
      </c>
      <c r="T67" s="226">
        <f t="shared" si="74"/>
        <v>0</v>
      </c>
      <c r="U67" s="226"/>
      <c r="W67" s="97" t="s">
        <v>49</v>
      </c>
      <c r="X67" s="9">
        <f t="shared" si="80"/>
        <v>4.1541668479729796E-4</v>
      </c>
      <c r="Y67" s="154">
        <v>1.4080229701002181E-3</v>
      </c>
      <c r="Z67" s="154">
        <f t="shared" si="81"/>
        <v>1.2755409015426824E-3</v>
      </c>
      <c r="AA67" s="154"/>
    </row>
    <row r="68" spans="1:27" x14ac:dyDescent="0.15">
      <c r="A68" s="42" t="s">
        <v>48</v>
      </c>
      <c r="B68" s="53">
        <f t="shared" si="63"/>
        <v>5.5353661765059807E-4</v>
      </c>
      <c r="C68" s="53">
        <f t="shared" si="64"/>
        <v>5.5353661765059807E-4</v>
      </c>
      <c r="D68" s="53">
        <f t="shared" si="65"/>
        <v>5.5353661765059807E-4</v>
      </c>
      <c r="E68" s="53">
        <f t="shared" si="66"/>
        <v>5.5353661765059807E-4</v>
      </c>
      <c r="F68" s="53">
        <f t="shared" si="67"/>
        <v>5.5353661765059807E-4</v>
      </c>
      <c r="G68" s="204">
        <f t="shared" si="68"/>
        <v>5.5353661765059807E-4</v>
      </c>
      <c r="H68" s="204">
        <f t="shared" si="75"/>
        <v>5.5353661765059807E-4</v>
      </c>
      <c r="I68" s="204">
        <f t="shared" si="69"/>
        <v>5.5353661765059807E-4</v>
      </c>
      <c r="J68" s="204">
        <f t="shared" si="70"/>
        <v>5.5353661765059807E-4</v>
      </c>
      <c r="K68" s="204">
        <f t="shared" si="71"/>
        <v>5.5353661765059807E-4</v>
      </c>
      <c r="L68" s="204">
        <f t="shared" si="72"/>
        <v>5.5353661765059807E-4</v>
      </c>
      <c r="M68" s="204">
        <f t="shared" si="76"/>
        <v>5.5353661765059807E-4</v>
      </c>
      <c r="N68" s="204">
        <f t="shared" si="77"/>
        <v>5.5353661765059807E-4</v>
      </c>
      <c r="O68" s="366">
        <f t="shared" si="78"/>
        <v>3.8319243911005558E-4</v>
      </c>
      <c r="P68" s="213">
        <f t="shared" si="73"/>
        <v>5.4484801954604698E-4</v>
      </c>
      <c r="Q68" s="92">
        <f t="shared" si="73"/>
        <v>5.5353661765059807E-4</v>
      </c>
      <c r="R68" s="92">
        <f t="shared" si="73"/>
        <v>0</v>
      </c>
      <c r="S68" s="92">
        <f t="shared" si="74"/>
        <v>5.5353661765059807E-4</v>
      </c>
      <c r="T68" s="92">
        <f t="shared" si="74"/>
        <v>0</v>
      </c>
      <c r="U68" s="92"/>
      <c r="W68" s="97" t="s">
        <v>51</v>
      </c>
      <c r="X68" s="9">
        <f t="shared" si="80"/>
        <v>3.4625577495042345E-3</v>
      </c>
      <c r="Y68" s="154">
        <v>9.3868198006681212E-4</v>
      </c>
      <c r="Z68" s="154">
        <f t="shared" si="81"/>
        <v>1.2755409015426824E-3</v>
      </c>
      <c r="AA68" s="154"/>
    </row>
    <row r="69" spans="1:27" x14ac:dyDescent="0.15">
      <c r="A69" s="42" t="s">
        <v>49</v>
      </c>
      <c r="B69" s="53">
        <f t="shared" si="63"/>
        <v>1.2755409015426824E-3</v>
      </c>
      <c r="C69" s="53">
        <f t="shared" si="64"/>
        <v>1.2755409015426824E-3</v>
      </c>
      <c r="D69" s="53">
        <f t="shared" si="65"/>
        <v>1.2755409015426824E-3</v>
      </c>
      <c r="E69" s="53">
        <f t="shared" si="66"/>
        <v>1.2755409015426824E-3</v>
      </c>
      <c r="F69" s="53">
        <f t="shared" si="67"/>
        <v>1.2755409015426824E-3</v>
      </c>
      <c r="G69" s="204">
        <f t="shared" si="68"/>
        <v>1.2755409015426824E-3</v>
      </c>
      <c r="H69" s="204">
        <f t="shared" si="75"/>
        <v>1.2755409015426824E-3</v>
      </c>
      <c r="I69" s="204">
        <f t="shared" si="69"/>
        <v>1.2755409015426824E-3</v>
      </c>
      <c r="J69" s="204">
        <f t="shared" si="70"/>
        <v>1.2755409015426824E-3</v>
      </c>
      <c r="K69" s="204">
        <f t="shared" si="71"/>
        <v>1.2755409015426824E-3</v>
      </c>
      <c r="L69" s="204">
        <f t="shared" si="72"/>
        <v>1.2755409015426824E-3</v>
      </c>
      <c r="M69" s="204">
        <f t="shared" si="76"/>
        <v>1.2755409015426824E-3</v>
      </c>
      <c r="N69" s="204">
        <f t="shared" si="77"/>
        <v>1.2755409015426824E-3</v>
      </c>
      <c r="O69" s="366">
        <f t="shared" si="78"/>
        <v>4.1541668479729796E-4</v>
      </c>
      <c r="P69" s="213">
        <f t="shared" si="73"/>
        <v>1.2316692899424439E-3</v>
      </c>
      <c r="Q69" s="92">
        <f t="shared" si="73"/>
        <v>1.2755409015426824E-3</v>
      </c>
      <c r="R69" s="92">
        <f t="shared" si="73"/>
        <v>0</v>
      </c>
      <c r="S69" s="92">
        <f t="shared" si="74"/>
        <v>1.2755409015426824E-3</v>
      </c>
      <c r="T69" s="92">
        <f t="shared" si="74"/>
        <v>0</v>
      </c>
      <c r="U69" s="92"/>
      <c r="W69" s="97" t="s">
        <v>50</v>
      </c>
      <c r="X69" s="9">
        <f t="shared" si="80"/>
        <v>2.1482830458161853E-6</v>
      </c>
      <c r="Y69" s="154">
        <v>5.5216587062753649E-5</v>
      </c>
      <c r="Z69" s="154">
        <f t="shared" si="81"/>
        <v>4.8133618926138959E-5</v>
      </c>
      <c r="AA69" s="154"/>
    </row>
    <row r="70" spans="1:27" x14ac:dyDescent="0.15">
      <c r="A70" s="42" t="s">
        <v>50</v>
      </c>
      <c r="B70" s="53">
        <f t="shared" si="63"/>
        <v>4.8133618926138959E-5</v>
      </c>
      <c r="C70" s="53">
        <f t="shared" si="64"/>
        <v>4.8133618926138959E-5</v>
      </c>
      <c r="D70" s="53">
        <f t="shared" si="65"/>
        <v>4.8133618926138959E-5</v>
      </c>
      <c r="E70" s="53">
        <f t="shared" si="66"/>
        <v>4.8133618926138959E-5</v>
      </c>
      <c r="F70" s="53">
        <f t="shared" si="67"/>
        <v>4.8133618926138959E-5</v>
      </c>
      <c r="G70" s="204">
        <f t="shared" si="68"/>
        <v>4.8133618926138959E-5</v>
      </c>
      <c r="H70" s="204">
        <f t="shared" si="75"/>
        <v>4.8133618926138959E-5</v>
      </c>
      <c r="I70" s="204">
        <f t="shared" si="69"/>
        <v>4.8133618926138959E-5</v>
      </c>
      <c r="J70" s="204">
        <f t="shared" si="70"/>
        <v>4.8133618926138959E-5</v>
      </c>
      <c r="K70" s="204">
        <f t="shared" si="71"/>
        <v>4.8133618926138959E-5</v>
      </c>
      <c r="L70" s="204">
        <f t="shared" si="72"/>
        <v>4.8133618926138959E-5</v>
      </c>
      <c r="M70" s="204">
        <f t="shared" si="76"/>
        <v>4.8133618926138959E-5</v>
      </c>
      <c r="N70" s="204">
        <f t="shared" si="77"/>
        <v>4.8133618926138959E-5</v>
      </c>
      <c r="O70" s="366">
        <f t="shared" si="78"/>
        <v>2.1482830458161853E-6</v>
      </c>
      <c r="P70" s="213">
        <f t="shared" si="73"/>
        <v>4.5788084693093118E-5</v>
      </c>
      <c r="Q70" s="92">
        <f t="shared" si="73"/>
        <v>4.8133618926138959E-5</v>
      </c>
      <c r="R70" s="92">
        <f t="shared" si="73"/>
        <v>0</v>
      </c>
      <c r="S70" s="92">
        <f t="shared" si="74"/>
        <v>4.8133618926138959E-5</v>
      </c>
      <c r="T70" s="92">
        <f t="shared" si="74"/>
        <v>0</v>
      </c>
      <c r="U70" s="92"/>
      <c r="W70" s="97" t="s">
        <v>54</v>
      </c>
      <c r="X70" s="9">
        <f t="shared" si="80"/>
        <v>0</v>
      </c>
      <c r="Y70" s="154">
        <v>0</v>
      </c>
      <c r="Z70" s="154">
        <f t="shared" si="81"/>
        <v>0</v>
      </c>
      <c r="AA70" s="154"/>
    </row>
    <row r="71" spans="1:27" x14ac:dyDescent="0.15">
      <c r="A71" s="42" t="s">
        <v>51</v>
      </c>
      <c r="B71" s="53">
        <f t="shared" si="63"/>
        <v>1.2755409015426824E-3</v>
      </c>
      <c r="C71" s="53">
        <f t="shared" si="64"/>
        <v>1.2755409015426824E-3</v>
      </c>
      <c r="D71" s="53">
        <f t="shared" si="65"/>
        <v>1.2755409015426824E-3</v>
      </c>
      <c r="E71" s="53">
        <f t="shared" si="66"/>
        <v>1.2755409015426824E-3</v>
      </c>
      <c r="F71" s="53">
        <f t="shared" si="67"/>
        <v>1.2755409015426824E-3</v>
      </c>
      <c r="G71" s="204">
        <f t="shared" si="68"/>
        <v>1.2755409015426824E-3</v>
      </c>
      <c r="H71" s="204">
        <f t="shared" si="75"/>
        <v>1.2755409015426824E-3</v>
      </c>
      <c r="I71" s="204">
        <f t="shared" si="69"/>
        <v>1.2755409015426824E-3</v>
      </c>
      <c r="J71" s="204">
        <f t="shared" si="70"/>
        <v>1.2755409015426824E-3</v>
      </c>
      <c r="K71" s="204">
        <f t="shared" si="71"/>
        <v>1.2755409015426824E-3</v>
      </c>
      <c r="L71" s="204">
        <f t="shared" si="72"/>
        <v>1.2755409015426824E-3</v>
      </c>
      <c r="M71" s="204">
        <f t="shared" si="76"/>
        <v>1.2755409015426824E-3</v>
      </c>
      <c r="N71" s="204">
        <f t="shared" si="77"/>
        <v>1.2755409015426824E-3</v>
      </c>
      <c r="O71" s="366">
        <f t="shared" si="78"/>
        <v>3.4625577495042345E-3</v>
      </c>
      <c r="P71" s="213">
        <f t="shared" ref="P71:Q74" si="82">IF(P$53=0,0%,SUMPRODUCT(($B$50:$O$50=P$50)*$B$53:$O$53*$B71:$O71)/P$53)</f>
        <v>1.3870921773339907E-3</v>
      </c>
      <c r="Q71" s="92">
        <f t="shared" si="82"/>
        <v>1.2755409015426824E-3</v>
      </c>
      <c r="R71" s="92">
        <f t="shared" ref="R71:T86" si="83">IF(R$53=0,0%,SUMPRODUCT(($B$50:$O$50=R$50)*$B$53:$O$53*$B71:$O71)/R$53)</f>
        <v>0</v>
      </c>
      <c r="S71" s="92">
        <f t="shared" si="83"/>
        <v>1.2755409015426824E-3</v>
      </c>
      <c r="T71" s="92">
        <f t="shared" si="83"/>
        <v>0</v>
      </c>
      <c r="U71" s="92"/>
      <c r="W71" s="97" t="s">
        <v>544</v>
      </c>
      <c r="X71" s="9">
        <f t="shared" si="80"/>
        <v>1.7748651651499511E-4</v>
      </c>
      <c r="Y71" s="154">
        <v>3.0000000000000001E-3</v>
      </c>
      <c r="Z71" s="154">
        <f t="shared" si="81"/>
        <v>2.6232822314745732E-3</v>
      </c>
      <c r="AA71" s="154"/>
    </row>
    <row r="72" spans="1:27" x14ac:dyDescent="0.15">
      <c r="A72" s="42" t="s">
        <v>455</v>
      </c>
      <c r="B72" s="53">
        <f t="shared" si="63"/>
        <v>0</v>
      </c>
      <c r="C72" s="53">
        <f t="shared" si="64"/>
        <v>0</v>
      </c>
      <c r="D72" s="53">
        <f t="shared" si="65"/>
        <v>0</v>
      </c>
      <c r="E72" s="53">
        <f t="shared" si="66"/>
        <v>0</v>
      </c>
      <c r="F72" s="53">
        <f t="shared" si="67"/>
        <v>0</v>
      </c>
      <c r="G72" s="204">
        <f t="shared" si="68"/>
        <v>0</v>
      </c>
      <c r="H72" s="204">
        <f t="shared" si="75"/>
        <v>0</v>
      </c>
      <c r="I72" s="204">
        <f t="shared" si="69"/>
        <v>0</v>
      </c>
      <c r="J72" s="204">
        <f t="shared" si="70"/>
        <v>0</v>
      </c>
      <c r="K72" s="204">
        <f t="shared" si="71"/>
        <v>0</v>
      </c>
      <c r="L72" s="204">
        <f t="shared" si="72"/>
        <v>0</v>
      </c>
      <c r="M72" s="204">
        <f t="shared" si="76"/>
        <v>0</v>
      </c>
      <c r="N72" s="204">
        <f t="shared" si="77"/>
        <v>0</v>
      </c>
      <c r="O72" s="366" t="str">
        <f t="shared" si="78"/>
        <v>0%</v>
      </c>
      <c r="P72" s="213">
        <f t="shared" si="82"/>
        <v>0</v>
      </c>
      <c r="Q72" s="92">
        <f t="shared" si="82"/>
        <v>0</v>
      </c>
      <c r="R72" s="92">
        <f t="shared" si="83"/>
        <v>0</v>
      </c>
      <c r="S72" s="92">
        <f t="shared" si="83"/>
        <v>0</v>
      </c>
      <c r="T72" s="92">
        <f t="shared" si="83"/>
        <v>0</v>
      </c>
      <c r="U72" s="92"/>
      <c r="W72" s="97" t="s">
        <v>58</v>
      </c>
      <c r="X72" s="9">
        <f t="shared" si="80"/>
        <v>2.0189417394653867E-3</v>
      </c>
      <c r="Y72" s="154">
        <v>9.1107368653543525E-4</v>
      </c>
      <c r="Z72" s="154">
        <f t="shared" si="81"/>
        <v>1.0589396163750572E-3</v>
      </c>
      <c r="AA72" s="154"/>
    </row>
    <row r="73" spans="1:27" x14ac:dyDescent="0.15">
      <c r="A73" s="72" t="s">
        <v>29</v>
      </c>
      <c r="B73" s="61">
        <f t="shared" si="63"/>
        <v>0</v>
      </c>
      <c r="C73" s="61">
        <f t="shared" si="64"/>
        <v>0</v>
      </c>
      <c r="D73" s="61">
        <f t="shared" si="65"/>
        <v>0</v>
      </c>
      <c r="E73" s="61">
        <f t="shared" si="66"/>
        <v>0</v>
      </c>
      <c r="F73" s="61">
        <f t="shared" si="67"/>
        <v>0</v>
      </c>
      <c r="G73" s="205">
        <f t="shared" si="68"/>
        <v>0</v>
      </c>
      <c r="H73" s="205">
        <f t="shared" si="75"/>
        <v>0</v>
      </c>
      <c r="I73" s="205">
        <f t="shared" si="69"/>
        <v>0</v>
      </c>
      <c r="J73" s="205">
        <f t="shared" si="70"/>
        <v>0</v>
      </c>
      <c r="K73" s="205">
        <f t="shared" si="71"/>
        <v>0</v>
      </c>
      <c r="L73" s="205">
        <f t="shared" si="72"/>
        <v>0</v>
      </c>
      <c r="M73" s="205">
        <f t="shared" si="76"/>
        <v>0</v>
      </c>
      <c r="N73" s="205">
        <f t="shared" si="77"/>
        <v>0</v>
      </c>
      <c r="O73" s="366" t="str">
        <f t="shared" si="78"/>
        <v>0%</v>
      </c>
      <c r="P73" s="213">
        <f t="shared" si="82"/>
        <v>0</v>
      </c>
      <c r="Q73" s="92">
        <f t="shared" si="82"/>
        <v>0</v>
      </c>
      <c r="R73" s="92">
        <f t="shared" si="83"/>
        <v>0</v>
      </c>
      <c r="S73" s="92">
        <f t="shared" si="83"/>
        <v>0</v>
      </c>
      <c r="T73" s="92">
        <f t="shared" si="83"/>
        <v>0</v>
      </c>
      <c r="U73" s="92"/>
      <c r="W73" s="97" t="s">
        <v>57</v>
      </c>
      <c r="X73" s="9">
        <f t="shared" si="80"/>
        <v>0</v>
      </c>
      <c r="Y73" s="154">
        <v>0</v>
      </c>
      <c r="Z73" s="154">
        <f t="shared" si="81"/>
        <v>0</v>
      </c>
      <c r="AA73" s="154"/>
    </row>
    <row r="74" spans="1:27" x14ac:dyDescent="0.15">
      <c r="A74" s="76" t="s">
        <v>28</v>
      </c>
      <c r="B74" s="93">
        <f t="shared" si="63"/>
        <v>0</v>
      </c>
      <c r="C74" s="93">
        <f t="shared" si="64"/>
        <v>0</v>
      </c>
      <c r="D74" s="93">
        <f t="shared" si="65"/>
        <v>0</v>
      </c>
      <c r="E74" s="93">
        <f t="shared" si="66"/>
        <v>0</v>
      </c>
      <c r="F74" s="93">
        <f t="shared" si="67"/>
        <v>0</v>
      </c>
      <c r="G74" s="206">
        <f t="shared" si="68"/>
        <v>0</v>
      </c>
      <c r="H74" s="206">
        <f t="shared" si="75"/>
        <v>0</v>
      </c>
      <c r="I74" s="206">
        <f t="shared" si="69"/>
        <v>0</v>
      </c>
      <c r="J74" s="206">
        <f t="shared" si="70"/>
        <v>0</v>
      </c>
      <c r="K74" s="206">
        <f t="shared" si="71"/>
        <v>0</v>
      </c>
      <c r="L74" s="206">
        <f t="shared" si="72"/>
        <v>0</v>
      </c>
      <c r="M74" s="206">
        <f t="shared" si="76"/>
        <v>0</v>
      </c>
      <c r="N74" s="206">
        <f t="shared" si="77"/>
        <v>0</v>
      </c>
      <c r="O74" s="366" t="str">
        <f t="shared" si="78"/>
        <v>0%</v>
      </c>
      <c r="P74" s="213">
        <f t="shared" si="82"/>
        <v>0</v>
      </c>
      <c r="Q74" s="92">
        <f t="shared" si="82"/>
        <v>0</v>
      </c>
      <c r="R74" s="92">
        <f t="shared" si="83"/>
        <v>0</v>
      </c>
      <c r="S74" s="92">
        <f t="shared" si="83"/>
        <v>0</v>
      </c>
      <c r="T74" s="92">
        <f t="shared" si="83"/>
        <v>0</v>
      </c>
      <c r="U74" s="92"/>
      <c r="W74" s="97" t="s">
        <v>55</v>
      </c>
      <c r="X74" s="9">
        <f t="shared" si="80"/>
        <v>1.0741415229081005E-5</v>
      </c>
      <c r="Y74" s="154">
        <v>2.7608293531376825E-4</v>
      </c>
      <c r="Z74" s="154">
        <f t="shared" si="81"/>
        <v>2.4066809463069481E-4</v>
      </c>
      <c r="AA74" s="154"/>
    </row>
    <row r="75" spans="1:27" x14ac:dyDescent="0.15">
      <c r="A75" s="65" t="s">
        <v>37</v>
      </c>
      <c r="B75" s="39">
        <f t="shared" si="63"/>
        <v>0.98550249091477937</v>
      </c>
      <c r="C75" s="39">
        <f t="shared" si="64"/>
        <v>0.98050449091477943</v>
      </c>
      <c r="D75" s="39">
        <f t="shared" si="65"/>
        <v>0.99835314989867874</v>
      </c>
      <c r="E75" s="39">
        <f t="shared" si="66"/>
        <v>0.99835314989867874</v>
      </c>
      <c r="F75" s="39">
        <f t="shared" si="67"/>
        <v>0.99835314989867874</v>
      </c>
      <c r="G75" s="207">
        <f t="shared" si="68"/>
        <v>0.99835314989867874</v>
      </c>
      <c r="H75" s="207">
        <f t="shared" si="75"/>
        <v>0.99835314989867874</v>
      </c>
      <c r="I75" s="207">
        <f t="shared" si="69"/>
        <v>0.99835314989867874</v>
      </c>
      <c r="J75" s="207">
        <f t="shared" si="70"/>
        <v>0.99835314989867874</v>
      </c>
      <c r="K75" s="207">
        <f t="shared" si="71"/>
        <v>0.99835314989867874</v>
      </c>
      <c r="L75" s="207">
        <f t="shared" si="72"/>
        <v>0.99835314989867874</v>
      </c>
      <c r="M75" s="207">
        <f t="shared" si="76"/>
        <v>0.99835314989867874</v>
      </c>
      <c r="N75" s="207">
        <f t="shared" si="77"/>
        <v>0.99835314989867874</v>
      </c>
      <c r="O75" s="366">
        <f>O76*99.96%</f>
        <v>0.97657431802075279</v>
      </c>
      <c r="P75" s="225">
        <f t="shared" ref="P75:Q93" si="84">IF(P$53=0,0%,SUMPRODUCT(($B$50:$O$50=P$50)*$B$53:$O$53*$B75:$O75)/P$53)</f>
        <v>0.99038866146515214</v>
      </c>
      <c r="Q75" s="226">
        <f t="shared" si="84"/>
        <v>0.99835314989867885</v>
      </c>
      <c r="R75" s="226">
        <f t="shared" si="83"/>
        <v>0</v>
      </c>
      <c r="S75" s="226">
        <f t="shared" si="83"/>
        <v>0.99835314989867885</v>
      </c>
      <c r="T75" s="226">
        <f t="shared" si="83"/>
        <v>0</v>
      </c>
      <c r="U75" s="226"/>
      <c r="W75" s="97" t="s">
        <v>46</v>
      </c>
      <c r="X75" s="9">
        <f t="shared" si="80"/>
        <v>1.0741415229081006E-4</v>
      </c>
      <c r="Y75" s="154">
        <v>2.7608293531376825E-3</v>
      </c>
      <c r="Z75" s="154">
        <f t="shared" si="81"/>
        <v>2.4066809463069482E-3</v>
      </c>
      <c r="AA75" s="154"/>
    </row>
    <row r="76" spans="1:27" x14ac:dyDescent="0.35">
      <c r="A76" s="40" t="s">
        <v>458</v>
      </c>
      <c r="B76" s="41">
        <f t="shared" si="63"/>
        <v>0.98589684965464131</v>
      </c>
      <c r="C76" s="41">
        <f t="shared" si="64"/>
        <v>0.9808968496546413</v>
      </c>
      <c r="D76" s="41">
        <f t="shared" si="65"/>
        <v>0.9987526509590624</v>
      </c>
      <c r="E76" s="41">
        <f t="shared" si="66"/>
        <v>0.9987526509590624</v>
      </c>
      <c r="F76" s="41">
        <f t="shared" si="67"/>
        <v>0.9987526509590624</v>
      </c>
      <c r="G76" s="208">
        <f t="shared" si="68"/>
        <v>0.9987526509590624</v>
      </c>
      <c r="H76" s="208">
        <f t="shared" si="75"/>
        <v>0.9987526509590624</v>
      </c>
      <c r="I76" s="208">
        <f t="shared" si="69"/>
        <v>0.9987526509590624</v>
      </c>
      <c r="J76" s="208">
        <f t="shared" si="70"/>
        <v>0.9987526509590624</v>
      </c>
      <c r="K76" s="208">
        <f t="shared" si="71"/>
        <v>0.9987526509590624</v>
      </c>
      <c r="L76" s="208">
        <f t="shared" si="72"/>
        <v>0.9987526509590624</v>
      </c>
      <c r="M76" s="208">
        <f t="shared" si="76"/>
        <v>0.9987526509590624</v>
      </c>
      <c r="N76" s="208">
        <f t="shared" si="77"/>
        <v>0.9987526509590624</v>
      </c>
      <c r="O76" s="366">
        <f t="shared" si="78"/>
        <v>0.9769651040623778</v>
      </c>
      <c r="P76" s="225">
        <f t="shared" si="84"/>
        <v>0.99078497545533417</v>
      </c>
      <c r="Q76" s="226">
        <f t="shared" si="84"/>
        <v>0.99875265095906252</v>
      </c>
      <c r="R76" s="226">
        <f t="shared" si="83"/>
        <v>0</v>
      </c>
      <c r="S76" s="226">
        <f t="shared" si="83"/>
        <v>0.9987526509590624</v>
      </c>
      <c r="T76" s="226">
        <f t="shared" si="83"/>
        <v>0</v>
      </c>
      <c r="U76" s="226"/>
      <c r="W76" s="97" t="s">
        <v>53</v>
      </c>
      <c r="X76" s="9">
        <f t="shared" si="80"/>
        <v>1.0741415229080529E-6</v>
      </c>
      <c r="Y76" s="154">
        <v>2.7608293531376831E-5</v>
      </c>
      <c r="Z76" s="154">
        <f t="shared" si="81"/>
        <v>2.4066809463069479E-5</v>
      </c>
      <c r="AA76" s="154"/>
    </row>
    <row r="77" spans="1:27" x14ac:dyDescent="0.15">
      <c r="A77" s="42" t="s">
        <v>52</v>
      </c>
      <c r="B77" s="53">
        <f t="shared" si="63"/>
        <v>0</v>
      </c>
      <c r="C77" s="53">
        <f t="shared" si="64"/>
        <v>0</v>
      </c>
      <c r="D77" s="53">
        <f t="shared" si="65"/>
        <v>0</v>
      </c>
      <c r="E77" s="53">
        <f t="shared" si="66"/>
        <v>0</v>
      </c>
      <c r="F77" s="53">
        <f t="shared" si="67"/>
        <v>0</v>
      </c>
      <c r="G77" s="204">
        <f t="shared" si="68"/>
        <v>0</v>
      </c>
      <c r="H77" s="204">
        <f t="shared" si="75"/>
        <v>0</v>
      </c>
      <c r="I77" s="204">
        <f t="shared" si="69"/>
        <v>0</v>
      </c>
      <c r="J77" s="204">
        <f t="shared" si="70"/>
        <v>0</v>
      </c>
      <c r="K77" s="204">
        <f t="shared" si="71"/>
        <v>0</v>
      </c>
      <c r="L77" s="204">
        <f t="shared" si="72"/>
        <v>0</v>
      </c>
      <c r="M77" s="204">
        <f t="shared" si="76"/>
        <v>0</v>
      </c>
      <c r="N77" s="204">
        <f t="shared" si="77"/>
        <v>0</v>
      </c>
      <c r="O77" s="366" t="str">
        <f t="shared" si="78"/>
        <v>0%</v>
      </c>
      <c r="P77" s="213">
        <f t="shared" si="84"/>
        <v>0</v>
      </c>
      <c r="Q77" s="92">
        <f t="shared" si="84"/>
        <v>0</v>
      </c>
      <c r="R77" s="92">
        <f t="shared" si="83"/>
        <v>0</v>
      </c>
      <c r="S77" s="92">
        <f t="shared" si="83"/>
        <v>0</v>
      </c>
      <c r="T77" s="92">
        <f t="shared" si="83"/>
        <v>0</v>
      </c>
      <c r="U77" s="92"/>
      <c r="W77" s="97" t="s">
        <v>545</v>
      </c>
      <c r="X77" s="9">
        <f>IF((Z77*$Z$52-Y77*$Y$52)&lt;0,Y77*$Y$52/$X$52,(Z77*$Z$52-Y77*$Y$52)/$X$52)</f>
        <v>3.3791888375696139E-3</v>
      </c>
      <c r="Y77" s="154">
        <v>1.269981502443334E-2</v>
      </c>
      <c r="Z77" s="154">
        <f t="shared" si="81"/>
        <v>1.1455801304421073E-2</v>
      </c>
      <c r="AA77" s="154"/>
    </row>
    <row r="78" spans="1:27" x14ac:dyDescent="0.15">
      <c r="A78" s="42" t="s">
        <v>545</v>
      </c>
      <c r="B78" s="53">
        <f t="shared" si="63"/>
        <v>1.1455801304421073E-2</v>
      </c>
      <c r="C78" s="53">
        <f t="shared" si="64"/>
        <v>1.6455801304421074E-2</v>
      </c>
      <c r="D78" s="53">
        <f t="shared" si="65"/>
        <v>0</v>
      </c>
      <c r="E78" s="53">
        <f t="shared" si="66"/>
        <v>0</v>
      </c>
      <c r="F78" s="53">
        <f t="shared" si="67"/>
        <v>0</v>
      </c>
      <c r="G78" s="204">
        <f t="shared" si="68"/>
        <v>0</v>
      </c>
      <c r="H78" s="204">
        <f t="shared" si="75"/>
        <v>0</v>
      </c>
      <c r="I78" s="204">
        <f t="shared" si="69"/>
        <v>0</v>
      </c>
      <c r="J78" s="204">
        <f t="shared" si="70"/>
        <v>0</v>
      </c>
      <c r="K78" s="204">
        <f t="shared" si="71"/>
        <v>0</v>
      </c>
      <c r="L78" s="204">
        <f t="shared" si="72"/>
        <v>0</v>
      </c>
      <c r="M78" s="204">
        <f t="shared" si="76"/>
        <v>0</v>
      </c>
      <c r="N78" s="204">
        <f t="shared" si="77"/>
        <v>0</v>
      </c>
      <c r="O78" s="366">
        <f t="shared" si="78"/>
        <v>3.3791888375696139E-3</v>
      </c>
      <c r="P78" s="213">
        <f t="shared" si="84"/>
        <v>6.4911559742773847E-3</v>
      </c>
      <c r="Q78" s="92">
        <f t="shared" si="84"/>
        <v>0</v>
      </c>
      <c r="R78" s="92">
        <f t="shared" si="83"/>
        <v>0</v>
      </c>
      <c r="S78" s="92">
        <f t="shared" si="83"/>
        <v>0</v>
      </c>
      <c r="T78" s="92">
        <f t="shared" si="83"/>
        <v>0</v>
      </c>
      <c r="U78" s="92"/>
      <c r="W78" s="97" t="s">
        <v>56</v>
      </c>
      <c r="X78" s="9">
        <f t="shared" si="80"/>
        <v>0</v>
      </c>
      <c r="Y78" s="154">
        <v>0</v>
      </c>
      <c r="Z78" s="154">
        <f>VLOOKUP(W78,$A$57:$B$93,2,0)</f>
        <v>0</v>
      </c>
      <c r="AA78" s="154"/>
    </row>
    <row r="79" spans="1:27" x14ac:dyDescent="0.15">
      <c r="A79" s="42" t="s">
        <v>544</v>
      </c>
      <c r="B79" s="53">
        <f t="shared" si="63"/>
        <v>2.6232822314745732E-3</v>
      </c>
      <c r="C79" s="53">
        <f t="shared" si="64"/>
        <v>2.6232822314745732E-3</v>
      </c>
      <c r="D79" s="53">
        <f t="shared" si="65"/>
        <v>1.2232822314745732E-3</v>
      </c>
      <c r="E79" s="53">
        <f t="shared" si="66"/>
        <v>1.2232822314745732E-3</v>
      </c>
      <c r="F79" s="53">
        <f t="shared" si="67"/>
        <v>1.2232822314745732E-3</v>
      </c>
      <c r="G79" s="204">
        <f t="shared" si="68"/>
        <v>1.2232822314745732E-3</v>
      </c>
      <c r="H79" s="204">
        <f t="shared" si="75"/>
        <v>1.2232822314745732E-3</v>
      </c>
      <c r="I79" s="204">
        <f t="shared" si="69"/>
        <v>1.2232822314745732E-3</v>
      </c>
      <c r="J79" s="204">
        <f t="shared" si="70"/>
        <v>1.2232822314745732E-3</v>
      </c>
      <c r="K79" s="204">
        <f t="shared" si="71"/>
        <v>1.2232822314745732E-3</v>
      </c>
      <c r="L79" s="204">
        <f t="shared" si="72"/>
        <v>1.2232822314745732E-3</v>
      </c>
      <c r="M79" s="204">
        <f t="shared" si="76"/>
        <v>1.2232822314745732E-3</v>
      </c>
      <c r="N79" s="204">
        <f t="shared" si="77"/>
        <v>1.2232822314745732E-3</v>
      </c>
      <c r="O79" s="366">
        <f t="shared" si="78"/>
        <v>1.7748651651499511E-4</v>
      </c>
      <c r="P79" s="213">
        <f t="shared" si="84"/>
        <v>1.7075205743579468E-3</v>
      </c>
      <c r="Q79" s="92">
        <f t="shared" si="84"/>
        <v>1.2232822314745732E-3</v>
      </c>
      <c r="R79" s="92">
        <f t="shared" si="83"/>
        <v>0</v>
      </c>
      <c r="S79" s="92">
        <f t="shared" si="83"/>
        <v>1.2232822314745732E-3</v>
      </c>
      <c r="T79" s="92">
        <f t="shared" si="83"/>
        <v>0</v>
      </c>
      <c r="U79" s="92"/>
      <c r="AA79" s="154"/>
    </row>
    <row r="80" spans="1:27" x14ac:dyDescent="0.15">
      <c r="A80" s="42" t="s">
        <v>53</v>
      </c>
      <c r="B80" s="53">
        <f t="shared" si="63"/>
        <v>2.4066809463069479E-5</v>
      </c>
      <c r="C80" s="53">
        <f t="shared" si="64"/>
        <v>2.4066809463069479E-5</v>
      </c>
      <c r="D80" s="53">
        <f t="shared" si="65"/>
        <v>2.4066809463069479E-5</v>
      </c>
      <c r="E80" s="53">
        <f t="shared" si="66"/>
        <v>2.4066809463069479E-5</v>
      </c>
      <c r="F80" s="53">
        <f t="shared" si="67"/>
        <v>2.4066809463069479E-5</v>
      </c>
      <c r="G80" s="204">
        <f t="shared" si="68"/>
        <v>2.4066809463069479E-5</v>
      </c>
      <c r="H80" s="204">
        <f t="shared" si="75"/>
        <v>2.4066809463069479E-5</v>
      </c>
      <c r="I80" s="204">
        <f t="shared" si="69"/>
        <v>2.4066809463069479E-5</v>
      </c>
      <c r="J80" s="204">
        <f t="shared" si="70"/>
        <v>2.4066809463069479E-5</v>
      </c>
      <c r="K80" s="204">
        <f t="shared" si="71"/>
        <v>2.4066809463069479E-5</v>
      </c>
      <c r="L80" s="204">
        <f t="shared" si="72"/>
        <v>2.4066809463069479E-5</v>
      </c>
      <c r="M80" s="204">
        <f t="shared" si="76"/>
        <v>2.4066809463069479E-5</v>
      </c>
      <c r="N80" s="204">
        <f t="shared" si="77"/>
        <v>2.4066809463069479E-5</v>
      </c>
      <c r="O80" s="366">
        <f t="shared" si="78"/>
        <v>1.0741415229080529E-6</v>
      </c>
      <c r="P80" s="213">
        <f t="shared" si="84"/>
        <v>2.2894042346546555E-5</v>
      </c>
      <c r="Q80" s="92">
        <f t="shared" si="84"/>
        <v>2.4066809463069479E-5</v>
      </c>
      <c r="R80" s="92">
        <f t="shared" si="83"/>
        <v>0</v>
      </c>
      <c r="S80" s="92">
        <f t="shared" si="83"/>
        <v>2.4066809463069479E-5</v>
      </c>
      <c r="T80" s="92">
        <f t="shared" si="83"/>
        <v>0</v>
      </c>
      <c r="U80" s="92"/>
      <c r="AA80" s="154"/>
    </row>
    <row r="81" spans="1:27" x14ac:dyDescent="0.15">
      <c r="A81" s="42" t="s">
        <v>54</v>
      </c>
      <c r="B81" s="53">
        <f t="shared" si="63"/>
        <v>0</v>
      </c>
      <c r="C81" s="53">
        <f t="shared" si="64"/>
        <v>0</v>
      </c>
      <c r="D81" s="53">
        <f t="shared" si="65"/>
        <v>0</v>
      </c>
      <c r="E81" s="53">
        <f t="shared" si="66"/>
        <v>0</v>
      </c>
      <c r="F81" s="53">
        <f t="shared" si="67"/>
        <v>0</v>
      </c>
      <c r="G81" s="204">
        <f t="shared" si="68"/>
        <v>0</v>
      </c>
      <c r="H81" s="204">
        <f t="shared" si="75"/>
        <v>0</v>
      </c>
      <c r="I81" s="204">
        <f t="shared" si="69"/>
        <v>0</v>
      </c>
      <c r="J81" s="204">
        <f t="shared" si="70"/>
        <v>0</v>
      </c>
      <c r="K81" s="204">
        <f t="shared" si="71"/>
        <v>0</v>
      </c>
      <c r="L81" s="204">
        <f t="shared" si="72"/>
        <v>0</v>
      </c>
      <c r="M81" s="204">
        <f t="shared" si="76"/>
        <v>0</v>
      </c>
      <c r="N81" s="204">
        <f t="shared" si="77"/>
        <v>0</v>
      </c>
      <c r="O81" s="366">
        <f t="shared" si="78"/>
        <v>0</v>
      </c>
      <c r="P81" s="213">
        <f t="shared" si="84"/>
        <v>0</v>
      </c>
      <c r="Q81" s="92">
        <f t="shared" si="84"/>
        <v>0</v>
      </c>
      <c r="R81" s="92">
        <f t="shared" si="83"/>
        <v>0</v>
      </c>
      <c r="S81" s="92">
        <f t="shared" si="83"/>
        <v>0</v>
      </c>
      <c r="T81" s="92">
        <f t="shared" si="83"/>
        <v>0</v>
      </c>
      <c r="U81" s="92"/>
      <c r="AA81" s="154"/>
    </row>
    <row r="82" spans="1:27" x14ac:dyDescent="0.15">
      <c r="A82" s="72" t="s">
        <v>38</v>
      </c>
      <c r="B82" s="61">
        <f t="shared" si="63"/>
        <v>0</v>
      </c>
      <c r="C82" s="61">
        <f t="shared" si="64"/>
        <v>0</v>
      </c>
      <c r="D82" s="61">
        <f t="shared" si="65"/>
        <v>0</v>
      </c>
      <c r="E82" s="61">
        <f t="shared" si="66"/>
        <v>0</v>
      </c>
      <c r="F82" s="61">
        <f t="shared" si="67"/>
        <v>0</v>
      </c>
      <c r="G82" s="205">
        <f t="shared" si="68"/>
        <v>0</v>
      </c>
      <c r="H82" s="205">
        <f t="shared" si="75"/>
        <v>0</v>
      </c>
      <c r="I82" s="205">
        <f t="shared" si="69"/>
        <v>0</v>
      </c>
      <c r="J82" s="205">
        <f t="shared" si="70"/>
        <v>0</v>
      </c>
      <c r="K82" s="205">
        <f t="shared" si="71"/>
        <v>0</v>
      </c>
      <c r="L82" s="205">
        <f t="shared" si="72"/>
        <v>0</v>
      </c>
      <c r="M82" s="205">
        <f t="shared" si="76"/>
        <v>0</v>
      </c>
      <c r="N82" s="205">
        <f t="shared" si="77"/>
        <v>0</v>
      </c>
      <c r="O82" s="366" t="str">
        <f t="shared" si="78"/>
        <v>0%</v>
      </c>
      <c r="P82" s="213">
        <f t="shared" si="84"/>
        <v>0</v>
      </c>
      <c r="Q82" s="92">
        <f t="shared" si="84"/>
        <v>0</v>
      </c>
      <c r="R82" s="92">
        <f t="shared" si="83"/>
        <v>0</v>
      </c>
      <c r="S82" s="92">
        <f t="shared" si="83"/>
        <v>0</v>
      </c>
      <c r="T82" s="92">
        <f t="shared" si="83"/>
        <v>0</v>
      </c>
      <c r="U82" s="92"/>
      <c r="AA82" s="154"/>
    </row>
    <row r="83" spans="1:27" x14ac:dyDescent="0.15">
      <c r="A83" s="76" t="s">
        <v>28</v>
      </c>
      <c r="B83" s="93">
        <f t="shared" si="63"/>
        <v>0</v>
      </c>
      <c r="C83" s="93">
        <f t="shared" si="64"/>
        <v>0</v>
      </c>
      <c r="D83" s="93">
        <f t="shared" si="65"/>
        <v>0</v>
      </c>
      <c r="E83" s="93">
        <f t="shared" si="66"/>
        <v>0</v>
      </c>
      <c r="F83" s="93">
        <f t="shared" si="67"/>
        <v>0</v>
      </c>
      <c r="G83" s="206">
        <f t="shared" si="68"/>
        <v>0</v>
      </c>
      <c r="H83" s="206">
        <f t="shared" si="75"/>
        <v>0</v>
      </c>
      <c r="I83" s="206">
        <f t="shared" si="69"/>
        <v>0</v>
      </c>
      <c r="J83" s="206">
        <f t="shared" si="70"/>
        <v>0</v>
      </c>
      <c r="K83" s="206">
        <f t="shared" si="71"/>
        <v>0</v>
      </c>
      <c r="L83" s="206">
        <f t="shared" si="72"/>
        <v>0</v>
      </c>
      <c r="M83" s="206">
        <f t="shared" si="76"/>
        <v>0</v>
      </c>
      <c r="N83" s="206">
        <f t="shared" si="77"/>
        <v>0</v>
      </c>
      <c r="O83" s="366" t="str">
        <f t="shared" si="78"/>
        <v>0%</v>
      </c>
      <c r="P83" s="213">
        <f t="shared" si="84"/>
        <v>0</v>
      </c>
      <c r="Q83" s="92">
        <f t="shared" si="84"/>
        <v>0</v>
      </c>
      <c r="R83" s="92">
        <f t="shared" si="83"/>
        <v>0</v>
      </c>
      <c r="S83" s="92">
        <f t="shared" si="83"/>
        <v>0</v>
      </c>
      <c r="T83" s="92">
        <f t="shared" si="83"/>
        <v>0</v>
      </c>
      <c r="U83" s="92"/>
      <c r="AA83" s="154"/>
    </row>
    <row r="84" spans="1:27" x14ac:dyDescent="0.15">
      <c r="A84" s="65" t="s">
        <v>36</v>
      </c>
      <c r="B84" s="39">
        <f t="shared" si="63"/>
        <v>0.99870039228899421</v>
      </c>
      <c r="C84" s="39">
        <f t="shared" si="64"/>
        <v>0.99870039228899421</v>
      </c>
      <c r="D84" s="39">
        <f t="shared" si="65"/>
        <v>0.99870039228899421</v>
      </c>
      <c r="E84" s="39">
        <f t="shared" si="66"/>
        <v>0.99870039228899421</v>
      </c>
      <c r="F84" s="39">
        <f t="shared" si="67"/>
        <v>0.99870039228899421</v>
      </c>
      <c r="G84" s="207">
        <f t="shared" si="68"/>
        <v>0.99870039228899421</v>
      </c>
      <c r="H84" s="207">
        <f t="shared" si="75"/>
        <v>0.99870039228899421</v>
      </c>
      <c r="I84" s="207">
        <f t="shared" si="69"/>
        <v>0.99870039228899421</v>
      </c>
      <c r="J84" s="207">
        <f t="shared" si="70"/>
        <v>0.99870039228899421</v>
      </c>
      <c r="K84" s="207">
        <f t="shared" si="71"/>
        <v>0.99870039228899421</v>
      </c>
      <c r="L84" s="207">
        <f t="shared" si="72"/>
        <v>0.99870039228899421</v>
      </c>
      <c r="M84" s="207">
        <f t="shared" si="76"/>
        <v>0.99870039228899421</v>
      </c>
      <c r="N84" s="207">
        <f t="shared" si="77"/>
        <v>0.99870039228899421</v>
      </c>
      <c r="O84" s="366">
        <f>O85</f>
        <v>0.99653636810897217</v>
      </c>
      <c r="P84" s="225">
        <f t="shared" si="84"/>
        <v>0.99859001378031953</v>
      </c>
      <c r="Q84" s="226">
        <f t="shared" si="84"/>
        <v>0.99870039228899432</v>
      </c>
      <c r="R84" s="226">
        <f t="shared" si="83"/>
        <v>0</v>
      </c>
      <c r="S84" s="226">
        <f t="shared" si="83"/>
        <v>0.99870039228899421</v>
      </c>
      <c r="T84" s="226">
        <f t="shared" si="83"/>
        <v>0</v>
      </c>
      <c r="U84" s="226"/>
      <c r="AA84" s="154"/>
    </row>
    <row r="85" spans="1:27" x14ac:dyDescent="0.35">
      <c r="A85" s="40" t="s">
        <v>460</v>
      </c>
      <c r="B85" s="41">
        <f t="shared" si="63"/>
        <v>0.99870039228899421</v>
      </c>
      <c r="C85" s="41">
        <f t="shared" si="64"/>
        <v>0.99870039228899421</v>
      </c>
      <c r="D85" s="41">
        <f t="shared" si="65"/>
        <v>0.99870039228899421</v>
      </c>
      <c r="E85" s="41">
        <f t="shared" si="66"/>
        <v>0.99870039228899421</v>
      </c>
      <c r="F85" s="41">
        <f t="shared" si="67"/>
        <v>0.99870039228899421</v>
      </c>
      <c r="G85" s="208">
        <f t="shared" si="68"/>
        <v>0.99870039228899421</v>
      </c>
      <c r="H85" s="208">
        <f t="shared" si="75"/>
        <v>0.99870039228899421</v>
      </c>
      <c r="I85" s="208">
        <f t="shared" si="69"/>
        <v>0.99870039228899421</v>
      </c>
      <c r="J85" s="208">
        <f t="shared" si="70"/>
        <v>0.99870039228899421</v>
      </c>
      <c r="K85" s="208">
        <f t="shared" si="71"/>
        <v>0.99870039228899421</v>
      </c>
      <c r="L85" s="208">
        <f t="shared" si="72"/>
        <v>0.99870039228899421</v>
      </c>
      <c r="M85" s="208">
        <f t="shared" si="76"/>
        <v>0.99870039228899421</v>
      </c>
      <c r="N85" s="208">
        <f t="shared" si="77"/>
        <v>0.99870039228899421</v>
      </c>
      <c r="O85" s="366">
        <f t="shared" si="78"/>
        <v>0.99653636810897217</v>
      </c>
      <c r="P85" s="225">
        <f t="shared" si="84"/>
        <v>0.99859001378031953</v>
      </c>
      <c r="Q85" s="226">
        <f t="shared" si="84"/>
        <v>0.99870039228899432</v>
      </c>
      <c r="R85" s="226">
        <f t="shared" si="83"/>
        <v>0</v>
      </c>
      <c r="S85" s="226">
        <f t="shared" si="83"/>
        <v>0.99870039228899421</v>
      </c>
      <c r="T85" s="226">
        <f t="shared" si="83"/>
        <v>0</v>
      </c>
      <c r="U85" s="226"/>
      <c r="AA85" s="154"/>
    </row>
    <row r="86" spans="1:27" x14ac:dyDescent="0.15">
      <c r="A86" s="42" t="s">
        <v>55</v>
      </c>
      <c r="B86" s="53">
        <f t="shared" si="63"/>
        <v>2.4066809463069481E-4</v>
      </c>
      <c r="C86" s="53">
        <f t="shared" si="64"/>
        <v>2.4066809463069481E-4</v>
      </c>
      <c r="D86" s="53">
        <f t="shared" si="65"/>
        <v>2.4066809463069481E-4</v>
      </c>
      <c r="E86" s="53">
        <f t="shared" si="66"/>
        <v>2.4066809463069481E-4</v>
      </c>
      <c r="F86" s="53">
        <f t="shared" si="67"/>
        <v>2.4066809463069481E-4</v>
      </c>
      <c r="G86" s="204">
        <f t="shared" si="68"/>
        <v>2.4066809463069481E-4</v>
      </c>
      <c r="H86" s="204">
        <f t="shared" si="75"/>
        <v>2.4066809463069481E-4</v>
      </c>
      <c r="I86" s="204">
        <f t="shared" si="69"/>
        <v>2.4066809463069481E-4</v>
      </c>
      <c r="J86" s="204">
        <f t="shared" si="70"/>
        <v>2.4066809463069481E-4</v>
      </c>
      <c r="K86" s="204">
        <f t="shared" si="71"/>
        <v>2.4066809463069481E-4</v>
      </c>
      <c r="L86" s="204">
        <f t="shared" si="72"/>
        <v>2.4066809463069481E-4</v>
      </c>
      <c r="M86" s="204">
        <f t="shared" si="76"/>
        <v>2.4066809463069481E-4</v>
      </c>
      <c r="N86" s="204">
        <f t="shared" si="77"/>
        <v>2.4066809463069481E-4</v>
      </c>
      <c r="O86" s="366">
        <f t="shared" si="78"/>
        <v>1.0741415229081005E-5</v>
      </c>
      <c r="P86" s="213">
        <f t="shared" si="84"/>
        <v>2.2894042346546564E-4</v>
      </c>
      <c r="Q86" s="92">
        <f t="shared" si="84"/>
        <v>2.4066809463069481E-4</v>
      </c>
      <c r="R86" s="92">
        <f t="shared" si="83"/>
        <v>0</v>
      </c>
      <c r="S86" s="92">
        <f t="shared" si="83"/>
        <v>2.4066809463069483E-4</v>
      </c>
      <c r="T86" s="92">
        <f t="shared" si="83"/>
        <v>0</v>
      </c>
      <c r="U86" s="92"/>
      <c r="AA86" s="154"/>
    </row>
    <row r="87" spans="1:27" x14ac:dyDescent="0.15">
      <c r="A87" s="42" t="s">
        <v>56</v>
      </c>
      <c r="B87" s="53">
        <f t="shared" si="63"/>
        <v>0</v>
      </c>
      <c r="C87" s="53">
        <f t="shared" si="64"/>
        <v>0</v>
      </c>
      <c r="D87" s="53">
        <f t="shared" si="65"/>
        <v>0</v>
      </c>
      <c r="E87" s="53">
        <f t="shared" si="66"/>
        <v>0</v>
      </c>
      <c r="F87" s="53">
        <f t="shared" si="67"/>
        <v>0</v>
      </c>
      <c r="G87" s="204">
        <f t="shared" si="68"/>
        <v>0</v>
      </c>
      <c r="H87" s="204">
        <f t="shared" si="75"/>
        <v>0</v>
      </c>
      <c r="I87" s="204">
        <f t="shared" si="69"/>
        <v>0</v>
      </c>
      <c r="J87" s="204">
        <f t="shared" si="70"/>
        <v>0</v>
      </c>
      <c r="K87" s="204">
        <f t="shared" si="71"/>
        <v>0</v>
      </c>
      <c r="L87" s="204">
        <f t="shared" si="72"/>
        <v>0</v>
      </c>
      <c r="M87" s="204">
        <f t="shared" si="76"/>
        <v>0</v>
      </c>
      <c r="N87" s="204">
        <f t="shared" si="77"/>
        <v>0</v>
      </c>
      <c r="O87" s="366">
        <f t="shared" si="78"/>
        <v>0</v>
      </c>
      <c r="P87" s="213">
        <f t="shared" si="84"/>
        <v>0</v>
      </c>
      <c r="Q87" s="92">
        <f t="shared" si="84"/>
        <v>0</v>
      </c>
      <c r="R87" s="92">
        <f t="shared" ref="R87:T93" si="85">IF(R$53=0,0%,SUMPRODUCT(($B$50:$O$50=R$50)*$B$53:$O$53*$B87:$O87)/R$53)</f>
        <v>0</v>
      </c>
      <c r="S87" s="92">
        <f t="shared" si="85"/>
        <v>0</v>
      </c>
      <c r="T87" s="92">
        <f t="shared" si="85"/>
        <v>0</v>
      </c>
      <c r="U87" s="92"/>
      <c r="AA87" s="154"/>
    </row>
    <row r="88" spans="1:27" x14ac:dyDescent="0.15">
      <c r="A88" s="42" t="s">
        <v>57</v>
      </c>
      <c r="B88" s="53">
        <f t="shared" si="63"/>
        <v>0</v>
      </c>
      <c r="C88" s="53">
        <f t="shared" si="64"/>
        <v>0</v>
      </c>
      <c r="D88" s="53">
        <f t="shared" si="65"/>
        <v>0</v>
      </c>
      <c r="E88" s="53">
        <f t="shared" si="66"/>
        <v>0</v>
      </c>
      <c r="F88" s="53">
        <f t="shared" si="67"/>
        <v>0</v>
      </c>
      <c r="G88" s="204">
        <f t="shared" si="68"/>
        <v>0</v>
      </c>
      <c r="H88" s="204">
        <f t="shared" si="75"/>
        <v>0</v>
      </c>
      <c r="I88" s="204">
        <f t="shared" si="69"/>
        <v>0</v>
      </c>
      <c r="J88" s="204">
        <f t="shared" si="70"/>
        <v>0</v>
      </c>
      <c r="K88" s="204">
        <f t="shared" si="71"/>
        <v>0</v>
      </c>
      <c r="L88" s="204">
        <f t="shared" si="72"/>
        <v>0</v>
      </c>
      <c r="M88" s="204">
        <f t="shared" si="76"/>
        <v>0</v>
      </c>
      <c r="N88" s="204">
        <f t="shared" si="77"/>
        <v>0</v>
      </c>
      <c r="O88" s="366">
        <f t="shared" si="78"/>
        <v>0</v>
      </c>
      <c r="P88" s="213">
        <f t="shared" si="84"/>
        <v>0</v>
      </c>
      <c r="Q88" s="92">
        <f t="shared" si="84"/>
        <v>0</v>
      </c>
      <c r="R88" s="92">
        <f t="shared" si="85"/>
        <v>0</v>
      </c>
      <c r="S88" s="92">
        <f t="shared" si="85"/>
        <v>0</v>
      </c>
      <c r="T88" s="92">
        <f t="shared" si="85"/>
        <v>0</v>
      </c>
      <c r="U88" s="92"/>
      <c r="AA88" s="154"/>
    </row>
    <row r="89" spans="1:27" x14ac:dyDescent="0.15">
      <c r="A89" s="42" t="s">
        <v>58</v>
      </c>
      <c r="B89" s="53">
        <f t="shared" si="63"/>
        <v>1.0589396163750572E-3</v>
      </c>
      <c r="C89" s="53">
        <f t="shared" si="64"/>
        <v>1.0589396163750572E-3</v>
      </c>
      <c r="D89" s="53">
        <f t="shared" si="65"/>
        <v>1.0589396163750572E-3</v>
      </c>
      <c r="E89" s="53">
        <f t="shared" si="66"/>
        <v>1.0589396163750572E-3</v>
      </c>
      <c r="F89" s="53">
        <f t="shared" si="67"/>
        <v>1.0589396163750572E-3</v>
      </c>
      <c r="G89" s="204">
        <f t="shared" si="68"/>
        <v>1.0589396163750572E-3</v>
      </c>
      <c r="H89" s="204">
        <f t="shared" si="75"/>
        <v>1.0589396163750572E-3</v>
      </c>
      <c r="I89" s="204">
        <f t="shared" si="69"/>
        <v>1.0589396163750572E-3</v>
      </c>
      <c r="J89" s="204">
        <f t="shared" si="70"/>
        <v>1.0589396163750572E-3</v>
      </c>
      <c r="K89" s="204">
        <f t="shared" si="71"/>
        <v>1.0589396163750572E-3</v>
      </c>
      <c r="L89" s="204">
        <f t="shared" si="72"/>
        <v>1.0589396163750572E-3</v>
      </c>
      <c r="M89" s="204">
        <f t="shared" si="76"/>
        <v>1.0589396163750572E-3</v>
      </c>
      <c r="N89" s="204">
        <f t="shared" si="77"/>
        <v>1.0589396163750572E-3</v>
      </c>
      <c r="O89" s="366">
        <f t="shared" si="78"/>
        <v>2.0189417394653867E-3</v>
      </c>
      <c r="P89" s="213">
        <f t="shared" si="84"/>
        <v>1.1079056139131674E-3</v>
      </c>
      <c r="Q89" s="92">
        <f t="shared" si="84"/>
        <v>1.0589396163750572E-3</v>
      </c>
      <c r="R89" s="92">
        <f t="shared" si="85"/>
        <v>0</v>
      </c>
      <c r="S89" s="92">
        <f t="shared" si="85"/>
        <v>1.0589396163750572E-3</v>
      </c>
      <c r="T89" s="92">
        <f t="shared" si="85"/>
        <v>0</v>
      </c>
      <c r="U89" s="92"/>
      <c r="AA89" s="154"/>
    </row>
    <row r="90" spans="1:27" x14ac:dyDescent="0.15">
      <c r="A90" s="72" t="s">
        <v>39</v>
      </c>
      <c r="B90" s="61">
        <f t="shared" si="63"/>
        <v>0</v>
      </c>
      <c r="C90" s="61">
        <f t="shared" si="64"/>
        <v>0</v>
      </c>
      <c r="D90" s="61">
        <f t="shared" si="65"/>
        <v>0</v>
      </c>
      <c r="E90" s="61">
        <f t="shared" si="66"/>
        <v>0</v>
      </c>
      <c r="F90" s="61">
        <f t="shared" si="67"/>
        <v>0</v>
      </c>
      <c r="G90" s="205">
        <f t="shared" si="68"/>
        <v>0</v>
      </c>
      <c r="H90" s="205">
        <f t="shared" si="75"/>
        <v>0</v>
      </c>
      <c r="I90" s="205">
        <f t="shared" si="69"/>
        <v>0</v>
      </c>
      <c r="J90" s="205">
        <f t="shared" si="70"/>
        <v>0</v>
      </c>
      <c r="K90" s="205">
        <f t="shared" si="71"/>
        <v>0</v>
      </c>
      <c r="L90" s="205">
        <f t="shared" si="72"/>
        <v>0</v>
      </c>
      <c r="M90" s="205">
        <f t="shared" si="76"/>
        <v>0</v>
      </c>
      <c r="N90" s="205">
        <f t="shared" si="77"/>
        <v>0</v>
      </c>
      <c r="O90" s="366" t="str">
        <f t="shared" si="78"/>
        <v>0%</v>
      </c>
      <c r="P90" s="213">
        <f t="shared" si="84"/>
        <v>0</v>
      </c>
      <c r="Q90" s="92">
        <f t="shared" si="84"/>
        <v>0</v>
      </c>
      <c r="R90" s="92">
        <f t="shared" si="85"/>
        <v>0</v>
      </c>
      <c r="S90" s="92">
        <f t="shared" si="85"/>
        <v>0</v>
      </c>
      <c r="T90" s="92">
        <f t="shared" si="85"/>
        <v>0</v>
      </c>
      <c r="U90" s="92"/>
      <c r="AA90" s="154"/>
    </row>
    <row r="91" spans="1:27" x14ac:dyDescent="0.15">
      <c r="A91" s="76" t="s">
        <v>28</v>
      </c>
      <c r="B91" s="93">
        <f t="shared" si="63"/>
        <v>0</v>
      </c>
      <c r="C91" s="93">
        <f t="shared" si="64"/>
        <v>0</v>
      </c>
      <c r="D91" s="93">
        <f t="shared" si="65"/>
        <v>0</v>
      </c>
      <c r="E91" s="93">
        <f t="shared" si="66"/>
        <v>0</v>
      </c>
      <c r="F91" s="93">
        <f t="shared" si="67"/>
        <v>0</v>
      </c>
      <c r="G91" s="206">
        <f t="shared" si="68"/>
        <v>0</v>
      </c>
      <c r="H91" s="206">
        <f t="shared" si="75"/>
        <v>0</v>
      </c>
      <c r="I91" s="206">
        <f t="shared" si="69"/>
        <v>0</v>
      </c>
      <c r="J91" s="206">
        <f t="shared" si="70"/>
        <v>0</v>
      </c>
      <c r="K91" s="206">
        <f t="shared" si="71"/>
        <v>0</v>
      </c>
      <c r="L91" s="206">
        <f t="shared" si="72"/>
        <v>0</v>
      </c>
      <c r="M91" s="206">
        <f t="shared" si="76"/>
        <v>0</v>
      </c>
      <c r="N91" s="206">
        <f t="shared" si="77"/>
        <v>0</v>
      </c>
      <c r="O91" s="366" t="str">
        <f t="shared" si="78"/>
        <v>0%</v>
      </c>
      <c r="P91" s="213">
        <f t="shared" si="84"/>
        <v>0</v>
      </c>
      <c r="Q91" s="92">
        <f t="shared" si="84"/>
        <v>0</v>
      </c>
      <c r="R91" s="92">
        <f t="shared" si="85"/>
        <v>0</v>
      </c>
      <c r="S91" s="92">
        <f t="shared" si="85"/>
        <v>0</v>
      </c>
      <c r="T91" s="92">
        <f t="shared" si="85"/>
        <v>0</v>
      </c>
      <c r="U91" s="92"/>
      <c r="AA91" s="154"/>
    </row>
    <row r="92" spans="1:27" x14ac:dyDescent="0.15">
      <c r="A92" s="81" t="s">
        <v>478</v>
      </c>
      <c r="B92" s="8">
        <f>F46</f>
        <v>0</v>
      </c>
      <c r="C92" s="8">
        <f>K46</f>
        <v>3.0999999999999999E-3</v>
      </c>
      <c r="D92" s="8">
        <f>P46</f>
        <v>1.8155801304421074E-2</v>
      </c>
      <c r="E92" s="8">
        <f>U46</f>
        <v>0</v>
      </c>
      <c r="F92" s="8">
        <f>Z46</f>
        <v>0</v>
      </c>
      <c r="G92" s="201">
        <f>AE46</f>
        <v>0</v>
      </c>
      <c r="H92" s="201">
        <f t="shared" si="75"/>
        <v>0</v>
      </c>
      <c r="I92" s="201">
        <f t="shared" si="69"/>
        <v>0</v>
      </c>
      <c r="J92" s="201">
        <f t="shared" si="70"/>
        <v>0</v>
      </c>
      <c r="K92" s="201">
        <f t="shared" si="71"/>
        <v>0</v>
      </c>
      <c r="L92" s="201">
        <f t="shared" si="72"/>
        <v>0</v>
      </c>
      <c r="M92" s="201">
        <f t="shared" si="76"/>
        <v>0</v>
      </c>
      <c r="N92" s="201">
        <f t="shared" si="77"/>
        <v>0</v>
      </c>
      <c r="O92" s="366" t="str">
        <f t="shared" si="78"/>
        <v>0%</v>
      </c>
      <c r="P92" s="213">
        <f t="shared" si="84"/>
        <v>1.144852778516189E-2</v>
      </c>
      <c r="Q92" s="92">
        <f t="shared" si="84"/>
        <v>0</v>
      </c>
      <c r="R92" s="92">
        <f t="shared" si="85"/>
        <v>0</v>
      </c>
      <c r="S92" s="92">
        <f t="shared" si="85"/>
        <v>0</v>
      </c>
      <c r="T92" s="92">
        <f t="shared" si="85"/>
        <v>0</v>
      </c>
      <c r="U92" s="92"/>
      <c r="AA92" s="154"/>
    </row>
    <row r="93" spans="1:27" x14ac:dyDescent="0.15">
      <c r="A93" s="81" t="s">
        <v>479</v>
      </c>
      <c r="B93" s="8">
        <f>G46</f>
        <v>0</v>
      </c>
      <c r="C93" s="8">
        <f>L46</f>
        <v>5.0000000000000001E-3</v>
      </c>
      <c r="D93" s="8">
        <f>Q46</f>
        <v>0</v>
      </c>
      <c r="E93" s="8">
        <f>V46</f>
        <v>0</v>
      </c>
      <c r="F93" s="8">
        <f>AA46</f>
        <v>0</v>
      </c>
      <c r="G93" s="201">
        <f>AF46</f>
        <v>0</v>
      </c>
      <c r="H93" s="201">
        <f t="shared" si="75"/>
        <v>0</v>
      </c>
      <c r="I93" s="201">
        <f t="shared" si="69"/>
        <v>0</v>
      </c>
      <c r="J93" s="201">
        <f t="shared" si="70"/>
        <v>0</v>
      </c>
      <c r="K93" s="201">
        <f t="shared" si="71"/>
        <v>0</v>
      </c>
      <c r="L93" s="201">
        <f t="shared" si="72"/>
        <v>0</v>
      </c>
      <c r="M93" s="201">
        <f t="shared" si="76"/>
        <v>0</v>
      </c>
      <c r="N93" s="201">
        <f t="shared" si="77"/>
        <v>0</v>
      </c>
      <c r="O93" s="366" t="str">
        <f t="shared" si="78"/>
        <v>0%</v>
      </c>
      <c r="P93" s="213">
        <f t="shared" si="84"/>
        <v>1.9199297854249904E-3</v>
      </c>
      <c r="Q93" s="92">
        <f t="shared" si="84"/>
        <v>0</v>
      </c>
      <c r="R93" s="92">
        <f t="shared" si="85"/>
        <v>0</v>
      </c>
      <c r="S93" s="92">
        <f t="shared" si="85"/>
        <v>0</v>
      </c>
      <c r="T93" s="92">
        <f t="shared" si="85"/>
        <v>0</v>
      </c>
      <c r="U93" s="92"/>
      <c r="AA93" s="154"/>
    </row>
  </sheetData>
  <mergeCells count="33">
    <mergeCell ref="A48:K48"/>
    <mergeCell ref="A49:O49"/>
    <mergeCell ref="P49:U49"/>
    <mergeCell ref="BC4:BG4"/>
    <mergeCell ref="AN3:AR3"/>
    <mergeCell ref="AS3:AW3"/>
    <mergeCell ref="AX3:BB3"/>
    <mergeCell ref="BC3:BG3"/>
    <mergeCell ref="AX4:BB4"/>
    <mergeCell ref="E4:I4"/>
    <mergeCell ref="J4:N4"/>
    <mergeCell ref="O4:S4"/>
    <mergeCell ref="T4:X4"/>
    <mergeCell ref="Y4:AC4"/>
    <mergeCell ref="AI3:AM3"/>
    <mergeCell ref="AD4:AH4"/>
    <mergeCell ref="B2:C2"/>
    <mergeCell ref="D2:D3"/>
    <mergeCell ref="E2:M2"/>
    <mergeCell ref="E3:I3"/>
    <mergeCell ref="J3:N3"/>
    <mergeCell ref="W49:X49"/>
    <mergeCell ref="O3:S3"/>
    <mergeCell ref="T3:X3"/>
    <mergeCell ref="Y3:AC3"/>
    <mergeCell ref="AD3:AH3"/>
    <mergeCell ref="BH3:BL3"/>
    <mergeCell ref="BH4:BL4"/>
    <mergeCell ref="BM3:BQ3"/>
    <mergeCell ref="BM4:BQ4"/>
    <mergeCell ref="AI4:AM4"/>
    <mergeCell ref="AN4:AR4"/>
    <mergeCell ref="AS4:AW4"/>
  </mergeCells>
  <phoneticPr fontId="2" type="noConversion"/>
  <conditionalFormatting sqref="H21:I21">
    <cfRule type="cellIs" dxfId="14072" priority="495" operator="lessThan">
      <formula>#REF!</formula>
    </cfRule>
  </conditionalFormatting>
  <conditionalFormatting sqref="H9:I9">
    <cfRule type="cellIs" dxfId="14071" priority="497" operator="lessThan">
      <formula>#REF!</formula>
    </cfRule>
    <cfRule type="cellIs" dxfId="14070" priority="498" operator="greaterThan">
      <formula>#REF!</formula>
    </cfRule>
  </conditionalFormatting>
  <conditionalFormatting sqref="H10:I10">
    <cfRule type="cellIs" dxfId="14069" priority="496" operator="lessThan">
      <formula>#REF!</formula>
    </cfRule>
  </conditionalFormatting>
  <conditionalFormatting sqref="H11:I11">
    <cfRule type="cellIs" dxfId="14068" priority="494" operator="lessThan">
      <formula>#REF!</formula>
    </cfRule>
  </conditionalFormatting>
  <conditionalFormatting sqref="H12:I12">
    <cfRule type="cellIs" dxfId="14067" priority="493" operator="lessThan">
      <formula>#REF!</formula>
    </cfRule>
  </conditionalFormatting>
  <conditionalFormatting sqref="O19 O13:O14 O17">
    <cfRule type="cellIs" dxfId="14066" priority="492" operator="greaterThan">
      <formula>#REF!</formula>
    </cfRule>
  </conditionalFormatting>
  <conditionalFormatting sqref="H20:I20">
    <cfRule type="cellIs" dxfId="14065" priority="499" operator="lessThan">
      <formula>#REF!</formula>
    </cfRule>
    <cfRule type="cellIs" dxfId="14064" priority="500" operator="lessThan">
      <formula>#REF!</formula>
    </cfRule>
  </conditionalFormatting>
  <conditionalFormatting sqref="M21">
    <cfRule type="cellIs" dxfId="14063" priority="489" operator="lessThan">
      <formula>#REF!</formula>
    </cfRule>
  </conditionalFormatting>
  <conditionalFormatting sqref="M11:N11">
    <cfRule type="cellIs" dxfId="14062" priority="488" operator="lessThan">
      <formula>#REF!</formula>
    </cfRule>
  </conditionalFormatting>
  <conditionalFormatting sqref="M12:N12">
    <cfRule type="cellIs" dxfId="14061" priority="487" operator="lessThan">
      <formula>#REF!</formula>
    </cfRule>
  </conditionalFormatting>
  <conditionalFormatting sqref="M20">
    <cfRule type="cellIs" dxfId="14060" priority="490" operator="lessThan">
      <formula>#REF!</formula>
    </cfRule>
    <cfRule type="cellIs" dxfId="14059" priority="491" operator="lessThan">
      <formula>#REF!</formula>
    </cfRule>
  </conditionalFormatting>
  <conditionalFormatting sqref="L13">
    <cfRule type="cellIs" dxfId="14058" priority="486" operator="greaterThan">
      <formula>#REF!</formula>
    </cfRule>
  </conditionalFormatting>
  <conditionalFormatting sqref="H30:I30">
    <cfRule type="cellIs" dxfId="14057" priority="483" operator="lessThan">
      <formula>#REF!</formula>
    </cfRule>
  </conditionalFormatting>
  <conditionalFormatting sqref="H29:I29">
    <cfRule type="cellIs" dxfId="14056" priority="484" operator="lessThan">
      <formula>#REF!</formula>
    </cfRule>
    <cfRule type="cellIs" dxfId="14055" priority="485" operator="lessThan">
      <formula>#REF!</formula>
    </cfRule>
  </conditionalFormatting>
  <conditionalFormatting sqref="M30">
    <cfRule type="cellIs" dxfId="14054" priority="480" operator="lessThan">
      <formula>#REF!</formula>
    </cfRule>
  </conditionalFormatting>
  <conditionalFormatting sqref="M29">
    <cfRule type="cellIs" dxfId="14053" priority="481" operator="lessThan">
      <formula>#REF!</formula>
    </cfRule>
    <cfRule type="cellIs" dxfId="14052" priority="482" operator="lessThan">
      <formula>#REF!</formula>
    </cfRule>
  </conditionalFormatting>
  <conditionalFormatting sqref="H39:I39">
    <cfRule type="cellIs" dxfId="14051" priority="477" operator="lessThan">
      <formula>#REF!</formula>
    </cfRule>
  </conditionalFormatting>
  <conditionalFormatting sqref="H38:I38">
    <cfRule type="cellIs" dxfId="14050" priority="478" operator="lessThan">
      <formula>#REF!</formula>
    </cfRule>
    <cfRule type="cellIs" dxfId="14049" priority="479" operator="lessThan">
      <formula>#REF!</formula>
    </cfRule>
  </conditionalFormatting>
  <conditionalFormatting sqref="M39">
    <cfRule type="cellIs" dxfId="14048" priority="476" operator="lessThan">
      <formula>#REF!</formula>
    </cfRule>
  </conditionalFormatting>
  <conditionalFormatting sqref="R21">
    <cfRule type="cellIs" dxfId="14047" priority="473" operator="lessThan">
      <formula>#REF!</formula>
    </cfRule>
  </conditionalFormatting>
  <conditionalFormatting sqref="R11:S11">
    <cfRule type="cellIs" dxfId="14046" priority="472" operator="lessThan">
      <formula>#REF!</formula>
    </cfRule>
  </conditionalFormatting>
  <conditionalFormatting sqref="R12:S12">
    <cfRule type="cellIs" dxfId="14045" priority="471" operator="lessThan">
      <formula>#REF!</formula>
    </cfRule>
  </conditionalFormatting>
  <conditionalFormatting sqref="R20">
    <cfRule type="cellIs" dxfId="14044" priority="474" operator="lessThan">
      <formula>#REF!</formula>
    </cfRule>
    <cfRule type="cellIs" dxfId="14043" priority="475" operator="lessThan">
      <formula>#REF!</formula>
    </cfRule>
  </conditionalFormatting>
  <conditionalFormatting sqref="R30">
    <cfRule type="cellIs" dxfId="14042" priority="468" operator="lessThan">
      <formula>#REF!</formula>
    </cfRule>
  </conditionalFormatting>
  <conditionalFormatting sqref="R29">
    <cfRule type="cellIs" dxfId="14041" priority="469" operator="lessThan">
      <formula>#REF!</formula>
    </cfRule>
    <cfRule type="cellIs" dxfId="14040" priority="470" operator="lessThan">
      <formula>#REF!</formula>
    </cfRule>
  </conditionalFormatting>
  <conditionalFormatting sqref="R39">
    <cfRule type="cellIs" dxfId="14039" priority="467" operator="lessThan">
      <formula>#REF!</formula>
    </cfRule>
  </conditionalFormatting>
  <conditionalFormatting sqref="M9:N9">
    <cfRule type="cellIs" dxfId="14038" priority="465" operator="lessThan">
      <formula>#REF!</formula>
    </cfRule>
    <cfRule type="cellIs" dxfId="14037" priority="466" operator="greaterThan">
      <formula>#REF!</formula>
    </cfRule>
  </conditionalFormatting>
  <conditionalFormatting sqref="R9:S9">
    <cfRule type="cellIs" dxfId="14036" priority="463" operator="lessThan">
      <formula>#REF!</formula>
    </cfRule>
    <cfRule type="cellIs" dxfId="14035" priority="464" operator="greaterThan">
      <formula>#REF!</formula>
    </cfRule>
  </conditionalFormatting>
  <conditionalFormatting sqref="T13 T17 T15">
    <cfRule type="cellIs" dxfId="14034" priority="462" operator="greaterThan">
      <formula>#REF!</formula>
    </cfRule>
  </conditionalFormatting>
  <conditionalFormatting sqref="W21">
    <cfRule type="cellIs" dxfId="14033" priority="459" operator="lessThan">
      <formula>#REF!</formula>
    </cfRule>
  </conditionalFormatting>
  <conditionalFormatting sqref="W11:X11">
    <cfRule type="cellIs" dxfId="14032" priority="458" operator="lessThan">
      <formula>#REF!</formula>
    </cfRule>
  </conditionalFormatting>
  <conditionalFormatting sqref="W12:X12">
    <cfRule type="cellIs" dxfId="14031" priority="457" operator="lessThan">
      <formula>#REF!</formula>
    </cfRule>
  </conditionalFormatting>
  <conditionalFormatting sqref="W20">
    <cfRule type="cellIs" dxfId="14030" priority="460" operator="lessThan">
      <formula>#REF!</formula>
    </cfRule>
    <cfRule type="cellIs" dxfId="14029" priority="461" operator="lessThan">
      <formula>#REF!</formula>
    </cfRule>
  </conditionalFormatting>
  <conditionalFormatting sqref="W30">
    <cfRule type="cellIs" dxfId="14028" priority="454" operator="lessThan">
      <formula>#REF!</formula>
    </cfRule>
  </conditionalFormatting>
  <conditionalFormatting sqref="W29">
    <cfRule type="cellIs" dxfId="14027" priority="455" operator="lessThan">
      <formula>#REF!</formula>
    </cfRule>
    <cfRule type="cellIs" dxfId="14026" priority="456" operator="lessThan">
      <formula>#REF!</formula>
    </cfRule>
  </conditionalFormatting>
  <conditionalFormatting sqref="W39">
    <cfRule type="cellIs" dxfId="14025" priority="453" operator="lessThan">
      <formula>#REF!</formula>
    </cfRule>
  </conditionalFormatting>
  <conditionalFormatting sqref="W9:X9">
    <cfRule type="cellIs" dxfId="14024" priority="451" operator="lessThan">
      <formula>#REF!</formula>
    </cfRule>
    <cfRule type="cellIs" dxfId="14023" priority="452" operator="greaterThan">
      <formula>#REF!</formula>
    </cfRule>
  </conditionalFormatting>
  <conditionalFormatting sqref="Y19 Y13:Y15 Y17">
    <cfRule type="cellIs" dxfId="14022" priority="450" operator="greaterThan">
      <formula>#REF!</formula>
    </cfRule>
  </conditionalFormatting>
  <conditionalFormatting sqref="AB21">
    <cfRule type="cellIs" dxfId="14021" priority="447" operator="lessThan">
      <formula>#REF!</formula>
    </cfRule>
  </conditionalFormatting>
  <conditionalFormatting sqref="AB11:AC11">
    <cfRule type="cellIs" dxfId="14020" priority="446" operator="lessThan">
      <formula>#REF!</formula>
    </cfRule>
  </conditionalFormatting>
  <conditionalFormatting sqref="AB12:AC12">
    <cfRule type="cellIs" dxfId="14019" priority="445" operator="lessThan">
      <formula>#REF!</formula>
    </cfRule>
  </conditionalFormatting>
  <conditionalFormatting sqref="AB20">
    <cfRule type="cellIs" dxfId="14018" priority="448" operator="lessThan">
      <formula>#REF!</formula>
    </cfRule>
    <cfRule type="cellIs" dxfId="14017" priority="449" operator="lessThan">
      <formula>#REF!</formula>
    </cfRule>
  </conditionalFormatting>
  <conditionalFormatting sqref="AB30">
    <cfRule type="cellIs" dxfId="14016" priority="442" operator="lessThan">
      <formula>#REF!</formula>
    </cfRule>
  </conditionalFormatting>
  <conditionalFormatting sqref="AB29">
    <cfRule type="cellIs" dxfId="14015" priority="443" operator="lessThan">
      <formula>#REF!</formula>
    </cfRule>
    <cfRule type="cellIs" dxfId="14014" priority="444" operator="lessThan">
      <formula>#REF!</formula>
    </cfRule>
  </conditionalFormatting>
  <conditionalFormatting sqref="AB39">
    <cfRule type="cellIs" dxfId="14013" priority="441" operator="lessThan">
      <formula>#REF!</formula>
    </cfRule>
  </conditionalFormatting>
  <conditionalFormatting sqref="AB9:AC9">
    <cfRule type="cellIs" dxfId="14012" priority="439" operator="lessThan">
      <formula>#REF!</formula>
    </cfRule>
    <cfRule type="cellIs" dxfId="14011" priority="440" operator="greaterThan">
      <formula>#REF!</formula>
    </cfRule>
  </conditionalFormatting>
  <conditionalFormatting sqref="AD19 AD13:AD15 AD17">
    <cfRule type="cellIs" dxfId="14010" priority="438" operator="greaterThan">
      <formula>#REF!</formula>
    </cfRule>
  </conditionalFormatting>
  <conditionalFormatting sqref="AG21">
    <cfRule type="cellIs" dxfId="14009" priority="435" operator="lessThan">
      <formula>#REF!</formula>
    </cfRule>
  </conditionalFormatting>
  <conditionalFormatting sqref="AG11:AH11">
    <cfRule type="cellIs" dxfId="14008" priority="434" operator="lessThan">
      <formula>#REF!</formula>
    </cfRule>
  </conditionalFormatting>
  <conditionalFormatting sqref="AG12:AH12">
    <cfRule type="cellIs" dxfId="14007" priority="433" operator="lessThan">
      <formula>#REF!</formula>
    </cfRule>
  </conditionalFormatting>
  <conditionalFormatting sqref="AG20">
    <cfRule type="cellIs" dxfId="14006" priority="436" operator="lessThan">
      <formula>#REF!</formula>
    </cfRule>
    <cfRule type="cellIs" dxfId="14005" priority="437" operator="lessThan">
      <formula>#REF!</formula>
    </cfRule>
  </conditionalFormatting>
  <conditionalFormatting sqref="AG30">
    <cfRule type="cellIs" dxfId="14004" priority="430" operator="lessThan">
      <formula>#REF!</formula>
    </cfRule>
  </conditionalFormatting>
  <conditionalFormatting sqref="AG29">
    <cfRule type="cellIs" dxfId="14003" priority="431" operator="lessThan">
      <formula>#REF!</formula>
    </cfRule>
    <cfRule type="cellIs" dxfId="14002" priority="432" operator="lessThan">
      <formula>#REF!</formula>
    </cfRule>
  </conditionalFormatting>
  <conditionalFormatting sqref="AG39">
    <cfRule type="cellIs" dxfId="14001" priority="429" operator="lessThan">
      <formula>#REF!</formula>
    </cfRule>
  </conditionalFormatting>
  <conditionalFormatting sqref="AG9:AH9">
    <cfRule type="cellIs" dxfId="14000" priority="427" operator="lessThan">
      <formula>#REF!</formula>
    </cfRule>
    <cfRule type="cellIs" dxfId="13999" priority="428" operator="greaterThan">
      <formula>#REF!</formula>
    </cfRule>
  </conditionalFormatting>
  <conditionalFormatting sqref="J17:L17 L14:L15">
    <cfRule type="cellIs" dxfId="13998" priority="425" operator="greaterThan">
      <formula>#REF!</formula>
    </cfRule>
  </conditionalFormatting>
  <conditionalFormatting sqref="P13:Q13">
    <cfRule type="cellIs" dxfId="13997" priority="424" operator="greaterThan">
      <formula>#REF!</formula>
    </cfRule>
  </conditionalFormatting>
  <conditionalFormatting sqref="P19:Q19 P14:Q14 P17:Q17 Q15">
    <cfRule type="cellIs" dxfId="13996" priority="423" operator="greaterThan">
      <formula>#REF!</formula>
    </cfRule>
  </conditionalFormatting>
  <conditionalFormatting sqref="U13:V13">
    <cfRule type="cellIs" dxfId="13995" priority="422" operator="greaterThan">
      <formula>#REF!</formula>
    </cfRule>
  </conditionalFormatting>
  <conditionalFormatting sqref="U19:V19 U15:V15 U17:V17 V14">
    <cfRule type="cellIs" dxfId="13994" priority="421" operator="greaterThan">
      <formula>#REF!</formula>
    </cfRule>
  </conditionalFormatting>
  <conditionalFormatting sqref="Z13:AA13">
    <cfRule type="cellIs" dxfId="13993" priority="420" operator="greaterThan">
      <formula>#REF!</formula>
    </cfRule>
  </conditionalFormatting>
  <conditionalFormatting sqref="Z19:AA19 Z14:AA15 Z17:AA17">
    <cfRule type="cellIs" dxfId="13992" priority="419" operator="greaterThan">
      <formula>#REF!</formula>
    </cfRule>
  </conditionalFormatting>
  <conditionalFormatting sqref="AE13:AF13">
    <cfRule type="cellIs" dxfId="13991" priority="418" operator="greaterThan">
      <formula>#REF!</formula>
    </cfRule>
  </conditionalFormatting>
  <conditionalFormatting sqref="AE19:AF19 AE14:AF15 AE17:AF17">
    <cfRule type="cellIs" dxfId="13990" priority="417" operator="greaterThan">
      <formula>#REF!</formula>
    </cfRule>
  </conditionalFormatting>
  <conditionalFormatting sqref="F14:G14">
    <cfRule type="cellIs" dxfId="13989" priority="416" operator="greaterThan">
      <formula>#REF!</formula>
    </cfRule>
  </conditionalFormatting>
  <conditionalFormatting sqref="E14">
    <cfRule type="cellIs" dxfId="13988" priority="414" operator="greaterThan">
      <formula>#REF!</formula>
    </cfRule>
  </conditionalFormatting>
  <conditionalFormatting sqref="M38">
    <cfRule type="cellIs" dxfId="13987" priority="412" operator="lessThan">
      <formula>#REF!</formula>
    </cfRule>
    <cfRule type="cellIs" dxfId="13986" priority="413" operator="lessThan">
      <formula>#REF!</formula>
    </cfRule>
  </conditionalFormatting>
  <conditionalFormatting sqref="R38">
    <cfRule type="cellIs" dxfId="13985" priority="410" operator="lessThan">
      <formula>#REF!</formula>
    </cfRule>
    <cfRule type="cellIs" dxfId="13984" priority="411" operator="lessThan">
      <formula>#REF!</formula>
    </cfRule>
  </conditionalFormatting>
  <conditionalFormatting sqref="W38">
    <cfRule type="cellIs" dxfId="13983" priority="408" operator="lessThan">
      <formula>#REF!</formula>
    </cfRule>
    <cfRule type="cellIs" dxfId="13982" priority="409" operator="lessThan">
      <formula>#REF!</formula>
    </cfRule>
  </conditionalFormatting>
  <conditionalFormatting sqref="AB38">
    <cfRule type="cellIs" dxfId="13981" priority="406" operator="lessThan">
      <formula>#REF!</formula>
    </cfRule>
    <cfRule type="cellIs" dxfId="13980" priority="407" operator="lessThan">
      <formula>#REF!</formula>
    </cfRule>
  </conditionalFormatting>
  <conditionalFormatting sqref="AG38">
    <cfRule type="cellIs" dxfId="13979" priority="404" operator="lessThan">
      <formula>#REF!</formula>
    </cfRule>
    <cfRule type="cellIs" dxfId="13978" priority="405" operator="lessThan">
      <formula>#REF!</formula>
    </cfRule>
  </conditionalFormatting>
  <conditionalFormatting sqref="N10">
    <cfRule type="cellIs" dxfId="13977" priority="403" operator="lessThan">
      <formula>#REF!</formula>
    </cfRule>
  </conditionalFormatting>
  <conditionalFormatting sqref="S10">
    <cfRule type="cellIs" dxfId="13976" priority="402" operator="lessThan">
      <formula>#REF!</formula>
    </cfRule>
  </conditionalFormatting>
  <conditionalFormatting sqref="X10">
    <cfRule type="cellIs" dxfId="13975" priority="401" operator="lessThan">
      <formula>#REF!</formula>
    </cfRule>
  </conditionalFormatting>
  <conditionalFormatting sqref="AC10">
    <cfRule type="cellIs" dxfId="13974" priority="400" operator="lessThan">
      <formula>#REF!</formula>
    </cfRule>
  </conditionalFormatting>
  <conditionalFormatting sqref="AH10">
    <cfRule type="cellIs" dxfId="13973" priority="399" operator="lessThan">
      <formula>#REF!</formula>
    </cfRule>
  </conditionalFormatting>
  <conditionalFormatting sqref="AI19 AI13:AI15 AI17">
    <cfRule type="cellIs" dxfId="13972" priority="398" operator="greaterThan">
      <formula>#REF!</formula>
    </cfRule>
  </conditionalFormatting>
  <conditionalFormatting sqref="AL21">
    <cfRule type="cellIs" dxfId="13971" priority="395" operator="lessThan">
      <formula>#REF!</formula>
    </cfRule>
  </conditionalFormatting>
  <conditionalFormatting sqref="AL11:AM11">
    <cfRule type="cellIs" dxfId="13970" priority="394" operator="lessThan">
      <formula>#REF!</formula>
    </cfRule>
  </conditionalFormatting>
  <conditionalFormatting sqref="AL12:AM12">
    <cfRule type="cellIs" dxfId="13969" priority="393" operator="lessThan">
      <formula>#REF!</formula>
    </cfRule>
  </conditionalFormatting>
  <conditionalFormatting sqref="AL20">
    <cfRule type="cellIs" dxfId="13968" priority="396" operator="lessThan">
      <formula>#REF!</formula>
    </cfRule>
    <cfRule type="cellIs" dxfId="13967" priority="397" operator="lessThan">
      <formula>#REF!</formula>
    </cfRule>
  </conditionalFormatting>
  <conditionalFormatting sqref="AL30">
    <cfRule type="cellIs" dxfId="13966" priority="390" operator="lessThan">
      <formula>#REF!</formula>
    </cfRule>
  </conditionalFormatting>
  <conditionalFormatting sqref="AL29">
    <cfRule type="cellIs" dxfId="13965" priority="391" operator="lessThan">
      <formula>#REF!</formula>
    </cfRule>
    <cfRule type="cellIs" dxfId="13964" priority="392" operator="lessThan">
      <formula>#REF!</formula>
    </cfRule>
  </conditionalFormatting>
  <conditionalFormatting sqref="AL39">
    <cfRule type="cellIs" dxfId="13963" priority="389" operator="lessThan">
      <formula>#REF!</formula>
    </cfRule>
  </conditionalFormatting>
  <conditionalFormatting sqref="AL9:AM9">
    <cfRule type="cellIs" dxfId="13962" priority="387" operator="lessThan">
      <formula>#REF!</formula>
    </cfRule>
    <cfRule type="cellIs" dxfId="13961" priority="388" operator="greaterThan">
      <formula>#REF!</formula>
    </cfRule>
  </conditionalFormatting>
  <conditionalFormatting sqref="AJ13:AK13">
    <cfRule type="cellIs" dxfId="13960" priority="386" operator="greaterThan">
      <formula>#REF!</formula>
    </cfRule>
  </conditionalFormatting>
  <conditionalFormatting sqref="AJ19:AK19 AJ14:AK15 AJ17:AK17">
    <cfRule type="cellIs" dxfId="13959" priority="385" operator="greaterThan">
      <formula>#REF!</formula>
    </cfRule>
  </conditionalFormatting>
  <conditionalFormatting sqref="AL38">
    <cfRule type="cellIs" dxfId="13958" priority="383" operator="lessThan">
      <formula>#REF!</formula>
    </cfRule>
    <cfRule type="cellIs" dxfId="13957" priority="384" operator="lessThan">
      <formula>#REF!</formula>
    </cfRule>
  </conditionalFormatting>
  <conditionalFormatting sqref="AM10">
    <cfRule type="cellIs" dxfId="13956" priority="382" operator="lessThan">
      <formula>#REF!</formula>
    </cfRule>
  </conditionalFormatting>
  <conditionalFormatting sqref="AN19 AN13:AN15 AN17">
    <cfRule type="cellIs" dxfId="13955" priority="381" operator="greaterThan">
      <formula>#REF!</formula>
    </cfRule>
  </conditionalFormatting>
  <conditionalFormatting sqref="AQ21">
    <cfRule type="cellIs" dxfId="13954" priority="378" operator="lessThan">
      <formula>#REF!</formula>
    </cfRule>
  </conditionalFormatting>
  <conditionalFormatting sqref="AQ11:AR11">
    <cfRule type="cellIs" dxfId="13953" priority="377" operator="lessThan">
      <formula>#REF!</formula>
    </cfRule>
  </conditionalFormatting>
  <conditionalFormatting sqref="AQ12:AR12">
    <cfRule type="cellIs" dxfId="13952" priority="376" operator="lessThan">
      <formula>#REF!</formula>
    </cfRule>
  </conditionalFormatting>
  <conditionalFormatting sqref="AQ20">
    <cfRule type="cellIs" dxfId="13951" priority="379" operator="lessThan">
      <formula>#REF!</formula>
    </cfRule>
    <cfRule type="cellIs" dxfId="13950" priority="380" operator="lessThan">
      <formula>#REF!</formula>
    </cfRule>
  </conditionalFormatting>
  <conditionalFormatting sqref="AQ30">
    <cfRule type="cellIs" dxfId="13949" priority="373" operator="lessThan">
      <formula>#REF!</formula>
    </cfRule>
  </conditionalFormatting>
  <conditionalFormatting sqref="AQ29">
    <cfRule type="cellIs" dxfId="13948" priority="374" operator="lessThan">
      <formula>#REF!</formula>
    </cfRule>
    <cfRule type="cellIs" dxfId="13947" priority="375" operator="lessThan">
      <formula>#REF!</formula>
    </cfRule>
  </conditionalFormatting>
  <conditionalFormatting sqref="AQ39">
    <cfRule type="cellIs" dxfId="13946" priority="372" operator="lessThan">
      <formula>#REF!</formula>
    </cfRule>
  </conditionalFormatting>
  <conditionalFormatting sqref="AQ9:AR9">
    <cfRule type="cellIs" dxfId="13945" priority="370" operator="lessThan">
      <formula>#REF!</formula>
    </cfRule>
    <cfRule type="cellIs" dxfId="13944" priority="371" operator="greaterThan">
      <formula>#REF!</formula>
    </cfRule>
  </conditionalFormatting>
  <conditionalFormatting sqref="AO13:AP13">
    <cfRule type="cellIs" dxfId="13943" priority="369" operator="greaterThan">
      <formula>#REF!</formula>
    </cfRule>
  </conditionalFormatting>
  <conditionalFormatting sqref="AO19:AP19 AO14:AP15 AO17:AP17">
    <cfRule type="cellIs" dxfId="13942" priority="368" operator="greaterThan">
      <formula>#REF!</formula>
    </cfRule>
  </conditionalFormatting>
  <conditionalFormatting sqref="AQ38">
    <cfRule type="cellIs" dxfId="13941" priority="366" operator="lessThan">
      <formula>#REF!</formula>
    </cfRule>
    <cfRule type="cellIs" dxfId="13940" priority="367" operator="lessThan">
      <formula>#REF!</formula>
    </cfRule>
  </conditionalFormatting>
  <conditionalFormatting sqref="AR10">
    <cfRule type="cellIs" dxfId="13939" priority="365" operator="lessThan">
      <formula>#REF!</formula>
    </cfRule>
  </conditionalFormatting>
  <conditionalFormatting sqref="AS19 AS13:AS15 AS17">
    <cfRule type="cellIs" dxfId="13938" priority="364" operator="greaterThan">
      <formula>#REF!</formula>
    </cfRule>
  </conditionalFormatting>
  <conditionalFormatting sqref="AV21">
    <cfRule type="cellIs" dxfId="13937" priority="361" operator="lessThan">
      <formula>#REF!</formula>
    </cfRule>
  </conditionalFormatting>
  <conditionalFormatting sqref="AV11:AW11">
    <cfRule type="cellIs" dxfId="13936" priority="360" operator="lessThan">
      <formula>#REF!</formula>
    </cfRule>
  </conditionalFormatting>
  <conditionalFormatting sqref="AV12:AW12">
    <cfRule type="cellIs" dxfId="13935" priority="359" operator="lessThan">
      <formula>#REF!</formula>
    </cfRule>
  </conditionalFormatting>
  <conditionalFormatting sqref="AV20">
    <cfRule type="cellIs" dxfId="13934" priority="362" operator="lessThan">
      <formula>#REF!</formula>
    </cfRule>
    <cfRule type="cellIs" dxfId="13933" priority="363" operator="lessThan">
      <formula>#REF!</formula>
    </cfRule>
  </conditionalFormatting>
  <conditionalFormatting sqref="AV30">
    <cfRule type="cellIs" dxfId="13932" priority="356" operator="lessThan">
      <formula>#REF!</formula>
    </cfRule>
  </conditionalFormatting>
  <conditionalFormatting sqref="AV29">
    <cfRule type="cellIs" dxfId="13931" priority="357" operator="lessThan">
      <formula>#REF!</formula>
    </cfRule>
    <cfRule type="cellIs" dxfId="13930" priority="358" operator="lessThan">
      <formula>#REF!</formula>
    </cfRule>
  </conditionalFormatting>
  <conditionalFormatting sqref="AV39">
    <cfRule type="cellIs" dxfId="13929" priority="355" operator="lessThan">
      <formula>#REF!</formula>
    </cfRule>
  </conditionalFormatting>
  <conditionalFormatting sqref="AV9:AW9">
    <cfRule type="cellIs" dxfId="13928" priority="353" operator="lessThan">
      <formula>#REF!</formula>
    </cfRule>
    <cfRule type="cellIs" dxfId="13927" priority="354" operator="greaterThan">
      <formula>#REF!</formula>
    </cfRule>
  </conditionalFormatting>
  <conditionalFormatting sqref="AT13:AU13">
    <cfRule type="cellIs" dxfId="13926" priority="352" operator="greaterThan">
      <formula>#REF!</formula>
    </cfRule>
  </conditionalFormatting>
  <conditionalFormatting sqref="AT19:AU19 AT14:AU15 AT17:AU17">
    <cfRule type="cellIs" dxfId="13925" priority="351" operator="greaterThan">
      <formula>#REF!</formula>
    </cfRule>
  </conditionalFormatting>
  <conditionalFormatting sqref="AV38">
    <cfRule type="cellIs" dxfId="13924" priority="349" operator="lessThan">
      <formula>#REF!</formula>
    </cfRule>
    <cfRule type="cellIs" dxfId="13923" priority="350" operator="lessThan">
      <formula>#REF!</formula>
    </cfRule>
  </conditionalFormatting>
  <conditionalFormatting sqref="AW10">
    <cfRule type="cellIs" dxfId="13922" priority="348" operator="lessThan">
      <formula>#REF!</formula>
    </cfRule>
  </conditionalFormatting>
  <conditionalFormatting sqref="AX19 AX13:AX15 AX17">
    <cfRule type="cellIs" dxfId="13921" priority="347" operator="greaterThan">
      <formula>#REF!</formula>
    </cfRule>
  </conditionalFormatting>
  <conditionalFormatting sqref="BA21">
    <cfRule type="cellIs" dxfId="13920" priority="344" operator="lessThan">
      <formula>#REF!</formula>
    </cfRule>
  </conditionalFormatting>
  <conditionalFormatting sqref="BA11:BB11">
    <cfRule type="cellIs" dxfId="13919" priority="343" operator="lessThan">
      <formula>#REF!</formula>
    </cfRule>
  </conditionalFormatting>
  <conditionalFormatting sqref="BA12:BB12">
    <cfRule type="cellIs" dxfId="13918" priority="342" operator="lessThan">
      <formula>#REF!</formula>
    </cfRule>
  </conditionalFormatting>
  <conditionalFormatting sqref="BA20">
    <cfRule type="cellIs" dxfId="13917" priority="345" operator="lessThan">
      <formula>#REF!</formula>
    </cfRule>
    <cfRule type="cellIs" dxfId="13916" priority="346" operator="lessThan">
      <formula>#REF!</formula>
    </cfRule>
  </conditionalFormatting>
  <conditionalFormatting sqref="BA30">
    <cfRule type="cellIs" dxfId="13915" priority="339" operator="lessThan">
      <formula>#REF!</formula>
    </cfRule>
  </conditionalFormatting>
  <conditionalFormatting sqref="BA29">
    <cfRule type="cellIs" dxfId="13914" priority="340" operator="lessThan">
      <formula>#REF!</formula>
    </cfRule>
    <cfRule type="cellIs" dxfId="13913" priority="341" operator="lessThan">
      <formula>#REF!</formula>
    </cfRule>
  </conditionalFormatting>
  <conditionalFormatting sqref="BA39">
    <cfRule type="cellIs" dxfId="13912" priority="338" operator="lessThan">
      <formula>#REF!</formula>
    </cfRule>
  </conditionalFormatting>
  <conditionalFormatting sqref="BA9:BB9">
    <cfRule type="cellIs" dxfId="13911" priority="336" operator="lessThan">
      <formula>#REF!</formula>
    </cfRule>
    <cfRule type="cellIs" dxfId="13910" priority="337" operator="greaterThan">
      <formula>#REF!</formula>
    </cfRule>
  </conditionalFormatting>
  <conditionalFormatting sqref="AY13:AZ13">
    <cfRule type="cellIs" dxfId="13909" priority="335" operator="greaterThan">
      <formula>#REF!</formula>
    </cfRule>
  </conditionalFormatting>
  <conditionalFormatting sqref="AY19:AZ19 AY14:AZ15 AY17:AZ17">
    <cfRule type="cellIs" dxfId="13908" priority="334" operator="greaterThan">
      <formula>#REF!</formula>
    </cfRule>
  </conditionalFormatting>
  <conditionalFormatting sqref="BA38">
    <cfRule type="cellIs" dxfId="13907" priority="332" operator="lessThan">
      <formula>#REF!</formula>
    </cfRule>
    <cfRule type="cellIs" dxfId="13906" priority="333" operator="lessThan">
      <formula>#REF!</formula>
    </cfRule>
  </conditionalFormatting>
  <conditionalFormatting sqref="BB10">
    <cfRule type="cellIs" dxfId="13905" priority="331" operator="lessThan">
      <formula>#REF!</formula>
    </cfRule>
  </conditionalFormatting>
  <conditionalFormatting sqref="BC19 BC13:BC15 BC17">
    <cfRule type="cellIs" dxfId="13904" priority="245" operator="greaterThan">
      <formula>#REF!</formula>
    </cfRule>
  </conditionalFormatting>
  <conditionalFormatting sqref="BF21">
    <cfRule type="cellIs" dxfId="13903" priority="242" operator="lessThan">
      <formula>#REF!</formula>
    </cfRule>
  </conditionalFormatting>
  <conditionalFormatting sqref="BF11">
    <cfRule type="cellIs" dxfId="13902" priority="241" operator="lessThan">
      <formula>#REF!</formula>
    </cfRule>
  </conditionalFormatting>
  <conditionalFormatting sqref="BF12">
    <cfRule type="cellIs" dxfId="13901" priority="240" operator="lessThan">
      <formula>#REF!</formula>
    </cfRule>
  </conditionalFormatting>
  <conditionalFormatting sqref="BF20">
    <cfRule type="cellIs" dxfId="13900" priority="243" operator="lessThan">
      <formula>#REF!</formula>
    </cfRule>
    <cfRule type="cellIs" dxfId="13899" priority="244" operator="lessThan">
      <formula>#REF!</formula>
    </cfRule>
  </conditionalFormatting>
  <conditionalFormatting sqref="BF30">
    <cfRule type="cellIs" dxfId="13898" priority="237" operator="lessThan">
      <formula>#REF!</formula>
    </cfRule>
  </conditionalFormatting>
  <conditionalFormatting sqref="BF29">
    <cfRule type="cellIs" dxfId="13897" priority="238" operator="lessThan">
      <formula>#REF!</formula>
    </cfRule>
    <cfRule type="cellIs" dxfId="13896" priority="239" operator="lessThan">
      <formula>#REF!</formula>
    </cfRule>
  </conditionalFormatting>
  <conditionalFormatting sqref="BF39">
    <cfRule type="cellIs" dxfId="13895" priority="236" operator="lessThan">
      <formula>#REF!</formula>
    </cfRule>
  </conditionalFormatting>
  <conditionalFormatting sqref="BF9">
    <cfRule type="cellIs" dxfId="13894" priority="234" operator="lessThan">
      <formula>#REF!</formula>
    </cfRule>
    <cfRule type="cellIs" dxfId="13893" priority="235" operator="greaterThan">
      <formula>#REF!</formula>
    </cfRule>
  </conditionalFormatting>
  <conditionalFormatting sqref="BD13:BE13">
    <cfRule type="cellIs" dxfId="13892" priority="233" operator="greaterThan">
      <formula>#REF!</formula>
    </cfRule>
  </conditionalFormatting>
  <conditionalFormatting sqref="BD19:BE19 BD14:BE15 BD17:BE17">
    <cfRule type="cellIs" dxfId="13891" priority="232" operator="greaterThan">
      <formula>#REF!</formula>
    </cfRule>
  </conditionalFormatting>
  <conditionalFormatting sqref="BF38">
    <cfRule type="cellIs" dxfId="13890" priority="230" operator="lessThan">
      <formula>#REF!</formula>
    </cfRule>
    <cfRule type="cellIs" dxfId="13889" priority="231" operator="lessThan">
      <formula>#REF!</formula>
    </cfRule>
  </conditionalFormatting>
  <conditionalFormatting sqref="BG11">
    <cfRule type="cellIs" dxfId="13888" priority="225" operator="lessThan">
      <formula>#REF!</formula>
    </cfRule>
  </conditionalFormatting>
  <conditionalFormatting sqref="BG12">
    <cfRule type="cellIs" dxfId="13887" priority="224" operator="lessThan">
      <formula>#REF!</formula>
    </cfRule>
  </conditionalFormatting>
  <conditionalFormatting sqref="BG9">
    <cfRule type="cellIs" dxfId="13886" priority="218" operator="lessThan">
      <formula>#REF!</formula>
    </cfRule>
    <cfRule type="cellIs" dxfId="13885" priority="219" operator="greaterThan">
      <formula>#REF!</formula>
    </cfRule>
  </conditionalFormatting>
  <conditionalFormatting sqref="BG10">
    <cfRule type="cellIs" dxfId="13884" priority="215" operator="lessThan">
      <formula>#REF!</formula>
    </cfRule>
  </conditionalFormatting>
  <conditionalFormatting sqref="N21">
    <cfRule type="cellIs" dxfId="13883" priority="212" operator="lessThan">
      <formula>#REF!</formula>
    </cfRule>
  </conditionalFormatting>
  <conditionalFormatting sqref="N20">
    <cfRule type="cellIs" dxfId="13882" priority="213" operator="lessThan">
      <formula>#REF!</formula>
    </cfRule>
    <cfRule type="cellIs" dxfId="13881" priority="214" operator="lessThan">
      <formula>#REF!</formula>
    </cfRule>
  </conditionalFormatting>
  <conditionalFormatting sqref="N30">
    <cfRule type="cellIs" dxfId="13880" priority="209" operator="lessThan">
      <formula>#REF!</formula>
    </cfRule>
  </conditionalFormatting>
  <conditionalFormatting sqref="N29">
    <cfRule type="cellIs" dxfId="13879" priority="210" operator="lessThan">
      <formula>#REF!</formula>
    </cfRule>
    <cfRule type="cellIs" dxfId="13878" priority="211" operator="lessThan">
      <formula>#REF!</formula>
    </cfRule>
  </conditionalFormatting>
  <conditionalFormatting sqref="N39">
    <cfRule type="cellIs" dxfId="13877" priority="206" operator="lessThan">
      <formula>#REF!</formula>
    </cfRule>
  </conditionalFormatting>
  <conditionalFormatting sqref="N38">
    <cfRule type="cellIs" dxfId="13876" priority="207" operator="lessThan">
      <formula>#REF!</formula>
    </cfRule>
    <cfRule type="cellIs" dxfId="13875" priority="208" operator="lessThan">
      <formula>#REF!</formula>
    </cfRule>
  </conditionalFormatting>
  <conditionalFormatting sqref="S21">
    <cfRule type="cellIs" dxfId="13874" priority="203" operator="lessThan">
      <formula>#REF!</formula>
    </cfRule>
  </conditionalFormatting>
  <conditionalFormatting sqref="S20">
    <cfRule type="cellIs" dxfId="13873" priority="204" operator="lessThan">
      <formula>#REF!</formula>
    </cfRule>
    <cfRule type="cellIs" dxfId="13872" priority="205" operator="lessThan">
      <formula>#REF!</formula>
    </cfRule>
  </conditionalFormatting>
  <conditionalFormatting sqref="S30">
    <cfRule type="cellIs" dxfId="13871" priority="200" operator="lessThan">
      <formula>#REF!</formula>
    </cfRule>
  </conditionalFormatting>
  <conditionalFormatting sqref="S29">
    <cfRule type="cellIs" dxfId="13870" priority="201" operator="lessThan">
      <formula>#REF!</formula>
    </cfRule>
    <cfRule type="cellIs" dxfId="13869" priority="202" operator="lessThan">
      <formula>#REF!</formula>
    </cfRule>
  </conditionalFormatting>
  <conditionalFormatting sqref="S39">
    <cfRule type="cellIs" dxfId="13868" priority="197" operator="lessThan">
      <formula>#REF!</formula>
    </cfRule>
  </conditionalFormatting>
  <conditionalFormatting sqref="S38">
    <cfRule type="cellIs" dxfId="13867" priority="198" operator="lessThan">
      <formula>#REF!</formula>
    </cfRule>
    <cfRule type="cellIs" dxfId="13866" priority="199" operator="lessThan">
      <formula>#REF!</formula>
    </cfRule>
  </conditionalFormatting>
  <conditionalFormatting sqref="X21">
    <cfRule type="cellIs" dxfId="13865" priority="194" operator="lessThan">
      <formula>#REF!</formula>
    </cfRule>
  </conditionalFormatting>
  <conditionalFormatting sqref="X20">
    <cfRule type="cellIs" dxfId="13864" priority="195" operator="lessThan">
      <formula>#REF!</formula>
    </cfRule>
    <cfRule type="cellIs" dxfId="13863" priority="196" operator="lessThan">
      <formula>#REF!</formula>
    </cfRule>
  </conditionalFormatting>
  <conditionalFormatting sqref="X30">
    <cfRule type="cellIs" dxfId="13862" priority="191" operator="lessThan">
      <formula>#REF!</formula>
    </cfRule>
  </conditionalFormatting>
  <conditionalFormatting sqref="X29">
    <cfRule type="cellIs" dxfId="13861" priority="192" operator="lessThan">
      <formula>#REF!</formula>
    </cfRule>
    <cfRule type="cellIs" dxfId="13860" priority="193" operator="lessThan">
      <formula>#REF!</formula>
    </cfRule>
  </conditionalFormatting>
  <conditionalFormatting sqref="X39">
    <cfRule type="cellIs" dxfId="13859" priority="188" operator="lessThan">
      <formula>#REF!</formula>
    </cfRule>
  </conditionalFormatting>
  <conditionalFormatting sqref="X38">
    <cfRule type="cellIs" dxfId="13858" priority="189" operator="lessThan">
      <formula>#REF!</formula>
    </cfRule>
    <cfRule type="cellIs" dxfId="13857" priority="190" operator="lessThan">
      <formula>#REF!</formula>
    </cfRule>
  </conditionalFormatting>
  <conditionalFormatting sqref="AC21">
    <cfRule type="cellIs" dxfId="13856" priority="185" operator="lessThan">
      <formula>#REF!</formula>
    </cfRule>
  </conditionalFormatting>
  <conditionalFormatting sqref="AC20">
    <cfRule type="cellIs" dxfId="13855" priority="186" operator="lessThan">
      <formula>#REF!</formula>
    </cfRule>
    <cfRule type="cellIs" dxfId="13854" priority="187" operator="lessThan">
      <formula>#REF!</formula>
    </cfRule>
  </conditionalFormatting>
  <conditionalFormatting sqref="AC30">
    <cfRule type="cellIs" dxfId="13853" priority="182" operator="lessThan">
      <formula>#REF!</formula>
    </cfRule>
  </conditionalFormatting>
  <conditionalFormatting sqref="AC29">
    <cfRule type="cellIs" dxfId="13852" priority="183" operator="lessThan">
      <formula>#REF!</formula>
    </cfRule>
    <cfRule type="cellIs" dxfId="13851" priority="184" operator="lessThan">
      <formula>#REF!</formula>
    </cfRule>
  </conditionalFormatting>
  <conditionalFormatting sqref="AC39">
    <cfRule type="cellIs" dxfId="13850" priority="179" operator="lessThan">
      <formula>#REF!</formula>
    </cfRule>
  </conditionalFormatting>
  <conditionalFormatting sqref="AC38">
    <cfRule type="cellIs" dxfId="13849" priority="180" operator="lessThan">
      <formula>#REF!</formula>
    </cfRule>
    <cfRule type="cellIs" dxfId="13848" priority="181" operator="lessThan">
      <formula>#REF!</formula>
    </cfRule>
  </conditionalFormatting>
  <conditionalFormatting sqref="AH21">
    <cfRule type="cellIs" dxfId="13847" priority="176" operator="lessThan">
      <formula>#REF!</formula>
    </cfRule>
  </conditionalFormatting>
  <conditionalFormatting sqref="AH20">
    <cfRule type="cellIs" dxfId="13846" priority="177" operator="lessThan">
      <formula>#REF!</formula>
    </cfRule>
    <cfRule type="cellIs" dxfId="13845" priority="178" operator="lessThan">
      <formula>#REF!</formula>
    </cfRule>
  </conditionalFormatting>
  <conditionalFormatting sqref="AH30">
    <cfRule type="cellIs" dxfId="13844" priority="173" operator="lessThan">
      <formula>#REF!</formula>
    </cfRule>
  </conditionalFormatting>
  <conditionalFormatting sqref="AH29">
    <cfRule type="cellIs" dxfId="13843" priority="174" operator="lessThan">
      <formula>#REF!</formula>
    </cfRule>
    <cfRule type="cellIs" dxfId="13842" priority="175" operator="lessThan">
      <formula>#REF!</formula>
    </cfRule>
  </conditionalFormatting>
  <conditionalFormatting sqref="AH39">
    <cfRule type="cellIs" dxfId="13841" priority="170" operator="lessThan">
      <formula>#REF!</formula>
    </cfRule>
  </conditionalFormatting>
  <conditionalFormatting sqref="AH38">
    <cfRule type="cellIs" dxfId="13840" priority="171" operator="lessThan">
      <formula>#REF!</formula>
    </cfRule>
    <cfRule type="cellIs" dxfId="13839" priority="172" operator="lessThan">
      <formula>#REF!</formula>
    </cfRule>
  </conditionalFormatting>
  <conditionalFormatting sqref="AM21">
    <cfRule type="cellIs" dxfId="13838" priority="167" operator="lessThan">
      <formula>#REF!</formula>
    </cfRule>
  </conditionalFormatting>
  <conditionalFormatting sqref="AM20">
    <cfRule type="cellIs" dxfId="13837" priority="168" operator="lessThan">
      <formula>#REF!</formula>
    </cfRule>
    <cfRule type="cellIs" dxfId="13836" priority="169" operator="lessThan">
      <formula>#REF!</formula>
    </cfRule>
  </conditionalFormatting>
  <conditionalFormatting sqref="AM30">
    <cfRule type="cellIs" dxfId="13835" priority="164" operator="lessThan">
      <formula>#REF!</formula>
    </cfRule>
  </conditionalFormatting>
  <conditionalFormatting sqref="AM29">
    <cfRule type="cellIs" dxfId="13834" priority="165" operator="lessThan">
      <formula>#REF!</formula>
    </cfRule>
    <cfRule type="cellIs" dxfId="13833" priority="166" operator="lessThan">
      <formula>#REF!</formula>
    </cfRule>
  </conditionalFormatting>
  <conditionalFormatting sqref="AM39">
    <cfRule type="cellIs" dxfId="13832" priority="161" operator="lessThan">
      <formula>#REF!</formula>
    </cfRule>
  </conditionalFormatting>
  <conditionalFormatting sqref="AM38">
    <cfRule type="cellIs" dxfId="13831" priority="162" operator="lessThan">
      <formula>#REF!</formula>
    </cfRule>
    <cfRule type="cellIs" dxfId="13830" priority="163" operator="lessThan">
      <formula>#REF!</formula>
    </cfRule>
  </conditionalFormatting>
  <conditionalFormatting sqref="AR21">
    <cfRule type="cellIs" dxfId="13829" priority="158" operator="lessThan">
      <formula>#REF!</formula>
    </cfRule>
  </conditionalFormatting>
  <conditionalFormatting sqref="AR20">
    <cfRule type="cellIs" dxfId="13828" priority="159" operator="lessThan">
      <formula>#REF!</formula>
    </cfRule>
    <cfRule type="cellIs" dxfId="13827" priority="160" operator="lessThan">
      <formula>#REF!</formula>
    </cfRule>
  </conditionalFormatting>
  <conditionalFormatting sqref="AR30">
    <cfRule type="cellIs" dxfId="13826" priority="155" operator="lessThan">
      <formula>#REF!</formula>
    </cfRule>
  </conditionalFormatting>
  <conditionalFormatting sqref="AR29">
    <cfRule type="cellIs" dxfId="13825" priority="156" operator="lessThan">
      <formula>#REF!</formula>
    </cfRule>
    <cfRule type="cellIs" dxfId="13824" priority="157" operator="lessThan">
      <formula>#REF!</formula>
    </cfRule>
  </conditionalFormatting>
  <conditionalFormatting sqref="AR39">
    <cfRule type="cellIs" dxfId="13823" priority="152" operator="lessThan">
      <formula>#REF!</formula>
    </cfRule>
  </conditionalFormatting>
  <conditionalFormatting sqref="AR38">
    <cfRule type="cellIs" dxfId="13822" priority="153" operator="lessThan">
      <formula>#REF!</formula>
    </cfRule>
    <cfRule type="cellIs" dxfId="13821" priority="154" operator="lessThan">
      <formula>#REF!</formula>
    </cfRule>
  </conditionalFormatting>
  <conditionalFormatting sqref="AW21">
    <cfRule type="cellIs" dxfId="13820" priority="149" operator="lessThan">
      <formula>#REF!</formula>
    </cfRule>
  </conditionalFormatting>
  <conditionalFormatting sqref="AW20">
    <cfRule type="cellIs" dxfId="13819" priority="150" operator="lessThan">
      <formula>#REF!</formula>
    </cfRule>
    <cfRule type="cellIs" dxfId="13818" priority="151" operator="lessThan">
      <formula>#REF!</formula>
    </cfRule>
  </conditionalFormatting>
  <conditionalFormatting sqref="AW30">
    <cfRule type="cellIs" dxfId="13817" priority="146" operator="lessThan">
      <formula>#REF!</formula>
    </cfRule>
  </conditionalFormatting>
  <conditionalFormatting sqref="AW29">
    <cfRule type="cellIs" dxfId="13816" priority="147" operator="lessThan">
      <formula>#REF!</formula>
    </cfRule>
    <cfRule type="cellIs" dxfId="13815" priority="148" operator="lessThan">
      <formula>#REF!</formula>
    </cfRule>
  </conditionalFormatting>
  <conditionalFormatting sqref="AW39">
    <cfRule type="cellIs" dxfId="13814" priority="143" operator="lessThan">
      <formula>#REF!</formula>
    </cfRule>
  </conditionalFormatting>
  <conditionalFormatting sqref="AW38">
    <cfRule type="cellIs" dxfId="13813" priority="144" operator="lessThan">
      <formula>#REF!</formula>
    </cfRule>
    <cfRule type="cellIs" dxfId="13812" priority="145" operator="lessThan">
      <formula>#REF!</formula>
    </cfRule>
  </conditionalFormatting>
  <conditionalFormatting sqref="BB21">
    <cfRule type="cellIs" dxfId="13811" priority="140" operator="lessThan">
      <formula>#REF!</formula>
    </cfRule>
  </conditionalFormatting>
  <conditionalFormatting sqref="BB20">
    <cfRule type="cellIs" dxfId="13810" priority="141" operator="lessThan">
      <formula>#REF!</formula>
    </cfRule>
    <cfRule type="cellIs" dxfId="13809" priority="142" operator="lessThan">
      <formula>#REF!</formula>
    </cfRule>
  </conditionalFormatting>
  <conditionalFormatting sqref="BB30">
    <cfRule type="cellIs" dxfId="13808" priority="137" operator="lessThan">
      <formula>#REF!</formula>
    </cfRule>
  </conditionalFormatting>
  <conditionalFormatting sqref="BB29">
    <cfRule type="cellIs" dxfId="13807" priority="138" operator="lessThan">
      <formula>#REF!</formula>
    </cfRule>
    <cfRule type="cellIs" dxfId="13806" priority="139" operator="lessThan">
      <formula>#REF!</formula>
    </cfRule>
  </conditionalFormatting>
  <conditionalFormatting sqref="BB39">
    <cfRule type="cellIs" dxfId="13805" priority="134" operator="lessThan">
      <formula>#REF!</formula>
    </cfRule>
  </conditionalFormatting>
  <conditionalFormatting sqref="BB38">
    <cfRule type="cellIs" dxfId="13804" priority="135" operator="lessThan">
      <formula>#REF!</formula>
    </cfRule>
    <cfRule type="cellIs" dxfId="13803" priority="136" operator="lessThan">
      <formula>#REF!</formula>
    </cfRule>
  </conditionalFormatting>
  <conditionalFormatting sqref="BG21">
    <cfRule type="cellIs" dxfId="13802" priority="131" operator="lessThan">
      <formula>#REF!</formula>
    </cfRule>
  </conditionalFormatting>
  <conditionalFormatting sqref="BG20">
    <cfRule type="cellIs" dxfId="13801" priority="132" operator="lessThan">
      <formula>#REF!</formula>
    </cfRule>
    <cfRule type="cellIs" dxfId="13800" priority="133" operator="lessThan">
      <formula>#REF!</formula>
    </cfRule>
  </conditionalFormatting>
  <conditionalFormatting sqref="BG30">
    <cfRule type="cellIs" dxfId="13799" priority="128" operator="lessThan">
      <formula>#REF!</formula>
    </cfRule>
  </conditionalFormatting>
  <conditionalFormatting sqref="BG29">
    <cfRule type="cellIs" dxfId="13798" priority="129" operator="lessThan">
      <formula>#REF!</formula>
    </cfRule>
    <cfRule type="cellIs" dxfId="13797" priority="130" operator="lessThan">
      <formula>#REF!</formula>
    </cfRule>
  </conditionalFormatting>
  <conditionalFormatting sqref="BG39">
    <cfRule type="cellIs" dxfId="13796" priority="125" operator="lessThan">
      <formula>#REF!</formula>
    </cfRule>
  </conditionalFormatting>
  <conditionalFormatting sqref="BG38">
    <cfRule type="cellIs" dxfId="13795" priority="126" operator="lessThan">
      <formula>#REF!</formula>
    </cfRule>
    <cfRule type="cellIs" dxfId="13794" priority="127" operator="lessThan">
      <formula>#REF!</formula>
    </cfRule>
  </conditionalFormatting>
  <conditionalFormatting sqref="G13">
    <cfRule type="cellIs" dxfId="13793" priority="124" operator="greaterThan">
      <formula>#REF!</formula>
    </cfRule>
  </conditionalFormatting>
  <conditionalFormatting sqref="J13">
    <cfRule type="cellIs" dxfId="13792" priority="123" operator="greaterThan">
      <formula>#REF!</formula>
    </cfRule>
  </conditionalFormatting>
  <conditionalFormatting sqref="K13">
    <cfRule type="cellIs" dxfId="13791" priority="122" operator="greaterThan">
      <formula>#REF!</formula>
    </cfRule>
  </conditionalFormatting>
  <conditionalFormatting sqref="J19:L19">
    <cfRule type="cellIs" dxfId="13790" priority="121" operator="greaterThan">
      <formula>#REF!</formula>
    </cfRule>
  </conditionalFormatting>
  <conditionalFormatting sqref="F19:G19">
    <cfRule type="cellIs" dxfId="13789" priority="120" operator="greaterThan">
      <formula>#REF!</formula>
    </cfRule>
  </conditionalFormatting>
  <conditionalFormatting sqref="F13">
    <cfRule type="cellIs" dxfId="13788" priority="114" operator="greaterThan">
      <formula>#REF!</formula>
    </cfRule>
  </conditionalFormatting>
  <conditionalFormatting sqref="E13">
    <cfRule type="cellIs" dxfId="13787" priority="115" operator="greaterThan">
      <formula>#REF!</formula>
    </cfRule>
  </conditionalFormatting>
  <conditionalFormatting sqref="O16">
    <cfRule type="cellIs" dxfId="13786" priority="111" operator="greaterThan">
      <formula>#REF!</formula>
    </cfRule>
  </conditionalFormatting>
  <conditionalFormatting sqref="P16">
    <cfRule type="cellIs" dxfId="13785" priority="110" operator="greaterThan">
      <formula>#REF!</formula>
    </cfRule>
  </conditionalFormatting>
  <conditionalFormatting sqref="K15">
    <cfRule type="cellIs" dxfId="13784" priority="109" operator="greaterThan">
      <formula>#REF!</formula>
    </cfRule>
  </conditionalFormatting>
  <conditionalFormatting sqref="J15">
    <cfRule type="cellIs" dxfId="13783" priority="108" operator="greaterThan">
      <formula>#REF!</formula>
    </cfRule>
  </conditionalFormatting>
  <conditionalFormatting sqref="G15">
    <cfRule type="cellIs" dxfId="13782" priority="107" operator="greaterThan">
      <formula>#REF!</formula>
    </cfRule>
  </conditionalFormatting>
  <conditionalFormatting sqref="F15">
    <cfRule type="cellIs" dxfId="13781" priority="106" operator="greaterThan">
      <formula>#REF!</formula>
    </cfRule>
  </conditionalFormatting>
  <conditionalFormatting sqref="BH19 BH13:BH15 BH17">
    <cfRule type="cellIs" dxfId="13780" priority="104" operator="greaterThan">
      <formula>#REF!</formula>
    </cfRule>
  </conditionalFormatting>
  <conditionalFormatting sqref="BK21">
    <cfRule type="cellIs" dxfId="13779" priority="101" operator="lessThan">
      <formula>#REF!</formula>
    </cfRule>
  </conditionalFormatting>
  <conditionalFormatting sqref="BK11">
    <cfRule type="cellIs" dxfId="13778" priority="100" operator="lessThan">
      <formula>#REF!</formula>
    </cfRule>
  </conditionalFormatting>
  <conditionalFormatting sqref="BK12">
    <cfRule type="cellIs" dxfId="13777" priority="99" operator="lessThan">
      <formula>#REF!</formula>
    </cfRule>
  </conditionalFormatting>
  <conditionalFormatting sqref="BK20">
    <cfRule type="cellIs" dxfId="13776" priority="102" operator="lessThan">
      <formula>#REF!</formula>
    </cfRule>
    <cfRule type="cellIs" dxfId="13775" priority="103" operator="lessThan">
      <formula>#REF!</formula>
    </cfRule>
  </conditionalFormatting>
  <conditionalFormatting sqref="BK30">
    <cfRule type="cellIs" dxfId="13774" priority="96" operator="lessThan">
      <formula>#REF!</formula>
    </cfRule>
  </conditionalFormatting>
  <conditionalFormatting sqref="BK29">
    <cfRule type="cellIs" dxfId="13773" priority="97" operator="lessThan">
      <formula>#REF!</formula>
    </cfRule>
    <cfRule type="cellIs" dxfId="13772" priority="98" operator="lessThan">
      <formula>#REF!</formula>
    </cfRule>
  </conditionalFormatting>
  <conditionalFormatting sqref="BK39">
    <cfRule type="cellIs" dxfId="13771" priority="95" operator="lessThan">
      <formula>#REF!</formula>
    </cfRule>
  </conditionalFormatting>
  <conditionalFormatting sqref="BK9">
    <cfRule type="cellIs" dxfId="13770" priority="93" operator="lessThan">
      <formula>#REF!</formula>
    </cfRule>
    <cfRule type="cellIs" dxfId="13769" priority="94" operator="greaterThan">
      <formula>#REF!</formula>
    </cfRule>
  </conditionalFormatting>
  <conditionalFormatting sqref="BI13:BJ13">
    <cfRule type="cellIs" dxfId="13768" priority="92" operator="greaterThan">
      <formula>#REF!</formula>
    </cfRule>
  </conditionalFormatting>
  <conditionalFormatting sqref="BI19:BJ19 BI14:BJ15 BI17:BJ17">
    <cfRule type="cellIs" dxfId="13767" priority="91" operator="greaterThan">
      <formula>#REF!</formula>
    </cfRule>
  </conditionalFormatting>
  <conditionalFormatting sqref="BK38">
    <cfRule type="cellIs" dxfId="13766" priority="89" operator="lessThan">
      <formula>#REF!</formula>
    </cfRule>
    <cfRule type="cellIs" dxfId="13765" priority="90" operator="lessThan">
      <formula>#REF!</formula>
    </cfRule>
  </conditionalFormatting>
  <conditionalFormatting sqref="BL11">
    <cfRule type="cellIs" dxfId="13764" priority="87" operator="lessThan">
      <formula>#REF!</formula>
    </cfRule>
  </conditionalFormatting>
  <conditionalFormatting sqref="BL12">
    <cfRule type="cellIs" dxfId="13763" priority="86" operator="lessThan">
      <formula>#REF!</formula>
    </cfRule>
  </conditionalFormatting>
  <conditionalFormatting sqref="BL9">
    <cfRule type="cellIs" dxfId="13762" priority="84" operator="lessThan">
      <formula>#REF!</formula>
    </cfRule>
    <cfRule type="cellIs" dxfId="13761" priority="85" operator="greaterThan">
      <formula>#REF!</formula>
    </cfRule>
  </conditionalFormatting>
  <conditionalFormatting sqref="BL10">
    <cfRule type="cellIs" dxfId="13760" priority="83" operator="lessThan">
      <formula>#REF!</formula>
    </cfRule>
  </conditionalFormatting>
  <conditionalFormatting sqref="BL21">
    <cfRule type="cellIs" dxfId="13759" priority="80" operator="lessThan">
      <formula>#REF!</formula>
    </cfRule>
  </conditionalFormatting>
  <conditionalFormatting sqref="BL20">
    <cfRule type="cellIs" dxfId="13758" priority="81" operator="lessThan">
      <formula>#REF!</formula>
    </cfRule>
    <cfRule type="cellIs" dxfId="13757" priority="82" operator="lessThan">
      <formula>#REF!</formula>
    </cfRule>
  </conditionalFormatting>
  <conditionalFormatting sqref="BL30">
    <cfRule type="cellIs" dxfId="13756" priority="77" operator="lessThan">
      <formula>#REF!</formula>
    </cfRule>
  </conditionalFormatting>
  <conditionalFormatting sqref="BL29">
    <cfRule type="cellIs" dxfId="13755" priority="78" operator="lessThan">
      <formula>#REF!</formula>
    </cfRule>
    <cfRule type="cellIs" dxfId="13754" priority="79" operator="lessThan">
      <formula>#REF!</formula>
    </cfRule>
  </conditionalFormatting>
  <conditionalFormatting sqref="BL39">
    <cfRule type="cellIs" dxfId="13753" priority="74" operator="lessThan">
      <formula>#REF!</formula>
    </cfRule>
  </conditionalFormatting>
  <conditionalFormatting sqref="BL38">
    <cfRule type="cellIs" dxfId="13752" priority="75" operator="lessThan">
      <formula>#REF!</formula>
    </cfRule>
    <cfRule type="cellIs" dxfId="13751" priority="76" operator="lessThan">
      <formula>#REF!</formula>
    </cfRule>
  </conditionalFormatting>
  <conditionalFormatting sqref="BM19 BM13:BM15 BM17">
    <cfRule type="cellIs" dxfId="13750" priority="73" operator="greaterThan">
      <formula>#REF!</formula>
    </cfRule>
  </conditionalFormatting>
  <conditionalFormatting sqref="BP21">
    <cfRule type="cellIs" dxfId="13749" priority="70" operator="lessThan">
      <formula>#REF!</formula>
    </cfRule>
  </conditionalFormatting>
  <conditionalFormatting sqref="BP11">
    <cfRule type="cellIs" dxfId="13748" priority="69" operator="lessThan">
      <formula>#REF!</formula>
    </cfRule>
  </conditionalFormatting>
  <conditionalFormatting sqref="BP12">
    <cfRule type="cellIs" dxfId="13747" priority="68" operator="lessThan">
      <formula>#REF!</formula>
    </cfRule>
  </conditionalFormatting>
  <conditionalFormatting sqref="BP20">
    <cfRule type="cellIs" dxfId="13746" priority="71" operator="lessThan">
      <formula>#REF!</formula>
    </cfRule>
    <cfRule type="cellIs" dxfId="13745" priority="72" operator="lessThan">
      <formula>#REF!</formula>
    </cfRule>
  </conditionalFormatting>
  <conditionalFormatting sqref="BP30">
    <cfRule type="cellIs" dxfId="13744" priority="65" operator="lessThan">
      <formula>#REF!</formula>
    </cfRule>
  </conditionalFormatting>
  <conditionalFormatting sqref="BP29">
    <cfRule type="cellIs" dxfId="13743" priority="66" operator="lessThan">
      <formula>#REF!</formula>
    </cfRule>
    <cfRule type="cellIs" dxfId="13742" priority="67" operator="lessThan">
      <formula>#REF!</formula>
    </cfRule>
  </conditionalFormatting>
  <conditionalFormatting sqref="BP39">
    <cfRule type="cellIs" dxfId="13741" priority="64" operator="lessThan">
      <formula>#REF!</formula>
    </cfRule>
  </conditionalFormatting>
  <conditionalFormatting sqref="BP9">
    <cfRule type="cellIs" dxfId="13740" priority="62" operator="lessThan">
      <formula>#REF!</formula>
    </cfRule>
    <cfRule type="cellIs" dxfId="13739" priority="63" operator="greaterThan">
      <formula>#REF!</formula>
    </cfRule>
  </conditionalFormatting>
  <conditionalFormatting sqref="BN13:BO13">
    <cfRule type="cellIs" dxfId="13738" priority="61" operator="greaterThan">
      <formula>#REF!</formula>
    </cfRule>
  </conditionalFormatting>
  <conditionalFormatting sqref="BN19:BO19 BN14:BO15 BN17:BO17">
    <cfRule type="cellIs" dxfId="13737" priority="60" operator="greaterThan">
      <formula>#REF!</formula>
    </cfRule>
  </conditionalFormatting>
  <conditionalFormatting sqref="BP38">
    <cfRule type="cellIs" dxfId="13736" priority="58" operator="lessThan">
      <formula>#REF!</formula>
    </cfRule>
    <cfRule type="cellIs" dxfId="13735" priority="59" operator="lessThan">
      <formula>#REF!</formula>
    </cfRule>
  </conditionalFormatting>
  <conditionalFormatting sqref="BQ11">
    <cfRule type="cellIs" dxfId="13734" priority="56" operator="lessThan">
      <formula>#REF!</formula>
    </cfRule>
  </conditionalFormatting>
  <conditionalFormatting sqref="BQ12">
    <cfRule type="cellIs" dxfId="13733" priority="55" operator="lessThan">
      <formula>#REF!</formula>
    </cfRule>
  </conditionalFormatting>
  <conditionalFormatting sqref="BQ9">
    <cfRule type="cellIs" dxfId="13732" priority="53" operator="lessThan">
      <formula>#REF!</formula>
    </cfRule>
    <cfRule type="cellIs" dxfId="13731" priority="54" operator="greaterThan">
      <formula>#REF!</formula>
    </cfRule>
  </conditionalFormatting>
  <conditionalFormatting sqref="BQ10">
    <cfRule type="cellIs" dxfId="13730" priority="52" operator="lessThan">
      <formula>#REF!</formula>
    </cfRule>
  </conditionalFormatting>
  <conditionalFormatting sqref="BQ21">
    <cfRule type="cellIs" dxfId="13729" priority="49" operator="lessThan">
      <formula>#REF!</formula>
    </cfRule>
  </conditionalFormatting>
  <conditionalFormatting sqref="BQ20">
    <cfRule type="cellIs" dxfId="13728" priority="50" operator="lessThan">
      <formula>#REF!</formula>
    </cfRule>
    <cfRule type="cellIs" dxfId="13727" priority="51" operator="lessThan">
      <formula>#REF!</formula>
    </cfRule>
  </conditionalFormatting>
  <conditionalFormatting sqref="BQ30">
    <cfRule type="cellIs" dxfId="13726" priority="46" operator="lessThan">
      <formula>#REF!</formula>
    </cfRule>
  </conditionalFormatting>
  <conditionalFormatting sqref="BQ29">
    <cfRule type="cellIs" dxfId="13725" priority="47" operator="lessThan">
      <formula>#REF!</formula>
    </cfRule>
    <cfRule type="cellIs" dxfId="13724" priority="48" operator="lessThan">
      <formula>#REF!</formula>
    </cfRule>
  </conditionalFormatting>
  <conditionalFormatting sqref="BQ39">
    <cfRule type="cellIs" dxfId="13723" priority="43" operator="lessThan">
      <formula>#REF!</formula>
    </cfRule>
  </conditionalFormatting>
  <conditionalFormatting sqref="BQ38">
    <cfRule type="cellIs" dxfId="13722" priority="44" operator="lessThan">
      <formula>#REF!</formula>
    </cfRule>
    <cfRule type="cellIs" dxfId="13721" priority="45" operator="lessThan">
      <formula>#REF!</formula>
    </cfRule>
  </conditionalFormatting>
  <conditionalFormatting sqref="U14">
    <cfRule type="cellIs" dxfId="13720" priority="42" operator="greaterThan">
      <formula>#REF!</formula>
    </cfRule>
  </conditionalFormatting>
  <conditionalFormatting sqref="T14">
    <cfRule type="cellIs" dxfId="13719" priority="41" operator="greaterThan">
      <formula>#REF!</formula>
    </cfRule>
  </conditionalFormatting>
  <conditionalFormatting sqref="T19">
    <cfRule type="cellIs" dxfId="13718" priority="40" operator="greaterThan">
      <formula>#REF!</formula>
    </cfRule>
  </conditionalFormatting>
  <conditionalFormatting sqref="K14">
    <cfRule type="cellIs" dxfId="13717" priority="39" operator="greaterThan">
      <formula>#REF!</formula>
    </cfRule>
  </conditionalFormatting>
  <conditionalFormatting sqref="J14">
    <cfRule type="cellIs" dxfId="13716" priority="38" operator="greaterThan">
      <formula>#REF!</formula>
    </cfRule>
  </conditionalFormatting>
  <conditionalFormatting sqref="J16">
    <cfRule type="cellIs" dxfId="13715" priority="34" operator="greaterThan">
      <formula>#REF!</formula>
    </cfRule>
  </conditionalFormatting>
  <conditionalFormatting sqref="K16">
    <cfRule type="cellIs" dxfId="13714" priority="33" operator="greaterThan">
      <formula>#REF!</formula>
    </cfRule>
  </conditionalFormatting>
  <conditionalFormatting sqref="E17">
    <cfRule type="cellIs" dxfId="13713" priority="32" operator="greaterThan">
      <formula>#REF!</formula>
    </cfRule>
  </conditionalFormatting>
  <conditionalFormatting sqref="F17">
    <cfRule type="cellIs" dxfId="13712" priority="31" operator="greaterThan">
      <formula>#REF!</formula>
    </cfRule>
  </conditionalFormatting>
  <conditionalFormatting sqref="E16">
    <cfRule type="cellIs" dxfId="13711" priority="30" operator="greaterThan">
      <formula>#REF!</formula>
    </cfRule>
  </conditionalFormatting>
  <conditionalFormatting sqref="F16">
    <cfRule type="cellIs" dxfId="13710" priority="29" operator="greaterThan">
      <formula>#REF!</formula>
    </cfRule>
  </conditionalFormatting>
  <conditionalFormatting sqref="E19">
    <cfRule type="cellIs" dxfId="13709" priority="28" operator="greaterThan">
      <formula>#REF!</formula>
    </cfRule>
  </conditionalFormatting>
  <conditionalFormatting sqref="M10">
    <cfRule type="cellIs" dxfId="13708" priority="15" operator="lessThan">
      <formula>#REF!</formula>
    </cfRule>
  </conditionalFormatting>
  <conditionalFormatting sqref="R10">
    <cfRule type="cellIs" dxfId="13707" priority="14" operator="lessThan">
      <formula>#REF!</formula>
    </cfRule>
  </conditionalFormatting>
  <conditionalFormatting sqref="W10">
    <cfRule type="cellIs" dxfId="13706" priority="13" operator="lessThan">
      <formula>#REF!</formula>
    </cfRule>
  </conditionalFormatting>
  <conditionalFormatting sqref="AB10">
    <cfRule type="cellIs" dxfId="13705" priority="12" operator="lessThan">
      <formula>#REF!</formula>
    </cfRule>
  </conditionalFormatting>
  <conditionalFormatting sqref="AG10">
    <cfRule type="cellIs" dxfId="13704" priority="11" operator="lessThan">
      <formula>#REF!</formula>
    </cfRule>
  </conditionalFormatting>
  <conditionalFormatting sqref="AL10">
    <cfRule type="cellIs" dxfId="13703" priority="10" operator="lessThan">
      <formula>#REF!</formula>
    </cfRule>
  </conditionalFormatting>
  <conditionalFormatting sqref="AQ10">
    <cfRule type="cellIs" dxfId="13702" priority="9" operator="lessThan">
      <formula>#REF!</formula>
    </cfRule>
  </conditionalFormatting>
  <conditionalFormatting sqref="AV10">
    <cfRule type="cellIs" dxfId="13701" priority="8" operator="lessThan">
      <formula>#REF!</formula>
    </cfRule>
  </conditionalFormatting>
  <conditionalFormatting sqref="BA10">
    <cfRule type="cellIs" dxfId="13700" priority="7" operator="lessThan">
      <formula>#REF!</formula>
    </cfRule>
  </conditionalFormatting>
  <conditionalFormatting sqref="BF10">
    <cfRule type="cellIs" dxfId="13699" priority="6" operator="lessThan">
      <formula>#REF!</formula>
    </cfRule>
  </conditionalFormatting>
  <conditionalFormatting sqref="BK10">
    <cfRule type="cellIs" dxfId="13698" priority="5" operator="lessThan">
      <formula>#REF!</formula>
    </cfRule>
  </conditionalFormatting>
  <conditionalFormatting sqref="BP10">
    <cfRule type="cellIs" dxfId="13697" priority="4" operator="lessThan">
      <formula>#REF!</formula>
    </cfRule>
  </conditionalFormatting>
  <conditionalFormatting sqref="E15">
    <cfRule type="cellIs" dxfId="13696" priority="3" operator="greaterThan">
      <formula>#REF!</formula>
    </cfRule>
  </conditionalFormatting>
  <conditionalFormatting sqref="P15">
    <cfRule type="cellIs" dxfId="13695" priority="2" operator="greaterThan">
      <formula>#REF!</formula>
    </cfRule>
  </conditionalFormatting>
  <conditionalFormatting sqref="O15">
    <cfRule type="cellIs" dxfId="13694" priority="1" operator="greaterThan">
      <formula>#REF!</formula>
    </cfRule>
  </conditionalFormatting>
  <pageMargins left="0.7" right="0.7" top="0.75" bottom="0.75" header="0.3" footer="0.3"/>
  <pageSetup paperSize="9" orientation="portrait" r:id="rId1"/>
  <headerFooter>
    <oddHeader>&amp;C&amp;G</oddHeader>
  </headerFooter>
  <legacyDrawingHF r:id="rId2"/>
  <picture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9FFCC"/>
  </sheetPr>
  <dimension ref="A1:BQ101"/>
  <sheetViews>
    <sheetView zoomScale="70" zoomScaleNormal="70" workbookViewId="0">
      <pane xSplit="3" ySplit="10" topLeftCell="T11" activePane="bottomRight" state="frozenSplit"/>
      <selection activeCell="AA73" sqref="AA73"/>
      <selection pane="topRight" activeCell="AA73" sqref="AA73"/>
      <selection pane="bottomLeft" activeCell="AA73" sqref="AA73"/>
      <selection pane="bottomRight" activeCell="Y22" sqref="Y22"/>
    </sheetView>
  </sheetViews>
  <sheetFormatPr defaultRowHeight="16.5" x14ac:dyDescent="0.15"/>
  <cols>
    <col min="1" max="1" width="21" style="97" customWidth="1"/>
    <col min="2" max="2" width="15" style="97" customWidth="1"/>
    <col min="3" max="4" width="11.25" style="97" customWidth="1"/>
    <col min="5" max="5" width="38.5" style="97" customWidth="1"/>
    <col min="6" max="7" width="10.625" style="97" customWidth="1"/>
    <col min="8" max="9" width="13.625" style="97" customWidth="1"/>
    <col min="10" max="10" width="44.5" style="97" customWidth="1"/>
    <col min="11" max="12" width="12.25" style="97" customWidth="1"/>
    <col min="13" max="14" width="11.875" style="97" customWidth="1"/>
    <col min="15" max="15" width="38.25" style="97" customWidth="1"/>
    <col min="16" max="17" width="12.25" style="97" customWidth="1"/>
    <col min="18" max="19" width="11.875" style="97" customWidth="1"/>
    <col min="20" max="20" width="45.5" style="97" customWidth="1"/>
    <col min="21" max="22" width="12.625" style="97" customWidth="1"/>
    <col min="23" max="24" width="11.875" style="97" customWidth="1"/>
    <col min="25" max="25" width="31.625" style="97" customWidth="1"/>
    <col min="26" max="26" width="9" style="97"/>
    <col min="27" max="27" width="9.375" style="97" customWidth="1"/>
    <col min="28" max="29" width="9" style="97"/>
    <col min="30" max="30" width="31.625" style="97" customWidth="1"/>
    <col min="31" max="34" width="9" style="97"/>
    <col min="35" max="35" width="31.625" style="97" customWidth="1"/>
    <col min="36" max="39" width="9" style="97"/>
    <col min="40" max="40" width="31.625" style="97" customWidth="1"/>
    <col min="41" max="44" width="9" style="97"/>
    <col min="45" max="45" width="31.625" style="97" customWidth="1"/>
    <col min="46" max="49" width="9" style="97"/>
    <col min="50" max="50" width="31.625" style="97" customWidth="1"/>
    <col min="51" max="54" width="9" style="97"/>
    <col min="55" max="55" width="31.625" style="97" customWidth="1"/>
    <col min="56" max="59" width="9" style="97"/>
    <col min="60" max="60" width="43.875" style="97" customWidth="1"/>
    <col min="61" max="62" width="9" style="97"/>
    <col min="63" max="63" width="15.125" style="97" customWidth="1"/>
    <col min="64" max="64" width="9" style="97"/>
    <col min="65" max="65" width="48.125" style="97" customWidth="1"/>
    <col min="66" max="67" width="9" style="97"/>
    <col min="68" max="68" width="16" style="97" customWidth="1"/>
    <col min="69" max="16384" width="9" style="97"/>
  </cols>
  <sheetData>
    <row r="1" spans="1:69" x14ac:dyDescent="0.15">
      <c r="B1" s="175" t="str">
        <f>VLOOKUP(A5,'PMC数据辅助&amp;月良率预估'!$AR$3:$AS$130,2,0)</f>
        <v>LTPO手机</v>
      </c>
      <c r="C1" s="177">
        <v>0.88</v>
      </c>
      <c r="E1" s="97" t="s">
        <v>474</v>
      </c>
      <c r="O1" s="154"/>
      <c r="AI1" s="166"/>
      <c r="AJ1" s="166"/>
      <c r="AK1" s="166"/>
      <c r="AL1" s="166"/>
      <c r="AM1" s="166"/>
      <c r="AN1" s="166"/>
      <c r="AO1" s="166"/>
      <c r="AP1" s="166"/>
      <c r="AQ1" s="166"/>
      <c r="AR1" s="166"/>
      <c r="AS1" s="166"/>
      <c r="AT1" s="166"/>
      <c r="AU1" s="166"/>
      <c r="AV1" s="166"/>
      <c r="AW1" s="166"/>
      <c r="AX1" s="166"/>
      <c r="AY1" s="166"/>
      <c r="AZ1" s="166"/>
      <c r="BA1" s="166"/>
      <c r="BB1" s="166"/>
      <c r="BC1" s="166"/>
      <c r="BD1" s="166"/>
    </row>
    <row r="2" spans="1:69" x14ac:dyDescent="0.15">
      <c r="A2" s="232">
        <f>VLOOKUP(A5,切数!$C:$J,8,0)</f>
        <v>95</v>
      </c>
      <c r="B2" s="580" t="s">
        <v>27</v>
      </c>
      <c r="C2" s="580"/>
      <c r="D2" s="581" t="s">
        <v>553</v>
      </c>
      <c r="E2" s="583" t="s">
        <v>41</v>
      </c>
      <c r="F2" s="583"/>
      <c r="G2" s="583"/>
      <c r="H2" s="583"/>
      <c r="I2" s="583"/>
      <c r="J2" s="583"/>
      <c r="K2" s="583"/>
      <c r="L2" s="583"/>
      <c r="M2" s="583"/>
      <c r="N2" s="30"/>
      <c r="O2" s="30"/>
      <c r="P2" s="30"/>
      <c r="Q2" s="30"/>
      <c r="R2" s="30"/>
      <c r="S2" s="30"/>
    </row>
    <row r="3" spans="1:69" x14ac:dyDescent="0.15">
      <c r="A3" s="232" t="s">
        <v>469</v>
      </c>
      <c r="B3" s="231"/>
      <c r="C3" s="231"/>
      <c r="D3" s="582"/>
      <c r="E3" s="1" t="str">
        <f>_xlfn.IFNA(VLOOKUP($A$5&amp;E$4,'PMC数据辅助&amp;月良率预估'!$B$2:$G$1000,2,0),"")</f>
        <v>M02</v>
      </c>
      <c r="F3" s="567"/>
      <c r="G3" s="567"/>
      <c r="H3" s="567"/>
      <c r="I3" s="568"/>
      <c r="J3" s="1" t="str">
        <f>_xlfn.IFNA(VLOOKUP($A$5&amp;J$4,'PMC数据辅助&amp;月良率预估'!$B$2:$G$1000,2,0),"")</f>
        <v>M02</v>
      </c>
      <c r="K3" s="567"/>
      <c r="L3" s="567"/>
      <c r="M3" s="567"/>
      <c r="N3" s="568"/>
      <c r="O3" s="1" t="str">
        <f>_xlfn.IFNA(VLOOKUP($A$5&amp;O$4,'PMC数据辅助&amp;月良率预估'!$B$2:$G$1000,2,0),"")</f>
        <v>M02</v>
      </c>
      <c r="P3" s="567"/>
      <c r="Q3" s="567"/>
      <c r="R3" s="567"/>
      <c r="S3" s="568"/>
      <c r="T3" s="1" t="str">
        <f>_xlfn.IFNA(VLOOKUP($A$5&amp;T$4,'PMC数据辅助&amp;月良率预估'!$B$2:$G$1000,2,0),"")</f>
        <v>M03</v>
      </c>
      <c r="U3" s="567"/>
      <c r="V3" s="567"/>
      <c r="W3" s="567"/>
      <c r="X3" s="568"/>
      <c r="Y3" s="1" t="str">
        <f>_xlfn.IFNA(VLOOKUP($A$5&amp;Y$4,'PMC数据辅助&amp;月良率预估'!$B$2:$G$1000,2,0),"")</f>
        <v>M03</v>
      </c>
      <c r="Z3" s="567"/>
      <c r="AA3" s="567"/>
      <c r="AB3" s="567"/>
      <c r="AC3" s="568"/>
      <c r="AD3" s="1" t="str">
        <f>_xlfn.IFNA(VLOOKUP($A$5&amp;AD$4,'PMC数据辅助&amp;月良率预估'!$B$2:$G$1000,2,0),"")</f>
        <v>M04</v>
      </c>
      <c r="AE3" s="567"/>
      <c r="AF3" s="567"/>
      <c r="AG3" s="567"/>
      <c r="AH3" s="568"/>
      <c r="AI3" s="1" t="str">
        <f>_xlfn.IFNA(VLOOKUP($A$5&amp;AI$4,'PMC数据辅助&amp;月良率预估'!$B$2:$G$1000,2,0),"")</f>
        <v>M04</v>
      </c>
      <c r="AJ3" s="567"/>
      <c r="AK3" s="567"/>
      <c r="AL3" s="567"/>
      <c r="AM3" s="568"/>
      <c r="AN3" s="1" t="str">
        <f>_xlfn.IFNA(VLOOKUP($A$5&amp;AN$4,'PMC数据辅助&amp;月良率预估'!$B$2:$G$1000,2,0),"")</f>
        <v>M04</v>
      </c>
      <c r="AO3" s="567"/>
      <c r="AP3" s="567"/>
      <c r="AQ3" s="567"/>
      <c r="AR3" s="568"/>
      <c r="AS3" s="1" t="str">
        <f>_xlfn.IFNA(VLOOKUP($A$5&amp;AS$4,'PMC数据辅助&amp;月良率预估'!$B$2:$G$1000,2,0),"")</f>
        <v>M05</v>
      </c>
      <c r="AT3" s="567"/>
      <c r="AU3" s="567"/>
      <c r="AV3" s="567"/>
      <c r="AW3" s="568"/>
      <c r="AX3" s="1" t="str">
        <f>_xlfn.IFNA(VLOOKUP($A$5&amp;AX$4,'PMC数据辅助&amp;月良率预估'!$B$2:$G$1000,2,0),"")</f>
        <v>M05</v>
      </c>
      <c r="AY3" s="567"/>
      <c r="AZ3" s="567"/>
      <c r="BA3" s="567"/>
      <c r="BB3" s="568"/>
      <c r="BC3" s="1" t="str">
        <f>_xlfn.IFNA(VLOOKUP($A$5&amp;BC$4,'PMC数据辅助&amp;月良率预估'!$B$2:$G$1000,2,0),"")</f>
        <v>M06</v>
      </c>
      <c r="BD3" s="567"/>
      <c r="BE3" s="567"/>
      <c r="BF3" s="567"/>
      <c r="BG3" s="568"/>
      <c r="BH3" s="1" t="str">
        <f>_xlfn.IFNA(VLOOKUP($A$5&amp;BH$4,'PMC数据辅助&amp;月良率预估'!$B$2:$G$1000,2,0),"")</f>
        <v>M06</v>
      </c>
      <c r="BI3" s="567"/>
      <c r="BJ3" s="567"/>
      <c r="BK3" s="567"/>
      <c r="BL3" s="568"/>
      <c r="BM3" s="1" t="str">
        <f>_xlfn.IFNA(VLOOKUP($A$5&amp;BM$4,'PMC数据辅助&amp;月良率预估'!$B$2:$G$1000,2,0),"")</f>
        <v/>
      </c>
      <c r="BN3" s="567"/>
      <c r="BO3" s="567"/>
      <c r="BP3" s="567"/>
      <c r="BQ3" s="568"/>
    </row>
    <row r="4" spans="1:69" ht="33" x14ac:dyDescent="0.15">
      <c r="A4" s="31" t="s">
        <v>40</v>
      </c>
      <c r="B4" s="94" t="s">
        <v>1290</v>
      </c>
      <c r="C4" s="94" t="s">
        <v>1291</v>
      </c>
      <c r="D4" s="115" t="s">
        <v>1423</v>
      </c>
      <c r="E4" s="584" t="str">
        <f>_xlfn.IFNA(VLOOKUP($A$5&amp;COLUMN($A$1),'PMC数据辅助&amp;月良率预估'!$A:$F,5,0),"")</f>
        <v>02/07蒸镀批次</v>
      </c>
      <c r="F4" s="585"/>
      <c r="G4" s="585"/>
      <c r="H4" s="585"/>
      <c r="I4" s="586"/>
      <c r="J4" s="584" t="str">
        <f>_xlfn.IFNA(VLOOKUP($A$5&amp;COLUMN($B$1),'PMC数据辅助&amp;月良率预估'!$A:$F,5,0),"")</f>
        <v>02/18蒸镀批次</v>
      </c>
      <c r="K4" s="585"/>
      <c r="L4" s="585"/>
      <c r="M4" s="585"/>
      <c r="N4" s="586"/>
      <c r="O4" s="584" t="str">
        <f>_xlfn.IFNA(VLOOKUP($A$5&amp;COLUMN($C$1),'PMC数据辅助&amp;月良率预估'!$A:$F,5,0),"")</f>
        <v>02/19蒸镀批次</v>
      </c>
      <c r="P4" s="585"/>
      <c r="Q4" s="585"/>
      <c r="R4" s="585"/>
      <c r="S4" s="586"/>
      <c r="T4" s="569" t="str">
        <f>_xlfn.IFNA(VLOOKUP($A$5&amp;COLUMN($D$1),'PMC数据辅助&amp;月良率预估'!$A:$F,5,0),"")</f>
        <v>03/04蒸镀批次</v>
      </c>
      <c r="U4" s="570"/>
      <c r="V4" s="570"/>
      <c r="W4" s="570"/>
      <c r="X4" s="571"/>
      <c r="Y4" s="569" t="str">
        <f>_xlfn.IFNA(VLOOKUP($A$5&amp;COLUMN($E$1),'PMC数据辅助&amp;月良率预估'!$A:$F,5,0),"")</f>
        <v>03/14蒸镀批次</v>
      </c>
      <c r="Z4" s="570"/>
      <c r="AA4" s="570"/>
      <c r="AB4" s="570"/>
      <c r="AC4" s="571"/>
      <c r="AD4" s="569" t="str">
        <f>_xlfn.IFNA(VLOOKUP($A$5&amp;COLUMN($F$1),'PMC数据辅助&amp;月良率预估'!$A:$F,5,0),"")</f>
        <v>03/25蒸镀批次</v>
      </c>
      <c r="AE4" s="570"/>
      <c r="AF4" s="570"/>
      <c r="AG4" s="570"/>
      <c r="AH4" s="571"/>
      <c r="AI4" s="569" t="str">
        <f>_xlfn.IFNA(VLOOKUP($A$5&amp;COLUMN($G$1),'PMC数据辅助&amp;月良率预估'!$A:$F,5,0),"")</f>
        <v>04/06蒸镀批次</v>
      </c>
      <c r="AJ4" s="570"/>
      <c r="AK4" s="570"/>
      <c r="AL4" s="570"/>
      <c r="AM4" s="571"/>
      <c r="AN4" s="569" t="str">
        <f>_xlfn.IFNA(VLOOKUP($A$5&amp;COLUMN($H$1),'PMC数据辅助&amp;月良率预估'!$A:$F,5,0),"")</f>
        <v>04/16蒸镀批次</v>
      </c>
      <c r="AO4" s="570"/>
      <c r="AP4" s="570"/>
      <c r="AQ4" s="570"/>
      <c r="AR4" s="571"/>
      <c r="AS4" s="569" t="str">
        <f>_xlfn.IFNA(VLOOKUP($A$5&amp;COLUMN($I$1),'PMC数据辅助&amp;月良率预估'!$A:$F,5,0),"")</f>
        <v>04/28蒸镀批次</v>
      </c>
      <c r="AT4" s="570"/>
      <c r="AU4" s="570"/>
      <c r="AV4" s="570"/>
      <c r="AW4" s="571"/>
      <c r="AX4" s="569" t="str">
        <f>_xlfn.IFNA(VLOOKUP($A$5&amp;COLUMN($J$1),'PMC数据辅助&amp;月良率预估'!$A:$F,5,0),"")</f>
        <v>05/19蒸镀批次</v>
      </c>
      <c r="AY4" s="570"/>
      <c r="AZ4" s="570"/>
      <c r="BA4" s="570"/>
      <c r="BB4" s="571"/>
      <c r="BC4" s="569" t="str">
        <f>_xlfn.IFNA(VLOOKUP($A$5&amp;COLUMN($K$1),'PMC数据辅助&amp;月良率预估'!$A:$F,5,0),"")</f>
        <v>05/30蒸镀批次</v>
      </c>
      <c r="BD4" s="570"/>
      <c r="BE4" s="570"/>
      <c r="BF4" s="570"/>
      <c r="BG4" s="571"/>
      <c r="BH4" s="569" t="str">
        <f>_xlfn.IFNA(VLOOKUP($A$5&amp;COLUMN($L$1),'PMC数据辅助&amp;月良率预估'!$A:$F,5,0),"")</f>
        <v>06/10蒸镀批次</v>
      </c>
      <c r="BI4" s="570"/>
      <c r="BJ4" s="570"/>
      <c r="BK4" s="570"/>
      <c r="BL4" s="571"/>
      <c r="BM4" s="569" t="str">
        <f>_xlfn.IFNA(VLOOKUP($A$5&amp;COLUMN($M$1),'PMC数据辅助&amp;月良率预估'!$A:$F,5,0),"")</f>
        <v/>
      </c>
      <c r="BN4" s="570"/>
      <c r="BO4" s="570"/>
      <c r="BP4" s="570"/>
      <c r="BQ4" s="571"/>
    </row>
    <row r="5" spans="1:69" ht="51" customHeight="1" x14ac:dyDescent="0.15">
      <c r="A5" s="32" t="s">
        <v>713</v>
      </c>
      <c r="B5" s="32" t="s">
        <v>35</v>
      </c>
      <c r="C5" s="32" t="s">
        <v>35</v>
      </c>
      <c r="D5" s="32"/>
      <c r="E5" s="32" t="s">
        <v>467</v>
      </c>
      <c r="F5" s="33" t="s">
        <v>483</v>
      </c>
      <c r="G5" s="33" t="s">
        <v>484</v>
      </c>
      <c r="H5" s="33" t="s">
        <v>485</v>
      </c>
      <c r="I5" s="362" t="s">
        <v>841</v>
      </c>
      <c r="J5" s="32" t="s">
        <v>467</v>
      </c>
      <c r="K5" s="33" t="s">
        <v>483</v>
      </c>
      <c r="L5" s="33" t="s">
        <v>484</v>
      </c>
      <c r="M5" s="33" t="s">
        <v>485</v>
      </c>
      <c r="N5" s="362" t="s">
        <v>838</v>
      </c>
      <c r="O5" s="32" t="s">
        <v>467</v>
      </c>
      <c r="P5" s="33" t="s">
        <v>483</v>
      </c>
      <c r="Q5" s="33" t="s">
        <v>484</v>
      </c>
      <c r="R5" s="33" t="s">
        <v>485</v>
      </c>
      <c r="S5" s="362" t="s">
        <v>841</v>
      </c>
      <c r="T5" s="32" t="s">
        <v>467</v>
      </c>
      <c r="U5" s="33" t="s">
        <v>483</v>
      </c>
      <c r="V5" s="33" t="s">
        <v>484</v>
      </c>
      <c r="W5" s="33" t="s">
        <v>485</v>
      </c>
      <c r="X5" s="362" t="s">
        <v>841</v>
      </c>
      <c r="Y5" s="32" t="s">
        <v>467</v>
      </c>
      <c r="Z5" s="33" t="s">
        <v>483</v>
      </c>
      <c r="AA5" s="33" t="s">
        <v>484</v>
      </c>
      <c r="AB5" s="33" t="s">
        <v>485</v>
      </c>
      <c r="AC5" s="362" t="s">
        <v>841</v>
      </c>
      <c r="AD5" s="32" t="s">
        <v>467</v>
      </c>
      <c r="AE5" s="33" t="s">
        <v>483</v>
      </c>
      <c r="AF5" s="33" t="s">
        <v>484</v>
      </c>
      <c r="AG5" s="33" t="s">
        <v>485</v>
      </c>
      <c r="AH5" s="362" t="s">
        <v>841</v>
      </c>
      <c r="AI5" s="32" t="s">
        <v>467</v>
      </c>
      <c r="AJ5" s="33" t="s">
        <v>483</v>
      </c>
      <c r="AK5" s="33" t="s">
        <v>484</v>
      </c>
      <c r="AL5" s="33" t="s">
        <v>485</v>
      </c>
      <c r="AM5" s="362" t="s">
        <v>841</v>
      </c>
      <c r="AN5" s="32" t="s">
        <v>467</v>
      </c>
      <c r="AO5" s="33" t="s">
        <v>483</v>
      </c>
      <c r="AP5" s="33" t="s">
        <v>484</v>
      </c>
      <c r="AQ5" s="33" t="s">
        <v>485</v>
      </c>
      <c r="AR5" s="362" t="s">
        <v>841</v>
      </c>
      <c r="AS5" s="32" t="s">
        <v>467</v>
      </c>
      <c r="AT5" s="33" t="s">
        <v>483</v>
      </c>
      <c r="AU5" s="33" t="s">
        <v>484</v>
      </c>
      <c r="AV5" s="33" t="s">
        <v>485</v>
      </c>
      <c r="AW5" s="362" t="s">
        <v>841</v>
      </c>
      <c r="AX5" s="32" t="s">
        <v>467</v>
      </c>
      <c r="AY5" s="33" t="s">
        <v>483</v>
      </c>
      <c r="AZ5" s="33" t="s">
        <v>484</v>
      </c>
      <c r="BA5" s="33" t="s">
        <v>485</v>
      </c>
      <c r="BB5" s="362" t="s">
        <v>841</v>
      </c>
      <c r="BC5" s="32" t="s">
        <v>467</v>
      </c>
      <c r="BD5" s="33" t="s">
        <v>483</v>
      </c>
      <c r="BE5" s="33" t="s">
        <v>484</v>
      </c>
      <c r="BF5" s="33" t="s">
        <v>485</v>
      </c>
      <c r="BG5" s="362" t="s">
        <v>841</v>
      </c>
      <c r="BH5" s="32" t="s">
        <v>467</v>
      </c>
      <c r="BI5" s="33" t="s">
        <v>483</v>
      </c>
      <c r="BJ5" s="33" t="s">
        <v>484</v>
      </c>
      <c r="BK5" s="33" t="s">
        <v>485</v>
      </c>
      <c r="BL5" s="362" t="s">
        <v>839</v>
      </c>
      <c r="BM5" s="32" t="s">
        <v>467</v>
      </c>
      <c r="BN5" s="33" t="s">
        <v>483</v>
      </c>
      <c r="BO5" s="33" t="s">
        <v>484</v>
      </c>
      <c r="BP5" s="33" t="s">
        <v>485</v>
      </c>
      <c r="BQ5" s="362" t="s">
        <v>839</v>
      </c>
    </row>
    <row r="6" spans="1:69" x14ac:dyDescent="0.15">
      <c r="A6" s="34" t="s">
        <v>745</v>
      </c>
      <c r="B6" s="34">
        <f>_xlfn.IFNA(VLOOKUP($A6,批次辅助!$A$4:$DC$41,MATCH($A$5&amp;B$4,批次辅助!$A$1:$DC$1,0),0),0)</f>
        <v>56976</v>
      </c>
      <c r="C6" s="34">
        <f>_xlfn.IFNA(VLOOKUP($A6,批次辅助!$A$4:$DC$41,MATCH($A$5&amp;C$4,批次辅助!$A$1:$DC$1,0),0),0)</f>
        <v>101923</v>
      </c>
      <c r="D6" s="34">
        <f>_xlfn.IFNA(VLOOKUP($A6,批次辅助!$A$4:$DC$41,MATCH($A$5&amp;D$4,批次辅助!$A$1:$DC$1,0),0),0)</f>
        <v>465398</v>
      </c>
      <c r="E6" s="34">
        <f>_xlfn.IFNA(VLOOKUP($A$5&amp;E$4,'PMC数据辅助&amp;月良率预估'!$B$2:$G$599,5,0),0)</f>
        <v>5006</v>
      </c>
      <c r="F6" s="34"/>
      <c r="G6" s="34"/>
      <c r="H6" s="35"/>
      <c r="I6" s="35"/>
      <c r="J6" s="34">
        <f>_xlfn.IFNA(VLOOKUP($A$5&amp;J$4,'PMC数据辅助&amp;月良率预估'!$B$2:$G$599,5,0),0)</f>
        <v>1856</v>
      </c>
      <c r="K6" s="34"/>
      <c r="L6" s="34"/>
      <c r="M6" s="35"/>
      <c r="N6" s="35"/>
      <c r="O6" s="34">
        <f>_xlfn.IFNA(VLOOKUP($A$5&amp;O$4,'PMC数据辅助&amp;月良率预估'!$B$2:$G$599,5,0),0)</f>
        <v>1442</v>
      </c>
      <c r="P6" s="34"/>
      <c r="Q6" s="34"/>
      <c r="R6" s="35"/>
      <c r="S6" s="35"/>
      <c r="T6" s="34">
        <f>_xlfn.IFNA(VLOOKUP($A$5&amp;T$4,'PMC数据辅助&amp;月良率预估'!$B$2:$G$599,5,0),0)</f>
        <v>2762</v>
      </c>
      <c r="U6" s="34"/>
      <c r="V6" s="34"/>
      <c r="W6" s="35"/>
      <c r="X6" s="35"/>
      <c r="Y6" s="34">
        <f>_xlfn.IFNA(VLOOKUP($A$5&amp;Y$4,'PMC数据辅助&amp;月良率预估'!$B$2:$G$599,5,0),0)</f>
        <v>5540</v>
      </c>
      <c r="Z6" s="34"/>
      <c r="AA6" s="34"/>
      <c r="AB6" s="35"/>
      <c r="AC6" s="35"/>
      <c r="AD6" s="34">
        <f>_xlfn.IFNA(VLOOKUP($A$5&amp;AD$4,'PMC数据辅助&amp;月良率预估'!$B$2:$G$599,5,0),0)</f>
        <v>4780</v>
      </c>
      <c r="AE6" s="34"/>
      <c r="AF6" s="34"/>
      <c r="AG6" s="35"/>
      <c r="AH6" s="35"/>
      <c r="AI6" s="34">
        <f>_xlfn.IFNA(VLOOKUP($A$5&amp;AI$4,'PMC数据辅助&amp;月良率预估'!$B$2:$G$599,5,0),0)</f>
        <v>4590</v>
      </c>
      <c r="AJ6" s="34"/>
      <c r="AK6" s="34"/>
      <c r="AL6" s="35"/>
      <c r="AM6" s="35"/>
      <c r="AN6" s="34">
        <f>_xlfn.IFNA(VLOOKUP($A$5&amp;AN$4,'PMC数据辅助&amp;月良率预估'!$B$2:$G$599,5,0),0)</f>
        <v>1730</v>
      </c>
      <c r="AO6" s="34"/>
      <c r="AP6" s="34"/>
      <c r="AQ6" s="35"/>
      <c r="AR6" s="35"/>
      <c r="AS6" s="34">
        <f>_xlfn.IFNA(VLOOKUP($A$5&amp;AS$4,'PMC数据辅助&amp;月良率预估'!$B$2:$G$599,5,0),0)</f>
        <v>420</v>
      </c>
      <c r="AT6" s="34"/>
      <c r="AU6" s="34"/>
      <c r="AV6" s="35"/>
      <c r="AW6" s="35"/>
      <c r="AX6" s="34">
        <f>_xlfn.IFNA(VLOOKUP($A$5&amp;AX$4,'PMC数据辅助&amp;月良率预估'!$B$2:$G$599,5,0),0)</f>
        <v>1890</v>
      </c>
      <c r="AY6" s="34"/>
      <c r="AZ6" s="34"/>
      <c r="BA6" s="35"/>
      <c r="BB6" s="35"/>
      <c r="BC6" s="34">
        <f>_xlfn.IFNA(VLOOKUP($A$5&amp;BC$4,'PMC数据辅助&amp;月良率预估'!$B$2:$G$599,5,0),0)</f>
        <v>2100</v>
      </c>
      <c r="BD6" s="34"/>
      <c r="BE6" s="34"/>
      <c r="BF6" s="35"/>
      <c r="BG6" s="35"/>
      <c r="BH6" s="34">
        <f>_xlfn.IFNA(VLOOKUP($A$5&amp;BH$4,'PMC数据辅助&amp;月良率预估'!$B$2:$G$599,5,0),0)</f>
        <v>2100</v>
      </c>
      <c r="BI6" s="34"/>
      <c r="BJ6" s="34"/>
      <c r="BK6" s="35"/>
      <c r="BL6" s="35"/>
      <c r="BM6" s="34">
        <f>_xlfn.IFNA(VLOOKUP($A$5&amp;BM$4,'PMC数据辅助&amp;月良率预估'!$B$2:$G$599,5,0),0)</f>
        <v>0</v>
      </c>
      <c r="BN6" s="34"/>
      <c r="BO6" s="34"/>
      <c r="BP6" s="35"/>
      <c r="BQ6" s="35"/>
    </row>
    <row r="7" spans="1:69" x14ac:dyDescent="0.15">
      <c r="A7" s="34" t="s">
        <v>746</v>
      </c>
      <c r="B7" s="34">
        <f>_xlfn.IFNA(VLOOKUP($A7,批次辅助!$A$4:$DC$41,MATCH($A$5&amp;B$4,批次辅助!$A$1:$DC$1,0),0),0)</f>
        <v>58520</v>
      </c>
      <c r="C7" s="34">
        <f>_xlfn.IFNA(VLOOKUP($A7,批次辅助!$A$4:$DC$41,MATCH($A$5&amp;C$4,批次辅助!$A$1:$DC$1,0),0),0)</f>
        <v>102030</v>
      </c>
      <c r="D7" s="34">
        <f>_xlfn.IFNA(VLOOKUP($A7,批次辅助!$A$4:$DC$41,MATCH($A$5&amp;D$4,批次辅助!$A$1:$DC$1,0),0),0)</f>
        <v>475570</v>
      </c>
      <c r="E7" s="34">
        <f>_xlfn.IFNA(VLOOKUP($A$5&amp;E$4,'PMC数据辅助&amp;月良率预估'!$B$2:$G$599,6,0),0)</f>
        <v>5006</v>
      </c>
      <c r="F7" s="34"/>
      <c r="G7" s="34"/>
      <c r="H7" s="35"/>
      <c r="I7" s="35"/>
      <c r="J7" s="34">
        <f>_xlfn.IFNA(VLOOKUP($A$5&amp;J$4,'PMC数据辅助&amp;月良率预估'!$B$2:$G$599,6,0),0)</f>
        <v>1856</v>
      </c>
      <c r="K7" s="34"/>
      <c r="L7" s="34"/>
      <c r="M7" s="35"/>
      <c r="N7" s="35"/>
      <c r="O7" s="34">
        <f>_xlfn.IFNA(VLOOKUP($A$5&amp;O$4,'PMC数据辅助&amp;月良率预估'!$B$2:$G$599,6,0),0)</f>
        <v>1442</v>
      </c>
      <c r="P7" s="34"/>
      <c r="Q7" s="34"/>
      <c r="R7" s="35"/>
      <c r="S7" s="35"/>
      <c r="T7" s="34">
        <f>_xlfn.IFNA(VLOOKUP($A$5&amp;T$4,'PMC数据辅助&amp;月良率预估'!$B$2:$G$599,6,0),0)</f>
        <v>2762</v>
      </c>
      <c r="U7" s="34"/>
      <c r="V7" s="34"/>
      <c r="W7" s="35"/>
      <c r="X7" s="35"/>
      <c r="Y7" s="34">
        <f>_xlfn.IFNA(VLOOKUP($A$5&amp;Y$4,'PMC数据辅助&amp;月良率预估'!$B$2:$G$599,6,0),0)</f>
        <v>5540</v>
      </c>
      <c r="Z7" s="34"/>
      <c r="AA7" s="34"/>
      <c r="AB7" s="35"/>
      <c r="AC7" s="35"/>
      <c r="AD7" s="34">
        <f>_xlfn.IFNA(VLOOKUP($A$5&amp;AD$4,'PMC数据辅助&amp;月良率预估'!$B$2:$G$599,6,0),0)</f>
        <v>4780</v>
      </c>
      <c r="AE7" s="34"/>
      <c r="AF7" s="34"/>
      <c r="AG7" s="35"/>
      <c r="AH7" s="35"/>
      <c r="AI7" s="34">
        <f>_xlfn.IFNA(VLOOKUP($A$5&amp;AI$4,'PMC数据辅助&amp;月良率预估'!$B$2:$G$599,6,0),0)</f>
        <v>4590</v>
      </c>
      <c r="AJ7" s="34"/>
      <c r="AK7" s="34"/>
      <c r="AL7" s="35"/>
      <c r="AM7" s="35"/>
      <c r="AN7" s="34">
        <f>_xlfn.IFNA(VLOOKUP($A$5&amp;AN$4,'PMC数据辅助&amp;月良率预估'!$B$2:$G$599,6,0),0)</f>
        <v>1730</v>
      </c>
      <c r="AO7" s="34"/>
      <c r="AP7" s="34"/>
      <c r="AQ7" s="35"/>
      <c r="AR7" s="35"/>
      <c r="AS7" s="34">
        <f>_xlfn.IFNA(VLOOKUP($A$5&amp;AS$4,'PMC数据辅助&amp;月良率预估'!$B$2:$G$599,6,0),0)</f>
        <v>420</v>
      </c>
      <c r="AT7" s="34"/>
      <c r="AU7" s="34"/>
      <c r="AV7" s="35"/>
      <c r="AW7" s="35"/>
      <c r="AX7" s="34">
        <f>_xlfn.IFNA(VLOOKUP($A$5&amp;AX$4,'PMC数据辅助&amp;月良率预估'!$B$2:$G$599,6,0),0)</f>
        <v>1890</v>
      </c>
      <c r="AY7" s="34"/>
      <c r="AZ7" s="34"/>
      <c r="BA7" s="35"/>
      <c r="BB7" s="35"/>
      <c r="BC7" s="34">
        <f>_xlfn.IFNA(VLOOKUP($A$5&amp;BC$4,'PMC数据辅助&amp;月良率预估'!$B$2:$G$599,6,0),0)</f>
        <v>2100</v>
      </c>
      <c r="BD7" s="34"/>
      <c r="BE7" s="34"/>
      <c r="BF7" s="35"/>
      <c r="BG7" s="35"/>
      <c r="BH7" s="34">
        <f>_xlfn.IFNA(VLOOKUP($A$5&amp;BH$4,'PMC数据辅助&amp;月良率预估'!$B$2:$G$599,6,0),0)</f>
        <v>2100</v>
      </c>
      <c r="BI7" s="34"/>
      <c r="BJ7" s="34"/>
      <c r="BK7" s="35"/>
      <c r="BL7" s="35"/>
      <c r="BM7" s="34">
        <f>_xlfn.IFNA(VLOOKUP($A$5&amp;BM$4,'PMC数据辅助&amp;月良率预估'!$B$2:$G$599,6,0),0)</f>
        <v>0</v>
      </c>
      <c r="BN7" s="34"/>
      <c r="BO7" s="34"/>
      <c r="BP7" s="35"/>
      <c r="BQ7" s="35"/>
    </row>
    <row r="8" spans="1:69" s="119" customFormat="1" x14ac:dyDescent="0.15">
      <c r="A8" s="116" t="s">
        <v>454</v>
      </c>
      <c r="B8" s="117">
        <f>_xlfn.IFNA(VLOOKUP($A8,批次辅助!$A$4:$DC$41,MATCH($A$5&amp;B$4,批次辅助!$A$1:$DC$1,0),0),0)</f>
        <v>0.99957894736842101</v>
      </c>
      <c r="C8" s="117">
        <f>_xlfn.IFNA(VLOOKUP($A8,批次辅助!$A$4:$DC$41,MATCH($A$5&amp;C$4,批次辅助!$A$1:$DC$1,0),0),0)</f>
        <v>0.99895128883661666</v>
      </c>
      <c r="D8" s="117">
        <f>_xlfn.IFNA(VLOOKUP($A8,批次辅助!$A$4:$DC$41,MATCH($A$5&amp;D$4,批次辅助!$A$1:$DC$1,0),0),0)</f>
        <v>0.98118902535282415</v>
      </c>
      <c r="E8" s="117">
        <f>IF(E6=0,0%,E7/E6)</f>
        <v>1</v>
      </c>
      <c r="F8" s="116"/>
      <c r="G8" s="116"/>
      <c r="H8" s="118"/>
      <c r="I8" s="118"/>
      <c r="J8" s="117">
        <f>IF(J6=0,0%,J7/J6)</f>
        <v>1</v>
      </c>
      <c r="K8" s="116"/>
      <c r="L8" s="116"/>
      <c r="M8" s="118"/>
      <c r="N8" s="118"/>
      <c r="O8" s="117">
        <f>IF(O6=0,0%,O7/O6)</f>
        <v>1</v>
      </c>
      <c r="P8" s="116"/>
      <c r="Q8" s="116"/>
      <c r="R8" s="118"/>
      <c r="S8" s="118"/>
      <c r="T8" s="117">
        <f>IF(T6=0,0%,T7/T6)</f>
        <v>1</v>
      </c>
      <c r="U8" s="116"/>
      <c r="V8" s="116"/>
      <c r="W8" s="118"/>
      <c r="X8" s="118"/>
      <c r="Y8" s="117">
        <f>IF(Y6=0,0%,Y7/Y6)</f>
        <v>1</v>
      </c>
      <c r="Z8" s="116"/>
      <c r="AA8" s="116"/>
      <c r="AB8" s="118"/>
      <c r="AC8" s="118"/>
      <c r="AD8" s="117">
        <f>IF(AD6=0,0%,AD7/AD6)</f>
        <v>1</v>
      </c>
      <c r="AE8" s="116"/>
      <c r="AF8" s="116"/>
      <c r="AG8" s="118"/>
      <c r="AH8" s="118"/>
      <c r="AI8" s="117">
        <f>IF(AI6=0,0%,AI7/AI6)</f>
        <v>1</v>
      </c>
      <c r="AJ8" s="116"/>
      <c r="AK8" s="116"/>
      <c r="AL8" s="118"/>
      <c r="AM8" s="118"/>
      <c r="AN8" s="117">
        <f>IF(AN6=0,0%,AN7/AN6)</f>
        <v>1</v>
      </c>
      <c r="AO8" s="116"/>
      <c r="AP8" s="116"/>
      <c r="AQ8" s="118"/>
      <c r="AR8" s="118"/>
      <c r="AS8" s="117">
        <f>IF(AS6=0,0%,AS7/AS6)</f>
        <v>1</v>
      </c>
      <c r="AT8" s="116"/>
      <c r="AU8" s="116"/>
      <c r="AV8" s="118"/>
      <c r="AW8" s="118"/>
      <c r="AX8" s="117">
        <f>IF(AX6=0,0%,AX7/AX6)</f>
        <v>1</v>
      </c>
      <c r="AY8" s="116"/>
      <c r="AZ8" s="116"/>
      <c r="BA8" s="118"/>
      <c r="BB8" s="118"/>
      <c r="BC8" s="117">
        <f>IF(BC6=0,0%,BC7/BC6)</f>
        <v>1</v>
      </c>
      <c r="BD8" s="116"/>
      <c r="BE8" s="116"/>
      <c r="BF8" s="118"/>
      <c r="BG8" s="118"/>
      <c r="BH8" s="117">
        <f>IF(BH6=0,0%,BH7/BH6)</f>
        <v>1</v>
      </c>
      <c r="BI8" s="116"/>
      <c r="BJ8" s="116"/>
      <c r="BK8" s="118"/>
      <c r="BL8" s="118"/>
      <c r="BM8" s="117">
        <f>IF(BM6=0,0%,BM7/BM6)</f>
        <v>0</v>
      </c>
      <c r="BN8" s="116"/>
      <c r="BO8" s="116"/>
      <c r="BP8" s="118"/>
      <c r="BQ8" s="118"/>
    </row>
    <row r="9" spans="1:69" s="161" customFormat="1" x14ac:dyDescent="0.15">
      <c r="A9" s="158" t="s">
        <v>34</v>
      </c>
      <c r="B9" s="159">
        <f>_xlfn.IFNA(VLOOKUP($A9,批次辅助!$A$4:$DC$41,MATCH($A$5&amp;B$4,批次辅助!$A$1:$DC$1,0),0),0)</f>
        <v>0.9121950362707042</v>
      </c>
      <c r="C9" s="159">
        <f>_xlfn.IFNA(VLOOKUP($A9,批次辅助!$A$4:$DC$41,MATCH($A$5&amp;C$4,批次辅助!$A$1:$DC$1,0),0),0)</f>
        <v>0.92895563407930903</v>
      </c>
      <c r="D9" s="159">
        <f>_xlfn.IFNA(VLOOKUP($A9,批次辅助!$A$4:$DC$41,MATCH($A$5&amp;D$4,批次辅助!$A$1:$DC$1,0),0),0)</f>
        <v>0.91153163528850578</v>
      </c>
      <c r="E9" s="160"/>
      <c r="F9" s="160"/>
      <c r="G9" s="160"/>
      <c r="H9" s="160">
        <f>H10-H19-H27-H28-H36-H37-H44-H45</f>
        <v>0.91279312496983023</v>
      </c>
      <c r="I9" s="160"/>
      <c r="J9" s="160"/>
      <c r="K9" s="160"/>
      <c r="L9" s="160"/>
      <c r="M9" s="160">
        <f>M10-M19-M27-M28-M36-M37-M44-M45</f>
        <v>0.90900423393534735</v>
      </c>
      <c r="N9" s="160"/>
      <c r="O9" s="160"/>
      <c r="P9" s="160"/>
      <c r="Q9" s="160"/>
      <c r="R9" s="160">
        <f>R10-R19-R27-R28-R36-R37-R44-R45</f>
        <v>0.90745735220977464</v>
      </c>
      <c r="S9" s="160"/>
      <c r="T9" s="160"/>
      <c r="U9" s="160"/>
      <c r="V9" s="160"/>
      <c r="W9" s="160">
        <f>W10-W19-W27-W28-W36-W37-W44-W45</f>
        <v>0.92004329535361007</v>
      </c>
      <c r="X9" s="160"/>
      <c r="Y9" s="160"/>
      <c r="Z9" s="160"/>
      <c r="AA9" s="160"/>
      <c r="AB9" s="160">
        <f>AB10-AB19-AB27-AB28-AB36-AB37-AB44-AB45</f>
        <v>0.87341855854383743</v>
      </c>
      <c r="AC9" s="160"/>
      <c r="AD9" s="160"/>
      <c r="AE9" s="160"/>
      <c r="AF9" s="160"/>
      <c r="AG9" s="160">
        <f>AG10-AG19-AG27-AG28-AG36-AG37-AG44-AG45</f>
        <v>0.92228742496983029</v>
      </c>
      <c r="AH9" s="160"/>
      <c r="AI9" s="160"/>
      <c r="AJ9" s="160"/>
      <c r="AK9" s="160"/>
      <c r="AL9" s="160">
        <f>AL10-AL19-AL27-AL28-AL36-AL37-AL44-AL45</f>
        <v>0.9282838249698302</v>
      </c>
      <c r="AM9" s="160"/>
      <c r="AN9" s="160"/>
      <c r="AO9" s="160"/>
      <c r="AP9" s="160"/>
      <c r="AQ9" s="160">
        <f>AQ10-AQ19-AQ27-AQ28-AQ36-AQ37-AQ44-AQ45</f>
        <v>0.93028262496983016</v>
      </c>
      <c r="AR9" s="160"/>
      <c r="AS9" s="160"/>
      <c r="AT9" s="160"/>
      <c r="AU9" s="160"/>
      <c r="AV9" s="160">
        <f>AV10-AV19-AV27-AV28-AV36-AV37-AV44-AV45</f>
        <v>0.93028262496983016</v>
      </c>
      <c r="AW9" s="160"/>
      <c r="AX9" s="160"/>
      <c r="AY9" s="160"/>
      <c r="AZ9" s="160"/>
      <c r="BA9" s="160">
        <f>BA10-BA19-BA27-BA28-BA36-BA37-BA44-BA45</f>
        <v>0.93028262496983016</v>
      </c>
      <c r="BB9" s="160"/>
      <c r="BC9" s="160"/>
      <c r="BD9" s="160"/>
      <c r="BE9" s="160"/>
      <c r="BF9" s="160">
        <f>BF10-BF19-BF27-BF28-BF36-BF37-BF44-BF45</f>
        <v>0.93028262496983016</v>
      </c>
      <c r="BG9" s="160"/>
      <c r="BH9" s="160"/>
      <c r="BI9" s="160"/>
      <c r="BJ9" s="160"/>
      <c r="BK9" s="160">
        <f>BK10-BK19-BK27-BK28-BK36-BK37-BK44-BK45</f>
        <v>0.93028262496983016</v>
      </c>
      <c r="BL9" s="160"/>
      <c r="BM9" s="160"/>
      <c r="BN9" s="160"/>
      <c r="BO9" s="160"/>
      <c r="BP9" s="160">
        <f>BP10-BP19-BP27-BP28-BP36-BP37-BP44-BP45</f>
        <v>0.93028262496983016</v>
      </c>
      <c r="BQ9" s="160"/>
    </row>
    <row r="10" spans="1:69" x14ac:dyDescent="0.15">
      <c r="A10" s="36" t="s">
        <v>33</v>
      </c>
      <c r="B10" s="37">
        <f>B9+B19+B27+B28+B36+B37+B44+B45</f>
        <v>0.9121950362707042</v>
      </c>
      <c r="C10" s="37">
        <f>C9+C19+C27+C28+C36+C37+C44+C45</f>
        <v>0.92895563407930903</v>
      </c>
      <c r="D10" s="37">
        <f>D9+D19+D27+D28+D36+D37+D44+D45</f>
        <v>0.91153163528850578</v>
      </c>
      <c r="E10" s="38"/>
      <c r="F10" s="38"/>
      <c r="G10" s="38"/>
      <c r="H10" s="38">
        <f>(H12+H21+H30+H39)*99.94%-3</f>
        <v>0.91279312496983023</v>
      </c>
      <c r="I10" s="38"/>
      <c r="J10" s="38"/>
      <c r="K10" s="38"/>
      <c r="L10" s="38"/>
      <c r="M10" s="38">
        <f>(M12+M21+M30+M39)*99.94%-3</f>
        <v>0.91439216496983011</v>
      </c>
      <c r="N10" s="38"/>
      <c r="O10" s="38"/>
      <c r="P10" s="38"/>
      <c r="Q10" s="38"/>
      <c r="R10" s="38">
        <f>(R12+R21+R30+R39)*99.94%-3</f>
        <v>0.91439216496983011</v>
      </c>
      <c r="S10" s="38"/>
      <c r="T10" s="38"/>
      <c r="U10" s="38"/>
      <c r="V10" s="38"/>
      <c r="W10" s="38">
        <f>(W12+W21+W30+W39)*99.94%-3</f>
        <v>0.92728442496983021</v>
      </c>
      <c r="X10" s="38"/>
      <c r="Y10" s="38"/>
      <c r="Z10" s="38"/>
      <c r="AA10" s="38"/>
      <c r="AB10" s="38">
        <f>(AB12+AB21+AB30+AB39)*99.94%-3</f>
        <v>0.90229942496983018</v>
      </c>
      <c r="AC10" s="38"/>
      <c r="AD10" s="38"/>
      <c r="AE10" s="38"/>
      <c r="AF10" s="38"/>
      <c r="AG10" s="38">
        <f>(AG12+AG21+AG30+AG39)*99.94%-3</f>
        <v>0.92228742496983029</v>
      </c>
      <c r="AH10" s="38"/>
      <c r="AI10" s="38"/>
      <c r="AJ10" s="38"/>
      <c r="AK10" s="38"/>
      <c r="AL10" s="38">
        <f>(AL12+AL21+AL30+AL39)*99.94%-3</f>
        <v>0.9282838249698302</v>
      </c>
      <c r="AM10" s="38"/>
      <c r="AN10" s="38"/>
      <c r="AO10" s="38"/>
      <c r="AP10" s="38"/>
      <c r="AQ10" s="38">
        <f>(AQ12+AQ21+AQ30+AQ39)*99.94%-3</f>
        <v>0.93028262496983016</v>
      </c>
      <c r="AR10" s="38"/>
      <c r="AS10" s="38"/>
      <c r="AT10" s="38"/>
      <c r="AU10" s="38"/>
      <c r="AV10" s="38">
        <f>(AV12+AV21+AV30+AV39)*99.94%-3</f>
        <v>0.93028262496983016</v>
      </c>
      <c r="AW10" s="38"/>
      <c r="AX10" s="38"/>
      <c r="AY10" s="38"/>
      <c r="AZ10" s="38"/>
      <c r="BA10" s="38">
        <f>(BA12+BA21+BA30+BA39)*99.94%-3</f>
        <v>0.93028262496983016</v>
      </c>
      <c r="BB10" s="38"/>
      <c r="BC10" s="38"/>
      <c r="BD10" s="38"/>
      <c r="BE10" s="38"/>
      <c r="BF10" s="38">
        <f>(BF12+BF21+BF30+BF39)*99.94%-3</f>
        <v>0.93028262496983016</v>
      </c>
      <c r="BG10" s="38"/>
      <c r="BH10" s="38"/>
      <c r="BI10" s="38"/>
      <c r="BJ10" s="38"/>
      <c r="BK10" s="38">
        <f>(BK12+BK21+BK30+BK39)*99.94%-3</f>
        <v>0.93028262496983016</v>
      </c>
      <c r="BL10" s="38"/>
      <c r="BM10" s="38"/>
      <c r="BN10" s="38"/>
      <c r="BO10" s="38"/>
      <c r="BP10" s="38">
        <f>(BP12+BP21+BP30+BP39)*99.94%-3</f>
        <v>0.93028262496983016</v>
      </c>
      <c r="BQ10" s="38"/>
    </row>
    <row r="11" spans="1:69" x14ac:dyDescent="0.15">
      <c r="A11" s="39" t="s">
        <v>32</v>
      </c>
      <c r="B11" s="39"/>
      <c r="C11" s="39"/>
      <c r="D11" s="39"/>
      <c r="E11" s="39"/>
      <c r="F11" s="39"/>
      <c r="G11" s="39"/>
      <c r="H11" s="39">
        <f>H12*99.9%</f>
        <v>0.93137481688137136</v>
      </c>
      <c r="I11" s="39"/>
      <c r="J11" s="39"/>
      <c r="K11" s="39"/>
      <c r="L11" s="39"/>
      <c r="M11" s="39">
        <f>M12*99.9%</f>
        <v>0.93037581688137139</v>
      </c>
      <c r="N11" s="39"/>
      <c r="O11" s="39"/>
      <c r="P11" s="39"/>
      <c r="Q11" s="39"/>
      <c r="R11" s="39">
        <f>R12*99.9%</f>
        <v>0.93037581688137139</v>
      </c>
      <c r="S11" s="39"/>
      <c r="T11" s="39"/>
      <c r="U11" s="39"/>
      <c r="V11" s="39"/>
      <c r="W11" s="39">
        <f>W12*99.9%</f>
        <v>0.93936681688137136</v>
      </c>
      <c r="X11" s="39"/>
      <c r="Y11" s="39"/>
      <c r="Z11" s="39"/>
      <c r="AA11" s="39"/>
      <c r="AB11" s="39">
        <f>AB12*99.9%</f>
        <v>0.93936681688137136</v>
      </c>
      <c r="AC11" s="39"/>
      <c r="AD11" s="39"/>
      <c r="AE11" s="39"/>
      <c r="AF11" s="39"/>
      <c r="AG11" s="39">
        <f>AG12*99.9%</f>
        <v>0.93936681688137136</v>
      </c>
      <c r="AH11" s="39"/>
      <c r="AI11" s="39"/>
      <c r="AJ11" s="39"/>
      <c r="AK11" s="39"/>
      <c r="AL11" s="39">
        <f>AL12*99.9%</f>
        <v>0.93936681688137136</v>
      </c>
      <c r="AM11" s="39"/>
      <c r="AN11" s="39"/>
      <c r="AO11" s="39"/>
      <c r="AP11" s="39"/>
      <c r="AQ11" s="39">
        <f>AQ12*99.9%</f>
        <v>0.94136481688137141</v>
      </c>
      <c r="AR11" s="39"/>
      <c r="AS11" s="39"/>
      <c r="AT11" s="39"/>
      <c r="AU11" s="39"/>
      <c r="AV11" s="39">
        <f>AV12*99.9%</f>
        <v>0.94136481688137141</v>
      </c>
      <c r="AW11" s="39"/>
      <c r="AX11" s="39"/>
      <c r="AY11" s="39"/>
      <c r="AZ11" s="39"/>
      <c r="BA11" s="39">
        <f>BA12*99.9%</f>
        <v>0.94136481688137141</v>
      </c>
      <c r="BB11" s="39"/>
      <c r="BC11" s="39"/>
      <c r="BD11" s="39"/>
      <c r="BE11" s="39"/>
      <c r="BF11" s="39">
        <f>BF12*99.9%</f>
        <v>0.94136481688137141</v>
      </c>
      <c r="BG11" s="39"/>
      <c r="BH11" s="39"/>
      <c r="BI11" s="39"/>
      <c r="BJ11" s="39"/>
      <c r="BK11" s="39">
        <f>BK12*99.9%</f>
        <v>0.94136481688137141</v>
      </c>
      <c r="BL11" s="39"/>
      <c r="BM11" s="39"/>
      <c r="BN11" s="39"/>
      <c r="BO11" s="39"/>
      <c r="BP11" s="39">
        <f>BP12*99.9%</f>
        <v>0.94136481688137141</v>
      </c>
      <c r="BQ11" s="39"/>
    </row>
    <row r="12" spans="1:69" x14ac:dyDescent="0.35">
      <c r="A12" s="40" t="s">
        <v>60</v>
      </c>
      <c r="B12" s="41">
        <f>_xlfn.IFNA(VLOOKUP($A12,批次辅助!$A$4:$DC$41,MATCH($A$5&amp;B$4,批次辅助!$A$1:$DC$1,0),0),0)</f>
        <v>0.94232334312303179</v>
      </c>
      <c r="C12" s="41">
        <f>_xlfn.IFNA(VLOOKUP($A12,批次辅助!$A$4:$DC$41,MATCH($A$5&amp;C$4,批次辅助!$A$1:$DC$1,0),0),0)</f>
        <v>0.9597262912870731</v>
      </c>
      <c r="D12" s="41">
        <f>_xlfn.IFNA(VLOOKUP($A12,批次辅助!$A$4:$DC$41,MATCH($A$5&amp;D$4,批次辅助!$A$1:$DC$1,0),0),0)</f>
        <v>0.92912303018061959</v>
      </c>
      <c r="E12" s="39"/>
      <c r="F12" s="39"/>
      <c r="G12" s="39"/>
      <c r="H12" s="39">
        <f>1-SUM(H13:H18)</f>
        <v>0.93230712400537663</v>
      </c>
      <c r="I12" s="39"/>
      <c r="J12" s="39"/>
      <c r="K12" s="39"/>
      <c r="L12" s="39"/>
      <c r="M12" s="39">
        <f>1-SUM(M13:M18)</f>
        <v>0.93130712400537663</v>
      </c>
      <c r="N12" s="39"/>
      <c r="O12" s="39"/>
      <c r="P12" s="39"/>
      <c r="Q12" s="39"/>
      <c r="R12" s="39">
        <f>1-SUM(R13:R18)</f>
        <v>0.93130712400537663</v>
      </c>
      <c r="S12" s="39"/>
      <c r="T12" s="39"/>
      <c r="U12" s="39"/>
      <c r="V12" s="39"/>
      <c r="W12" s="39">
        <f>1-SUM(W13:W18)</f>
        <v>0.94030712400537664</v>
      </c>
      <c r="X12" s="39"/>
      <c r="Y12" s="39"/>
      <c r="Z12" s="39"/>
      <c r="AA12" s="39"/>
      <c r="AB12" s="39">
        <f>1-SUM(AB13:AB18)</f>
        <v>0.94030712400537664</v>
      </c>
      <c r="AC12" s="39"/>
      <c r="AD12" s="39"/>
      <c r="AE12" s="39"/>
      <c r="AF12" s="39"/>
      <c r="AG12" s="39">
        <f>1-SUM(AG13:AG18)</f>
        <v>0.94030712400537664</v>
      </c>
      <c r="AH12" s="39"/>
      <c r="AI12" s="39"/>
      <c r="AJ12" s="39"/>
      <c r="AK12" s="39"/>
      <c r="AL12" s="39">
        <f>1-SUM(AL13:AL18)</f>
        <v>0.94030712400537664</v>
      </c>
      <c r="AM12" s="39"/>
      <c r="AN12" s="39"/>
      <c r="AO12" s="39"/>
      <c r="AP12" s="39"/>
      <c r="AQ12" s="39">
        <f>1-SUM(AQ13:AQ18)</f>
        <v>0.94230712400537664</v>
      </c>
      <c r="AR12" s="39"/>
      <c r="AS12" s="39"/>
      <c r="AT12" s="39"/>
      <c r="AU12" s="39"/>
      <c r="AV12" s="39">
        <f>1-SUM(AV13:AV18)</f>
        <v>0.94230712400537664</v>
      </c>
      <c r="AW12" s="39"/>
      <c r="AX12" s="39"/>
      <c r="AY12" s="39"/>
      <c r="AZ12" s="39"/>
      <c r="BA12" s="39">
        <f>1-SUM(BA13:BA18)</f>
        <v>0.94230712400537664</v>
      </c>
      <c r="BB12" s="39"/>
      <c r="BC12" s="39"/>
      <c r="BD12" s="39"/>
      <c r="BE12" s="39"/>
      <c r="BF12" s="39">
        <f>1-SUM(BF13:BF18)</f>
        <v>0.94230712400537664</v>
      </c>
      <c r="BG12" s="39"/>
      <c r="BH12" s="39"/>
      <c r="BI12" s="39"/>
      <c r="BJ12" s="39"/>
      <c r="BK12" s="39">
        <f>1-SUM(BK13:BK18)</f>
        <v>0.94230712400537664</v>
      </c>
      <c r="BL12" s="39"/>
      <c r="BM12" s="39"/>
      <c r="BN12" s="39"/>
      <c r="BO12" s="39"/>
      <c r="BP12" s="39">
        <f>1-SUM(BP13:BP18)</f>
        <v>0.94230712400537664</v>
      </c>
      <c r="BQ12" s="39"/>
    </row>
    <row r="13" spans="1:69" x14ac:dyDescent="0.15">
      <c r="A13" s="42" t="s">
        <v>42</v>
      </c>
      <c r="B13" s="43">
        <f>_xlfn.IFNA(VLOOKUP($A13,批次辅助!$A$4:$DC$41,MATCH($A$5&amp;B$4,批次辅助!$A$1:$DC$1,0),0),0)</f>
        <v>1.5989188430216232E-2</v>
      </c>
      <c r="C13" s="43">
        <f>_xlfn.IFNA(VLOOKUP($A13,批次辅助!$A$4:$DC$41,MATCH($A$5&amp;C$4,批次辅助!$A$1:$DC$1,0),0),0)</f>
        <v>1.4128312549669848E-2</v>
      </c>
      <c r="D13" s="43">
        <f>_xlfn.IFNA(VLOOKUP($A13,批次辅助!$A$4:$DC$41,MATCH($A$5&amp;D$4,批次辅助!$A$1:$DC$1,0),0),0)</f>
        <v>1.4548837768963339E-2</v>
      </c>
      <c r="E13" s="44"/>
      <c r="F13" s="45"/>
      <c r="G13" s="46"/>
      <c r="H13" s="47">
        <f>C13-F13+G13</f>
        <v>1.4128312549669848E-2</v>
      </c>
      <c r="I13" s="370"/>
      <c r="J13" s="279"/>
      <c r="K13" s="128"/>
      <c r="L13" s="102"/>
      <c r="M13" s="47">
        <f>H13-K13+L13</f>
        <v>1.4128312549669848E-2</v>
      </c>
      <c r="N13" s="370"/>
      <c r="O13" s="44"/>
      <c r="P13" s="128"/>
      <c r="Q13" s="102"/>
      <c r="R13" s="47">
        <f>M13-P13+Q13</f>
        <v>1.4128312549669848E-2</v>
      </c>
      <c r="S13" s="370"/>
      <c r="T13" s="44"/>
      <c r="U13" s="128"/>
      <c r="V13" s="102"/>
      <c r="W13" s="47">
        <f>R13-U13+V13</f>
        <v>1.4128312549669848E-2</v>
      </c>
      <c r="X13" s="370"/>
      <c r="Y13" s="44"/>
      <c r="Z13" s="128"/>
      <c r="AA13" s="102"/>
      <c r="AB13" s="47">
        <f>W13-Z13+AA13</f>
        <v>1.4128312549669848E-2</v>
      </c>
      <c r="AC13" s="370"/>
      <c r="AD13" s="44"/>
      <c r="AE13" s="128"/>
      <c r="AF13" s="102"/>
      <c r="AG13" s="47">
        <f>AB13-AE13+AF13</f>
        <v>1.4128312549669848E-2</v>
      </c>
      <c r="AH13" s="370"/>
      <c r="AI13" s="44"/>
      <c r="AJ13" s="128"/>
      <c r="AK13" s="102"/>
      <c r="AL13" s="47">
        <f>AG13-AJ13+AK13</f>
        <v>1.4128312549669848E-2</v>
      </c>
      <c r="AM13" s="370"/>
      <c r="AN13" s="44"/>
      <c r="AO13" s="128"/>
      <c r="AP13" s="102"/>
      <c r="AQ13" s="47">
        <f>AL13-AO13+AP13</f>
        <v>1.4128312549669848E-2</v>
      </c>
      <c r="AR13" s="370"/>
      <c r="AS13" s="44"/>
      <c r="AT13" s="128"/>
      <c r="AU13" s="102"/>
      <c r="AV13" s="47">
        <f>AQ13-AT13+AU13</f>
        <v>1.4128312549669848E-2</v>
      </c>
      <c r="AW13" s="370"/>
      <c r="AX13" s="44"/>
      <c r="AY13" s="128"/>
      <c r="AZ13" s="102"/>
      <c r="BA13" s="47">
        <f>AV13-AY13+AZ13</f>
        <v>1.4128312549669848E-2</v>
      </c>
      <c r="BB13" s="370"/>
      <c r="BC13" s="44"/>
      <c r="BD13" s="128"/>
      <c r="BE13" s="102"/>
      <c r="BF13" s="47">
        <f>BA13-BD13+BE13</f>
        <v>1.4128312549669848E-2</v>
      </c>
      <c r="BG13" s="370"/>
      <c r="BH13" s="279"/>
      <c r="BI13" s="128"/>
      <c r="BJ13" s="102"/>
      <c r="BK13" s="47">
        <f>BF13-BI13+BJ13</f>
        <v>1.4128312549669848E-2</v>
      </c>
      <c r="BL13" s="370"/>
      <c r="BM13" s="279"/>
      <c r="BN13" s="128"/>
      <c r="BO13" s="102"/>
      <c r="BP13" s="47">
        <f>BK13-BN13+BO13</f>
        <v>1.4128312549669848E-2</v>
      </c>
      <c r="BQ13" s="370"/>
    </row>
    <row r="14" spans="1:69" ht="33" x14ac:dyDescent="0.15">
      <c r="A14" s="42" t="s">
        <v>43</v>
      </c>
      <c r="B14" s="43">
        <f>_xlfn.IFNA(VLOOKUP($A14,批次辅助!$A$4:$DC$41,MATCH($A$5&amp;B$4,批次辅助!$A$1:$DC$1,0),0),0)</f>
        <v>1.7937377141252459E-2</v>
      </c>
      <c r="C14" s="43">
        <f>_xlfn.IFNA(VLOOKUP($A14,批次辅助!$A$4:$DC$41,MATCH($A$5&amp;C$4,批次辅助!$A$1:$DC$1,0),0),0)</f>
        <v>1.8396240299049283E-2</v>
      </c>
      <c r="D14" s="43">
        <f>_xlfn.IFNA(VLOOKUP($A14,批次辅助!$A$4:$DC$41,MATCH($A$5&amp;D$4,批次辅助!$A$1:$DC$1,0),0),0)</f>
        <v>1.9750836918078718E-2</v>
      </c>
      <c r="E14" s="279"/>
      <c r="F14" s="129"/>
      <c r="G14" s="46"/>
      <c r="H14" s="47">
        <f t="shared" ref="H14:H19" si="0">C14-F14+G14</f>
        <v>1.8396240299049283E-2</v>
      </c>
      <c r="I14" s="370"/>
      <c r="J14" s="278" t="s">
        <v>1541</v>
      </c>
      <c r="K14" s="113">
        <v>1E-3</v>
      </c>
      <c r="L14" s="140">
        <v>2E-3</v>
      </c>
      <c r="M14" s="50">
        <f t="shared" ref="M14:M19" si="1">H14-K14+L14</f>
        <v>1.939624029904928E-2</v>
      </c>
      <c r="N14" s="370"/>
      <c r="O14" s="51"/>
      <c r="P14" s="129"/>
      <c r="Q14" s="140"/>
      <c r="R14" s="50">
        <f t="shared" ref="R14:R19" si="2">M14-P14+Q14</f>
        <v>1.939624029904928E-2</v>
      </c>
      <c r="S14" s="370"/>
      <c r="T14" s="51" t="s">
        <v>1542</v>
      </c>
      <c r="U14" s="129">
        <v>2E-3</v>
      </c>
      <c r="V14" s="140"/>
      <c r="W14" s="50">
        <f t="shared" ref="W14:W19" si="3">R14-U14+V14</f>
        <v>1.7396240299049279E-2</v>
      </c>
      <c r="X14" s="370"/>
      <c r="Y14" s="278"/>
      <c r="Z14" s="113"/>
      <c r="AA14" s="140"/>
      <c r="AB14" s="50">
        <f t="shared" ref="AB14:AB19" si="4">W14-Z14+AA14</f>
        <v>1.7396240299049279E-2</v>
      </c>
      <c r="AC14" s="370"/>
      <c r="AD14" s="51"/>
      <c r="AE14" s="129"/>
      <c r="AF14" s="140"/>
      <c r="AG14" s="50">
        <f t="shared" ref="AG14:AG19" si="5">AB14-AE14+AF14</f>
        <v>1.7396240299049279E-2</v>
      </c>
      <c r="AH14" s="370"/>
      <c r="AI14" s="51"/>
      <c r="AJ14" s="129"/>
      <c r="AK14" s="140"/>
      <c r="AL14" s="50">
        <f t="shared" ref="AL14:AL19" si="6">AG14-AJ14+AK14</f>
        <v>1.7396240299049279E-2</v>
      </c>
      <c r="AM14" s="370"/>
      <c r="AN14" s="278" t="s">
        <v>890</v>
      </c>
      <c r="AO14" s="113">
        <v>2E-3</v>
      </c>
      <c r="AP14" s="140"/>
      <c r="AQ14" s="50">
        <f t="shared" ref="AQ14:AQ19" si="7">AL14-AO14+AP14</f>
        <v>1.5396240299049279E-2</v>
      </c>
      <c r="AR14" s="370"/>
      <c r="AS14" s="51"/>
      <c r="AT14" s="129"/>
      <c r="AU14" s="140"/>
      <c r="AV14" s="50">
        <f t="shared" ref="AV14:AV19" si="8">AQ14-AT14+AU14</f>
        <v>1.5396240299049279E-2</v>
      </c>
      <c r="AW14" s="370"/>
      <c r="AX14" s="51"/>
      <c r="AY14" s="129"/>
      <c r="AZ14" s="140"/>
      <c r="BA14" s="50">
        <f t="shared" ref="BA14:BA19" si="9">AV14-AY14+AZ14</f>
        <v>1.5396240299049279E-2</v>
      </c>
      <c r="BB14" s="370"/>
      <c r="BC14" s="51"/>
      <c r="BD14" s="129"/>
      <c r="BE14" s="140"/>
      <c r="BF14" s="50">
        <f t="shared" ref="BF14:BF19" si="10">BA14-BD14+BE14</f>
        <v>1.5396240299049279E-2</v>
      </c>
      <c r="BG14" s="370"/>
      <c r="BH14" s="51"/>
      <c r="BI14" s="129"/>
      <c r="BJ14" s="140"/>
      <c r="BK14" s="50">
        <f t="shared" ref="BK14:BK19" si="11">BF14-BI14+BJ14</f>
        <v>1.5396240299049279E-2</v>
      </c>
      <c r="BL14" s="370"/>
      <c r="BM14" s="51"/>
      <c r="BN14" s="129"/>
      <c r="BO14" s="140"/>
      <c r="BP14" s="50">
        <f t="shared" ref="BP14:BP19" si="12">BK14-BN14+BO14</f>
        <v>1.5396240299049279E-2</v>
      </c>
      <c r="BQ14" s="370"/>
    </row>
    <row r="15" spans="1:69" ht="49.5" x14ac:dyDescent="0.15">
      <c r="A15" s="42" t="s">
        <v>44</v>
      </c>
      <c r="B15" s="43">
        <f>_xlfn.IFNA(VLOOKUP($A15,批次辅助!$A$4:$DC$41,MATCH($A$5&amp;B$4,批次辅助!$A$1:$DC$1,0),0),0)</f>
        <v>7.0380511092389781E-3</v>
      </c>
      <c r="C15" s="43">
        <f>_xlfn.IFNA(VLOOKUP($A15,批次辅助!$A$4:$DC$41,MATCH($A$5&amp;C$4,批次辅助!$A$1:$DC$1,0),0),0)</f>
        <v>3.8558519666807294E-3</v>
      </c>
      <c r="D15" s="43">
        <f>_xlfn.IFNA(VLOOKUP($A15,批次辅助!$A$4:$DC$41,MATCH($A$5&amp;D$4,批次辅助!$A$1:$DC$1,0),0),0)</f>
        <v>8.4830618094620096E-3</v>
      </c>
      <c r="E15" s="534" t="s">
        <v>1446</v>
      </c>
      <c r="F15" s="128"/>
      <c r="G15" s="46">
        <v>4.0000000000000001E-3</v>
      </c>
      <c r="H15" s="47">
        <f t="shared" si="0"/>
        <v>7.855851966680729E-3</v>
      </c>
      <c r="I15" s="370"/>
      <c r="J15" s="278"/>
      <c r="K15" s="132"/>
      <c r="L15" s="70"/>
      <c r="M15" s="50">
        <f t="shared" si="1"/>
        <v>7.855851966680729E-3</v>
      </c>
      <c r="N15" s="370"/>
      <c r="O15" s="278"/>
      <c r="P15" s="128"/>
      <c r="Q15" s="102"/>
      <c r="R15" s="50">
        <f t="shared" si="2"/>
        <v>7.855851966680729E-3</v>
      </c>
      <c r="S15" s="370"/>
      <c r="T15" s="278" t="s">
        <v>1453</v>
      </c>
      <c r="U15" s="128">
        <v>4.0000000000000001E-3</v>
      </c>
      <c r="V15" s="102"/>
      <c r="W15" s="50">
        <f t="shared" si="3"/>
        <v>3.8558519666807289E-3</v>
      </c>
      <c r="X15" s="370"/>
      <c r="Y15" s="278"/>
      <c r="Z15" s="128"/>
      <c r="AA15" s="102"/>
      <c r="AB15" s="50">
        <f t="shared" si="4"/>
        <v>3.8558519666807289E-3</v>
      </c>
      <c r="AC15" s="370"/>
      <c r="AD15" s="44"/>
      <c r="AE15" s="128"/>
      <c r="AF15" s="102"/>
      <c r="AG15" s="50">
        <f t="shared" si="5"/>
        <v>3.8558519666807289E-3</v>
      </c>
      <c r="AH15" s="370"/>
      <c r="AI15" s="44"/>
      <c r="AJ15" s="128"/>
      <c r="AK15" s="102"/>
      <c r="AL15" s="50">
        <f t="shared" si="6"/>
        <v>3.8558519666807289E-3</v>
      </c>
      <c r="AM15" s="370"/>
      <c r="AN15" s="44"/>
      <c r="AO15" s="128"/>
      <c r="AP15" s="102"/>
      <c r="AQ15" s="50">
        <f t="shared" si="7"/>
        <v>3.8558519666807289E-3</v>
      </c>
      <c r="AR15" s="370"/>
      <c r="AS15" s="44"/>
      <c r="AT15" s="128"/>
      <c r="AU15" s="102"/>
      <c r="AV15" s="50">
        <f t="shared" si="8"/>
        <v>3.8558519666807289E-3</v>
      </c>
      <c r="AW15" s="370"/>
      <c r="AX15" s="44"/>
      <c r="AY15" s="128"/>
      <c r="AZ15" s="102"/>
      <c r="BA15" s="50">
        <f t="shared" si="9"/>
        <v>3.8558519666807289E-3</v>
      </c>
      <c r="BB15" s="370"/>
      <c r="BC15" s="44"/>
      <c r="BD15" s="128"/>
      <c r="BE15" s="102"/>
      <c r="BF15" s="50">
        <f t="shared" si="10"/>
        <v>3.8558519666807289E-3</v>
      </c>
      <c r="BG15" s="370"/>
      <c r="BH15" s="279"/>
      <c r="BI15" s="128"/>
      <c r="BJ15" s="102"/>
      <c r="BK15" s="50">
        <f t="shared" si="11"/>
        <v>3.8558519666807289E-3</v>
      </c>
      <c r="BL15" s="370"/>
      <c r="BM15" s="279"/>
      <c r="BN15" s="128"/>
      <c r="BO15" s="102"/>
      <c r="BP15" s="50">
        <f t="shared" si="12"/>
        <v>3.8558519666807289E-3</v>
      </c>
      <c r="BQ15" s="370"/>
    </row>
    <row r="16" spans="1:69" ht="33" x14ac:dyDescent="0.15">
      <c r="A16" s="53" t="s">
        <v>45</v>
      </c>
      <c r="B16" s="53">
        <f>_xlfn.IFNA(VLOOKUP($A16,批次辅助!$A$4:$DC$41,MATCH($A$5&amp;B$4,批次辅助!$A$1:$DC$1,0),0),0)</f>
        <v>1.8586773378264532E-2</v>
      </c>
      <c r="C16" s="53">
        <f>_xlfn.IFNA(VLOOKUP($A16,批次辅助!$A$4:$DC$41,MATCH($A$5&amp;C$4,批次辅助!$A$1:$DC$1,0),0),0)</f>
        <v>1.9240014520765677E-2</v>
      </c>
      <c r="D16" s="53">
        <f>_xlfn.IFNA(VLOOKUP($A16,批次辅助!$A$4:$DC$41,MATCH($A$5&amp;D$4,批次辅助!$A$1:$DC$1,0),0),0)</f>
        <v>2.3317676483354033E-2</v>
      </c>
      <c r="E16" s="534" t="s">
        <v>1447</v>
      </c>
      <c r="F16" s="129"/>
      <c r="G16" s="46">
        <v>3.0000000000000001E-3</v>
      </c>
      <c r="H16" s="47">
        <f t="shared" si="0"/>
        <v>2.2240014520765676E-2</v>
      </c>
      <c r="I16" s="370"/>
      <c r="J16" s="278"/>
      <c r="K16" s="132"/>
      <c r="L16" s="70"/>
      <c r="M16" s="50">
        <f t="shared" si="1"/>
        <v>2.2240014520765676E-2</v>
      </c>
      <c r="N16" s="370"/>
      <c r="O16" s="278"/>
      <c r="P16" s="132"/>
      <c r="Q16" s="105"/>
      <c r="R16" s="50">
        <f t="shared" si="2"/>
        <v>2.2240014520765676E-2</v>
      </c>
      <c r="S16" s="370"/>
      <c r="T16" s="51" t="s">
        <v>1454</v>
      </c>
      <c r="U16" s="129">
        <v>3.0000000000000001E-3</v>
      </c>
      <c r="V16" s="103"/>
      <c r="W16" s="50">
        <f t="shared" si="3"/>
        <v>1.9240014520765677E-2</v>
      </c>
      <c r="X16" s="370"/>
      <c r="Y16" s="278"/>
      <c r="Z16" s="128"/>
      <c r="AA16" s="103"/>
      <c r="AB16" s="50">
        <f t="shared" si="4"/>
        <v>1.9240014520765677E-2</v>
      </c>
      <c r="AC16" s="370"/>
      <c r="AD16" s="56"/>
      <c r="AE16" s="130"/>
      <c r="AF16" s="103"/>
      <c r="AG16" s="50">
        <f t="shared" si="5"/>
        <v>1.9240014520765677E-2</v>
      </c>
      <c r="AH16" s="370"/>
      <c r="AI16" s="56"/>
      <c r="AJ16" s="130"/>
      <c r="AK16" s="103"/>
      <c r="AL16" s="50">
        <f t="shared" si="6"/>
        <v>1.9240014520765677E-2</v>
      </c>
      <c r="AM16" s="370"/>
      <c r="AN16" s="56"/>
      <c r="AO16" s="130"/>
      <c r="AP16" s="103"/>
      <c r="AQ16" s="50">
        <f t="shared" si="7"/>
        <v>1.9240014520765677E-2</v>
      </c>
      <c r="AR16" s="370"/>
      <c r="AS16" s="56"/>
      <c r="AT16" s="130"/>
      <c r="AU16" s="103"/>
      <c r="AV16" s="50">
        <f t="shared" si="8"/>
        <v>1.9240014520765677E-2</v>
      </c>
      <c r="AW16" s="370"/>
      <c r="AX16" s="56"/>
      <c r="AY16" s="130"/>
      <c r="AZ16" s="103"/>
      <c r="BA16" s="50">
        <f t="shared" si="9"/>
        <v>1.9240014520765677E-2</v>
      </c>
      <c r="BB16" s="370"/>
      <c r="BC16" s="56"/>
      <c r="BD16" s="130"/>
      <c r="BE16" s="103"/>
      <c r="BF16" s="50">
        <f t="shared" si="10"/>
        <v>1.9240014520765677E-2</v>
      </c>
      <c r="BG16" s="370"/>
      <c r="BH16" s="56"/>
      <c r="BI16" s="130"/>
      <c r="BJ16" s="103"/>
      <c r="BK16" s="50">
        <f t="shared" si="11"/>
        <v>1.9240014520765677E-2</v>
      </c>
      <c r="BL16" s="370"/>
      <c r="BM16" s="56"/>
      <c r="BN16" s="130"/>
      <c r="BO16" s="103"/>
      <c r="BP16" s="50">
        <f t="shared" si="12"/>
        <v>1.9240014520765677E-2</v>
      </c>
      <c r="BQ16" s="370"/>
    </row>
    <row r="17" spans="1:69" x14ac:dyDescent="0.15">
      <c r="A17" s="42" t="s">
        <v>46</v>
      </c>
      <c r="B17" s="53">
        <f>_xlfn.IFNA(VLOOKUP($A17,批次辅助!$A$4:$DC$41,MATCH($A$5&amp;B$4,批次辅助!$A$1:$DC$1,0),0),0)</f>
        <v>4.0192361696152765E-3</v>
      </c>
      <c r="C17" s="53">
        <f>_xlfn.IFNA(VLOOKUP($A17,批次辅助!$A$4:$DC$41,MATCH($A$5&amp;C$4,批次辅助!$A$1:$DC$1,0),0),0)</f>
        <v>3.6498140753313778E-3</v>
      </c>
      <c r="D17" s="53">
        <f>_xlfn.IFNA(VLOOKUP($A17,批次辅助!$A$4:$DC$41,MATCH($A$5&amp;D$4,批次辅助!$A$1:$DC$1,0),0),0)</f>
        <v>4.3683041181956086E-3</v>
      </c>
      <c r="E17" s="43"/>
      <c r="F17" s="57"/>
      <c r="G17" s="58"/>
      <c r="H17" s="47">
        <f t="shared" si="0"/>
        <v>3.6498140753313778E-3</v>
      </c>
      <c r="I17" s="370"/>
      <c r="J17" s="43"/>
      <c r="K17" s="131"/>
      <c r="L17" s="58"/>
      <c r="M17" s="53">
        <f t="shared" si="1"/>
        <v>3.6498140753313778E-3</v>
      </c>
      <c r="N17" s="370"/>
      <c r="O17" s="43"/>
      <c r="P17" s="131"/>
      <c r="Q17" s="104"/>
      <c r="R17" s="53">
        <f t="shared" si="2"/>
        <v>3.6498140753313778E-3</v>
      </c>
      <c r="S17" s="370"/>
      <c r="T17" s="43"/>
      <c r="U17" s="131"/>
      <c r="V17" s="104"/>
      <c r="W17" s="53">
        <f t="shared" si="3"/>
        <v>3.6498140753313778E-3</v>
      </c>
      <c r="X17" s="370"/>
      <c r="Y17" s="43"/>
      <c r="Z17" s="131"/>
      <c r="AA17" s="104"/>
      <c r="AB17" s="53">
        <f t="shared" si="4"/>
        <v>3.6498140753313778E-3</v>
      </c>
      <c r="AC17" s="370"/>
      <c r="AD17" s="43"/>
      <c r="AE17" s="131"/>
      <c r="AF17" s="104"/>
      <c r="AG17" s="53">
        <f t="shared" si="5"/>
        <v>3.6498140753313778E-3</v>
      </c>
      <c r="AH17" s="370"/>
      <c r="AI17" s="43"/>
      <c r="AJ17" s="131"/>
      <c r="AK17" s="104"/>
      <c r="AL17" s="53">
        <f t="shared" si="6"/>
        <v>3.6498140753313778E-3</v>
      </c>
      <c r="AM17" s="370"/>
      <c r="AN17" s="43"/>
      <c r="AO17" s="131"/>
      <c r="AP17" s="104"/>
      <c r="AQ17" s="53">
        <f t="shared" si="7"/>
        <v>3.6498140753313778E-3</v>
      </c>
      <c r="AR17" s="370"/>
      <c r="AS17" s="43"/>
      <c r="AT17" s="131"/>
      <c r="AU17" s="104"/>
      <c r="AV17" s="53">
        <f t="shared" si="8"/>
        <v>3.6498140753313778E-3</v>
      </c>
      <c r="AW17" s="370"/>
      <c r="AX17" s="43"/>
      <c r="AY17" s="131"/>
      <c r="AZ17" s="104"/>
      <c r="BA17" s="53">
        <f t="shared" si="9"/>
        <v>3.6498140753313778E-3</v>
      </c>
      <c r="BB17" s="370"/>
      <c r="BC17" s="43"/>
      <c r="BD17" s="131"/>
      <c r="BE17" s="104"/>
      <c r="BF17" s="53">
        <f t="shared" si="10"/>
        <v>3.6498140753313778E-3</v>
      </c>
      <c r="BG17" s="370"/>
      <c r="BH17" s="43"/>
      <c r="BI17" s="131"/>
      <c r="BJ17" s="104"/>
      <c r="BK17" s="53">
        <f t="shared" si="11"/>
        <v>3.6498140753313778E-3</v>
      </c>
      <c r="BL17" s="370"/>
      <c r="BM17" s="43"/>
      <c r="BN17" s="131"/>
      <c r="BO17" s="104"/>
      <c r="BP17" s="53">
        <f t="shared" si="12"/>
        <v>3.6498140753313778E-3</v>
      </c>
      <c r="BQ17" s="370"/>
    </row>
    <row r="18" spans="1:69" x14ac:dyDescent="0.15">
      <c r="A18" s="42" t="s">
        <v>47</v>
      </c>
      <c r="B18" s="43">
        <f>_xlfn.IFNA(VLOOKUP($A18,批次辅助!$A$4:$DC$41,MATCH($A$5&amp;B$4,批次辅助!$A$1:$DC$1,0),0),0)</f>
        <v>1.1232799775344005E-3</v>
      </c>
      <c r="C18" s="43">
        <f>_xlfn.IFNA(VLOOKUP($A18,批次辅助!$A$4:$DC$41,MATCH($A$5&amp;C$4,批次辅助!$A$1:$DC$1,0),0),0)</f>
        <v>1.4226425831264779E-3</v>
      </c>
      <c r="D18" s="114">
        <f>_xlfn.IFNA(VLOOKUP($A18,批次辅助!$A$4:$DC$41,MATCH($A$5&amp;D$4,批次辅助!$A$1:$DC$1,0),0),0)</f>
        <v>5.3932333185789368E-4</v>
      </c>
      <c r="F18" s="59"/>
      <c r="G18" s="70"/>
      <c r="H18" s="47">
        <f t="shared" si="0"/>
        <v>1.4226425831264779E-3</v>
      </c>
      <c r="I18" s="370"/>
      <c r="J18" s="10"/>
      <c r="K18" s="132"/>
      <c r="L18" s="70"/>
      <c r="M18" s="43">
        <f t="shared" si="1"/>
        <v>1.4226425831264779E-3</v>
      </c>
      <c r="N18" s="370"/>
      <c r="O18" s="10"/>
      <c r="P18" s="132"/>
      <c r="Q18" s="105"/>
      <c r="R18" s="43">
        <f t="shared" si="2"/>
        <v>1.4226425831264779E-3</v>
      </c>
      <c r="S18" s="370"/>
      <c r="T18" s="10"/>
      <c r="U18" s="132"/>
      <c r="V18" s="105"/>
      <c r="W18" s="43">
        <f t="shared" si="3"/>
        <v>1.4226425831264779E-3</v>
      </c>
      <c r="X18" s="370"/>
      <c r="Y18" s="10"/>
      <c r="Z18" s="132"/>
      <c r="AA18" s="105"/>
      <c r="AB18" s="43">
        <f t="shared" si="4"/>
        <v>1.4226425831264779E-3</v>
      </c>
      <c r="AC18" s="370"/>
      <c r="AD18" s="10"/>
      <c r="AE18" s="132"/>
      <c r="AF18" s="105"/>
      <c r="AG18" s="43">
        <f t="shared" si="5"/>
        <v>1.4226425831264779E-3</v>
      </c>
      <c r="AH18" s="370"/>
      <c r="AI18" s="10"/>
      <c r="AJ18" s="132"/>
      <c r="AK18" s="105"/>
      <c r="AL18" s="43">
        <f t="shared" si="6"/>
        <v>1.4226425831264779E-3</v>
      </c>
      <c r="AM18" s="370"/>
      <c r="AN18" s="10"/>
      <c r="AO18" s="132"/>
      <c r="AP18" s="105"/>
      <c r="AQ18" s="43">
        <f t="shared" si="7"/>
        <v>1.4226425831264779E-3</v>
      </c>
      <c r="AR18" s="370"/>
      <c r="AS18" s="10"/>
      <c r="AT18" s="132"/>
      <c r="AU18" s="105"/>
      <c r="AV18" s="43">
        <f t="shared" si="8"/>
        <v>1.4226425831264779E-3</v>
      </c>
      <c r="AW18" s="370"/>
      <c r="AX18" s="10"/>
      <c r="AY18" s="132"/>
      <c r="AZ18" s="105"/>
      <c r="BA18" s="43">
        <f t="shared" si="9"/>
        <v>1.4226425831264779E-3</v>
      </c>
      <c r="BB18" s="370"/>
      <c r="BC18" s="10"/>
      <c r="BD18" s="132"/>
      <c r="BE18" s="105"/>
      <c r="BF18" s="43">
        <f t="shared" si="10"/>
        <v>1.4226425831264779E-3</v>
      </c>
      <c r="BG18" s="370"/>
      <c r="BH18" s="10"/>
      <c r="BI18" s="132"/>
      <c r="BJ18" s="105"/>
      <c r="BK18" s="43">
        <f t="shared" si="11"/>
        <v>1.4226425831264779E-3</v>
      </c>
      <c r="BL18" s="370"/>
      <c r="BM18" s="10"/>
      <c r="BN18" s="132"/>
      <c r="BO18" s="105"/>
      <c r="BP18" s="43">
        <f t="shared" si="12"/>
        <v>1.4226425831264779E-3</v>
      </c>
      <c r="BQ18" s="370"/>
    </row>
    <row r="19" spans="1:69" x14ac:dyDescent="0.15">
      <c r="A19" s="61" t="s">
        <v>31</v>
      </c>
      <c r="B19" s="61">
        <f>_xlfn.IFNA(VLOOKUP($A19,批次辅助!$A$4:$DC$41,MATCH($A$5&amp;B$4,批次辅助!$A$1:$DC$1,0),0),0)</f>
        <v>0</v>
      </c>
      <c r="C19" s="61">
        <f>_xlfn.IFNA(VLOOKUP($A19,批次辅助!$A$4:$DC$41,MATCH($A$5&amp;C$4,批次辅助!$A$1:$DC$1,0),0),0)</f>
        <v>0</v>
      </c>
      <c r="D19" s="61">
        <f>_xlfn.IFNA(VLOOKUP($A19,批次辅助!$A$4:$DC$41,MATCH($A$5&amp;D$4,批次辅助!$A$1:$DC$1,0),0),0)</f>
        <v>0</v>
      </c>
      <c r="E19" s="73"/>
      <c r="F19" s="63"/>
      <c r="G19" s="64"/>
      <c r="H19" s="62">
        <f t="shared" si="0"/>
        <v>0</v>
      </c>
      <c r="I19" s="62"/>
      <c r="J19" s="73"/>
      <c r="K19" s="133"/>
      <c r="L19" s="141"/>
      <c r="M19" s="62">
        <f t="shared" si="1"/>
        <v>0</v>
      </c>
      <c r="N19" s="62"/>
      <c r="O19" s="62"/>
      <c r="P19" s="133"/>
      <c r="Q19" s="141"/>
      <c r="R19" s="62">
        <f t="shared" si="2"/>
        <v>0</v>
      </c>
      <c r="S19" s="62"/>
      <c r="T19" s="62"/>
      <c r="U19" s="133"/>
      <c r="V19" s="141"/>
      <c r="W19" s="62">
        <f t="shared" si="3"/>
        <v>0</v>
      </c>
      <c r="X19" s="62"/>
      <c r="Y19" s="475" t="s">
        <v>1528</v>
      </c>
      <c r="Z19" s="133"/>
      <c r="AA19" s="141">
        <f>80*2/Y6</f>
        <v>2.8880866425992781E-2</v>
      </c>
      <c r="AB19" s="62">
        <f t="shared" si="4"/>
        <v>2.8880866425992781E-2</v>
      </c>
      <c r="AC19" s="62"/>
      <c r="AD19" s="62"/>
      <c r="AE19" s="133">
        <f>AA19</f>
        <v>2.8880866425992781E-2</v>
      </c>
      <c r="AF19" s="141"/>
      <c r="AG19" s="62">
        <f t="shared" si="5"/>
        <v>0</v>
      </c>
      <c r="AH19" s="62"/>
      <c r="AI19" s="62"/>
      <c r="AJ19" s="133"/>
      <c r="AK19" s="141"/>
      <c r="AL19" s="62">
        <f t="shared" si="6"/>
        <v>0</v>
      </c>
      <c r="AM19" s="62"/>
      <c r="AN19" s="62"/>
      <c r="AO19" s="133"/>
      <c r="AP19" s="141"/>
      <c r="AQ19" s="62">
        <f t="shared" si="7"/>
        <v>0</v>
      </c>
      <c r="AR19" s="62"/>
      <c r="AS19" s="62"/>
      <c r="AT19" s="133"/>
      <c r="AU19" s="141"/>
      <c r="AV19" s="62">
        <f t="shared" si="8"/>
        <v>0</v>
      </c>
      <c r="AW19" s="62"/>
      <c r="AX19" s="62"/>
      <c r="AY19" s="133"/>
      <c r="AZ19" s="141"/>
      <c r="BA19" s="62">
        <f t="shared" si="9"/>
        <v>0</v>
      </c>
      <c r="BB19" s="62"/>
      <c r="BC19" s="62"/>
      <c r="BD19" s="133"/>
      <c r="BE19" s="141"/>
      <c r="BF19" s="62">
        <f t="shared" si="10"/>
        <v>0</v>
      </c>
      <c r="BG19" s="62"/>
      <c r="BH19" s="62"/>
      <c r="BI19" s="133"/>
      <c r="BJ19" s="141"/>
      <c r="BK19" s="62">
        <f t="shared" si="11"/>
        <v>0</v>
      </c>
      <c r="BL19" s="62"/>
      <c r="BM19" s="62"/>
      <c r="BN19" s="133"/>
      <c r="BO19" s="141"/>
      <c r="BP19" s="62">
        <f t="shared" si="12"/>
        <v>0</v>
      </c>
      <c r="BQ19" s="62"/>
    </row>
    <row r="20" spans="1:69" x14ac:dyDescent="0.15">
      <c r="A20" s="65" t="s">
        <v>30</v>
      </c>
      <c r="B20" s="66"/>
      <c r="C20" s="66"/>
      <c r="D20" s="66"/>
      <c r="E20" s="66"/>
      <c r="F20" s="67"/>
      <c r="G20" s="68"/>
      <c r="H20" s="66">
        <f>H21*99.9%</f>
        <v>0.98522397299431941</v>
      </c>
      <c r="I20" s="66"/>
      <c r="J20" s="66"/>
      <c r="K20" s="134"/>
      <c r="L20" s="68"/>
      <c r="M20" s="66">
        <f>M21*99.9%</f>
        <v>0.98782137299431927</v>
      </c>
      <c r="N20" s="66"/>
      <c r="O20" s="66"/>
      <c r="P20" s="134"/>
      <c r="Q20" s="142"/>
      <c r="R20" s="66">
        <f>R21*99.9%</f>
        <v>0.98782137299431927</v>
      </c>
      <c r="S20" s="66"/>
      <c r="T20" s="66"/>
      <c r="U20" s="134"/>
      <c r="V20" s="142"/>
      <c r="W20" s="66">
        <f>W21*99.9%</f>
        <v>0.99171747299431934</v>
      </c>
      <c r="X20" s="66"/>
      <c r="Y20" s="66"/>
      <c r="Z20" s="134"/>
      <c r="AA20" s="142"/>
      <c r="AB20" s="66">
        <f>AB21*99.9%</f>
        <v>0.96674247299431937</v>
      </c>
      <c r="AC20" s="66"/>
      <c r="AD20" s="66"/>
      <c r="AE20" s="134"/>
      <c r="AF20" s="142"/>
      <c r="AG20" s="66">
        <f>AG21*99.9%</f>
        <v>0.98672247299431937</v>
      </c>
      <c r="AH20" s="66"/>
      <c r="AI20" s="66"/>
      <c r="AJ20" s="134"/>
      <c r="AK20" s="142"/>
      <c r="AL20" s="66">
        <f>AL21*99.9%</f>
        <v>0.99271647299431931</v>
      </c>
      <c r="AM20" s="66"/>
      <c r="AN20" s="66"/>
      <c r="AO20" s="134"/>
      <c r="AP20" s="142"/>
      <c r="AQ20" s="66">
        <f>AQ21*99.9%</f>
        <v>0.99271647299431931</v>
      </c>
      <c r="AR20" s="66"/>
      <c r="AS20" s="66"/>
      <c r="AT20" s="134"/>
      <c r="AU20" s="142"/>
      <c r="AV20" s="66">
        <f>AV21*99.9%</f>
        <v>0.99271647299431931</v>
      </c>
      <c r="AW20" s="66"/>
      <c r="AX20" s="66"/>
      <c r="AY20" s="134"/>
      <c r="AZ20" s="142"/>
      <c r="BA20" s="66">
        <f>BA21*99.9%</f>
        <v>0.99271647299431931</v>
      </c>
      <c r="BB20" s="66"/>
      <c r="BC20" s="66"/>
      <c r="BD20" s="134"/>
      <c r="BE20" s="142"/>
      <c r="BF20" s="66">
        <f>BF21*99.9%</f>
        <v>0.99271647299431931</v>
      </c>
      <c r="BG20" s="66"/>
      <c r="BH20" s="66"/>
      <c r="BI20" s="134"/>
      <c r="BJ20" s="142"/>
      <c r="BK20" s="66">
        <f>BK21*99.9%</f>
        <v>0.99271647299431931</v>
      </c>
      <c r="BL20" s="66"/>
      <c r="BM20" s="66"/>
      <c r="BN20" s="134"/>
      <c r="BO20" s="142"/>
      <c r="BP20" s="66">
        <f>BP21*99.9%</f>
        <v>0.99271647299431931</v>
      </c>
      <c r="BQ20" s="66"/>
    </row>
    <row r="21" spans="1:69" x14ac:dyDescent="0.35">
      <c r="A21" s="40" t="s">
        <v>456</v>
      </c>
      <c r="B21" s="41">
        <f>_xlfn.IFNA(VLOOKUP($A21,批次辅助!$A$4:$DC$41,MATCH($A$5&amp;B$4,批次辅助!$A$1:$DC$1,0),0),0)</f>
        <v>0.97935317221612828</v>
      </c>
      <c r="C21" s="41">
        <f>_xlfn.IFNA(VLOOKUP($A21,批次辅助!$A$4:$DC$41,MATCH($A$5&amp;C$4,批次辅助!$A$1:$DC$1,0),0),0)</f>
        <v>0.99409038006180517</v>
      </c>
      <c r="D21" s="41">
        <f>_xlfn.IFNA(VLOOKUP($A21,批次辅助!$A$4:$DC$41,MATCH($A$5&amp;D$4,批次辅助!$A$1:$DC$1,0),0),0)</f>
        <v>0.98469267164878238</v>
      </c>
      <c r="E21" s="66"/>
      <c r="F21" s="67"/>
      <c r="G21" s="68"/>
      <c r="H21" s="66">
        <f>1-SUM(H22:H26)</f>
        <v>0.98621018317749676</v>
      </c>
      <c r="I21" s="66"/>
      <c r="J21" s="66"/>
      <c r="K21" s="134"/>
      <c r="L21" s="68"/>
      <c r="M21" s="66">
        <f>1-SUM(M22:M26)</f>
        <v>0.98881018317749669</v>
      </c>
      <c r="N21" s="66"/>
      <c r="O21" s="66"/>
      <c r="P21" s="134"/>
      <c r="Q21" s="142"/>
      <c r="R21" s="66">
        <f>1-SUM(R22:R26)</f>
        <v>0.98881018317749669</v>
      </c>
      <c r="S21" s="66"/>
      <c r="T21" s="66"/>
      <c r="U21" s="134"/>
      <c r="V21" s="142"/>
      <c r="W21" s="66">
        <f>1-SUM(W22:W26)</f>
        <v>0.99271018317749671</v>
      </c>
      <c r="X21" s="66"/>
      <c r="Y21" s="66"/>
      <c r="Z21" s="134"/>
      <c r="AA21" s="142"/>
      <c r="AB21" s="66">
        <f>1-SUM(AB22:AB26)</f>
        <v>0.9677101831774968</v>
      </c>
      <c r="AC21" s="66"/>
      <c r="AD21" s="66"/>
      <c r="AE21" s="134"/>
      <c r="AF21" s="142"/>
      <c r="AG21" s="66">
        <f>1-SUM(AG22:AG26)</f>
        <v>0.9877101831774967</v>
      </c>
      <c r="AH21" s="66"/>
      <c r="AI21" s="66"/>
      <c r="AJ21" s="134"/>
      <c r="AK21" s="142"/>
      <c r="AL21" s="66">
        <f>1-SUM(AL22:AL26)</f>
        <v>0.99371018317749671</v>
      </c>
      <c r="AM21" s="66"/>
      <c r="AN21" s="66"/>
      <c r="AO21" s="134"/>
      <c r="AP21" s="142"/>
      <c r="AQ21" s="66">
        <f>1-SUM(AQ22:AQ26)</f>
        <v>0.99371018317749671</v>
      </c>
      <c r="AR21" s="66"/>
      <c r="AS21" s="66"/>
      <c r="AT21" s="134"/>
      <c r="AU21" s="142"/>
      <c r="AV21" s="66">
        <f>1-SUM(AV22:AV26)</f>
        <v>0.99371018317749671</v>
      </c>
      <c r="AW21" s="66"/>
      <c r="AX21" s="66"/>
      <c r="AY21" s="134"/>
      <c r="AZ21" s="142"/>
      <c r="BA21" s="66">
        <f>1-SUM(BA22:BA26)</f>
        <v>0.99371018317749671</v>
      </c>
      <c r="BB21" s="66"/>
      <c r="BC21" s="66"/>
      <c r="BD21" s="134"/>
      <c r="BE21" s="142"/>
      <c r="BF21" s="66">
        <f>1-SUM(BF22:BF26)</f>
        <v>0.99371018317749671</v>
      </c>
      <c r="BG21" s="66"/>
      <c r="BH21" s="66"/>
      <c r="BI21" s="134"/>
      <c r="BJ21" s="142"/>
      <c r="BK21" s="66">
        <f>1-SUM(BK22:BK26)</f>
        <v>0.99371018317749671</v>
      </c>
      <c r="BL21" s="66"/>
      <c r="BM21" s="66"/>
      <c r="BN21" s="134"/>
      <c r="BO21" s="142"/>
      <c r="BP21" s="66">
        <f>1-SUM(BP22:BP26)</f>
        <v>0.99371018317749671</v>
      </c>
      <c r="BQ21" s="66"/>
    </row>
    <row r="22" spans="1:69" ht="33" x14ac:dyDescent="0.15">
      <c r="A22" s="42" t="s">
        <v>48</v>
      </c>
      <c r="B22" s="43">
        <f>_xlfn.IFNA(VLOOKUP($A22,批次辅助!$A$4:$DC$41,MATCH($A$5&amp;B$4,批次辅助!$A$1:$DC$1,0),0),0)</f>
        <v>1.6550828418983431E-2</v>
      </c>
      <c r="C22" s="43">
        <f>_xlfn.IFNA(VLOOKUP($A22,批次辅助!$A$4:$DC$41,MATCH($A$5&amp;C$4,批次辅助!$A$1:$DC$1,0),0),0)</f>
        <v>4.1698144677845038E-3</v>
      </c>
      <c r="D22" s="43">
        <f>_xlfn.IFNA(VLOOKUP($A22,批次辅助!$A$4:$DC$41,MATCH($A$5&amp;D$4,批次辅助!$A$1:$DC$1,0),0),0)</f>
        <v>1.0891752865289494E-2</v>
      </c>
      <c r="E22" s="162" t="s">
        <v>1533</v>
      </c>
      <c r="F22" s="69"/>
      <c r="G22" s="46">
        <v>6.4999999999999997E-3</v>
      </c>
      <c r="H22" s="71">
        <f>C22-F22+G22</f>
        <v>1.0669814467784504E-2</v>
      </c>
      <c r="I22" s="370"/>
      <c r="J22" s="277" t="s">
        <v>1502</v>
      </c>
      <c r="K22" s="132">
        <v>2.5999999999999999E-3</v>
      </c>
      <c r="L22" s="105"/>
      <c r="M22" s="71">
        <f>H22-K22+L22</f>
        <v>8.0698144677845036E-3</v>
      </c>
      <c r="N22" s="370"/>
      <c r="O22" s="277"/>
      <c r="P22" s="132"/>
      <c r="Q22" s="105"/>
      <c r="R22" s="71">
        <f>M22-P22+Q22</f>
        <v>8.0698144677845036E-3</v>
      </c>
      <c r="S22" s="370"/>
      <c r="T22" s="47" t="s">
        <v>1503</v>
      </c>
      <c r="U22" s="128">
        <v>3.8999999999999998E-3</v>
      </c>
      <c r="V22" s="105"/>
      <c r="W22" s="71">
        <f>R22-U22+V22</f>
        <v>4.1698144677845038E-3</v>
      </c>
      <c r="X22" s="370"/>
      <c r="Y22" s="105" t="s">
        <v>1574</v>
      </c>
      <c r="Z22" s="105"/>
      <c r="AA22" s="105">
        <v>2.5000000000000001E-2</v>
      </c>
      <c r="AB22" s="71">
        <f>W22-Z22+AA22</f>
        <v>2.9169814467784504E-2</v>
      </c>
      <c r="AC22" s="370"/>
      <c r="AD22" s="277" t="s">
        <v>1512</v>
      </c>
      <c r="AE22" s="132">
        <v>0.02</v>
      </c>
      <c r="AF22" s="105"/>
      <c r="AG22" s="71">
        <f>AB22-AE22+AF22</f>
        <v>9.1698144677845039E-3</v>
      </c>
      <c r="AH22" s="370"/>
      <c r="AI22" s="277" t="s">
        <v>1512</v>
      </c>
      <c r="AJ22" s="132">
        <v>6.0000000000000001E-3</v>
      </c>
      <c r="AK22" s="105"/>
      <c r="AL22" s="71">
        <f>AG22-AJ22+AK22</f>
        <v>3.1698144677845038E-3</v>
      </c>
      <c r="AM22" s="370"/>
      <c r="AN22" s="277"/>
      <c r="AO22" s="132"/>
      <c r="AP22" s="105"/>
      <c r="AQ22" s="71">
        <f>AL22-AO22+AP22</f>
        <v>3.1698144677845038E-3</v>
      </c>
      <c r="AR22" s="370"/>
      <c r="AS22" s="277"/>
      <c r="AT22" s="132"/>
      <c r="AU22" s="105"/>
      <c r="AV22" s="71">
        <f>AQ22-AT22+AU22</f>
        <v>3.1698144677845038E-3</v>
      </c>
      <c r="AW22" s="370"/>
      <c r="AX22" s="71" t="s">
        <v>9</v>
      </c>
      <c r="AY22" s="132"/>
      <c r="AZ22" s="105"/>
      <c r="BA22" s="71">
        <f>AV22-AY22+AZ22</f>
        <v>3.1698144677845038E-3</v>
      </c>
      <c r="BB22" s="370"/>
      <c r="BC22" s="71" t="s">
        <v>9</v>
      </c>
      <c r="BD22" s="132"/>
      <c r="BE22" s="105"/>
      <c r="BF22" s="71">
        <f>BA22-BD22+BE22</f>
        <v>3.1698144677845038E-3</v>
      </c>
      <c r="BG22" s="370"/>
      <c r="BH22" s="277" t="s">
        <v>9</v>
      </c>
      <c r="BI22" s="132"/>
      <c r="BJ22" s="105"/>
      <c r="BK22" s="277">
        <f>BF22-BI22+BJ22</f>
        <v>3.1698144677845038E-3</v>
      </c>
      <c r="BL22" s="370"/>
      <c r="BM22" s="277" t="s">
        <v>9</v>
      </c>
      <c r="BN22" s="132"/>
      <c r="BO22" s="105"/>
      <c r="BP22" s="277">
        <f>BK22-BN22+BO22</f>
        <v>3.1698144677845038E-3</v>
      </c>
      <c r="BQ22" s="370"/>
    </row>
    <row r="23" spans="1:69" x14ac:dyDescent="0.15">
      <c r="A23" s="42" t="s">
        <v>49</v>
      </c>
      <c r="B23" s="43">
        <f>_xlfn.IFNA(VLOOKUP($A23,批次辅助!$A$4:$DC$41,MATCH($A$5&amp;B$4,批次辅助!$A$1:$DC$1,0),0),0)</f>
        <v>3.5629036787419265E-3</v>
      </c>
      <c r="C23" s="43">
        <f>_xlfn.IFNA(VLOOKUP($A23,批次辅助!$A$4:$DC$41,MATCH($A$5&amp;C$4,批次辅助!$A$1:$DC$1,0),0),0)</f>
        <v>1.9328316474201113E-3</v>
      </c>
      <c r="D23" s="43">
        <f>_xlfn.IFNA(VLOOKUP($A23,批次辅助!$A$4:$DC$41,MATCH($A$5&amp;D$4,批次辅助!$A$1:$DC$1,0),0),0)</f>
        <v>2.2067133936974374E-3</v>
      </c>
      <c r="E23" s="279"/>
      <c r="F23" s="45"/>
      <c r="G23" s="46"/>
      <c r="H23" s="71">
        <f>C23-F23+G23</f>
        <v>1.9328316474201113E-3</v>
      </c>
      <c r="I23" s="370"/>
      <c r="J23" s="47"/>
      <c r="K23" s="128"/>
      <c r="L23" s="46"/>
      <c r="M23" s="50">
        <f t="shared" ref="M23:M27" si="13">H23-K23+L23</f>
        <v>1.9328316474201113E-3</v>
      </c>
      <c r="N23" s="370"/>
      <c r="O23" s="47" t="s">
        <v>9</v>
      </c>
      <c r="P23" s="128"/>
      <c r="Q23" s="102"/>
      <c r="R23" s="50">
        <f t="shared" ref="R23:R27" si="14">M23-P23+Q23</f>
        <v>1.9328316474201113E-3</v>
      </c>
      <c r="S23" s="370"/>
      <c r="T23" s="47" t="s">
        <v>9</v>
      </c>
      <c r="U23" s="128"/>
      <c r="V23" s="102"/>
      <c r="W23" s="50">
        <f t="shared" ref="W23:W27" si="15">R23-U23+V23</f>
        <v>1.9328316474201113E-3</v>
      </c>
      <c r="X23" s="370"/>
      <c r="Y23" s="47" t="s">
        <v>9</v>
      </c>
      <c r="Z23" s="128"/>
      <c r="AA23" s="102"/>
      <c r="AB23" s="50">
        <f t="shared" ref="AB23:AB27" si="16">W23-Z23+AA23</f>
        <v>1.9328316474201113E-3</v>
      </c>
      <c r="AC23" s="370"/>
      <c r="AD23" s="47" t="s">
        <v>9</v>
      </c>
      <c r="AE23" s="128"/>
      <c r="AF23" s="102"/>
      <c r="AG23" s="50">
        <f t="shared" ref="AG23:AG27" si="17">AB23-AE23+AF23</f>
        <v>1.9328316474201113E-3</v>
      </c>
      <c r="AH23" s="370"/>
      <c r="AI23" s="47" t="s">
        <v>9</v>
      </c>
      <c r="AJ23" s="128"/>
      <c r="AK23" s="102"/>
      <c r="AL23" s="50">
        <f t="shared" ref="AL23:AL27" si="18">AG23-AJ23+AK23</f>
        <v>1.9328316474201113E-3</v>
      </c>
      <c r="AM23" s="370"/>
      <c r="AN23" s="47" t="s">
        <v>9</v>
      </c>
      <c r="AO23" s="128"/>
      <c r="AP23" s="102"/>
      <c r="AQ23" s="50">
        <f t="shared" ref="AQ23:AQ27" si="19">AL23-AO23+AP23</f>
        <v>1.9328316474201113E-3</v>
      </c>
      <c r="AR23" s="370"/>
      <c r="AS23" s="47" t="s">
        <v>9</v>
      </c>
      <c r="AT23" s="128"/>
      <c r="AU23" s="102"/>
      <c r="AV23" s="50">
        <f t="shared" ref="AV23:AV27" si="20">AQ23-AT23+AU23</f>
        <v>1.9328316474201113E-3</v>
      </c>
      <c r="AW23" s="370"/>
      <c r="AX23" s="47" t="s">
        <v>9</v>
      </c>
      <c r="AY23" s="128"/>
      <c r="AZ23" s="102"/>
      <c r="BA23" s="50">
        <f t="shared" ref="BA23:BA27" si="21">AV23-AY23+AZ23</f>
        <v>1.9328316474201113E-3</v>
      </c>
      <c r="BB23" s="370"/>
      <c r="BC23" s="47" t="s">
        <v>9</v>
      </c>
      <c r="BD23" s="128"/>
      <c r="BE23" s="102"/>
      <c r="BF23" s="50">
        <f t="shared" ref="BF23:BF27" si="22">BA23-BD23+BE23</f>
        <v>1.9328316474201113E-3</v>
      </c>
      <c r="BG23" s="370"/>
      <c r="BH23" s="47" t="s">
        <v>9</v>
      </c>
      <c r="BI23" s="128"/>
      <c r="BJ23" s="102"/>
      <c r="BK23" s="50">
        <f t="shared" ref="BK23:BK27" si="23">BF23-BI23+BJ23</f>
        <v>1.9328316474201113E-3</v>
      </c>
      <c r="BL23" s="370"/>
      <c r="BM23" s="47" t="s">
        <v>9</v>
      </c>
      <c r="BN23" s="128"/>
      <c r="BO23" s="102"/>
      <c r="BP23" s="50">
        <f t="shared" ref="BP23:BP27" si="24">BK23-BN23+BO23</f>
        <v>1.9328316474201113E-3</v>
      </c>
      <c r="BQ23" s="370"/>
    </row>
    <row r="24" spans="1:69" x14ac:dyDescent="0.15">
      <c r="A24" s="42" t="s">
        <v>50</v>
      </c>
      <c r="B24" s="43">
        <f>_xlfn.IFNA(VLOOKUP($A24,批次辅助!$A$4:$DC$41,MATCH($A$5&amp;B$4,批次辅助!$A$1:$DC$1,0),0),0)</f>
        <v>1.2285874754282505E-4</v>
      </c>
      <c r="C24" s="43">
        <f>_xlfn.IFNA(VLOOKUP($A24,批次辅助!$A$4:$DC$41,MATCH($A$5&amp;C$4,批次辅助!$A$1:$DC$1,0),0),0)</f>
        <v>3.92453126379718E-5</v>
      </c>
      <c r="D24" s="43">
        <f>_xlfn.IFNA(VLOOKUP($A24,批次辅助!$A$4:$DC$41,MATCH($A$5&amp;D$4,批次辅助!$A$1:$DC$1,0),0),0)</f>
        <v>5.4791812599108724E-4</v>
      </c>
      <c r="E24" s="44"/>
      <c r="F24" s="45"/>
      <c r="G24" s="46"/>
      <c r="H24" s="71">
        <f t="shared" ref="H24:H27" si="25">C24-F24+G24</f>
        <v>3.92453126379718E-5</v>
      </c>
      <c r="I24" s="370"/>
      <c r="J24" s="279"/>
      <c r="K24" s="45"/>
      <c r="L24" s="46"/>
      <c r="M24" s="50">
        <f t="shared" si="13"/>
        <v>3.92453126379718E-5</v>
      </c>
      <c r="N24" s="370"/>
      <c r="O24" s="47" t="s">
        <v>9</v>
      </c>
      <c r="P24" s="128"/>
      <c r="Q24" s="102"/>
      <c r="R24" s="50">
        <f t="shared" si="14"/>
        <v>3.92453126379718E-5</v>
      </c>
      <c r="S24" s="370"/>
      <c r="T24" s="47" t="s">
        <v>9</v>
      </c>
      <c r="U24" s="128"/>
      <c r="V24" s="102"/>
      <c r="W24" s="50">
        <f t="shared" si="15"/>
        <v>3.92453126379718E-5</v>
      </c>
      <c r="X24" s="370"/>
      <c r="Y24" s="47" t="s">
        <v>9</v>
      </c>
      <c r="Z24" s="128"/>
      <c r="AA24" s="102"/>
      <c r="AB24" s="50">
        <f t="shared" si="16"/>
        <v>3.92453126379718E-5</v>
      </c>
      <c r="AC24" s="370"/>
      <c r="AD24" s="47" t="s">
        <v>9</v>
      </c>
      <c r="AE24" s="128"/>
      <c r="AF24" s="102"/>
      <c r="AG24" s="50">
        <f t="shared" si="17"/>
        <v>3.92453126379718E-5</v>
      </c>
      <c r="AH24" s="370"/>
      <c r="AI24" s="47" t="s">
        <v>9</v>
      </c>
      <c r="AJ24" s="128"/>
      <c r="AK24" s="102"/>
      <c r="AL24" s="50">
        <f t="shared" si="18"/>
        <v>3.92453126379718E-5</v>
      </c>
      <c r="AM24" s="370"/>
      <c r="AN24" s="47" t="s">
        <v>9</v>
      </c>
      <c r="AO24" s="128"/>
      <c r="AP24" s="102"/>
      <c r="AQ24" s="50">
        <f t="shared" si="19"/>
        <v>3.92453126379718E-5</v>
      </c>
      <c r="AR24" s="370"/>
      <c r="AS24" s="47" t="s">
        <v>9</v>
      </c>
      <c r="AT24" s="128"/>
      <c r="AU24" s="102"/>
      <c r="AV24" s="50">
        <f t="shared" si="20"/>
        <v>3.92453126379718E-5</v>
      </c>
      <c r="AW24" s="370"/>
      <c r="AX24" s="47" t="s">
        <v>9</v>
      </c>
      <c r="AY24" s="128"/>
      <c r="AZ24" s="102"/>
      <c r="BA24" s="50">
        <f t="shared" si="21"/>
        <v>3.92453126379718E-5</v>
      </c>
      <c r="BB24" s="370"/>
      <c r="BC24" s="47" t="s">
        <v>9</v>
      </c>
      <c r="BD24" s="128"/>
      <c r="BE24" s="102"/>
      <c r="BF24" s="50">
        <f t="shared" si="22"/>
        <v>3.92453126379718E-5</v>
      </c>
      <c r="BG24" s="370"/>
      <c r="BH24" s="47" t="s">
        <v>9</v>
      </c>
      <c r="BI24" s="128"/>
      <c r="BJ24" s="102"/>
      <c r="BK24" s="50">
        <f t="shared" si="23"/>
        <v>3.92453126379718E-5</v>
      </c>
      <c r="BL24" s="370"/>
      <c r="BM24" s="47" t="s">
        <v>9</v>
      </c>
      <c r="BN24" s="128"/>
      <c r="BO24" s="102"/>
      <c r="BP24" s="50">
        <f t="shared" si="24"/>
        <v>3.92453126379718E-5</v>
      </c>
      <c r="BQ24" s="370"/>
    </row>
    <row r="25" spans="1:69" x14ac:dyDescent="0.15">
      <c r="A25" s="42" t="s">
        <v>51</v>
      </c>
      <c r="B25" s="43">
        <f>_xlfn.IFNA(VLOOKUP($A25,批次辅助!$A$4:$DC$41,MATCH($A$5&amp;B$4,批次辅助!$A$1:$DC$1,0),0),0)</f>
        <v>1.1583824768323504E-3</v>
      </c>
      <c r="C25" s="43">
        <f>_xlfn.IFNA(VLOOKUP($A25,批次辅助!$A$4:$DC$41,MATCH($A$5&amp;C$4,批次辅助!$A$1:$DC$1,0),0),0)</f>
        <v>1.1479253946606752E-3</v>
      </c>
      <c r="D25" s="43">
        <f>_xlfn.IFNA(VLOOKUP($A25,批次辅助!$A$4:$DC$41,MATCH($A$5&amp;D$4,批次辅助!$A$1:$DC$1,0),0),0)</f>
        <v>1.6630926647729471E-3</v>
      </c>
      <c r="E25" s="11"/>
      <c r="F25" s="25"/>
      <c r="G25" s="46"/>
      <c r="H25" s="71">
        <f t="shared" si="25"/>
        <v>1.1479253946606752E-3</v>
      </c>
      <c r="I25" s="370"/>
      <c r="J25" s="11"/>
      <c r="K25" s="25"/>
      <c r="L25" s="46"/>
      <c r="M25" s="50">
        <f t="shared" si="13"/>
        <v>1.1479253946606752E-3</v>
      </c>
      <c r="N25" s="370"/>
      <c r="O25" s="47"/>
      <c r="P25" s="128"/>
      <c r="Q25" s="102"/>
      <c r="R25" s="50">
        <f t="shared" si="14"/>
        <v>1.1479253946606752E-3</v>
      </c>
      <c r="S25" s="370"/>
      <c r="T25" s="47"/>
      <c r="U25" s="128"/>
      <c r="V25" s="102"/>
      <c r="W25" s="50">
        <f t="shared" si="15"/>
        <v>1.1479253946606752E-3</v>
      </c>
      <c r="X25" s="370"/>
      <c r="Y25" s="47"/>
      <c r="Z25" s="128"/>
      <c r="AA25" s="102"/>
      <c r="AB25" s="50">
        <f t="shared" si="16"/>
        <v>1.1479253946606752E-3</v>
      </c>
      <c r="AC25" s="370"/>
      <c r="AD25" s="47"/>
      <c r="AE25" s="128"/>
      <c r="AF25" s="102"/>
      <c r="AG25" s="50">
        <f t="shared" si="17"/>
        <v>1.1479253946606752E-3</v>
      </c>
      <c r="AH25" s="370"/>
      <c r="AI25" s="47"/>
      <c r="AJ25" s="128"/>
      <c r="AK25" s="102"/>
      <c r="AL25" s="50">
        <f t="shared" si="18"/>
        <v>1.1479253946606752E-3</v>
      </c>
      <c r="AM25" s="370"/>
      <c r="AN25" s="47"/>
      <c r="AO25" s="128"/>
      <c r="AP25" s="102"/>
      <c r="AQ25" s="50">
        <f t="shared" si="19"/>
        <v>1.1479253946606752E-3</v>
      </c>
      <c r="AR25" s="370"/>
      <c r="AS25" s="47"/>
      <c r="AT25" s="128"/>
      <c r="AU25" s="102"/>
      <c r="AV25" s="50">
        <f t="shared" si="20"/>
        <v>1.1479253946606752E-3</v>
      </c>
      <c r="AW25" s="370"/>
      <c r="AX25" s="47"/>
      <c r="AY25" s="128"/>
      <c r="AZ25" s="102"/>
      <c r="BA25" s="50">
        <f t="shared" si="21"/>
        <v>1.1479253946606752E-3</v>
      </c>
      <c r="BB25" s="370"/>
      <c r="BC25" s="47"/>
      <c r="BD25" s="128"/>
      <c r="BE25" s="102"/>
      <c r="BF25" s="50">
        <f t="shared" si="22"/>
        <v>1.1479253946606752E-3</v>
      </c>
      <c r="BG25" s="370"/>
      <c r="BH25" s="47"/>
      <c r="BI25" s="128"/>
      <c r="BJ25" s="102"/>
      <c r="BK25" s="50">
        <f t="shared" si="23"/>
        <v>1.1479253946606752E-3</v>
      </c>
      <c r="BL25" s="370"/>
      <c r="BM25" s="47"/>
      <c r="BN25" s="128"/>
      <c r="BO25" s="102"/>
      <c r="BP25" s="50">
        <f t="shared" si="24"/>
        <v>1.1479253946606752E-3</v>
      </c>
      <c r="BQ25" s="370"/>
    </row>
    <row r="26" spans="1:69" x14ac:dyDescent="0.15">
      <c r="A26" s="42" t="s">
        <v>455</v>
      </c>
      <c r="B26" s="43">
        <f>_xlfn.IFNA(VLOOKUP($A26,批次辅助!$A$4:$DC$41,MATCH($A$5&amp;B$4,批次辅助!$A$1:$DC$1,0),0),0)</f>
        <v>0</v>
      </c>
      <c r="C26" s="43">
        <f>_xlfn.IFNA(VLOOKUP($A26,批次辅助!$A$4:$DC$41,MATCH($A$5&amp;C$4,批次辅助!$A$1:$DC$1,0),0),0)</f>
        <v>0</v>
      </c>
      <c r="D26" s="43">
        <f>_xlfn.IFNA(VLOOKUP($A26,批次辅助!$A$4:$DC$41,MATCH($A$5&amp;D$4,批次辅助!$A$1:$DC$1,0),0),0)</f>
        <v>0</v>
      </c>
      <c r="E26" s="44"/>
      <c r="F26" s="45"/>
      <c r="G26" s="46"/>
      <c r="H26" s="71">
        <f t="shared" si="25"/>
        <v>0</v>
      </c>
      <c r="I26" s="370"/>
      <c r="J26" s="279"/>
      <c r="K26" s="45"/>
      <c r="L26" s="46"/>
      <c r="M26" s="50">
        <f t="shared" si="13"/>
        <v>0</v>
      </c>
      <c r="N26" s="370"/>
      <c r="O26" s="44"/>
      <c r="P26" s="128"/>
      <c r="Q26" s="102"/>
      <c r="R26" s="50">
        <f t="shared" si="14"/>
        <v>0</v>
      </c>
      <c r="S26" s="370"/>
      <c r="T26" s="44"/>
      <c r="U26" s="128"/>
      <c r="V26" s="102"/>
      <c r="W26" s="50">
        <f t="shared" si="15"/>
        <v>0</v>
      </c>
      <c r="X26" s="370"/>
      <c r="Y26" s="44"/>
      <c r="Z26" s="128"/>
      <c r="AA26" s="102"/>
      <c r="AB26" s="50">
        <f t="shared" si="16"/>
        <v>0</v>
      </c>
      <c r="AC26" s="370"/>
      <c r="AD26" s="44"/>
      <c r="AE26" s="128"/>
      <c r="AF26" s="102"/>
      <c r="AG26" s="50">
        <f t="shared" si="17"/>
        <v>0</v>
      </c>
      <c r="AH26" s="370"/>
      <c r="AI26" s="44"/>
      <c r="AJ26" s="128"/>
      <c r="AK26" s="102"/>
      <c r="AL26" s="50">
        <f t="shared" si="18"/>
        <v>0</v>
      </c>
      <c r="AM26" s="370"/>
      <c r="AN26" s="44"/>
      <c r="AO26" s="128"/>
      <c r="AP26" s="102"/>
      <c r="AQ26" s="50">
        <f t="shared" si="19"/>
        <v>0</v>
      </c>
      <c r="AR26" s="370"/>
      <c r="AS26" s="44"/>
      <c r="AT26" s="128"/>
      <c r="AU26" s="102"/>
      <c r="AV26" s="50">
        <f t="shared" si="20"/>
        <v>0</v>
      </c>
      <c r="AW26" s="370"/>
      <c r="AX26" s="44"/>
      <c r="AY26" s="128"/>
      <c r="AZ26" s="102"/>
      <c r="BA26" s="50">
        <f t="shared" si="21"/>
        <v>0</v>
      </c>
      <c r="BB26" s="370"/>
      <c r="BC26" s="44"/>
      <c r="BD26" s="128"/>
      <c r="BE26" s="102"/>
      <c r="BF26" s="50">
        <f t="shared" si="22"/>
        <v>0</v>
      </c>
      <c r="BG26" s="370"/>
      <c r="BH26" s="279"/>
      <c r="BI26" s="128"/>
      <c r="BJ26" s="102"/>
      <c r="BK26" s="50">
        <f t="shared" si="23"/>
        <v>0</v>
      </c>
      <c r="BL26" s="370"/>
      <c r="BM26" s="279"/>
      <c r="BN26" s="128"/>
      <c r="BO26" s="102"/>
      <c r="BP26" s="50">
        <f t="shared" si="24"/>
        <v>0</v>
      </c>
      <c r="BQ26" s="370"/>
    </row>
    <row r="27" spans="1:69" x14ac:dyDescent="0.15">
      <c r="A27" s="72" t="s">
        <v>29</v>
      </c>
      <c r="B27" s="61">
        <f>_xlfn.IFNA(VLOOKUP($A27,批次辅助!$A$4:$DC$41,MATCH($A$5&amp;B$4,批次辅助!$A$1:$DC$1,0),0),0)</f>
        <v>0</v>
      </c>
      <c r="C27" s="61">
        <f>_xlfn.IFNA(VLOOKUP($A27,批次辅助!$A$4:$DC$41,MATCH($A$5&amp;C$4,批次辅助!$A$1:$DC$1,0),0),0)</f>
        <v>0</v>
      </c>
      <c r="D27" s="61">
        <f>_xlfn.IFNA(VLOOKUP($A27,批次辅助!$A$4:$DC$41,MATCH($A$5&amp;D$4,批次辅助!$A$1:$DC$1,0),0),0)</f>
        <v>0</v>
      </c>
      <c r="E27" s="73"/>
      <c r="F27" s="74"/>
      <c r="G27" s="75"/>
      <c r="H27" s="62">
        <f t="shared" si="25"/>
        <v>0</v>
      </c>
      <c r="I27" s="62"/>
      <c r="J27" s="73"/>
      <c r="K27" s="133"/>
      <c r="L27" s="141"/>
      <c r="M27" s="62">
        <f t="shared" si="13"/>
        <v>0</v>
      </c>
      <c r="N27" s="62"/>
      <c r="O27" s="73"/>
      <c r="P27" s="135"/>
      <c r="Q27" s="143"/>
      <c r="R27" s="62">
        <f t="shared" si="14"/>
        <v>0</v>
      </c>
      <c r="S27" s="62"/>
      <c r="T27" s="73" t="s">
        <v>1485</v>
      </c>
      <c r="U27" s="133"/>
      <c r="V27" s="141">
        <f>10*2/T6</f>
        <v>7.2411296162201303E-3</v>
      </c>
      <c r="W27" s="62">
        <f t="shared" si="15"/>
        <v>7.2411296162201303E-3</v>
      </c>
      <c r="X27" s="62"/>
      <c r="Y27" s="73"/>
      <c r="Z27" s="135">
        <f>V27</f>
        <v>7.2411296162201303E-3</v>
      </c>
      <c r="AA27" s="143"/>
      <c r="AB27" s="62">
        <f t="shared" si="16"/>
        <v>0</v>
      </c>
      <c r="AC27" s="62"/>
      <c r="AD27" s="73"/>
      <c r="AE27" s="135"/>
      <c r="AF27" s="143"/>
      <c r="AG27" s="62">
        <f t="shared" si="17"/>
        <v>0</v>
      </c>
      <c r="AH27" s="62"/>
      <c r="AI27" s="73"/>
      <c r="AJ27" s="135"/>
      <c r="AK27" s="143"/>
      <c r="AL27" s="62">
        <f t="shared" si="18"/>
        <v>0</v>
      </c>
      <c r="AM27" s="62"/>
      <c r="AN27" s="73"/>
      <c r="AO27" s="135"/>
      <c r="AP27" s="143"/>
      <c r="AQ27" s="62">
        <f t="shared" si="19"/>
        <v>0</v>
      </c>
      <c r="AR27" s="62"/>
      <c r="AS27" s="73"/>
      <c r="AT27" s="135"/>
      <c r="AU27" s="143"/>
      <c r="AV27" s="62">
        <f t="shared" si="20"/>
        <v>0</v>
      </c>
      <c r="AW27" s="62"/>
      <c r="AX27" s="73"/>
      <c r="AY27" s="135"/>
      <c r="AZ27" s="143"/>
      <c r="BA27" s="62">
        <f t="shared" si="21"/>
        <v>0</v>
      </c>
      <c r="BB27" s="62"/>
      <c r="BC27" s="73"/>
      <c r="BD27" s="135"/>
      <c r="BE27" s="143"/>
      <c r="BF27" s="62">
        <f t="shared" si="22"/>
        <v>0</v>
      </c>
      <c r="BG27" s="62"/>
      <c r="BH27" s="73"/>
      <c r="BI27" s="135"/>
      <c r="BJ27" s="143"/>
      <c r="BK27" s="62">
        <f t="shared" si="23"/>
        <v>0</v>
      </c>
      <c r="BL27" s="62"/>
      <c r="BM27" s="73"/>
      <c r="BN27" s="135"/>
      <c r="BO27" s="143"/>
      <c r="BP27" s="62">
        <f t="shared" si="24"/>
        <v>0</v>
      </c>
      <c r="BQ27" s="62"/>
    </row>
    <row r="28" spans="1:69" x14ac:dyDescent="0.15">
      <c r="A28" s="76" t="s">
        <v>28</v>
      </c>
      <c r="B28" s="76"/>
      <c r="C28" s="76"/>
      <c r="D28" s="76"/>
      <c r="E28" s="77"/>
      <c r="F28" s="78"/>
      <c r="G28" s="79"/>
      <c r="H28" s="62"/>
      <c r="I28" s="62"/>
      <c r="J28" s="77"/>
      <c r="K28" s="78"/>
      <c r="L28" s="79"/>
      <c r="M28" s="62"/>
      <c r="N28" s="62"/>
      <c r="O28" s="77"/>
      <c r="P28" s="136"/>
      <c r="Q28" s="144"/>
      <c r="R28" s="62"/>
      <c r="S28" s="62"/>
      <c r="T28" s="77"/>
      <c r="U28" s="136"/>
      <c r="V28" s="144"/>
      <c r="W28" s="62"/>
      <c r="X28" s="62"/>
      <c r="Y28" s="77"/>
      <c r="Z28" s="136"/>
      <c r="AA28" s="144"/>
      <c r="AB28" s="62"/>
      <c r="AC28" s="62"/>
      <c r="AD28" s="77"/>
      <c r="AE28" s="136"/>
      <c r="AF28" s="144"/>
      <c r="AG28" s="62"/>
      <c r="AH28" s="62"/>
      <c r="AI28" s="77"/>
      <c r="AJ28" s="136"/>
      <c r="AK28" s="144"/>
      <c r="AL28" s="62"/>
      <c r="AM28" s="62"/>
      <c r="AN28" s="77"/>
      <c r="AO28" s="136"/>
      <c r="AP28" s="144"/>
      <c r="AQ28" s="62"/>
      <c r="AR28" s="62"/>
      <c r="AS28" s="77"/>
      <c r="AT28" s="136"/>
      <c r="AU28" s="144"/>
      <c r="AV28" s="62"/>
      <c r="AW28" s="62"/>
      <c r="AX28" s="77"/>
      <c r="AY28" s="136"/>
      <c r="AZ28" s="144"/>
      <c r="BA28" s="62"/>
      <c r="BB28" s="62"/>
      <c r="BC28" s="77"/>
      <c r="BD28" s="136"/>
      <c r="BE28" s="144"/>
      <c r="BF28" s="62"/>
      <c r="BG28" s="62"/>
      <c r="BH28" s="77"/>
      <c r="BI28" s="136"/>
      <c r="BJ28" s="144"/>
      <c r="BK28" s="62"/>
      <c r="BL28" s="62"/>
      <c r="BM28" s="77"/>
      <c r="BN28" s="136"/>
      <c r="BO28" s="144"/>
      <c r="BP28" s="62"/>
      <c r="BQ28" s="62"/>
    </row>
    <row r="29" spans="1:69" x14ac:dyDescent="0.15">
      <c r="A29" s="65" t="s">
        <v>37</v>
      </c>
      <c r="B29" s="66"/>
      <c r="C29" s="66"/>
      <c r="D29" s="66"/>
      <c r="E29" s="66"/>
      <c r="F29" s="67"/>
      <c r="G29" s="68"/>
      <c r="H29" s="66">
        <f>H30*99.96%</f>
        <v>0.99715795649657091</v>
      </c>
      <c r="I29" s="66"/>
      <c r="J29" s="66"/>
      <c r="K29" s="67"/>
      <c r="L29" s="68"/>
      <c r="M29" s="66">
        <f>M30*99.96%</f>
        <v>0.99715795649657091</v>
      </c>
      <c r="N29" s="66"/>
      <c r="O29" s="66"/>
      <c r="P29" s="134"/>
      <c r="Q29" s="142"/>
      <c r="R29" s="66">
        <f>R30*99.96%</f>
        <v>0.99715795649657091</v>
      </c>
      <c r="S29" s="66"/>
      <c r="T29" s="66"/>
      <c r="U29" s="134"/>
      <c r="V29" s="142"/>
      <c r="W29" s="66">
        <f>W30*99.96%</f>
        <v>0.99715795649657091</v>
      </c>
      <c r="X29" s="66"/>
      <c r="Y29" s="66"/>
      <c r="Z29" s="134"/>
      <c r="AA29" s="142"/>
      <c r="AB29" s="66">
        <f>AB30*99.96%</f>
        <v>0.99715795649657091</v>
      </c>
      <c r="AC29" s="66"/>
      <c r="AD29" s="66"/>
      <c r="AE29" s="134"/>
      <c r="AF29" s="142"/>
      <c r="AG29" s="66">
        <f>AG30*99.96%</f>
        <v>0.99715795649657091</v>
      </c>
      <c r="AH29" s="66"/>
      <c r="AI29" s="66"/>
      <c r="AJ29" s="134"/>
      <c r="AK29" s="142"/>
      <c r="AL29" s="66">
        <f>AL30*99.96%</f>
        <v>0.99715795649657091</v>
      </c>
      <c r="AM29" s="66"/>
      <c r="AN29" s="66"/>
      <c r="AO29" s="134"/>
      <c r="AP29" s="142"/>
      <c r="AQ29" s="66">
        <f>AQ30*99.96%</f>
        <v>0.99715795649657091</v>
      </c>
      <c r="AR29" s="66"/>
      <c r="AS29" s="66"/>
      <c r="AT29" s="134"/>
      <c r="AU29" s="142"/>
      <c r="AV29" s="66">
        <f>AV30*99.96%</f>
        <v>0.99715795649657091</v>
      </c>
      <c r="AW29" s="66"/>
      <c r="AX29" s="66"/>
      <c r="AY29" s="134"/>
      <c r="AZ29" s="142"/>
      <c r="BA29" s="66">
        <f>BA30*99.96%</f>
        <v>0.99715795649657091</v>
      </c>
      <c r="BB29" s="66"/>
      <c r="BC29" s="66"/>
      <c r="BD29" s="134"/>
      <c r="BE29" s="142"/>
      <c r="BF29" s="66">
        <f>BF30*99.96%</f>
        <v>0.99715795649657091</v>
      </c>
      <c r="BG29" s="66"/>
      <c r="BH29" s="66"/>
      <c r="BI29" s="134"/>
      <c r="BJ29" s="142"/>
      <c r="BK29" s="66">
        <f>BK30*99.96%</f>
        <v>0.99715795649657091</v>
      </c>
      <c r="BL29" s="66"/>
      <c r="BM29" s="66"/>
      <c r="BN29" s="134"/>
      <c r="BO29" s="142"/>
      <c r="BP29" s="66">
        <f>BP30*99.96%</f>
        <v>0.99715795649657091</v>
      </c>
      <c r="BQ29" s="66"/>
    </row>
    <row r="30" spans="1:69" x14ac:dyDescent="0.35">
      <c r="A30" s="40" t="s">
        <v>458</v>
      </c>
      <c r="B30" s="41">
        <f>_xlfn.IFNA(VLOOKUP($A30,批次辅助!$A$4:$DC$41,MATCH($A$5&amp;B$4,批次辅助!$A$1:$DC$1,0),0),0)</f>
        <v>0.99948692544495954</v>
      </c>
      <c r="C30" s="41">
        <f>_xlfn.IFNA(VLOOKUP($A30,批次辅助!$A$4:$DC$41,MATCH($A$5&amp;C$4,批次辅助!$A$1:$DC$1,0),0),0)</f>
        <v>0.99884616928201631</v>
      </c>
      <c r="D30" s="41">
        <f>_xlfn.IFNA(VLOOKUP($A30,批次辅助!$A$4:$DC$41,MATCH($A$5&amp;D$4,批次辅助!$A$1:$DC$1,0),0),0)</f>
        <v>0.99884400018908548</v>
      </c>
      <c r="E30" s="66"/>
      <c r="F30" s="67"/>
      <c r="G30" s="68"/>
      <c r="H30" s="66">
        <f>1-SUM(H31:H35)</f>
        <v>0.99755697928828624</v>
      </c>
      <c r="I30" s="66"/>
      <c r="J30" s="66"/>
      <c r="K30" s="67"/>
      <c r="L30" s="68"/>
      <c r="M30" s="66">
        <f>1-SUM(M31:M35)</f>
        <v>0.99755697928828624</v>
      </c>
      <c r="N30" s="66"/>
      <c r="O30" s="66"/>
      <c r="P30" s="134"/>
      <c r="Q30" s="142"/>
      <c r="R30" s="66">
        <f>1-SUM(R31:R35)</f>
        <v>0.99755697928828624</v>
      </c>
      <c r="S30" s="66"/>
      <c r="T30" s="66"/>
      <c r="U30" s="134"/>
      <c r="V30" s="142"/>
      <c r="W30" s="66">
        <f>1-SUM(W31:W35)</f>
        <v>0.99755697928828624</v>
      </c>
      <c r="X30" s="66"/>
      <c r="Y30" s="66"/>
      <c r="Z30" s="134"/>
      <c r="AA30" s="142"/>
      <c r="AB30" s="66">
        <f>1-SUM(AB31:AB35)</f>
        <v>0.99755697928828624</v>
      </c>
      <c r="AC30" s="66"/>
      <c r="AD30" s="66"/>
      <c r="AE30" s="134"/>
      <c r="AF30" s="142"/>
      <c r="AG30" s="66">
        <f>1-SUM(AG31:AG35)</f>
        <v>0.99755697928828624</v>
      </c>
      <c r="AH30" s="66"/>
      <c r="AI30" s="66"/>
      <c r="AJ30" s="134"/>
      <c r="AK30" s="142"/>
      <c r="AL30" s="66">
        <f>1-SUM(AL31:AL35)</f>
        <v>0.99755697928828624</v>
      </c>
      <c r="AM30" s="66"/>
      <c r="AN30" s="66"/>
      <c r="AO30" s="134"/>
      <c r="AP30" s="142"/>
      <c r="AQ30" s="66">
        <f>1-SUM(AQ31:AQ35)</f>
        <v>0.99755697928828624</v>
      </c>
      <c r="AR30" s="66"/>
      <c r="AS30" s="66"/>
      <c r="AT30" s="134"/>
      <c r="AU30" s="142"/>
      <c r="AV30" s="66">
        <f>1-SUM(AV31:AV35)</f>
        <v>0.99755697928828624</v>
      </c>
      <c r="AW30" s="66"/>
      <c r="AX30" s="66"/>
      <c r="AY30" s="134"/>
      <c r="AZ30" s="142"/>
      <c r="BA30" s="66">
        <f>1-SUM(BA31:BA35)</f>
        <v>0.99755697928828624</v>
      </c>
      <c r="BB30" s="66"/>
      <c r="BC30" s="66"/>
      <c r="BD30" s="134"/>
      <c r="BE30" s="142"/>
      <c r="BF30" s="66">
        <f>1-SUM(BF31:BF35)</f>
        <v>0.99755697928828624</v>
      </c>
      <c r="BG30" s="66"/>
      <c r="BH30" s="66"/>
      <c r="BI30" s="134"/>
      <c r="BJ30" s="142"/>
      <c r="BK30" s="66">
        <f>1-SUM(BK31:BK35)</f>
        <v>0.99755697928828624</v>
      </c>
      <c r="BL30" s="66"/>
      <c r="BM30" s="66"/>
      <c r="BN30" s="134"/>
      <c r="BO30" s="142"/>
      <c r="BP30" s="66">
        <f>1-SUM(BP31:BP35)</f>
        <v>0.99755697928828624</v>
      </c>
      <c r="BQ30" s="66"/>
    </row>
    <row r="31" spans="1:69" x14ac:dyDescent="0.15">
      <c r="A31" s="42" t="s">
        <v>52</v>
      </c>
      <c r="B31" s="43">
        <f>_xlfn.IFNA(VLOOKUP($A31,批次辅助!$A$4:$DC$41,MATCH($A$5&amp;B$4,批次辅助!$A$1:$DC$1,0),0),0)</f>
        <v>0</v>
      </c>
      <c r="C31" s="43">
        <f>_xlfn.IFNA(VLOOKUP($A31,批次辅助!$A$4:$DC$41,MATCH($A$5&amp;C$4,批次辅助!$A$1:$DC$1,0),0),0)</f>
        <v>0</v>
      </c>
      <c r="D31" s="43">
        <f>_xlfn.IFNA(VLOOKUP($A31,批次辅助!$A$4:$DC$41,MATCH($A$5&amp;D$4,批次辅助!$A$1:$DC$1,0),0),0)</f>
        <v>0</v>
      </c>
      <c r="E31" s="44"/>
      <c r="F31" s="69"/>
      <c r="G31" s="70"/>
      <c r="H31" s="71">
        <f>C31-F31+G31</f>
        <v>0</v>
      </c>
      <c r="I31" s="370"/>
      <c r="J31" s="279"/>
      <c r="K31" s="69"/>
      <c r="L31" s="70"/>
      <c r="M31" s="71">
        <f>H31-K31+L31</f>
        <v>0</v>
      </c>
      <c r="N31" s="370"/>
      <c r="O31" s="71" t="s">
        <v>9</v>
      </c>
      <c r="P31" s="132"/>
      <c r="Q31" s="105"/>
      <c r="R31" s="71">
        <f>M31-P31+Q31</f>
        <v>0</v>
      </c>
      <c r="S31" s="370"/>
      <c r="T31" s="71" t="s">
        <v>9</v>
      </c>
      <c r="U31" s="132"/>
      <c r="V31" s="105"/>
      <c r="W31" s="71">
        <f>R31-U31+V31</f>
        <v>0</v>
      </c>
      <c r="X31" s="370"/>
      <c r="Y31" s="71" t="s">
        <v>9</v>
      </c>
      <c r="Z31" s="132"/>
      <c r="AA31" s="105"/>
      <c r="AB31" s="71">
        <f>W31-Z31+AA31</f>
        <v>0</v>
      </c>
      <c r="AC31" s="370"/>
      <c r="AD31" s="71" t="s">
        <v>9</v>
      </c>
      <c r="AE31" s="132"/>
      <c r="AF31" s="105"/>
      <c r="AG31" s="71">
        <f>AB31-AE31+AF31</f>
        <v>0</v>
      </c>
      <c r="AH31" s="370"/>
      <c r="AI31" s="71" t="s">
        <v>9</v>
      </c>
      <c r="AJ31" s="132"/>
      <c r="AK31" s="105"/>
      <c r="AL31" s="71">
        <f>AG31-AJ31+AK31</f>
        <v>0</v>
      </c>
      <c r="AM31" s="370"/>
      <c r="AN31" s="71" t="s">
        <v>9</v>
      </c>
      <c r="AO31" s="132"/>
      <c r="AP31" s="105"/>
      <c r="AQ31" s="71">
        <f>AL31-AO31+AP31</f>
        <v>0</v>
      </c>
      <c r="AR31" s="370"/>
      <c r="AS31" s="71" t="s">
        <v>9</v>
      </c>
      <c r="AT31" s="132"/>
      <c r="AU31" s="105"/>
      <c r="AV31" s="71">
        <f>AQ31-AT31+AU31</f>
        <v>0</v>
      </c>
      <c r="AW31" s="370"/>
      <c r="AX31" s="71" t="s">
        <v>9</v>
      </c>
      <c r="AY31" s="132"/>
      <c r="AZ31" s="105"/>
      <c r="BA31" s="71">
        <f>AV31-AY31+AZ31</f>
        <v>0</v>
      </c>
      <c r="BB31" s="370"/>
      <c r="BC31" s="71" t="s">
        <v>9</v>
      </c>
      <c r="BD31" s="132"/>
      <c r="BE31" s="105"/>
      <c r="BF31" s="71">
        <f>BA31-BD31+BE31</f>
        <v>0</v>
      </c>
      <c r="BG31" s="370"/>
      <c r="BH31" s="277" t="s">
        <v>9</v>
      </c>
      <c r="BI31" s="132"/>
      <c r="BJ31" s="105"/>
      <c r="BK31" s="277">
        <f>BF31-BI31+BJ31</f>
        <v>0</v>
      </c>
      <c r="BL31" s="370"/>
      <c r="BM31" s="277" t="s">
        <v>9</v>
      </c>
      <c r="BN31" s="132"/>
      <c r="BO31" s="105"/>
      <c r="BP31" s="277">
        <f>BK31-BN31+BO31</f>
        <v>0</v>
      </c>
      <c r="BQ31" s="370"/>
    </row>
    <row r="32" spans="1:69" x14ac:dyDescent="0.15">
      <c r="A32" s="42" t="s">
        <v>545</v>
      </c>
      <c r="B32" s="43">
        <f>_xlfn.IFNA(VLOOKUP($A32,批次辅助!$A$4:$DC$41,MATCH($A$5&amp;B$4,批次辅助!$A$1:$DC$1,0),0),0)</f>
        <v>7.3715248525695032E-4</v>
      </c>
      <c r="C32" s="43">
        <f>_xlfn.IFNA(VLOOKUP($A32,批次辅助!$A$4:$DC$41,MATCH($A$5&amp;C$4,批次辅助!$A$1:$DC$1,0),0),0)</f>
        <v>9.4188750331132326E-4</v>
      </c>
      <c r="D32" s="43">
        <f>_xlfn.IFNA(VLOOKUP($A32,批次辅助!$A$4:$DC$41,MATCH($A$5&amp;D$4,批次辅助!$A$1:$DC$1,0),0),0)</f>
        <v>9.9055002385055367E-4</v>
      </c>
      <c r="E32" s="12"/>
      <c r="F32" s="24"/>
      <c r="G32" s="70"/>
      <c r="H32" s="71">
        <f t="shared" ref="H32:H36" si="26">C32-F32+G32</f>
        <v>9.4188750331132326E-4</v>
      </c>
      <c r="I32" s="370"/>
      <c r="J32" s="12"/>
      <c r="K32" s="28"/>
      <c r="L32" s="70"/>
      <c r="M32" s="71">
        <f t="shared" ref="M32:M36" si="27">H32-K32+L32</f>
        <v>9.4188750331132326E-4</v>
      </c>
      <c r="N32" s="370"/>
      <c r="O32" s="71"/>
      <c r="P32" s="132"/>
      <c r="Q32" s="105"/>
      <c r="R32" s="71">
        <f t="shared" ref="R32:R36" si="28">M32-P32+Q32</f>
        <v>9.4188750331132326E-4</v>
      </c>
      <c r="S32" s="370"/>
      <c r="T32" s="71"/>
      <c r="U32" s="132"/>
      <c r="V32" s="105"/>
      <c r="W32" s="71">
        <f t="shared" ref="W32:W36" si="29">R32-U32+V32</f>
        <v>9.4188750331132326E-4</v>
      </c>
      <c r="X32" s="370"/>
      <c r="Y32" s="71"/>
      <c r="Z32" s="132"/>
      <c r="AA32" s="105"/>
      <c r="AB32" s="71">
        <f t="shared" ref="AB32:AB36" si="30">W32-Z32+AA32</f>
        <v>9.4188750331132326E-4</v>
      </c>
      <c r="AC32" s="370"/>
      <c r="AD32" s="71"/>
      <c r="AE32" s="132"/>
      <c r="AF32" s="105"/>
      <c r="AG32" s="71">
        <f t="shared" ref="AG32:AG36" si="31">AB32-AE32+AF32</f>
        <v>9.4188750331132326E-4</v>
      </c>
      <c r="AH32" s="370"/>
      <c r="AI32" s="71"/>
      <c r="AJ32" s="132"/>
      <c r="AK32" s="105"/>
      <c r="AL32" s="71">
        <f t="shared" ref="AL32:AL36" si="32">AG32-AJ32+AK32</f>
        <v>9.4188750331132326E-4</v>
      </c>
      <c r="AM32" s="370"/>
      <c r="AN32" s="71"/>
      <c r="AO32" s="132"/>
      <c r="AP32" s="105"/>
      <c r="AQ32" s="71">
        <f t="shared" ref="AQ32:AQ36" si="33">AL32-AO32+AP32</f>
        <v>9.4188750331132326E-4</v>
      </c>
      <c r="AR32" s="370"/>
      <c r="AS32" s="71"/>
      <c r="AT32" s="132"/>
      <c r="AU32" s="105"/>
      <c r="AV32" s="71">
        <f t="shared" ref="AV32:AV36" si="34">AQ32-AT32+AU32</f>
        <v>9.4188750331132326E-4</v>
      </c>
      <c r="AW32" s="370"/>
      <c r="AX32" s="71"/>
      <c r="AY32" s="132"/>
      <c r="AZ32" s="105"/>
      <c r="BA32" s="71">
        <f t="shared" ref="BA32:BA36" si="35">AV32-AY32+AZ32</f>
        <v>9.4188750331132326E-4</v>
      </c>
      <c r="BB32" s="370"/>
      <c r="BC32" s="71"/>
      <c r="BD32" s="132"/>
      <c r="BE32" s="105"/>
      <c r="BF32" s="71">
        <f t="shared" ref="BF32:BF36" si="36">BA32-BD32+BE32</f>
        <v>9.4188750331132326E-4</v>
      </c>
      <c r="BG32" s="370"/>
      <c r="BH32" s="277"/>
      <c r="BI32" s="132"/>
      <c r="BJ32" s="105"/>
      <c r="BK32" s="277">
        <f t="shared" ref="BK32:BK36" si="37">BF32-BI32+BJ32</f>
        <v>9.4188750331132326E-4</v>
      </c>
      <c r="BL32" s="370"/>
      <c r="BM32" s="277"/>
      <c r="BN32" s="132"/>
      <c r="BO32" s="105"/>
      <c r="BP32" s="277">
        <f t="shared" ref="BP32:BP36" si="38">BK32-BN32+BO32</f>
        <v>9.4188750331132326E-4</v>
      </c>
      <c r="BQ32" s="370"/>
    </row>
    <row r="33" spans="1:69" x14ac:dyDescent="0.15">
      <c r="A33" s="42" t="s">
        <v>544</v>
      </c>
      <c r="B33" s="43">
        <f>_xlfn.IFNA(VLOOKUP($A33,批次辅助!$A$4:$DC$41,MATCH($A$5&amp;B$4,批次辅助!$A$1:$DC$1,0),0),0)</f>
        <v>3.8612749227745014E-4</v>
      </c>
      <c r="C33" s="43">
        <f>_xlfn.IFNA(VLOOKUP($A33,批次辅助!$A$4:$DC$41,MATCH($A$5&amp;C$4,批次辅助!$A$1:$DC$1,0),0),0)</f>
        <v>1.1086800820227034E-3</v>
      </c>
      <c r="D33" s="43">
        <f>_xlfn.IFNA(VLOOKUP($A33,批次辅助!$A$4:$DC$41,MATCH($A$5&amp;D$4,批次辅助!$A$1:$DC$1,0),0),0)</f>
        <v>1.0313752959832229E-4</v>
      </c>
      <c r="E33" s="12"/>
      <c r="F33" s="24"/>
      <c r="G33" s="70"/>
      <c r="H33" s="71">
        <f t="shared" si="26"/>
        <v>1.1086800820227034E-3</v>
      </c>
      <c r="I33" s="370"/>
      <c r="J33" s="535"/>
      <c r="K33" s="24"/>
      <c r="L33" s="70"/>
      <c r="M33" s="71">
        <f t="shared" si="27"/>
        <v>1.1086800820227034E-3</v>
      </c>
      <c r="N33" s="370"/>
      <c r="O33" s="71"/>
      <c r="P33" s="132"/>
      <c r="Q33" s="105"/>
      <c r="R33" s="71">
        <f t="shared" si="28"/>
        <v>1.1086800820227034E-3</v>
      </c>
      <c r="S33" s="370"/>
      <c r="T33" s="71"/>
      <c r="U33" s="132"/>
      <c r="V33" s="105"/>
      <c r="W33" s="71">
        <f t="shared" si="29"/>
        <v>1.1086800820227034E-3</v>
      </c>
      <c r="X33" s="370"/>
      <c r="Y33" s="71"/>
      <c r="Z33" s="132"/>
      <c r="AA33" s="105"/>
      <c r="AB33" s="71">
        <f t="shared" si="30"/>
        <v>1.1086800820227034E-3</v>
      </c>
      <c r="AC33" s="370"/>
      <c r="AD33" s="71"/>
      <c r="AE33" s="132"/>
      <c r="AF33" s="105"/>
      <c r="AG33" s="71">
        <f t="shared" si="31"/>
        <v>1.1086800820227034E-3</v>
      </c>
      <c r="AH33" s="370"/>
      <c r="AI33" s="71"/>
      <c r="AJ33" s="132"/>
      <c r="AK33" s="105"/>
      <c r="AL33" s="71">
        <f t="shared" si="32"/>
        <v>1.1086800820227034E-3</v>
      </c>
      <c r="AM33" s="370"/>
      <c r="AN33" s="71"/>
      <c r="AO33" s="132"/>
      <c r="AP33" s="105"/>
      <c r="AQ33" s="71">
        <f t="shared" si="33"/>
        <v>1.1086800820227034E-3</v>
      </c>
      <c r="AR33" s="370"/>
      <c r="AS33" s="71"/>
      <c r="AT33" s="132"/>
      <c r="AU33" s="105"/>
      <c r="AV33" s="71">
        <f t="shared" si="34"/>
        <v>1.1086800820227034E-3</v>
      </c>
      <c r="AW33" s="370"/>
      <c r="AX33" s="71"/>
      <c r="AY33" s="132"/>
      <c r="AZ33" s="105"/>
      <c r="BA33" s="71">
        <f t="shared" si="35"/>
        <v>1.1086800820227034E-3</v>
      </c>
      <c r="BB33" s="370"/>
      <c r="BC33" s="71"/>
      <c r="BD33" s="132"/>
      <c r="BE33" s="105"/>
      <c r="BF33" s="71">
        <f t="shared" si="36"/>
        <v>1.1086800820227034E-3</v>
      </c>
      <c r="BG33" s="370"/>
      <c r="BH33" s="277"/>
      <c r="BI33" s="132"/>
      <c r="BJ33" s="105"/>
      <c r="BK33" s="277">
        <f t="shared" si="37"/>
        <v>1.1086800820227034E-3</v>
      </c>
      <c r="BL33" s="370"/>
      <c r="BM33" s="277"/>
      <c r="BN33" s="132"/>
      <c r="BO33" s="105"/>
      <c r="BP33" s="277">
        <f t="shared" si="38"/>
        <v>1.1086800820227034E-3</v>
      </c>
      <c r="BQ33" s="370"/>
    </row>
    <row r="34" spans="1:69" x14ac:dyDescent="0.15">
      <c r="A34" s="42" t="s">
        <v>53</v>
      </c>
      <c r="B34" s="43">
        <f>_xlfn.IFNA(VLOOKUP($A34,批次辅助!$A$4:$DC$41,MATCH($A$5&amp;B$4,批次辅助!$A$1:$DC$1,0),0),0)</f>
        <v>5.2653748946925018E-5</v>
      </c>
      <c r="C34" s="43">
        <f>_xlfn.IFNA(VLOOKUP($A34,批次辅助!$A$4:$DC$41,MATCH($A$5&amp;C$4,批次辅助!$A$1:$DC$1,0),0),0)</f>
        <v>3.8264179822022508E-4</v>
      </c>
      <c r="D34" s="43">
        <f>_xlfn.IFNA(VLOOKUP($A34,批次辅助!$A$4:$DC$41,MATCH($A$5&amp;D$4,批次辅助!$A$1:$DC$1,0),0),0)</f>
        <v>4.942006626586277E-5</v>
      </c>
      <c r="E34" s="44"/>
      <c r="F34" s="45"/>
      <c r="G34" s="46"/>
      <c r="H34" s="71">
        <f t="shared" si="26"/>
        <v>3.8264179822022508E-4</v>
      </c>
      <c r="I34" s="370"/>
      <c r="J34" s="394"/>
      <c r="K34" s="45"/>
      <c r="L34" s="46"/>
      <c r="M34" s="50">
        <f t="shared" si="27"/>
        <v>3.8264179822022508E-4</v>
      </c>
      <c r="N34" s="370"/>
      <c r="O34" s="47" t="s">
        <v>9</v>
      </c>
      <c r="P34" s="128"/>
      <c r="Q34" s="102"/>
      <c r="R34" s="50">
        <f t="shared" si="28"/>
        <v>3.8264179822022508E-4</v>
      </c>
      <c r="S34" s="370"/>
      <c r="T34" s="47" t="s">
        <v>9</v>
      </c>
      <c r="U34" s="128"/>
      <c r="V34" s="102"/>
      <c r="W34" s="50">
        <f t="shared" si="29"/>
        <v>3.8264179822022508E-4</v>
      </c>
      <c r="X34" s="370"/>
      <c r="Y34" s="47" t="s">
        <v>9</v>
      </c>
      <c r="Z34" s="128"/>
      <c r="AA34" s="102"/>
      <c r="AB34" s="50">
        <f t="shared" si="30"/>
        <v>3.8264179822022508E-4</v>
      </c>
      <c r="AC34" s="370"/>
      <c r="AD34" s="47" t="s">
        <v>9</v>
      </c>
      <c r="AE34" s="128"/>
      <c r="AF34" s="102"/>
      <c r="AG34" s="50">
        <f t="shared" si="31"/>
        <v>3.8264179822022508E-4</v>
      </c>
      <c r="AH34" s="370"/>
      <c r="AI34" s="47" t="s">
        <v>9</v>
      </c>
      <c r="AJ34" s="128"/>
      <c r="AK34" s="102"/>
      <c r="AL34" s="50">
        <f t="shared" si="32"/>
        <v>3.8264179822022508E-4</v>
      </c>
      <c r="AM34" s="370"/>
      <c r="AN34" s="47" t="s">
        <v>9</v>
      </c>
      <c r="AO34" s="128"/>
      <c r="AP34" s="102"/>
      <c r="AQ34" s="50">
        <f t="shared" si="33"/>
        <v>3.8264179822022508E-4</v>
      </c>
      <c r="AR34" s="370"/>
      <c r="AS34" s="47" t="s">
        <v>9</v>
      </c>
      <c r="AT34" s="128"/>
      <c r="AU34" s="102"/>
      <c r="AV34" s="50">
        <f t="shared" si="34"/>
        <v>3.8264179822022508E-4</v>
      </c>
      <c r="AW34" s="370"/>
      <c r="AX34" s="47" t="s">
        <v>9</v>
      </c>
      <c r="AY34" s="128"/>
      <c r="AZ34" s="102"/>
      <c r="BA34" s="50">
        <f t="shared" si="35"/>
        <v>3.8264179822022508E-4</v>
      </c>
      <c r="BB34" s="370"/>
      <c r="BC34" s="47" t="s">
        <v>9</v>
      </c>
      <c r="BD34" s="128"/>
      <c r="BE34" s="102"/>
      <c r="BF34" s="50">
        <f t="shared" si="36"/>
        <v>3.8264179822022508E-4</v>
      </c>
      <c r="BG34" s="370"/>
      <c r="BH34" s="47" t="s">
        <v>9</v>
      </c>
      <c r="BI34" s="128"/>
      <c r="BJ34" s="102"/>
      <c r="BK34" s="50">
        <f t="shared" si="37"/>
        <v>3.8264179822022508E-4</v>
      </c>
      <c r="BL34" s="370"/>
      <c r="BM34" s="47" t="s">
        <v>9</v>
      </c>
      <c r="BN34" s="128"/>
      <c r="BO34" s="102"/>
      <c r="BP34" s="50">
        <f t="shared" si="38"/>
        <v>3.8264179822022508E-4</v>
      </c>
      <c r="BQ34" s="370"/>
    </row>
    <row r="35" spans="1:69" x14ac:dyDescent="0.15">
      <c r="A35" s="42" t="s">
        <v>54</v>
      </c>
      <c r="B35" s="43">
        <f>_xlfn.IFNA(VLOOKUP($A35,批次辅助!$A$4:$DC$41,MATCH($A$5&amp;B$4,批次辅助!$A$1:$DC$1,0),0),0)</f>
        <v>0</v>
      </c>
      <c r="C35" s="43">
        <f>_xlfn.IFNA(VLOOKUP($A35,批次辅助!$A$4:$DC$41,MATCH($A$5&amp;C$4,批次辅助!$A$1:$DC$1,0),0),0)</f>
        <v>9.81132815949295E-6</v>
      </c>
      <c r="D35" s="43">
        <f>_xlfn.IFNA(VLOOKUP($A35,批次辅助!$A$4:$DC$41,MATCH($A$5&amp;D$4,批次辅助!$A$1:$DC$1,0),0),0)</f>
        <v>1.289219119979029E-5</v>
      </c>
      <c r="E35" s="44"/>
      <c r="F35" s="45"/>
      <c r="G35" s="46"/>
      <c r="H35" s="71">
        <f t="shared" si="26"/>
        <v>9.81132815949295E-6</v>
      </c>
      <c r="I35" s="370"/>
      <c r="J35" s="279"/>
      <c r="K35" s="45"/>
      <c r="L35" s="46"/>
      <c r="M35" s="50">
        <f t="shared" si="27"/>
        <v>9.81132815949295E-6</v>
      </c>
      <c r="N35" s="370"/>
      <c r="O35" s="47"/>
      <c r="P35" s="128"/>
      <c r="Q35" s="102"/>
      <c r="R35" s="50">
        <f t="shared" si="28"/>
        <v>9.81132815949295E-6</v>
      </c>
      <c r="S35" s="370"/>
      <c r="T35" s="47" t="s">
        <v>9</v>
      </c>
      <c r="U35" s="128"/>
      <c r="V35" s="102"/>
      <c r="W35" s="50">
        <f t="shared" si="29"/>
        <v>9.81132815949295E-6</v>
      </c>
      <c r="X35" s="370"/>
      <c r="Y35" s="47" t="s">
        <v>9</v>
      </c>
      <c r="Z35" s="128"/>
      <c r="AA35" s="102"/>
      <c r="AB35" s="50">
        <f t="shared" si="30"/>
        <v>9.81132815949295E-6</v>
      </c>
      <c r="AC35" s="370"/>
      <c r="AD35" s="47" t="s">
        <v>9</v>
      </c>
      <c r="AE35" s="128"/>
      <c r="AF35" s="102"/>
      <c r="AG35" s="50">
        <f t="shared" si="31"/>
        <v>9.81132815949295E-6</v>
      </c>
      <c r="AH35" s="370"/>
      <c r="AI35" s="47" t="s">
        <v>9</v>
      </c>
      <c r="AJ35" s="128"/>
      <c r="AK35" s="102"/>
      <c r="AL35" s="50">
        <f t="shared" si="32"/>
        <v>9.81132815949295E-6</v>
      </c>
      <c r="AM35" s="370"/>
      <c r="AN35" s="47" t="s">
        <v>9</v>
      </c>
      <c r="AO35" s="128"/>
      <c r="AP35" s="102"/>
      <c r="AQ35" s="50">
        <f t="shared" si="33"/>
        <v>9.81132815949295E-6</v>
      </c>
      <c r="AR35" s="370"/>
      <c r="AS35" s="47" t="s">
        <v>9</v>
      </c>
      <c r="AT35" s="128"/>
      <c r="AU35" s="102"/>
      <c r="AV35" s="50">
        <f t="shared" si="34"/>
        <v>9.81132815949295E-6</v>
      </c>
      <c r="AW35" s="370"/>
      <c r="AX35" s="47" t="s">
        <v>9</v>
      </c>
      <c r="AY35" s="128"/>
      <c r="AZ35" s="102"/>
      <c r="BA35" s="50">
        <f t="shared" si="35"/>
        <v>9.81132815949295E-6</v>
      </c>
      <c r="BB35" s="370"/>
      <c r="BC35" s="47" t="s">
        <v>9</v>
      </c>
      <c r="BD35" s="128"/>
      <c r="BE35" s="102"/>
      <c r="BF35" s="50">
        <f t="shared" si="36"/>
        <v>9.81132815949295E-6</v>
      </c>
      <c r="BG35" s="370"/>
      <c r="BH35" s="47" t="s">
        <v>9</v>
      </c>
      <c r="BI35" s="128"/>
      <c r="BJ35" s="102"/>
      <c r="BK35" s="50">
        <f t="shared" si="37"/>
        <v>9.81132815949295E-6</v>
      </c>
      <c r="BL35" s="370"/>
      <c r="BM35" s="47" t="s">
        <v>9</v>
      </c>
      <c r="BN35" s="128"/>
      <c r="BO35" s="102"/>
      <c r="BP35" s="50">
        <f t="shared" si="38"/>
        <v>9.81132815949295E-6</v>
      </c>
      <c r="BQ35" s="370"/>
    </row>
    <row r="36" spans="1:69" x14ac:dyDescent="0.15">
      <c r="A36" s="72" t="s">
        <v>38</v>
      </c>
      <c r="B36" s="61">
        <f>_xlfn.IFNA(VLOOKUP($A36,批次辅助!$A$4:$DC$41,MATCH($A$5&amp;B$4,批次辅助!$A$1:$DC$1,0),0),0)</f>
        <v>0</v>
      </c>
      <c r="C36" s="61">
        <f>_xlfn.IFNA(VLOOKUP($A36,批次辅助!$A$4:$DC$41,MATCH($A$5&amp;C$4,批次辅助!$A$1:$DC$1,0),0),0)</f>
        <v>0</v>
      </c>
      <c r="D36" s="61">
        <f>_xlfn.IFNA(VLOOKUP($A36,批次辅助!$A$4:$DC$41,MATCH($A$5&amp;D$4,批次辅助!$A$1:$DC$1,0),0),0)</f>
        <v>0</v>
      </c>
      <c r="E36" s="152"/>
      <c r="F36" s="74"/>
      <c r="G36" s="75"/>
      <c r="H36" s="62">
        <f t="shared" si="26"/>
        <v>0</v>
      </c>
      <c r="I36" s="62"/>
      <c r="J36" s="73" t="s">
        <v>1540</v>
      </c>
      <c r="K36" s="133"/>
      <c r="L36" s="141">
        <f>5*2/J6</f>
        <v>5.387931034482759E-3</v>
      </c>
      <c r="M36" s="62">
        <f t="shared" si="27"/>
        <v>5.387931034482759E-3</v>
      </c>
      <c r="N36" s="62"/>
      <c r="O36" s="73" t="s">
        <v>1540</v>
      </c>
      <c r="P36" s="135">
        <f>L36</f>
        <v>5.387931034482759E-3</v>
      </c>
      <c r="Q36" s="143">
        <f>5*2/O6</f>
        <v>6.9348127600554789E-3</v>
      </c>
      <c r="R36" s="62">
        <f t="shared" si="28"/>
        <v>6.9348127600554789E-3</v>
      </c>
      <c r="S36" s="62"/>
      <c r="T36" s="73"/>
      <c r="U36" s="135">
        <f>Q36</f>
        <v>6.9348127600554789E-3</v>
      </c>
      <c r="V36" s="143"/>
      <c r="W36" s="62">
        <f t="shared" si="29"/>
        <v>0</v>
      </c>
      <c r="X36" s="62"/>
      <c r="Y36" s="73"/>
      <c r="Z36" s="135"/>
      <c r="AA36" s="143"/>
      <c r="AB36" s="62">
        <f t="shared" si="30"/>
        <v>0</v>
      </c>
      <c r="AC36" s="62"/>
      <c r="AD36" s="73"/>
      <c r="AE36" s="135"/>
      <c r="AF36" s="143"/>
      <c r="AG36" s="62">
        <f t="shared" si="31"/>
        <v>0</v>
      </c>
      <c r="AH36" s="62"/>
      <c r="AI36" s="73"/>
      <c r="AJ36" s="135"/>
      <c r="AK36" s="143"/>
      <c r="AL36" s="62">
        <f t="shared" si="32"/>
        <v>0</v>
      </c>
      <c r="AM36" s="62"/>
      <c r="AN36" s="73"/>
      <c r="AO36" s="135"/>
      <c r="AP36" s="143"/>
      <c r="AQ36" s="62">
        <f t="shared" si="33"/>
        <v>0</v>
      </c>
      <c r="AR36" s="62"/>
      <c r="AS36" s="73"/>
      <c r="AT36" s="135"/>
      <c r="AU36" s="143"/>
      <c r="AV36" s="62">
        <f t="shared" si="34"/>
        <v>0</v>
      </c>
      <c r="AW36" s="62"/>
      <c r="AX36" s="73"/>
      <c r="AY36" s="135"/>
      <c r="AZ36" s="143"/>
      <c r="BA36" s="62">
        <f t="shared" si="35"/>
        <v>0</v>
      </c>
      <c r="BB36" s="62"/>
      <c r="BC36" s="73"/>
      <c r="BD36" s="135"/>
      <c r="BE36" s="143"/>
      <c r="BF36" s="62">
        <f t="shared" si="36"/>
        <v>0</v>
      </c>
      <c r="BG36" s="62"/>
      <c r="BH36" s="73"/>
      <c r="BI36" s="135"/>
      <c r="BJ36" s="143"/>
      <c r="BK36" s="62">
        <f t="shared" si="37"/>
        <v>0</v>
      </c>
      <c r="BL36" s="62"/>
      <c r="BM36" s="73"/>
      <c r="BN36" s="135"/>
      <c r="BO36" s="143"/>
      <c r="BP36" s="62">
        <f t="shared" si="38"/>
        <v>0</v>
      </c>
      <c r="BQ36" s="62"/>
    </row>
    <row r="37" spans="1:69" x14ac:dyDescent="0.15">
      <c r="A37" s="76" t="s">
        <v>28</v>
      </c>
      <c r="B37" s="76"/>
      <c r="C37" s="76"/>
      <c r="D37" s="76"/>
      <c r="E37" s="77"/>
      <c r="F37" s="78"/>
      <c r="G37" s="79"/>
      <c r="H37" s="62"/>
      <c r="I37" s="62"/>
      <c r="J37" s="77"/>
      <c r="K37" s="136"/>
      <c r="L37" s="144"/>
      <c r="M37" s="62"/>
      <c r="N37" s="62"/>
      <c r="O37" s="77"/>
      <c r="P37" s="136"/>
      <c r="Q37" s="144"/>
      <c r="R37" s="62"/>
      <c r="S37" s="62"/>
      <c r="T37" s="77"/>
      <c r="U37" s="136"/>
      <c r="V37" s="144"/>
      <c r="W37" s="62"/>
      <c r="X37" s="62"/>
      <c r="Y37" s="77"/>
      <c r="Z37" s="136"/>
      <c r="AA37" s="144"/>
      <c r="AB37" s="62"/>
      <c r="AC37" s="62"/>
      <c r="AD37" s="77"/>
      <c r="AE37" s="136"/>
      <c r="AF37" s="144"/>
      <c r="AG37" s="62"/>
      <c r="AH37" s="62"/>
      <c r="AI37" s="77"/>
      <c r="AJ37" s="136"/>
      <c r="AK37" s="144"/>
      <c r="AL37" s="62"/>
      <c r="AM37" s="62"/>
      <c r="AN37" s="77"/>
      <c r="AO37" s="136"/>
      <c r="AP37" s="144"/>
      <c r="AQ37" s="62"/>
      <c r="AR37" s="62"/>
      <c r="AS37" s="77"/>
      <c r="AT37" s="136"/>
      <c r="AU37" s="144"/>
      <c r="AV37" s="62"/>
      <c r="AW37" s="62"/>
      <c r="AX37" s="77"/>
      <c r="AY37" s="136"/>
      <c r="AZ37" s="144"/>
      <c r="BA37" s="62"/>
      <c r="BB37" s="62"/>
      <c r="BC37" s="77"/>
      <c r="BD37" s="136"/>
      <c r="BE37" s="144"/>
      <c r="BF37" s="62"/>
      <c r="BG37" s="62"/>
      <c r="BH37" s="77"/>
      <c r="BI37" s="136"/>
      <c r="BJ37" s="144"/>
      <c r="BK37" s="62"/>
      <c r="BL37" s="62"/>
      <c r="BM37" s="77"/>
      <c r="BN37" s="136"/>
      <c r="BO37" s="144"/>
      <c r="BP37" s="62"/>
      <c r="BQ37" s="62"/>
    </row>
    <row r="38" spans="1:69" x14ac:dyDescent="0.15">
      <c r="A38" s="65" t="s">
        <v>36</v>
      </c>
      <c r="B38" s="66"/>
      <c r="C38" s="66"/>
      <c r="D38" s="66"/>
      <c r="E38" s="66"/>
      <c r="F38" s="67"/>
      <c r="G38" s="68"/>
      <c r="H38" s="66">
        <f>H39</f>
        <v>0.99906792382484821</v>
      </c>
      <c r="I38" s="66"/>
      <c r="J38" s="66"/>
      <c r="K38" s="134"/>
      <c r="L38" s="142"/>
      <c r="M38" s="66">
        <f>M39</f>
        <v>0.99906792382484821</v>
      </c>
      <c r="N38" s="66"/>
      <c r="O38" s="66"/>
      <c r="P38" s="134"/>
      <c r="Q38" s="142"/>
      <c r="R38" s="66">
        <f>R39</f>
        <v>0.99906792382484821</v>
      </c>
      <c r="S38" s="66"/>
      <c r="T38" s="66"/>
      <c r="U38" s="134"/>
      <c r="V38" s="142"/>
      <c r="W38" s="66">
        <f>W39</f>
        <v>0.99906792382484821</v>
      </c>
      <c r="X38" s="66"/>
      <c r="Y38" s="66"/>
      <c r="Z38" s="134"/>
      <c r="AA38" s="142"/>
      <c r="AB38" s="66">
        <f>AB39</f>
        <v>0.99906792382484821</v>
      </c>
      <c r="AC38" s="66"/>
      <c r="AD38" s="66"/>
      <c r="AE38" s="134"/>
      <c r="AF38" s="142"/>
      <c r="AG38" s="66">
        <f>AG39</f>
        <v>0.99906792382484821</v>
      </c>
      <c r="AH38" s="66"/>
      <c r="AI38" s="66"/>
      <c r="AJ38" s="134"/>
      <c r="AK38" s="142"/>
      <c r="AL38" s="66">
        <f>AL39</f>
        <v>0.99906792382484821</v>
      </c>
      <c r="AM38" s="66"/>
      <c r="AN38" s="66"/>
      <c r="AO38" s="134"/>
      <c r="AP38" s="142"/>
      <c r="AQ38" s="66">
        <f>AQ39</f>
        <v>0.99906792382484821</v>
      </c>
      <c r="AR38" s="66"/>
      <c r="AS38" s="66"/>
      <c r="AT38" s="134"/>
      <c r="AU38" s="142"/>
      <c r="AV38" s="66">
        <f>AV39</f>
        <v>0.99906792382484821</v>
      </c>
      <c r="AW38" s="66"/>
      <c r="AX38" s="66"/>
      <c r="AY38" s="134"/>
      <c r="AZ38" s="142"/>
      <c r="BA38" s="66">
        <f>BA39</f>
        <v>0.99906792382484821</v>
      </c>
      <c r="BB38" s="66"/>
      <c r="BC38" s="66"/>
      <c r="BD38" s="134"/>
      <c r="BE38" s="142"/>
      <c r="BF38" s="66">
        <f>BF39</f>
        <v>0.99906792382484821</v>
      </c>
      <c r="BG38" s="66"/>
      <c r="BH38" s="66"/>
      <c r="BI38" s="134"/>
      <c r="BJ38" s="142"/>
      <c r="BK38" s="66">
        <f>BK39</f>
        <v>0.99906792382484821</v>
      </c>
      <c r="BL38" s="66"/>
      <c r="BM38" s="66"/>
      <c r="BN38" s="134"/>
      <c r="BO38" s="142"/>
      <c r="BP38" s="66">
        <f>BP39</f>
        <v>0.99906792382484821</v>
      </c>
      <c r="BQ38" s="66"/>
    </row>
    <row r="39" spans="1:69" x14ac:dyDescent="0.35">
      <c r="A39" s="40" t="s">
        <v>460</v>
      </c>
      <c r="B39" s="41">
        <f>_xlfn.IFNA(VLOOKUP($A39,批次辅助!$A$4:$DC$41,MATCH($A$5&amp;B$4,批次辅助!$A$1:$DC$1,0),0),0)</f>
        <v>0.99920384982838539</v>
      </c>
      <c r="C39" s="41">
        <f>_xlfn.IFNA(VLOOKUP($A39,批次辅助!$A$4:$DC$41,MATCH($A$5&amp;C$4,批次辅助!$A$1:$DC$1,0),0),0)</f>
        <v>0.99956856764458002</v>
      </c>
      <c r="D39" s="41">
        <f>_xlfn.IFNA(VLOOKUP($A39,批次辅助!$A$4:$DC$41,MATCH($A$5&amp;D$4,批次辅助!$A$1:$DC$1,0),0),0)</f>
        <v>0.99943274358720924</v>
      </c>
      <c r="E39" s="66"/>
      <c r="F39" s="67"/>
      <c r="G39" s="68"/>
      <c r="H39" s="66">
        <f>1-SUM(H40:H43)</f>
        <v>0.99906792382484821</v>
      </c>
      <c r="I39" s="66"/>
      <c r="J39" s="66"/>
      <c r="K39" s="134"/>
      <c r="L39" s="142"/>
      <c r="M39" s="66">
        <f>1-SUM(M40:M43)</f>
        <v>0.99906792382484821</v>
      </c>
      <c r="N39" s="66"/>
      <c r="O39" s="66"/>
      <c r="P39" s="134"/>
      <c r="Q39" s="142"/>
      <c r="R39" s="66">
        <f>1-SUM(R40:R43)</f>
        <v>0.99906792382484821</v>
      </c>
      <c r="S39" s="66"/>
      <c r="T39" s="66"/>
      <c r="U39" s="134"/>
      <c r="V39" s="142"/>
      <c r="W39" s="66">
        <f>1-SUM(W40:W43)</f>
        <v>0.99906792382484821</v>
      </c>
      <c r="X39" s="66"/>
      <c r="Y39" s="66"/>
      <c r="Z39" s="134"/>
      <c r="AA39" s="142"/>
      <c r="AB39" s="66">
        <f>1-SUM(AB40:AB43)</f>
        <v>0.99906792382484821</v>
      </c>
      <c r="AC39" s="66"/>
      <c r="AD39" s="66"/>
      <c r="AE39" s="134"/>
      <c r="AF39" s="142"/>
      <c r="AG39" s="66">
        <f>1-SUM(AG40:AG43)</f>
        <v>0.99906792382484821</v>
      </c>
      <c r="AH39" s="66"/>
      <c r="AI39" s="66"/>
      <c r="AJ39" s="134"/>
      <c r="AK39" s="142"/>
      <c r="AL39" s="66">
        <f>1-SUM(AL40:AL43)</f>
        <v>0.99906792382484821</v>
      </c>
      <c r="AM39" s="66"/>
      <c r="AN39" s="66"/>
      <c r="AO39" s="134"/>
      <c r="AP39" s="142"/>
      <c r="AQ39" s="66">
        <f>1-SUM(AQ40:AQ43)</f>
        <v>0.99906792382484821</v>
      </c>
      <c r="AR39" s="66"/>
      <c r="AS39" s="66"/>
      <c r="AT39" s="134"/>
      <c r="AU39" s="142"/>
      <c r="AV39" s="66">
        <f>1-SUM(AV40:AV43)</f>
        <v>0.99906792382484821</v>
      </c>
      <c r="AW39" s="66"/>
      <c r="AX39" s="66"/>
      <c r="AY39" s="134"/>
      <c r="AZ39" s="142"/>
      <c r="BA39" s="66">
        <f>1-SUM(BA40:BA43)</f>
        <v>0.99906792382484821</v>
      </c>
      <c r="BB39" s="66"/>
      <c r="BC39" s="66"/>
      <c r="BD39" s="134"/>
      <c r="BE39" s="142"/>
      <c r="BF39" s="66">
        <f>1-SUM(BF40:BF43)</f>
        <v>0.99906792382484821</v>
      </c>
      <c r="BG39" s="66"/>
      <c r="BH39" s="66"/>
      <c r="BI39" s="134"/>
      <c r="BJ39" s="142"/>
      <c r="BK39" s="66">
        <f>1-SUM(BK40:BK43)</f>
        <v>0.99906792382484821</v>
      </c>
      <c r="BL39" s="66"/>
      <c r="BM39" s="66"/>
      <c r="BN39" s="134"/>
      <c r="BO39" s="142"/>
      <c r="BP39" s="66">
        <f>1-SUM(BP40:BP43)</f>
        <v>0.99906792382484821</v>
      </c>
      <c r="BQ39" s="66"/>
    </row>
    <row r="40" spans="1:69" x14ac:dyDescent="0.15">
      <c r="A40" s="42" t="s">
        <v>55</v>
      </c>
      <c r="B40" s="43">
        <f>_xlfn.IFNA(VLOOKUP($A40,批次辅助!$A$4:$DC$41,MATCH($A$5&amp;B$4,批次辅助!$A$1:$DC$1,0),0),0)</f>
        <v>1.2285874754282505E-4</v>
      </c>
      <c r="C40" s="43">
        <f>_xlfn.IFNA(VLOOKUP($A40,批次辅助!$A$4:$DC$41,MATCH($A$5&amp;C$4,批次辅助!$A$1:$DC$1,0),0),0)</f>
        <v>2.9433984478478852E-5</v>
      </c>
      <c r="D40" s="43">
        <f>_xlfn.IFNA(VLOOKUP($A40,批次辅助!$A$4:$DC$41,MATCH($A$5&amp;D$4,批次辅助!$A$1:$DC$1,0),0),0)</f>
        <v>4.2973970665967617E-5</v>
      </c>
      <c r="E40" s="44"/>
      <c r="F40" s="69"/>
      <c r="G40" s="70"/>
      <c r="H40" s="71">
        <f>C40-F40+G40</f>
        <v>2.9433984478478852E-5</v>
      </c>
      <c r="I40" s="370"/>
      <c r="J40" s="71"/>
      <c r="K40" s="132"/>
      <c r="L40" s="105"/>
      <c r="M40" s="71">
        <f>H40-K40+L40</f>
        <v>2.9433984478478852E-5</v>
      </c>
      <c r="N40" s="370"/>
      <c r="O40" s="71" t="s">
        <v>9</v>
      </c>
      <c r="P40" s="132"/>
      <c r="Q40" s="105"/>
      <c r="R40" s="71">
        <f>M40-P40+Q40</f>
        <v>2.9433984478478852E-5</v>
      </c>
      <c r="S40" s="370"/>
      <c r="T40" s="71" t="s">
        <v>9</v>
      </c>
      <c r="U40" s="132"/>
      <c r="V40" s="105"/>
      <c r="W40" s="71">
        <f>R40-U40+V40</f>
        <v>2.9433984478478852E-5</v>
      </c>
      <c r="X40" s="370"/>
      <c r="Y40" s="71" t="s">
        <v>9</v>
      </c>
      <c r="Z40" s="132"/>
      <c r="AA40" s="105"/>
      <c r="AB40" s="71">
        <f>W40-Z40+AA40</f>
        <v>2.9433984478478852E-5</v>
      </c>
      <c r="AC40" s="370"/>
      <c r="AD40" s="71" t="s">
        <v>9</v>
      </c>
      <c r="AE40" s="132"/>
      <c r="AF40" s="105"/>
      <c r="AG40" s="71">
        <f>AB40-AE40+AF40</f>
        <v>2.9433984478478852E-5</v>
      </c>
      <c r="AH40" s="370"/>
      <c r="AI40" s="71" t="s">
        <v>9</v>
      </c>
      <c r="AJ40" s="132"/>
      <c r="AK40" s="105"/>
      <c r="AL40" s="71">
        <f>AG40-AJ40+AK40</f>
        <v>2.9433984478478852E-5</v>
      </c>
      <c r="AM40" s="370"/>
      <c r="AN40" s="71" t="s">
        <v>9</v>
      </c>
      <c r="AO40" s="132"/>
      <c r="AP40" s="105"/>
      <c r="AQ40" s="71">
        <f>AL40-AO40+AP40</f>
        <v>2.9433984478478852E-5</v>
      </c>
      <c r="AR40" s="370"/>
      <c r="AS40" s="71" t="s">
        <v>9</v>
      </c>
      <c r="AT40" s="132"/>
      <c r="AU40" s="105"/>
      <c r="AV40" s="71">
        <f>AQ40-AT40+AU40</f>
        <v>2.9433984478478852E-5</v>
      </c>
      <c r="AW40" s="370"/>
      <c r="AX40" s="71" t="s">
        <v>9</v>
      </c>
      <c r="AY40" s="132"/>
      <c r="AZ40" s="105"/>
      <c r="BA40" s="71">
        <f>AV40-AY40+AZ40</f>
        <v>2.9433984478478852E-5</v>
      </c>
      <c r="BB40" s="370"/>
      <c r="BC40" s="71" t="s">
        <v>9</v>
      </c>
      <c r="BD40" s="132"/>
      <c r="BE40" s="105"/>
      <c r="BF40" s="71">
        <f>BA40-BD40+BE40</f>
        <v>2.9433984478478852E-5</v>
      </c>
      <c r="BG40" s="370"/>
      <c r="BH40" s="277" t="s">
        <v>9</v>
      </c>
      <c r="BI40" s="132"/>
      <c r="BJ40" s="105"/>
      <c r="BK40" s="277">
        <f>BF40-BI40+BJ40</f>
        <v>2.9433984478478852E-5</v>
      </c>
      <c r="BL40" s="370"/>
      <c r="BM40" s="277" t="s">
        <v>9</v>
      </c>
      <c r="BN40" s="132"/>
      <c r="BO40" s="105"/>
      <c r="BP40" s="277">
        <f>BK40-BN40+BO40</f>
        <v>2.9433984478478852E-5</v>
      </c>
      <c r="BQ40" s="370"/>
    </row>
    <row r="41" spans="1:69" x14ac:dyDescent="0.15">
      <c r="A41" s="42" t="s">
        <v>56</v>
      </c>
      <c r="B41" s="43">
        <f>_xlfn.IFNA(VLOOKUP($A41,批次辅助!$A$4:$DC$41,MATCH($A$5&amp;B$4,批次辅助!$A$1:$DC$1,0),0),0)</f>
        <v>5.9674248806515029E-4</v>
      </c>
      <c r="C41" s="43">
        <f>_xlfn.IFNA(VLOOKUP($A41,批次辅助!$A$4:$DC$41,MATCH($A$5&amp;C$4,批次辅助!$A$1:$DC$1,0),0),0)</f>
        <v>3.139625011037744E-4</v>
      </c>
      <c r="D41" s="43">
        <f>_xlfn.IFNA(VLOOKUP($A41,批次辅助!$A$4:$DC$41,MATCH($A$5&amp;D$4,批次辅助!$A$1:$DC$1,0),0),0)</f>
        <v>1.289219119979029E-5</v>
      </c>
      <c r="E41" s="44"/>
      <c r="F41" s="45"/>
      <c r="G41" s="46"/>
      <c r="H41" s="71">
        <f t="shared" ref="H41:H44" si="39">C41-F41+G41</f>
        <v>3.139625011037744E-4</v>
      </c>
      <c r="I41" s="370"/>
      <c r="J41" s="47"/>
      <c r="K41" s="128"/>
      <c r="L41" s="102"/>
      <c r="M41" s="50">
        <f t="shared" ref="M41:M44" si="40">H41-K41+L41</f>
        <v>3.139625011037744E-4</v>
      </c>
      <c r="N41" s="370"/>
      <c r="O41" s="47" t="s">
        <v>9</v>
      </c>
      <c r="P41" s="128"/>
      <c r="Q41" s="102"/>
      <c r="R41" s="50">
        <f t="shared" ref="R41:R44" si="41">M41-P41+Q41</f>
        <v>3.139625011037744E-4</v>
      </c>
      <c r="S41" s="370"/>
      <c r="T41" s="47" t="s">
        <v>9</v>
      </c>
      <c r="U41" s="128"/>
      <c r="V41" s="102"/>
      <c r="W41" s="50">
        <f t="shared" ref="W41:W44" si="42">R41-U41+V41</f>
        <v>3.139625011037744E-4</v>
      </c>
      <c r="X41" s="370"/>
      <c r="Y41" s="47" t="s">
        <v>9</v>
      </c>
      <c r="Z41" s="128"/>
      <c r="AA41" s="102"/>
      <c r="AB41" s="50">
        <f t="shared" ref="AB41:AB44" si="43">W41-Z41+AA41</f>
        <v>3.139625011037744E-4</v>
      </c>
      <c r="AC41" s="370"/>
      <c r="AD41" s="47" t="s">
        <v>9</v>
      </c>
      <c r="AE41" s="128"/>
      <c r="AF41" s="102"/>
      <c r="AG41" s="50">
        <f t="shared" ref="AG41:AG44" si="44">AB41-AE41+AF41</f>
        <v>3.139625011037744E-4</v>
      </c>
      <c r="AH41" s="370"/>
      <c r="AI41" s="47" t="s">
        <v>9</v>
      </c>
      <c r="AJ41" s="128"/>
      <c r="AK41" s="102"/>
      <c r="AL41" s="50">
        <f t="shared" ref="AL41:AL44" si="45">AG41-AJ41+AK41</f>
        <v>3.139625011037744E-4</v>
      </c>
      <c r="AM41" s="370"/>
      <c r="AN41" s="47" t="s">
        <v>9</v>
      </c>
      <c r="AO41" s="128"/>
      <c r="AP41" s="102"/>
      <c r="AQ41" s="50">
        <f t="shared" ref="AQ41:AQ44" si="46">AL41-AO41+AP41</f>
        <v>3.139625011037744E-4</v>
      </c>
      <c r="AR41" s="370"/>
      <c r="AS41" s="47" t="s">
        <v>9</v>
      </c>
      <c r="AT41" s="128"/>
      <c r="AU41" s="102"/>
      <c r="AV41" s="50">
        <f t="shared" ref="AV41:AV44" si="47">AQ41-AT41+AU41</f>
        <v>3.139625011037744E-4</v>
      </c>
      <c r="AW41" s="370"/>
      <c r="AX41" s="47" t="s">
        <v>9</v>
      </c>
      <c r="AY41" s="128"/>
      <c r="AZ41" s="102"/>
      <c r="BA41" s="50">
        <f t="shared" ref="BA41:BA44" si="48">AV41-AY41+AZ41</f>
        <v>3.139625011037744E-4</v>
      </c>
      <c r="BB41" s="370"/>
      <c r="BC41" s="47" t="s">
        <v>9</v>
      </c>
      <c r="BD41" s="128"/>
      <c r="BE41" s="102"/>
      <c r="BF41" s="50">
        <f t="shared" ref="BF41:BF44" si="49">BA41-BD41+BE41</f>
        <v>3.139625011037744E-4</v>
      </c>
      <c r="BG41" s="370"/>
      <c r="BH41" s="47" t="s">
        <v>9</v>
      </c>
      <c r="BI41" s="128"/>
      <c r="BJ41" s="102"/>
      <c r="BK41" s="50">
        <f t="shared" ref="BK41:BK44" si="50">BF41-BI41+BJ41</f>
        <v>3.139625011037744E-4</v>
      </c>
      <c r="BL41" s="370"/>
      <c r="BM41" s="47" t="s">
        <v>9</v>
      </c>
      <c r="BN41" s="128"/>
      <c r="BO41" s="102"/>
      <c r="BP41" s="50">
        <f t="shared" ref="BP41:BP44" si="51">BK41-BN41+BO41</f>
        <v>3.139625011037744E-4</v>
      </c>
      <c r="BQ41" s="370"/>
    </row>
    <row r="42" spans="1:69" x14ac:dyDescent="0.15">
      <c r="A42" s="42" t="s">
        <v>57</v>
      </c>
      <c r="B42" s="43">
        <f>_xlfn.IFNA(VLOOKUP($A42,批次辅助!$A$4:$DC$41,MATCH($A$5&amp;B$4,批次辅助!$A$1:$DC$1,0),0),0)</f>
        <v>1.7551249648975007E-5</v>
      </c>
      <c r="C42" s="43">
        <f>_xlfn.IFNA(VLOOKUP($A42,批次辅助!$A$4:$DC$41,MATCH($A$5&amp;C$4,批次辅助!$A$1:$DC$1,0),0),0)</f>
        <v>9.81132815949295E-6</v>
      </c>
      <c r="D42" s="43">
        <f>_xlfn.IFNA(VLOOKUP($A42,批次辅助!$A$4:$DC$41,MATCH($A$5&amp;D$4,批次辅助!$A$1:$DC$1,0),0),0)</f>
        <v>2.14869853329838E-6</v>
      </c>
      <c r="E42" s="44"/>
      <c r="F42" s="45"/>
      <c r="G42" s="46"/>
      <c r="H42" s="71">
        <f t="shared" si="39"/>
        <v>9.81132815949295E-6</v>
      </c>
      <c r="I42" s="370"/>
      <c r="J42" s="47"/>
      <c r="K42" s="128"/>
      <c r="L42" s="102"/>
      <c r="M42" s="50">
        <f t="shared" si="40"/>
        <v>9.81132815949295E-6</v>
      </c>
      <c r="N42" s="370"/>
      <c r="O42" s="47" t="s">
        <v>9</v>
      </c>
      <c r="P42" s="128"/>
      <c r="Q42" s="102"/>
      <c r="R42" s="50">
        <f t="shared" si="41"/>
        <v>9.81132815949295E-6</v>
      </c>
      <c r="S42" s="370"/>
      <c r="T42" s="47" t="s">
        <v>9</v>
      </c>
      <c r="U42" s="128"/>
      <c r="V42" s="102"/>
      <c r="W42" s="50">
        <f t="shared" si="42"/>
        <v>9.81132815949295E-6</v>
      </c>
      <c r="X42" s="370"/>
      <c r="Y42" s="47" t="s">
        <v>9</v>
      </c>
      <c r="Z42" s="128"/>
      <c r="AA42" s="102"/>
      <c r="AB42" s="50">
        <f t="shared" si="43"/>
        <v>9.81132815949295E-6</v>
      </c>
      <c r="AC42" s="370"/>
      <c r="AD42" s="47" t="s">
        <v>9</v>
      </c>
      <c r="AE42" s="128"/>
      <c r="AF42" s="102"/>
      <c r="AG42" s="50">
        <f t="shared" si="44"/>
        <v>9.81132815949295E-6</v>
      </c>
      <c r="AH42" s="370"/>
      <c r="AI42" s="47" t="s">
        <v>9</v>
      </c>
      <c r="AJ42" s="128"/>
      <c r="AK42" s="102"/>
      <c r="AL42" s="50">
        <f t="shared" si="45"/>
        <v>9.81132815949295E-6</v>
      </c>
      <c r="AM42" s="370"/>
      <c r="AN42" s="47" t="s">
        <v>9</v>
      </c>
      <c r="AO42" s="128"/>
      <c r="AP42" s="102"/>
      <c r="AQ42" s="50">
        <f t="shared" si="46"/>
        <v>9.81132815949295E-6</v>
      </c>
      <c r="AR42" s="370"/>
      <c r="AS42" s="47" t="s">
        <v>9</v>
      </c>
      <c r="AT42" s="128"/>
      <c r="AU42" s="102"/>
      <c r="AV42" s="50">
        <f t="shared" si="47"/>
        <v>9.81132815949295E-6</v>
      </c>
      <c r="AW42" s="370"/>
      <c r="AX42" s="47" t="s">
        <v>9</v>
      </c>
      <c r="AY42" s="128"/>
      <c r="AZ42" s="102"/>
      <c r="BA42" s="50">
        <f t="shared" si="48"/>
        <v>9.81132815949295E-6</v>
      </c>
      <c r="BB42" s="370"/>
      <c r="BC42" s="47" t="s">
        <v>9</v>
      </c>
      <c r="BD42" s="128"/>
      <c r="BE42" s="102"/>
      <c r="BF42" s="50">
        <f t="shared" si="49"/>
        <v>9.81132815949295E-6</v>
      </c>
      <c r="BG42" s="370"/>
      <c r="BH42" s="47" t="s">
        <v>9</v>
      </c>
      <c r="BI42" s="128"/>
      <c r="BJ42" s="102"/>
      <c r="BK42" s="50">
        <f t="shared" si="50"/>
        <v>9.81132815949295E-6</v>
      </c>
      <c r="BL42" s="370"/>
      <c r="BM42" s="47" t="s">
        <v>9</v>
      </c>
      <c r="BN42" s="128"/>
      <c r="BO42" s="102"/>
      <c r="BP42" s="50">
        <f t="shared" si="51"/>
        <v>9.81132815949295E-6</v>
      </c>
      <c r="BQ42" s="370"/>
    </row>
    <row r="43" spans="1:69" x14ac:dyDescent="0.15">
      <c r="A43" s="42" t="s">
        <v>58</v>
      </c>
      <c r="B43" s="43">
        <f>_xlfn.IFNA(VLOOKUP($A43,批次辅助!$A$4:$DC$41,MATCH($A$5&amp;B$4,批次辅助!$A$1:$DC$1,0),0),0)</f>
        <v>6.3184498736310025E-4</v>
      </c>
      <c r="C43" s="43">
        <f>_xlfn.IFNA(VLOOKUP($A43,批次辅助!$A$4:$DC$41,MATCH($A$5&amp;C$4,批次辅助!$A$1:$DC$1,0),0),0)</f>
        <v>5.7886836141008411E-4</v>
      </c>
      <c r="D43" s="43">
        <f>_xlfn.IFNA(VLOOKUP($A43,批次辅助!$A$4:$DC$41,MATCH($A$5&amp;D$4,批次辅助!$A$1:$DC$1,0),0),0)</f>
        <v>5.1139025092501473E-4</v>
      </c>
      <c r="E43" s="44"/>
      <c r="F43" s="45"/>
      <c r="G43" s="46"/>
      <c r="H43" s="71">
        <f t="shared" si="39"/>
        <v>5.7886836141008411E-4</v>
      </c>
      <c r="I43" s="370"/>
      <c r="J43" s="44"/>
      <c r="K43" s="128"/>
      <c r="L43" s="102"/>
      <c r="M43" s="50">
        <f t="shared" si="40"/>
        <v>5.7886836141008411E-4</v>
      </c>
      <c r="N43" s="370"/>
      <c r="O43" s="44"/>
      <c r="P43" s="128"/>
      <c r="Q43" s="102"/>
      <c r="R43" s="50">
        <f t="shared" si="41"/>
        <v>5.7886836141008411E-4</v>
      </c>
      <c r="S43" s="370"/>
      <c r="T43" s="44"/>
      <c r="U43" s="128"/>
      <c r="V43" s="102"/>
      <c r="W43" s="50">
        <f t="shared" si="42"/>
        <v>5.7886836141008411E-4</v>
      </c>
      <c r="X43" s="370"/>
      <c r="Y43" s="44"/>
      <c r="Z43" s="128"/>
      <c r="AA43" s="102"/>
      <c r="AB43" s="50">
        <f t="shared" si="43"/>
        <v>5.7886836141008411E-4</v>
      </c>
      <c r="AC43" s="370"/>
      <c r="AD43" s="44"/>
      <c r="AE43" s="128"/>
      <c r="AF43" s="102"/>
      <c r="AG43" s="50">
        <f t="shared" si="44"/>
        <v>5.7886836141008411E-4</v>
      </c>
      <c r="AH43" s="370"/>
      <c r="AI43" s="44"/>
      <c r="AJ43" s="128"/>
      <c r="AK43" s="102"/>
      <c r="AL43" s="50">
        <f t="shared" si="45"/>
        <v>5.7886836141008411E-4</v>
      </c>
      <c r="AM43" s="370"/>
      <c r="AN43" s="44"/>
      <c r="AO43" s="128"/>
      <c r="AP43" s="102"/>
      <c r="AQ43" s="50">
        <f t="shared" si="46"/>
        <v>5.7886836141008411E-4</v>
      </c>
      <c r="AR43" s="370"/>
      <c r="AS43" s="44"/>
      <c r="AT43" s="128"/>
      <c r="AU43" s="102"/>
      <c r="AV43" s="50">
        <f t="shared" si="47"/>
        <v>5.7886836141008411E-4</v>
      </c>
      <c r="AW43" s="370"/>
      <c r="AX43" s="44"/>
      <c r="AY43" s="128"/>
      <c r="AZ43" s="102"/>
      <c r="BA43" s="50">
        <f t="shared" si="48"/>
        <v>5.7886836141008411E-4</v>
      </c>
      <c r="BB43" s="370"/>
      <c r="BC43" s="44"/>
      <c r="BD43" s="128"/>
      <c r="BE43" s="102"/>
      <c r="BF43" s="50">
        <f t="shared" si="49"/>
        <v>5.7886836141008411E-4</v>
      </c>
      <c r="BG43" s="370"/>
      <c r="BH43" s="279"/>
      <c r="BI43" s="128"/>
      <c r="BJ43" s="102"/>
      <c r="BK43" s="50">
        <f t="shared" si="50"/>
        <v>5.7886836141008411E-4</v>
      </c>
      <c r="BL43" s="370"/>
      <c r="BM43" s="279"/>
      <c r="BN43" s="128"/>
      <c r="BO43" s="102"/>
      <c r="BP43" s="50">
        <f t="shared" si="51"/>
        <v>5.7886836141008411E-4</v>
      </c>
      <c r="BQ43" s="370"/>
    </row>
    <row r="44" spans="1:69" x14ac:dyDescent="0.15">
      <c r="A44" s="72" t="s">
        <v>39</v>
      </c>
      <c r="B44" s="61">
        <f>_xlfn.IFNA(VLOOKUP($A44,批次辅助!$A$4:$DC$41,MATCH($A$5&amp;B$4,批次辅助!$A$1:$DC$1,0),0),0)</f>
        <v>0</v>
      </c>
      <c r="C44" s="61">
        <f>_xlfn.IFNA(VLOOKUP($A44,批次辅助!$A$4:$DC$41,MATCH($A$5&amp;C$4,批次辅助!$A$1:$DC$1,0),0),0)</f>
        <v>0</v>
      </c>
      <c r="D44" s="61">
        <f>_xlfn.IFNA(VLOOKUP($A44,批次辅助!$A$4:$DC$41,MATCH($A$5&amp;D$4,批次辅助!$A$1:$DC$1,0),0),0)</f>
        <v>0</v>
      </c>
      <c r="E44" s="73"/>
      <c r="F44" s="74"/>
      <c r="G44" s="75"/>
      <c r="H44" s="62">
        <f t="shared" si="39"/>
        <v>0</v>
      </c>
      <c r="I44" s="62"/>
      <c r="J44" s="73"/>
      <c r="K44" s="135"/>
      <c r="L44" s="143"/>
      <c r="M44" s="62">
        <f t="shared" si="40"/>
        <v>0</v>
      </c>
      <c r="N44" s="62"/>
      <c r="O44" s="73"/>
      <c r="P44" s="135"/>
      <c r="Q44" s="143"/>
      <c r="R44" s="62">
        <f t="shared" si="41"/>
        <v>0</v>
      </c>
      <c r="S44" s="62"/>
      <c r="T44" s="73"/>
      <c r="U44" s="135"/>
      <c r="V44" s="143"/>
      <c r="W44" s="62">
        <f t="shared" si="42"/>
        <v>0</v>
      </c>
      <c r="X44" s="62"/>
      <c r="Y44" s="73"/>
      <c r="Z44" s="135"/>
      <c r="AA44" s="143"/>
      <c r="AB44" s="62">
        <f t="shared" si="43"/>
        <v>0</v>
      </c>
      <c r="AC44" s="62"/>
      <c r="AD44" s="73"/>
      <c r="AE44" s="135"/>
      <c r="AF44" s="143"/>
      <c r="AG44" s="62">
        <f t="shared" si="44"/>
        <v>0</v>
      </c>
      <c r="AH44" s="62"/>
      <c r="AI44" s="73"/>
      <c r="AJ44" s="135"/>
      <c r="AK44" s="143"/>
      <c r="AL44" s="62">
        <f t="shared" si="45"/>
        <v>0</v>
      </c>
      <c r="AM44" s="62"/>
      <c r="AN44" s="73"/>
      <c r="AO44" s="135"/>
      <c r="AP44" s="143"/>
      <c r="AQ44" s="62">
        <f t="shared" si="46"/>
        <v>0</v>
      </c>
      <c r="AR44" s="62"/>
      <c r="AS44" s="73"/>
      <c r="AT44" s="135"/>
      <c r="AU44" s="143"/>
      <c r="AV44" s="62">
        <f t="shared" si="47"/>
        <v>0</v>
      </c>
      <c r="AW44" s="62"/>
      <c r="AX44" s="73"/>
      <c r="AY44" s="135"/>
      <c r="AZ44" s="143"/>
      <c r="BA44" s="62">
        <f t="shared" si="48"/>
        <v>0</v>
      </c>
      <c r="BB44" s="62"/>
      <c r="BC44" s="73"/>
      <c r="BD44" s="135"/>
      <c r="BE44" s="143"/>
      <c r="BF44" s="62">
        <f t="shared" si="49"/>
        <v>0</v>
      </c>
      <c r="BG44" s="62"/>
      <c r="BH44" s="73"/>
      <c r="BI44" s="135"/>
      <c r="BJ44" s="143"/>
      <c r="BK44" s="62">
        <f t="shared" si="50"/>
        <v>0</v>
      </c>
      <c r="BL44" s="62"/>
      <c r="BM44" s="73"/>
      <c r="BN44" s="135"/>
      <c r="BO44" s="143"/>
      <c r="BP44" s="62">
        <f t="shared" si="51"/>
        <v>0</v>
      </c>
      <c r="BQ44" s="62"/>
    </row>
    <row r="45" spans="1:69" x14ac:dyDescent="0.15">
      <c r="A45" s="76" t="s">
        <v>28</v>
      </c>
      <c r="B45" s="76"/>
      <c r="C45" s="76"/>
      <c r="D45" s="76"/>
      <c r="E45" s="77"/>
      <c r="F45" s="78"/>
      <c r="G45" s="79"/>
      <c r="H45" s="62"/>
      <c r="I45" s="62"/>
      <c r="J45" s="77"/>
      <c r="K45" s="80"/>
      <c r="L45" s="144"/>
      <c r="M45" s="62"/>
      <c r="N45" s="62"/>
      <c r="O45" s="77"/>
      <c r="P45" s="80"/>
      <c r="Q45" s="144"/>
      <c r="R45" s="62"/>
      <c r="S45" s="62"/>
      <c r="T45" s="77"/>
      <c r="U45" s="80"/>
      <c r="V45" s="144"/>
      <c r="W45" s="62"/>
      <c r="X45" s="62"/>
      <c r="Y45" s="77"/>
      <c r="Z45" s="80"/>
      <c r="AA45" s="144"/>
      <c r="AB45" s="62"/>
      <c r="AC45" s="62"/>
      <c r="AD45" s="77"/>
      <c r="AE45" s="80"/>
      <c r="AF45" s="144"/>
      <c r="AG45" s="62"/>
      <c r="AH45" s="62"/>
      <c r="AI45" s="77"/>
      <c r="AJ45" s="80"/>
      <c r="AK45" s="144"/>
      <c r="AL45" s="62"/>
      <c r="AM45" s="62"/>
      <c r="AN45" s="77"/>
      <c r="AO45" s="80"/>
      <c r="AP45" s="144"/>
      <c r="AQ45" s="62"/>
      <c r="AR45" s="62"/>
      <c r="AS45" s="77"/>
      <c r="AT45" s="80"/>
      <c r="AU45" s="144"/>
      <c r="AV45" s="62"/>
      <c r="AW45" s="62"/>
      <c r="AX45" s="77"/>
      <c r="AY45" s="80"/>
      <c r="AZ45" s="144"/>
      <c r="BA45" s="62"/>
      <c r="BB45" s="62"/>
      <c r="BC45" s="77"/>
      <c r="BD45" s="80"/>
      <c r="BE45" s="144"/>
      <c r="BF45" s="62"/>
      <c r="BG45" s="62"/>
      <c r="BH45" s="77"/>
      <c r="BI45" s="80"/>
      <c r="BJ45" s="144"/>
      <c r="BK45" s="62"/>
      <c r="BL45" s="62"/>
      <c r="BM45" s="77"/>
      <c r="BN45" s="80"/>
      <c r="BO45" s="144"/>
      <c r="BP45" s="62"/>
      <c r="BQ45" s="62"/>
    </row>
    <row r="46" spans="1:69" x14ac:dyDescent="0.15">
      <c r="A46" s="81" t="s">
        <v>476</v>
      </c>
      <c r="B46" s="81"/>
      <c r="C46" s="81"/>
      <c r="D46" s="81"/>
      <c r="E46" s="81"/>
      <c r="F46" s="82">
        <f>SUM(F13:F45)</f>
        <v>0</v>
      </c>
      <c r="G46" s="83">
        <f>SUM(G13:G45)</f>
        <v>1.35E-2</v>
      </c>
      <c r="H46" s="81"/>
      <c r="I46" s="81"/>
      <c r="J46" s="81"/>
      <c r="K46" s="84">
        <f>SUM(K13:K45)</f>
        <v>3.5999999999999999E-3</v>
      </c>
      <c r="L46" s="145">
        <f>SUM(L13:L45)</f>
        <v>7.387931034482759E-3</v>
      </c>
      <c r="M46" s="81"/>
      <c r="N46" s="81"/>
      <c r="O46" s="81"/>
      <c r="P46" s="84">
        <f>SUM(P13:P45)</f>
        <v>5.387931034482759E-3</v>
      </c>
      <c r="Q46" s="145">
        <f>SUM(Q13:Q45)</f>
        <v>6.9348127600554789E-3</v>
      </c>
      <c r="R46" s="81"/>
      <c r="S46" s="81"/>
      <c r="T46" s="81"/>
      <c r="U46" s="84">
        <f>SUM(U13:U45)</f>
        <v>1.9834812760055481E-2</v>
      </c>
      <c r="V46" s="145">
        <f>SUM(V13:V45)</f>
        <v>7.2411296162201303E-3</v>
      </c>
      <c r="W46" s="81"/>
      <c r="X46" s="81"/>
      <c r="Y46" s="81"/>
      <c r="Z46" s="84">
        <f>SUM(Z13:Z45)</f>
        <v>7.2411296162201303E-3</v>
      </c>
      <c r="AA46" s="145">
        <f>SUM(AA13:AA45)</f>
        <v>5.3880866425992782E-2</v>
      </c>
      <c r="AB46" s="81"/>
      <c r="AC46" s="81"/>
      <c r="AD46" s="81"/>
      <c r="AE46" s="84">
        <f>SUM(AE13:AE45)</f>
        <v>4.8880866425992778E-2</v>
      </c>
      <c r="AF46" s="145">
        <f>SUM(AF13:AF45)</f>
        <v>0</v>
      </c>
      <c r="AG46" s="81"/>
      <c r="AH46" s="81"/>
      <c r="AI46" s="81"/>
      <c r="AJ46" s="84">
        <f>SUM(AJ13:AJ45)</f>
        <v>6.0000000000000001E-3</v>
      </c>
      <c r="AK46" s="145">
        <f>SUM(AK13:AK45)</f>
        <v>0</v>
      </c>
      <c r="AL46" s="81"/>
      <c r="AM46" s="81"/>
      <c r="AN46" s="81"/>
      <c r="AO46" s="84">
        <f>SUM(AO13:AO45)</f>
        <v>2E-3</v>
      </c>
      <c r="AP46" s="145">
        <f>SUM(AP13:AP45)</f>
        <v>0</v>
      </c>
      <c r="AQ46" s="81"/>
      <c r="AR46" s="81"/>
      <c r="AS46" s="81"/>
      <c r="AT46" s="84">
        <f>SUM(AT13:AT45)</f>
        <v>0</v>
      </c>
      <c r="AU46" s="145">
        <f>SUM(AU13:AU45)</f>
        <v>0</v>
      </c>
      <c r="AV46" s="81"/>
      <c r="AW46" s="81"/>
      <c r="AX46" s="81"/>
      <c r="AY46" s="84">
        <f>SUM(AY13:AY45)</f>
        <v>0</v>
      </c>
      <c r="AZ46" s="145">
        <f>SUM(AZ13:AZ45)</f>
        <v>0</v>
      </c>
      <c r="BA46" s="81"/>
      <c r="BB46" s="81"/>
      <c r="BC46" s="81"/>
      <c r="BD46" s="84">
        <f>SUM(BD13:BD45)</f>
        <v>0</v>
      </c>
      <c r="BE46" s="145">
        <f>SUM(BE13:BE45)</f>
        <v>0</v>
      </c>
      <c r="BF46" s="81"/>
      <c r="BG46" s="81"/>
      <c r="BH46" s="81"/>
      <c r="BI46" s="84">
        <f>SUM(BI13:BI45)</f>
        <v>0</v>
      </c>
      <c r="BJ46" s="145">
        <f>SUM(BJ13:BJ45)</f>
        <v>0</v>
      </c>
      <c r="BK46" s="81"/>
      <c r="BL46" s="81"/>
      <c r="BM46" s="81"/>
      <c r="BN46" s="84">
        <f>SUM(BN13:BN45)</f>
        <v>0</v>
      </c>
      <c r="BO46" s="145">
        <f>SUM(BO13:BO45)</f>
        <v>0</v>
      </c>
      <c r="BP46" s="81"/>
      <c r="BQ46" s="81"/>
    </row>
    <row r="48" spans="1:69" x14ac:dyDescent="0.15">
      <c r="A48" s="572" t="s">
        <v>481</v>
      </c>
      <c r="B48" s="572"/>
      <c r="C48" s="572"/>
      <c r="D48" s="572"/>
      <c r="E48" s="572"/>
      <c r="F48" s="572"/>
      <c r="G48" s="572"/>
      <c r="H48" s="572"/>
      <c r="I48" s="572"/>
      <c r="J48" s="572"/>
      <c r="K48" s="572"/>
    </row>
    <row r="49" spans="1:30" ht="49.5" x14ac:dyDescent="0.15">
      <c r="A49" s="573" t="s">
        <v>591</v>
      </c>
      <c r="B49" s="574"/>
      <c r="C49" s="574"/>
      <c r="D49" s="574"/>
      <c r="E49" s="574"/>
      <c r="F49" s="574"/>
      <c r="G49" s="574"/>
      <c r="H49" s="574"/>
      <c r="I49" s="574"/>
      <c r="J49" s="574"/>
      <c r="K49" s="574"/>
      <c r="L49" s="574"/>
      <c r="M49" s="574"/>
      <c r="N49" s="574"/>
      <c r="O49" s="575"/>
      <c r="P49" s="576" t="s">
        <v>589</v>
      </c>
      <c r="Q49" s="577"/>
      <c r="R49" s="577"/>
      <c r="S49" s="577"/>
      <c r="T49" s="577"/>
      <c r="U49" s="577"/>
      <c r="W49" s="578" t="s">
        <v>594</v>
      </c>
      <c r="X49" s="579"/>
      <c r="Y49" s="369" t="s">
        <v>596</v>
      </c>
      <c r="Z49" s="192" t="s">
        <v>596</v>
      </c>
      <c r="AC49" s="193"/>
      <c r="AD49" s="193"/>
    </row>
    <row r="50" spans="1:30" x14ac:dyDescent="0.15">
      <c r="A50" s="189" t="s">
        <v>469</v>
      </c>
      <c r="B50" s="190" t="str">
        <f>E3</f>
        <v>M02</v>
      </c>
      <c r="C50" s="190" t="str">
        <f>J3</f>
        <v>M02</v>
      </c>
      <c r="D50" s="189" t="str">
        <f>O3</f>
        <v>M02</v>
      </c>
      <c r="E50" s="189" t="str">
        <f>T3</f>
        <v>M03</v>
      </c>
      <c r="F50" s="189" t="str">
        <f>Y3</f>
        <v>M03</v>
      </c>
      <c r="G50" s="198" t="str">
        <f>AD3</f>
        <v>M04</v>
      </c>
      <c r="H50" s="198" t="str">
        <f>AI3</f>
        <v>M04</v>
      </c>
      <c r="I50" s="198" t="str">
        <f>AN3</f>
        <v>M04</v>
      </c>
      <c r="J50" s="198" t="str">
        <f>AS3</f>
        <v>M05</v>
      </c>
      <c r="K50" s="198" t="str">
        <f>AX3</f>
        <v>M05</v>
      </c>
      <c r="L50" s="198" t="str">
        <f>BC3</f>
        <v>M06</v>
      </c>
      <c r="M50" s="198" t="str">
        <f>BH3</f>
        <v>M06</v>
      </c>
      <c r="N50" s="198" t="str">
        <f>BM3</f>
        <v/>
      </c>
      <c r="O50" s="363" t="str">
        <f>P50</f>
        <v>M03</v>
      </c>
      <c r="P50" s="209" t="s">
        <v>1411</v>
      </c>
      <c r="Q50" s="209" t="s">
        <v>880</v>
      </c>
      <c r="R50" s="209" t="s">
        <v>910</v>
      </c>
      <c r="S50" s="209" t="s">
        <v>912</v>
      </c>
      <c r="T50" s="209" t="s">
        <v>1414</v>
      </c>
      <c r="U50" s="209"/>
      <c r="V50" s="87"/>
      <c r="W50" s="191" t="s">
        <v>450</v>
      </c>
      <c r="X50" s="232"/>
      <c r="Y50" s="232"/>
      <c r="Z50" s="232"/>
      <c r="AC50" s="194"/>
      <c r="AD50" s="194"/>
    </row>
    <row r="51" spans="1:30" x14ac:dyDescent="0.15">
      <c r="A51" s="31" t="s">
        <v>40</v>
      </c>
      <c r="B51" s="85" t="str">
        <f>E4</f>
        <v>02/07蒸镀批次</v>
      </c>
      <c r="C51" s="85" t="str">
        <f>J4</f>
        <v>02/18蒸镀批次</v>
      </c>
      <c r="D51" s="232" t="str">
        <f>O4</f>
        <v>02/19蒸镀批次</v>
      </c>
      <c r="E51" s="232" t="str">
        <f>T4</f>
        <v>03/04蒸镀批次</v>
      </c>
      <c r="F51" s="232" t="str">
        <f>Y4</f>
        <v>03/14蒸镀批次</v>
      </c>
      <c r="G51" s="199" t="str">
        <f>AD4</f>
        <v>03/25蒸镀批次</v>
      </c>
      <c r="H51" s="198" t="str">
        <f t="shared" ref="H51" si="52">AI4</f>
        <v>04/06蒸镀批次</v>
      </c>
      <c r="I51" s="198" t="str">
        <f>AN4</f>
        <v>04/16蒸镀批次</v>
      </c>
      <c r="J51" s="198" t="str">
        <f>AS4</f>
        <v>04/28蒸镀批次</v>
      </c>
      <c r="K51" s="198" t="str">
        <f>AX4</f>
        <v>05/19蒸镀批次</v>
      </c>
      <c r="L51" s="235" t="str">
        <f>BC4</f>
        <v>05/30蒸镀批次</v>
      </c>
      <c r="M51" s="235" t="str">
        <f t="shared" ref="M51" si="53">BH4</f>
        <v>06/10蒸镀批次</v>
      </c>
      <c r="N51" s="235" t="str">
        <f t="shared" ref="N51" si="54">BM4</f>
        <v/>
      </c>
      <c r="O51" s="368" t="str">
        <f>X51</f>
        <v>2/7~2/19</v>
      </c>
      <c r="P51" s="210"/>
      <c r="Q51" s="85"/>
      <c r="R51" s="85"/>
      <c r="S51" s="85"/>
      <c r="T51" s="85"/>
      <c r="U51" s="85"/>
      <c r="W51" s="232" t="s">
        <v>451</v>
      </c>
      <c r="X51" s="196" t="s">
        <v>1476</v>
      </c>
      <c r="Y51" s="232" t="str">
        <f>X51</f>
        <v>2/7~2/19</v>
      </c>
      <c r="Z51" s="232" t="str">
        <f>X51</f>
        <v>2/7~2/19</v>
      </c>
      <c r="AC51" s="194"/>
      <c r="AD51" s="194"/>
    </row>
    <row r="52" spans="1:30" x14ac:dyDescent="0.15">
      <c r="A52" s="232" t="s">
        <v>470</v>
      </c>
      <c r="B52" s="232">
        <f>E6</f>
        <v>5006</v>
      </c>
      <c r="C52" s="232">
        <f>J6</f>
        <v>1856</v>
      </c>
      <c r="D52" s="232">
        <f>O6</f>
        <v>1442</v>
      </c>
      <c r="E52" s="232">
        <f>T6</f>
        <v>2762</v>
      </c>
      <c r="F52" s="232">
        <f>Y6</f>
        <v>5540</v>
      </c>
      <c r="G52" s="199">
        <f>AD6</f>
        <v>4780</v>
      </c>
      <c r="H52" s="198">
        <f>AI6</f>
        <v>4590</v>
      </c>
      <c r="I52" s="199">
        <f>AN6</f>
        <v>1730</v>
      </c>
      <c r="J52" s="199">
        <f>AS6</f>
        <v>420</v>
      </c>
      <c r="K52" s="199">
        <f t="shared" ref="K52:L54" si="55">AX6</f>
        <v>1890</v>
      </c>
      <c r="L52" s="199">
        <f t="shared" si="55"/>
        <v>0</v>
      </c>
      <c r="M52" s="451">
        <f>BH6</f>
        <v>2100</v>
      </c>
      <c r="N52" s="451">
        <f>BM6</f>
        <v>0</v>
      </c>
      <c r="O52" s="364">
        <f>_xlfn.IFNA(VLOOKUP(A52,$W$52:$Y$89,2,0),"0%")/A2</f>
        <v>2890.3473684210526</v>
      </c>
      <c r="P52" s="209">
        <f t="shared" ref="P52:R53" si="56">SUMIF($B$50:$O$50,P$50,$B52:$O52)</f>
        <v>11192.347368421053</v>
      </c>
      <c r="Q52" s="86">
        <f t="shared" si="56"/>
        <v>11100</v>
      </c>
      <c r="R52" s="86">
        <f t="shared" si="56"/>
        <v>2310</v>
      </c>
      <c r="S52" s="86">
        <f t="shared" ref="S52:T53" si="57">SUMIF($B$50:$O$50,S$50,$B52:$O52)</f>
        <v>2100</v>
      </c>
      <c r="T52" s="86">
        <f t="shared" si="57"/>
        <v>0</v>
      </c>
      <c r="U52" s="86"/>
      <c r="W52" s="232" t="s">
        <v>470</v>
      </c>
      <c r="X52" s="232">
        <f>Z52-Y52</f>
        <v>274583</v>
      </c>
      <c r="Y52" s="232">
        <v>514297</v>
      </c>
      <c r="Z52" s="232">
        <v>788880</v>
      </c>
      <c r="AC52" s="194"/>
      <c r="AD52" s="194"/>
    </row>
    <row r="53" spans="1:30" x14ac:dyDescent="0.15">
      <c r="A53" s="232" t="s">
        <v>472</v>
      </c>
      <c r="B53" s="232">
        <f>E7</f>
        <v>5006</v>
      </c>
      <c r="C53" s="232">
        <f>J7</f>
        <v>1856</v>
      </c>
      <c r="D53" s="232">
        <f>O7</f>
        <v>1442</v>
      </c>
      <c r="E53" s="232">
        <f>T7</f>
        <v>2762</v>
      </c>
      <c r="F53" s="232">
        <f>Y7</f>
        <v>5540</v>
      </c>
      <c r="G53" s="199">
        <f>AD7</f>
        <v>4780</v>
      </c>
      <c r="H53" s="198">
        <f t="shared" ref="H53:H54" si="58">AI7</f>
        <v>4590</v>
      </c>
      <c r="I53" s="199">
        <f>AN7</f>
        <v>1730</v>
      </c>
      <c r="J53" s="199">
        <f>AS7</f>
        <v>420</v>
      </c>
      <c r="K53" s="199">
        <f t="shared" si="55"/>
        <v>1890</v>
      </c>
      <c r="L53" s="199">
        <f t="shared" si="55"/>
        <v>0</v>
      </c>
      <c r="M53" s="451">
        <f t="shared" ref="M53:M54" si="59">BH7</f>
        <v>2100</v>
      </c>
      <c r="N53" s="451">
        <f t="shared" ref="N53:N54" si="60">BM7</f>
        <v>0</v>
      </c>
      <c r="O53" s="364">
        <f>O52</f>
        <v>2890.3473684210526</v>
      </c>
      <c r="P53" s="209">
        <f t="shared" si="56"/>
        <v>11192.347368421053</v>
      </c>
      <c r="Q53" s="86">
        <f t="shared" si="56"/>
        <v>11100</v>
      </c>
      <c r="R53" s="86">
        <f t="shared" si="56"/>
        <v>2310</v>
      </c>
      <c r="S53" s="86">
        <f t="shared" si="57"/>
        <v>2100</v>
      </c>
      <c r="T53" s="86">
        <f t="shared" si="57"/>
        <v>0</v>
      </c>
      <c r="U53" s="86"/>
      <c r="W53" s="232" t="s">
        <v>472</v>
      </c>
      <c r="X53" s="232">
        <f>X52</f>
        <v>274583</v>
      </c>
      <c r="Y53" s="232"/>
      <c r="Z53" s="232"/>
      <c r="AC53" s="194"/>
    </row>
    <row r="54" spans="1:30" x14ac:dyDescent="0.15">
      <c r="A54" s="232" t="s">
        <v>454</v>
      </c>
      <c r="B54" s="9">
        <f>E8</f>
        <v>1</v>
      </c>
      <c r="C54" s="9">
        <f>J8</f>
        <v>1</v>
      </c>
      <c r="D54" s="9">
        <f>O8</f>
        <v>1</v>
      </c>
      <c r="E54" s="9">
        <f>T8</f>
        <v>1</v>
      </c>
      <c r="F54" s="9">
        <f>Y8</f>
        <v>1</v>
      </c>
      <c r="G54" s="200">
        <f>AD8</f>
        <v>1</v>
      </c>
      <c r="H54" s="234">
        <f t="shared" si="58"/>
        <v>1</v>
      </c>
      <c r="I54" s="200">
        <f>AN8</f>
        <v>1</v>
      </c>
      <c r="J54" s="200">
        <f>AS8</f>
        <v>1</v>
      </c>
      <c r="K54" s="200">
        <f t="shared" si="55"/>
        <v>1</v>
      </c>
      <c r="L54" s="200">
        <f t="shared" si="55"/>
        <v>0</v>
      </c>
      <c r="M54" s="200">
        <f t="shared" si="59"/>
        <v>1</v>
      </c>
      <c r="N54" s="200">
        <f t="shared" si="60"/>
        <v>0</v>
      </c>
      <c r="O54" s="364" t="str">
        <f>_xlfn.IFNA(VLOOKUP(A54,$W$52:$Y$89,2,0),"0%")</f>
        <v>0%</v>
      </c>
      <c r="P54" s="211">
        <f>IFERROR(P53/P52,0)</f>
        <v>1</v>
      </c>
      <c r="Q54" s="88">
        <f>IFERROR(Q53/Q52,0)</f>
        <v>1</v>
      </c>
      <c r="R54" s="88">
        <f t="shared" ref="R54" si="61">IFERROR(R53/R52,0)</f>
        <v>1</v>
      </c>
      <c r="S54" s="88">
        <f t="shared" ref="S54:T54" si="62">IFERROR(S53/S52,0)</f>
        <v>1</v>
      </c>
      <c r="T54" s="88">
        <f t="shared" si="62"/>
        <v>0</v>
      </c>
      <c r="U54" s="88"/>
      <c r="W54" s="232" t="s">
        <v>59</v>
      </c>
      <c r="X54" s="9">
        <f>IF(Y54=0%,0%,(Z54*Z52-Y52*Y54)/X52)</f>
        <v>0.89267447601854333</v>
      </c>
      <c r="Y54" s="9">
        <v>0.92081423768756188</v>
      </c>
      <c r="Z54" s="9">
        <f>SUMPRODUCT(B55:D55,B52:D52)/SUM(B52:D52)</f>
        <v>0.91101971864998432</v>
      </c>
      <c r="AC54" s="359"/>
    </row>
    <row r="55" spans="1:30" ht="21" x14ac:dyDescent="0.15">
      <c r="A55" s="231" t="s">
        <v>59</v>
      </c>
      <c r="B55" s="215">
        <f t="shared" ref="B55:B91" si="63">H9</f>
        <v>0.91279312496983023</v>
      </c>
      <c r="C55" s="215">
        <f t="shared" ref="C55:C91" si="64">M9</f>
        <v>0.90900423393534735</v>
      </c>
      <c r="D55" s="215">
        <f t="shared" ref="D55:D91" si="65">R9</f>
        <v>0.90745735220977464</v>
      </c>
      <c r="E55" s="215">
        <f t="shared" ref="E55:E91" si="66">W9</f>
        <v>0.92004329535361007</v>
      </c>
      <c r="F55" s="215">
        <f t="shared" ref="F55:F91" si="67">AB9</f>
        <v>0.87341855854383743</v>
      </c>
      <c r="G55" s="216">
        <f t="shared" ref="G55:G91" si="68">AG9</f>
        <v>0.92228742496983029</v>
      </c>
      <c r="H55" s="216">
        <f>AL9</f>
        <v>0.9282838249698302</v>
      </c>
      <c r="I55" s="216">
        <f t="shared" ref="I55:I93" si="69">AQ9</f>
        <v>0.93028262496983016</v>
      </c>
      <c r="J55" s="216">
        <f t="shared" ref="J55:J93" si="70">AV9</f>
        <v>0.93028262496983016</v>
      </c>
      <c r="K55" s="216">
        <f t="shared" ref="K55:K93" si="71">BA9</f>
        <v>0.93028262496983016</v>
      </c>
      <c r="L55" s="216">
        <f t="shared" ref="L55:L93" si="72">BF9</f>
        <v>0.93028262496983016</v>
      </c>
      <c r="M55" s="216">
        <f>BK9</f>
        <v>0.93028262496983016</v>
      </c>
      <c r="N55" s="216">
        <f>BP9</f>
        <v>0.93028262496983016</v>
      </c>
      <c r="O55" s="365">
        <f>_xlfn.IFNA(VLOOKUP(A55,$W$52:$Y$89,2,0),"0%")</f>
        <v>0.89267447601854333</v>
      </c>
      <c r="P55" s="212">
        <f t="shared" ref="P55:R70" si="73">IF(P$53=0,0%,SUMPRODUCT(($B$50:$O$50=P$50)*$B$53:$O$53*$B55:$O55)/P$53)</f>
        <v>0.8898971226374176</v>
      </c>
      <c r="Q55" s="96">
        <f t="shared" si="73"/>
        <v>0.92601311614100135</v>
      </c>
      <c r="R55" s="96">
        <f t="shared" si="73"/>
        <v>0.93028262496983005</v>
      </c>
      <c r="S55" s="96">
        <f t="shared" ref="S55:T70" si="74">IF(S$53=0,0%,SUMPRODUCT(($B$50:$O$50=S$50)*$B$53:$O$53*$B55:$O55)/S$53)</f>
        <v>0.93028262496983016</v>
      </c>
      <c r="T55" s="96">
        <f>IF(T$53=0,0%,SUMPRODUCT(($B$50:$O$50=T$50)*$B$53:$O$53*$B55:$O55)/T$53)</f>
        <v>0</v>
      </c>
      <c r="U55" s="96"/>
      <c r="W55" s="89"/>
      <c r="X55" s="89"/>
      <c r="AA55" s="154"/>
    </row>
    <row r="56" spans="1:30" ht="21" x14ac:dyDescent="0.15">
      <c r="A56" s="232" t="s">
        <v>33</v>
      </c>
      <c r="B56" s="8">
        <f t="shared" si="63"/>
        <v>0.91279312496983023</v>
      </c>
      <c r="C56" s="8">
        <f t="shared" si="64"/>
        <v>0.91439216496983011</v>
      </c>
      <c r="D56" s="8">
        <f t="shared" si="65"/>
        <v>0.91439216496983011</v>
      </c>
      <c r="E56" s="8">
        <f t="shared" si="66"/>
        <v>0.92728442496983021</v>
      </c>
      <c r="F56" s="8">
        <f t="shared" si="67"/>
        <v>0.90229942496983018</v>
      </c>
      <c r="G56" s="201">
        <f t="shared" si="68"/>
        <v>0.92228742496983029</v>
      </c>
      <c r="H56" s="201">
        <f t="shared" ref="H56:H93" si="75">AL10</f>
        <v>0.9282838249698302</v>
      </c>
      <c r="I56" s="201">
        <f t="shared" si="69"/>
        <v>0.93028262496983016</v>
      </c>
      <c r="J56" s="201">
        <f t="shared" si="70"/>
        <v>0.93028262496983016</v>
      </c>
      <c r="K56" s="201">
        <f t="shared" si="71"/>
        <v>0.93028262496983016</v>
      </c>
      <c r="L56" s="201">
        <f t="shared" si="72"/>
        <v>0.93028262496983016</v>
      </c>
      <c r="M56" s="201">
        <f>BK10</f>
        <v>0.93028262496983016</v>
      </c>
      <c r="N56" s="201">
        <f>BP10</f>
        <v>0.93028262496983016</v>
      </c>
      <c r="O56" s="365">
        <f>O55</f>
        <v>0.89267447601854333</v>
      </c>
      <c r="P56" s="212">
        <f t="shared" si="73"/>
        <v>0.90597953985293989</v>
      </c>
      <c r="Q56" s="96">
        <f t="shared" si="73"/>
        <v>0.92601311614100135</v>
      </c>
      <c r="R56" s="96">
        <f t="shared" si="73"/>
        <v>0.93028262496983005</v>
      </c>
      <c r="S56" s="96">
        <f t="shared" si="74"/>
        <v>0.93028262496983016</v>
      </c>
      <c r="T56" s="96">
        <f t="shared" si="74"/>
        <v>0</v>
      </c>
      <c r="U56" s="96"/>
      <c r="AA56" s="154"/>
    </row>
    <row r="57" spans="1:30" x14ac:dyDescent="0.15">
      <c r="A57" s="39" t="s">
        <v>32</v>
      </c>
      <c r="B57" s="90">
        <f t="shared" si="63"/>
        <v>0.93137481688137136</v>
      </c>
      <c r="C57" s="90">
        <f t="shared" si="64"/>
        <v>0.93037581688137139</v>
      </c>
      <c r="D57" s="90">
        <f t="shared" si="65"/>
        <v>0.93037581688137139</v>
      </c>
      <c r="E57" s="90">
        <f t="shared" si="66"/>
        <v>0.93936681688137136</v>
      </c>
      <c r="F57" s="90">
        <f t="shared" si="67"/>
        <v>0.93936681688137136</v>
      </c>
      <c r="G57" s="202">
        <f t="shared" si="68"/>
        <v>0.93936681688137136</v>
      </c>
      <c r="H57" s="202">
        <f t="shared" si="75"/>
        <v>0.93936681688137136</v>
      </c>
      <c r="I57" s="202">
        <f t="shared" si="69"/>
        <v>0.94136481688137141</v>
      </c>
      <c r="J57" s="202">
        <f t="shared" si="70"/>
        <v>0.94136481688137141</v>
      </c>
      <c r="K57" s="202">
        <f t="shared" si="71"/>
        <v>0.94136481688137141</v>
      </c>
      <c r="L57" s="202">
        <f t="shared" si="72"/>
        <v>0.94136481688137141</v>
      </c>
      <c r="M57" s="202">
        <f t="shared" ref="M57:M93" si="76">BK11</f>
        <v>0.94136481688137141</v>
      </c>
      <c r="N57" s="202">
        <f t="shared" ref="N57:N93" si="77">BP11</f>
        <v>0.94136481688137141</v>
      </c>
      <c r="O57" s="366">
        <f>O58*99.9%</f>
        <v>0.92471117968474459</v>
      </c>
      <c r="P57" s="223">
        <f t="shared" si="73"/>
        <v>0.93558209853682439</v>
      </c>
      <c r="Q57" s="224">
        <f t="shared" si="73"/>
        <v>0.93967821688137121</v>
      </c>
      <c r="R57" s="224">
        <f t="shared" si="73"/>
        <v>0.94136481688137141</v>
      </c>
      <c r="S57" s="224">
        <f t="shared" si="74"/>
        <v>0.94136481688137141</v>
      </c>
      <c r="T57" s="224">
        <f t="shared" si="74"/>
        <v>0</v>
      </c>
      <c r="U57" s="224"/>
      <c r="W57" s="97" t="s">
        <v>60</v>
      </c>
      <c r="X57" s="9">
        <f>IF(IF(Y57=0%,0%,(Z57*$Z$52-$Y$52*Y57)/$X$52)&gt;100%,"100%",IF(Y57=0%,0%,(Z57*$Z$52-$Y$52*Y57)/$X$52))</f>
        <v>0.92563681650124574</v>
      </c>
      <c r="Y57" s="154">
        <v>0.93525919847870009</v>
      </c>
      <c r="Z57" s="178">
        <f>SUMPRODUCT(B58:D58,$B$52:$D$52)/SUM(B52:D52)</f>
        <v>0.93190996600923026</v>
      </c>
      <c r="AA57" s="154"/>
    </row>
    <row r="58" spans="1:30" x14ac:dyDescent="0.35">
      <c r="A58" s="40" t="s">
        <v>60</v>
      </c>
      <c r="B58" s="91">
        <f t="shared" si="63"/>
        <v>0.93230712400537663</v>
      </c>
      <c r="C58" s="91">
        <f t="shared" si="64"/>
        <v>0.93130712400537663</v>
      </c>
      <c r="D58" s="91">
        <f t="shared" si="65"/>
        <v>0.93130712400537663</v>
      </c>
      <c r="E58" s="91">
        <f t="shared" si="66"/>
        <v>0.94030712400537664</v>
      </c>
      <c r="F58" s="91">
        <f t="shared" si="67"/>
        <v>0.94030712400537664</v>
      </c>
      <c r="G58" s="203">
        <f t="shared" si="68"/>
        <v>0.94030712400537664</v>
      </c>
      <c r="H58" s="203">
        <f t="shared" si="75"/>
        <v>0.94030712400537664</v>
      </c>
      <c r="I58" s="203">
        <f t="shared" si="69"/>
        <v>0.94230712400537664</v>
      </c>
      <c r="J58" s="203">
        <f t="shared" si="70"/>
        <v>0.94230712400537664</v>
      </c>
      <c r="K58" s="203">
        <f t="shared" si="71"/>
        <v>0.94230712400537664</v>
      </c>
      <c r="L58" s="203">
        <f t="shared" si="72"/>
        <v>0.94230712400537664</v>
      </c>
      <c r="M58" s="203">
        <f t="shared" si="76"/>
        <v>0.94230712400537664</v>
      </c>
      <c r="N58" s="203">
        <f t="shared" si="77"/>
        <v>0.94230712400537664</v>
      </c>
      <c r="O58" s="364">
        <f t="shared" ref="O58:O65" si="78">_xlfn.IFNA(VLOOKUP(A58,$W$52:$Y$89,2,0),"0%")</f>
        <v>0.92563681650124574</v>
      </c>
      <c r="P58" s="223">
        <f t="shared" si="73"/>
        <v>0.93651861715397844</v>
      </c>
      <c r="Q58" s="224">
        <f t="shared" si="73"/>
        <v>0.94061883571708838</v>
      </c>
      <c r="R58" s="224">
        <f t="shared" si="73"/>
        <v>0.94230712400537664</v>
      </c>
      <c r="S58" s="224">
        <f t="shared" si="74"/>
        <v>0.94230712400537664</v>
      </c>
      <c r="T58" s="224">
        <f t="shared" si="74"/>
        <v>0</v>
      </c>
      <c r="U58" s="224"/>
      <c r="W58" s="97" t="s">
        <v>61</v>
      </c>
      <c r="X58" s="9">
        <f t="shared" ref="X58:X60" si="79">IF(IF(Y58=0%,0%,(Z58*$Z$52-$Y$52*Y58)/$X$52)&gt;100%,"100%",IF(Y58=0%,0%,(Z58*$Z$52-$Y$52*Y58)/$X$52))</f>
        <v>0.99494415102516665</v>
      </c>
      <c r="Y58" s="154">
        <v>0.99895196744293668</v>
      </c>
      <c r="Z58" s="178">
        <f>SUMPRODUCT(B76:D76,$B$52:$D$52)/SUM($B$52:$D$52)</f>
        <v>0.99755697928828635</v>
      </c>
      <c r="AA58" s="154"/>
    </row>
    <row r="59" spans="1:30" x14ac:dyDescent="0.15">
      <c r="A59" s="42" t="s">
        <v>42</v>
      </c>
      <c r="B59" s="53">
        <f t="shared" si="63"/>
        <v>1.4128312549669848E-2</v>
      </c>
      <c r="C59" s="53">
        <f t="shared" si="64"/>
        <v>1.4128312549669848E-2</v>
      </c>
      <c r="D59" s="53">
        <f t="shared" si="65"/>
        <v>1.4128312549669848E-2</v>
      </c>
      <c r="E59" s="53">
        <f t="shared" si="66"/>
        <v>1.4128312549669848E-2</v>
      </c>
      <c r="F59" s="53">
        <f t="shared" si="67"/>
        <v>1.4128312549669848E-2</v>
      </c>
      <c r="G59" s="204">
        <f t="shared" si="68"/>
        <v>1.4128312549669848E-2</v>
      </c>
      <c r="H59" s="204">
        <f t="shared" si="75"/>
        <v>1.4128312549669848E-2</v>
      </c>
      <c r="I59" s="204">
        <f t="shared" si="69"/>
        <v>1.4128312549669848E-2</v>
      </c>
      <c r="J59" s="204">
        <f t="shared" si="70"/>
        <v>1.4128312549669848E-2</v>
      </c>
      <c r="K59" s="204">
        <f t="shared" si="71"/>
        <v>1.4128312549669848E-2</v>
      </c>
      <c r="L59" s="204">
        <f t="shared" si="72"/>
        <v>1.4128312549669848E-2</v>
      </c>
      <c r="M59" s="204">
        <f t="shared" si="76"/>
        <v>1.4128312549669848E-2</v>
      </c>
      <c r="N59" s="204">
        <f t="shared" si="77"/>
        <v>1.4128312549669848E-2</v>
      </c>
      <c r="O59" s="366">
        <f t="shared" si="78"/>
        <v>1.7621423045795087E-2</v>
      </c>
      <c r="P59" s="213">
        <f t="shared" si="73"/>
        <v>1.503038450988849E-2</v>
      </c>
      <c r="Q59" s="92">
        <f t="shared" si="73"/>
        <v>1.4128312549669847E-2</v>
      </c>
      <c r="R59" s="92">
        <f t="shared" si="73"/>
        <v>1.4128312549669848E-2</v>
      </c>
      <c r="S59" s="92">
        <f t="shared" si="74"/>
        <v>1.4128312549669848E-2</v>
      </c>
      <c r="T59" s="92">
        <f t="shared" si="74"/>
        <v>0</v>
      </c>
      <c r="U59" s="92"/>
      <c r="W59" s="97" t="s">
        <v>62</v>
      </c>
      <c r="X59" s="9">
        <f t="shared" si="79"/>
        <v>0.98689684104647279</v>
      </c>
      <c r="Y59" s="154">
        <v>0.98742749811879127</v>
      </c>
      <c r="Z59" s="178">
        <f>SUMPRODUCT(B67:D67,$B$52:$D$52)/SUM($B$52:$D$52)</f>
        <v>0.98724279396747749</v>
      </c>
      <c r="AA59" s="154"/>
    </row>
    <row r="60" spans="1:30" x14ac:dyDescent="0.15">
      <c r="A60" s="42" t="s">
        <v>43</v>
      </c>
      <c r="B60" s="53">
        <f t="shared" si="63"/>
        <v>1.8396240299049283E-2</v>
      </c>
      <c r="C60" s="53">
        <f t="shared" si="64"/>
        <v>1.939624029904928E-2</v>
      </c>
      <c r="D60" s="53">
        <f t="shared" si="65"/>
        <v>1.939624029904928E-2</v>
      </c>
      <c r="E60" s="53">
        <f t="shared" si="66"/>
        <v>1.7396240299049279E-2</v>
      </c>
      <c r="F60" s="53">
        <f t="shared" si="67"/>
        <v>1.7396240299049279E-2</v>
      </c>
      <c r="G60" s="204">
        <f t="shared" si="68"/>
        <v>1.7396240299049279E-2</v>
      </c>
      <c r="H60" s="204">
        <f t="shared" si="75"/>
        <v>1.7396240299049279E-2</v>
      </c>
      <c r="I60" s="204">
        <f t="shared" si="69"/>
        <v>1.5396240299049279E-2</v>
      </c>
      <c r="J60" s="204">
        <f t="shared" si="70"/>
        <v>1.5396240299049279E-2</v>
      </c>
      <c r="K60" s="204">
        <f t="shared" si="71"/>
        <v>1.5396240299049279E-2</v>
      </c>
      <c r="L60" s="204">
        <f t="shared" si="72"/>
        <v>1.5396240299049279E-2</v>
      </c>
      <c r="M60" s="204">
        <f t="shared" si="76"/>
        <v>1.5396240299049279E-2</v>
      </c>
      <c r="N60" s="204">
        <f t="shared" si="77"/>
        <v>1.5396240299049279E-2</v>
      </c>
      <c r="O60" s="366">
        <f t="shared" si="78"/>
        <v>1.7520152548096548E-2</v>
      </c>
      <c r="P60" s="213">
        <f t="shared" si="73"/>
        <v>1.7428239792199339E-2</v>
      </c>
      <c r="Q60" s="92">
        <f t="shared" si="73"/>
        <v>1.7084528587337566E-2</v>
      </c>
      <c r="R60" s="92">
        <f t="shared" si="73"/>
        <v>1.5396240299049279E-2</v>
      </c>
      <c r="S60" s="92">
        <f t="shared" si="74"/>
        <v>1.5396240299049279E-2</v>
      </c>
      <c r="T60" s="92">
        <f t="shared" si="74"/>
        <v>0</v>
      </c>
      <c r="U60" s="92"/>
      <c r="W60" s="97" t="s">
        <v>63</v>
      </c>
      <c r="X60" s="9">
        <f t="shared" si="79"/>
        <v>0.99815248484773744</v>
      </c>
      <c r="Y60" s="154">
        <v>0.99955667639515688</v>
      </c>
      <c r="Z60" s="178">
        <f>SUMPRODUCT(B85:D85,$B$52:$D$52)/SUM($B$52:$D$52)</f>
        <v>0.99906792382484833</v>
      </c>
      <c r="AA60" s="154"/>
    </row>
    <row r="61" spans="1:30" x14ac:dyDescent="0.15">
      <c r="A61" s="42" t="s">
        <v>44</v>
      </c>
      <c r="B61" s="53">
        <f t="shared" si="63"/>
        <v>7.855851966680729E-3</v>
      </c>
      <c r="C61" s="53">
        <f t="shared" si="64"/>
        <v>7.855851966680729E-3</v>
      </c>
      <c r="D61" s="53">
        <f t="shared" si="65"/>
        <v>7.855851966680729E-3</v>
      </c>
      <c r="E61" s="53">
        <f t="shared" si="66"/>
        <v>3.8558519666807289E-3</v>
      </c>
      <c r="F61" s="53">
        <f t="shared" si="67"/>
        <v>3.8558519666807289E-3</v>
      </c>
      <c r="G61" s="204">
        <f t="shared" si="68"/>
        <v>3.8558519666807289E-3</v>
      </c>
      <c r="H61" s="204">
        <f t="shared" si="75"/>
        <v>3.8558519666807289E-3</v>
      </c>
      <c r="I61" s="204">
        <f t="shared" si="69"/>
        <v>3.8558519666807289E-3</v>
      </c>
      <c r="J61" s="204">
        <f t="shared" si="70"/>
        <v>3.8558519666807289E-3</v>
      </c>
      <c r="K61" s="204">
        <f t="shared" si="71"/>
        <v>3.8558519666807289E-3</v>
      </c>
      <c r="L61" s="204">
        <f t="shared" si="72"/>
        <v>3.8558519666807289E-3</v>
      </c>
      <c r="M61" s="204">
        <f t="shared" si="76"/>
        <v>3.8558519666807289E-3</v>
      </c>
      <c r="N61" s="204">
        <f t="shared" si="77"/>
        <v>3.8558519666807289E-3</v>
      </c>
      <c r="O61" s="366">
        <f t="shared" si="78"/>
        <v>7.5580953645167179E-3</v>
      </c>
      <c r="P61" s="213">
        <f t="shared" si="73"/>
        <v>4.8119310723365666E-3</v>
      </c>
      <c r="Q61" s="92">
        <f t="shared" si="73"/>
        <v>3.8558519666807289E-3</v>
      </c>
      <c r="R61" s="92">
        <f t="shared" si="73"/>
        <v>3.8558519666807285E-3</v>
      </c>
      <c r="S61" s="92">
        <f t="shared" si="74"/>
        <v>3.8558519666807285E-3</v>
      </c>
      <c r="T61" s="92">
        <f t="shared" si="74"/>
        <v>0</v>
      </c>
      <c r="U61" s="92"/>
      <c r="W61" s="97" t="s">
        <v>42</v>
      </c>
      <c r="X61" s="9">
        <f>IF((Z61*$Z$52-Y61*$Y$52)&lt;0,Y61*$Y$52/$X$52,(Z61*$Z$52-Y61*$Y$52)/$X$52)</f>
        <v>1.7621423045795087E-2</v>
      </c>
      <c r="Y61" s="9">
        <v>1.2263341998883914E-2</v>
      </c>
      <c r="Z61" s="178">
        <f>SUMPRODUCT(B59:D59,$B$52:$D$52)/SUM($B$52:$D$52)</f>
        <v>1.412831254966985E-2</v>
      </c>
      <c r="AA61" s="154"/>
    </row>
    <row r="62" spans="1:30" x14ac:dyDescent="0.15">
      <c r="A62" s="53" t="s">
        <v>45</v>
      </c>
      <c r="B62" s="53">
        <f t="shared" si="63"/>
        <v>2.2240014520765676E-2</v>
      </c>
      <c r="C62" s="53">
        <f t="shared" si="64"/>
        <v>2.2240014520765676E-2</v>
      </c>
      <c r="D62" s="53">
        <f t="shared" si="65"/>
        <v>2.2240014520765676E-2</v>
      </c>
      <c r="E62" s="53">
        <f t="shared" si="66"/>
        <v>1.9240014520765677E-2</v>
      </c>
      <c r="F62" s="53">
        <f t="shared" si="67"/>
        <v>1.9240014520765677E-2</v>
      </c>
      <c r="G62" s="204">
        <f t="shared" si="68"/>
        <v>1.9240014520765677E-2</v>
      </c>
      <c r="H62" s="204">
        <f t="shared" si="75"/>
        <v>1.9240014520765677E-2</v>
      </c>
      <c r="I62" s="204">
        <f t="shared" si="69"/>
        <v>1.9240014520765677E-2</v>
      </c>
      <c r="J62" s="204">
        <f t="shared" si="70"/>
        <v>1.9240014520765677E-2</v>
      </c>
      <c r="K62" s="204">
        <f t="shared" si="71"/>
        <v>1.9240014520765677E-2</v>
      </c>
      <c r="L62" s="204">
        <f t="shared" si="72"/>
        <v>1.9240014520765677E-2</v>
      </c>
      <c r="M62" s="204">
        <f t="shared" si="76"/>
        <v>1.9240014520765677E-2</v>
      </c>
      <c r="N62" s="204">
        <f t="shared" si="77"/>
        <v>1.9240014520765677E-2</v>
      </c>
      <c r="O62" s="366">
        <f t="shared" si="78"/>
        <v>2.6151300900425837E-2</v>
      </c>
      <c r="P62" s="213">
        <f t="shared" si="73"/>
        <v>2.1024807088606885E-2</v>
      </c>
      <c r="Q62" s="92">
        <f t="shared" si="73"/>
        <v>1.9240014520765677E-2</v>
      </c>
      <c r="R62" s="92">
        <f t="shared" si="73"/>
        <v>1.9240014520765677E-2</v>
      </c>
      <c r="S62" s="92">
        <f t="shared" si="74"/>
        <v>1.9240014520765677E-2</v>
      </c>
      <c r="T62" s="92">
        <f t="shared" si="74"/>
        <v>0</v>
      </c>
      <c r="U62" s="92"/>
      <c r="W62" s="97" t="s">
        <v>43</v>
      </c>
      <c r="X62" s="9">
        <f t="shared" ref="X62:X84" si="80">IF((Z62*$Z$52-Y62*$Y$52)&lt;0,Y62*$Y$52/$X$52,(Z62*$Z$52-Y62*$Y$52)/$X$52)</f>
        <v>1.7520152548096548E-2</v>
      </c>
      <c r="Y62" s="9">
        <v>1.9473183782911432E-2</v>
      </c>
      <c r="Z62" s="178">
        <f t="shared" ref="Z62:Z66" si="81">SUMPRODUCT(B60:D60,$B$52:$D$52)/SUM($B$52:$D$52)</f>
        <v>1.8793398295195714E-2</v>
      </c>
      <c r="AA62" s="154"/>
    </row>
    <row r="63" spans="1:30" x14ac:dyDescent="0.15">
      <c r="A63" s="42" t="s">
        <v>46</v>
      </c>
      <c r="B63" s="53">
        <f t="shared" si="63"/>
        <v>3.6498140753313778E-3</v>
      </c>
      <c r="C63" s="53">
        <f t="shared" si="64"/>
        <v>3.6498140753313778E-3</v>
      </c>
      <c r="D63" s="53">
        <f t="shared" si="65"/>
        <v>3.6498140753313778E-3</v>
      </c>
      <c r="E63" s="53">
        <f t="shared" si="66"/>
        <v>3.6498140753313778E-3</v>
      </c>
      <c r="F63" s="53">
        <f t="shared" si="67"/>
        <v>3.6498140753313778E-3</v>
      </c>
      <c r="G63" s="204">
        <f t="shared" si="68"/>
        <v>3.6498140753313778E-3</v>
      </c>
      <c r="H63" s="204">
        <f t="shared" si="75"/>
        <v>3.6498140753313778E-3</v>
      </c>
      <c r="I63" s="204">
        <f t="shared" si="69"/>
        <v>3.6498140753313778E-3</v>
      </c>
      <c r="J63" s="204">
        <f t="shared" si="70"/>
        <v>3.6498140753313778E-3</v>
      </c>
      <c r="K63" s="204">
        <f t="shared" si="71"/>
        <v>3.6498140753313778E-3</v>
      </c>
      <c r="L63" s="204">
        <f t="shared" si="72"/>
        <v>3.6498140753313778E-3</v>
      </c>
      <c r="M63" s="204">
        <f t="shared" si="76"/>
        <v>3.6498140753313778E-3</v>
      </c>
      <c r="N63" s="204">
        <f t="shared" si="77"/>
        <v>3.6498140753313778E-3</v>
      </c>
      <c r="O63" s="366">
        <f t="shared" si="78"/>
        <v>2.1897398154562277E-3</v>
      </c>
      <c r="P63" s="213">
        <f t="shared" si="73"/>
        <v>3.2727598564249458E-3</v>
      </c>
      <c r="Q63" s="92">
        <f t="shared" si="73"/>
        <v>3.6498140753313778E-3</v>
      </c>
      <c r="R63" s="92">
        <f t="shared" si="73"/>
        <v>3.6498140753313778E-3</v>
      </c>
      <c r="S63" s="92">
        <f t="shared" si="74"/>
        <v>3.6498140753313778E-3</v>
      </c>
      <c r="T63" s="92">
        <f t="shared" si="74"/>
        <v>0</v>
      </c>
      <c r="U63" s="92"/>
      <c r="W63" s="97" t="s">
        <v>44</v>
      </c>
      <c r="X63" s="9">
        <f t="shared" si="80"/>
        <v>7.5580953645167179E-3</v>
      </c>
      <c r="Y63" s="9">
        <v>8.014824119137386E-3</v>
      </c>
      <c r="Z63" s="178">
        <f t="shared" si="81"/>
        <v>7.855851966680729E-3</v>
      </c>
      <c r="AA63" s="154"/>
    </row>
    <row r="64" spans="1:30" x14ac:dyDescent="0.15">
      <c r="A64" s="42" t="s">
        <v>47</v>
      </c>
      <c r="B64" s="53">
        <f t="shared" si="63"/>
        <v>1.4226425831264779E-3</v>
      </c>
      <c r="C64" s="53">
        <f t="shared" si="64"/>
        <v>1.4226425831264779E-3</v>
      </c>
      <c r="D64" s="53">
        <f t="shared" si="65"/>
        <v>1.4226425831264779E-3</v>
      </c>
      <c r="E64" s="53">
        <f t="shared" si="66"/>
        <v>1.4226425831264779E-3</v>
      </c>
      <c r="F64" s="53">
        <f t="shared" si="67"/>
        <v>1.4226425831264779E-3</v>
      </c>
      <c r="G64" s="204">
        <f t="shared" si="68"/>
        <v>1.4226425831264779E-3</v>
      </c>
      <c r="H64" s="204">
        <f t="shared" si="75"/>
        <v>1.4226425831264779E-3</v>
      </c>
      <c r="I64" s="204">
        <f t="shared" si="69"/>
        <v>1.4226425831264779E-3</v>
      </c>
      <c r="J64" s="204">
        <f t="shared" si="70"/>
        <v>1.4226425831264779E-3</v>
      </c>
      <c r="K64" s="204">
        <f t="shared" si="71"/>
        <v>1.4226425831264779E-3</v>
      </c>
      <c r="L64" s="204">
        <f t="shared" si="72"/>
        <v>1.4226425831264779E-3</v>
      </c>
      <c r="M64" s="204">
        <f t="shared" si="76"/>
        <v>1.4226425831264779E-3</v>
      </c>
      <c r="N64" s="204">
        <f t="shared" si="77"/>
        <v>1.4226425831264779E-3</v>
      </c>
      <c r="O64" s="366">
        <f t="shared" si="78"/>
        <v>3.0893911166270886E-3</v>
      </c>
      <c r="P64" s="213">
        <f t="shared" si="73"/>
        <v>1.8530690235366058E-3</v>
      </c>
      <c r="Q64" s="92">
        <f t="shared" si="73"/>
        <v>1.4226425831264779E-3</v>
      </c>
      <c r="R64" s="92">
        <f t="shared" si="73"/>
        <v>1.4226425831264779E-3</v>
      </c>
      <c r="S64" s="92">
        <f t="shared" si="74"/>
        <v>1.4226425831264779E-3</v>
      </c>
      <c r="T64" s="92">
        <f t="shared" si="74"/>
        <v>0</v>
      </c>
      <c r="U64" s="92"/>
      <c r="W64" s="97" t="s">
        <v>45</v>
      </c>
      <c r="X64" s="9">
        <f t="shared" si="80"/>
        <v>2.6151300900425837E-2</v>
      </c>
      <c r="Y64" s="9">
        <v>2.0151780002605497E-2</v>
      </c>
      <c r="Z64" s="178">
        <f t="shared" si="81"/>
        <v>2.2240014520765676E-2</v>
      </c>
      <c r="AA64" s="154"/>
    </row>
    <row r="65" spans="1:29" x14ac:dyDescent="0.15">
      <c r="A65" s="61" t="s">
        <v>31</v>
      </c>
      <c r="B65" s="61">
        <f t="shared" si="63"/>
        <v>0</v>
      </c>
      <c r="C65" s="61">
        <f t="shared" si="64"/>
        <v>0</v>
      </c>
      <c r="D65" s="61">
        <f t="shared" si="65"/>
        <v>0</v>
      </c>
      <c r="E65" s="61">
        <f t="shared" si="66"/>
        <v>0</v>
      </c>
      <c r="F65" s="61">
        <f t="shared" si="67"/>
        <v>2.8880866425992781E-2</v>
      </c>
      <c r="G65" s="205">
        <f t="shared" si="68"/>
        <v>0</v>
      </c>
      <c r="H65" s="205">
        <f t="shared" si="75"/>
        <v>0</v>
      </c>
      <c r="I65" s="205">
        <f t="shared" si="69"/>
        <v>0</v>
      </c>
      <c r="J65" s="205">
        <f t="shared" si="70"/>
        <v>0</v>
      </c>
      <c r="K65" s="205">
        <f t="shared" si="71"/>
        <v>0</v>
      </c>
      <c r="L65" s="205">
        <f t="shared" si="72"/>
        <v>0</v>
      </c>
      <c r="M65" s="205">
        <f t="shared" si="76"/>
        <v>0</v>
      </c>
      <c r="N65" s="205">
        <f t="shared" si="77"/>
        <v>0</v>
      </c>
      <c r="O65" s="366">
        <f t="shared" si="78"/>
        <v>0</v>
      </c>
      <c r="P65" s="213">
        <f t="shared" si="73"/>
        <v>1.4295481969353119E-2</v>
      </c>
      <c r="Q65" s="92">
        <f t="shared" si="73"/>
        <v>0</v>
      </c>
      <c r="R65" s="92">
        <f t="shared" si="73"/>
        <v>0</v>
      </c>
      <c r="S65" s="92">
        <f t="shared" si="74"/>
        <v>0</v>
      </c>
      <c r="T65" s="92">
        <f t="shared" si="74"/>
        <v>0</v>
      </c>
      <c r="U65" s="92"/>
      <c r="W65" s="97" t="s">
        <v>46</v>
      </c>
      <c r="X65" s="9">
        <f t="shared" si="80"/>
        <v>2.1897398154562277E-3</v>
      </c>
      <c r="Y65" s="9">
        <v>4.4293472448799038E-3</v>
      </c>
      <c r="Z65" s="178">
        <f t="shared" si="81"/>
        <v>3.6498140753313778E-3</v>
      </c>
      <c r="AA65" s="154"/>
    </row>
    <row r="66" spans="1:29" x14ac:dyDescent="0.15">
      <c r="A66" s="65" t="s">
        <v>30</v>
      </c>
      <c r="B66" s="90">
        <f t="shared" si="63"/>
        <v>0.98522397299431941</v>
      </c>
      <c r="C66" s="90">
        <f t="shared" si="64"/>
        <v>0.98782137299431927</v>
      </c>
      <c r="D66" s="90">
        <f t="shared" si="65"/>
        <v>0.98782137299431927</v>
      </c>
      <c r="E66" s="90">
        <f t="shared" si="66"/>
        <v>0.99171747299431934</v>
      </c>
      <c r="F66" s="90">
        <f t="shared" si="67"/>
        <v>0.96674247299431937</v>
      </c>
      <c r="G66" s="202">
        <f t="shared" si="68"/>
        <v>0.98672247299431937</v>
      </c>
      <c r="H66" s="202">
        <f t="shared" si="75"/>
        <v>0.99271647299431931</v>
      </c>
      <c r="I66" s="202">
        <f t="shared" si="69"/>
        <v>0.99271647299431931</v>
      </c>
      <c r="J66" s="202">
        <f t="shared" si="70"/>
        <v>0.99271647299431931</v>
      </c>
      <c r="K66" s="202">
        <f t="shared" si="71"/>
        <v>0.99271647299431931</v>
      </c>
      <c r="L66" s="202">
        <f t="shared" si="72"/>
        <v>0.99271647299431931</v>
      </c>
      <c r="M66" s="202">
        <f t="shared" si="76"/>
        <v>0.99271647299431931</v>
      </c>
      <c r="N66" s="202">
        <f t="shared" si="77"/>
        <v>0.99271647299431931</v>
      </c>
      <c r="O66" s="366">
        <f>O67*99.9%</f>
        <v>0.98590994420542644</v>
      </c>
      <c r="P66" s="225">
        <f t="shared" si="73"/>
        <v>0.97785556624276959</v>
      </c>
      <c r="Q66" s="226">
        <f t="shared" si="73"/>
        <v>0.99013527299431936</v>
      </c>
      <c r="R66" s="226">
        <f t="shared" si="73"/>
        <v>0.99271647299431931</v>
      </c>
      <c r="S66" s="226">
        <f t="shared" si="74"/>
        <v>0.99271647299431931</v>
      </c>
      <c r="T66" s="226">
        <f t="shared" si="74"/>
        <v>0</v>
      </c>
      <c r="U66" s="226"/>
      <c r="W66" s="97" t="s">
        <v>47</v>
      </c>
      <c r="X66" s="9">
        <f t="shared" si="80"/>
        <v>3.0893911166270886E-3</v>
      </c>
      <c r="Y66" s="9">
        <v>5.3276608652199026E-4</v>
      </c>
      <c r="Z66" s="178">
        <f t="shared" si="81"/>
        <v>1.4226425831264779E-3</v>
      </c>
      <c r="AA66" s="154"/>
    </row>
    <row r="67" spans="1:29" x14ac:dyDescent="0.35">
      <c r="A67" s="40" t="s">
        <v>456</v>
      </c>
      <c r="B67" s="91">
        <f t="shared" si="63"/>
        <v>0.98621018317749676</v>
      </c>
      <c r="C67" s="91">
        <f t="shared" si="64"/>
        <v>0.98881018317749669</v>
      </c>
      <c r="D67" s="91">
        <f t="shared" si="65"/>
        <v>0.98881018317749669</v>
      </c>
      <c r="E67" s="91">
        <f t="shared" si="66"/>
        <v>0.99271018317749671</v>
      </c>
      <c r="F67" s="91">
        <f t="shared" si="67"/>
        <v>0.9677101831774968</v>
      </c>
      <c r="G67" s="203">
        <f t="shared" si="68"/>
        <v>0.9877101831774967</v>
      </c>
      <c r="H67" s="203">
        <f t="shared" si="75"/>
        <v>0.99371018317749671</v>
      </c>
      <c r="I67" s="203">
        <f t="shared" si="69"/>
        <v>0.99371018317749671</v>
      </c>
      <c r="J67" s="203">
        <f t="shared" si="70"/>
        <v>0.99371018317749671</v>
      </c>
      <c r="K67" s="203">
        <f t="shared" si="71"/>
        <v>0.99371018317749671</v>
      </c>
      <c r="L67" s="203">
        <f t="shared" si="72"/>
        <v>0.99371018317749671</v>
      </c>
      <c r="M67" s="203">
        <f t="shared" si="76"/>
        <v>0.99371018317749671</v>
      </c>
      <c r="N67" s="203">
        <f t="shared" si="77"/>
        <v>0.99371018317749671</v>
      </c>
      <c r="O67" s="366">
        <f t="shared" ref="O67:O74" si="82">_xlfn.IFNA(VLOOKUP(A67,$W$52:$Y$89,2,0),"0%")</f>
        <v>0.98689684104647279</v>
      </c>
      <c r="P67" s="225">
        <f t="shared" si="73"/>
        <v>0.97883440064341287</v>
      </c>
      <c r="Q67" s="226">
        <f t="shared" si="73"/>
        <v>0.99112639939371294</v>
      </c>
      <c r="R67" s="226">
        <f t="shared" si="73"/>
        <v>0.99371018317749682</v>
      </c>
      <c r="S67" s="226">
        <f t="shared" si="74"/>
        <v>0.9937101831774966</v>
      </c>
      <c r="T67" s="226">
        <f t="shared" si="74"/>
        <v>0</v>
      </c>
      <c r="U67" s="226"/>
      <c r="W67" s="97" t="s">
        <v>463</v>
      </c>
      <c r="X67" s="9">
        <f t="shared" ref="X67" si="83">IF((Z67*$Z$52-Y67*$Y$52)&lt;0,Y67*$Y$52/$X$52,(Z67*$Z$52-Y67*$Y$52)/$X$52)</f>
        <v>0</v>
      </c>
      <c r="Y67" s="9">
        <v>0</v>
      </c>
      <c r="Z67" s="178">
        <f>SUMPRODUCT(B65:D65,$B$52:$D$52)/SUM($B$52:$D$52)</f>
        <v>0</v>
      </c>
      <c r="AA67" s="550"/>
      <c r="AB67" s="154"/>
      <c r="AC67" s="154"/>
    </row>
    <row r="68" spans="1:29" x14ac:dyDescent="0.15">
      <c r="A68" s="42" t="s">
        <v>48</v>
      </c>
      <c r="B68" s="53">
        <f t="shared" si="63"/>
        <v>1.0669814467784504E-2</v>
      </c>
      <c r="C68" s="53">
        <f t="shared" si="64"/>
        <v>8.0698144677845036E-3</v>
      </c>
      <c r="D68" s="53">
        <f t="shared" si="65"/>
        <v>8.0698144677845036E-3</v>
      </c>
      <c r="E68" s="53">
        <f t="shared" si="66"/>
        <v>4.1698144677845038E-3</v>
      </c>
      <c r="F68" s="53">
        <f t="shared" si="67"/>
        <v>2.9169814467784504E-2</v>
      </c>
      <c r="G68" s="204">
        <f t="shared" si="68"/>
        <v>9.1698144677845039E-3</v>
      </c>
      <c r="H68" s="204">
        <f t="shared" si="75"/>
        <v>3.1698144677845038E-3</v>
      </c>
      <c r="I68" s="204">
        <f t="shared" si="69"/>
        <v>3.1698144677845038E-3</v>
      </c>
      <c r="J68" s="204">
        <f t="shared" si="70"/>
        <v>3.1698144677845038E-3</v>
      </c>
      <c r="K68" s="204">
        <f t="shared" si="71"/>
        <v>3.1698144677845038E-3</v>
      </c>
      <c r="L68" s="204">
        <f t="shared" si="72"/>
        <v>3.1698144677845038E-3</v>
      </c>
      <c r="M68" s="204">
        <f t="shared" si="76"/>
        <v>3.1698144677845038E-3</v>
      </c>
      <c r="N68" s="204">
        <f t="shared" si="77"/>
        <v>3.1698144677845038E-3</v>
      </c>
      <c r="O68" s="366">
        <f t="shared" si="82"/>
        <v>1.2577607635381061E-2</v>
      </c>
      <c r="P68" s="213">
        <f t="shared" si="73"/>
        <v>1.8715596286130464E-2</v>
      </c>
      <c r="Q68" s="92">
        <f t="shared" si="73"/>
        <v>5.7535982515682874E-3</v>
      </c>
      <c r="R68" s="92">
        <f t="shared" si="73"/>
        <v>3.1698144677845038E-3</v>
      </c>
      <c r="S68" s="92">
        <f t="shared" si="74"/>
        <v>3.1698144677845038E-3</v>
      </c>
      <c r="T68" s="92">
        <f t="shared" si="74"/>
        <v>0</v>
      </c>
      <c r="U68" s="92"/>
      <c r="W68" s="97" t="s">
        <v>48</v>
      </c>
      <c r="X68" s="9">
        <f t="shared" si="80"/>
        <v>1.2577607635381061E-2</v>
      </c>
      <c r="Y68" s="9">
        <v>8.0673229670793333E-3</v>
      </c>
      <c r="Z68" s="178">
        <f t="shared" ref="Z68:Z73" si="84">SUMPRODUCT(B68:D68,$B$52:$D$52)/SUM($B$52:$D$52)</f>
        <v>9.6372036778037701E-3</v>
      </c>
      <c r="AA68" s="154"/>
    </row>
    <row r="69" spans="1:29" x14ac:dyDescent="0.15">
      <c r="A69" s="42" t="s">
        <v>49</v>
      </c>
      <c r="B69" s="53">
        <f t="shared" si="63"/>
        <v>1.9328316474201113E-3</v>
      </c>
      <c r="C69" s="53">
        <f t="shared" si="64"/>
        <v>1.9328316474201113E-3</v>
      </c>
      <c r="D69" s="53">
        <f t="shared" si="65"/>
        <v>1.9328316474201113E-3</v>
      </c>
      <c r="E69" s="53">
        <f t="shared" si="66"/>
        <v>1.9328316474201113E-3</v>
      </c>
      <c r="F69" s="53">
        <f t="shared" si="67"/>
        <v>1.9328316474201113E-3</v>
      </c>
      <c r="G69" s="204">
        <f t="shared" si="68"/>
        <v>1.9328316474201113E-3</v>
      </c>
      <c r="H69" s="204">
        <f t="shared" si="75"/>
        <v>1.9328316474201113E-3</v>
      </c>
      <c r="I69" s="204">
        <f t="shared" si="69"/>
        <v>1.9328316474201113E-3</v>
      </c>
      <c r="J69" s="204">
        <f t="shared" si="70"/>
        <v>1.9328316474201113E-3</v>
      </c>
      <c r="K69" s="204">
        <f t="shared" si="71"/>
        <v>1.9328316474201113E-3</v>
      </c>
      <c r="L69" s="204">
        <f t="shared" si="72"/>
        <v>1.9328316474201113E-3</v>
      </c>
      <c r="M69" s="204">
        <f t="shared" si="76"/>
        <v>1.9328316474201113E-3</v>
      </c>
      <c r="N69" s="204">
        <f t="shared" si="77"/>
        <v>1.9328316474201113E-3</v>
      </c>
      <c r="O69" s="366">
        <f t="shared" si="82"/>
        <v>9.9340538204032119E-4</v>
      </c>
      <c r="P69" s="213">
        <f t="shared" si="73"/>
        <v>1.6902312219162388E-3</v>
      </c>
      <c r="Q69" s="92">
        <f t="shared" si="73"/>
        <v>1.9328316474201113E-3</v>
      </c>
      <c r="R69" s="92">
        <f t="shared" si="73"/>
        <v>1.9328316474201113E-3</v>
      </c>
      <c r="S69" s="92">
        <f t="shared" si="74"/>
        <v>1.9328316474201111E-3</v>
      </c>
      <c r="T69" s="92">
        <f t="shared" si="74"/>
        <v>0</v>
      </c>
      <c r="U69" s="92"/>
      <c r="W69" s="97" t="s">
        <v>49</v>
      </c>
      <c r="X69" s="9">
        <f t="shared" si="80"/>
        <v>9.9340538204032119E-4</v>
      </c>
      <c r="Y69" s="9">
        <v>2.4343910230858823E-3</v>
      </c>
      <c r="Z69" s="178">
        <f t="shared" si="84"/>
        <v>1.9328316474201113E-3</v>
      </c>
      <c r="AA69" s="154"/>
    </row>
    <row r="70" spans="1:29" x14ac:dyDescent="0.15">
      <c r="A70" s="42" t="s">
        <v>50</v>
      </c>
      <c r="B70" s="53">
        <f t="shared" si="63"/>
        <v>3.92453126379718E-5</v>
      </c>
      <c r="C70" s="53">
        <f t="shared" si="64"/>
        <v>3.92453126379718E-5</v>
      </c>
      <c r="D70" s="53">
        <f t="shared" si="65"/>
        <v>3.92453126379718E-5</v>
      </c>
      <c r="E70" s="53">
        <f t="shared" si="66"/>
        <v>3.92453126379718E-5</v>
      </c>
      <c r="F70" s="53">
        <f t="shared" si="67"/>
        <v>3.92453126379718E-5</v>
      </c>
      <c r="G70" s="204">
        <f t="shared" si="68"/>
        <v>3.92453126379718E-5</v>
      </c>
      <c r="H70" s="204">
        <f t="shared" si="75"/>
        <v>3.92453126379718E-5</v>
      </c>
      <c r="I70" s="204">
        <f t="shared" si="69"/>
        <v>3.92453126379718E-5</v>
      </c>
      <c r="J70" s="204">
        <f t="shared" si="70"/>
        <v>3.92453126379718E-5</v>
      </c>
      <c r="K70" s="204">
        <f t="shared" si="71"/>
        <v>3.92453126379718E-5</v>
      </c>
      <c r="L70" s="204">
        <f t="shared" si="72"/>
        <v>3.92453126379718E-5</v>
      </c>
      <c r="M70" s="204">
        <f t="shared" si="76"/>
        <v>3.92453126379718E-5</v>
      </c>
      <c r="N70" s="204">
        <f t="shared" si="77"/>
        <v>3.92453126379718E-5</v>
      </c>
      <c r="O70" s="366">
        <f t="shared" si="82"/>
        <v>9.1411340104813484E-4</v>
      </c>
      <c r="P70" s="213">
        <f t="shared" si="73"/>
        <v>2.65174029270415E-4</v>
      </c>
      <c r="Q70" s="92">
        <f t="shared" si="73"/>
        <v>3.92453126379718E-5</v>
      </c>
      <c r="R70" s="92">
        <f t="shared" si="73"/>
        <v>3.9245312637971807E-5</v>
      </c>
      <c r="S70" s="92">
        <f t="shared" si="74"/>
        <v>3.92453126379718E-5</v>
      </c>
      <c r="T70" s="92">
        <f t="shared" si="74"/>
        <v>0</v>
      </c>
      <c r="U70" s="92"/>
      <c r="W70" s="97" t="s">
        <v>50</v>
      </c>
      <c r="X70" s="9">
        <f t="shared" si="80"/>
        <v>9.1411340104813484E-4</v>
      </c>
      <c r="Y70" s="9">
        <v>4.880448456825531E-4</v>
      </c>
      <c r="Z70" s="178">
        <f t="shared" si="84"/>
        <v>3.92453126379718E-5</v>
      </c>
      <c r="AA70" s="154"/>
    </row>
    <row r="71" spans="1:29" x14ac:dyDescent="0.15">
      <c r="A71" s="42" t="s">
        <v>51</v>
      </c>
      <c r="B71" s="53">
        <f t="shared" si="63"/>
        <v>1.1479253946606752E-3</v>
      </c>
      <c r="C71" s="53">
        <f t="shared" si="64"/>
        <v>1.1479253946606752E-3</v>
      </c>
      <c r="D71" s="53">
        <f t="shared" si="65"/>
        <v>1.1479253946606752E-3</v>
      </c>
      <c r="E71" s="53">
        <f t="shared" si="66"/>
        <v>1.1479253946606752E-3</v>
      </c>
      <c r="F71" s="53">
        <f t="shared" si="67"/>
        <v>1.1479253946606752E-3</v>
      </c>
      <c r="G71" s="204">
        <f t="shared" si="68"/>
        <v>1.1479253946606752E-3</v>
      </c>
      <c r="H71" s="204">
        <f t="shared" si="75"/>
        <v>1.1479253946606752E-3</v>
      </c>
      <c r="I71" s="204">
        <f t="shared" si="69"/>
        <v>1.1479253946606752E-3</v>
      </c>
      <c r="J71" s="204">
        <f t="shared" si="70"/>
        <v>1.1479253946606752E-3</v>
      </c>
      <c r="K71" s="204">
        <f t="shared" si="71"/>
        <v>1.1479253946606752E-3</v>
      </c>
      <c r="L71" s="204">
        <f t="shared" si="72"/>
        <v>1.1479253946606752E-3</v>
      </c>
      <c r="M71" s="204">
        <f t="shared" si="76"/>
        <v>1.1479253946606752E-3</v>
      </c>
      <c r="N71" s="204">
        <f t="shared" si="77"/>
        <v>1.1479253946606752E-3</v>
      </c>
      <c r="O71" s="366">
        <f t="shared" si="82"/>
        <v>3.3350711930423005E-4</v>
      </c>
      <c r="P71" s="213">
        <f t="shared" ref="P71:Q74" si="85">IF(P$53=0,0%,SUMPRODUCT(($B$50:$O$50=P$50)*$B$53:$O$53*$B71:$O71)/P$53)</f>
        <v>9.3760742994023307E-4</v>
      </c>
      <c r="Q71" s="92">
        <f t="shared" si="85"/>
        <v>1.1479253946606752E-3</v>
      </c>
      <c r="R71" s="92">
        <f t="shared" ref="R71:T86" si="86">IF(R$53=0,0%,SUMPRODUCT(($B$50:$O$50=R$50)*$B$53:$O$53*$B71:$O71)/R$53)</f>
        <v>1.1479253946606752E-3</v>
      </c>
      <c r="S71" s="92">
        <f t="shared" si="86"/>
        <v>1.1479253946606752E-3</v>
      </c>
      <c r="T71" s="92">
        <f t="shared" si="86"/>
        <v>0</v>
      </c>
      <c r="U71" s="92"/>
      <c r="W71" s="97" t="s">
        <v>51</v>
      </c>
      <c r="X71" s="9">
        <f t="shared" si="80"/>
        <v>3.3350711930423005E-4</v>
      </c>
      <c r="Y71" s="9">
        <v>1.5827430453609491E-3</v>
      </c>
      <c r="Z71" s="178">
        <f t="shared" si="84"/>
        <v>1.1479253946606752E-3</v>
      </c>
      <c r="AA71" s="154"/>
    </row>
    <row r="72" spans="1:29" x14ac:dyDescent="0.15">
      <c r="A72" s="42" t="s">
        <v>455</v>
      </c>
      <c r="B72" s="53">
        <f t="shared" si="63"/>
        <v>0</v>
      </c>
      <c r="C72" s="53">
        <f t="shared" si="64"/>
        <v>0</v>
      </c>
      <c r="D72" s="53">
        <f t="shared" si="65"/>
        <v>0</v>
      </c>
      <c r="E72" s="53">
        <f t="shared" si="66"/>
        <v>0</v>
      </c>
      <c r="F72" s="53">
        <f t="shared" si="67"/>
        <v>0</v>
      </c>
      <c r="G72" s="204">
        <f t="shared" si="68"/>
        <v>0</v>
      </c>
      <c r="H72" s="204">
        <f t="shared" si="75"/>
        <v>0</v>
      </c>
      <c r="I72" s="204">
        <f t="shared" si="69"/>
        <v>0</v>
      </c>
      <c r="J72" s="204">
        <f t="shared" si="70"/>
        <v>0</v>
      </c>
      <c r="K72" s="204">
        <f t="shared" si="71"/>
        <v>0</v>
      </c>
      <c r="L72" s="204">
        <f t="shared" si="72"/>
        <v>0</v>
      </c>
      <c r="M72" s="204">
        <f t="shared" si="76"/>
        <v>0</v>
      </c>
      <c r="N72" s="204">
        <f t="shared" si="77"/>
        <v>0</v>
      </c>
      <c r="O72" s="366">
        <f t="shared" si="82"/>
        <v>0</v>
      </c>
      <c r="P72" s="213">
        <f t="shared" si="85"/>
        <v>0</v>
      </c>
      <c r="Q72" s="92">
        <f t="shared" si="85"/>
        <v>0</v>
      </c>
      <c r="R72" s="92">
        <f t="shared" si="86"/>
        <v>0</v>
      </c>
      <c r="S72" s="92">
        <f t="shared" si="86"/>
        <v>0</v>
      </c>
      <c r="T72" s="92">
        <f t="shared" si="86"/>
        <v>0</v>
      </c>
      <c r="U72" s="92"/>
      <c r="W72" s="97" t="s">
        <v>455</v>
      </c>
      <c r="X72" s="9">
        <f t="shared" si="80"/>
        <v>0</v>
      </c>
      <c r="Y72" s="9">
        <v>0</v>
      </c>
      <c r="Z72" s="178">
        <f t="shared" si="84"/>
        <v>0</v>
      </c>
      <c r="AA72" s="154"/>
    </row>
    <row r="73" spans="1:29" x14ac:dyDescent="0.15">
      <c r="A73" s="72" t="s">
        <v>29</v>
      </c>
      <c r="B73" s="61">
        <f t="shared" si="63"/>
        <v>0</v>
      </c>
      <c r="C73" s="61">
        <f t="shared" si="64"/>
        <v>0</v>
      </c>
      <c r="D73" s="61">
        <f t="shared" si="65"/>
        <v>0</v>
      </c>
      <c r="E73" s="61">
        <f t="shared" si="66"/>
        <v>7.2411296162201303E-3</v>
      </c>
      <c r="F73" s="61">
        <f t="shared" si="67"/>
        <v>0</v>
      </c>
      <c r="G73" s="205">
        <f t="shared" si="68"/>
        <v>0</v>
      </c>
      <c r="H73" s="205">
        <f t="shared" si="75"/>
        <v>0</v>
      </c>
      <c r="I73" s="205">
        <f t="shared" si="69"/>
        <v>0</v>
      </c>
      <c r="J73" s="205">
        <f t="shared" si="70"/>
        <v>0</v>
      </c>
      <c r="K73" s="205">
        <f t="shared" si="71"/>
        <v>0</v>
      </c>
      <c r="L73" s="205">
        <f t="shared" si="72"/>
        <v>0</v>
      </c>
      <c r="M73" s="205">
        <f t="shared" si="76"/>
        <v>0</v>
      </c>
      <c r="N73" s="205">
        <f t="shared" si="77"/>
        <v>0</v>
      </c>
      <c r="O73" s="366">
        <f t="shared" si="82"/>
        <v>0</v>
      </c>
      <c r="P73" s="213">
        <f t="shared" si="85"/>
        <v>1.7869352461691399E-3</v>
      </c>
      <c r="Q73" s="92">
        <f t="shared" si="85"/>
        <v>0</v>
      </c>
      <c r="R73" s="92">
        <f t="shared" si="86"/>
        <v>0</v>
      </c>
      <c r="S73" s="92">
        <f t="shared" si="86"/>
        <v>0</v>
      </c>
      <c r="T73" s="92">
        <f t="shared" si="86"/>
        <v>0</v>
      </c>
      <c r="U73" s="92"/>
      <c r="W73" s="97" t="s">
        <v>464</v>
      </c>
      <c r="X73" s="9">
        <f t="shared" ref="X73" si="87">IF((Z73*$Z$52-Y73*$Y$52)&lt;0,Y73*$Y$52/$X$52,(Z73*$Z$52-Y73*$Y$52)/$X$52)</f>
        <v>0</v>
      </c>
      <c r="Y73" s="9">
        <v>0</v>
      </c>
      <c r="Z73" s="178">
        <f t="shared" si="84"/>
        <v>0</v>
      </c>
      <c r="AA73" s="154"/>
    </row>
    <row r="74" spans="1:29" x14ac:dyDescent="0.15">
      <c r="A74" s="76" t="s">
        <v>28</v>
      </c>
      <c r="B74" s="93">
        <f t="shared" si="63"/>
        <v>0</v>
      </c>
      <c r="C74" s="93">
        <f t="shared" si="64"/>
        <v>0</v>
      </c>
      <c r="D74" s="93">
        <f t="shared" si="65"/>
        <v>0</v>
      </c>
      <c r="E74" s="93">
        <f t="shared" si="66"/>
        <v>0</v>
      </c>
      <c r="F74" s="93">
        <f t="shared" si="67"/>
        <v>0</v>
      </c>
      <c r="G74" s="206">
        <f t="shared" si="68"/>
        <v>0</v>
      </c>
      <c r="H74" s="206">
        <f t="shared" si="75"/>
        <v>0</v>
      </c>
      <c r="I74" s="206">
        <f t="shared" si="69"/>
        <v>0</v>
      </c>
      <c r="J74" s="206">
        <f t="shared" si="70"/>
        <v>0</v>
      </c>
      <c r="K74" s="206">
        <f t="shared" si="71"/>
        <v>0</v>
      </c>
      <c r="L74" s="206">
        <f t="shared" si="72"/>
        <v>0</v>
      </c>
      <c r="M74" s="206">
        <f t="shared" si="76"/>
        <v>0</v>
      </c>
      <c r="N74" s="206">
        <f t="shared" si="77"/>
        <v>0</v>
      </c>
      <c r="O74" s="366" t="str">
        <f t="shared" si="82"/>
        <v>0%</v>
      </c>
      <c r="P74" s="213">
        <f t="shared" si="85"/>
        <v>0</v>
      </c>
      <c r="Q74" s="92">
        <f t="shared" si="85"/>
        <v>0</v>
      </c>
      <c r="R74" s="92">
        <f t="shared" si="86"/>
        <v>0</v>
      </c>
      <c r="S74" s="92">
        <f t="shared" si="86"/>
        <v>0</v>
      </c>
      <c r="T74" s="92">
        <f t="shared" si="86"/>
        <v>0</v>
      </c>
      <c r="U74" s="92"/>
      <c r="W74" s="97" t="s">
        <v>52</v>
      </c>
      <c r="X74" s="9">
        <f t="shared" si="80"/>
        <v>0</v>
      </c>
      <c r="Y74" s="9">
        <v>0</v>
      </c>
      <c r="Z74" s="178">
        <f t="shared" ref="Z74:Z79" si="88">SUMPRODUCT(B77:D77,$B$52:$D$52)/SUM($B$52:$D$52)</f>
        <v>0</v>
      </c>
      <c r="AA74" s="154"/>
    </row>
    <row r="75" spans="1:29" x14ac:dyDescent="0.15">
      <c r="A75" s="65" t="s">
        <v>37</v>
      </c>
      <c r="B75" s="39">
        <f t="shared" si="63"/>
        <v>0.99715795649657091</v>
      </c>
      <c r="C75" s="39">
        <f t="shared" si="64"/>
        <v>0.99715795649657091</v>
      </c>
      <c r="D75" s="39">
        <f t="shared" si="65"/>
        <v>0.99715795649657091</v>
      </c>
      <c r="E75" s="39">
        <f t="shared" si="66"/>
        <v>0.99715795649657091</v>
      </c>
      <c r="F75" s="39">
        <f t="shared" si="67"/>
        <v>0.99715795649657091</v>
      </c>
      <c r="G75" s="207">
        <f t="shared" si="68"/>
        <v>0.99715795649657091</v>
      </c>
      <c r="H75" s="207">
        <f t="shared" si="75"/>
        <v>0.99715795649657091</v>
      </c>
      <c r="I75" s="207">
        <f t="shared" si="69"/>
        <v>0.99715795649657091</v>
      </c>
      <c r="J75" s="207">
        <f t="shared" si="70"/>
        <v>0.99715795649657091</v>
      </c>
      <c r="K75" s="207">
        <f t="shared" si="71"/>
        <v>0.99715795649657091</v>
      </c>
      <c r="L75" s="207">
        <f t="shared" si="72"/>
        <v>0.99715795649657091</v>
      </c>
      <c r="M75" s="207">
        <f t="shared" si="76"/>
        <v>0.99715795649657091</v>
      </c>
      <c r="N75" s="207">
        <f t="shared" si="77"/>
        <v>0.99715795649657091</v>
      </c>
      <c r="O75" s="366">
        <f>O76*99.96%</f>
        <v>0.99454617336475648</v>
      </c>
      <c r="P75" s="225">
        <f t="shared" ref="P75:Q93" si="89">IF(P$53=0,0%,SUMPRODUCT(($B$50:$O$50=P$50)*$B$53:$O$53*$B75:$O75)/P$53)</f>
        <v>0.99648348131692943</v>
      </c>
      <c r="Q75" s="226">
        <f t="shared" si="89"/>
        <v>0.99715795649657091</v>
      </c>
      <c r="R75" s="226">
        <f t="shared" si="86"/>
        <v>0.99715795649657102</v>
      </c>
      <c r="S75" s="226">
        <f t="shared" si="86"/>
        <v>0.99715795649657091</v>
      </c>
      <c r="T75" s="226">
        <f t="shared" si="86"/>
        <v>0</v>
      </c>
      <c r="U75" s="226"/>
      <c r="W75" s="97" t="s">
        <v>545</v>
      </c>
      <c r="X75" s="9">
        <f t="shared" si="80"/>
        <v>1.0235018686963026E-3</v>
      </c>
      <c r="Y75" s="9">
        <v>8.9831362033999799E-4</v>
      </c>
      <c r="Z75" s="178">
        <f t="shared" si="88"/>
        <v>9.4188750331132337E-4</v>
      </c>
      <c r="AA75" s="154"/>
    </row>
    <row r="76" spans="1:29" x14ac:dyDescent="0.35">
      <c r="A76" s="40" t="s">
        <v>458</v>
      </c>
      <c r="B76" s="41">
        <f t="shared" si="63"/>
        <v>0.99755697928828624</v>
      </c>
      <c r="C76" s="41">
        <f t="shared" si="64"/>
        <v>0.99755697928828624</v>
      </c>
      <c r="D76" s="41">
        <f t="shared" si="65"/>
        <v>0.99755697928828624</v>
      </c>
      <c r="E76" s="41">
        <f t="shared" si="66"/>
        <v>0.99755697928828624</v>
      </c>
      <c r="F76" s="41">
        <f t="shared" si="67"/>
        <v>0.99755697928828624</v>
      </c>
      <c r="G76" s="208">
        <f t="shared" si="68"/>
        <v>0.99755697928828624</v>
      </c>
      <c r="H76" s="208">
        <f t="shared" si="75"/>
        <v>0.99755697928828624</v>
      </c>
      <c r="I76" s="208">
        <f t="shared" si="69"/>
        <v>0.99755697928828624</v>
      </c>
      <c r="J76" s="208">
        <f t="shared" si="70"/>
        <v>0.99755697928828624</v>
      </c>
      <c r="K76" s="208">
        <f t="shared" si="71"/>
        <v>0.99755697928828624</v>
      </c>
      <c r="L76" s="208">
        <f t="shared" si="72"/>
        <v>0.99755697928828624</v>
      </c>
      <c r="M76" s="208">
        <f t="shared" si="76"/>
        <v>0.99755697928828624</v>
      </c>
      <c r="N76" s="208">
        <f t="shared" si="77"/>
        <v>0.99755697928828624</v>
      </c>
      <c r="O76" s="366">
        <f t="shared" ref="O76:O83" si="90">_xlfn.IFNA(VLOOKUP(A76,$W$52:$Y$89,2,0),"0%")</f>
        <v>0.99494415102516665</v>
      </c>
      <c r="P76" s="225">
        <f t="shared" si="89"/>
        <v>0.99688223421061362</v>
      </c>
      <c r="Q76" s="226">
        <f t="shared" si="89"/>
        <v>0.99755697928828646</v>
      </c>
      <c r="R76" s="226">
        <f t="shared" si="86"/>
        <v>0.99755697928828624</v>
      </c>
      <c r="S76" s="226">
        <f t="shared" si="86"/>
        <v>0.99755697928828624</v>
      </c>
      <c r="T76" s="226">
        <f t="shared" si="86"/>
        <v>0</v>
      </c>
      <c r="U76" s="226"/>
      <c r="W76" s="97" t="s">
        <v>544</v>
      </c>
      <c r="X76" s="9">
        <f t="shared" si="80"/>
        <v>3.014081509438203E-3</v>
      </c>
      <c r="Y76" s="9">
        <v>9.1386883454501973E-5</v>
      </c>
      <c r="Z76" s="178">
        <f t="shared" si="88"/>
        <v>1.1086800820227032E-3</v>
      </c>
      <c r="AA76" s="154"/>
    </row>
    <row r="77" spans="1:29" x14ac:dyDescent="0.15">
      <c r="A77" s="42" t="s">
        <v>52</v>
      </c>
      <c r="B77" s="53">
        <f t="shared" si="63"/>
        <v>0</v>
      </c>
      <c r="C77" s="53">
        <f t="shared" si="64"/>
        <v>0</v>
      </c>
      <c r="D77" s="53">
        <f t="shared" si="65"/>
        <v>0</v>
      </c>
      <c r="E77" s="53">
        <f t="shared" si="66"/>
        <v>0</v>
      </c>
      <c r="F77" s="53">
        <f t="shared" si="67"/>
        <v>0</v>
      </c>
      <c r="G77" s="204">
        <f t="shared" si="68"/>
        <v>0</v>
      </c>
      <c r="H77" s="204">
        <f t="shared" si="75"/>
        <v>0</v>
      </c>
      <c r="I77" s="204">
        <f t="shared" si="69"/>
        <v>0</v>
      </c>
      <c r="J77" s="204">
        <f t="shared" si="70"/>
        <v>0</v>
      </c>
      <c r="K77" s="204">
        <f t="shared" si="71"/>
        <v>0</v>
      </c>
      <c r="L77" s="204">
        <f t="shared" si="72"/>
        <v>0</v>
      </c>
      <c r="M77" s="204">
        <f t="shared" si="76"/>
        <v>0</v>
      </c>
      <c r="N77" s="204">
        <f t="shared" si="77"/>
        <v>0</v>
      </c>
      <c r="O77" s="366">
        <f t="shared" si="90"/>
        <v>0</v>
      </c>
      <c r="P77" s="213">
        <f t="shared" si="89"/>
        <v>0</v>
      </c>
      <c r="Q77" s="92">
        <f t="shared" si="89"/>
        <v>0</v>
      </c>
      <c r="R77" s="92">
        <f t="shared" si="86"/>
        <v>0</v>
      </c>
      <c r="S77" s="92">
        <f t="shared" si="86"/>
        <v>0</v>
      </c>
      <c r="T77" s="92">
        <f t="shared" si="86"/>
        <v>0</v>
      </c>
      <c r="U77" s="92"/>
      <c r="W77" s="97" t="s">
        <v>53</v>
      </c>
      <c r="X77" s="9">
        <f t="shared" si="80"/>
        <v>1.0119288585963848E-3</v>
      </c>
      <c r="Y77" s="9">
        <v>4.6665642615064841E-5</v>
      </c>
      <c r="Z77" s="178">
        <f t="shared" si="88"/>
        <v>3.8264179822022508E-4</v>
      </c>
      <c r="AA77" s="154"/>
    </row>
    <row r="78" spans="1:29" x14ac:dyDescent="0.15">
      <c r="A78" s="42" t="s">
        <v>545</v>
      </c>
      <c r="B78" s="53">
        <f t="shared" si="63"/>
        <v>9.4188750331132326E-4</v>
      </c>
      <c r="C78" s="53">
        <f t="shared" si="64"/>
        <v>9.4188750331132326E-4</v>
      </c>
      <c r="D78" s="53">
        <f t="shared" si="65"/>
        <v>9.4188750331132326E-4</v>
      </c>
      <c r="E78" s="53">
        <f t="shared" si="66"/>
        <v>9.4188750331132326E-4</v>
      </c>
      <c r="F78" s="53">
        <f t="shared" si="67"/>
        <v>9.4188750331132326E-4</v>
      </c>
      <c r="G78" s="204">
        <f t="shared" si="68"/>
        <v>9.4188750331132326E-4</v>
      </c>
      <c r="H78" s="204">
        <f t="shared" si="75"/>
        <v>9.4188750331132326E-4</v>
      </c>
      <c r="I78" s="204">
        <f t="shared" si="69"/>
        <v>9.4188750331132326E-4</v>
      </c>
      <c r="J78" s="204">
        <f t="shared" si="70"/>
        <v>9.4188750331132326E-4</v>
      </c>
      <c r="K78" s="204">
        <f t="shared" si="71"/>
        <v>9.4188750331132326E-4</v>
      </c>
      <c r="L78" s="204">
        <f t="shared" si="72"/>
        <v>9.4188750331132326E-4</v>
      </c>
      <c r="M78" s="204">
        <f t="shared" si="76"/>
        <v>9.4188750331132326E-4</v>
      </c>
      <c r="N78" s="204">
        <f t="shared" si="77"/>
        <v>9.4188750331132326E-4</v>
      </c>
      <c r="O78" s="366">
        <f t="shared" si="90"/>
        <v>1.0235018686963026E-3</v>
      </c>
      <c r="P78" s="213">
        <f t="shared" si="89"/>
        <v>9.6296385650613192E-4</v>
      </c>
      <c r="Q78" s="92">
        <f t="shared" si="89"/>
        <v>9.4188750331132337E-4</v>
      </c>
      <c r="R78" s="92">
        <f t="shared" si="86"/>
        <v>9.4188750331132337E-4</v>
      </c>
      <c r="S78" s="92">
        <f t="shared" si="86"/>
        <v>9.4188750331132326E-4</v>
      </c>
      <c r="T78" s="92">
        <f t="shared" si="86"/>
        <v>0</v>
      </c>
      <c r="U78" s="92"/>
      <c r="W78" s="97" t="s">
        <v>54</v>
      </c>
      <c r="X78" s="9">
        <f t="shared" si="80"/>
        <v>6.336738102725943E-6</v>
      </c>
      <c r="Y78" s="9">
        <v>1.166641065376621E-5</v>
      </c>
      <c r="Z78" s="178">
        <f t="shared" si="88"/>
        <v>9.81132815949295E-6</v>
      </c>
      <c r="AA78" s="154"/>
    </row>
    <row r="79" spans="1:29" x14ac:dyDescent="0.15">
      <c r="A79" s="42" t="s">
        <v>544</v>
      </c>
      <c r="B79" s="53">
        <f t="shared" si="63"/>
        <v>1.1086800820227034E-3</v>
      </c>
      <c r="C79" s="53">
        <f t="shared" si="64"/>
        <v>1.1086800820227034E-3</v>
      </c>
      <c r="D79" s="53">
        <f t="shared" si="65"/>
        <v>1.1086800820227034E-3</v>
      </c>
      <c r="E79" s="53">
        <f t="shared" si="66"/>
        <v>1.1086800820227034E-3</v>
      </c>
      <c r="F79" s="53">
        <f t="shared" si="67"/>
        <v>1.1086800820227034E-3</v>
      </c>
      <c r="G79" s="204">
        <f t="shared" si="68"/>
        <v>1.1086800820227034E-3</v>
      </c>
      <c r="H79" s="204">
        <f t="shared" si="75"/>
        <v>1.1086800820227034E-3</v>
      </c>
      <c r="I79" s="204">
        <f t="shared" si="69"/>
        <v>1.1086800820227034E-3</v>
      </c>
      <c r="J79" s="204">
        <f t="shared" si="70"/>
        <v>1.1086800820227034E-3</v>
      </c>
      <c r="K79" s="204">
        <f t="shared" si="71"/>
        <v>1.1086800820227034E-3</v>
      </c>
      <c r="L79" s="204">
        <f t="shared" si="72"/>
        <v>1.1086800820227034E-3</v>
      </c>
      <c r="M79" s="204">
        <f t="shared" si="76"/>
        <v>1.1086800820227034E-3</v>
      </c>
      <c r="N79" s="204">
        <f t="shared" si="77"/>
        <v>1.1086800820227034E-3</v>
      </c>
      <c r="O79" s="366">
        <f t="shared" si="90"/>
        <v>3.014081509438203E-3</v>
      </c>
      <c r="P79" s="213">
        <f t="shared" si="89"/>
        <v>1.6007370045101833E-3</v>
      </c>
      <c r="Q79" s="92">
        <f t="shared" si="89"/>
        <v>1.1086800820227034E-3</v>
      </c>
      <c r="R79" s="92">
        <f t="shared" si="86"/>
        <v>1.1086800820227034E-3</v>
      </c>
      <c r="S79" s="92">
        <f t="shared" si="86"/>
        <v>1.1086800820227034E-3</v>
      </c>
      <c r="T79" s="92">
        <f t="shared" si="86"/>
        <v>0</v>
      </c>
      <c r="U79" s="92"/>
      <c r="W79" s="97" t="s">
        <v>465</v>
      </c>
      <c r="X79" s="9">
        <f t="shared" ref="X79" si="91">IF((Z79*$Z$52-Y79*$Y$52)&lt;0,Y79*$Y$52/$X$52,(Z79*$Z$52-Y79*$Y$52)/$X$52)</f>
        <v>6.9195835139101826E-3</v>
      </c>
      <c r="Y79" s="9">
        <v>0</v>
      </c>
      <c r="Z79" s="178">
        <f t="shared" si="88"/>
        <v>2.4084778420038534E-3</v>
      </c>
      <c r="AA79" s="154"/>
    </row>
    <row r="80" spans="1:29" x14ac:dyDescent="0.15">
      <c r="A80" s="42" t="s">
        <v>53</v>
      </c>
      <c r="B80" s="53">
        <f t="shared" si="63"/>
        <v>3.8264179822022508E-4</v>
      </c>
      <c r="C80" s="53">
        <f t="shared" si="64"/>
        <v>3.8264179822022508E-4</v>
      </c>
      <c r="D80" s="53">
        <f t="shared" si="65"/>
        <v>3.8264179822022508E-4</v>
      </c>
      <c r="E80" s="53">
        <f t="shared" si="66"/>
        <v>3.8264179822022508E-4</v>
      </c>
      <c r="F80" s="53">
        <f t="shared" si="67"/>
        <v>3.8264179822022508E-4</v>
      </c>
      <c r="G80" s="204">
        <f t="shared" si="68"/>
        <v>3.8264179822022508E-4</v>
      </c>
      <c r="H80" s="204">
        <f t="shared" si="75"/>
        <v>3.8264179822022508E-4</v>
      </c>
      <c r="I80" s="204">
        <f t="shared" si="69"/>
        <v>3.8264179822022508E-4</v>
      </c>
      <c r="J80" s="204">
        <f t="shared" si="70"/>
        <v>3.8264179822022508E-4</v>
      </c>
      <c r="K80" s="204">
        <f t="shared" si="71"/>
        <v>3.8264179822022508E-4</v>
      </c>
      <c r="L80" s="204">
        <f t="shared" si="72"/>
        <v>3.8264179822022508E-4</v>
      </c>
      <c r="M80" s="204">
        <f t="shared" si="76"/>
        <v>3.8264179822022508E-4</v>
      </c>
      <c r="N80" s="204">
        <f t="shared" si="77"/>
        <v>3.8264179822022508E-4</v>
      </c>
      <c r="O80" s="366">
        <f t="shared" si="90"/>
        <v>1.0119288585963848E-3</v>
      </c>
      <c r="P80" s="213">
        <f t="shared" si="89"/>
        <v>5.4515088939367448E-4</v>
      </c>
      <c r="Q80" s="92">
        <f t="shared" si="89"/>
        <v>3.8264179822022513E-4</v>
      </c>
      <c r="R80" s="92">
        <f t="shared" si="86"/>
        <v>3.8264179822022508E-4</v>
      </c>
      <c r="S80" s="92">
        <f t="shared" si="86"/>
        <v>3.8264179822022508E-4</v>
      </c>
      <c r="T80" s="92">
        <f t="shared" si="86"/>
        <v>0</v>
      </c>
      <c r="U80" s="92"/>
      <c r="W80" s="97" t="s">
        <v>55</v>
      </c>
      <c r="X80" s="9">
        <f t="shared" si="80"/>
        <v>2.2652100368130571E-5</v>
      </c>
      <c r="Y80" s="9">
        <v>3.3054830185670933E-5</v>
      </c>
      <c r="Z80" s="178">
        <f>SUMPRODUCT(B86:D86,$B$52:$D$52)/SUM($B$52:$D$52)</f>
        <v>2.9433984478478855E-5</v>
      </c>
      <c r="AA80" s="154"/>
    </row>
    <row r="81" spans="1:27" x14ac:dyDescent="0.15">
      <c r="A81" s="42" t="s">
        <v>54</v>
      </c>
      <c r="B81" s="53">
        <f t="shared" si="63"/>
        <v>9.81132815949295E-6</v>
      </c>
      <c r="C81" s="53">
        <f t="shared" si="64"/>
        <v>9.81132815949295E-6</v>
      </c>
      <c r="D81" s="53">
        <f t="shared" si="65"/>
        <v>9.81132815949295E-6</v>
      </c>
      <c r="E81" s="53">
        <f t="shared" si="66"/>
        <v>9.81132815949295E-6</v>
      </c>
      <c r="F81" s="53">
        <f t="shared" si="67"/>
        <v>9.81132815949295E-6</v>
      </c>
      <c r="G81" s="204">
        <f t="shared" si="68"/>
        <v>9.81132815949295E-6</v>
      </c>
      <c r="H81" s="204">
        <f t="shared" si="75"/>
        <v>9.81132815949295E-6</v>
      </c>
      <c r="I81" s="204">
        <f t="shared" si="69"/>
        <v>9.81132815949295E-6</v>
      </c>
      <c r="J81" s="204">
        <f t="shared" si="70"/>
        <v>9.81132815949295E-6</v>
      </c>
      <c r="K81" s="204">
        <f t="shared" si="71"/>
        <v>9.81132815949295E-6</v>
      </c>
      <c r="L81" s="204">
        <f t="shared" si="72"/>
        <v>9.81132815949295E-6</v>
      </c>
      <c r="M81" s="204">
        <f t="shared" si="76"/>
        <v>9.81132815949295E-6</v>
      </c>
      <c r="N81" s="204">
        <f t="shared" si="77"/>
        <v>9.81132815949295E-6</v>
      </c>
      <c r="O81" s="366">
        <f t="shared" si="90"/>
        <v>6.336738102725943E-6</v>
      </c>
      <c r="P81" s="213">
        <f t="shared" si="89"/>
        <v>8.9140389764164917E-6</v>
      </c>
      <c r="Q81" s="92">
        <f t="shared" si="89"/>
        <v>9.81132815949295E-6</v>
      </c>
      <c r="R81" s="92">
        <f t="shared" si="86"/>
        <v>9.8113281594929517E-6</v>
      </c>
      <c r="S81" s="92">
        <f t="shared" si="86"/>
        <v>9.81132815949295E-6</v>
      </c>
      <c r="T81" s="92">
        <f t="shared" si="86"/>
        <v>0</v>
      </c>
      <c r="U81" s="92"/>
      <c r="W81" s="97" t="s">
        <v>56</v>
      </c>
      <c r="X81" s="9">
        <f t="shared" si="80"/>
        <v>8.8016642643843777E-4</v>
      </c>
      <c r="Y81" s="9">
        <v>1.166641065376621E-5</v>
      </c>
      <c r="Z81" s="178">
        <f t="shared" ref="Z81:Z84" si="92">SUMPRODUCT(B87:D87,$B$52:$D$52)/SUM($B$52:$D$52)</f>
        <v>3.139625011037744E-4</v>
      </c>
      <c r="AA81" s="154"/>
    </row>
    <row r="82" spans="1:27" x14ac:dyDescent="0.15">
      <c r="A82" s="72" t="s">
        <v>38</v>
      </c>
      <c r="B82" s="61">
        <f t="shared" si="63"/>
        <v>0</v>
      </c>
      <c r="C82" s="61">
        <f t="shared" si="64"/>
        <v>5.387931034482759E-3</v>
      </c>
      <c r="D82" s="61">
        <f t="shared" si="65"/>
        <v>6.9348127600554789E-3</v>
      </c>
      <c r="E82" s="61">
        <f t="shared" si="66"/>
        <v>0</v>
      </c>
      <c r="F82" s="61">
        <f t="shared" si="67"/>
        <v>0</v>
      </c>
      <c r="G82" s="205">
        <f t="shared" si="68"/>
        <v>0</v>
      </c>
      <c r="H82" s="205">
        <f t="shared" si="75"/>
        <v>0</v>
      </c>
      <c r="I82" s="205">
        <f t="shared" si="69"/>
        <v>0</v>
      </c>
      <c r="J82" s="205">
        <f t="shared" si="70"/>
        <v>0</v>
      </c>
      <c r="K82" s="205">
        <f t="shared" si="71"/>
        <v>0</v>
      </c>
      <c r="L82" s="205">
        <f t="shared" si="72"/>
        <v>0</v>
      </c>
      <c r="M82" s="205">
        <f t="shared" si="76"/>
        <v>0</v>
      </c>
      <c r="N82" s="205">
        <f t="shared" si="77"/>
        <v>0</v>
      </c>
      <c r="O82" s="366">
        <f t="shared" si="90"/>
        <v>6.9195835139101826E-3</v>
      </c>
      <c r="P82" s="213">
        <f t="shared" si="89"/>
        <v>1.7869352461691397E-3</v>
      </c>
      <c r="Q82" s="92">
        <f t="shared" si="89"/>
        <v>0</v>
      </c>
      <c r="R82" s="92">
        <f t="shared" si="86"/>
        <v>0</v>
      </c>
      <c r="S82" s="92">
        <f t="shared" si="86"/>
        <v>0</v>
      </c>
      <c r="T82" s="92">
        <f t="shared" si="86"/>
        <v>0</v>
      </c>
      <c r="U82" s="92"/>
      <c r="W82" s="97" t="s">
        <v>57</v>
      </c>
      <c r="X82" s="9">
        <f t="shared" si="80"/>
        <v>2.4546168402489594E-5</v>
      </c>
      <c r="Y82" s="154">
        <v>1.9444017756276973E-6</v>
      </c>
      <c r="Z82" s="178">
        <f t="shared" si="92"/>
        <v>9.81132815949295E-6</v>
      </c>
      <c r="AA82" s="154"/>
    </row>
    <row r="83" spans="1:27" x14ac:dyDescent="0.15">
      <c r="A83" s="76" t="s">
        <v>28</v>
      </c>
      <c r="B83" s="93">
        <f t="shared" si="63"/>
        <v>0</v>
      </c>
      <c r="C83" s="93">
        <f t="shared" si="64"/>
        <v>0</v>
      </c>
      <c r="D83" s="93">
        <f t="shared" si="65"/>
        <v>0</v>
      </c>
      <c r="E83" s="93">
        <f t="shared" si="66"/>
        <v>0</v>
      </c>
      <c r="F83" s="93">
        <f t="shared" si="67"/>
        <v>0</v>
      </c>
      <c r="G83" s="206">
        <f t="shared" si="68"/>
        <v>0</v>
      </c>
      <c r="H83" s="206">
        <f t="shared" si="75"/>
        <v>0</v>
      </c>
      <c r="I83" s="206">
        <f t="shared" si="69"/>
        <v>0</v>
      </c>
      <c r="J83" s="206">
        <f t="shared" si="70"/>
        <v>0</v>
      </c>
      <c r="K83" s="206">
        <f t="shared" si="71"/>
        <v>0</v>
      </c>
      <c r="L83" s="206">
        <f t="shared" si="72"/>
        <v>0</v>
      </c>
      <c r="M83" s="206">
        <f t="shared" si="76"/>
        <v>0</v>
      </c>
      <c r="N83" s="206">
        <f t="shared" si="77"/>
        <v>0</v>
      </c>
      <c r="O83" s="366" t="str">
        <f t="shared" si="90"/>
        <v>0%</v>
      </c>
      <c r="P83" s="213">
        <f t="shared" si="89"/>
        <v>0</v>
      </c>
      <c r="Q83" s="92">
        <f t="shared" si="89"/>
        <v>0</v>
      </c>
      <c r="R83" s="92">
        <f t="shared" si="86"/>
        <v>0</v>
      </c>
      <c r="S83" s="92">
        <f t="shared" si="86"/>
        <v>0</v>
      </c>
      <c r="T83" s="92">
        <f t="shared" si="86"/>
        <v>0</v>
      </c>
      <c r="U83" s="92"/>
      <c r="W83" s="97" t="s">
        <v>58</v>
      </c>
      <c r="X83" s="9">
        <f t="shared" si="80"/>
        <v>9.2015045705374002E-4</v>
      </c>
      <c r="Y83" s="154">
        <v>3.9665796222805111E-4</v>
      </c>
      <c r="Z83" s="178">
        <f t="shared" si="92"/>
        <v>5.78868361410084E-4</v>
      </c>
      <c r="AA83" s="154"/>
    </row>
    <row r="84" spans="1:27" x14ac:dyDescent="0.15">
      <c r="A84" s="65" t="s">
        <v>36</v>
      </c>
      <c r="B84" s="39">
        <f t="shared" si="63"/>
        <v>0.99906792382484821</v>
      </c>
      <c r="C84" s="39">
        <f t="shared" si="64"/>
        <v>0.99906792382484821</v>
      </c>
      <c r="D84" s="39">
        <f t="shared" si="65"/>
        <v>0.99906792382484821</v>
      </c>
      <c r="E84" s="39">
        <f t="shared" si="66"/>
        <v>0.99906792382484821</v>
      </c>
      <c r="F84" s="39">
        <f t="shared" si="67"/>
        <v>0.99906792382484821</v>
      </c>
      <c r="G84" s="207">
        <f t="shared" si="68"/>
        <v>0.99906792382484821</v>
      </c>
      <c r="H84" s="207">
        <f t="shared" si="75"/>
        <v>0.99906792382484821</v>
      </c>
      <c r="I84" s="207">
        <f t="shared" si="69"/>
        <v>0.99906792382484821</v>
      </c>
      <c r="J84" s="207">
        <f t="shared" si="70"/>
        <v>0.99906792382484821</v>
      </c>
      <c r="K84" s="207">
        <f t="shared" si="71"/>
        <v>0.99906792382484821</v>
      </c>
      <c r="L84" s="207">
        <f t="shared" si="72"/>
        <v>0.99906792382484821</v>
      </c>
      <c r="M84" s="207">
        <f t="shared" si="76"/>
        <v>0.99906792382484821</v>
      </c>
      <c r="N84" s="207">
        <f t="shared" si="77"/>
        <v>0.99906792382484821</v>
      </c>
      <c r="O84" s="366">
        <f>O85</f>
        <v>0.99815248484773744</v>
      </c>
      <c r="P84" s="225">
        <f t="shared" si="89"/>
        <v>0.99883151795293013</v>
      </c>
      <c r="Q84" s="226">
        <f t="shared" si="89"/>
        <v>0.9990679238248481</v>
      </c>
      <c r="R84" s="226">
        <f t="shared" si="86"/>
        <v>0.99906792382484821</v>
      </c>
      <c r="S84" s="226">
        <f t="shared" si="86"/>
        <v>0.99906792382484821</v>
      </c>
      <c r="T84" s="226">
        <f t="shared" si="86"/>
        <v>0</v>
      </c>
      <c r="U84" s="226"/>
      <c r="W84" s="97" t="s">
        <v>466</v>
      </c>
      <c r="X84" s="9">
        <f t="shared" si="80"/>
        <v>0</v>
      </c>
      <c r="Y84" s="154">
        <v>0</v>
      </c>
      <c r="Z84" s="178">
        <f t="shared" si="92"/>
        <v>0</v>
      </c>
      <c r="AA84" s="154"/>
    </row>
    <row r="85" spans="1:27" x14ac:dyDescent="0.35">
      <c r="A85" s="40" t="s">
        <v>460</v>
      </c>
      <c r="B85" s="41">
        <f t="shared" si="63"/>
        <v>0.99906792382484821</v>
      </c>
      <c r="C85" s="41">
        <f t="shared" si="64"/>
        <v>0.99906792382484821</v>
      </c>
      <c r="D85" s="41">
        <f t="shared" si="65"/>
        <v>0.99906792382484821</v>
      </c>
      <c r="E85" s="41">
        <f t="shared" si="66"/>
        <v>0.99906792382484821</v>
      </c>
      <c r="F85" s="41">
        <f t="shared" si="67"/>
        <v>0.99906792382484821</v>
      </c>
      <c r="G85" s="208">
        <f t="shared" si="68"/>
        <v>0.99906792382484821</v>
      </c>
      <c r="H85" s="208">
        <f t="shared" si="75"/>
        <v>0.99906792382484821</v>
      </c>
      <c r="I85" s="208">
        <f t="shared" si="69"/>
        <v>0.99906792382484821</v>
      </c>
      <c r="J85" s="208">
        <f t="shared" si="70"/>
        <v>0.99906792382484821</v>
      </c>
      <c r="K85" s="208">
        <f t="shared" si="71"/>
        <v>0.99906792382484821</v>
      </c>
      <c r="L85" s="208">
        <f t="shared" si="72"/>
        <v>0.99906792382484821</v>
      </c>
      <c r="M85" s="208">
        <f t="shared" si="76"/>
        <v>0.99906792382484821</v>
      </c>
      <c r="N85" s="208">
        <f t="shared" si="77"/>
        <v>0.99906792382484821</v>
      </c>
      <c r="O85" s="366">
        <f t="shared" ref="O85:O93" si="93">_xlfn.IFNA(VLOOKUP(A85,$W$52:$Y$89,2,0),"0%")</f>
        <v>0.99815248484773744</v>
      </c>
      <c r="P85" s="225">
        <f t="shared" si="89"/>
        <v>0.99883151795293013</v>
      </c>
      <c r="Q85" s="226">
        <f t="shared" si="89"/>
        <v>0.9990679238248481</v>
      </c>
      <c r="R85" s="226">
        <f t="shared" si="86"/>
        <v>0.99906792382484821</v>
      </c>
      <c r="S85" s="226">
        <f t="shared" si="86"/>
        <v>0.99906792382484821</v>
      </c>
      <c r="T85" s="226">
        <f t="shared" si="86"/>
        <v>0</v>
      </c>
      <c r="U85" s="226"/>
      <c r="AA85" s="154"/>
    </row>
    <row r="86" spans="1:27" x14ac:dyDescent="0.15">
      <c r="A86" s="42" t="s">
        <v>55</v>
      </c>
      <c r="B86" s="53">
        <f t="shared" si="63"/>
        <v>2.9433984478478852E-5</v>
      </c>
      <c r="C86" s="53">
        <f t="shared" si="64"/>
        <v>2.9433984478478852E-5</v>
      </c>
      <c r="D86" s="53">
        <f t="shared" si="65"/>
        <v>2.9433984478478852E-5</v>
      </c>
      <c r="E86" s="53">
        <f t="shared" si="66"/>
        <v>2.9433984478478852E-5</v>
      </c>
      <c r="F86" s="53">
        <f t="shared" si="67"/>
        <v>2.9433984478478852E-5</v>
      </c>
      <c r="G86" s="204">
        <f t="shared" si="68"/>
        <v>2.9433984478478852E-5</v>
      </c>
      <c r="H86" s="204">
        <f t="shared" si="75"/>
        <v>2.9433984478478852E-5</v>
      </c>
      <c r="I86" s="204">
        <f t="shared" si="69"/>
        <v>2.9433984478478852E-5</v>
      </c>
      <c r="J86" s="204">
        <f t="shared" si="70"/>
        <v>2.9433984478478852E-5</v>
      </c>
      <c r="K86" s="204">
        <f t="shared" si="71"/>
        <v>2.9433984478478852E-5</v>
      </c>
      <c r="L86" s="204">
        <f t="shared" si="72"/>
        <v>2.9433984478478852E-5</v>
      </c>
      <c r="M86" s="204">
        <f t="shared" si="76"/>
        <v>2.9433984478478852E-5</v>
      </c>
      <c r="N86" s="204">
        <f t="shared" si="77"/>
        <v>2.9433984478478852E-5</v>
      </c>
      <c r="O86" s="366">
        <f t="shared" si="93"/>
        <v>2.2652100368130571E-5</v>
      </c>
      <c r="P86" s="213">
        <f t="shared" si="89"/>
        <v>2.7682609164075343E-5</v>
      </c>
      <c r="Q86" s="92">
        <f t="shared" si="89"/>
        <v>2.9433984478478855E-5</v>
      </c>
      <c r="R86" s="92">
        <f t="shared" si="86"/>
        <v>2.9433984478478855E-5</v>
      </c>
      <c r="S86" s="92">
        <f t="shared" si="86"/>
        <v>2.9433984478478852E-5</v>
      </c>
      <c r="T86" s="92">
        <f t="shared" si="86"/>
        <v>0</v>
      </c>
      <c r="U86" s="92"/>
      <c r="AA86" s="154"/>
    </row>
    <row r="87" spans="1:27" x14ac:dyDescent="0.15">
      <c r="A87" s="42" t="s">
        <v>56</v>
      </c>
      <c r="B87" s="53">
        <f t="shared" si="63"/>
        <v>3.139625011037744E-4</v>
      </c>
      <c r="C87" s="53">
        <f t="shared" si="64"/>
        <v>3.139625011037744E-4</v>
      </c>
      <c r="D87" s="53">
        <f t="shared" si="65"/>
        <v>3.139625011037744E-4</v>
      </c>
      <c r="E87" s="53">
        <f t="shared" si="66"/>
        <v>3.139625011037744E-4</v>
      </c>
      <c r="F87" s="53">
        <f t="shared" si="67"/>
        <v>3.139625011037744E-4</v>
      </c>
      <c r="G87" s="204">
        <f t="shared" si="68"/>
        <v>3.139625011037744E-4</v>
      </c>
      <c r="H87" s="204">
        <f t="shared" si="75"/>
        <v>3.139625011037744E-4</v>
      </c>
      <c r="I87" s="204">
        <f t="shared" si="69"/>
        <v>3.139625011037744E-4</v>
      </c>
      <c r="J87" s="204">
        <f t="shared" si="70"/>
        <v>3.139625011037744E-4</v>
      </c>
      <c r="K87" s="204">
        <f t="shared" si="71"/>
        <v>3.139625011037744E-4</v>
      </c>
      <c r="L87" s="204">
        <f t="shared" si="72"/>
        <v>3.139625011037744E-4</v>
      </c>
      <c r="M87" s="204">
        <f t="shared" si="76"/>
        <v>3.139625011037744E-4</v>
      </c>
      <c r="N87" s="204">
        <f t="shared" si="77"/>
        <v>3.139625011037744E-4</v>
      </c>
      <c r="O87" s="366">
        <f t="shared" si="93"/>
        <v>8.8016642643843777E-4</v>
      </c>
      <c r="P87" s="213">
        <f t="shared" si="89"/>
        <v>4.6018080292293834E-4</v>
      </c>
      <c r="Q87" s="92">
        <f t="shared" si="89"/>
        <v>3.139625011037744E-4</v>
      </c>
      <c r="R87" s="92">
        <f t="shared" ref="R87:T93" si="94">IF(R$53=0,0%,SUMPRODUCT(($B$50:$O$50=R$50)*$B$53:$O$53*$B87:$O87)/R$53)</f>
        <v>3.1396250110377446E-4</v>
      </c>
      <c r="S87" s="92">
        <f t="shared" si="94"/>
        <v>3.139625011037744E-4</v>
      </c>
      <c r="T87" s="92">
        <f t="shared" si="94"/>
        <v>0</v>
      </c>
      <c r="U87" s="92"/>
      <c r="AA87" s="154"/>
    </row>
    <row r="88" spans="1:27" x14ac:dyDescent="0.15">
      <c r="A88" s="42" t="s">
        <v>57</v>
      </c>
      <c r="B88" s="53">
        <f t="shared" si="63"/>
        <v>9.81132815949295E-6</v>
      </c>
      <c r="C88" s="53">
        <f t="shared" si="64"/>
        <v>9.81132815949295E-6</v>
      </c>
      <c r="D88" s="53">
        <f t="shared" si="65"/>
        <v>9.81132815949295E-6</v>
      </c>
      <c r="E88" s="53">
        <f t="shared" si="66"/>
        <v>9.81132815949295E-6</v>
      </c>
      <c r="F88" s="53">
        <f t="shared" si="67"/>
        <v>9.81132815949295E-6</v>
      </c>
      <c r="G88" s="204">
        <f t="shared" si="68"/>
        <v>9.81132815949295E-6</v>
      </c>
      <c r="H88" s="204">
        <f t="shared" si="75"/>
        <v>9.81132815949295E-6</v>
      </c>
      <c r="I88" s="204">
        <f t="shared" si="69"/>
        <v>9.81132815949295E-6</v>
      </c>
      <c r="J88" s="204">
        <f t="shared" si="70"/>
        <v>9.81132815949295E-6</v>
      </c>
      <c r="K88" s="204">
        <f t="shared" si="71"/>
        <v>9.81132815949295E-6</v>
      </c>
      <c r="L88" s="204">
        <f t="shared" si="72"/>
        <v>9.81132815949295E-6</v>
      </c>
      <c r="M88" s="204">
        <f t="shared" si="76"/>
        <v>9.81132815949295E-6</v>
      </c>
      <c r="N88" s="204">
        <f t="shared" si="77"/>
        <v>9.81132815949295E-6</v>
      </c>
      <c r="O88" s="366">
        <f t="shared" si="93"/>
        <v>2.4546168402489594E-5</v>
      </c>
      <c r="P88" s="213">
        <f t="shared" si="89"/>
        <v>1.3616500150545809E-5</v>
      </c>
      <c r="Q88" s="92">
        <f t="shared" si="89"/>
        <v>9.81132815949295E-6</v>
      </c>
      <c r="R88" s="92">
        <f t="shared" si="94"/>
        <v>9.8113281594929517E-6</v>
      </c>
      <c r="S88" s="92">
        <f t="shared" si="94"/>
        <v>9.81132815949295E-6</v>
      </c>
      <c r="T88" s="92">
        <f t="shared" si="94"/>
        <v>0</v>
      </c>
      <c r="U88" s="92"/>
      <c r="AA88" s="154"/>
    </row>
    <row r="89" spans="1:27" x14ac:dyDescent="0.15">
      <c r="A89" s="42" t="s">
        <v>58</v>
      </c>
      <c r="B89" s="53">
        <f t="shared" si="63"/>
        <v>5.7886836141008411E-4</v>
      </c>
      <c r="C89" s="53">
        <f t="shared" si="64"/>
        <v>5.7886836141008411E-4</v>
      </c>
      <c r="D89" s="53">
        <f t="shared" si="65"/>
        <v>5.7886836141008411E-4</v>
      </c>
      <c r="E89" s="53">
        <f t="shared" si="66"/>
        <v>5.7886836141008411E-4</v>
      </c>
      <c r="F89" s="53">
        <f t="shared" si="67"/>
        <v>5.7886836141008411E-4</v>
      </c>
      <c r="G89" s="204">
        <f t="shared" si="68"/>
        <v>5.7886836141008411E-4</v>
      </c>
      <c r="H89" s="204">
        <f t="shared" si="75"/>
        <v>5.7886836141008411E-4</v>
      </c>
      <c r="I89" s="204">
        <f t="shared" si="69"/>
        <v>5.7886836141008411E-4</v>
      </c>
      <c r="J89" s="204">
        <f t="shared" si="70"/>
        <v>5.7886836141008411E-4</v>
      </c>
      <c r="K89" s="204">
        <f t="shared" si="71"/>
        <v>5.7886836141008411E-4</v>
      </c>
      <c r="L89" s="204">
        <f t="shared" si="72"/>
        <v>5.7886836141008411E-4</v>
      </c>
      <c r="M89" s="204">
        <f t="shared" si="76"/>
        <v>5.7886836141008411E-4</v>
      </c>
      <c r="N89" s="204">
        <f t="shared" si="77"/>
        <v>5.7886836141008411E-4</v>
      </c>
      <c r="O89" s="366">
        <f t="shared" si="93"/>
        <v>9.2015045705374002E-4</v>
      </c>
      <c r="P89" s="213">
        <f t="shared" si="89"/>
        <v>6.6700213483245248E-4</v>
      </c>
      <c r="Q89" s="92">
        <f t="shared" si="89"/>
        <v>5.78868361410084E-4</v>
      </c>
      <c r="R89" s="92">
        <f t="shared" si="94"/>
        <v>5.7886836141008411E-4</v>
      </c>
      <c r="S89" s="92">
        <f t="shared" si="94"/>
        <v>5.7886836141008411E-4</v>
      </c>
      <c r="T89" s="92">
        <f t="shared" si="94"/>
        <v>0</v>
      </c>
      <c r="U89" s="92"/>
      <c r="AA89" s="154"/>
    </row>
    <row r="90" spans="1:27" x14ac:dyDescent="0.15">
      <c r="A90" s="72" t="s">
        <v>39</v>
      </c>
      <c r="B90" s="61">
        <f t="shared" si="63"/>
        <v>0</v>
      </c>
      <c r="C90" s="61">
        <f t="shared" si="64"/>
        <v>0</v>
      </c>
      <c r="D90" s="61">
        <f t="shared" si="65"/>
        <v>0</v>
      </c>
      <c r="E90" s="61">
        <f t="shared" si="66"/>
        <v>0</v>
      </c>
      <c r="F90" s="61">
        <f t="shared" si="67"/>
        <v>0</v>
      </c>
      <c r="G90" s="205">
        <f t="shared" si="68"/>
        <v>0</v>
      </c>
      <c r="H90" s="205">
        <f t="shared" si="75"/>
        <v>0</v>
      </c>
      <c r="I90" s="205">
        <f t="shared" si="69"/>
        <v>0</v>
      </c>
      <c r="J90" s="205">
        <f t="shared" si="70"/>
        <v>0</v>
      </c>
      <c r="K90" s="205">
        <f t="shared" si="71"/>
        <v>0</v>
      </c>
      <c r="L90" s="205">
        <f t="shared" si="72"/>
        <v>0</v>
      </c>
      <c r="M90" s="205">
        <f t="shared" si="76"/>
        <v>0</v>
      </c>
      <c r="N90" s="205">
        <f t="shared" si="77"/>
        <v>0</v>
      </c>
      <c r="O90" s="366">
        <f t="shared" si="93"/>
        <v>0</v>
      </c>
      <c r="P90" s="213">
        <f t="shared" si="89"/>
        <v>0</v>
      </c>
      <c r="Q90" s="92">
        <f t="shared" si="89"/>
        <v>0</v>
      </c>
      <c r="R90" s="92">
        <f t="shared" si="94"/>
        <v>0</v>
      </c>
      <c r="S90" s="92">
        <f t="shared" si="94"/>
        <v>0</v>
      </c>
      <c r="T90" s="92">
        <f t="shared" si="94"/>
        <v>0</v>
      </c>
      <c r="U90" s="92"/>
      <c r="AA90" s="154"/>
    </row>
    <row r="91" spans="1:27" x14ac:dyDescent="0.15">
      <c r="A91" s="76" t="s">
        <v>28</v>
      </c>
      <c r="B91" s="93">
        <f t="shared" si="63"/>
        <v>0</v>
      </c>
      <c r="C91" s="93">
        <f t="shared" si="64"/>
        <v>0</v>
      </c>
      <c r="D91" s="93">
        <f t="shared" si="65"/>
        <v>0</v>
      </c>
      <c r="E91" s="93">
        <f t="shared" si="66"/>
        <v>0</v>
      </c>
      <c r="F91" s="93">
        <f t="shared" si="67"/>
        <v>0</v>
      </c>
      <c r="G91" s="206">
        <f t="shared" si="68"/>
        <v>0</v>
      </c>
      <c r="H91" s="206">
        <f t="shared" si="75"/>
        <v>0</v>
      </c>
      <c r="I91" s="206">
        <f t="shared" si="69"/>
        <v>0</v>
      </c>
      <c r="J91" s="206">
        <f t="shared" si="70"/>
        <v>0</v>
      </c>
      <c r="K91" s="206">
        <f t="shared" si="71"/>
        <v>0</v>
      </c>
      <c r="L91" s="206">
        <f t="shared" si="72"/>
        <v>0</v>
      </c>
      <c r="M91" s="206">
        <f t="shared" si="76"/>
        <v>0</v>
      </c>
      <c r="N91" s="206">
        <f t="shared" si="77"/>
        <v>0</v>
      </c>
      <c r="O91" s="366" t="str">
        <f t="shared" si="93"/>
        <v>0%</v>
      </c>
      <c r="P91" s="213">
        <f t="shared" si="89"/>
        <v>0</v>
      </c>
      <c r="Q91" s="92">
        <f t="shared" si="89"/>
        <v>0</v>
      </c>
      <c r="R91" s="92">
        <f t="shared" si="94"/>
        <v>0</v>
      </c>
      <c r="S91" s="92">
        <f t="shared" si="94"/>
        <v>0</v>
      </c>
      <c r="T91" s="92">
        <f t="shared" si="94"/>
        <v>0</v>
      </c>
      <c r="U91" s="92"/>
      <c r="AA91" s="154"/>
    </row>
    <row r="92" spans="1:27" x14ac:dyDescent="0.15">
      <c r="A92" s="81" t="s">
        <v>478</v>
      </c>
      <c r="B92" s="8">
        <f>F46</f>
        <v>0</v>
      </c>
      <c r="C92" s="8">
        <f>K46</f>
        <v>3.5999999999999999E-3</v>
      </c>
      <c r="D92" s="8">
        <f>P46</f>
        <v>5.387931034482759E-3</v>
      </c>
      <c r="E92" s="8">
        <f>U46</f>
        <v>1.9834812760055481E-2</v>
      </c>
      <c r="F92" s="8">
        <f>Z46</f>
        <v>7.2411296162201303E-3</v>
      </c>
      <c r="G92" s="201">
        <f>AE46</f>
        <v>4.8880866425992778E-2</v>
      </c>
      <c r="H92" s="201">
        <f t="shared" si="75"/>
        <v>0</v>
      </c>
      <c r="I92" s="201">
        <f t="shared" si="69"/>
        <v>0</v>
      </c>
      <c r="J92" s="201">
        <f t="shared" si="70"/>
        <v>0</v>
      </c>
      <c r="K92" s="201">
        <f t="shared" si="71"/>
        <v>0</v>
      </c>
      <c r="L92" s="201">
        <f t="shared" si="72"/>
        <v>0</v>
      </c>
      <c r="M92" s="201">
        <f t="shared" si="76"/>
        <v>0</v>
      </c>
      <c r="N92" s="201">
        <f t="shared" si="77"/>
        <v>0</v>
      </c>
      <c r="O92" s="366" t="str">
        <f t="shared" si="93"/>
        <v>0%</v>
      </c>
      <c r="P92" s="213">
        <f t="shared" si="89"/>
        <v>8.4789729797781106E-3</v>
      </c>
      <c r="Q92" s="92">
        <f t="shared" si="89"/>
        <v>2.1049598334796891E-2</v>
      </c>
      <c r="R92" s="92">
        <f t="shared" si="94"/>
        <v>0</v>
      </c>
      <c r="S92" s="92">
        <f t="shared" si="94"/>
        <v>0</v>
      </c>
      <c r="T92" s="92">
        <f t="shared" si="94"/>
        <v>0</v>
      </c>
      <c r="U92" s="92"/>
      <c r="AA92" s="154"/>
    </row>
    <row r="93" spans="1:27" x14ac:dyDescent="0.15">
      <c r="A93" s="81" t="s">
        <v>479</v>
      </c>
      <c r="B93" s="8">
        <f>G46</f>
        <v>1.35E-2</v>
      </c>
      <c r="C93" s="8">
        <f>L46</f>
        <v>7.387931034482759E-3</v>
      </c>
      <c r="D93" s="8">
        <f>Q46</f>
        <v>6.9348127600554789E-3</v>
      </c>
      <c r="E93" s="8">
        <f>V46</f>
        <v>7.2411296162201303E-3</v>
      </c>
      <c r="F93" s="8">
        <f>AA46</f>
        <v>5.3880866425992782E-2</v>
      </c>
      <c r="G93" s="201">
        <f>AF46</f>
        <v>0</v>
      </c>
      <c r="H93" s="201">
        <f t="shared" si="75"/>
        <v>0</v>
      </c>
      <c r="I93" s="201">
        <f t="shared" si="69"/>
        <v>0</v>
      </c>
      <c r="J93" s="201">
        <f t="shared" si="70"/>
        <v>0</v>
      </c>
      <c r="K93" s="201">
        <f t="shared" si="71"/>
        <v>0</v>
      </c>
      <c r="L93" s="201">
        <f t="shared" si="72"/>
        <v>0</v>
      </c>
      <c r="M93" s="201">
        <f t="shared" si="76"/>
        <v>0</v>
      </c>
      <c r="N93" s="201">
        <f t="shared" si="77"/>
        <v>0</v>
      </c>
      <c r="O93" s="366" t="str">
        <f t="shared" si="93"/>
        <v>0%</v>
      </c>
      <c r="P93" s="213">
        <f t="shared" si="89"/>
        <v>2.8456943795243553E-2</v>
      </c>
      <c r="Q93" s="92">
        <f t="shared" si="89"/>
        <v>0</v>
      </c>
      <c r="R93" s="92">
        <f t="shared" si="94"/>
        <v>0</v>
      </c>
      <c r="S93" s="92">
        <f t="shared" si="94"/>
        <v>0</v>
      </c>
      <c r="T93" s="92">
        <f t="shared" si="94"/>
        <v>0</v>
      </c>
      <c r="U93" s="92"/>
      <c r="AA93" s="154"/>
    </row>
    <row r="101" spans="5:5" x14ac:dyDescent="0.15">
      <c r="E101" s="154"/>
    </row>
  </sheetData>
  <mergeCells count="33">
    <mergeCell ref="A48:K48"/>
    <mergeCell ref="A49:O49"/>
    <mergeCell ref="P49:U49"/>
    <mergeCell ref="BC4:BG4"/>
    <mergeCell ref="AN3:AR3"/>
    <mergeCell ref="AS3:AW3"/>
    <mergeCell ref="AX3:BB3"/>
    <mergeCell ref="BC3:BG3"/>
    <mergeCell ref="AX4:BB4"/>
    <mergeCell ref="E4:I4"/>
    <mergeCell ref="J4:N4"/>
    <mergeCell ref="O4:S4"/>
    <mergeCell ref="T4:X4"/>
    <mergeCell ref="Y4:AC4"/>
    <mergeCell ref="AI3:AM3"/>
    <mergeCell ref="AD4:AH4"/>
    <mergeCell ref="B2:C2"/>
    <mergeCell ref="D2:D3"/>
    <mergeCell ref="E2:M2"/>
    <mergeCell ref="E3:I3"/>
    <mergeCell ref="J3:N3"/>
    <mergeCell ref="W49:X49"/>
    <mergeCell ref="O3:S3"/>
    <mergeCell ref="T3:X3"/>
    <mergeCell ref="Y3:AC3"/>
    <mergeCell ref="AD3:AH3"/>
    <mergeCell ref="BH3:BL3"/>
    <mergeCell ref="BH4:BL4"/>
    <mergeCell ref="BM3:BQ3"/>
    <mergeCell ref="BM4:BQ4"/>
    <mergeCell ref="AI4:AM4"/>
    <mergeCell ref="AN4:AR4"/>
    <mergeCell ref="AS4:AW4"/>
  </mergeCells>
  <phoneticPr fontId="2" type="noConversion"/>
  <conditionalFormatting sqref="H21:I21">
    <cfRule type="cellIs" dxfId="13693" priority="579" operator="lessThan">
      <formula>#REF!</formula>
    </cfRule>
  </conditionalFormatting>
  <conditionalFormatting sqref="H9:I9">
    <cfRule type="cellIs" dxfId="13692" priority="581" operator="lessThan">
      <formula>#REF!</formula>
    </cfRule>
    <cfRule type="cellIs" dxfId="13691" priority="582" operator="greaterThan">
      <formula>#REF!</formula>
    </cfRule>
  </conditionalFormatting>
  <conditionalFormatting sqref="H10:I10">
    <cfRule type="cellIs" dxfId="13690" priority="580" operator="lessThan">
      <formula>#REF!</formula>
    </cfRule>
  </conditionalFormatting>
  <conditionalFormatting sqref="H11:I11">
    <cfRule type="cellIs" dxfId="13689" priority="578" operator="lessThan">
      <formula>#REF!</formula>
    </cfRule>
  </conditionalFormatting>
  <conditionalFormatting sqref="H12:I12">
    <cfRule type="cellIs" dxfId="13688" priority="577" operator="lessThan">
      <formula>#REF!</formula>
    </cfRule>
  </conditionalFormatting>
  <conditionalFormatting sqref="O19 O13 O17">
    <cfRule type="cellIs" dxfId="13687" priority="576" operator="greaterThan">
      <formula>#REF!</formula>
    </cfRule>
  </conditionalFormatting>
  <conditionalFormatting sqref="H20:I20">
    <cfRule type="cellIs" dxfId="13686" priority="583" operator="lessThan">
      <formula>#REF!</formula>
    </cfRule>
    <cfRule type="cellIs" dxfId="13685" priority="584" operator="lessThan">
      <formula>#REF!</formula>
    </cfRule>
  </conditionalFormatting>
  <conditionalFormatting sqref="M21">
    <cfRule type="cellIs" dxfId="13684" priority="573" operator="lessThan">
      <formula>#REF!</formula>
    </cfRule>
  </conditionalFormatting>
  <conditionalFormatting sqref="M11:N11">
    <cfRule type="cellIs" dxfId="13683" priority="572" operator="lessThan">
      <formula>#REF!</formula>
    </cfRule>
  </conditionalFormatting>
  <conditionalFormatting sqref="M12:N12">
    <cfRule type="cellIs" dxfId="13682" priority="571" operator="lessThan">
      <formula>#REF!</formula>
    </cfRule>
  </conditionalFormatting>
  <conditionalFormatting sqref="M20">
    <cfRule type="cellIs" dxfId="13681" priority="574" operator="lessThan">
      <formula>#REF!</formula>
    </cfRule>
    <cfRule type="cellIs" dxfId="13680" priority="575" operator="lessThan">
      <formula>#REF!</formula>
    </cfRule>
  </conditionalFormatting>
  <conditionalFormatting sqref="E13:G13">
    <cfRule type="cellIs" dxfId="13679" priority="567" operator="greaterThan">
      <formula>#REF!</formula>
    </cfRule>
  </conditionalFormatting>
  <conditionalFormatting sqref="L13">
    <cfRule type="cellIs" dxfId="13678" priority="564" operator="greaterThan">
      <formula>#REF!</formula>
    </cfRule>
  </conditionalFormatting>
  <conditionalFormatting sqref="G14">
    <cfRule type="cellIs" dxfId="13677" priority="563" operator="greaterThan">
      <formula>#REF!</formula>
    </cfRule>
  </conditionalFormatting>
  <conditionalFormatting sqref="H30:I30">
    <cfRule type="cellIs" dxfId="13676" priority="560" operator="lessThan">
      <formula>#REF!</formula>
    </cfRule>
  </conditionalFormatting>
  <conditionalFormatting sqref="H29:I29">
    <cfRule type="cellIs" dxfId="13675" priority="561" operator="lessThan">
      <formula>#REF!</formula>
    </cfRule>
    <cfRule type="cellIs" dxfId="13674" priority="562" operator="lessThan">
      <formula>#REF!</formula>
    </cfRule>
  </conditionalFormatting>
  <conditionalFormatting sqref="M30">
    <cfRule type="cellIs" dxfId="13673" priority="557" operator="lessThan">
      <formula>#REF!</formula>
    </cfRule>
  </conditionalFormatting>
  <conditionalFormatting sqref="M29">
    <cfRule type="cellIs" dxfId="13672" priority="558" operator="lessThan">
      <formula>#REF!</formula>
    </cfRule>
    <cfRule type="cellIs" dxfId="13671" priority="559" operator="lessThan">
      <formula>#REF!</formula>
    </cfRule>
  </conditionalFormatting>
  <conditionalFormatting sqref="H39:I39">
    <cfRule type="cellIs" dxfId="13670" priority="554" operator="lessThan">
      <formula>#REF!</formula>
    </cfRule>
  </conditionalFormatting>
  <conditionalFormatting sqref="H38:I38">
    <cfRule type="cellIs" dxfId="13669" priority="555" operator="lessThan">
      <formula>#REF!</formula>
    </cfRule>
    <cfRule type="cellIs" dxfId="13668" priority="556" operator="lessThan">
      <formula>#REF!</formula>
    </cfRule>
  </conditionalFormatting>
  <conditionalFormatting sqref="M39">
    <cfRule type="cellIs" dxfId="13667" priority="553" operator="lessThan">
      <formula>#REF!</formula>
    </cfRule>
  </conditionalFormatting>
  <conditionalFormatting sqref="R21">
    <cfRule type="cellIs" dxfId="13666" priority="550" operator="lessThan">
      <formula>#REF!</formula>
    </cfRule>
  </conditionalFormatting>
  <conditionalFormatting sqref="R11:S11">
    <cfRule type="cellIs" dxfId="13665" priority="549" operator="lessThan">
      <formula>#REF!</formula>
    </cfRule>
  </conditionalFormatting>
  <conditionalFormatting sqref="R12:S12">
    <cfRule type="cellIs" dxfId="13664" priority="548" operator="lessThan">
      <formula>#REF!</formula>
    </cfRule>
  </conditionalFormatting>
  <conditionalFormatting sqref="R20">
    <cfRule type="cellIs" dxfId="13663" priority="551" operator="lessThan">
      <formula>#REF!</formula>
    </cfRule>
    <cfRule type="cellIs" dxfId="13662" priority="552" operator="lessThan">
      <formula>#REF!</formula>
    </cfRule>
  </conditionalFormatting>
  <conditionalFormatting sqref="R30">
    <cfRule type="cellIs" dxfId="13661" priority="545" operator="lessThan">
      <formula>#REF!</formula>
    </cfRule>
  </conditionalFormatting>
  <conditionalFormatting sqref="R29">
    <cfRule type="cellIs" dxfId="13660" priority="546" operator="lessThan">
      <formula>#REF!</formula>
    </cfRule>
    <cfRule type="cellIs" dxfId="13659" priority="547" operator="lessThan">
      <formula>#REF!</formula>
    </cfRule>
  </conditionalFormatting>
  <conditionalFormatting sqref="R39">
    <cfRule type="cellIs" dxfId="13658" priority="544" operator="lessThan">
      <formula>#REF!</formula>
    </cfRule>
  </conditionalFormatting>
  <conditionalFormatting sqref="M9:N9">
    <cfRule type="cellIs" dxfId="13657" priority="542" operator="lessThan">
      <formula>#REF!</formula>
    </cfRule>
    <cfRule type="cellIs" dxfId="13656" priority="543" operator="greaterThan">
      <formula>#REF!</formula>
    </cfRule>
  </conditionalFormatting>
  <conditionalFormatting sqref="R9:S9">
    <cfRule type="cellIs" dxfId="13655" priority="540" operator="lessThan">
      <formula>#REF!</formula>
    </cfRule>
    <cfRule type="cellIs" dxfId="13654" priority="541" operator="greaterThan">
      <formula>#REF!</formula>
    </cfRule>
  </conditionalFormatting>
  <conditionalFormatting sqref="T19 T13 T17">
    <cfRule type="cellIs" dxfId="13653" priority="539" operator="greaterThan">
      <formula>#REF!</formula>
    </cfRule>
  </conditionalFormatting>
  <conditionalFormatting sqref="W21">
    <cfRule type="cellIs" dxfId="13652" priority="536" operator="lessThan">
      <formula>#REF!</formula>
    </cfRule>
  </conditionalFormatting>
  <conditionalFormatting sqref="W11:X11">
    <cfRule type="cellIs" dxfId="13651" priority="535" operator="lessThan">
      <formula>#REF!</formula>
    </cfRule>
  </conditionalFormatting>
  <conditionalFormatting sqref="W12:X12">
    <cfRule type="cellIs" dxfId="13650" priority="534" operator="lessThan">
      <formula>#REF!</formula>
    </cfRule>
  </conditionalFormatting>
  <conditionalFormatting sqref="W20">
    <cfRule type="cellIs" dxfId="13649" priority="537" operator="lessThan">
      <formula>#REF!</formula>
    </cfRule>
    <cfRule type="cellIs" dxfId="13648" priority="538" operator="lessThan">
      <formula>#REF!</formula>
    </cfRule>
  </conditionalFormatting>
  <conditionalFormatting sqref="W30">
    <cfRule type="cellIs" dxfId="13647" priority="531" operator="lessThan">
      <formula>#REF!</formula>
    </cfRule>
  </conditionalFormatting>
  <conditionalFormatting sqref="W29">
    <cfRule type="cellIs" dxfId="13646" priority="532" operator="lessThan">
      <formula>#REF!</formula>
    </cfRule>
    <cfRule type="cellIs" dxfId="13645" priority="533" operator="lessThan">
      <formula>#REF!</formula>
    </cfRule>
  </conditionalFormatting>
  <conditionalFormatting sqref="W39">
    <cfRule type="cellIs" dxfId="13644" priority="530" operator="lessThan">
      <formula>#REF!</formula>
    </cfRule>
  </conditionalFormatting>
  <conditionalFormatting sqref="W9:X9">
    <cfRule type="cellIs" dxfId="13643" priority="528" operator="lessThan">
      <formula>#REF!</formula>
    </cfRule>
    <cfRule type="cellIs" dxfId="13642" priority="529" operator="greaterThan">
      <formula>#REF!</formula>
    </cfRule>
  </conditionalFormatting>
  <conditionalFormatting sqref="Y13 Y17">
    <cfRule type="cellIs" dxfId="13641" priority="527" operator="greaterThan">
      <formula>#REF!</formula>
    </cfRule>
  </conditionalFormatting>
  <conditionalFormatting sqref="AB21">
    <cfRule type="cellIs" dxfId="13640" priority="524" operator="lessThan">
      <formula>#REF!</formula>
    </cfRule>
  </conditionalFormatting>
  <conditionalFormatting sqref="AB11:AC11">
    <cfRule type="cellIs" dxfId="13639" priority="523" operator="lessThan">
      <formula>#REF!</formula>
    </cfRule>
  </conditionalFormatting>
  <conditionalFormatting sqref="AB12:AC12">
    <cfRule type="cellIs" dxfId="13638" priority="522" operator="lessThan">
      <formula>#REF!</formula>
    </cfRule>
  </conditionalFormatting>
  <conditionalFormatting sqref="AB20">
    <cfRule type="cellIs" dxfId="13637" priority="525" operator="lessThan">
      <formula>#REF!</formula>
    </cfRule>
    <cfRule type="cellIs" dxfId="13636" priority="526" operator="lessThan">
      <formula>#REF!</formula>
    </cfRule>
  </conditionalFormatting>
  <conditionalFormatting sqref="AB30">
    <cfRule type="cellIs" dxfId="13635" priority="519" operator="lessThan">
      <formula>#REF!</formula>
    </cfRule>
  </conditionalFormatting>
  <conditionalFormatting sqref="AB29">
    <cfRule type="cellIs" dxfId="13634" priority="520" operator="lessThan">
      <formula>#REF!</formula>
    </cfRule>
    <cfRule type="cellIs" dxfId="13633" priority="521" operator="lessThan">
      <formula>#REF!</formula>
    </cfRule>
  </conditionalFormatting>
  <conditionalFormatting sqref="AB39">
    <cfRule type="cellIs" dxfId="13632" priority="518" operator="lessThan">
      <formula>#REF!</formula>
    </cfRule>
  </conditionalFormatting>
  <conditionalFormatting sqref="AB9:AC9">
    <cfRule type="cellIs" dxfId="13631" priority="516" operator="lessThan">
      <formula>#REF!</formula>
    </cfRule>
    <cfRule type="cellIs" dxfId="13630" priority="517" operator="greaterThan">
      <formula>#REF!</formula>
    </cfRule>
  </conditionalFormatting>
  <conditionalFormatting sqref="AD19 AD13:AD15 AD17">
    <cfRule type="cellIs" dxfId="13629" priority="515" operator="greaterThan">
      <formula>#REF!</formula>
    </cfRule>
  </conditionalFormatting>
  <conditionalFormatting sqref="AG21">
    <cfRule type="cellIs" dxfId="13628" priority="512" operator="lessThan">
      <formula>#REF!</formula>
    </cfRule>
  </conditionalFormatting>
  <conditionalFormatting sqref="AG11:AH11">
    <cfRule type="cellIs" dxfId="13627" priority="511" operator="lessThan">
      <formula>#REF!</formula>
    </cfRule>
  </conditionalFormatting>
  <conditionalFormatting sqref="AG12:AH12">
    <cfRule type="cellIs" dxfId="13626" priority="510" operator="lessThan">
      <formula>#REF!</formula>
    </cfRule>
  </conditionalFormatting>
  <conditionalFormatting sqref="AG20">
    <cfRule type="cellIs" dxfId="13625" priority="513" operator="lessThan">
      <formula>#REF!</formula>
    </cfRule>
    <cfRule type="cellIs" dxfId="13624" priority="514" operator="lessThan">
      <formula>#REF!</formula>
    </cfRule>
  </conditionalFormatting>
  <conditionalFormatting sqref="AG30">
    <cfRule type="cellIs" dxfId="13623" priority="507" operator="lessThan">
      <formula>#REF!</formula>
    </cfRule>
  </conditionalFormatting>
  <conditionalFormatting sqref="AG29">
    <cfRule type="cellIs" dxfId="13622" priority="508" operator="lessThan">
      <formula>#REF!</formula>
    </cfRule>
    <cfRule type="cellIs" dxfId="13621" priority="509" operator="lessThan">
      <formula>#REF!</formula>
    </cfRule>
  </conditionalFormatting>
  <conditionalFormatting sqref="AG39">
    <cfRule type="cellIs" dxfId="13620" priority="506" operator="lessThan">
      <formula>#REF!</formula>
    </cfRule>
  </conditionalFormatting>
  <conditionalFormatting sqref="AG9:AH9">
    <cfRule type="cellIs" dxfId="13619" priority="504" operator="lessThan">
      <formula>#REF!</formula>
    </cfRule>
    <cfRule type="cellIs" dxfId="13618" priority="505" operator="greaterThan">
      <formula>#REF!</formula>
    </cfRule>
  </conditionalFormatting>
  <conditionalFormatting sqref="P19:Q19">
    <cfRule type="cellIs" dxfId="13617" priority="503" operator="greaterThan">
      <formula>#REF!</formula>
    </cfRule>
  </conditionalFormatting>
  <conditionalFormatting sqref="Q14">
    <cfRule type="cellIs" dxfId="13616" priority="501" operator="greaterThan">
      <formula>#REF!</formula>
    </cfRule>
  </conditionalFormatting>
  <conditionalFormatting sqref="P13:Q13">
    <cfRule type="cellIs" dxfId="13615" priority="500" operator="greaterThan">
      <formula>#REF!</formula>
    </cfRule>
  </conditionalFormatting>
  <conditionalFormatting sqref="P17:Q17">
    <cfRule type="cellIs" dxfId="13614" priority="502" operator="greaterThan">
      <formula>#REF!</formula>
    </cfRule>
  </conditionalFormatting>
  <conditionalFormatting sqref="U19:V19">
    <cfRule type="cellIs" dxfId="13613" priority="499" operator="greaterThan">
      <formula>#REF!</formula>
    </cfRule>
  </conditionalFormatting>
  <conditionalFormatting sqref="V14:V15">
    <cfRule type="cellIs" dxfId="13612" priority="497" operator="greaterThan">
      <formula>#REF!</formula>
    </cfRule>
  </conditionalFormatting>
  <conditionalFormatting sqref="U13:V13">
    <cfRule type="cellIs" dxfId="13611" priority="496" operator="greaterThan">
      <formula>#REF!</formula>
    </cfRule>
  </conditionalFormatting>
  <conditionalFormatting sqref="U17:V17">
    <cfRule type="cellIs" dxfId="13610" priority="498" operator="greaterThan">
      <formula>#REF!</formula>
    </cfRule>
  </conditionalFormatting>
  <conditionalFormatting sqref="AA14:AA15">
    <cfRule type="cellIs" dxfId="13609" priority="493" operator="greaterThan">
      <formula>#REF!</formula>
    </cfRule>
  </conditionalFormatting>
  <conditionalFormatting sqref="Z13:AA13">
    <cfRule type="cellIs" dxfId="13608" priority="492" operator="greaterThan">
      <formula>#REF!</formula>
    </cfRule>
  </conditionalFormatting>
  <conditionalFormatting sqref="Z17:AA17">
    <cfRule type="cellIs" dxfId="13607" priority="494" operator="greaterThan">
      <formula>#REF!</formula>
    </cfRule>
  </conditionalFormatting>
  <conditionalFormatting sqref="AE19:AF19">
    <cfRule type="cellIs" dxfId="13606" priority="491" operator="greaterThan">
      <formula>#REF!</formula>
    </cfRule>
  </conditionalFormatting>
  <conditionalFormatting sqref="AE14:AF15">
    <cfRule type="cellIs" dxfId="13605" priority="489" operator="greaterThan">
      <formula>#REF!</formula>
    </cfRule>
  </conditionalFormatting>
  <conditionalFormatting sqref="AE13:AF13">
    <cfRule type="cellIs" dxfId="13604" priority="488" operator="greaterThan">
      <formula>#REF!</formula>
    </cfRule>
  </conditionalFormatting>
  <conditionalFormatting sqref="AE17:AF17">
    <cfRule type="cellIs" dxfId="13603" priority="490" operator="greaterThan">
      <formula>#REF!</formula>
    </cfRule>
  </conditionalFormatting>
  <conditionalFormatting sqref="M38">
    <cfRule type="cellIs" dxfId="13602" priority="486" operator="lessThan">
      <formula>#REF!</formula>
    </cfRule>
    <cfRule type="cellIs" dxfId="13601" priority="487" operator="lessThan">
      <formula>#REF!</formula>
    </cfRule>
  </conditionalFormatting>
  <conditionalFormatting sqref="R38">
    <cfRule type="cellIs" dxfId="13600" priority="484" operator="lessThan">
      <formula>#REF!</formula>
    </cfRule>
    <cfRule type="cellIs" dxfId="13599" priority="485" operator="lessThan">
      <formula>#REF!</formula>
    </cfRule>
  </conditionalFormatting>
  <conditionalFormatting sqref="W38">
    <cfRule type="cellIs" dxfId="13598" priority="482" operator="lessThan">
      <formula>#REF!</formula>
    </cfRule>
    <cfRule type="cellIs" dxfId="13597" priority="483" operator="lessThan">
      <formula>#REF!</formula>
    </cfRule>
  </conditionalFormatting>
  <conditionalFormatting sqref="AB38">
    <cfRule type="cellIs" dxfId="13596" priority="480" operator="lessThan">
      <formula>#REF!</formula>
    </cfRule>
    <cfRule type="cellIs" dxfId="13595" priority="481" operator="lessThan">
      <formula>#REF!</formula>
    </cfRule>
  </conditionalFormatting>
  <conditionalFormatting sqref="AG38">
    <cfRule type="cellIs" dxfId="13594" priority="478" operator="lessThan">
      <formula>#REF!</formula>
    </cfRule>
    <cfRule type="cellIs" dxfId="13593" priority="479" operator="lessThan">
      <formula>#REF!</formula>
    </cfRule>
  </conditionalFormatting>
  <conditionalFormatting sqref="N10">
    <cfRule type="cellIs" dxfId="13592" priority="477" operator="lessThan">
      <formula>#REF!</formula>
    </cfRule>
  </conditionalFormatting>
  <conditionalFormatting sqref="S10">
    <cfRule type="cellIs" dxfId="13591" priority="476" operator="lessThan">
      <formula>#REF!</formula>
    </cfRule>
  </conditionalFormatting>
  <conditionalFormatting sqref="X10">
    <cfRule type="cellIs" dxfId="13590" priority="475" operator="lessThan">
      <formula>#REF!</formula>
    </cfRule>
  </conditionalFormatting>
  <conditionalFormatting sqref="AC10">
    <cfRule type="cellIs" dxfId="13589" priority="474" operator="lessThan">
      <formula>#REF!</formula>
    </cfRule>
  </conditionalFormatting>
  <conditionalFormatting sqref="AH10">
    <cfRule type="cellIs" dxfId="13588" priority="473" operator="lessThan">
      <formula>#REF!</formula>
    </cfRule>
  </conditionalFormatting>
  <conditionalFormatting sqref="AI19 AI13:AI15 AI17">
    <cfRule type="cellIs" dxfId="13587" priority="472" operator="greaterThan">
      <formula>#REF!</formula>
    </cfRule>
  </conditionalFormatting>
  <conditionalFormatting sqref="AL21">
    <cfRule type="cellIs" dxfId="13586" priority="469" operator="lessThan">
      <formula>#REF!</formula>
    </cfRule>
  </conditionalFormatting>
  <conditionalFormatting sqref="AL11:AM11">
    <cfRule type="cellIs" dxfId="13585" priority="468" operator="lessThan">
      <formula>#REF!</formula>
    </cfRule>
  </conditionalFormatting>
  <conditionalFormatting sqref="AL12:AM12">
    <cfRule type="cellIs" dxfId="13584" priority="467" operator="lessThan">
      <formula>#REF!</formula>
    </cfRule>
  </conditionalFormatting>
  <conditionalFormatting sqref="AL20">
    <cfRule type="cellIs" dxfId="13583" priority="470" operator="lessThan">
      <formula>#REF!</formula>
    </cfRule>
    <cfRule type="cellIs" dxfId="13582" priority="471" operator="lessThan">
      <formula>#REF!</formula>
    </cfRule>
  </conditionalFormatting>
  <conditionalFormatting sqref="AL30">
    <cfRule type="cellIs" dxfId="13581" priority="464" operator="lessThan">
      <formula>#REF!</formula>
    </cfRule>
  </conditionalFormatting>
  <conditionalFormatting sqref="AL29">
    <cfRule type="cellIs" dxfId="13580" priority="465" operator="lessThan">
      <formula>#REF!</formula>
    </cfRule>
    <cfRule type="cellIs" dxfId="13579" priority="466" operator="lessThan">
      <formula>#REF!</formula>
    </cfRule>
  </conditionalFormatting>
  <conditionalFormatting sqref="AL39">
    <cfRule type="cellIs" dxfId="13578" priority="463" operator="lessThan">
      <formula>#REF!</formula>
    </cfRule>
  </conditionalFormatting>
  <conditionalFormatting sqref="AL9:AM9">
    <cfRule type="cellIs" dxfId="13577" priority="461" operator="lessThan">
      <formula>#REF!</formula>
    </cfRule>
    <cfRule type="cellIs" dxfId="13576" priority="462" operator="greaterThan">
      <formula>#REF!</formula>
    </cfRule>
  </conditionalFormatting>
  <conditionalFormatting sqref="AJ19:AK19">
    <cfRule type="cellIs" dxfId="13575" priority="460" operator="greaterThan">
      <formula>#REF!</formula>
    </cfRule>
  </conditionalFormatting>
  <conditionalFormatting sqref="AJ14:AK15">
    <cfRule type="cellIs" dxfId="13574" priority="458" operator="greaterThan">
      <formula>#REF!</formula>
    </cfRule>
  </conditionalFormatting>
  <conditionalFormatting sqref="AJ13:AK13">
    <cfRule type="cellIs" dxfId="13573" priority="457" operator="greaterThan">
      <formula>#REF!</formula>
    </cfRule>
  </conditionalFormatting>
  <conditionalFormatting sqref="AJ17:AK17">
    <cfRule type="cellIs" dxfId="13572" priority="459" operator="greaterThan">
      <formula>#REF!</formula>
    </cfRule>
  </conditionalFormatting>
  <conditionalFormatting sqref="AL38">
    <cfRule type="cellIs" dxfId="13571" priority="455" operator="lessThan">
      <formula>#REF!</formula>
    </cfRule>
    <cfRule type="cellIs" dxfId="13570" priority="456" operator="lessThan">
      <formula>#REF!</formula>
    </cfRule>
  </conditionalFormatting>
  <conditionalFormatting sqref="AM10">
    <cfRule type="cellIs" dxfId="13569" priority="454" operator="lessThan">
      <formula>#REF!</formula>
    </cfRule>
  </conditionalFormatting>
  <conditionalFormatting sqref="AN19 AN13 AN17 AN15">
    <cfRule type="cellIs" dxfId="13568" priority="453" operator="greaterThan">
      <formula>#REF!</formula>
    </cfRule>
  </conditionalFormatting>
  <conditionalFormatting sqref="AQ21">
    <cfRule type="cellIs" dxfId="13567" priority="450" operator="lessThan">
      <formula>#REF!</formula>
    </cfRule>
  </conditionalFormatting>
  <conditionalFormatting sqref="AQ11:AR11">
    <cfRule type="cellIs" dxfId="13566" priority="449" operator="lessThan">
      <formula>#REF!</formula>
    </cfRule>
  </conditionalFormatting>
  <conditionalFormatting sqref="AQ12:AR12">
    <cfRule type="cellIs" dxfId="13565" priority="448" operator="lessThan">
      <formula>#REF!</formula>
    </cfRule>
  </conditionalFormatting>
  <conditionalFormatting sqref="AQ20">
    <cfRule type="cellIs" dxfId="13564" priority="451" operator="lessThan">
      <formula>#REF!</formula>
    </cfRule>
    <cfRule type="cellIs" dxfId="13563" priority="452" operator="lessThan">
      <formula>#REF!</formula>
    </cfRule>
  </conditionalFormatting>
  <conditionalFormatting sqref="AQ30">
    <cfRule type="cellIs" dxfId="13562" priority="445" operator="lessThan">
      <formula>#REF!</formula>
    </cfRule>
  </conditionalFormatting>
  <conditionalFormatting sqref="AQ29">
    <cfRule type="cellIs" dxfId="13561" priority="446" operator="lessThan">
      <formula>#REF!</formula>
    </cfRule>
    <cfRule type="cellIs" dxfId="13560" priority="447" operator="lessThan">
      <formula>#REF!</formula>
    </cfRule>
  </conditionalFormatting>
  <conditionalFormatting sqref="AQ39">
    <cfRule type="cellIs" dxfId="13559" priority="444" operator="lessThan">
      <formula>#REF!</formula>
    </cfRule>
  </conditionalFormatting>
  <conditionalFormatting sqref="AQ9:AR9">
    <cfRule type="cellIs" dxfId="13558" priority="442" operator="lessThan">
      <formula>#REF!</formula>
    </cfRule>
    <cfRule type="cellIs" dxfId="13557" priority="443" operator="greaterThan">
      <formula>#REF!</formula>
    </cfRule>
  </conditionalFormatting>
  <conditionalFormatting sqref="AO19:AP19">
    <cfRule type="cellIs" dxfId="13556" priority="441" operator="greaterThan">
      <formula>#REF!</formula>
    </cfRule>
  </conditionalFormatting>
  <conditionalFormatting sqref="AO15:AP15 AP14">
    <cfRule type="cellIs" dxfId="13555" priority="439" operator="greaterThan">
      <formula>#REF!</formula>
    </cfRule>
  </conditionalFormatting>
  <conditionalFormatting sqref="AO13:AP13">
    <cfRule type="cellIs" dxfId="13554" priority="438" operator="greaterThan">
      <formula>#REF!</formula>
    </cfRule>
  </conditionalFormatting>
  <conditionalFormatting sqref="AO17:AP17">
    <cfRule type="cellIs" dxfId="13553" priority="440" operator="greaterThan">
      <formula>#REF!</formula>
    </cfRule>
  </conditionalFormatting>
  <conditionalFormatting sqref="AQ38">
    <cfRule type="cellIs" dxfId="13552" priority="436" operator="lessThan">
      <formula>#REF!</formula>
    </cfRule>
    <cfRule type="cellIs" dxfId="13551" priority="437" operator="lessThan">
      <formula>#REF!</formula>
    </cfRule>
  </conditionalFormatting>
  <conditionalFormatting sqref="AR10">
    <cfRule type="cellIs" dxfId="13550" priority="435" operator="lessThan">
      <formula>#REF!</formula>
    </cfRule>
  </conditionalFormatting>
  <conditionalFormatting sqref="AS19 AS13:AS15 AS17">
    <cfRule type="cellIs" dxfId="13549" priority="434" operator="greaterThan">
      <formula>#REF!</formula>
    </cfRule>
  </conditionalFormatting>
  <conditionalFormatting sqref="AV21">
    <cfRule type="cellIs" dxfId="13548" priority="431" operator="lessThan">
      <formula>#REF!</formula>
    </cfRule>
  </conditionalFormatting>
  <conditionalFormatting sqref="AV11:AW11">
    <cfRule type="cellIs" dxfId="13547" priority="430" operator="lessThan">
      <formula>#REF!</formula>
    </cfRule>
  </conditionalFormatting>
  <conditionalFormatting sqref="AV12:AW12">
    <cfRule type="cellIs" dxfId="13546" priority="429" operator="lessThan">
      <formula>#REF!</formula>
    </cfRule>
  </conditionalFormatting>
  <conditionalFormatting sqref="AV20">
    <cfRule type="cellIs" dxfId="13545" priority="432" operator="lessThan">
      <formula>#REF!</formula>
    </cfRule>
    <cfRule type="cellIs" dxfId="13544" priority="433" operator="lessThan">
      <formula>#REF!</formula>
    </cfRule>
  </conditionalFormatting>
  <conditionalFormatting sqref="AV30">
    <cfRule type="cellIs" dxfId="13543" priority="426" operator="lessThan">
      <formula>#REF!</formula>
    </cfRule>
  </conditionalFormatting>
  <conditionalFormatting sqref="AV29">
    <cfRule type="cellIs" dxfId="13542" priority="427" operator="lessThan">
      <formula>#REF!</formula>
    </cfRule>
    <cfRule type="cellIs" dxfId="13541" priority="428" operator="lessThan">
      <formula>#REF!</formula>
    </cfRule>
  </conditionalFormatting>
  <conditionalFormatting sqref="AV39">
    <cfRule type="cellIs" dxfId="13540" priority="425" operator="lessThan">
      <formula>#REF!</formula>
    </cfRule>
  </conditionalFormatting>
  <conditionalFormatting sqref="AV9:AW9">
    <cfRule type="cellIs" dxfId="13539" priority="423" operator="lessThan">
      <formula>#REF!</formula>
    </cfRule>
    <cfRule type="cellIs" dxfId="13538" priority="424" operator="greaterThan">
      <formula>#REF!</formula>
    </cfRule>
  </conditionalFormatting>
  <conditionalFormatting sqref="AT19:AU19">
    <cfRule type="cellIs" dxfId="13537" priority="422" operator="greaterThan">
      <formula>#REF!</formula>
    </cfRule>
  </conditionalFormatting>
  <conditionalFormatting sqref="AT14:AU15">
    <cfRule type="cellIs" dxfId="13536" priority="420" operator="greaterThan">
      <formula>#REF!</formula>
    </cfRule>
  </conditionalFormatting>
  <conditionalFormatting sqref="AT13:AU13">
    <cfRule type="cellIs" dxfId="13535" priority="419" operator="greaterThan">
      <formula>#REF!</formula>
    </cfRule>
  </conditionalFormatting>
  <conditionalFormatting sqref="AT17:AU17">
    <cfRule type="cellIs" dxfId="13534" priority="421" operator="greaterThan">
      <formula>#REF!</formula>
    </cfRule>
  </conditionalFormatting>
  <conditionalFormatting sqref="AV38">
    <cfRule type="cellIs" dxfId="13533" priority="417" operator="lessThan">
      <formula>#REF!</formula>
    </cfRule>
    <cfRule type="cellIs" dxfId="13532" priority="418" operator="lessThan">
      <formula>#REF!</formula>
    </cfRule>
  </conditionalFormatting>
  <conditionalFormatting sqref="AW10">
    <cfRule type="cellIs" dxfId="13531" priority="416" operator="lessThan">
      <formula>#REF!</formula>
    </cfRule>
  </conditionalFormatting>
  <conditionalFormatting sqref="AX19 AX13:AX15 AX17">
    <cfRule type="cellIs" dxfId="13530" priority="415" operator="greaterThan">
      <formula>#REF!</formula>
    </cfRule>
  </conditionalFormatting>
  <conditionalFormatting sqref="BA21">
    <cfRule type="cellIs" dxfId="13529" priority="412" operator="lessThan">
      <formula>#REF!</formula>
    </cfRule>
  </conditionalFormatting>
  <conditionalFormatting sqref="BA11:BB11">
    <cfRule type="cellIs" dxfId="13528" priority="411" operator="lessThan">
      <formula>#REF!</formula>
    </cfRule>
  </conditionalFormatting>
  <conditionalFormatting sqref="BA12:BB12">
    <cfRule type="cellIs" dxfId="13527" priority="410" operator="lessThan">
      <formula>#REF!</formula>
    </cfRule>
  </conditionalFormatting>
  <conditionalFormatting sqref="BA20">
    <cfRule type="cellIs" dxfId="13526" priority="413" operator="lessThan">
      <formula>#REF!</formula>
    </cfRule>
    <cfRule type="cellIs" dxfId="13525" priority="414" operator="lessThan">
      <formula>#REF!</formula>
    </cfRule>
  </conditionalFormatting>
  <conditionalFormatting sqref="BA30">
    <cfRule type="cellIs" dxfId="13524" priority="407" operator="lessThan">
      <formula>#REF!</formula>
    </cfRule>
  </conditionalFormatting>
  <conditionalFormatting sqref="BA29">
    <cfRule type="cellIs" dxfId="13523" priority="408" operator="lessThan">
      <formula>#REF!</formula>
    </cfRule>
    <cfRule type="cellIs" dxfId="13522" priority="409" operator="lessThan">
      <formula>#REF!</formula>
    </cfRule>
  </conditionalFormatting>
  <conditionalFormatting sqref="BA39">
    <cfRule type="cellIs" dxfId="13521" priority="406" operator="lessThan">
      <formula>#REF!</formula>
    </cfRule>
  </conditionalFormatting>
  <conditionalFormatting sqref="BA9:BB9">
    <cfRule type="cellIs" dxfId="13520" priority="404" operator="lessThan">
      <formula>#REF!</formula>
    </cfRule>
    <cfRule type="cellIs" dxfId="13519" priority="405" operator="greaterThan">
      <formula>#REF!</formula>
    </cfRule>
  </conditionalFormatting>
  <conditionalFormatting sqref="AY19:AZ19">
    <cfRule type="cellIs" dxfId="13518" priority="403" operator="greaterThan">
      <formula>#REF!</formula>
    </cfRule>
  </conditionalFormatting>
  <conditionalFormatting sqref="AY14:AZ15">
    <cfRule type="cellIs" dxfId="13517" priority="401" operator="greaterThan">
      <formula>#REF!</formula>
    </cfRule>
  </conditionalFormatting>
  <conditionalFormatting sqref="AY13:AZ13">
    <cfRule type="cellIs" dxfId="13516" priority="400" operator="greaterThan">
      <formula>#REF!</formula>
    </cfRule>
  </conditionalFormatting>
  <conditionalFormatting sqref="AY17:AZ17">
    <cfRule type="cellIs" dxfId="13515" priority="402" operator="greaterThan">
      <formula>#REF!</formula>
    </cfRule>
  </conditionalFormatting>
  <conditionalFormatting sqref="BA38">
    <cfRule type="cellIs" dxfId="13514" priority="398" operator="lessThan">
      <formula>#REF!</formula>
    </cfRule>
    <cfRule type="cellIs" dxfId="13513" priority="399" operator="lessThan">
      <formula>#REF!</formula>
    </cfRule>
  </conditionalFormatting>
  <conditionalFormatting sqref="BB10">
    <cfRule type="cellIs" dxfId="13512" priority="397" operator="lessThan">
      <formula>#REF!</formula>
    </cfRule>
  </conditionalFormatting>
  <conditionalFormatting sqref="BC19 BC13:BC15 BC17">
    <cfRule type="cellIs" dxfId="13511" priority="301" operator="greaterThan">
      <formula>#REF!</formula>
    </cfRule>
  </conditionalFormatting>
  <conditionalFormatting sqref="BF21">
    <cfRule type="cellIs" dxfId="13510" priority="298" operator="lessThan">
      <formula>#REF!</formula>
    </cfRule>
  </conditionalFormatting>
  <conditionalFormatting sqref="BF11">
    <cfRule type="cellIs" dxfId="13509" priority="297" operator="lessThan">
      <formula>#REF!</formula>
    </cfRule>
  </conditionalFormatting>
  <conditionalFormatting sqref="BF12">
    <cfRule type="cellIs" dxfId="13508" priority="296" operator="lessThan">
      <formula>#REF!</formula>
    </cfRule>
  </conditionalFormatting>
  <conditionalFormatting sqref="BF20">
    <cfRule type="cellIs" dxfId="13507" priority="299" operator="lessThan">
      <formula>#REF!</formula>
    </cfRule>
    <cfRule type="cellIs" dxfId="13506" priority="300" operator="lessThan">
      <formula>#REF!</formula>
    </cfRule>
  </conditionalFormatting>
  <conditionalFormatting sqref="BF30">
    <cfRule type="cellIs" dxfId="13505" priority="293" operator="lessThan">
      <formula>#REF!</formula>
    </cfRule>
  </conditionalFormatting>
  <conditionalFormatting sqref="BF29">
    <cfRule type="cellIs" dxfId="13504" priority="294" operator="lessThan">
      <formula>#REF!</formula>
    </cfRule>
    <cfRule type="cellIs" dxfId="13503" priority="295" operator="lessThan">
      <formula>#REF!</formula>
    </cfRule>
  </conditionalFormatting>
  <conditionalFormatting sqref="BF39">
    <cfRule type="cellIs" dxfId="13502" priority="292" operator="lessThan">
      <formula>#REF!</formula>
    </cfRule>
  </conditionalFormatting>
  <conditionalFormatting sqref="BF9">
    <cfRule type="cellIs" dxfId="13501" priority="290" operator="lessThan">
      <formula>#REF!</formula>
    </cfRule>
    <cfRule type="cellIs" dxfId="13500" priority="291" operator="greaterThan">
      <formula>#REF!</formula>
    </cfRule>
  </conditionalFormatting>
  <conditionalFormatting sqref="BD19:BE19">
    <cfRule type="cellIs" dxfId="13499" priority="289" operator="greaterThan">
      <formula>#REF!</formula>
    </cfRule>
  </conditionalFormatting>
  <conditionalFormatting sqref="BD14:BE15">
    <cfRule type="cellIs" dxfId="13498" priority="287" operator="greaterThan">
      <formula>#REF!</formula>
    </cfRule>
  </conditionalFormatting>
  <conditionalFormatting sqref="BD13:BE13">
    <cfRule type="cellIs" dxfId="13497" priority="286" operator="greaterThan">
      <formula>#REF!</formula>
    </cfRule>
  </conditionalFormatting>
  <conditionalFormatting sqref="BD17:BE17">
    <cfRule type="cellIs" dxfId="13496" priority="288" operator="greaterThan">
      <formula>#REF!</formula>
    </cfRule>
  </conditionalFormatting>
  <conditionalFormatting sqref="BF38">
    <cfRule type="cellIs" dxfId="13495" priority="284" operator="lessThan">
      <formula>#REF!</formula>
    </cfRule>
    <cfRule type="cellIs" dxfId="13494" priority="285" operator="lessThan">
      <formula>#REF!</formula>
    </cfRule>
  </conditionalFormatting>
  <conditionalFormatting sqref="BG11">
    <cfRule type="cellIs" dxfId="13493" priority="278" operator="lessThan">
      <formula>#REF!</formula>
    </cfRule>
  </conditionalFormatting>
  <conditionalFormatting sqref="BG12">
    <cfRule type="cellIs" dxfId="13492" priority="277" operator="lessThan">
      <formula>#REF!</formula>
    </cfRule>
  </conditionalFormatting>
  <conditionalFormatting sqref="BG9">
    <cfRule type="cellIs" dxfId="13491" priority="271" operator="lessThan">
      <formula>#REF!</formula>
    </cfRule>
    <cfRule type="cellIs" dxfId="13490" priority="272" operator="greaterThan">
      <formula>#REF!</formula>
    </cfRule>
  </conditionalFormatting>
  <conditionalFormatting sqref="BG10">
    <cfRule type="cellIs" dxfId="13489" priority="268" operator="lessThan">
      <formula>#REF!</formula>
    </cfRule>
  </conditionalFormatting>
  <conditionalFormatting sqref="N21">
    <cfRule type="cellIs" dxfId="13488" priority="265" operator="lessThan">
      <formula>#REF!</formula>
    </cfRule>
  </conditionalFormatting>
  <conditionalFormatting sqref="N20">
    <cfRule type="cellIs" dxfId="13487" priority="266" operator="lessThan">
      <formula>#REF!</formula>
    </cfRule>
    <cfRule type="cellIs" dxfId="13486" priority="267" operator="lessThan">
      <formula>#REF!</formula>
    </cfRule>
  </conditionalFormatting>
  <conditionalFormatting sqref="N30">
    <cfRule type="cellIs" dxfId="13485" priority="262" operator="lessThan">
      <formula>#REF!</formula>
    </cfRule>
  </conditionalFormatting>
  <conditionalFormatting sqref="N29">
    <cfRule type="cellIs" dxfId="13484" priority="263" operator="lessThan">
      <formula>#REF!</formula>
    </cfRule>
    <cfRule type="cellIs" dxfId="13483" priority="264" operator="lessThan">
      <formula>#REF!</formula>
    </cfRule>
  </conditionalFormatting>
  <conditionalFormatting sqref="N39">
    <cfRule type="cellIs" dxfId="13482" priority="259" operator="lessThan">
      <formula>#REF!</formula>
    </cfRule>
  </conditionalFormatting>
  <conditionalFormatting sqref="N38">
    <cfRule type="cellIs" dxfId="13481" priority="260" operator="lessThan">
      <formula>#REF!</formula>
    </cfRule>
    <cfRule type="cellIs" dxfId="13480" priority="261" operator="lessThan">
      <formula>#REF!</formula>
    </cfRule>
  </conditionalFormatting>
  <conditionalFormatting sqref="S21">
    <cfRule type="cellIs" dxfId="13479" priority="256" operator="lessThan">
      <formula>#REF!</formula>
    </cfRule>
  </conditionalFormatting>
  <conditionalFormatting sqref="S20">
    <cfRule type="cellIs" dxfId="13478" priority="257" operator="lessThan">
      <formula>#REF!</formula>
    </cfRule>
    <cfRule type="cellIs" dxfId="13477" priority="258" operator="lessThan">
      <formula>#REF!</formula>
    </cfRule>
  </conditionalFormatting>
  <conditionalFormatting sqref="S30">
    <cfRule type="cellIs" dxfId="13476" priority="253" operator="lessThan">
      <formula>#REF!</formula>
    </cfRule>
  </conditionalFormatting>
  <conditionalFormatting sqref="S29">
    <cfRule type="cellIs" dxfId="13475" priority="254" operator="lessThan">
      <formula>#REF!</formula>
    </cfRule>
    <cfRule type="cellIs" dxfId="13474" priority="255" operator="lessThan">
      <formula>#REF!</formula>
    </cfRule>
  </conditionalFormatting>
  <conditionalFormatting sqref="S39">
    <cfRule type="cellIs" dxfId="13473" priority="250" operator="lessThan">
      <formula>#REF!</formula>
    </cfRule>
  </conditionalFormatting>
  <conditionalFormatting sqref="S38">
    <cfRule type="cellIs" dxfId="13472" priority="251" operator="lessThan">
      <formula>#REF!</formula>
    </cfRule>
    <cfRule type="cellIs" dxfId="13471" priority="252" operator="lessThan">
      <formula>#REF!</formula>
    </cfRule>
  </conditionalFormatting>
  <conditionalFormatting sqref="X21">
    <cfRule type="cellIs" dxfId="13470" priority="247" operator="lessThan">
      <formula>#REF!</formula>
    </cfRule>
  </conditionalFormatting>
  <conditionalFormatting sqref="X20">
    <cfRule type="cellIs" dxfId="13469" priority="248" operator="lessThan">
      <formula>#REF!</formula>
    </cfRule>
    <cfRule type="cellIs" dxfId="13468" priority="249" operator="lessThan">
      <formula>#REF!</formula>
    </cfRule>
  </conditionalFormatting>
  <conditionalFormatting sqref="X30">
    <cfRule type="cellIs" dxfId="13467" priority="244" operator="lessThan">
      <formula>#REF!</formula>
    </cfRule>
  </conditionalFormatting>
  <conditionalFormatting sqref="X29">
    <cfRule type="cellIs" dxfId="13466" priority="245" operator="lessThan">
      <formula>#REF!</formula>
    </cfRule>
    <cfRule type="cellIs" dxfId="13465" priority="246" operator="lessThan">
      <formula>#REF!</formula>
    </cfRule>
  </conditionalFormatting>
  <conditionalFormatting sqref="X39">
    <cfRule type="cellIs" dxfId="13464" priority="241" operator="lessThan">
      <formula>#REF!</formula>
    </cfRule>
  </conditionalFormatting>
  <conditionalFormatting sqref="X38">
    <cfRule type="cellIs" dxfId="13463" priority="242" operator="lessThan">
      <formula>#REF!</formula>
    </cfRule>
    <cfRule type="cellIs" dxfId="13462" priority="243" operator="lessThan">
      <formula>#REF!</formula>
    </cfRule>
  </conditionalFormatting>
  <conditionalFormatting sqref="AC21">
    <cfRule type="cellIs" dxfId="13461" priority="238" operator="lessThan">
      <formula>#REF!</formula>
    </cfRule>
  </conditionalFormatting>
  <conditionalFormatting sqref="AC20">
    <cfRule type="cellIs" dxfId="13460" priority="239" operator="lessThan">
      <formula>#REF!</formula>
    </cfRule>
    <cfRule type="cellIs" dxfId="13459" priority="240" operator="lessThan">
      <formula>#REF!</formula>
    </cfRule>
  </conditionalFormatting>
  <conditionalFormatting sqref="AC30">
    <cfRule type="cellIs" dxfId="13458" priority="235" operator="lessThan">
      <formula>#REF!</formula>
    </cfRule>
  </conditionalFormatting>
  <conditionalFormatting sqref="AC29">
    <cfRule type="cellIs" dxfId="13457" priority="236" operator="lessThan">
      <formula>#REF!</formula>
    </cfRule>
    <cfRule type="cellIs" dxfId="13456" priority="237" operator="lessThan">
      <formula>#REF!</formula>
    </cfRule>
  </conditionalFormatting>
  <conditionalFormatting sqref="AC39">
    <cfRule type="cellIs" dxfId="13455" priority="232" operator="lessThan">
      <formula>#REF!</formula>
    </cfRule>
  </conditionalFormatting>
  <conditionalFormatting sqref="AC38">
    <cfRule type="cellIs" dxfId="13454" priority="233" operator="lessThan">
      <formula>#REF!</formula>
    </cfRule>
    <cfRule type="cellIs" dxfId="13453" priority="234" operator="lessThan">
      <formula>#REF!</formula>
    </cfRule>
  </conditionalFormatting>
  <conditionalFormatting sqref="AH21">
    <cfRule type="cellIs" dxfId="13452" priority="229" operator="lessThan">
      <formula>#REF!</formula>
    </cfRule>
  </conditionalFormatting>
  <conditionalFormatting sqref="AH20">
    <cfRule type="cellIs" dxfId="13451" priority="230" operator="lessThan">
      <formula>#REF!</formula>
    </cfRule>
    <cfRule type="cellIs" dxfId="13450" priority="231" operator="lessThan">
      <formula>#REF!</formula>
    </cfRule>
  </conditionalFormatting>
  <conditionalFormatting sqref="AH30">
    <cfRule type="cellIs" dxfId="13449" priority="226" operator="lessThan">
      <formula>#REF!</formula>
    </cfRule>
  </conditionalFormatting>
  <conditionalFormatting sqref="AH29">
    <cfRule type="cellIs" dxfId="13448" priority="227" operator="lessThan">
      <formula>#REF!</formula>
    </cfRule>
    <cfRule type="cellIs" dxfId="13447" priority="228" operator="lessThan">
      <formula>#REF!</formula>
    </cfRule>
  </conditionalFormatting>
  <conditionalFormatting sqref="AH39">
    <cfRule type="cellIs" dxfId="13446" priority="223" operator="lessThan">
      <formula>#REF!</formula>
    </cfRule>
  </conditionalFormatting>
  <conditionalFormatting sqref="AH38">
    <cfRule type="cellIs" dxfId="13445" priority="224" operator="lessThan">
      <formula>#REF!</formula>
    </cfRule>
    <cfRule type="cellIs" dxfId="13444" priority="225" operator="lessThan">
      <formula>#REF!</formula>
    </cfRule>
  </conditionalFormatting>
  <conditionalFormatting sqref="AM21">
    <cfRule type="cellIs" dxfId="13443" priority="220" operator="lessThan">
      <formula>#REF!</formula>
    </cfRule>
  </conditionalFormatting>
  <conditionalFormatting sqref="AM20">
    <cfRule type="cellIs" dxfId="13442" priority="221" operator="lessThan">
      <formula>#REF!</formula>
    </cfRule>
    <cfRule type="cellIs" dxfId="13441" priority="222" operator="lessThan">
      <formula>#REF!</formula>
    </cfRule>
  </conditionalFormatting>
  <conditionalFormatting sqref="AM30">
    <cfRule type="cellIs" dxfId="13440" priority="217" operator="lessThan">
      <formula>#REF!</formula>
    </cfRule>
  </conditionalFormatting>
  <conditionalFormatting sqref="AM29">
    <cfRule type="cellIs" dxfId="13439" priority="218" operator="lessThan">
      <formula>#REF!</formula>
    </cfRule>
    <cfRule type="cellIs" dxfId="13438" priority="219" operator="lessThan">
      <formula>#REF!</formula>
    </cfRule>
  </conditionalFormatting>
  <conditionalFormatting sqref="AM39">
    <cfRule type="cellIs" dxfId="13437" priority="214" operator="lessThan">
      <formula>#REF!</formula>
    </cfRule>
  </conditionalFormatting>
  <conditionalFormatting sqref="AM38">
    <cfRule type="cellIs" dxfId="13436" priority="215" operator="lessThan">
      <formula>#REF!</formula>
    </cfRule>
    <cfRule type="cellIs" dxfId="13435" priority="216" operator="lessThan">
      <formula>#REF!</formula>
    </cfRule>
  </conditionalFormatting>
  <conditionalFormatting sqref="AR21">
    <cfRule type="cellIs" dxfId="13434" priority="211" operator="lessThan">
      <formula>#REF!</formula>
    </cfRule>
  </conditionalFormatting>
  <conditionalFormatting sqref="AR20">
    <cfRule type="cellIs" dxfId="13433" priority="212" operator="lessThan">
      <formula>#REF!</formula>
    </cfRule>
    <cfRule type="cellIs" dxfId="13432" priority="213" operator="lessThan">
      <formula>#REF!</formula>
    </cfRule>
  </conditionalFormatting>
  <conditionalFormatting sqref="AR30">
    <cfRule type="cellIs" dxfId="13431" priority="208" operator="lessThan">
      <formula>#REF!</formula>
    </cfRule>
  </conditionalFormatting>
  <conditionalFormatting sqref="AR29">
    <cfRule type="cellIs" dxfId="13430" priority="209" operator="lessThan">
      <formula>#REF!</formula>
    </cfRule>
    <cfRule type="cellIs" dxfId="13429" priority="210" operator="lessThan">
      <formula>#REF!</formula>
    </cfRule>
  </conditionalFormatting>
  <conditionalFormatting sqref="AR39">
    <cfRule type="cellIs" dxfId="13428" priority="205" operator="lessThan">
      <formula>#REF!</formula>
    </cfRule>
  </conditionalFormatting>
  <conditionalFormatting sqref="AR38">
    <cfRule type="cellIs" dxfId="13427" priority="206" operator="lessThan">
      <formula>#REF!</formula>
    </cfRule>
    <cfRule type="cellIs" dxfId="13426" priority="207" operator="lessThan">
      <formula>#REF!</formula>
    </cfRule>
  </conditionalFormatting>
  <conditionalFormatting sqref="AW21">
    <cfRule type="cellIs" dxfId="13425" priority="202" operator="lessThan">
      <formula>#REF!</formula>
    </cfRule>
  </conditionalFormatting>
  <conditionalFormatting sqref="AW20">
    <cfRule type="cellIs" dxfId="13424" priority="203" operator="lessThan">
      <formula>#REF!</formula>
    </cfRule>
    <cfRule type="cellIs" dxfId="13423" priority="204" operator="lessThan">
      <formula>#REF!</formula>
    </cfRule>
  </conditionalFormatting>
  <conditionalFormatting sqref="AW30">
    <cfRule type="cellIs" dxfId="13422" priority="199" operator="lessThan">
      <formula>#REF!</formula>
    </cfRule>
  </conditionalFormatting>
  <conditionalFormatting sqref="AW29">
    <cfRule type="cellIs" dxfId="13421" priority="200" operator="lessThan">
      <formula>#REF!</formula>
    </cfRule>
    <cfRule type="cellIs" dxfId="13420" priority="201" operator="lessThan">
      <formula>#REF!</formula>
    </cfRule>
  </conditionalFormatting>
  <conditionalFormatting sqref="AW39">
    <cfRule type="cellIs" dxfId="13419" priority="196" operator="lessThan">
      <formula>#REF!</formula>
    </cfRule>
  </conditionalFormatting>
  <conditionalFormatting sqref="AW38">
    <cfRule type="cellIs" dxfId="13418" priority="197" operator="lessThan">
      <formula>#REF!</formula>
    </cfRule>
    <cfRule type="cellIs" dxfId="13417" priority="198" operator="lessThan">
      <formula>#REF!</formula>
    </cfRule>
  </conditionalFormatting>
  <conditionalFormatting sqref="BB21">
    <cfRule type="cellIs" dxfId="13416" priority="193" operator="lessThan">
      <formula>#REF!</formula>
    </cfRule>
  </conditionalFormatting>
  <conditionalFormatting sqref="BB20">
    <cfRule type="cellIs" dxfId="13415" priority="194" operator="lessThan">
      <formula>#REF!</formula>
    </cfRule>
    <cfRule type="cellIs" dxfId="13414" priority="195" operator="lessThan">
      <formula>#REF!</formula>
    </cfRule>
  </conditionalFormatting>
  <conditionalFormatting sqref="BB30">
    <cfRule type="cellIs" dxfId="13413" priority="190" operator="lessThan">
      <formula>#REF!</formula>
    </cfRule>
  </conditionalFormatting>
  <conditionalFormatting sqref="BB29">
    <cfRule type="cellIs" dxfId="13412" priority="191" operator="lessThan">
      <formula>#REF!</formula>
    </cfRule>
    <cfRule type="cellIs" dxfId="13411" priority="192" operator="lessThan">
      <formula>#REF!</formula>
    </cfRule>
  </conditionalFormatting>
  <conditionalFormatting sqref="BB39">
    <cfRule type="cellIs" dxfId="13410" priority="187" operator="lessThan">
      <formula>#REF!</formula>
    </cfRule>
  </conditionalFormatting>
  <conditionalFormatting sqref="BB38">
    <cfRule type="cellIs" dxfId="13409" priority="188" operator="lessThan">
      <formula>#REF!</formula>
    </cfRule>
    <cfRule type="cellIs" dxfId="13408" priority="189" operator="lessThan">
      <formula>#REF!</formula>
    </cfRule>
  </conditionalFormatting>
  <conditionalFormatting sqref="BG21">
    <cfRule type="cellIs" dxfId="13407" priority="184" operator="lessThan">
      <formula>#REF!</formula>
    </cfRule>
  </conditionalFormatting>
  <conditionalFormatting sqref="BG20">
    <cfRule type="cellIs" dxfId="13406" priority="185" operator="lessThan">
      <formula>#REF!</formula>
    </cfRule>
    <cfRule type="cellIs" dxfId="13405" priority="186" operator="lessThan">
      <formula>#REF!</formula>
    </cfRule>
  </conditionalFormatting>
  <conditionalFormatting sqref="BG30">
    <cfRule type="cellIs" dxfId="13404" priority="181" operator="lessThan">
      <formula>#REF!</formula>
    </cfRule>
  </conditionalFormatting>
  <conditionalFormatting sqref="BG29">
    <cfRule type="cellIs" dxfId="13403" priority="182" operator="lessThan">
      <formula>#REF!</formula>
    </cfRule>
    <cfRule type="cellIs" dxfId="13402" priority="183" operator="lessThan">
      <formula>#REF!</formula>
    </cfRule>
  </conditionalFormatting>
  <conditionalFormatting sqref="BG39">
    <cfRule type="cellIs" dxfId="13401" priority="178" operator="lessThan">
      <formula>#REF!</formula>
    </cfRule>
  </conditionalFormatting>
  <conditionalFormatting sqref="BG38">
    <cfRule type="cellIs" dxfId="13400" priority="179" operator="lessThan">
      <formula>#REF!</formula>
    </cfRule>
    <cfRule type="cellIs" dxfId="13399" priority="180" operator="lessThan">
      <formula>#REF!</formula>
    </cfRule>
  </conditionalFormatting>
  <conditionalFormatting sqref="L17">
    <cfRule type="cellIs" dxfId="13398" priority="176" operator="greaterThan">
      <formula>#REF!</formula>
    </cfRule>
  </conditionalFormatting>
  <conditionalFormatting sqref="J13">
    <cfRule type="cellIs" dxfId="13397" priority="174" operator="greaterThan">
      <formula>#REF!</formula>
    </cfRule>
  </conditionalFormatting>
  <conditionalFormatting sqref="K13">
    <cfRule type="cellIs" dxfId="13396" priority="173" operator="greaterThan">
      <formula>#REF!</formula>
    </cfRule>
  </conditionalFormatting>
  <conditionalFormatting sqref="O14">
    <cfRule type="cellIs" dxfId="13395" priority="169" operator="greaterThan">
      <formula>#REF!</formula>
    </cfRule>
  </conditionalFormatting>
  <conditionalFormatting sqref="P14">
    <cfRule type="cellIs" dxfId="13394" priority="168" operator="greaterThan">
      <formula>#REF!</formula>
    </cfRule>
  </conditionalFormatting>
  <conditionalFormatting sqref="E14">
    <cfRule type="cellIs" dxfId="13393" priority="164" operator="greaterThan">
      <formula>#REF!</formula>
    </cfRule>
  </conditionalFormatting>
  <conditionalFormatting sqref="F14">
    <cfRule type="cellIs" dxfId="13392" priority="163" operator="greaterThan">
      <formula>#REF!</formula>
    </cfRule>
  </conditionalFormatting>
  <conditionalFormatting sqref="Q15">
    <cfRule type="cellIs" dxfId="13391" priority="162" operator="greaterThan">
      <formula>#REF!</formula>
    </cfRule>
  </conditionalFormatting>
  <conditionalFormatting sqref="BH19 BH13:BH15 BH17">
    <cfRule type="cellIs" dxfId="13390" priority="158" operator="greaterThan">
      <formula>#REF!</formula>
    </cfRule>
  </conditionalFormatting>
  <conditionalFormatting sqref="BK21">
    <cfRule type="cellIs" dxfId="13389" priority="155" operator="lessThan">
      <formula>#REF!</formula>
    </cfRule>
  </conditionalFormatting>
  <conditionalFormatting sqref="BK11">
    <cfRule type="cellIs" dxfId="13388" priority="154" operator="lessThan">
      <formula>#REF!</formula>
    </cfRule>
  </conditionalFormatting>
  <conditionalFormatting sqref="BK12">
    <cfRule type="cellIs" dxfId="13387" priority="153" operator="lessThan">
      <formula>#REF!</formula>
    </cfRule>
  </conditionalFormatting>
  <conditionalFormatting sqref="BK20">
    <cfRule type="cellIs" dxfId="13386" priority="156" operator="lessThan">
      <formula>#REF!</formula>
    </cfRule>
    <cfRule type="cellIs" dxfId="13385" priority="157" operator="lessThan">
      <formula>#REF!</formula>
    </cfRule>
  </conditionalFormatting>
  <conditionalFormatting sqref="BK30">
    <cfRule type="cellIs" dxfId="13384" priority="150" operator="lessThan">
      <formula>#REF!</formula>
    </cfRule>
  </conditionalFormatting>
  <conditionalFormatting sqref="BK29">
    <cfRule type="cellIs" dxfId="13383" priority="151" operator="lessThan">
      <formula>#REF!</formula>
    </cfRule>
    <cfRule type="cellIs" dxfId="13382" priority="152" operator="lessThan">
      <formula>#REF!</formula>
    </cfRule>
  </conditionalFormatting>
  <conditionalFormatting sqref="BK39">
    <cfRule type="cellIs" dxfId="13381" priority="149" operator="lessThan">
      <formula>#REF!</formula>
    </cfRule>
  </conditionalFormatting>
  <conditionalFormatting sqref="BK9">
    <cfRule type="cellIs" dxfId="13380" priority="147" operator="lessThan">
      <formula>#REF!</formula>
    </cfRule>
    <cfRule type="cellIs" dxfId="13379" priority="148" operator="greaterThan">
      <formula>#REF!</formula>
    </cfRule>
  </conditionalFormatting>
  <conditionalFormatting sqref="BI19:BJ19">
    <cfRule type="cellIs" dxfId="13378" priority="146" operator="greaterThan">
      <formula>#REF!</formula>
    </cfRule>
  </conditionalFormatting>
  <conditionalFormatting sqref="BI14:BJ15">
    <cfRule type="cellIs" dxfId="13377" priority="144" operator="greaterThan">
      <formula>#REF!</formula>
    </cfRule>
  </conditionalFormatting>
  <conditionalFormatting sqref="BI13:BJ13">
    <cfRule type="cellIs" dxfId="13376" priority="143" operator="greaterThan">
      <formula>#REF!</formula>
    </cfRule>
  </conditionalFormatting>
  <conditionalFormatting sqref="BI17:BJ17">
    <cfRule type="cellIs" dxfId="13375" priority="145" operator="greaterThan">
      <formula>#REF!</formula>
    </cfRule>
  </conditionalFormatting>
  <conditionalFormatting sqref="BK38">
    <cfRule type="cellIs" dxfId="13374" priority="141" operator="lessThan">
      <formula>#REF!</formula>
    </cfRule>
    <cfRule type="cellIs" dxfId="13373" priority="142" operator="lessThan">
      <formula>#REF!</formula>
    </cfRule>
  </conditionalFormatting>
  <conditionalFormatting sqref="BL11">
    <cfRule type="cellIs" dxfId="13372" priority="139" operator="lessThan">
      <formula>#REF!</formula>
    </cfRule>
  </conditionalFormatting>
  <conditionalFormatting sqref="BL12">
    <cfRule type="cellIs" dxfId="13371" priority="138" operator="lessThan">
      <formula>#REF!</formula>
    </cfRule>
  </conditionalFormatting>
  <conditionalFormatting sqref="BL9">
    <cfRule type="cellIs" dxfId="13370" priority="136" operator="lessThan">
      <formula>#REF!</formula>
    </cfRule>
    <cfRule type="cellIs" dxfId="13369" priority="137" operator="greaterThan">
      <formula>#REF!</formula>
    </cfRule>
  </conditionalFormatting>
  <conditionalFormatting sqref="BL10">
    <cfRule type="cellIs" dxfId="13368" priority="135" operator="lessThan">
      <formula>#REF!</formula>
    </cfRule>
  </conditionalFormatting>
  <conditionalFormatting sqref="BL21">
    <cfRule type="cellIs" dxfId="13367" priority="132" operator="lessThan">
      <formula>#REF!</formula>
    </cfRule>
  </conditionalFormatting>
  <conditionalFormatting sqref="BL20">
    <cfRule type="cellIs" dxfId="13366" priority="133" operator="lessThan">
      <formula>#REF!</formula>
    </cfRule>
    <cfRule type="cellIs" dxfId="13365" priority="134" operator="lessThan">
      <formula>#REF!</formula>
    </cfRule>
  </conditionalFormatting>
  <conditionalFormatting sqref="BL30">
    <cfRule type="cellIs" dxfId="13364" priority="129" operator="lessThan">
      <formula>#REF!</formula>
    </cfRule>
  </conditionalFormatting>
  <conditionalFormatting sqref="BL29">
    <cfRule type="cellIs" dxfId="13363" priority="130" operator="lessThan">
      <formula>#REF!</formula>
    </cfRule>
    <cfRule type="cellIs" dxfId="13362" priority="131" operator="lessThan">
      <formula>#REF!</formula>
    </cfRule>
  </conditionalFormatting>
  <conditionalFormatting sqref="BL39">
    <cfRule type="cellIs" dxfId="13361" priority="126" operator="lessThan">
      <formula>#REF!</formula>
    </cfRule>
  </conditionalFormatting>
  <conditionalFormatting sqref="BL38">
    <cfRule type="cellIs" dxfId="13360" priority="127" operator="lessThan">
      <formula>#REF!</formula>
    </cfRule>
    <cfRule type="cellIs" dxfId="13359" priority="128" operator="lessThan">
      <formula>#REF!</formula>
    </cfRule>
  </conditionalFormatting>
  <conditionalFormatting sqref="BM19 BM13:BM15 BM17">
    <cfRule type="cellIs" dxfId="13358" priority="125" operator="greaterThan">
      <formula>#REF!</formula>
    </cfRule>
  </conditionalFormatting>
  <conditionalFormatting sqref="BP21">
    <cfRule type="cellIs" dxfId="13357" priority="122" operator="lessThan">
      <formula>#REF!</formula>
    </cfRule>
  </conditionalFormatting>
  <conditionalFormatting sqref="BP11">
    <cfRule type="cellIs" dxfId="13356" priority="121" operator="lessThan">
      <formula>#REF!</formula>
    </cfRule>
  </conditionalFormatting>
  <conditionalFormatting sqref="BP12">
    <cfRule type="cellIs" dxfId="13355" priority="120" operator="lessThan">
      <formula>#REF!</formula>
    </cfRule>
  </conditionalFormatting>
  <conditionalFormatting sqref="BP20">
    <cfRule type="cellIs" dxfId="13354" priority="123" operator="lessThan">
      <formula>#REF!</formula>
    </cfRule>
    <cfRule type="cellIs" dxfId="13353" priority="124" operator="lessThan">
      <formula>#REF!</formula>
    </cfRule>
  </conditionalFormatting>
  <conditionalFormatting sqref="BP30">
    <cfRule type="cellIs" dxfId="13352" priority="117" operator="lessThan">
      <formula>#REF!</formula>
    </cfRule>
  </conditionalFormatting>
  <conditionalFormatting sqref="BP29">
    <cfRule type="cellIs" dxfId="13351" priority="118" operator="lessThan">
      <formula>#REF!</formula>
    </cfRule>
    <cfRule type="cellIs" dxfId="13350" priority="119" operator="lessThan">
      <formula>#REF!</formula>
    </cfRule>
  </conditionalFormatting>
  <conditionalFormatting sqref="BP39">
    <cfRule type="cellIs" dxfId="13349" priority="116" operator="lessThan">
      <formula>#REF!</formula>
    </cfRule>
  </conditionalFormatting>
  <conditionalFormatting sqref="BP9">
    <cfRule type="cellIs" dxfId="13348" priority="114" operator="lessThan">
      <formula>#REF!</formula>
    </cfRule>
    <cfRule type="cellIs" dxfId="13347" priority="115" operator="greaterThan">
      <formula>#REF!</formula>
    </cfRule>
  </conditionalFormatting>
  <conditionalFormatting sqref="BN19:BO19">
    <cfRule type="cellIs" dxfId="13346" priority="113" operator="greaterThan">
      <formula>#REF!</formula>
    </cfRule>
  </conditionalFormatting>
  <conditionalFormatting sqref="BN14:BO15">
    <cfRule type="cellIs" dxfId="13345" priority="111" operator="greaterThan">
      <formula>#REF!</formula>
    </cfRule>
  </conditionalFormatting>
  <conditionalFormatting sqref="BN13:BO13">
    <cfRule type="cellIs" dxfId="13344" priority="110" operator="greaterThan">
      <formula>#REF!</formula>
    </cfRule>
  </conditionalFormatting>
  <conditionalFormatting sqref="BN17:BO17">
    <cfRule type="cellIs" dxfId="13343" priority="112" operator="greaterThan">
      <formula>#REF!</formula>
    </cfRule>
  </conditionalFormatting>
  <conditionalFormatting sqref="BP38">
    <cfRule type="cellIs" dxfId="13342" priority="108" operator="lessThan">
      <formula>#REF!</formula>
    </cfRule>
    <cfRule type="cellIs" dxfId="13341" priority="109" operator="lessThan">
      <formula>#REF!</formula>
    </cfRule>
  </conditionalFormatting>
  <conditionalFormatting sqref="BQ11">
    <cfRule type="cellIs" dxfId="13340" priority="106" operator="lessThan">
      <formula>#REF!</formula>
    </cfRule>
  </conditionalFormatting>
  <conditionalFormatting sqref="BQ12">
    <cfRule type="cellIs" dxfId="13339" priority="105" operator="lessThan">
      <formula>#REF!</formula>
    </cfRule>
  </conditionalFormatting>
  <conditionalFormatting sqref="BQ9">
    <cfRule type="cellIs" dxfId="13338" priority="103" operator="lessThan">
      <formula>#REF!</formula>
    </cfRule>
    <cfRule type="cellIs" dxfId="13337" priority="104" operator="greaterThan">
      <formula>#REF!</formula>
    </cfRule>
  </conditionalFormatting>
  <conditionalFormatting sqref="BQ10">
    <cfRule type="cellIs" dxfId="13336" priority="102" operator="lessThan">
      <formula>#REF!</formula>
    </cfRule>
  </conditionalFormatting>
  <conditionalFormatting sqref="BQ21">
    <cfRule type="cellIs" dxfId="13335" priority="99" operator="lessThan">
      <formula>#REF!</formula>
    </cfRule>
  </conditionalFormatting>
  <conditionalFormatting sqref="BQ20">
    <cfRule type="cellIs" dxfId="13334" priority="100" operator="lessThan">
      <formula>#REF!</formula>
    </cfRule>
    <cfRule type="cellIs" dxfId="13333" priority="101" operator="lessThan">
      <formula>#REF!</formula>
    </cfRule>
  </conditionalFormatting>
  <conditionalFormatting sqref="BQ30">
    <cfRule type="cellIs" dxfId="13332" priority="96" operator="lessThan">
      <formula>#REF!</formula>
    </cfRule>
  </conditionalFormatting>
  <conditionalFormatting sqref="BQ29">
    <cfRule type="cellIs" dxfId="13331" priority="97" operator="lessThan">
      <formula>#REF!</formula>
    </cfRule>
    <cfRule type="cellIs" dxfId="13330" priority="98" operator="lessThan">
      <formula>#REF!</formula>
    </cfRule>
  </conditionalFormatting>
  <conditionalFormatting sqref="BQ39">
    <cfRule type="cellIs" dxfId="13329" priority="93" operator="lessThan">
      <formula>#REF!</formula>
    </cfRule>
  </conditionalFormatting>
  <conditionalFormatting sqref="BQ38">
    <cfRule type="cellIs" dxfId="13328" priority="94" operator="lessThan">
      <formula>#REF!</formula>
    </cfRule>
    <cfRule type="cellIs" dxfId="13327" priority="95" operator="lessThan">
      <formula>#REF!</formula>
    </cfRule>
  </conditionalFormatting>
  <conditionalFormatting sqref="AO14">
    <cfRule type="cellIs" dxfId="13326" priority="88" operator="greaterThan">
      <formula>#REF!</formula>
    </cfRule>
  </conditionalFormatting>
  <conditionalFormatting sqref="AN14">
    <cfRule type="cellIs" dxfId="13325" priority="87" operator="greaterThan">
      <formula>#REF!</formula>
    </cfRule>
  </conditionalFormatting>
  <conditionalFormatting sqref="Z15">
    <cfRule type="cellIs" dxfId="13324" priority="85" operator="greaterThan">
      <formula>#REF!</formula>
    </cfRule>
  </conditionalFormatting>
  <conditionalFormatting sqref="Y15">
    <cfRule type="cellIs" dxfId="13323" priority="84" operator="greaterThan">
      <formula>#REF!</formula>
    </cfRule>
  </conditionalFormatting>
  <conditionalFormatting sqref="Z16">
    <cfRule type="cellIs" dxfId="13322" priority="80" operator="greaterThan">
      <formula>#REF!</formula>
    </cfRule>
  </conditionalFormatting>
  <conditionalFormatting sqref="Y16">
    <cfRule type="cellIs" dxfId="13321" priority="79" operator="greaterThan">
      <formula>#REF!</formula>
    </cfRule>
  </conditionalFormatting>
  <conditionalFormatting sqref="Z14">
    <cfRule type="cellIs" dxfId="13320" priority="78" operator="greaterThan">
      <formula>#REF!</formula>
    </cfRule>
  </conditionalFormatting>
  <conditionalFormatting sqref="Y14">
    <cfRule type="cellIs" dxfId="13319" priority="77" operator="greaterThan">
      <formula>#REF!</formula>
    </cfRule>
  </conditionalFormatting>
  <conditionalFormatting sqref="E19:G19">
    <cfRule type="cellIs" dxfId="13318" priority="72" operator="greaterThan">
      <formula>#REF!</formula>
    </cfRule>
  </conditionalFormatting>
  <conditionalFormatting sqref="E17:G17">
    <cfRule type="cellIs" dxfId="13317" priority="71" operator="greaterThan">
      <formula>#REF!</formula>
    </cfRule>
  </conditionalFormatting>
  <conditionalFormatting sqref="J17">
    <cfRule type="cellIs" dxfId="13316" priority="69" operator="greaterThan">
      <formula>#REF!</formula>
    </cfRule>
  </conditionalFormatting>
  <conditionalFormatting sqref="K17">
    <cfRule type="cellIs" dxfId="13315" priority="67" operator="greaterThan">
      <formula>#REF!</formula>
    </cfRule>
  </conditionalFormatting>
  <conditionalFormatting sqref="P15">
    <cfRule type="cellIs" dxfId="13314" priority="64" operator="greaterThan">
      <formula>#REF!</formula>
    </cfRule>
  </conditionalFormatting>
  <conditionalFormatting sqref="O15">
    <cfRule type="cellIs" dxfId="13313" priority="63" operator="greaterThan">
      <formula>#REF!</formula>
    </cfRule>
  </conditionalFormatting>
  <conditionalFormatting sqref="F15">
    <cfRule type="cellIs" dxfId="13312" priority="62" operator="greaterThan">
      <formula>#REF!</formula>
    </cfRule>
  </conditionalFormatting>
  <conditionalFormatting sqref="E15">
    <cfRule type="cellIs" dxfId="13311" priority="61" operator="greaterThan">
      <formula>#REF!</formula>
    </cfRule>
  </conditionalFormatting>
  <conditionalFormatting sqref="M10">
    <cfRule type="cellIs" dxfId="13310" priority="46" operator="lessThan">
      <formula>#REF!</formula>
    </cfRule>
  </conditionalFormatting>
  <conditionalFormatting sqref="R10">
    <cfRule type="cellIs" dxfId="13309" priority="45" operator="lessThan">
      <formula>#REF!</formula>
    </cfRule>
  </conditionalFormatting>
  <conditionalFormatting sqref="W10">
    <cfRule type="cellIs" dxfId="13308" priority="44" operator="lessThan">
      <formula>#REF!</formula>
    </cfRule>
  </conditionalFormatting>
  <conditionalFormatting sqref="AB10">
    <cfRule type="cellIs" dxfId="13307" priority="43" operator="lessThan">
      <formula>#REF!</formula>
    </cfRule>
  </conditionalFormatting>
  <conditionalFormatting sqref="AG10">
    <cfRule type="cellIs" dxfId="13306" priority="42" operator="lessThan">
      <formula>#REF!</formula>
    </cfRule>
  </conditionalFormatting>
  <conditionalFormatting sqref="AL10">
    <cfRule type="cellIs" dxfId="13305" priority="41" operator="lessThan">
      <formula>#REF!</formula>
    </cfRule>
  </conditionalFormatting>
  <conditionalFormatting sqref="AQ10">
    <cfRule type="cellIs" dxfId="13304" priority="40" operator="lessThan">
      <formula>#REF!</formula>
    </cfRule>
  </conditionalFormatting>
  <conditionalFormatting sqref="AV10">
    <cfRule type="cellIs" dxfId="13303" priority="39" operator="lessThan">
      <formula>#REF!</formula>
    </cfRule>
  </conditionalFormatting>
  <conditionalFormatting sqref="BA10">
    <cfRule type="cellIs" dxfId="13302" priority="38" operator="lessThan">
      <formula>#REF!</formula>
    </cfRule>
  </conditionalFormatting>
  <conditionalFormatting sqref="BF10">
    <cfRule type="cellIs" dxfId="13301" priority="37" operator="lessThan">
      <formula>#REF!</formula>
    </cfRule>
  </conditionalFormatting>
  <conditionalFormatting sqref="BK10">
    <cfRule type="cellIs" dxfId="13300" priority="36" operator="lessThan">
      <formula>#REF!</formula>
    </cfRule>
  </conditionalFormatting>
  <conditionalFormatting sqref="BP10">
    <cfRule type="cellIs" dxfId="13299" priority="35" operator="lessThan">
      <formula>#REF!</formula>
    </cfRule>
  </conditionalFormatting>
  <conditionalFormatting sqref="G16">
    <cfRule type="cellIs" dxfId="13298" priority="31" operator="greaterThan">
      <formula>#REF!</formula>
    </cfRule>
  </conditionalFormatting>
  <conditionalFormatting sqref="E16">
    <cfRule type="cellIs" dxfId="13297" priority="30" operator="greaterThan">
      <formula>#REF!</formula>
    </cfRule>
  </conditionalFormatting>
  <conditionalFormatting sqref="F16">
    <cfRule type="cellIs" dxfId="13296" priority="29" operator="greaterThan">
      <formula>#REF!</formula>
    </cfRule>
  </conditionalFormatting>
  <conditionalFormatting sqref="L19">
    <cfRule type="cellIs" dxfId="13295" priority="26" operator="greaterThan">
      <formula>#REF!</formula>
    </cfRule>
  </conditionalFormatting>
  <conditionalFormatting sqref="K19">
    <cfRule type="cellIs" dxfId="13294" priority="25" operator="greaterThan">
      <formula>#REF!</formula>
    </cfRule>
  </conditionalFormatting>
  <conditionalFormatting sqref="J19">
    <cfRule type="cellIs" dxfId="13293" priority="24" operator="greaterThan">
      <formula>#REF!</formula>
    </cfRule>
  </conditionalFormatting>
  <conditionalFormatting sqref="L36">
    <cfRule type="cellIs" dxfId="13292" priority="23" operator="greaterThan">
      <formula>#REF!</formula>
    </cfRule>
  </conditionalFormatting>
  <conditionalFormatting sqref="K36">
    <cfRule type="cellIs" dxfId="13291" priority="22" operator="greaterThan">
      <formula>#REF!</formula>
    </cfRule>
  </conditionalFormatting>
  <conditionalFormatting sqref="J36">
    <cfRule type="cellIs" dxfId="13290" priority="21" operator="greaterThan">
      <formula>#REF!</formula>
    </cfRule>
  </conditionalFormatting>
  <conditionalFormatting sqref="L27">
    <cfRule type="cellIs" dxfId="13289" priority="20" operator="greaterThan">
      <formula>#REF!</formula>
    </cfRule>
  </conditionalFormatting>
  <conditionalFormatting sqref="K27">
    <cfRule type="cellIs" dxfId="13288" priority="19" operator="greaterThan">
      <formula>#REF!</formula>
    </cfRule>
  </conditionalFormatting>
  <conditionalFormatting sqref="J27">
    <cfRule type="cellIs" dxfId="13287" priority="18" operator="greaterThan">
      <formula>#REF!</formula>
    </cfRule>
  </conditionalFormatting>
  <conditionalFormatting sqref="O36">
    <cfRule type="cellIs" dxfId="13286" priority="17" operator="greaterThan">
      <formula>#REF!</formula>
    </cfRule>
  </conditionalFormatting>
  <conditionalFormatting sqref="V27">
    <cfRule type="cellIs" dxfId="13285" priority="15" operator="greaterThan">
      <formula>#REF!</formula>
    </cfRule>
  </conditionalFormatting>
  <conditionalFormatting sqref="U27">
    <cfRule type="cellIs" dxfId="13284" priority="14" operator="greaterThan">
      <formula>#REF!</formula>
    </cfRule>
  </conditionalFormatting>
  <conditionalFormatting sqref="T27">
    <cfRule type="cellIs" dxfId="13283" priority="13" operator="greaterThan">
      <formula>#REF!</formula>
    </cfRule>
  </conditionalFormatting>
  <conditionalFormatting sqref="AA19">
    <cfRule type="cellIs" dxfId="13282" priority="12" operator="greaterThan">
      <formula>#REF!</formula>
    </cfRule>
  </conditionalFormatting>
  <conditionalFormatting sqref="Z19">
    <cfRule type="cellIs" dxfId="13281" priority="11" operator="greaterThan">
      <formula>#REF!</formula>
    </cfRule>
  </conditionalFormatting>
  <conditionalFormatting sqref="Y19">
    <cfRule type="cellIs" dxfId="13280" priority="10" operator="greaterThan">
      <formula>#REF!</formula>
    </cfRule>
  </conditionalFormatting>
  <conditionalFormatting sqref="L14">
    <cfRule type="cellIs" dxfId="13279" priority="9" operator="greaterThan">
      <formula>#REF!</formula>
    </cfRule>
  </conditionalFormatting>
  <conditionalFormatting sqref="K14">
    <cfRule type="cellIs" dxfId="13278" priority="8" operator="greaterThan">
      <formula>#REF!</formula>
    </cfRule>
  </conditionalFormatting>
  <conditionalFormatting sqref="J14">
    <cfRule type="cellIs" dxfId="13277" priority="7" operator="greaterThan">
      <formula>#REF!</formula>
    </cfRule>
  </conditionalFormatting>
  <conditionalFormatting sqref="T14">
    <cfRule type="cellIs" dxfId="13276" priority="6" operator="greaterThan">
      <formula>#REF!</formula>
    </cfRule>
  </conditionalFormatting>
  <conditionalFormatting sqref="U14">
    <cfRule type="cellIs" dxfId="13275" priority="5" operator="greaterThan">
      <formula>#REF!</formula>
    </cfRule>
  </conditionalFormatting>
  <conditionalFormatting sqref="U15">
    <cfRule type="cellIs" dxfId="13274" priority="4" operator="greaterThan">
      <formula>#REF!</formula>
    </cfRule>
  </conditionalFormatting>
  <conditionalFormatting sqref="T15">
    <cfRule type="cellIs" dxfId="13273" priority="3" operator="greaterThan">
      <formula>#REF!</formula>
    </cfRule>
  </conditionalFormatting>
  <conditionalFormatting sqref="T16">
    <cfRule type="cellIs" dxfId="13272" priority="2" operator="greaterThan">
      <formula>#REF!</formula>
    </cfRule>
  </conditionalFormatting>
  <conditionalFormatting sqref="U16">
    <cfRule type="cellIs" dxfId="13271" priority="1" operator="greaterThan">
      <formula>#REF!</formula>
    </cfRule>
  </conditionalFormatting>
  <pageMargins left="0.7" right="0.7" top="0.75" bottom="0.75" header="0.3" footer="0.3"/>
  <pageSetup paperSize="9" orientation="portrait" r:id="rId1"/>
  <headerFooter>
    <oddHeader>&amp;C&amp;G</oddHeader>
  </headerFooter>
  <legacyDrawingHF r:id="rId2"/>
  <picture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BQ93"/>
  <sheetViews>
    <sheetView zoomScale="70" zoomScaleNormal="70" workbookViewId="0">
      <pane xSplit="3" ySplit="10" topLeftCell="D11" activePane="bottomRight" state="frozenSplit"/>
      <selection activeCell="AA73" sqref="AA73"/>
      <selection pane="topRight" activeCell="AA73" sqref="AA73"/>
      <selection pane="bottomLeft" activeCell="AA73" sqref="AA73"/>
      <selection pane="bottomRight" activeCell="AA73" sqref="AA73"/>
    </sheetView>
  </sheetViews>
  <sheetFormatPr defaultRowHeight="16.5" x14ac:dyDescent="0.15"/>
  <cols>
    <col min="1" max="1" width="21" style="29" customWidth="1"/>
    <col min="2" max="2" width="15" style="29" customWidth="1"/>
    <col min="3" max="3" width="11.25" style="29" customWidth="1"/>
    <col min="4" max="4" width="11.25" style="97" customWidth="1"/>
    <col min="5" max="5" width="38.5" style="29" customWidth="1"/>
    <col min="6" max="7" width="10.625" style="29" customWidth="1"/>
    <col min="8" max="8" width="13.625" style="29" customWidth="1"/>
    <col min="9" max="9" width="13.625" style="97" customWidth="1"/>
    <col min="10" max="10" width="44.5" style="29" customWidth="1"/>
    <col min="11" max="12" width="12.25" style="29" customWidth="1"/>
    <col min="13" max="13" width="11.875" style="29" customWidth="1"/>
    <col min="14" max="14" width="11.875" style="97" customWidth="1"/>
    <col min="15" max="15" width="38.25" style="29" customWidth="1"/>
    <col min="16" max="17" width="10.375" style="29" customWidth="1"/>
    <col min="18" max="18" width="11.875" style="29" customWidth="1"/>
    <col min="19" max="19" width="11.875" style="97" customWidth="1"/>
    <col min="20" max="20" width="31.625" style="29" customWidth="1"/>
    <col min="21" max="22" width="12.625" style="29" customWidth="1"/>
    <col min="23" max="23" width="11.875" style="29" customWidth="1"/>
    <col min="24" max="24" width="11.875" style="97" customWidth="1"/>
    <col min="25" max="25" width="31.625" style="29" customWidth="1"/>
    <col min="26" max="28" width="9" style="29"/>
    <col min="29" max="29" width="9" style="97"/>
    <col min="30" max="30" width="31.625" style="29" customWidth="1"/>
    <col min="31" max="33" width="9" style="29"/>
    <col min="34" max="34" width="9" style="97"/>
    <col min="35" max="35" width="31.625" style="97" customWidth="1"/>
    <col min="36" max="39" width="9" style="97"/>
    <col min="40" max="40" width="31.625" style="97" customWidth="1"/>
    <col min="41" max="44" width="9" style="97"/>
    <col min="45" max="45" width="31.625" style="97" customWidth="1"/>
    <col min="46" max="49" width="9" style="97"/>
    <col min="50" max="50" width="31.625" style="97" customWidth="1"/>
    <col min="51" max="54" width="9" style="97"/>
    <col min="55" max="55" width="31.625" style="97" customWidth="1"/>
    <col min="56" max="59" width="9" style="97"/>
    <col min="60" max="60" width="43.875" style="29" customWidth="1"/>
    <col min="61" max="62" width="9" style="29"/>
    <col min="63" max="63" width="15.125" style="29" customWidth="1"/>
    <col min="64" max="64" width="9" style="29"/>
    <col min="65" max="65" width="48.125" style="29" customWidth="1"/>
    <col min="66" max="67" width="9" style="29"/>
    <col min="68" max="68" width="16" style="29" customWidth="1"/>
    <col min="69" max="16384" width="9" style="29"/>
  </cols>
  <sheetData>
    <row r="1" spans="1:69" x14ac:dyDescent="0.15">
      <c r="B1" s="175" t="str">
        <f>VLOOKUP(A5,'PMC数据辅助&amp;月良率预估'!$AR$3:$AS$130,2,0)</f>
        <v>LTPO手机</v>
      </c>
      <c r="C1" s="177">
        <v>0.88</v>
      </c>
      <c r="E1" s="29" t="s">
        <v>474</v>
      </c>
      <c r="AI1" s="166"/>
      <c r="AJ1" s="166"/>
      <c r="AK1" s="166"/>
      <c r="AL1" s="166"/>
      <c r="AM1" s="166"/>
      <c r="AN1" s="166"/>
      <c r="AO1" s="166"/>
      <c r="AP1" s="166"/>
      <c r="AQ1" s="166"/>
      <c r="AR1" s="166"/>
      <c r="AS1" s="166"/>
      <c r="AT1" s="166"/>
      <c r="AU1" s="166"/>
      <c r="AV1" s="166"/>
      <c r="AW1" s="166"/>
      <c r="AX1" s="166"/>
      <c r="AY1" s="166"/>
      <c r="AZ1" s="166"/>
      <c r="BA1" s="166"/>
      <c r="BB1" s="166"/>
      <c r="BC1" s="166"/>
      <c r="BD1" s="166"/>
    </row>
    <row r="2" spans="1:69" x14ac:dyDescent="0.15">
      <c r="A2" s="4">
        <f>VLOOKUP(A5,切数!$C:$J,8,0)</f>
        <v>100</v>
      </c>
      <c r="B2" s="580" t="s">
        <v>27</v>
      </c>
      <c r="C2" s="580"/>
      <c r="D2" s="581" t="s">
        <v>555</v>
      </c>
      <c r="E2" s="583" t="s">
        <v>41</v>
      </c>
      <c r="F2" s="583"/>
      <c r="G2" s="583"/>
      <c r="H2" s="583"/>
      <c r="I2" s="583"/>
      <c r="J2" s="583"/>
      <c r="K2" s="583"/>
      <c r="L2" s="583"/>
      <c r="M2" s="583"/>
      <c r="N2" s="30"/>
      <c r="O2" s="30"/>
      <c r="P2" s="30"/>
      <c r="Q2" s="30"/>
      <c r="R2" s="30"/>
      <c r="S2" s="30"/>
    </row>
    <row r="3" spans="1:69" x14ac:dyDescent="0.15">
      <c r="A3" s="4" t="s">
        <v>469</v>
      </c>
      <c r="B3" s="27"/>
      <c r="C3" s="27"/>
      <c r="D3" s="582"/>
      <c r="E3" s="1" t="str">
        <f>_xlfn.IFNA(VLOOKUP($A$5&amp;E$4,'PMC数据辅助&amp;月良率预估'!$B$2:$G$1000,2,0),"")</f>
        <v>M06</v>
      </c>
      <c r="F3" s="567"/>
      <c r="G3" s="567"/>
      <c r="H3" s="567"/>
      <c r="I3" s="568"/>
      <c r="J3" s="1" t="str">
        <f>_xlfn.IFNA(VLOOKUP($A$5&amp;J$4,'PMC数据辅助&amp;月良率预估'!$B$2:$G$1000,2,0),"")</f>
        <v/>
      </c>
      <c r="K3" s="567"/>
      <c r="L3" s="567"/>
      <c r="M3" s="567"/>
      <c r="N3" s="568"/>
      <c r="O3" s="1" t="str">
        <f>_xlfn.IFNA(VLOOKUP($A$5&amp;O$4,'PMC数据辅助&amp;月良率预估'!$B$2:$G$1000,2,0),"")</f>
        <v/>
      </c>
      <c r="P3" s="567"/>
      <c r="Q3" s="567"/>
      <c r="R3" s="567"/>
      <c r="S3" s="568"/>
      <c r="T3" s="1" t="str">
        <f>_xlfn.IFNA(VLOOKUP($A$5&amp;T$4,'PMC数据辅助&amp;月良率预估'!$B$2:$G$1000,2,0),"")</f>
        <v/>
      </c>
      <c r="U3" s="567"/>
      <c r="V3" s="567"/>
      <c r="W3" s="567"/>
      <c r="X3" s="568"/>
      <c r="Y3" s="1" t="str">
        <f>_xlfn.IFNA(VLOOKUP($A$5&amp;Y$4,'PMC数据辅助&amp;月良率预估'!$B$2:$G$1000,2,0),"")</f>
        <v/>
      </c>
      <c r="Z3" s="567"/>
      <c r="AA3" s="567"/>
      <c r="AB3" s="567"/>
      <c r="AC3" s="568"/>
      <c r="AD3" s="1" t="str">
        <f>_xlfn.IFNA(VLOOKUP($A$5&amp;AD$4,'PMC数据辅助&amp;月良率预估'!$B$2:$G$1000,2,0),"")</f>
        <v/>
      </c>
      <c r="AE3" s="567"/>
      <c r="AF3" s="567"/>
      <c r="AG3" s="567"/>
      <c r="AH3" s="568"/>
      <c r="AI3" s="1" t="str">
        <f>_xlfn.IFNA(VLOOKUP($A$5&amp;AI$4,'PMC数据辅助&amp;月良率预估'!$B$2:$G$1000,2,0),"")</f>
        <v/>
      </c>
      <c r="AJ3" s="567"/>
      <c r="AK3" s="567"/>
      <c r="AL3" s="567"/>
      <c r="AM3" s="568"/>
      <c r="AN3" s="1" t="str">
        <f>_xlfn.IFNA(VLOOKUP($A$5&amp;AN$4,'PMC数据辅助&amp;月良率预估'!$B$2:$G$1000,2,0),"")</f>
        <v/>
      </c>
      <c r="AO3" s="567"/>
      <c r="AP3" s="567"/>
      <c r="AQ3" s="567"/>
      <c r="AR3" s="568"/>
      <c r="AS3" s="1" t="str">
        <f>_xlfn.IFNA(VLOOKUP($A$5&amp;AS$4,'PMC数据辅助&amp;月良率预估'!$B$2:$G$1000,2,0),"")</f>
        <v/>
      </c>
      <c r="AT3" s="567"/>
      <c r="AU3" s="567"/>
      <c r="AV3" s="567"/>
      <c r="AW3" s="568"/>
      <c r="AX3" s="1" t="str">
        <f>_xlfn.IFNA(VLOOKUP($A$5&amp;AX$4,'PMC数据辅助&amp;月良率预估'!$B$2:$G$1000,2,0),"")</f>
        <v/>
      </c>
      <c r="AY3" s="567"/>
      <c r="AZ3" s="567"/>
      <c r="BA3" s="567"/>
      <c r="BB3" s="568"/>
      <c r="BC3" s="1" t="str">
        <f>_xlfn.IFNA(VLOOKUP($A$5&amp;BC$4,'PMC数据辅助&amp;月良率预估'!$B$2:$G$1000,2,0),"")</f>
        <v/>
      </c>
      <c r="BD3" s="567"/>
      <c r="BE3" s="567"/>
      <c r="BF3" s="567"/>
      <c r="BG3" s="568"/>
      <c r="BH3" s="1" t="str">
        <f>_xlfn.IFNA(VLOOKUP($A$5&amp;BH$4,'PMC数据辅助&amp;月良率预估'!$B$2:$G$1000,2,0),"")</f>
        <v/>
      </c>
      <c r="BI3" s="567"/>
      <c r="BJ3" s="567"/>
      <c r="BK3" s="567"/>
      <c r="BL3" s="568"/>
      <c r="BM3" s="1" t="str">
        <f>_xlfn.IFNA(VLOOKUP($A$5&amp;BM$4,'PMC数据辅助&amp;月良率预估'!$B$2:$G$1000,2,0),"")</f>
        <v/>
      </c>
      <c r="BN3" s="567"/>
      <c r="BO3" s="567"/>
      <c r="BP3" s="567"/>
      <c r="BQ3" s="568"/>
    </row>
    <row r="4" spans="1:69" ht="33" x14ac:dyDescent="0.15">
      <c r="A4" s="31" t="s">
        <v>40</v>
      </c>
      <c r="B4" s="94" t="s">
        <v>906</v>
      </c>
      <c r="C4" s="94" t="s">
        <v>1232</v>
      </c>
      <c r="D4" s="115"/>
      <c r="E4" s="569" t="str">
        <f>_xlfn.IFNA(VLOOKUP($A$5&amp;COLUMN($A$1),'PMC数据辅助&amp;月良率预估'!$A:$F,5,0),"")</f>
        <v>06/18蒸镀批次</v>
      </c>
      <c r="F4" s="570"/>
      <c r="G4" s="570"/>
      <c r="H4" s="570"/>
      <c r="I4" s="571"/>
      <c r="J4" s="569" t="str">
        <f>_xlfn.IFNA(VLOOKUP($A$5&amp;COLUMN($B$1),'PMC数据辅助&amp;月良率预估'!$A:$F,5,0),"")</f>
        <v/>
      </c>
      <c r="K4" s="570"/>
      <c r="L4" s="570"/>
      <c r="M4" s="570"/>
      <c r="N4" s="571"/>
      <c r="O4" s="569" t="str">
        <f>_xlfn.IFNA(VLOOKUP($A$5&amp;COLUMN($C$1),'PMC数据辅助&amp;月良率预估'!$A:$F,5,0),"")</f>
        <v/>
      </c>
      <c r="P4" s="570"/>
      <c r="Q4" s="570"/>
      <c r="R4" s="570"/>
      <c r="S4" s="571"/>
      <c r="T4" s="569" t="str">
        <f>_xlfn.IFNA(VLOOKUP($A$5&amp;COLUMN($D$1),'PMC数据辅助&amp;月良率预估'!$A:$F,5,0),"")</f>
        <v/>
      </c>
      <c r="U4" s="570"/>
      <c r="V4" s="570"/>
      <c r="W4" s="570"/>
      <c r="X4" s="571"/>
      <c r="Y4" s="569" t="str">
        <f>_xlfn.IFNA(VLOOKUP($A$5&amp;COLUMN($E$1),'PMC数据辅助&amp;月良率预估'!$A:$F,5,0),"")</f>
        <v/>
      </c>
      <c r="Z4" s="570"/>
      <c r="AA4" s="570"/>
      <c r="AB4" s="570"/>
      <c r="AC4" s="571"/>
      <c r="AD4" s="569" t="str">
        <f>_xlfn.IFNA(VLOOKUP($A$5&amp;COLUMN($F$1),'PMC数据辅助&amp;月良率预估'!$A:$F,5,0),"")</f>
        <v/>
      </c>
      <c r="AE4" s="570"/>
      <c r="AF4" s="570"/>
      <c r="AG4" s="570"/>
      <c r="AH4" s="571"/>
      <c r="AI4" s="569" t="str">
        <f>_xlfn.IFNA(VLOOKUP($A$5&amp;COLUMN($G$1),'PMC数据辅助&amp;月良率预估'!$A:$F,5,0),"")</f>
        <v/>
      </c>
      <c r="AJ4" s="570"/>
      <c r="AK4" s="570"/>
      <c r="AL4" s="570"/>
      <c r="AM4" s="571"/>
      <c r="AN4" s="569" t="str">
        <f>_xlfn.IFNA(VLOOKUP($A$5&amp;COLUMN($H$1),'PMC数据辅助&amp;月良率预估'!$A:$F,5,0),"")</f>
        <v/>
      </c>
      <c r="AO4" s="570"/>
      <c r="AP4" s="570"/>
      <c r="AQ4" s="570"/>
      <c r="AR4" s="571"/>
      <c r="AS4" s="569" t="str">
        <f>_xlfn.IFNA(VLOOKUP($A$5&amp;COLUMN($I$1),'PMC数据辅助&amp;月良率预估'!$A:$F,5,0),"")</f>
        <v/>
      </c>
      <c r="AT4" s="570"/>
      <c r="AU4" s="570"/>
      <c r="AV4" s="570"/>
      <c r="AW4" s="571"/>
      <c r="AX4" s="569" t="str">
        <f>_xlfn.IFNA(VLOOKUP($A$5&amp;COLUMN($J$1),'PMC数据辅助&amp;月良率预估'!$A:$F,5,0),"")</f>
        <v/>
      </c>
      <c r="AY4" s="570"/>
      <c r="AZ4" s="570"/>
      <c r="BA4" s="570"/>
      <c r="BB4" s="571"/>
      <c r="BC4" s="569" t="str">
        <f>_xlfn.IFNA(VLOOKUP($A$5&amp;COLUMN($K$1),'PMC数据辅助&amp;月良率预估'!$A:$F,5,0),"")</f>
        <v/>
      </c>
      <c r="BD4" s="570"/>
      <c r="BE4" s="570"/>
      <c r="BF4" s="570"/>
      <c r="BG4" s="571"/>
      <c r="BH4" s="569" t="str">
        <f>_xlfn.IFNA(VLOOKUP($A$5&amp;COLUMN($L$1),'PMC数据辅助&amp;月良率预估'!$A:$F,5,0),"")</f>
        <v/>
      </c>
      <c r="BI4" s="570"/>
      <c r="BJ4" s="570"/>
      <c r="BK4" s="570"/>
      <c r="BL4" s="571"/>
      <c r="BM4" s="569" t="str">
        <f>_xlfn.IFNA(VLOOKUP($A$5&amp;COLUMN($M$1),'PMC数据辅助&amp;月良率预估'!$A:$F,5,0),"")</f>
        <v/>
      </c>
      <c r="BN4" s="570"/>
      <c r="BO4" s="570"/>
      <c r="BP4" s="570"/>
      <c r="BQ4" s="571"/>
    </row>
    <row r="5" spans="1:69" ht="51" customHeight="1" x14ac:dyDescent="0.15">
      <c r="A5" s="32" t="s">
        <v>449</v>
      </c>
      <c r="B5" s="32" t="s">
        <v>35</v>
      </c>
      <c r="C5" s="32" t="s">
        <v>35</v>
      </c>
      <c r="D5" s="32"/>
      <c r="E5" s="32" t="s">
        <v>467</v>
      </c>
      <c r="F5" s="33" t="s">
        <v>490</v>
      </c>
      <c r="G5" s="33" t="s">
        <v>488</v>
      </c>
      <c r="H5" s="33" t="s">
        <v>492</v>
      </c>
      <c r="I5" s="362" t="s">
        <v>839</v>
      </c>
      <c r="J5" s="32" t="s">
        <v>467</v>
      </c>
      <c r="K5" s="33" t="s">
        <v>490</v>
      </c>
      <c r="L5" s="33" t="s">
        <v>488</v>
      </c>
      <c r="M5" s="33" t="s">
        <v>489</v>
      </c>
      <c r="N5" s="362" t="s">
        <v>838</v>
      </c>
      <c r="O5" s="32" t="s">
        <v>467</v>
      </c>
      <c r="P5" s="33" t="s">
        <v>490</v>
      </c>
      <c r="Q5" s="33" t="s">
        <v>488</v>
      </c>
      <c r="R5" s="33" t="s">
        <v>489</v>
      </c>
      <c r="S5" s="362" t="s">
        <v>839</v>
      </c>
      <c r="T5" s="32" t="s">
        <v>467</v>
      </c>
      <c r="U5" s="33" t="s">
        <v>490</v>
      </c>
      <c r="V5" s="33" t="s">
        <v>491</v>
      </c>
      <c r="W5" s="33" t="s">
        <v>489</v>
      </c>
      <c r="X5" s="362" t="s">
        <v>839</v>
      </c>
      <c r="Y5" s="32" t="s">
        <v>467</v>
      </c>
      <c r="Z5" s="33" t="s">
        <v>490</v>
      </c>
      <c r="AA5" s="33" t="s">
        <v>488</v>
      </c>
      <c r="AB5" s="33" t="s">
        <v>492</v>
      </c>
      <c r="AC5" s="362" t="s">
        <v>839</v>
      </c>
      <c r="AD5" s="32" t="s">
        <v>467</v>
      </c>
      <c r="AE5" s="33" t="s">
        <v>490</v>
      </c>
      <c r="AF5" s="33" t="s">
        <v>491</v>
      </c>
      <c r="AG5" s="33" t="s">
        <v>489</v>
      </c>
      <c r="AH5" s="362" t="s">
        <v>839</v>
      </c>
      <c r="AI5" s="32" t="s">
        <v>467</v>
      </c>
      <c r="AJ5" s="33" t="s">
        <v>483</v>
      </c>
      <c r="AK5" s="33" t="s">
        <v>484</v>
      </c>
      <c r="AL5" s="33" t="s">
        <v>485</v>
      </c>
      <c r="AM5" s="362" t="s">
        <v>839</v>
      </c>
      <c r="AN5" s="32" t="s">
        <v>467</v>
      </c>
      <c r="AO5" s="33" t="s">
        <v>483</v>
      </c>
      <c r="AP5" s="33" t="s">
        <v>484</v>
      </c>
      <c r="AQ5" s="33" t="s">
        <v>485</v>
      </c>
      <c r="AR5" s="362" t="s">
        <v>839</v>
      </c>
      <c r="AS5" s="32" t="s">
        <v>467</v>
      </c>
      <c r="AT5" s="33" t="s">
        <v>483</v>
      </c>
      <c r="AU5" s="33" t="s">
        <v>484</v>
      </c>
      <c r="AV5" s="33" t="s">
        <v>485</v>
      </c>
      <c r="AW5" s="362" t="s">
        <v>839</v>
      </c>
      <c r="AX5" s="32" t="s">
        <v>467</v>
      </c>
      <c r="AY5" s="33" t="s">
        <v>483</v>
      </c>
      <c r="AZ5" s="33" t="s">
        <v>484</v>
      </c>
      <c r="BA5" s="33" t="s">
        <v>485</v>
      </c>
      <c r="BB5" s="362" t="s">
        <v>839</v>
      </c>
      <c r="BC5" s="32" t="s">
        <v>467</v>
      </c>
      <c r="BD5" s="33" t="s">
        <v>483</v>
      </c>
      <c r="BE5" s="33" t="s">
        <v>484</v>
      </c>
      <c r="BF5" s="33" t="s">
        <v>485</v>
      </c>
      <c r="BG5" s="362" t="s">
        <v>839</v>
      </c>
      <c r="BH5" s="32" t="s">
        <v>467</v>
      </c>
      <c r="BI5" s="33" t="s">
        <v>483</v>
      </c>
      <c r="BJ5" s="33" t="s">
        <v>484</v>
      </c>
      <c r="BK5" s="33" t="s">
        <v>485</v>
      </c>
      <c r="BL5" s="362" t="s">
        <v>839</v>
      </c>
      <c r="BM5" s="32" t="s">
        <v>467</v>
      </c>
      <c r="BN5" s="33" t="s">
        <v>483</v>
      </c>
      <c r="BO5" s="33" t="s">
        <v>484</v>
      </c>
      <c r="BP5" s="33" t="s">
        <v>485</v>
      </c>
      <c r="BQ5" s="362" t="s">
        <v>839</v>
      </c>
    </row>
    <row r="6" spans="1:69" x14ac:dyDescent="0.15">
      <c r="A6" s="34" t="s">
        <v>745</v>
      </c>
      <c r="B6" s="34">
        <f>_xlfn.IFNA(VLOOKUP($A6,批次辅助!$A$4:$DC$41,MATCH($A$5&amp;B$4,批次辅助!$A$1:$DC$1,0),0),0)</f>
        <v>184400</v>
      </c>
      <c r="C6" s="34">
        <f>_xlfn.IFNA(VLOOKUP($A6,批次辅助!$A$4:$DC$41,MATCH($A$5&amp;C$4,批次辅助!$A$1:$DC$1,0),0),0)</f>
        <v>161200</v>
      </c>
      <c r="D6" s="34">
        <f>_xlfn.IFNA(VLOOKUP($A6,批次辅助!$A$4:$DC$41,MATCH($A$5&amp;D$4,批次辅助!$A$1:$DC$1,0),0),0)</f>
        <v>0</v>
      </c>
      <c r="E6" s="34">
        <f>_xlfn.IFNA(VLOOKUP($A$5&amp;E$4,'PMC数据辅助&amp;月良率预估'!$B$2:$G$599,5,0),0)</f>
        <v>600</v>
      </c>
      <c r="F6" s="34"/>
      <c r="G6" s="34"/>
      <c r="H6" s="35"/>
      <c r="I6" s="35"/>
      <c r="J6" s="34">
        <f>_xlfn.IFNA(VLOOKUP($A$5&amp;J$4,'PMC数据辅助&amp;月良率预估'!$B$2:$G$599,5,0),0)</f>
        <v>0</v>
      </c>
      <c r="K6" s="34"/>
      <c r="L6" s="34"/>
      <c r="M6" s="35"/>
      <c r="N6" s="35"/>
      <c r="O6" s="34">
        <f>_xlfn.IFNA(VLOOKUP($A$5&amp;O$4,'PMC数据辅助&amp;月良率预估'!$B$2:$G$599,5,0),0)</f>
        <v>0</v>
      </c>
      <c r="P6" s="34"/>
      <c r="Q6" s="34"/>
      <c r="R6" s="35"/>
      <c r="S6" s="35"/>
      <c r="T6" s="34">
        <f>_xlfn.IFNA(VLOOKUP($A$5&amp;T$4,'PMC数据辅助&amp;月良率预估'!$B$2:$G$599,5,0),0)</f>
        <v>0</v>
      </c>
      <c r="U6" s="34"/>
      <c r="V6" s="34"/>
      <c r="W6" s="35"/>
      <c r="X6" s="35"/>
      <c r="Y6" s="34">
        <f>_xlfn.IFNA(VLOOKUP($A$5&amp;Y$4,'PMC数据辅助&amp;月良率预估'!$B$2:$G$599,5,0),0)</f>
        <v>0</v>
      </c>
      <c r="Z6" s="34"/>
      <c r="AA6" s="34"/>
      <c r="AB6" s="35"/>
      <c r="AC6" s="35"/>
      <c r="AD6" s="34">
        <f>_xlfn.IFNA(VLOOKUP($A$5&amp;AD$4,'PMC数据辅助&amp;月良率预估'!$B$2:$G$599,5,0),0)</f>
        <v>0</v>
      </c>
      <c r="AE6" s="34"/>
      <c r="AF6" s="34"/>
      <c r="AG6" s="35"/>
      <c r="AH6" s="35"/>
      <c r="AI6" s="34">
        <f>_xlfn.IFNA(VLOOKUP($A$5&amp;AI$4,'PMC数据辅助&amp;月良率预估'!$B$2:$G$599,5,0),0)</f>
        <v>0</v>
      </c>
      <c r="AJ6" s="34"/>
      <c r="AK6" s="34"/>
      <c r="AL6" s="35"/>
      <c r="AM6" s="35"/>
      <c r="AN6" s="34">
        <f>_xlfn.IFNA(VLOOKUP($A$5&amp;AN$4,'PMC数据辅助&amp;月良率预估'!$B$2:$G$599,5,0),0)</f>
        <v>0</v>
      </c>
      <c r="AO6" s="34"/>
      <c r="AP6" s="34"/>
      <c r="AQ6" s="35"/>
      <c r="AR6" s="35"/>
      <c r="AS6" s="34">
        <f>_xlfn.IFNA(VLOOKUP($A$5&amp;AS$4,'PMC数据辅助&amp;月良率预估'!$B$2:$G$599,5,0),0)</f>
        <v>0</v>
      </c>
      <c r="AT6" s="34"/>
      <c r="AU6" s="34"/>
      <c r="AV6" s="35"/>
      <c r="AW6" s="35"/>
      <c r="AX6" s="34">
        <f>_xlfn.IFNA(VLOOKUP($A$5&amp;AX$4,'PMC数据辅助&amp;月良率预估'!$B$2:$G$599,5,0),0)</f>
        <v>0</v>
      </c>
      <c r="AY6" s="34"/>
      <c r="AZ6" s="34"/>
      <c r="BA6" s="35"/>
      <c r="BB6" s="35"/>
      <c r="BC6" s="34">
        <f>_xlfn.IFNA(VLOOKUP($A$5&amp;BC$4,'PMC数据辅助&amp;月良率预估'!$B$2:$G$599,5,0),0)</f>
        <v>0</v>
      </c>
      <c r="BD6" s="34"/>
      <c r="BE6" s="34"/>
      <c r="BF6" s="35"/>
      <c r="BG6" s="35"/>
      <c r="BH6" s="34">
        <f>_xlfn.IFNA(VLOOKUP($A$5&amp;BH$4,'PMC数据辅助&amp;月良率预估'!$B$2:$G$599,5,0),0)</f>
        <v>0</v>
      </c>
      <c r="BI6" s="34"/>
      <c r="BJ6" s="34"/>
      <c r="BK6" s="35"/>
      <c r="BL6" s="35"/>
      <c r="BM6" s="34">
        <f>_xlfn.IFNA(VLOOKUP($A$5&amp;BM$4,'PMC数据辅助&amp;月良率预估'!$B$2:$G$599,5,0),0)</f>
        <v>0</v>
      </c>
      <c r="BN6" s="34"/>
      <c r="BO6" s="34"/>
      <c r="BP6" s="35"/>
      <c r="BQ6" s="35"/>
    </row>
    <row r="7" spans="1:69" x14ac:dyDescent="0.15">
      <c r="A7" s="34" t="s">
        <v>746</v>
      </c>
      <c r="B7" s="34">
        <f>_xlfn.IFNA(VLOOKUP($A7,批次辅助!$A$4:$DC$41,MATCH($A$5&amp;B$4,批次辅助!$A$1:$DC$1,0),0),0)</f>
        <v>184400</v>
      </c>
      <c r="C7" s="34">
        <f>_xlfn.IFNA(VLOOKUP($A7,批次辅助!$A$4:$DC$41,MATCH($A$5&amp;C$4,批次辅助!$A$1:$DC$1,0),0),0)</f>
        <v>161200</v>
      </c>
      <c r="D7" s="34">
        <f>_xlfn.IFNA(VLOOKUP($A7,批次辅助!$A$4:$DC$41,MATCH($A$5&amp;D$4,批次辅助!$A$1:$DC$1,0),0),0)</f>
        <v>0</v>
      </c>
      <c r="E7" s="34">
        <f>_xlfn.IFNA(VLOOKUP($A$5&amp;E$4,'PMC数据辅助&amp;月良率预估'!$B$2:$G$599,6,0),0)</f>
        <v>600</v>
      </c>
      <c r="F7" s="34"/>
      <c r="G7" s="34"/>
      <c r="H7" s="35"/>
      <c r="I7" s="35"/>
      <c r="J7" s="34">
        <f>_xlfn.IFNA(VLOOKUP($A$5&amp;J$4,'PMC数据辅助&amp;月良率预估'!$B$2:$G$599,6,0),0)</f>
        <v>0</v>
      </c>
      <c r="K7" s="34"/>
      <c r="L7" s="34"/>
      <c r="M7" s="35"/>
      <c r="N7" s="35"/>
      <c r="O7" s="34">
        <f>_xlfn.IFNA(VLOOKUP($A$5&amp;O$4,'PMC数据辅助&amp;月良率预估'!$B$2:$G$599,6,0),0)</f>
        <v>0</v>
      </c>
      <c r="P7" s="34"/>
      <c r="Q7" s="34"/>
      <c r="R7" s="35"/>
      <c r="S7" s="35"/>
      <c r="T7" s="34">
        <f>_xlfn.IFNA(VLOOKUP($A$5&amp;T$4,'PMC数据辅助&amp;月良率预估'!$B$2:$G$599,6,0),0)</f>
        <v>0</v>
      </c>
      <c r="U7" s="34"/>
      <c r="V7" s="34"/>
      <c r="W7" s="35"/>
      <c r="X7" s="35"/>
      <c r="Y7" s="34">
        <f>_xlfn.IFNA(VLOOKUP($A$5&amp;Y$4,'PMC数据辅助&amp;月良率预估'!$B$2:$G$599,6,0),0)</f>
        <v>0</v>
      </c>
      <c r="Z7" s="34"/>
      <c r="AA7" s="34"/>
      <c r="AB7" s="35"/>
      <c r="AC7" s="35"/>
      <c r="AD7" s="34">
        <f>_xlfn.IFNA(VLOOKUP($A$5&amp;AD$4,'PMC数据辅助&amp;月良率预估'!$B$2:$G$599,6,0),0)</f>
        <v>0</v>
      </c>
      <c r="AE7" s="34"/>
      <c r="AF7" s="34"/>
      <c r="AG7" s="35"/>
      <c r="AH7" s="35"/>
      <c r="AI7" s="34">
        <f>_xlfn.IFNA(VLOOKUP($A$5&amp;AI$4,'PMC数据辅助&amp;月良率预估'!$B$2:$G$599,6,0),0)</f>
        <v>0</v>
      </c>
      <c r="AJ7" s="34"/>
      <c r="AK7" s="34"/>
      <c r="AL7" s="35"/>
      <c r="AM7" s="35"/>
      <c r="AN7" s="34">
        <f>_xlfn.IFNA(VLOOKUP($A$5&amp;AN$4,'PMC数据辅助&amp;月良率预估'!$B$2:$G$599,6,0),0)</f>
        <v>0</v>
      </c>
      <c r="AO7" s="34"/>
      <c r="AP7" s="34"/>
      <c r="AQ7" s="35"/>
      <c r="AR7" s="35"/>
      <c r="AS7" s="34">
        <f>_xlfn.IFNA(VLOOKUP($A$5&amp;AS$4,'PMC数据辅助&amp;月良率预估'!$B$2:$G$599,6,0),0)</f>
        <v>0</v>
      </c>
      <c r="AT7" s="34"/>
      <c r="AU7" s="34"/>
      <c r="AV7" s="35"/>
      <c r="AW7" s="35"/>
      <c r="AX7" s="34">
        <f>_xlfn.IFNA(VLOOKUP($A$5&amp;AX$4,'PMC数据辅助&amp;月良率预估'!$B$2:$G$599,6,0),0)</f>
        <v>0</v>
      </c>
      <c r="AY7" s="34"/>
      <c r="AZ7" s="34"/>
      <c r="BA7" s="35"/>
      <c r="BB7" s="35"/>
      <c r="BC7" s="34">
        <f>_xlfn.IFNA(VLOOKUP($A$5&amp;BC$4,'PMC数据辅助&amp;月良率预估'!$B$2:$G$599,6,0),0)</f>
        <v>0</v>
      </c>
      <c r="BD7" s="34"/>
      <c r="BE7" s="34"/>
      <c r="BF7" s="35"/>
      <c r="BG7" s="35"/>
      <c r="BH7" s="34">
        <f>_xlfn.IFNA(VLOOKUP($A$5&amp;BH$4,'PMC数据辅助&amp;月良率预估'!$B$2:$G$599,6,0),0)</f>
        <v>0</v>
      </c>
      <c r="BI7" s="34"/>
      <c r="BJ7" s="34"/>
      <c r="BK7" s="35"/>
      <c r="BL7" s="35"/>
      <c r="BM7" s="34">
        <f>_xlfn.IFNA(VLOOKUP($A$5&amp;BM$4,'PMC数据辅助&amp;月良率预估'!$B$2:$G$599,6,0),0)</f>
        <v>0</v>
      </c>
      <c r="BN7" s="34"/>
      <c r="BO7" s="34"/>
      <c r="BP7" s="35"/>
      <c r="BQ7" s="35"/>
    </row>
    <row r="8" spans="1:69" s="119" customFormat="1" x14ac:dyDescent="0.15">
      <c r="A8" s="116" t="s">
        <v>454</v>
      </c>
      <c r="B8" s="117">
        <f>_xlfn.IFNA(VLOOKUP($A8,批次辅助!$A$4:$DC$41,MATCH($A$5&amp;B$4,批次辅助!$A$1:$DC$1,0),0),0)</f>
        <v>1</v>
      </c>
      <c r="C8" s="117">
        <f>_xlfn.IFNA(VLOOKUP($A8,批次辅助!$A$4:$DC$41,MATCH($A$5&amp;C$4,批次辅助!$A$1:$DC$1,0),0),0)</f>
        <v>1</v>
      </c>
      <c r="D8" s="117">
        <f>_xlfn.IFNA(VLOOKUP($A8,批次辅助!$A$4:$DC$41,MATCH($A$5&amp;D$4,批次辅助!$A$1:$DC$1,0),0),0)</f>
        <v>0</v>
      </c>
      <c r="E8" s="117">
        <f>IF(E6=0,0%,E7/E6)</f>
        <v>1</v>
      </c>
      <c r="F8" s="116"/>
      <c r="G8" s="116"/>
      <c r="H8" s="118"/>
      <c r="I8" s="118"/>
      <c r="J8" s="117">
        <f>IF(J6=0,0%,J7/J6)</f>
        <v>0</v>
      </c>
      <c r="K8" s="116"/>
      <c r="L8" s="116"/>
      <c r="M8" s="118"/>
      <c r="N8" s="118"/>
      <c r="O8" s="117">
        <f>IF(O6=0,0%,O7/O6)</f>
        <v>0</v>
      </c>
      <c r="P8" s="116"/>
      <c r="Q8" s="116"/>
      <c r="R8" s="118"/>
      <c r="S8" s="118"/>
      <c r="T8" s="117">
        <f>IF(T6=0,0%,T7/T6)</f>
        <v>0</v>
      </c>
      <c r="U8" s="116"/>
      <c r="V8" s="116"/>
      <c r="W8" s="118"/>
      <c r="X8" s="118"/>
      <c r="Y8" s="117">
        <f>IF(Y6=0,0%,Y7/Y6)</f>
        <v>0</v>
      </c>
      <c r="Z8" s="116"/>
      <c r="AA8" s="116"/>
      <c r="AB8" s="118"/>
      <c r="AC8" s="118"/>
      <c r="AD8" s="117">
        <f>IF(AD6=0,0%,AD7/AD6)</f>
        <v>0</v>
      </c>
      <c r="AE8" s="116"/>
      <c r="AF8" s="116"/>
      <c r="AG8" s="118"/>
      <c r="AH8" s="118"/>
      <c r="AI8" s="117">
        <f>IF(AI6=0,0%,AI7/AI6)</f>
        <v>0</v>
      </c>
      <c r="AJ8" s="116"/>
      <c r="AK8" s="116"/>
      <c r="AL8" s="118"/>
      <c r="AM8" s="118"/>
      <c r="AN8" s="117">
        <f>IF(AN6=0,0%,AN7/AN6)</f>
        <v>0</v>
      </c>
      <c r="AO8" s="116"/>
      <c r="AP8" s="116"/>
      <c r="AQ8" s="118"/>
      <c r="AR8" s="118"/>
      <c r="AS8" s="117">
        <f>IF(AS6=0,0%,AS7/AS6)</f>
        <v>0</v>
      </c>
      <c r="AT8" s="116"/>
      <c r="AU8" s="116"/>
      <c r="AV8" s="118"/>
      <c r="AW8" s="118"/>
      <c r="AX8" s="117">
        <f>IF(AX6=0,0%,AX7/AX6)</f>
        <v>0</v>
      </c>
      <c r="AY8" s="116"/>
      <c r="AZ8" s="116"/>
      <c r="BA8" s="118"/>
      <c r="BB8" s="118"/>
      <c r="BC8" s="117">
        <f>IF(BC6=0,0%,BC7/BC6)</f>
        <v>0</v>
      </c>
      <c r="BD8" s="116"/>
      <c r="BE8" s="116"/>
      <c r="BF8" s="118"/>
      <c r="BG8" s="118"/>
      <c r="BH8" s="117">
        <f>IF(BH6=0,0%,BH7/BH6)</f>
        <v>0</v>
      </c>
      <c r="BI8" s="116"/>
      <c r="BJ8" s="116"/>
      <c r="BK8" s="118"/>
      <c r="BL8" s="118"/>
      <c r="BM8" s="117">
        <f>IF(BM6=0,0%,BM7/BM6)</f>
        <v>0</v>
      </c>
      <c r="BN8" s="116"/>
      <c r="BO8" s="116"/>
      <c r="BP8" s="118"/>
      <c r="BQ8" s="118"/>
    </row>
    <row r="9" spans="1:69" s="161" customFormat="1" x14ac:dyDescent="0.15">
      <c r="A9" s="158" t="s">
        <v>34</v>
      </c>
      <c r="B9" s="159">
        <f>_xlfn.IFNA(VLOOKUP($A9,批次辅助!$A$4:$DC$41,MATCH($A$5&amp;B$4,批次辅助!$A$1:$DC$1,0),0),0)</f>
        <v>0.92561279826464204</v>
      </c>
      <c r="C9" s="159">
        <f>_xlfn.IFNA(VLOOKUP($A9,批次辅助!$A$4:$DC$41,MATCH($A$5&amp;C$4,批次辅助!$A$1:$DC$1,0),0),0)</f>
        <v>0.91341191066997518</v>
      </c>
      <c r="D9" s="159">
        <f>_xlfn.IFNA(VLOOKUP($A9,批次辅助!$A$4:$DC$41,MATCH($A$5&amp;D$4,批次辅助!$A$1:$DC$1,0),0),0)</f>
        <v>0</v>
      </c>
      <c r="E9" s="160"/>
      <c r="F9" s="160"/>
      <c r="G9" s="160"/>
      <c r="H9" s="160">
        <f>H10-H19-H27-H28-H36-H37-H44-H45</f>
        <v>0.9334697667493792</v>
      </c>
      <c r="I9" s="160"/>
      <c r="J9" s="160"/>
      <c r="K9" s="160"/>
      <c r="L9" s="160"/>
      <c r="M9" s="160">
        <f>M10-M19-M27-M28-M36-M37-M44-M45</f>
        <v>0.9334697667493792</v>
      </c>
      <c r="N9" s="160"/>
      <c r="O9" s="160"/>
      <c r="P9" s="160"/>
      <c r="Q9" s="160"/>
      <c r="R9" s="160">
        <f>R10-R19-R27-R28-R36-R37-R44-R45</f>
        <v>0.9334697667493792</v>
      </c>
      <c r="S9" s="160"/>
      <c r="T9" s="160"/>
      <c r="U9" s="160"/>
      <c r="V9" s="160"/>
      <c r="W9" s="160">
        <f>W10-W19-W27-W28-W36-W37-W44-W45</f>
        <v>0.9334697667493792</v>
      </c>
      <c r="X9" s="160"/>
      <c r="Y9" s="160"/>
      <c r="Z9" s="160"/>
      <c r="AA9" s="160"/>
      <c r="AB9" s="160">
        <f>AB10-AB19-AB27-AB28-AB36-AB37-AB44-AB45</f>
        <v>0.9334697667493792</v>
      </c>
      <c r="AC9" s="160"/>
      <c r="AD9" s="160"/>
      <c r="AE9" s="160"/>
      <c r="AF9" s="160"/>
      <c r="AG9" s="160">
        <f>AG10-AG19-AG27-AG28-AG36-AG37-AG44-AG45</f>
        <v>0.9334697667493792</v>
      </c>
      <c r="AH9" s="160"/>
      <c r="AI9" s="160"/>
      <c r="AJ9" s="160"/>
      <c r="AK9" s="160"/>
      <c r="AL9" s="160">
        <f>AL10-AL19-AL27-AL28-AL36-AL37-AL44-AL45</f>
        <v>0.9334697667493792</v>
      </c>
      <c r="AM9" s="160"/>
      <c r="AN9" s="160"/>
      <c r="AO9" s="160"/>
      <c r="AP9" s="160"/>
      <c r="AQ9" s="160">
        <f>AQ10-AQ19-AQ27-AQ28-AQ36-AQ37-AQ44-AQ45</f>
        <v>0.9334697667493792</v>
      </c>
      <c r="AR9" s="160"/>
      <c r="AS9" s="160"/>
      <c r="AT9" s="160"/>
      <c r="AU9" s="160"/>
      <c r="AV9" s="160">
        <f>AV10-AV19-AV27-AV28-AV36-AV37-AV44-AV45</f>
        <v>0.9334697667493792</v>
      </c>
      <c r="AW9" s="160"/>
      <c r="AX9" s="160"/>
      <c r="AY9" s="160"/>
      <c r="AZ9" s="160"/>
      <c r="BA9" s="160">
        <f>BA10-BA19-BA27-BA28-BA36-BA37-BA44-BA45</f>
        <v>0.9334697667493792</v>
      </c>
      <c r="BB9" s="160"/>
      <c r="BC9" s="160"/>
      <c r="BD9" s="160"/>
      <c r="BE9" s="160"/>
      <c r="BF9" s="160">
        <f>BF10-BF19-BF27-BF28-BF36-BF37-BF44-BF45</f>
        <v>0.9334697667493792</v>
      </c>
      <c r="BG9" s="160"/>
      <c r="BH9" s="160"/>
      <c r="BI9" s="160"/>
      <c r="BJ9" s="160"/>
      <c r="BK9" s="160">
        <f>BK10-BK19-BK27-BK28-BK36-BK37-BK44-BK45</f>
        <v>0.9334697667493792</v>
      </c>
      <c r="BL9" s="160"/>
      <c r="BM9" s="160"/>
      <c r="BN9" s="160"/>
      <c r="BO9" s="160"/>
      <c r="BP9" s="160">
        <f>BP10-BP19-BP27-BP28-BP36-BP37-BP44-BP45</f>
        <v>0.9334697667493792</v>
      </c>
      <c r="BQ9" s="160"/>
    </row>
    <row r="10" spans="1:69" x14ac:dyDescent="0.15">
      <c r="A10" s="36" t="s">
        <v>33</v>
      </c>
      <c r="B10" s="37">
        <f>B9+B19+B27+B28+B36+B37+B44+B45</f>
        <v>0.93425704989154013</v>
      </c>
      <c r="C10" s="37">
        <f>C9+C19+C27+C28+C36+C37+C44+C45</f>
        <v>0.92541191066997519</v>
      </c>
      <c r="D10" s="37">
        <f>D9+D19+D27+D28+D36+D37+D44+D45</f>
        <v>0</v>
      </c>
      <c r="E10" s="38"/>
      <c r="F10" s="38"/>
      <c r="G10" s="38"/>
      <c r="H10" s="38">
        <f>(H12+H21+H30+H39)*99.94%-3</f>
        <v>0.9334697667493792</v>
      </c>
      <c r="I10" s="38"/>
      <c r="J10" s="38"/>
      <c r="K10" s="38"/>
      <c r="L10" s="38"/>
      <c r="M10" s="38">
        <f>(M12+M21+M30+M39)*99.94%-3</f>
        <v>0.9334697667493792</v>
      </c>
      <c r="N10" s="38"/>
      <c r="O10" s="38"/>
      <c r="P10" s="38"/>
      <c r="Q10" s="38"/>
      <c r="R10" s="38">
        <f>(R12+R21+R30+R39)*99.94%-3</f>
        <v>0.9334697667493792</v>
      </c>
      <c r="S10" s="38"/>
      <c r="T10" s="38"/>
      <c r="U10" s="38"/>
      <c r="V10" s="38"/>
      <c r="W10" s="38">
        <f>(W12+W21+W30+W39)*99.94%-3</f>
        <v>0.9334697667493792</v>
      </c>
      <c r="X10" s="38"/>
      <c r="Y10" s="38"/>
      <c r="Z10" s="38"/>
      <c r="AA10" s="38"/>
      <c r="AB10" s="38">
        <f>(AB12+AB21+AB30+AB39)*99.94%-3</f>
        <v>0.9334697667493792</v>
      </c>
      <c r="AC10" s="38"/>
      <c r="AD10" s="38"/>
      <c r="AE10" s="38"/>
      <c r="AF10" s="38"/>
      <c r="AG10" s="38">
        <f>(AG12+AG21+AG30+AG39)*99.94%-3</f>
        <v>0.9334697667493792</v>
      </c>
      <c r="AH10" s="38"/>
      <c r="AI10" s="38"/>
      <c r="AJ10" s="38"/>
      <c r="AK10" s="38"/>
      <c r="AL10" s="38">
        <f>(AL12+AL21+AL30+AL39)*99.94%-3</f>
        <v>0.9334697667493792</v>
      </c>
      <c r="AM10" s="38"/>
      <c r="AN10" s="38"/>
      <c r="AO10" s="38"/>
      <c r="AP10" s="38"/>
      <c r="AQ10" s="38">
        <f>(AQ12+AQ21+AQ30+AQ39)*99.94%-3</f>
        <v>0.9334697667493792</v>
      </c>
      <c r="AR10" s="38"/>
      <c r="AS10" s="38"/>
      <c r="AT10" s="38"/>
      <c r="AU10" s="38"/>
      <c r="AV10" s="38">
        <f>(AV12+AV21+AV30+AV39)*99.94%-3</f>
        <v>0.9334697667493792</v>
      </c>
      <c r="AW10" s="38"/>
      <c r="AX10" s="38"/>
      <c r="AY10" s="38"/>
      <c r="AZ10" s="38"/>
      <c r="BA10" s="38">
        <f>(BA12+BA21+BA30+BA39)*99.94%-3</f>
        <v>0.9334697667493792</v>
      </c>
      <c r="BB10" s="38"/>
      <c r="BC10" s="38"/>
      <c r="BD10" s="38"/>
      <c r="BE10" s="38"/>
      <c r="BF10" s="38">
        <f>(BF12+BF21+BF30+BF39)*99.94%-3</f>
        <v>0.9334697667493792</v>
      </c>
      <c r="BG10" s="38"/>
      <c r="BH10" s="38"/>
      <c r="BI10" s="38"/>
      <c r="BJ10" s="38"/>
      <c r="BK10" s="38">
        <f>(BK12+BK21+BK30+BK39)*99.94%-3</f>
        <v>0.9334697667493792</v>
      </c>
      <c r="BL10" s="38"/>
      <c r="BM10" s="38"/>
      <c r="BN10" s="38"/>
      <c r="BO10" s="38"/>
      <c r="BP10" s="38">
        <f>(BP12+BP21+BP30+BP39)*99.94%-3</f>
        <v>0.9334697667493792</v>
      </c>
      <c r="BQ10" s="38"/>
    </row>
    <row r="11" spans="1:69" x14ac:dyDescent="0.15">
      <c r="A11" s="39" t="s">
        <v>32</v>
      </c>
      <c r="B11" s="39"/>
      <c r="C11" s="39"/>
      <c r="D11" s="39"/>
      <c r="E11" s="39"/>
      <c r="F11" s="39"/>
      <c r="G11" s="39"/>
      <c r="H11" s="39">
        <f>H12*99.9%</f>
        <v>0.94141496277915637</v>
      </c>
      <c r="I11" s="39"/>
      <c r="J11" s="39"/>
      <c r="K11" s="39"/>
      <c r="L11" s="39"/>
      <c r="M11" s="39">
        <f>M12*99.9%</f>
        <v>0.94141496277915637</v>
      </c>
      <c r="N11" s="39"/>
      <c r="O11" s="39"/>
      <c r="P11" s="39"/>
      <c r="Q11" s="39"/>
      <c r="R11" s="39">
        <f>R12*99.9%</f>
        <v>0.94141496277915637</v>
      </c>
      <c r="S11" s="39"/>
      <c r="T11" s="39"/>
      <c r="U11" s="39"/>
      <c r="V11" s="39"/>
      <c r="W11" s="39">
        <f>W12*99.9%</f>
        <v>0.94141496277915637</v>
      </c>
      <c r="X11" s="39"/>
      <c r="Y11" s="39"/>
      <c r="Z11" s="39"/>
      <c r="AA11" s="39"/>
      <c r="AB11" s="39">
        <f>AB12*99.9%</f>
        <v>0.94141496277915637</v>
      </c>
      <c r="AC11" s="39"/>
      <c r="AD11" s="39"/>
      <c r="AE11" s="39"/>
      <c r="AF11" s="39"/>
      <c r="AG11" s="39">
        <f>AG12*99.9%</f>
        <v>0.94141496277915637</v>
      </c>
      <c r="AH11" s="39"/>
      <c r="AI11" s="39"/>
      <c r="AJ11" s="39"/>
      <c r="AK11" s="39"/>
      <c r="AL11" s="39">
        <f>AL12*99.9%</f>
        <v>0.94141496277915637</v>
      </c>
      <c r="AM11" s="39"/>
      <c r="AN11" s="39"/>
      <c r="AO11" s="39"/>
      <c r="AP11" s="39"/>
      <c r="AQ11" s="39">
        <f>AQ12*99.9%</f>
        <v>0.94141496277915637</v>
      </c>
      <c r="AR11" s="39"/>
      <c r="AS11" s="39"/>
      <c r="AT11" s="39"/>
      <c r="AU11" s="39"/>
      <c r="AV11" s="39">
        <f>AV12*99.9%</f>
        <v>0.94141496277915637</v>
      </c>
      <c r="AW11" s="39"/>
      <c r="AX11" s="39"/>
      <c r="AY11" s="39"/>
      <c r="AZ11" s="39"/>
      <c r="BA11" s="39">
        <f>BA12*99.9%</f>
        <v>0.94141496277915637</v>
      </c>
      <c r="BB11" s="39"/>
      <c r="BC11" s="39"/>
      <c r="BD11" s="39"/>
      <c r="BE11" s="39"/>
      <c r="BF11" s="39">
        <f>BF12*99.9%</f>
        <v>0.94141496277915637</v>
      </c>
      <c r="BG11" s="39"/>
      <c r="BH11" s="39"/>
      <c r="BI11" s="39"/>
      <c r="BJ11" s="39"/>
      <c r="BK11" s="39">
        <f>BK12*99.9%</f>
        <v>0.94141496277915637</v>
      </c>
      <c r="BL11" s="39"/>
      <c r="BM11" s="39"/>
      <c r="BN11" s="39"/>
      <c r="BO11" s="39"/>
      <c r="BP11" s="39">
        <f>BP12*99.9%</f>
        <v>0.94141496277915637</v>
      </c>
      <c r="BQ11" s="39"/>
    </row>
    <row r="12" spans="1:69" x14ac:dyDescent="0.35">
      <c r="A12" s="40" t="s">
        <v>60</v>
      </c>
      <c r="B12" s="41">
        <f>_xlfn.IFNA(VLOOKUP($A12,批次辅助!$A$4:$DC$41,MATCH($A$5&amp;B$4,批次辅助!$A$1:$DC$1,0),0),0)</f>
        <v>0.93630151843817788</v>
      </c>
      <c r="C12" s="41">
        <f>_xlfn.IFNA(VLOOKUP($A12,批次辅助!$A$4:$DC$41,MATCH($A$5&amp;C$4,批次辅助!$A$1:$DC$1,0),0),0)</f>
        <v>0.93211538461538457</v>
      </c>
      <c r="D12" s="41">
        <f>_xlfn.IFNA(VLOOKUP($A12,批次辅助!$A$4:$DC$41,MATCH($A$5&amp;D$4,批次辅助!$A$1:$DC$1,0),0),0)</f>
        <v>0</v>
      </c>
      <c r="E12" s="39"/>
      <c r="F12" s="39"/>
      <c r="G12" s="39"/>
      <c r="H12" s="39">
        <f>1-SUM(H13:H18)</f>
        <v>0.94235732009925555</v>
      </c>
      <c r="I12" s="39"/>
      <c r="J12" s="39"/>
      <c r="K12" s="39"/>
      <c r="L12" s="39"/>
      <c r="M12" s="39">
        <f>1-SUM(M13:M18)</f>
        <v>0.94235732009925555</v>
      </c>
      <c r="N12" s="39"/>
      <c r="O12" s="39"/>
      <c r="P12" s="39"/>
      <c r="Q12" s="39"/>
      <c r="R12" s="39">
        <f>1-SUM(R13:R18)</f>
        <v>0.94235732009925555</v>
      </c>
      <c r="S12" s="39"/>
      <c r="T12" s="39"/>
      <c r="U12" s="39"/>
      <c r="V12" s="39"/>
      <c r="W12" s="39">
        <f>1-SUM(W13:W18)</f>
        <v>0.94235732009925555</v>
      </c>
      <c r="X12" s="39"/>
      <c r="Y12" s="39"/>
      <c r="Z12" s="39"/>
      <c r="AA12" s="39"/>
      <c r="AB12" s="39">
        <f>1-SUM(AB13:AB18)</f>
        <v>0.94235732009925555</v>
      </c>
      <c r="AC12" s="39"/>
      <c r="AD12" s="39"/>
      <c r="AE12" s="39"/>
      <c r="AF12" s="39"/>
      <c r="AG12" s="39">
        <f>1-SUM(AG13:AG18)</f>
        <v>0.94235732009925555</v>
      </c>
      <c r="AH12" s="39"/>
      <c r="AI12" s="39"/>
      <c r="AJ12" s="39"/>
      <c r="AK12" s="39"/>
      <c r="AL12" s="39">
        <f>1-SUM(AL13:AL18)</f>
        <v>0.94235732009925555</v>
      </c>
      <c r="AM12" s="39"/>
      <c r="AN12" s="39"/>
      <c r="AO12" s="39"/>
      <c r="AP12" s="39"/>
      <c r="AQ12" s="39">
        <f>1-SUM(AQ13:AQ18)</f>
        <v>0.94235732009925555</v>
      </c>
      <c r="AR12" s="39"/>
      <c r="AS12" s="39"/>
      <c r="AT12" s="39"/>
      <c r="AU12" s="39"/>
      <c r="AV12" s="39">
        <f>1-SUM(AV13:AV18)</f>
        <v>0.94235732009925555</v>
      </c>
      <c r="AW12" s="39"/>
      <c r="AX12" s="39"/>
      <c r="AY12" s="39"/>
      <c r="AZ12" s="39"/>
      <c r="BA12" s="39">
        <f>1-SUM(BA13:BA18)</f>
        <v>0.94235732009925555</v>
      </c>
      <c r="BB12" s="39"/>
      <c r="BC12" s="39"/>
      <c r="BD12" s="39"/>
      <c r="BE12" s="39"/>
      <c r="BF12" s="39">
        <f>1-SUM(BF13:BF18)</f>
        <v>0.94235732009925555</v>
      </c>
      <c r="BG12" s="39"/>
      <c r="BH12" s="39"/>
      <c r="BI12" s="39"/>
      <c r="BJ12" s="39"/>
      <c r="BK12" s="39">
        <f>1-SUM(BK13:BK18)</f>
        <v>0.94235732009925555</v>
      </c>
      <c r="BL12" s="39"/>
      <c r="BM12" s="39"/>
      <c r="BN12" s="39"/>
      <c r="BO12" s="39"/>
      <c r="BP12" s="39">
        <f>1-SUM(BP13:BP18)</f>
        <v>0.94235732009925555</v>
      </c>
      <c r="BQ12" s="39"/>
    </row>
    <row r="13" spans="1:69" x14ac:dyDescent="0.15">
      <c r="A13" s="42" t="s">
        <v>42</v>
      </c>
      <c r="B13" s="43">
        <f>_xlfn.IFNA(VLOOKUP($A13,批次辅助!$A$4:$DC$41,MATCH($A$5&amp;B$4,批次辅助!$A$1:$DC$1,0),0),0)</f>
        <v>1.8622559652928417E-2</v>
      </c>
      <c r="C13" s="43">
        <f>_xlfn.IFNA(VLOOKUP($A13,批次辅助!$A$4:$DC$41,MATCH($A$5&amp;C$4,批次辅助!$A$1:$DC$1,0),0),0)</f>
        <v>1.4503722084367246E-2</v>
      </c>
      <c r="D13" s="43">
        <f>_xlfn.IFNA(VLOOKUP($A13,批次辅助!$A$4:$DC$41,MATCH($A$5&amp;D$4,批次辅助!$A$1:$DC$1,0),0),0)</f>
        <v>0</v>
      </c>
      <c r="E13" s="279"/>
      <c r="F13" s="45"/>
      <c r="G13" s="46"/>
      <c r="H13" s="47">
        <f>C13-F13+G13</f>
        <v>1.4503722084367246E-2</v>
      </c>
      <c r="I13" s="370"/>
      <c r="J13" s="279"/>
      <c r="K13" s="124"/>
      <c r="L13" s="102"/>
      <c r="M13" s="47">
        <f>H13-K13+L13</f>
        <v>1.4503722084367246E-2</v>
      </c>
      <c r="N13" s="370"/>
      <c r="O13" s="44"/>
      <c r="P13" s="128"/>
      <c r="Q13" s="102"/>
      <c r="R13" s="47">
        <f>M13-P13+Q13</f>
        <v>1.4503722084367246E-2</v>
      </c>
      <c r="S13" s="370"/>
      <c r="T13" s="44"/>
      <c r="U13" s="128"/>
      <c r="V13" s="102"/>
      <c r="W13" s="47">
        <f>R13-U13+V13</f>
        <v>1.4503722084367246E-2</v>
      </c>
      <c r="X13" s="370"/>
      <c r="Y13" s="44"/>
      <c r="Z13" s="128"/>
      <c r="AA13" s="102"/>
      <c r="AB13" s="47">
        <f>W13-Z13+AA13</f>
        <v>1.4503722084367246E-2</v>
      </c>
      <c r="AC13" s="370"/>
      <c r="AD13" s="44"/>
      <c r="AE13" s="128"/>
      <c r="AF13" s="102"/>
      <c r="AG13" s="47">
        <f>AB13-AE13+AF13</f>
        <v>1.4503722084367246E-2</v>
      </c>
      <c r="AH13" s="370"/>
      <c r="AI13" s="44"/>
      <c r="AJ13" s="128"/>
      <c r="AK13" s="102"/>
      <c r="AL13" s="47">
        <f>AG13-AJ13+AK13</f>
        <v>1.4503722084367246E-2</v>
      </c>
      <c r="AM13" s="370"/>
      <c r="AN13" s="44"/>
      <c r="AO13" s="128"/>
      <c r="AP13" s="102"/>
      <c r="AQ13" s="47">
        <f>AL13-AO13+AP13</f>
        <v>1.4503722084367246E-2</v>
      </c>
      <c r="AR13" s="370"/>
      <c r="AS13" s="44"/>
      <c r="AT13" s="128"/>
      <c r="AU13" s="102"/>
      <c r="AV13" s="47">
        <f>AQ13-AT13+AU13</f>
        <v>1.4503722084367246E-2</v>
      </c>
      <c r="AW13" s="370"/>
      <c r="AX13" s="44"/>
      <c r="AY13" s="128"/>
      <c r="AZ13" s="102"/>
      <c r="BA13" s="47">
        <f>AV13-AY13+AZ13</f>
        <v>1.4503722084367246E-2</v>
      </c>
      <c r="BB13" s="370"/>
      <c r="BC13" s="44"/>
      <c r="BD13" s="128"/>
      <c r="BE13" s="102"/>
      <c r="BF13" s="47">
        <f>BA13-BD13+BE13</f>
        <v>1.4503722084367246E-2</v>
      </c>
      <c r="BG13" s="370"/>
      <c r="BH13" s="279"/>
      <c r="BI13" s="128"/>
      <c r="BJ13" s="102"/>
      <c r="BK13" s="47">
        <f>BF13-BI13+BJ13</f>
        <v>1.4503722084367246E-2</v>
      </c>
      <c r="BL13" s="370"/>
      <c r="BM13" s="279"/>
      <c r="BN13" s="128"/>
      <c r="BO13" s="102"/>
      <c r="BP13" s="47">
        <f>BK13-BN13+BO13</f>
        <v>1.4503722084367246E-2</v>
      </c>
      <c r="BQ13" s="370"/>
    </row>
    <row r="14" spans="1:69" x14ac:dyDescent="0.15">
      <c r="A14" s="42" t="s">
        <v>43</v>
      </c>
      <c r="B14" s="43">
        <f>_xlfn.IFNA(VLOOKUP($A14,批次辅助!$A$4:$DC$41,MATCH($A$5&amp;B$4,批次辅助!$A$1:$DC$1,0),0),0)</f>
        <v>1.8329718004338396E-2</v>
      </c>
      <c r="C14" s="43">
        <f>_xlfn.IFNA(VLOOKUP($A14,批次辅助!$A$4:$DC$41,MATCH($A$5&amp;C$4,批次辅助!$A$1:$DC$1,0),0),0)</f>
        <v>1.7196029776674938E-2</v>
      </c>
      <c r="D14" s="43">
        <f>_xlfn.IFNA(VLOOKUP($A14,批次辅助!$A$4:$DC$41,MATCH($A$5&amp;D$4,批次辅助!$A$1:$DC$1,0),0),0)</f>
        <v>0</v>
      </c>
      <c r="E14" s="279"/>
      <c r="F14" s="122"/>
      <c r="G14" s="49"/>
      <c r="H14" s="47">
        <f t="shared" ref="H14:H18" si="0">C14-F14+G14</f>
        <v>1.7196029776674938E-2</v>
      </c>
      <c r="I14" s="370"/>
      <c r="J14" s="279"/>
      <c r="K14" s="124"/>
      <c r="L14" s="146"/>
      <c r="M14" s="50">
        <f t="shared" ref="M14:M18" si="1">H14-K14+L14</f>
        <v>1.7196029776674938E-2</v>
      </c>
      <c r="N14" s="370"/>
      <c r="O14" s="279"/>
      <c r="P14" s="122"/>
      <c r="Q14" s="146"/>
      <c r="R14" s="50">
        <f t="shared" ref="R14:R18" si="2">M14-P14+Q14</f>
        <v>1.7196029776674938E-2</v>
      </c>
      <c r="S14" s="370"/>
      <c r="T14" s="51"/>
      <c r="U14" s="122"/>
      <c r="V14" s="146"/>
      <c r="W14" s="50">
        <f t="shared" ref="W14:W18" si="3">R14-U14+V14</f>
        <v>1.7196029776674938E-2</v>
      </c>
      <c r="X14" s="370"/>
      <c r="Y14" s="51"/>
      <c r="Z14" s="122"/>
      <c r="AA14" s="146"/>
      <c r="AB14" s="50">
        <f t="shared" ref="AB14:AB18" si="4">W14-Z14+AA14</f>
        <v>1.7196029776674938E-2</v>
      </c>
      <c r="AC14" s="370"/>
      <c r="AD14" s="51"/>
      <c r="AE14" s="122"/>
      <c r="AF14" s="146"/>
      <c r="AG14" s="50">
        <f t="shared" ref="AG14:AG18" si="5">AB14-AE14+AF14</f>
        <v>1.7196029776674938E-2</v>
      </c>
      <c r="AH14" s="370"/>
      <c r="AI14" s="51"/>
      <c r="AJ14" s="122"/>
      <c r="AK14" s="146"/>
      <c r="AL14" s="50">
        <f t="shared" ref="AL14:AL19" si="6">AG14-AJ14+AK14</f>
        <v>1.7196029776674938E-2</v>
      </c>
      <c r="AM14" s="370"/>
      <c r="AN14" s="51"/>
      <c r="AO14" s="122"/>
      <c r="AP14" s="146"/>
      <c r="AQ14" s="50">
        <f t="shared" ref="AQ14:AQ19" si="7">AL14-AO14+AP14</f>
        <v>1.7196029776674938E-2</v>
      </c>
      <c r="AR14" s="370"/>
      <c r="AS14" s="51"/>
      <c r="AT14" s="122"/>
      <c r="AU14" s="146"/>
      <c r="AV14" s="50">
        <f t="shared" ref="AV14:AV19" si="8">AQ14-AT14+AU14</f>
        <v>1.7196029776674938E-2</v>
      </c>
      <c r="AW14" s="370"/>
      <c r="AX14" s="51"/>
      <c r="AY14" s="122"/>
      <c r="AZ14" s="146"/>
      <c r="BA14" s="50">
        <f t="shared" ref="BA14:BA19" si="9">AV14-AY14+AZ14</f>
        <v>1.7196029776674938E-2</v>
      </c>
      <c r="BB14" s="370"/>
      <c r="BC14" s="51"/>
      <c r="BD14" s="122"/>
      <c r="BE14" s="146"/>
      <c r="BF14" s="50">
        <f t="shared" ref="BF14:BF19" si="10">BA14-BD14+BE14</f>
        <v>1.7196029776674938E-2</v>
      </c>
      <c r="BG14" s="370"/>
      <c r="BH14" s="51"/>
      <c r="BI14" s="122"/>
      <c r="BJ14" s="146"/>
      <c r="BK14" s="50">
        <f t="shared" ref="BK14:BK19" si="11">BF14-BI14+BJ14</f>
        <v>1.7196029776674938E-2</v>
      </c>
      <c r="BL14" s="370"/>
      <c r="BM14" s="51"/>
      <c r="BN14" s="122"/>
      <c r="BO14" s="146"/>
      <c r="BP14" s="50">
        <f t="shared" ref="BP14:BP19" si="12">BK14-BN14+BO14</f>
        <v>1.7196029776674938E-2</v>
      </c>
      <c r="BQ14" s="370"/>
    </row>
    <row r="15" spans="1:69" x14ac:dyDescent="0.15">
      <c r="A15" s="42" t="s">
        <v>44</v>
      </c>
      <c r="B15" s="43">
        <f>_xlfn.IFNA(VLOOKUP($A15,批次辅助!$A$4:$DC$41,MATCH($A$5&amp;B$4,批次辅助!$A$1:$DC$1,0),0),0)</f>
        <v>3.9425162689804769E-3</v>
      </c>
      <c r="C15" s="43">
        <f>_xlfn.IFNA(VLOOKUP($A15,批次辅助!$A$4:$DC$41,MATCH($A$5&amp;C$4,批次辅助!$A$1:$DC$1,0),0),0)</f>
        <v>1.7810173697270473E-2</v>
      </c>
      <c r="D15" s="43">
        <f>_xlfn.IFNA(VLOOKUP($A15,批次辅助!$A$4:$DC$41,MATCH($A$5&amp;D$4,批次辅助!$A$1:$DC$1,0),0),0)</f>
        <v>0</v>
      </c>
      <c r="E15" s="278" t="s">
        <v>1297</v>
      </c>
      <c r="F15" s="122">
        <v>0.01</v>
      </c>
      <c r="G15" s="46"/>
      <c r="H15" s="47">
        <f t="shared" si="0"/>
        <v>7.8101736972704724E-3</v>
      </c>
      <c r="I15" s="370"/>
      <c r="J15" s="278"/>
      <c r="K15" s="124"/>
      <c r="L15" s="147"/>
      <c r="M15" s="50">
        <f t="shared" si="1"/>
        <v>7.8101736972704724E-3</v>
      </c>
      <c r="N15" s="370"/>
      <c r="O15" s="44"/>
      <c r="P15" s="121"/>
      <c r="Q15" s="147"/>
      <c r="R15" s="50">
        <f t="shared" si="2"/>
        <v>7.8101736972704724E-3</v>
      </c>
      <c r="S15" s="370"/>
      <c r="T15" s="44"/>
      <c r="U15" s="121"/>
      <c r="V15" s="147"/>
      <c r="W15" s="50">
        <f t="shared" si="3"/>
        <v>7.8101736972704724E-3</v>
      </c>
      <c r="X15" s="370"/>
      <c r="Y15" s="44"/>
      <c r="Z15" s="121"/>
      <c r="AA15" s="147"/>
      <c r="AB15" s="50">
        <f t="shared" si="4"/>
        <v>7.8101736972704724E-3</v>
      </c>
      <c r="AC15" s="370"/>
      <c r="AD15" s="44"/>
      <c r="AE15" s="121"/>
      <c r="AF15" s="147"/>
      <c r="AG15" s="50">
        <f t="shared" si="5"/>
        <v>7.8101736972704724E-3</v>
      </c>
      <c r="AH15" s="370"/>
      <c r="AI15" s="44"/>
      <c r="AJ15" s="121"/>
      <c r="AK15" s="147"/>
      <c r="AL15" s="50">
        <f t="shared" si="6"/>
        <v>7.8101736972704724E-3</v>
      </c>
      <c r="AM15" s="370"/>
      <c r="AN15" s="44"/>
      <c r="AO15" s="121"/>
      <c r="AP15" s="147"/>
      <c r="AQ15" s="50">
        <f t="shared" si="7"/>
        <v>7.8101736972704724E-3</v>
      </c>
      <c r="AR15" s="370"/>
      <c r="AS15" s="44"/>
      <c r="AT15" s="121"/>
      <c r="AU15" s="147"/>
      <c r="AV15" s="50">
        <f t="shared" si="8"/>
        <v>7.8101736972704724E-3</v>
      </c>
      <c r="AW15" s="370"/>
      <c r="AX15" s="44"/>
      <c r="AY15" s="121"/>
      <c r="AZ15" s="147"/>
      <c r="BA15" s="50">
        <f t="shared" si="9"/>
        <v>7.8101736972704724E-3</v>
      </c>
      <c r="BB15" s="370"/>
      <c r="BC15" s="44"/>
      <c r="BD15" s="121"/>
      <c r="BE15" s="147"/>
      <c r="BF15" s="50">
        <f t="shared" si="10"/>
        <v>7.8101736972704724E-3</v>
      </c>
      <c r="BG15" s="370"/>
      <c r="BH15" s="279"/>
      <c r="BI15" s="121"/>
      <c r="BJ15" s="147"/>
      <c r="BK15" s="50">
        <f t="shared" si="11"/>
        <v>7.8101736972704724E-3</v>
      </c>
      <c r="BL15" s="370"/>
      <c r="BM15" s="279"/>
      <c r="BN15" s="121"/>
      <c r="BO15" s="147"/>
      <c r="BP15" s="50">
        <f t="shared" si="12"/>
        <v>7.8101736972704724E-3</v>
      </c>
      <c r="BQ15" s="370"/>
    </row>
    <row r="16" spans="1:69" x14ac:dyDescent="0.15">
      <c r="A16" s="53" t="s">
        <v>45</v>
      </c>
      <c r="B16" s="53">
        <f>_xlfn.IFNA(VLOOKUP($A16,批次辅助!$A$4:$DC$41,MATCH($A$5&amp;B$4,批次辅助!$A$1:$DC$1,0),0),0)</f>
        <v>1.4295010845986986E-2</v>
      </c>
      <c r="C16" s="53">
        <f>_xlfn.IFNA(VLOOKUP($A16,批次辅助!$A$4:$DC$41,MATCH($A$5&amp;C$4,批次辅助!$A$1:$DC$1,0),0),0)</f>
        <v>1.4205955334987592E-2</v>
      </c>
      <c r="D16" s="53">
        <f>_xlfn.IFNA(VLOOKUP($A16,批次辅助!$A$4:$DC$41,MATCH($A$5&amp;D$4,批次辅助!$A$1:$DC$1,0),0),0)</f>
        <v>0</v>
      </c>
      <c r="E16" s="278"/>
      <c r="F16" s="123"/>
      <c r="G16" s="55"/>
      <c r="H16" s="71">
        <f t="shared" si="0"/>
        <v>1.4205955334987592E-2</v>
      </c>
      <c r="I16" s="370"/>
      <c r="J16" s="279"/>
      <c r="K16" s="124"/>
      <c r="L16" s="148"/>
      <c r="M16" s="50">
        <f t="shared" si="1"/>
        <v>1.4205955334987592E-2</v>
      </c>
      <c r="N16" s="370"/>
      <c r="O16" s="279"/>
      <c r="P16" s="123"/>
      <c r="Q16" s="148"/>
      <c r="R16" s="50">
        <f t="shared" si="2"/>
        <v>1.4205955334987592E-2</v>
      </c>
      <c r="S16" s="370"/>
      <c r="T16" s="56"/>
      <c r="U16" s="123"/>
      <c r="V16" s="148"/>
      <c r="W16" s="50">
        <f t="shared" si="3"/>
        <v>1.4205955334987592E-2</v>
      </c>
      <c r="X16" s="370"/>
      <c r="Y16" s="56"/>
      <c r="Z16" s="123"/>
      <c r="AA16" s="148"/>
      <c r="AB16" s="50">
        <f t="shared" si="4"/>
        <v>1.4205955334987592E-2</v>
      </c>
      <c r="AC16" s="370"/>
      <c r="AD16" s="56"/>
      <c r="AE16" s="123"/>
      <c r="AF16" s="148"/>
      <c r="AG16" s="50">
        <f t="shared" si="5"/>
        <v>1.4205955334987592E-2</v>
      </c>
      <c r="AH16" s="370"/>
      <c r="AI16" s="56"/>
      <c r="AJ16" s="123"/>
      <c r="AK16" s="148"/>
      <c r="AL16" s="50">
        <f t="shared" si="6"/>
        <v>1.4205955334987592E-2</v>
      </c>
      <c r="AM16" s="370"/>
      <c r="AN16" s="56"/>
      <c r="AO16" s="123"/>
      <c r="AP16" s="148"/>
      <c r="AQ16" s="50">
        <f t="shared" si="7"/>
        <v>1.4205955334987592E-2</v>
      </c>
      <c r="AR16" s="370"/>
      <c r="AS16" s="56"/>
      <c r="AT16" s="123"/>
      <c r="AU16" s="148"/>
      <c r="AV16" s="50">
        <f t="shared" si="8"/>
        <v>1.4205955334987592E-2</v>
      </c>
      <c r="AW16" s="370"/>
      <c r="AX16" s="56"/>
      <c r="AY16" s="123"/>
      <c r="AZ16" s="148"/>
      <c r="BA16" s="50">
        <f t="shared" si="9"/>
        <v>1.4205955334987592E-2</v>
      </c>
      <c r="BB16" s="370"/>
      <c r="BC16" s="56"/>
      <c r="BD16" s="123"/>
      <c r="BE16" s="148"/>
      <c r="BF16" s="50">
        <f t="shared" si="10"/>
        <v>1.4205955334987592E-2</v>
      </c>
      <c r="BG16" s="370"/>
      <c r="BH16" s="56"/>
      <c r="BI16" s="123"/>
      <c r="BJ16" s="148"/>
      <c r="BK16" s="50">
        <f t="shared" si="11"/>
        <v>1.4205955334987592E-2</v>
      </c>
      <c r="BL16" s="370"/>
      <c r="BM16" s="56"/>
      <c r="BN16" s="123"/>
      <c r="BO16" s="148"/>
      <c r="BP16" s="50">
        <f t="shared" si="12"/>
        <v>1.4205955334987592E-2</v>
      </c>
      <c r="BQ16" s="370"/>
    </row>
    <row r="17" spans="1:69" x14ac:dyDescent="0.15">
      <c r="A17" s="42" t="s">
        <v>46</v>
      </c>
      <c r="B17" s="53">
        <f>_xlfn.IFNA(VLOOKUP($A17,批次辅助!$A$4:$DC$41,MATCH($A$5&amp;B$4,批次辅助!$A$1:$DC$1,0),0),0)</f>
        <v>3.573752711496746E-3</v>
      </c>
      <c r="C17" s="53">
        <f>_xlfn.IFNA(VLOOKUP($A17,批次辅助!$A$4:$DC$41,MATCH($A$5&amp;C$4,批次辅助!$A$1:$DC$1,0),0),0)</f>
        <v>3.1699751861042182E-3</v>
      </c>
      <c r="D17" s="53">
        <f>_xlfn.IFNA(VLOOKUP($A17,批次辅助!$A$4:$DC$41,MATCH($A$5&amp;D$4,批次辅助!$A$1:$DC$1,0),0),0)</f>
        <v>0</v>
      </c>
      <c r="E17" s="43"/>
      <c r="F17" s="57"/>
      <c r="G17" s="58"/>
      <c r="H17" s="47">
        <f t="shared" si="0"/>
        <v>3.1699751861042182E-3</v>
      </c>
      <c r="I17" s="370"/>
      <c r="J17" s="43"/>
      <c r="K17" s="124"/>
      <c r="L17" s="104"/>
      <c r="M17" s="53">
        <f t="shared" si="1"/>
        <v>3.1699751861042182E-3</v>
      </c>
      <c r="N17" s="370"/>
      <c r="O17" s="43"/>
      <c r="P17" s="124"/>
      <c r="Q17" s="104"/>
      <c r="R17" s="53">
        <f t="shared" si="2"/>
        <v>3.1699751861042182E-3</v>
      </c>
      <c r="S17" s="370"/>
      <c r="T17" s="43"/>
      <c r="U17" s="124"/>
      <c r="V17" s="104"/>
      <c r="W17" s="53">
        <f t="shared" si="3"/>
        <v>3.1699751861042182E-3</v>
      </c>
      <c r="X17" s="370"/>
      <c r="Y17" s="43"/>
      <c r="Z17" s="124"/>
      <c r="AA17" s="104"/>
      <c r="AB17" s="53">
        <f t="shared" si="4"/>
        <v>3.1699751861042182E-3</v>
      </c>
      <c r="AC17" s="370"/>
      <c r="AD17" s="43"/>
      <c r="AE17" s="124"/>
      <c r="AF17" s="104"/>
      <c r="AG17" s="53">
        <f t="shared" si="5"/>
        <v>3.1699751861042182E-3</v>
      </c>
      <c r="AH17" s="370"/>
      <c r="AI17" s="43"/>
      <c r="AJ17" s="124"/>
      <c r="AK17" s="104"/>
      <c r="AL17" s="53">
        <f t="shared" si="6"/>
        <v>3.1699751861042182E-3</v>
      </c>
      <c r="AM17" s="370"/>
      <c r="AN17" s="43"/>
      <c r="AO17" s="124"/>
      <c r="AP17" s="104"/>
      <c r="AQ17" s="53">
        <f t="shared" si="7"/>
        <v>3.1699751861042182E-3</v>
      </c>
      <c r="AR17" s="370"/>
      <c r="AS17" s="43"/>
      <c r="AT17" s="124"/>
      <c r="AU17" s="104"/>
      <c r="AV17" s="53">
        <f t="shared" si="8"/>
        <v>3.1699751861042182E-3</v>
      </c>
      <c r="AW17" s="370"/>
      <c r="AX17" s="43"/>
      <c r="AY17" s="124"/>
      <c r="AZ17" s="104"/>
      <c r="BA17" s="53">
        <f t="shared" si="9"/>
        <v>3.1699751861042182E-3</v>
      </c>
      <c r="BB17" s="370"/>
      <c r="BC17" s="43"/>
      <c r="BD17" s="124"/>
      <c r="BE17" s="104"/>
      <c r="BF17" s="53">
        <f t="shared" si="10"/>
        <v>3.1699751861042182E-3</v>
      </c>
      <c r="BG17" s="370"/>
      <c r="BH17" s="43"/>
      <c r="BI17" s="124"/>
      <c r="BJ17" s="104"/>
      <c r="BK17" s="53">
        <f t="shared" si="11"/>
        <v>3.1699751861042182E-3</v>
      </c>
      <c r="BL17" s="370"/>
      <c r="BM17" s="43"/>
      <c r="BN17" s="124"/>
      <c r="BO17" s="104"/>
      <c r="BP17" s="53">
        <f t="shared" si="12"/>
        <v>3.1699751861042182E-3</v>
      </c>
      <c r="BQ17" s="370"/>
    </row>
    <row r="18" spans="1:69" x14ac:dyDescent="0.15">
      <c r="A18" s="42" t="s">
        <v>47</v>
      </c>
      <c r="B18" s="43">
        <f>_xlfn.IFNA(VLOOKUP($A18,批次辅助!$A$4:$DC$41,MATCH($A$5&amp;B$4,批次辅助!$A$1:$DC$1,0),0),0)</f>
        <v>6.1279826464208246E-4</v>
      </c>
      <c r="C18" s="43">
        <f>_xlfn.IFNA(VLOOKUP($A18,批次辅助!$A$4:$DC$41,MATCH($A$5&amp;C$4,批次辅助!$A$1:$DC$1,0),0),0)</f>
        <v>7.5682382133995037E-4</v>
      </c>
      <c r="D18" s="43">
        <f>_xlfn.IFNA(VLOOKUP($A18,批次辅助!$A$4:$DC$41,MATCH($A$5&amp;D$4,批次辅助!$A$1:$DC$1,0),0),0)</f>
        <v>0</v>
      </c>
      <c r="E18" s="10"/>
      <c r="F18" s="59"/>
      <c r="G18" s="60"/>
      <c r="H18" s="47">
        <f t="shared" si="0"/>
        <v>7.5682382133995037E-4</v>
      </c>
      <c r="I18" s="370"/>
      <c r="J18" s="10"/>
      <c r="K18" s="113"/>
      <c r="L18" s="149"/>
      <c r="M18" s="43">
        <f t="shared" si="1"/>
        <v>7.5682382133995037E-4</v>
      </c>
      <c r="N18" s="370"/>
      <c r="O18" s="10"/>
      <c r="P18" s="113"/>
      <c r="Q18" s="149"/>
      <c r="R18" s="43">
        <f t="shared" si="2"/>
        <v>7.5682382133995037E-4</v>
      </c>
      <c r="S18" s="370"/>
      <c r="T18" s="10"/>
      <c r="U18" s="113"/>
      <c r="V18" s="149"/>
      <c r="W18" s="43">
        <f t="shared" si="3"/>
        <v>7.5682382133995037E-4</v>
      </c>
      <c r="X18" s="370"/>
      <c r="Y18" s="10"/>
      <c r="Z18" s="113"/>
      <c r="AA18" s="149"/>
      <c r="AB18" s="43">
        <f t="shared" si="4"/>
        <v>7.5682382133995037E-4</v>
      </c>
      <c r="AC18" s="370"/>
      <c r="AD18" s="10"/>
      <c r="AE18" s="113"/>
      <c r="AF18" s="149"/>
      <c r="AG18" s="43">
        <f t="shared" si="5"/>
        <v>7.5682382133995037E-4</v>
      </c>
      <c r="AH18" s="370"/>
      <c r="AI18" s="10"/>
      <c r="AJ18" s="113"/>
      <c r="AK18" s="149"/>
      <c r="AL18" s="43">
        <f t="shared" si="6"/>
        <v>7.5682382133995037E-4</v>
      </c>
      <c r="AM18" s="370"/>
      <c r="AN18" s="10"/>
      <c r="AO18" s="113"/>
      <c r="AP18" s="149"/>
      <c r="AQ18" s="43">
        <f t="shared" si="7"/>
        <v>7.5682382133995037E-4</v>
      </c>
      <c r="AR18" s="370"/>
      <c r="AS18" s="10"/>
      <c r="AT18" s="113"/>
      <c r="AU18" s="149"/>
      <c r="AV18" s="43">
        <f t="shared" si="8"/>
        <v>7.5682382133995037E-4</v>
      </c>
      <c r="AW18" s="370"/>
      <c r="AX18" s="10"/>
      <c r="AY18" s="113"/>
      <c r="AZ18" s="149"/>
      <c r="BA18" s="43">
        <f t="shared" si="9"/>
        <v>7.5682382133995037E-4</v>
      </c>
      <c r="BB18" s="370"/>
      <c r="BC18" s="10"/>
      <c r="BD18" s="113"/>
      <c r="BE18" s="149"/>
      <c r="BF18" s="43">
        <f t="shared" si="10"/>
        <v>7.5682382133995037E-4</v>
      </c>
      <c r="BG18" s="370"/>
      <c r="BH18" s="10"/>
      <c r="BI18" s="113"/>
      <c r="BJ18" s="149"/>
      <c r="BK18" s="43">
        <f t="shared" si="11"/>
        <v>7.5682382133995037E-4</v>
      </c>
      <c r="BL18" s="370"/>
      <c r="BM18" s="10"/>
      <c r="BN18" s="113"/>
      <c r="BO18" s="149"/>
      <c r="BP18" s="43">
        <f t="shared" si="12"/>
        <v>7.5682382133995037E-4</v>
      </c>
      <c r="BQ18" s="370"/>
    </row>
    <row r="19" spans="1:69" x14ac:dyDescent="0.15">
      <c r="A19" s="61" t="s">
        <v>31</v>
      </c>
      <c r="B19" s="61">
        <f>_xlfn.IFNA(VLOOKUP($A19,批次辅助!$A$4:$DC$41,MATCH($A$5&amp;B$4,批次辅助!$A$1:$DC$1,0),0),0)</f>
        <v>0</v>
      </c>
      <c r="C19" s="61">
        <f>_xlfn.IFNA(VLOOKUP($A19,批次辅助!$A$4:$DC$41,MATCH($A$5&amp;C$4,批次辅助!$A$1:$DC$1,0),0),0)</f>
        <v>0</v>
      </c>
      <c r="D19" s="61">
        <f>_xlfn.IFNA(VLOOKUP($A19,批次辅助!$A$4:$DC$41,MATCH($A$5&amp;D$4,批次辅助!$A$1:$DC$1,0),0),0)</f>
        <v>0</v>
      </c>
      <c r="E19" s="73"/>
      <c r="F19" s="63"/>
      <c r="G19" s="64"/>
      <c r="H19" s="62">
        <f>C19-F19+G19</f>
        <v>0</v>
      </c>
      <c r="I19" s="62"/>
      <c r="J19" s="62"/>
      <c r="K19" s="125"/>
      <c r="L19" s="141"/>
      <c r="M19" s="62">
        <f t="shared" ref="M19" si="13">H19-K19+L19</f>
        <v>0</v>
      </c>
      <c r="N19" s="62"/>
      <c r="O19" s="62"/>
      <c r="P19" s="125"/>
      <c r="Q19" s="141"/>
      <c r="R19" s="62">
        <f t="shared" ref="R19" si="14">M19-P19+Q19</f>
        <v>0</v>
      </c>
      <c r="S19" s="62"/>
      <c r="T19" s="62"/>
      <c r="U19" s="125"/>
      <c r="V19" s="141"/>
      <c r="W19" s="62">
        <f t="shared" ref="W19" si="15">R19-U19+V19</f>
        <v>0</v>
      </c>
      <c r="X19" s="62"/>
      <c r="Y19" s="62"/>
      <c r="Z19" s="125"/>
      <c r="AA19" s="141"/>
      <c r="AB19" s="62">
        <f t="shared" ref="AB19" si="16">W19-Z19+AA19</f>
        <v>0</v>
      </c>
      <c r="AC19" s="62"/>
      <c r="AD19" s="62"/>
      <c r="AE19" s="125"/>
      <c r="AF19" s="141"/>
      <c r="AG19" s="62">
        <f t="shared" ref="AG19" si="17">AB19-AE19+AF19</f>
        <v>0</v>
      </c>
      <c r="AH19" s="62"/>
      <c r="AI19" s="62"/>
      <c r="AJ19" s="125"/>
      <c r="AK19" s="141"/>
      <c r="AL19" s="62">
        <f t="shared" si="6"/>
        <v>0</v>
      </c>
      <c r="AM19" s="62"/>
      <c r="AN19" s="62"/>
      <c r="AO19" s="125"/>
      <c r="AP19" s="141"/>
      <c r="AQ19" s="62">
        <f t="shared" si="7"/>
        <v>0</v>
      </c>
      <c r="AR19" s="62"/>
      <c r="AS19" s="62"/>
      <c r="AT19" s="125"/>
      <c r="AU19" s="141"/>
      <c r="AV19" s="62">
        <f t="shared" si="8"/>
        <v>0</v>
      </c>
      <c r="AW19" s="62"/>
      <c r="AX19" s="62"/>
      <c r="AY19" s="125"/>
      <c r="AZ19" s="141"/>
      <c r="BA19" s="62">
        <f t="shared" si="9"/>
        <v>0</v>
      </c>
      <c r="BB19" s="62"/>
      <c r="BC19" s="62"/>
      <c r="BD19" s="125"/>
      <c r="BE19" s="141"/>
      <c r="BF19" s="62">
        <f t="shared" si="10"/>
        <v>0</v>
      </c>
      <c r="BG19" s="62"/>
      <c r="BH19" s="62"/>
      <c r="BI19" s="125"/>
      <c r="BJ19" s="141"/>
      <c r="BK19" s="62">
        <f t="shared" si="11"/>
        <v>0</v>
      </c>
      <c r="BL19" s="62"/>
      <c r="BM19" s="62"/>
      <c r="BN19" s="125"/>
      <c r="BO19" s="141"/>
      <c r="BP19" s="62">
        <f t="shared" si="12"/>
        <v>0</v>
      </c>
      <c r="BQ19" s="62"/>
    </row>
    <row r="20" spans="1:69" x14ac:dyDescent="0.15">
      <c r="A20" s="65" t="s">
        <v>30</v>
      </c>
      <c r="B20" s="66"/>
      <c r="C20" s="66"/>
      <c r="D20" s="66"/>
      <c r="E20" s="66"/>
      <c r="F20" s="67"/>
      <c r="G20" s="68"/>
      <c r="H20" s="66">
        <f>H21*99.9%</f>
        <v>0.99346583746898276</v>
      </c>
      <c r="I20" s="66"/>
      <c r="J20" s="66"/>
      <c r="K20" s="126"/>
      <c r="L20" s="142"/>
      <c r="M20" s="66">
        <f>M21*99.9%</f>
        <v>0.99346583746898276</v>
      </c>
      <c r="N20" s="66"/>
      <c r="O20" s="66"/>
      <c r="P20" s="126"/>
      <c r="Q20" s="142"/>
      <c r="R20" s="66">
        <f>R21*99.9%</f>
        <v>0.99346583746898276</v>
      </c>
      <c r="S20" s="66"/>
      <c r="T20" s="66"/>
      <c r="U20" s="126"/>
      <c r="V20" s="142"/>
      <c r="W20" s="66">
        <f>W21*99.9%</f>
        <v>0.99346583746898276</v>
      </c>
      <c r="X20" s="66"/>
      <c r="Y20" s="66"/>
      <c r="Z20" s="126"/>
      <c r="AA20" s="142"/>
      <c r="AB20" s="66">
        <f>AB21*99.9%</f>
        <v>0.99346583746898276</v>
      </c>
      <c r="AC20" s="66"/>
      <c r="AD20" s="66"/>
      <c r="AE20" s="126"/>
      <c r="AF20" s="142"/>
      <c r="AG20" s="66">
        <f>AG21*99.9%</f>
        <v>0.99346583746898276</v>
      </c>
      <c r="AH20" s="66"/>
      <c r="AI20" s="66"/>
      <c r="AJ20" s="126"/>
      <c r="AK20" s="142"/>
      <c r="AL20" s="66">
        <f>AL21*99.9%</f>
        <v>0.99346583746898276</v>
      </c>
      <c r="AM20" s="66"/>
      <c r="AN20" s="66"/>
      <c r="AO20" s="126"/>
      <c r="AP20" s="142"/>
      <c r="AQ20" s="66">
        <f>AQ21*99.9%</f>
        <v>0.99346583746898276</v>
      </c>
      <c r="AR20" s="66"/>
      <c r="AS20" s="66"/>
      <c r="AT20" s="126"/>
      <c r="AU20" s="142"/>
      <c r="AV20" s="66">
        <f>AV21*99.9%</f>
        <v>0.99346583746898276</v>
      </c>
      <c r="AW20" s="66"/>
      <c r="AX20" s="66"/>
      <c r="AY20" s="126"/>
      <c r="AZ20" s="142"/>
      <c r="BA20" s="66">
        <f>BA21*99.9%</f>
        <v>0.99346583746898276</v>
      </c>
      <c r="BB20" s="66"/>
      <c r="BC20" s="66"/>
      <c r="BD20" s="126"/>
      <c r="BE20" s="142"/>
      <c r="BF20" s="66">
        <f>BF21*99.9%</f>
        <v>0.99346583746898276</v>
      </c>
      <c r="BG20" s="66"/>
      <c r="BH20" s="66"/>
      <c r="BI20" s="126"/>
      <c r="BJ20" s="142"/>
      <c r="BK20" s="66">
        <f>BK21*99.9%</f>
        <v>0.99346583746898276</v>
      </c>
      <c r="BL20" s="66"/>
      <c r="BM20" s="66"/>
      <c r="BN20" s="126"/>
      <c r="BO20" s="142"/>
      <c r="BP20" s="66">
        <f>BP21*99.9%</f>
        <v>0.99346583746898276</v>
      </c>
      <c r="BQ20" s="66"/>
    </row>
    <row r="21" spans="1:69" x14ac:dyDescent="0.35">
      <c r="A21" s="40" t="s">
        <v>457</v>
      </c>
      <c r="B21" s="41">
        <f>_xlfn.IFNA(VLOOKUP($A21,批次辅助!$A$4:$DC$41,MATCH($A$5&amp;B$4,批次辅助!$A$1:$DC$1,0),0),0)</f>
        <v>0.9904501084598698</v>
      </c>
      <c r="C21" s="41">
        <f>_xlfn.IFNA(VLOOKUP($A21,批次辅助!$A$4:$DC$41,MATCH($A$5&amp;C$4,批次辅助!$A$1:$DC$1,0),0),0)</f>
        <v>0.98267990074441691</v>
      </c>
      <c r="D21" s="41">
        <f>_xlfn.IFNA(VLOOKUP($A21,批次辅助!$A$4:$DC$41,MATCH($A$5&amp;D$4,批次辅助!$A$1:$DC$1,0),0),0)</f>
        <v>0</v>
      </c>
      <c r="E21" s="66"/>
      <c r="F21" s="67"/>
      <c r="G21" s="68"/>
      <c r="H21" s="66">
        <f>1-SUM(H22:H26)</f>
        <v>0.99446029776674938</v>
      </c>
      <c r="I21" s="66"/>
      <c r="J21" s="66"/>
      <c r="K21" s="126"/>
      <c r="L21" s="142"/>
      <c r="M21" s="66">
        <f>1-SUM(M22:M26)</f>
        <v>0.99446029776674938</v>
      </c>
      <c r="N21" s="66"/>
      <c r="O21" s="66"/>
      <c r="P21" s="126"/>
      <c r="Q21" s="142"/>
      <c r="R21" s="66">
        <f>1-SUM(R22:R26)</f>
        <v>0.99446029776674938</v>
      </c>
      <c r="S21" s="66"/>
      <c r="T21" s="66"/>
      <c r="U21" s="126"/>
      <c r="V21" s="142"/>
      <c r="W21" s="66">
        <f>1-SUM(W22:W26)</f>
        <v>0.99446029776674938</v>
      </c>
      <c r="X21" s="66"/>
      <c r="Y21" s="66"/>
      <c r="Z21" s="126"/>
      <c r="AA21" s="142"/>
      <c r="AB21" s="66">
        <f>1-SUM(AB22:AB26)</f>
        <v>0.99446029776674938</v>
      </c>
      <c r="AC21" s="66"/>
      <c r="AD21" s="66"/>
      <c r="AE21" s="126"/>
      <c r="AF21" s="142"/>
      <c r="AG21" s="66">
        <f>1-SUM(AG22:AG26)</f>
        <v>0.99446029776674938</v>
      </c>
      <c r="AH21" s="66"/>
      <c r="AI21" s="66"/>
      <c r="AJ21" s="126"/>
      <c r="AK21" s="142"/>
      <c r="AL21" s="66">
        <f>1-SUM(AL22:AL26)</f>
        <v>0.99446029776674938</v>
      </c>
      <c r="AM21" s="66"/>
      <c r="AN21" s="66"/>
      <c r="AO21" s="126"/>
      <c r="AP21" s="142"/>
      <c r="AQ21" s="66">
        <f>1-SUM(AQ22:AQ26)</f>
        <v>0.99446029776674938</v>
      </c>
      <c r="AR21" s="66"/>
      <c r="AS21" s="66"/>
      <c r="AT21" s="126"/>
      <c r="AU21" s="142"/>
      <c r="AV21" s="66">
        <f>1-SUM(AV22:AV26)</f>
        <v>0.99446029776674938</v>
      </c>
      <c r="AW21" s="66"/>
      <c r="AX21" s="66"/>
      <c r="AY21" s="126"/>
      <c r="AZ21" s="142"/>
      <c r="BA21" s="66">
        <f>1-SUM(BA22:BA26)</f>
        <v>0.99446029776674938</v>
      </c>
      <c r="BB21" s="66"/>
      <c r="BC21" s="66"/>
      <c r="BD21" s="126"/>
      <c r="BE21" s="142"/>
      <c r="BF21" s="66">
        <f>1-SUM(BF22:BF26)</f>
        <v>0.99446029776674938</v>
      </c>
      <c r="BG21" s="66"/>
      <c r="BH21" s="66"/>
      <c r="BI21" s="126"/>
      <c r="BJ21" s="142"/>
      <c r="BK21" s="66">
        <f>1-SUM(BK22:BK26)</f>
        <v>0.99446029776674938</v>
      </c>
      <c r="BL21" s="66"/>
      <c r="BM21" s="66"/>
      <c r="BN21" s="126"/>
      <c r="BO21" s="142"/>
      <c r="BP21" s="66">
        <f>1-SUM(BP22:BP26)</f>
        <v>0.99446029776674938</v>
      </c>
      <c r="BQ21" s="66"/>
    </row>
    <row r="22" spans="1:69" x14ac:dyDescent="0.15">
      <c r="A22" s="42" t="s">
        <v>48</v>
      </c>
      <c r="B22" s="43">
        <f>_xlfn.IFNA(VLOOKUP($A22,批次辅助!$A$4:$DC$41,MATCH($A$5&amp;B$4,批次辅助!$A$1:$DC$1,0),0),0)</f>
        <v>3.1778741865509763E-3</v>
      </c>
      <c r="C22" s="43">
        <f>_xlfn.IFNA(VLOOKUP($A22,批次辅助!$A$4:$DC$41,MATCH($A$5&amp;C$4,批次辅助!$A$1:$DC$1,0),0),0)</f>
        <v>4.0756823821339952E-3</v>
      </c>
      <c r="D22" s="43">
        <f>_xlfn.IFNA(VLOOKUP($A22,批次辅助!$A$4:$DC$41,MATCH($A$5&amp;D$4,批次辅助!$A$1:$DC$1,0),0),0)</f>
        <v>0</v>
      </c>
      <c r="E22" s="277"/>
      <c r="F22" s="113"/>
      <c r="G22" s="149"/>
      <c r="H22" s="71">
        <f>C22-F22+G22</f>
        <v>4.0756823821339952E-3</v>
      </c>
      <c r="I22" s="370"/>
      <c r="J22" s="277"/>
      <c r="K22" s="113"/>
      <c r="L22" s="149"/>
      <c r="M22" s="71">
        <f>H22-K22+L22</f>
        <v>4.0756823821339952E-3</v>
      </c>
      <c r="N22" s="370"/>
      <c r="O22" s="277"/>
      <c r="P22" s="113"/>
      <c r="Q22" s="149"/>
      <c r="R22" s="71">
        <f>M22-P22+Q22</f>
        <v>4.0756823821339952E-3</v>
      </c>
      <c r="S22" s="370"/>
      <c r="T22" s="277"/>
      <c r="U22" s="113"/>
      <c r="V22" s="149"/>
      <c r="W22" s="71">
        <f>R22-U22+V22</f>
        <v>4.0756823821339952E-3</v>
      </c>
      <c r="X22" s="370"/>
      <c r="Y22" s="71"/>
      <c r="Z22" s="113"/>
      <c r="AA22" s="149"/>
      <c r="AB22" s="71">
        <f>W22-Z22+AA22</f>
        <v>4.0756823821339952E-3</v>
      </c>
      <c r="AC22" s="370"/>
      <c r="AD22" s="277"/>
      <c r="AE22" s="113"/>
      <c r="AF22" s="149"/>
      <c r="AG22" s="71">
        <f>AB22-AE22+AF22</f>
        <v>4.0756823821339952E-3</v>
      </c>
      <c r="AH22" s="370"/>
      <c r="AI22" s="71" t="s">
        <v>9</v>
      </c>
      <c r="AJ22" s="113"/>
      <c r="AK22" s="149"/>
      <c r="AL22" s="71">
        <f>AG22-AJ22+AK22</f>
        <v>4.0756823821339952E-3</v>
      </c>
      <c r="AM22" s="370"/>
      <c r="AN22" s="71" t="s">
        <v>9</v>
      </c>
      <c r="AO22" s="113"/>
      <c r="AP22" s="149"/>
      <c r="AQ22" s="71">
        <f>AL22-AO22+AP22</f>
        <v>4.0756823821339952E-3</v>
      </c>
      <c r="AR22" s="370"/>
      <c r="AS22" s="71" t="s">
        <v>9</v>
      </c>
      <c r="AT22" s="113"/>
      <c r="AU22" s="149"/>
      <c r="AV22" s="71">
        <f>AQ22-AT22+AU22</f>
        <v>4.0756823821339952E-3</v>
      </c>
      <c r="AW22" s="370"/>
      <c r="AX22" s="71" t="s">
        <v>9</v>
      </c>
      <c r="AY22" s="113"/>
      <c r="AZ22" s="149"/>
      <c r="BA22" s="71">
        <f>AV22-AY22+AZ22</f>
        <v>4.0756823821339952E-3</v>
      </c>
      <c r="BB22" s="370"/>
      <c r="BC22" s="71" t="s">
        <v>9</v>
      </c>
      <c r="BD22" s="113"/>
      <c r="BE22" s="149"/>
      <c r="BF22" s="71">
        <f>BA22-BD22+BE22</f>
        <v>4.0756823821339952E-3</v>
      </c>
      <c r="BG22" s="370"/>
      <c r="BH22" s="277" t="s">
        <v>9</v>
      </c>
      <c r="BI22" s="113"/>
      <c r="BJ22" s="149"/>
      <c r="BK22" s="277">
        <f>BF22-BI22+BJ22</f>
        <v>4.0756823821339952E-3</v>
      </c>
      <c r="BL22" s="370"/>
      <c r="BM22" s="277" t="s">
        <v>9</v>
      </c>
      <c r="BN22" s="113"/>
      <c r="BO22" s="149"/>
      <c r="BP22" s="277">
        <f>BK22-BN22+BO22</f>
        <v>4.0756823821339952E-3</v>
      </c>
      <c r="BQ22" s="370"/>
    </row>
    <row r="23" spans="1:69" x14ac:dyDescent="0.15">
      <c r="A23" s="42" t="s">
        <v>49</v>
      </c>
      <c r="B23" s="43">
        <f>_xlfn.IFNA(VLOOKUP($A23,批次辅助!$A$4:$DC$41,MATCH($A$5&amp;B$4,批次辅助!$A$1:$DC$1,0),0),0)</f>
        <v>1.0032537960954447E-3</v>
      </c>
      <c r="C23" s="43">
        <f>_xlfn.IFNA(VLOOKUP($A23,批次辅助!$A$4:$DC$41,MATCH($A$5&amp;C$4,批次辅助!$A$1:$DC$1,0),0),0)</f>
        <v>1.0235732009925558E-3</v>
      </c>
      <c r="D23" s="43">
        <f>_xlfn.IFNA(VLOOKUP($A23,批次辅助!$A$4:$DC$41,MATCH($A$5&amp;D$4,批次辅助!$A$1:$DC$1,0),0),0)</f>
        <v>0</v>
      </c>
      <c r="E23" s="47"/>
      <c r="F23" s="121"/>
      <c r="G23" s="46"/>
      <c r="H23" s="71">
        <f>C23-F23+G23</f>
        <v>1.0235732009925558E-3</v>
      </c>
      <c r="I23" s="370"/>
      <c r="J23" s="47"/>
      <c r="K23" s="121"/>
      <c r="L23" s="147"/>
      <c r="M23" s="50">
        <f t="shared" ref="M23:M27" si="18">H23-K23+L23</f>
        <v>1.0235732009925558E-3</v>
      </c>
      <c r="N23" s="370"/>
      <c r="O23" s="47" t="s">
        <v>9</v>
      </c>
      <c r="P23" s="121"/>
      <c r="Q23" s="147"/>
      <c r="R23" s="50">
        <f t="shared" ref="R23:R27" si="19">M23-P23+Q23</f>
        <v>1.0235732009925558E-3</v>
      </c>
      <c r="S23" s="370"/>
      <c r="T23" s="47" t="s">
        <v>9</v>
      </c>
      <c r="U23" s="121"/>
      <c r="V23" s="147"/>
      <c r="W23" s="50">
        <f t="shared" ref="W23:W27" si="20">R23-U23+V23</f>
        <v>1.0235732009925558E-3</v>
      </c>
      <c r="X23" s="370"/>
      <c r="Y23" s="47" t="s">
        <v>9</v>
      </c>
      <c r="Z23" s="121"/>
      <c r="AA23" s="147"/>
      <c r="AB23" s="50">
        <f t="shared" ref="AB23:AB27" si="21">W23-Z23+AA23</f>
        <v>1.0235732009925558E-3</v>
      </c>
      <c r="AC23" s="370"/>
      <c r="AD23" s="47" t="s">
        <v>9</v>
      </c>
      <c r="AE23" s="121"/>
      <c r="AF23" s="147"/>
      <c r="AG23" s="50">
        <f t="shared" ref="AG23:AG27" si="22">AB23-AE23+AF23</f>
        <v>1.0235732009925558E-3</v>
      </c>
      <c r="AH23" s="370"/>
      <c r="AI23" s="47" t="s">
        <v>9</v>
      </c>
      <c r="AJ23" s="121"/>
      <c r="AK23" s="147"/>
      <c r="AL23" s="50">
        <f t="shared" ref="AL23:AL27" si="23">AG23-AJ23+AK23</f>
        <v>1.0235732009925558E-3</v>
      </c>
      <c r="AM23" s="370"/>
      <c r="AN23" s="47" t="s">
        <v>9</v>
      </c>
      <c r="AO23" s="121"/>
      <c r="AP23" s="147"/>
      <c r="AQ23" s="50">
        <f t="shared" ref="AQ23:AQ27" si="24">AL23-AO23+AP23</f>
        <v>1.0235732009925558E-3</v>
      </c>
      <c r="AR23" s="370"/>
      <c r="AS23" s="47" t="s">
        <v>9</v>
      </c>
      <c r="AT23" s="121"/>
      <c r="AU23" s="147"/>
      <c r="AV23" s="50">
        <f t="shared" ref="AV23:AV27" si="25">AQ23-AT23+AU23</f>
        <v>1.0235732009925558E-3</v>
      </c>
      <c r="AW23" s="370"/>
      <c r="AX23" s="47" t="s">
        <v>9</v>
      </c>
      <c r="AY23" s="121"/>
      <c r="AZ23" s="147"/>
      <c r="BA23" s="50">
        <f t="shared" ref="BA23:BA27" si="26">AV23-AY23+AZ23</f>
        <v>1.0235732009925558E-3</v>
      </c>
      <c r="BB23" s="370"/>
      <c r="BC23" s="47" t="s">
        <v>9</v>
      </c>
      <c r="BD23" s="121"/>
      <c r="BE23" s="147"/>
      <c r="BF23" s="50">
        <f t="shared" ref="BF23:BF27" si="27">BA23-BD23+BE23</f>
        <v>1.0235732009925558E-3</v>
      </c>
      <c r="BG23" s="370"/>
      <c r="BH23" s="47" t="s">
        <v>9</v>
      </c>
      <c r="BI23" s="121"/>
      <c r="BJ23" s="147"/>
      <c r="BK23" s="50">
        <f t="shared" ref="BK23:BK27" si="28">BF23-BI23+BJ23</f>
        <v>1.0235732009925558E-3</v>
      </c>
      <c r="BL23" s="370"/>
      <c r="BM23" s="47" t="s">
        <v>9</v>
      </c>
      <c r="BN23" s="121"/>
      <c r="BO23" s="147"/>
      <c r="BP23" s="50">
        <f t="shared" ref="BP23:BP27" si="29">BK23-BN23+BO23</f>
        <v>1.0235732009925558E-3</v>
      </c>
      <c r="BQ23" s="370"/>
    </row>
    <row r="24" spans="1:69" x14ac:dyDescent="0.15">
      <c r="A24" s="42" t="s">
        <v>50</v>
      </c>
      <c r="B24" s="43">
        <f>_xlfn.IFNA(VLOOKUP($A24,批次辅助!$A$4:$DC$41,MATCH($A$5&amp;B$4,批次辅助!$A$1:$DC$1,0),0),0)</f>
        <v>4.3383947939262467E-5</v>
      </c>
      <c r="C24" s="43">
        <f>_xlfn.IFNA(VLOOKUP($A24,批次辅助!$A$4:$DC$41,MATCH($A$5&amp;C$4,批次辅助!$A$1:$DC$1,0),0),0)</f>
        <v>0</v>
      </c>
      <c r="D24" s="43">
        <f>_xlfn.IFNA(VLOOKUP($A24,批次辅助!$A$4:$DC$41,MATCH($A$5&amp;D$4,批次辅助!$A$1:$DC$1,0),0),0)</f>
        <v>0</v>
      </c>
      <c r="E24" s="47"/>
      <c r="F24" s="45"/>
      <c r="G24" s="46"/>
      <c r="H24" s="71">
        <f t="shared" ref="H24:H27" si="30">C24-F24+G24</f>
        <v>0</v>
      </c>
      <c r="I24" s="370"/>
      <c r="J24" s="47" t="s">
        <v>547</v>
      </c>
      <c r="K24" s="121"/>
      <c r="L24" s="102"/>
      <c r="M24" s="50">
        <f t="shared" si="18"/>
        <v>0</v>
      </c>
      <c r="N24" s="370"/>
      <c r="O24" s="47" t="s">
        <v>9</v>
      </c>
      <c r="P24" s="121"/>
      <c r="Q24" s="102"/>
      <c r="R24" s="50">
        <f t="shared" si="19"/>
        <v>0</v>
      </c>
      <c r="S24" s="370"/>
      <c r="T24" s="47" t="s">
        <v>9</v>
      </c>
      <c r="U24" s="121"/>
      <c r="V24" s="102"/>
      <c r="W24" s="50">
        <f t="shared" si="20"/>
        <v>0</v>
      </c>
      <c r="X24" s="370"/>
      <c r="Y24" s="47" t="s">
        <v>9</v>
      </c>
      <c r="Z24" s="121"/>
      <c r="AA24" s="102"/>
      <c r="AB24" s="50">
        <f t="shared" si="21"/>
        <v>0</v>
      </c>
      <c r="AC24" s="370"/>
      <c r="AD24" s="47" t="s">
        <v>9</v>
      </c>
      <c r="AE24" s="121"/>
      <c r="AF24" s="102"/>
      <c r="AG24" s="50">
        <f t="shared" si="22"/>
        <v>0</v>
      </c>
      <c r="AH24" s="370"/>
      <c r="AI24" s="47" t="s">
        <v>9</v>
      </c>
      <c r="AJ24" s="121"/>
      <c r="AK24" s="102"/>
      <c r="AL24" s="50">
        <f t="shared" si="23"/>
        <v>0</v>
      </c>
      <c r="AM24" s="370"/>
      <c r="AN24" s="47" t="s">
        <v>9</v>
      </c>
      <c r="AO24" s="121"/>
      <c r="AP24" s="102"/>
      <c r="AQ24" s="50">
        <f t="shared" si="24"/>
        <v>0</v>
      </c>
      <c r="AR24" s="370"/>
      <c r="AS24" s="47" t="s">
        <v>9</v>
      </c>
      <c r="AT24" s="121"/>
      <c r="AU24" s="102"/>
      <c r="AV24" s="50">
        <f t="shared" si="25"/>
        <v>0</v>
      </c>
      <c r="AW24" s="370"/>
      <c r="AX24" s="47" t="s">
        <v>9</v>
      </c>
      <c r="AY24" s="121"/>
      <c r="AZ24" s="102"/>
      <c r="BA24" s="50">
        <f t="shared" si="26"/>
        <v>0</v>
      </c>
      <c r="BB24" s="370"/>
      <c r="BC24" s="47" t="s">
        <v>9</v>
      </c>
      <c r="BD24" s="121"/>
      <c r="BE24" s="102"/>
      <c r="BF24" s="50">
        <f t="shared" si="27"/>
        <v>0</v>
      </c>
      <c r="BG24" s="370"/>
      <c r="BH24" s="47" t="s">
        <v>9</v>
      </c>
      <c r="BI24" s="121"/>
      <c r="BJ24" s="102"/>
      <c r="BK24" s="50">
        <f t="shared" si="28"/>
        <v>0</v>
      </c>
      <c r="BL24" s="370"/>
      <c r="BM24" s="47" t="s">
        <v>9</v>
      </c>
      <c r="BN24" s="121"/>
      <c r="BO24" s="102"/>
      <c r="BP24" s="50">
        <f t="shared" si="29"/>
        <v>0</v>
      </c>
      <c r="BQ24" s="370"/>
    </row>
    <row r="25" spans="1:69" x14ac:dyDescent="0.15">
      <c r="A25" s="42" t="s">
        <v>51</v>
      </c>
      <c r="B25" s="43">
        <f>_xlfn.IFNA(VLOOKUP($A25,批次辅助!$A$4:$DC$41,MATCH($A$5&amp;B$4,批次辅助!$A$1:$DC$1,0),0),0)</f>
        <v>1.0032537960954447E-3</v>
      </c>
      <c r="C25" s="43">
        <f>_xlfn.IFNA(VLOOKUP($A25,批次辅助!$A$4:$DC$41,MATCH($A$5&amp;C$4,批次辅助!$A$1:$DC$1,0),0),0)</f>
        <v>4.4044665012406948E-4</v>
      </c>
      <c r="D25" s="43">
        <f>_xlfn.IFNA(VLOOKUP($A25,批次辅助!$A$4:$DC$41,MATCH($A$5&amp;D$4,批次辅助!$A$1:$DC$1,0),0),0)</f>
        <v>0</v>
      </c>
      <c r="E25" s="47"/>
      <c r="F25" s="45"/>
      <c r="G25" s="46"/>
      <c r="H25" s="71">
        <f t="shared" si="30"/>
        <v>4.4044665012406948E-4</v>
      </c>
      <c r="I25" s="370"/>
      <c r="J25" s="47"/>
      <c r="K25" s="121"/>
      <c r="L25" s="102"/>
      <c r="M25" s="50">
        <f t="shared" si="18"/>
        <v>4.4044665012406948E-4</v>
      </c>
      <c r="N25" s="370"/>
      <c r="O25" s="47"/>
      <c r="P25" s="121"/>
      <c r="Q25" s="102"/>
      <c r="R25" s="50">
        <f t="shared" si="19"/>
        <v>4.4044665012406948E-4</v>
      </c>
      <c r="S25" s="370"/>
      <c r="T25" s="47"/>
      <c r="U25" s="121"/>
      <c r="V25" s="102"/>
      <c r="W25" s="50">
        <f t="shared" si="20"/>
        <v>4.4044665012406948E-4</v>
      </c>
      <c r="X25" s="370"/>
      <c r="Y25" s="47"/>
      <c r="Z25" s="121"/>
      <c r="AA25" s="102"/>
      <c r="AB25" s="50">
        <f t="shared" si="21"/>
        <v>4.4044665012406948E-4</v>
      </c>
      <c r="AC25" s="370"/>
      <c r="AD25" s="47"/>
      <c r="AE25" s="121"/>
      <c r="AF25" s="102"/>
      <c r="AG25" s="50">
        <f t="shared" si="22"/>
        <v>4.4044665012406948E-4</v>
      </c>
      <c r="AH25" s="370"/>
      <c r="AI25" s="47"/>
      <c r="AJ25" s="121"/>
      <c r="AK25" s="102"/>
      <c r="AL25" s="50">
        <f t="shared" si="23"/>
        <v>4.4044665012406948E-4</v>
      </c>
      <c r="AM25" s="370"/>
      <c r="AN25" s="47"/>
      <c r="AO25" s="121"/>
      <c r="AP25" s="102"/>
      <c r="AQ25" s="50">
        <f t="shared" si="24"/>
        <v>4.4044665012406948E-4</v>
      </c>
      <c r="AR25" s="370"/>
      <c r="AS25" s="47"/>
      <c r="AT25" s="121"/>
      <c r="AU25" s="102"/>
      <c r="AV25" s="50">
        <f t="shared" si="25"/>
        <v>4.4044665012406948E-4</v>
      </c>
      <c r="AW25" s="370"/>
      <c r="AX25" s="47"/>
      <c r="AY25" s="121"/>
      <c r="AZ25" s="102"/>
      <c r="BA25" s="50">
        <f t="shared" si="26"/>
        <v>4.4044665012406948E-4</v>
      </c>
      <c r="BB25" s="370"/>
      <c r="BC25" s="47"/>
      <c r="BD25" s="121"/>
      <c r="BE25" s="102"/>
      <c r="BF25" s="50">
        <f t="shared" si="27"/>
        <v>4.4044665012406948E-4</v>
      </c>
      <c r="BG25" s="370"/>
      <c r="BH25" s="47"/>
      <c r="BI25" s="121"/>
      <c r="BJ25" s="102"/>
      <c r="BK25" s="50">
        <f t="shared" si="28"/>
        <v>4.4044665012406948E-4</v>
      </c>
      <c r="BL25" s="370"/>
      <c r="BM25" s="47"/>
      <c r="BN25" s="121"/>
      <c r="BO25" s="102"/>
      <c r="BP25" s="50">
        <f t="shared" si="29"/>
        <v>4.4044665012406948E-4</v>
      </c>
      <c r="BQ25" s="370"/>
    </row>
    <row r="26" spans="1:69" x14ac:dyDescent="0.15">
      <c r="A26" s="42" t="s">
        <v>455</v>
      </c>
      <c r="B26" s="43">
        <f>_xlfn.IFNA(VLOOKUP($A26,批次辅助!$A$4:$DC$41,MATCH($A$5&amp;B$4,批次辅助!$A$1:$DC$1,0),0),0)</f>
        <v>0</v>
      </c>
      <c r="C26" s="43">
        <f>_xlfn.IFNA(VLOOKUP($A26,批次辅助!$A$4:$DC$41,MATCH($A$5&amp;C$4,批次辅助!$A$1:$DC$1,0),0),0)</f>
        <v>0</v>
      </c>
      <c r="D26" s="43">
        <f>_xlfn.IFNA(VLOOKUP($A26,批次辅助!$A$4:$DC$41,MATCH($A$5&amp;D$4,批次辅助!$A$1:$DC$1,0),0),0)</f>
        <v>0</v>
      </c>
      <c r="E26" s="44"/>
      <c r="F26" s="45"/>
      <c r="G26" s="46"/>
      <c r="H26" s="71">
        <f t="shared" si="30"/>
        <v>0</v>
      </c>
      <c r="I26" s="370"/>
      <c r="J26" s="44"/>
      <c r="K26" s="121"/>
      <c r="L26" s="102"/>
      <c r="M26" s="50">
        <f t="shared" si="18"/>
        <v>0</v>
      </c>
      <c r="N26" s="370"/>
      <c r="O26" s="44"/>
      <c r="P26" s="121"/>
      <c r="Q26" s="102"/>
      <c r="R26" s="50">
        <f t="shared" si="19"/>
        <v>0</v>
      </c>
      <c r="S26" s="370"/>
      <c r="T26" s="44"/>
      <c r="U26" s="121"/>
      <c r="V26" s="102"/>
      <c r="W26" s="50">
        <f t="shared" si="20"/>
        <v>0</v>
      </c>
      <c r="X26" s="370"/>
      <c r="Y26" s="44"/>
      <c r="Z26" s="121"/>
      <c r="AA26" s="102"/>
      <c r="AB26" s="50">
        <f t="shared" si="21"/>
        <v>0</v>
      </c>
      <c r="AC26" s="370"/>
      <c r="AD26" s="44"/>
      <c r="AE26" s="121"/>
      <c r="AF26" s="102"/>
      <c r="AG26" s="50">
        <f t="shared" si="22"/>
        <v>0</v>
      </c>
      <c r="AH26" s="370"/>
      <c r="AI26" s="44"/>
      <c r="AJ26" s="121"/>
      <c r="AK26" s="102"/>
      <c r="AL26" s="50">
        <f t="shared" si="23"/>
        <v>0</v>
      </c>
      <c r="AM26" s="370"/>
      <c r="AN26" s="44"/>
      <c r="AO26" s="121"/>
      <c r="AP26" s="102"/>
      <c r="AQ26" s="50">
        <f t="shared" si="24"/>
        <v>0</v>
      </c>
      <c r="AR26" s="370"/>
      <c r="AS26" s="44"/>
      <c r="AT26" s="121"/>
      <c r="AU26" s="102"/>
      <c r="AV26" s="50">
        <f t="shared" si="25"/>
        <v>0</v>
      </c>
      <c r="AW26" s="370"/>
      <c r="AX26" s="44"/>
      <c r="AY26" s="121"/>
      <c r="AZ26" s="102"/>
      <c r="BA26" s="50">
        <f t="shared" si="26"/>
        <v>0</v>
      </c>
      <c r="BB26" s="370"/>
      <c r="BC26" s="44"/>
      <c r="BD26" s="121"/>
      <c r="BE26" s="102"/>
      <c r="BF26" s="50">
        <f t="shared" si="27"/>
        <v>0</v>
      </c>
      <c r="BG26" s="370"/>
      <c r="BH26" s="279"/>
      <c r="BI26" s="121"/>
      <c r="BJ26" s="102"/>
      <c r="BK26" s="50">
        <f t="shared" si="28"/>
        <v>0</v>
      </c>
      <c r="BL26" s="370"/>
      <c r="BM26" s="279"/>
      <c r="BN26" s="121"/>
      <c r="BO26" s="102"/>
      <c r="BP26" s="50">
        <f t="shared" si="29"/>
        <v>0</v>
      </c>
      <c r="BQ26" s="370"/>
    </row>
    <row r="27" spans="1:69" ht="33" x14ac:dyDescent="0.15">
      <c r="A27" s="72" t="s">
        <v>29</v>
      </c>
      <c r="B27" s="61">
        <f>_xlfn.IFNA(VLOOKUP($A27,批次辅助!$A$4:$DC$41,MATCH($A$5&amp;B$4,批次辅助!$A$1:$DC$1,0),0),0)</f>
        <v>8.6442516268980477E-3</v>
      </c>
      <c r="C27" s="61">
        <f>_xlfn.IFNA(VLOOKUP($A27,批次辅助!$A$4:$DC$41,MATCH($A$5&amp;C$4,批次辅助!$A$1:$DC$1,0),0),0)</f>
        <v>1.2E-2</v>
      </c>
      <c r="D27" s="61">
        <f>_xlfn.IFNA(VLOOKUP($A27,批次辅助!$A$4:$DC$41,MATCH($A$5&amp;D$4,批次辅助!$A$1:$DC$1,0),0),0)</f>
        <v>0</v>
      </c>
      <c r="E27" s="165" t="s">
        <v>1243</v>
      </c>
      <c r="F27" s="74">
        <f>C27</f>
        <v>1.2E-2</v>
      </c>
      <c r="G27" s="75"/>
      <c r="H27" s="62">
        <f t="shared" si="30"/>
        <v>0</v>
      </c>
      <c r="I27" s="62"/>
      <c r="J27" s="73"/>
      <c r="K27" s="135"/>
      <c r="L27" s="143"/>
      <c r="M27" s="62">
        <f t="shared" si="18"/>
        <v>0</v>
      </c>
      <c r="N27" s="62"/>
      <c r="O27" s="73"/>
      <c r="P27" s="135"/>
      <c r="Q27" s="143"/>
      <c r="R27" s="62">
        <f t="shared" si="19"/>
        <v>0</v>
      </c>
      <c r="S27" s="62"/>
      <c r="T27" s="73"/>
      <c r="U27" s="135"/>
      <c r="V27" s="143"/>
      <c r="W27" s="62">
        <f t="shared" si="20"/>
        <v>0</v>
      </c>
      <c r="X27" s="62"/>
      <c r="Y27" s="73"/>
      <c r="Z27" s="135"/>
      <c r="AA27" s="143"/>
      <c r="AB27" s="62">
        <f t="shared" si="21"/>
        <v>0</v>
      </c>
      <c r="AC27" s="62"/>
      <c r="AD27" s="73"/>
      <c r="AE27" s="135"/>
      <c r="AF27" s="143"/>
      <c r="AG27" s="62">
        <f t="shared" si="22"/>
        <v>0</v>
      </c>
      <c r="AH27" s="62"/>
      <c r="AI27" s="73"/>
      <c r="AJ27" s="135"/>
      <c r="AK27" s="143"/>
      <c r="AL27" s="62">
        <f t="shared" si="23"/>
        <v>0</v>
      </c>
      <c r="AM27" s="62"/>
      <c r="AN27" s="73"/>
      <c r="AO27" s="135"/>
      <c r="AP27" s="143"/>
      <c r="AQ27" s="62">
        <f t="shared" si="24"/>
        <v>0</v>
      </c>
      <c r="AR27" s="62"/>
      <c r="AS27" s="73"/>
      <c r="AT27" s="135"/>
      <c r="AU27" s="143"/>
      <c r="AV27" s="62">
        <f t="shared" si="25"/>
        <v>0</v>
      </c>
      <c r="AW27" s="62"/>
      <c r="AX27" s="73"/>
      <c r="AY27" s="135"/>
      <c r="AZ27" s="143"/>
      <c r="BA27" s="62">
        <f t="shared" si="26"/>
        <v>0</v>
      </c>
      <c r="BB27" s="62"/>
      <c r="BC27" s="73"/>
      <c r="BD27" s="135"/>
      <c r="BE27" s="143"/>
      <c r="BF27" s="62">
        <f t="shared" si="27"/>
        <v>0</v>
      </c>
      <c r="BG27" s="62"/>
      <c r="BH27" s="73"/>
      <c r="BI27" s="135"/>
      <c r="BJ27" s="143"/>
      <c r="BK27" s="62">
        <f t="shared" si="28"/>
        <v>0</v>
      </c>
      <c r="BL27" s="62"/>
      <c r="BM27" s="73"/>
      <c r="BN27" s="135"/>
      <c r="BO27" s="143"/>
      <c r="BP27" s="62">
        <f t="shared" si="29"/>
        <v>0</v>
      </c>
      <c r="BQ27" s="62"/>
    </row>
    <row r="28" spans="1:69" x14ac:dyDescent="0.15">
      <c r="A28" s="76" t="s">
        <v>28</v>
      </c>
      <c r="B28" s="76"/>
      <c r="C28" s="76"/>
      <c r="D28" s="76"/>
      <c r="E28" s="77"/>
      <c r="F28" s="78"/>
      <c r="G28" s="79"/>
      <c r="H28" s="62"/>
      <c r="I28" s="62"/>
      <c r="J28" s="77"/>
      <c r="K28" s="136"/>
      <c r="L28" s="144"/>
      <c r="M28" s="62"/>
      <c r="N28" s="62"/>
      <c r="O28" s="77"/>
      <c r="P28" s="136"/>
      <c r="Q28" s="144"/>
      <c r="R28" s="62"/>
      <c r="S28" s="62"/>
      <c r="T28" s="77"/>
      <c r="U28" s="136"/>
      <c r="V28" s="144"/>
      <c r="W28" s="62"/>
      <c r="X28" s="62"/>
      <c r="Y28" s="77"/>
      <c r="Z28" s="136"/>
      <c r="AA28" s="144"/>
      <c r="AB28" s="62"/>
      <c r="AC28" s="62"/>
      <c r="AD28" s="77"/>
      <c r="AE28" s="136"/>
      <c r="AF28" s="144"/>
      <c r="AG28" s="62"/>
      <c r="AH28" s="62"/>
      <c r="AI28" s="77"/>
      <c r="AJ28" s="136"/>
      <c r="AK28" s="144"/>
      <c r="AL28" s="62"/>
      <c r="AM28" s="62"/>
      <c r="AN28" s="77"/>
      <c r="AO28" s="136"/>
      <c r="AP28" s="144"/>
      <c r="AQ28" s="62"/>
      <c r="AR28" s="62"/>
      <c r="AS28" s="77"/>
      <c r="AT28" s="136"/>
      <c r="AU28" s="144"/>
      <c r="AV28" s="62"/>
      <c r="AW28" s="62"/>
      <c r="AX28" s="77"/>
      <c r="AY28" s="136"/>
      <c r="AZ28" s="144"/>
      <c r="BA28" s="62"/>
      <c r="BB28" s="62"/>
      <c r="BC28" s="77"/>
      <c r="BD28" s="136"/>
      <c r="BE28" s="144"/>
      <c r="BF28" s="62"/>
      <c r="BG28" s="62"/>
      <c r="BH28" s="77"/>
      <c r="BI28" s="136"/>
      <c r="BJ28" s="144"/>
      <c r="BK28" s="62"/>
      <c r="BL28" s="62"/>
      <c r="BM28" s="77"/>
      <c r="BN28" s="136"/>
      <c r="BO28" s="144"/>
      <c r="BP28" s="62"/>
      <c r="BQ28" s="62"/>
    </row>
    <row r="29" spans="1:69" x14ac:dyDescent="0.15">
      <c r="A29" s="65" t="s">
        <v>37</v>
      </c>
      <c r="B29" s="66"/>
      <c r="C29" s="66"/>
      <c r="D29" s="66"/>
      <c r="E29" s="66"/>
      <c r="F29" s="67"/>
      <c r="G29" s="68"/>
      <c r="H29" s="66">
        <f>H30*99.96%</f>
        <v>0.99923414143920586</v>
      </c>
      <c r="I29" s="66"/>
      <c r="J29" s="66"/>
      <c r="K29" s="134"/>
      <c r="L29" s="142"/>
      <c r="M29" s="66">
        <f>M30*99.96%</f>
        <v>0.99923414143920586</v>
      </c>
      <c r="N29" s="66"/>
      <c r="O29" s="66"/>
      <c r="P29" s="134"/>
      <c r="Q29" s="142"/>
      <c r="R29" s="66">
        <f>R30*99.96%</f>
        <v>0.99923414143920586</v>
      </c>
      <c r="S29" s="66"/>
      <c r="T29" s="66"/>
      <c r="U29" s="134"/>
      <c r="V29" s="142"/>
      <c r="W29" s="66">
        <f>W30*99.96%</f>
        <v>0.99923414143920586</v>
      </c>
      <c r="X29" s="66"/>
      <c r="Y29" s="66"/>
      <c r="Z29" s="134"/>
      <c r="AA29" s="142"/>
      <c r="AB29" s="66">
        <f>AB30*99.96%</f>
        <v>0.99923414143920586</v>
      </c>
      <c r="AC29" s="66"/>
      <c r="AD29" s="66"/>
      <c r="AE29" s="134"/>
      <c r="AF29" s="142"/>
      <c r="AG29" s="66">
        <f>AG30*99.96%</f>
        <v>0.99923414143920586</v>
      </c>
      <c r="AH29" s="66"/>
      <c r="AI29" s="66"/>
      <c r="AJ29" s="134"/>
      <c r="AK29" s="142"/>
      <c r="AL29" s="66">
        <f>AL30*99.96%</f>
        <v>0.99923414143920586</v>
      </c>
      <c r="AM29" s="66"/>
      <c r="AN29" s="66"/>
      <c r="AO29" s="134"/>
      <c r="AP29" s="142"/>
      <c r="AQ29" s="66">
        <f>AQ30*99.96%</f>
        <v>0.99923414143920586</v>
      </c>
      <c r="AR29" s="66"/>
      <c r="AS29" s="66"/>
      <c r="AT29" s="134"/>
      <c r="AU29" s="142"/>
      <c r="AV29" s="66">
        <f>AV30*99.96%</f>
        <v>0.99923414143920586</v>
      </c>
      <c r="AW29" s="66"/>
      <c r="AX29" s="66"/>
      <c r="AY29" s="134"/>
      <c r="AZ29" s="142"/>
      <c r="BA29" s="66">
        <f>BA30*99.96%</f>
        <v>0.99923414143920586</v>
      </c>
      <c r="BB29" s="66"/>
      <c r="BC29" s="66"/>
      <c r="BD29" s="134"/>
      <c r="BE29" s="142"/>
      <c r="BF29" s="66">
        <f>BF30*99.96%</f>
        <v>0.99923414143920586</v>
      </c>
      <c r="BG29" s="66"/>
      <c r="BH29" s="66"/>
      <c r="BI29" s="134"/>
      <c r="BJ29" s="142"/>
      <c r="BK29" s="66">
        <f>BK30*99.96%</f>
        <v>0.99923414143920586</v>
      </c>
      <c r="BL29" s="66"/>
      <c r="BM29" s="66"/>
      <c r="BN29" s="134"/>
      <c r="BO29" s="142"/>
      <c r="BP29" s="66">
        <f>BP30*99.96%</f>
        <v>0.99923414143920586</v>
      </c>
      <c r="BQ29" s="66"/>
    </row>
    <row r="30" spans="1:69" x14ac:dyDescent="0.35">
      <c r="A30" s="40" t="s">
        <v>459</v>
      </c>
      <c r="B30" s="41">
        <f>_xlfn.IFNA(VLOOKUP($A30,批次辅助!$A$4:$DC$41,MATCH($A$5&amp;B$4,批次辅助!$A$1:$DC$1,0),0),0)</f>
        <v>0.99950650759219084</v>
      </c>
      <c r="C30" s="41">
        <f>_xlfn.IFNA(VLOOKUP($A30,批次辅助!$A$4:$DC$41,MATCH($A$5&amp;C$4,批次辅助!$A$1:$DC$1,0),0),0)</f>
        <v>0.99963399503722083</v>
      </c>
      <c r="D30" s="41">
        <f>_xlfn.IFNA(VLOOKUP($A30,批次辅助!$A$4:$DC$41,MATCH($A$5&amp;D$4,批次辅助!$A$1:$DC$1,0),0),0)</f>
        <v>0</v>
      </c>
      <c r="E30" s="66"/>
      <c r="F30" s="67"/>
      <c r="G30" s="68"/>
      <c r="H30" s="66">
        <f>1-SUM(H31:H35)</f>
        <v>0.99963399503722083</v>
      </c>
      <c r="I30" s="66"/>
      <c r="J30" s="66"/>
      <c r="K30" s="134"/>
      <c r="L30" s="142"/>
      <c r="M30" s="66">
        <f>1-SUM(M31:M35)</f>
        <v>0.99963399503722083</v>
      </c>
      <c r="N30" s="66"/>
      <c r="O30" s="66"/>
      <c r="P30" s="134"/>
      <c r="Q30" s="142"/>
      <c r="R30" s="66">
        <f>1-SUM(R31:R35)</f>
        <v>0.99963399503722083</v>
      </c>
      <c r="S30" s="66"/>
      <c r="T30" s="66"/>
      <c r="U30" s="134"/>
      <c r="V30" s="142"/>
      <c r="W30" s="66">
        <f>1-SUM(W31:W35)</f>
        <v>0.99963399503722083</v>
      </c>
      <c r="X30" s="66"/>
      <c r="Y30" s="66"/>
      <c r="Z30" s="134"/>
      <c r="AA30" s="142"/>
      <c r="AB30" s="66">
        <f>1-SUM(AB31:AB35)</f>
        <v>0.99963399503722083</v>
      </c>
      <c r="AC30" s="66"/>
      <c r="AD30" s="66"/>
      <c r="AE30" s="134"/>
      <c r="AF30" s="142"/>
      <c r="AG30" s="66">
        <f>1-SUM(AG31:AG35)</f>
        <v>0.99963399503722083</v>
      </c>
      <c r="AH30" s="66"/>
      <c r="AI30" s="66"/>
      <c r="AJ30" s="134"/>
      <c r="AK30" s="142"/>
      <c r="AL30" s="66">
        <f>1-SUM(AL31:AL35)</f>
        <v>0.99963399503722083</v>
      </c>
      <c r="AM30" s="66"/>
      <c r="AN30" s="66"/>
      <c r="AO30" s="134"/>
      <c r="AP30" s="142"/>
      <c r="AQ30" s="66">
        <f>1-SUM(AQ31:AQ35)</f>
        <v>0.99963399503722083</v>
      </c>
      <c r="AR30" s="66"/>
      <c r="AS30" s="66"/>
      <c r="AT30" s="134"/>
      <c r="AU30" s="142"/>
      <c r="AV30" s="66">
        <f>1-SUM(AV31:AV35)</f>
        <v>0.99963399503722083</v>
      </c>
      <c r="AW30" s="66"/>
      <c r="AX30" s="66"/>
      <c r="AY30" s="134"/>
      <c r="AZ30" s="142"/>
      <c r="BA30" s="66">
        <f>1-SUM(BA31:BA35)</f>
        <v>0.99963399503722083</v>
      </c>
      <c r="BB30" s="66"/>
      <c r="BC30" s="66"/>
      <c r="BD30" s="134"/>
      <c r="BE30" s="142"/>
      <c r="BF30" s="66">
        <f>1-SUM(BF31:BF35)</f>
        <v>0.99963399503722083</v>
      </c>
      <c r="BG30" s="66"/>
      <c r="BH30" s="66"/>
      <c r="BI30" s="134"/>
      <c r="BJ30" s="142"/>
      <c r="BK30" s="66">
        <f>1-SUM(BK31:BK35)</f>
        <v>0.99963399503722083</v>
      </c>
      <c r="BL30" s="66"/>
      <c r="BM30" s="66"/>
      <c r="BN30" s="134"/>
      <c r="BO30" s="142"/>
      <c r="BP30" s="66">
        <f>1-SUM(BP31:BP35)</f>
        <v>0.99963399503722083</v>
      </c>
      <c r="BQ30" s="66"/>
    </row>
    <row r="31" spans="1:69" x14ac:dyDescent="0.15">
      <c r="A31" s="42" t="s">
        <v>52</v>
      </c>
      <c r="B31" s="43">
        <f>_xlfn.IFNA(VLOOKUP($A31,批次辅助!$A$4:$DC$41,MATCH($A$5&amp;B$4,批次辅助!$A$1:$DC$1,0),0),0)</f>
        <v>0</v>
      </c>
      <c r="C31" s="43">
        <f>_xlfn.IFNA(VLOOKUP($A31,批次辅助!$A$4:$DC$41,MATCH($A$5&amp;C$4,批次辅助!$A$1:$DC$1,0),0),0)</f>
        <v>0</v>
      </c>
      <c r="D31" s="43">
        <f>_xlfn.IFNA(VLOOKUP($A31,批次辅助!$A$4:$DC$41,MATCH($A$5&amp;D$4,批次辅助!$A$1:$DC$1,0),0),0)</f>
        <v>0</v>
      </c>
      <c r="E31" s="71" t="s">
        <v>548</v>
      </c>
      <c r="F31" s="69"/>
      <c r="G31" s="70"/>
      <c r="H31" s="71">
        <f>C31-F31+G31</f>
        <v>0</v>
      </c>
      <c r="I31" s="370"/>
      <c r="J31" s="71" t="s">
        <v>9</v>
      </c>
      <c r="K31" s="132"/>
      <c r="L31" s="105"/>
      <c r="M31" s="71">
        <f>H31-K31+L31</f>
        <v>0</v>
      </c>
      <c r="N31" s="370"/>
      <c r="O31" s="71" t="s">
        <v>9</v>
      </c>
      <c r="P31" s="132"/>
      <c r="Q31" s="105"/>
      <c r="R31" s="71">
        <f>M31-P31+Q31</f>
        <v>0</v>
      </c>
      <c r="S31" s="370"/>
      <c r="T31" s="71" t="s">
        <v>9</v>
      </c>
      <c r="U31" s="132"/>
      <c r="V31" s="105"/>
      <c r="W31" s="71">
        <f>R31-U31+V31</f>
        <v>0</v>
      </c>
      <c r="X31" s="370"/>
      <c r="Y31" s="71" t="s">
        <v>9</v>
      </c>
      <c r="Z31" s="132"/>
      <c r="AA31" s="105"/>
      <c r="AB31" s="71">
        <f>W31-Z31+AA31</f>
        <v>0</v>
      </c>
      <c r="AC31" s="370"/>
      <c r="AD31" s="71" t="s">
        <v>9</v>
      </c>
      <c r="AE31" s="132"/>
      <c r="AF31" s="105"/>
      <c r="AG31" s="71">
        <f>AB31-AE31+AF31</f>
        <v>0</v>
      </c>
      <c r="AH31" s="370"/>
      <c r="AI31" s="71" t="s">
        <v>9</v>
      </c>
      <c r="AJ31" s="132"/>
      <c r="AK31" s="105"/>
      <c r="AL31" s="71">
        <f>AG31-AJ31+AK31</f>
        <v>0</v>
      </c>
      <c r="AM31" s="370"/>
      <c r="AN31" s="71" t="s">
        <v>9</v>
      </c>
      <c r="AO31" s="132"/>
      <c r="AP31" s="105"/>
      <c r="AQ31" s="71">
        <f>AL31-AO31+AP31</f>
        <v>0</v>
      </c>
      <c r="AR31" s="370"/>
      <c r="AS31" s="71" t="s">
        <v>9</v>
      </c>
      <c r="AT31" s="132"/>
      <c r="AU31" s="105"/>
      <c r="AV31" s="71">
        <f>AQ31-AT31+AU31</f>
        <v>0</v>
      </c>
      <c r="AW31" s="370"/>
      <c r="AX31" s="71" t="s">
        <v>9</v>
      </c>
      <c r="AY31" s="132"/>
      <c r="AZ31" s="105"/>
      <c r="BA31" s="71">
        <f>AV31-AY31+AZ31</f>
        <v>0</v>
      </c>
      <c r="BB31" s="370"/>
      <c r="BC31" s="71" t="s">
        <v>9</v>
      </c>
      <c r="BD31" s="132"/>
      <c r="BE31" s="105"/>
      <c r="BF31" s="71">
        <f>BA31-BD31+BE31</f>
        <v>0</v>
      </c>
      <c r="BG31" s="370"/>
      <c r="BH31" s="277" t="s">
        <v>9</v>
      </c>
      <c r="BI31" s="132"/>
      <c r="BJ31" s="105"/>
      <c r="BK31" s="277">
        <f>BF31-BI31+BJ31</f>
        <v>0</v>
      </c>
      <c r="BL31" s="370"/>
      <c r="BM31" s="277" t="s">
        <v>9</v>
      </c>
      <c r="BN31" s="132"/>
      <c r="BO31" s="105"/>
      <c r="BP31" s="277">
        <f>BK31-BN31+BO31</f>
        <v>0</v>
      </c>
      <c r="BQ31" s="370"/>
    </row>
    <row r="32" spans="1:69" s="97" customFormat="1" x14ac:dyDescent="0.15">
      <c r="A32" s="42" t="s">
        <v>545</v>
      </c>
      <c r="B32" s="43">
        <f>_xlfn.IFNA(VLOOKUP($A32,批次辅助!$A$4:$DC$41,MATCH($A$5&amp;B$4,批次辅助!$A$1:$DC$1,0),0),0)</f>
        <v>3.1453362255965295E-4</v>
      </c>
      <c r="C32" s="43">
        <f>_xlfn.IFNA(VLOOKUP($A32,批次辅助!$A$4:$DC$41,MATCH($A$5&amp;C$4,批次辅助!$A$1:$DC$1,0),0),0)</f>
        <v>3.0397022332506203E-4</v>
      </c>
      <c r="D32" s="43">
        <f>_xlfn.IFNA(VLOOKUP($A32,批次辅助!$A$4:$DC$41,MATCH($A$5&amp;D$4,批次辅助!$A$1:$DC$1,0),0),0)</f>
        <v>0</v>
      </c>
      <c r="E32" s="71"/>
      <c r="F32" s="69"/>
      <c r="G32" s="70"/>
      <c r="H32" s="71">
        <f t="shared" ref="H32:H33" si="31">C32-F32+G32</f>
        <v>3.0397022332506203E-4</v>
      </c>
      <c r="I32" s="370"/>
      <c r="J32" s="71"/>
      <c r="K32" s="132"/>
      <c r="L32" s="105"/>
      <c r="M32" s="71">
        <f t="shared" ref="M32:M33" si="32">H32-K32+L32</f>
        <v>3.0397022332506203E-4</v>
      </c>
      <c r="N32" s="370"/>
      <c r="O32" s="71"/>
      <c r="P32" s="132"/>
      <c r="Q32" s="105"/>
      <c r="R32" s="71">
        <f t="shared" ref="R32:R33" si="33">M32-P32+Q32</f>
        <v>3.0397022332506203E-4</v>
      </c>
      <c r="S32" s="370"/>
      <c r="T32" s="71"/>
      <c r="U32" s="132"/>
      <c r="V32" s="105"/>
      <c r="W32" s="71">
        <f t="shared" ref="W32:W33" si="34">R32-U32+V32</f>
        <v>3.0397022332506203E-4</v>
      </c>
      <c r="X32" s="370"/>
      <c r="Y32" s="71"/>
      <c r="Z32" s="132"/>
      <c r="AA32" s="105"/>
      <c r="AB32" s="71">
        <f t="shared" ref="AB32:AB33" si="35">W32-Z32+AA32</f>
        <v>3.0397022332506203E-4</v>
      </c>
      <c r="AC32" s="370"/>
      <c r="AD32" s="71"/>
      <c r="AE32" s="132"/>
      <c r="AF32" s="105"/>
      <c r="AG32" s="71">
        <f t="shared" ref="AG32:AG33" si="36">AB32-AE32+AF32</f>
        <v>3.0397022332506203E-4</v>
      </c>
      <c r="AH32" s="370"/>
      <c r="AI32" s="71"/>
      <c r="AJ32" s="132"/>
      <c r="AK32" s="105"/>
      <c r="AL32" s="71">
        <f t="shared" ref="AL32:AL36" si="37">AG32-AJ32+AK32</f>
        <v>3.0397022332506203E-4</v>
      </c>
      <c r="AM32" s="370"/>
      <c r="AN32" s="71"/>
      <c r="AO32" s="132"/>
      <c r="AP32" s="105"/>
      <c r="AQ32" s="71">
        <f t="shared" ref="AQ32:AQ36" si="38">AL32-AO32+AP32</f>
        <v>3.0397022332506203E-4</v>
      </c>
      <c r="AR32" s="370"/>
      <c r="AS32" s="71"/>
      <c r="AT32" s="132"/>
      <c r="AU32" s="105"/>
      <c r="AV32" s="71">
        <f t="shared" ref="AV32:AV36" si="39">AQ32-AT32+AU32</f>
        <v>3.0397022332506203E-4</v>
      </c>
      <c r="AW32" s="370"/>
      <c r="AX32" s="71"/>
      <c r="AY32" s="132"/>
      <c r="AZ32" s="105"/>
      <c r="BA32" s="71">
        <f t="shared" ref="BA32:BA36" si="40">AV32-AY32+AZ32</f>
        <v>3.0397022332506203E-4</v>
      </c>
      <c r="BB32" s="370"/>
      <c r="BC32" s="71"/>
      <c r="BD32" s="132"/>
      <c r="BE32" s="105"/>
      <c r="BF32" s="71">
        <f t="shared" ref="BF32:BF36" si="41">BA32-BD32+BE32</f>
        <v>3.0397022332506203E-4</v>
      </c>
      <c r="BG32" s="370"/>
      <c r="BH32" s="277"/>
      <c r="BI32" s="132"/>
      <c r="BJ32" s="105"/>
      <c r="BK32" s="277">
        <f t="shared" ref="BK32:BK36" si="42">BF32-BI32+BJ32</f>
        <v>3.0397022332506203E-4</v>
      </c>
      <c r="BL32" s="370"/>
      <c r="BM32" s="277"/>
      <c r="BN32" s="132"/>
      <c r="BO32" s="105"/>
      <c r="BP32" s="277">
        <f t="shared" ref="BP32:BP36" si="43">BK32-BN32+BO32</f>
        <v>3.0397022332506203E-4</v>
      </c>
      <c r="BQ32" s="370"/>
    </row>
    <row r="33" spans="1:69" s="97" customFormat="1" x14ac:dyDescent="0.15">
      <c r="A33" s="42" t="s">
        <v>544</v>
      </c>
      <c r="B33" s="43">
        <f>_xlfn.IFNA(VLOOKUP($A33,批次辅助!$A$4:$DC$41,MATCH($A$5&amp;B$4,批次辅助!$A$1:$DC$1,0),0),0)</f>
        <v>5.4229934924078101E-6</v>
      </c>
      <c r="C33" s="43">
        <f>_xlfn.IFNA(VLOOKUP($A33,批次辅助!$A$4:$DC$41,MATCH($A$5&amp;C$4,批次辅助!$A$1:$DC$1,0),0),0)</f>
        <v>3.1017369727047153E-5</v>
      </c>
      <c r="D33" s="43">
        <f>_xlfn.IFNA(VLOOKUP($A33,批次辅助!$A$4:$DC$41,MATCH($A$5&amp;D$4,批次辅助!$A$1:$DC$1,0),0),0)</f>
        <v>0</v>
      </c>
      <c r="E33" s="71"/>
      <c r="F33" s="69"/>
      <c r="G33" s="70"/>
      <c r="H33" s="71">
        <f t="shared" si="31"/>
        <v>3.1017369727047153E-5</v>
      </c>
      <c r="I33" s="370"/>
      <c r="J33" s="71"/>
      <c r="K33" s="132"/>
      <c r="L33" s="105"/>
      <c r="M33" s="71">
        <f t="shared" si="32"/>
        <v>3.1017369727047153E-5</v>
      </c>
      <c r="N33" s="370"/>
      <c r="O33" s="71"/>
      <c r="P33" s="132"/>
      <c r="Q33" s="105"/>
      <c r="R33" s="71">
        <f t="shared" si="33"/>
        <v>3.1017369727047153E-5</v>
      </c>
      <c r="S33" s="370"/>
      <c r="T33" s="71"/>
      <c r="U33" s="132"/>
      <c r="V33" s="105"/>
      <c r="W33" s="71">
        <f t="shared" si="34"/>
        <v>3.1017369727047153E-5</v>
      </c>
      <c r="X33" s="370"/>
      <c r="Y33" s="71"/>
      <c r="Z33" s="132"/>
      <c r="AA33" s="105"/>
      <c r="AB33" s="71">
        <f t="shared" si="35"/>
        <v>3.1017369727047153E-5</v>
      </c>
      <c r="AC33" s="370"/>
      <c r="AD33" s="71"/>
      <c r="AE33" s="132"/>
      <c r="AF33" s="105"/>
      <c r="AG33" s="71">
        <f t="shared" si="36"/>
        <v>3.1017369727047153E-5</v>
      </c>
      <c r="AH33" s="370"/>
      <c r="AI33" s="71"/>
      <c r="AJ33" s="132"/>
      <c r="AK33" s="105"/>
      <c r="AL33" s="71">
        <f t="shared" si="37"/>
        <v>3.1017369727047153E-5</v>
      </c>
      <c r="AM33" s="370"/>
      <c r="AN33" s="71"/>
      <c r="AO33" s="132"/>
      <c r="AP33" s="105"/>
      <c r="AQ33" s="71">
        <f t="shared" si="38"/>
        <v>3.1017369727047153E-5</v>
      </c>
      <c r="AR33" s="370"/>
      <c r="AS33" s="71"/>
      <c r="AT33" s="132"/>
      <c r="AU33" s="105"/>
      <c r="AV33" s="71">
        <f t="shared" si="39"/>
        <v>3.1017369727047153E-5</v>
      </c>
      <c r="AW33" s="370"/>
      <c r="AX33" s="71"/>
      <c r="AY33" s="132"/>
      <c r="AZ33" s="105"/>
      <c r="BA33" s="71">
        <f t="shared" si="40"/>
        <v>3.1017369727047153E-5</v>
      </c>
      <c r="BB33" s="370"/>
      <c r="BC33" s="71"/>
      <c r="BD33" s="132"/>
      <c r="BE33" s="105"/>
      <c r="BF33" s="71">
        <f t="shared" si="41"/>
        <v>3.1017369727047153E-5</v>
      </c>
      <c r="BG33" s="370"/>
      <c r="BH33" s="277"/>
      <c r="BI33" s="132"/>
      <c r="BJ33" s="105"/>
      <c r="BK33" s="277">
        <f t="shared" si="42"/>
        <v>3.1017369727047153E-5</v>
      </c>
      <c r="BL33" s="370"/>
      <c r="BM33" s="277"/>
      <c r="BN33" s="132"/>
      <c r="BO33" s="105"/>
      <c r="BP33" s="277">
        <f t="shared" si="43"/>
        <v>3.1017369727047153E-5</v>
      </c>
      <c r="BQ33" s="370"/>
    </row>
    <row r="34" spans="1:69" x14ac:dyDescent="0.15">
      <c r="A34" s="42" t="s">
        <v>53</v>
      </c>
      <c r="B34" s="43">
        <f>_xlfn.IFNA(VLOOKUP($A34,批次辅助!$A$4:$DC$41,MATCH($A$5&amp;B$4,批次辅助!$A$1:$DC$1,0),0),0)</f>
        <v>2.7114967462039051E-5</v>
      </c>
      <c r="C34" s="43">
        <f>_xlfn.IFNA(VLOOKUP($A34,批次辅助!$A$4:$DC$41,MATCH($A$5&amp;C$4,批次辅助!$A$1:$DC$1,0),0),0)</f>
        <v>2.481389578163772E-5</v>
      </c>
      <c r="D34" s="43">
        <f>_xlfn.IFNA(VLOOKUP($A34,批次辅助!$A$4:$DC$41,MATCH($A$5&amp;D$4,批次辅助!$A$1:$DC$1,0),0),0)</f>
        <v>0</v>
      </c>
      <c r="E34" s="47" t="s">
        <v>549</v>
      </c>
      <c r="F34" s="45"/>
      <c r="G34" s="46"/>
      <c r="H34" s="71">
        <f t="shared" ref="H34:H36" si="44">C34-F34+G34</f>
        <v>2.481389578163772E-5</v>
      </c>
      <c r="I34" s="370"/>
      <c r="J34" s="47" t="s">
        <v>9</v>
      </c>
      <c r="K34" s="128"/>
      <c r="L34" s="102"/>
      <c r="M34" s="50">
        <f t="shared" ref="M34:M36" si="45">H34-K34+L34</f>
        <v>2.481389578163772E-5</v>
      </c>
      <c r="N34" s="370"/>
      <c r="O34" s="47" t="s">
        <v>9</v>
      </c>
      <c r="P34" s="128"/>
      <c r="Q34" s="102"/>
      <c r="R34" s="50">
        <f t="shared" ref="R34:R36" si="46">M34-P34+Q34</f>
        <v>2.481389578163772E-5</v>
      </c>
      <c r="S34" s="370"/>
      <c r="T34" s="47" t="s">
        <v>9</v>
      </c>
      <c r="U34" s="128"/>
      <c r="V34" s="102"/>
      <c r="W34" s="50">
        <f t="shared" ref="W34:W36" si="47">R34-U34+V34</f>
        <v>2.481389578163772E-5</v>
      </c>
      <c r="X34" s="370"/>
      <c r="Y34" s="47" t="s">
        <v>9</v>
      </c>
      <c r="Z34" s="128"/>
      <c r="AA34" s="102"/>
      <c r="AB34" s="50">
        <f t="shared" ref="AB34:AB36" si="48">W34-Z34+AA34</f>
        <v>2.481389578163772E-5</v>
      </c>
      <c r="AC34" s="370"/>
      <c r="AD34" s="47" t="s">
        <v>9</v>
      </c>
      <c r="AE34" s="128"/>
      <c r="AF34" s="102"/>
      <c r="AG34" s="50">
        <f t="shared" ref="AG34:AG36" si="49">AB34-AE34+AF34</f>
        <v>2.481389578163772E-5</v>
      </c>
      <c r="AH34" s="370"/>
      <c r="AI34" s="47" t="s">
        <v>9</v>
      </c>
      <c r="AJ34" s="128"/>
      <c r="AK34" s="102"/>
      <c r="AL34" s="50">
        <f t="shared" si="37"/>
        <v>2.481389578163772E-5</v>
      </c>
      <c r="AM34" s="370"/>
      <c r="AN34" s="47" t="s">
        <v>9</v>
      </c>
      <c r="AO34" s="128"/>
      <c r="AP34" s="102"/>
      <c r="AQ34" s="50">
        <f t="shared" si="38"/>
        <v>2.481389578163772E-5</v>
      </c>
      <c r="AR34" s="370"/>
      <c r="AS34" s="47" t="s">
        <v>9</v>
      </c>
      <c r="AT34" s="128"/>
      <c r="AU34" s="102"/>
      <c r="AV34" s="50">
        <f t="shared" si="39"/>
        <v>2.481389578163772E-5</v>
      </c>
      <c r="AW34" s="370"/>
      <c r="AX34" s="47" t="s">
        <v>9</v>
      </c>
      <c r="AY34" s="128"/>
      <c r="AZ34" s="102"/>
      <c r="BA34" s="50">
        <f t="shared" si="40"/>
        <v>2.481389578163772E-5</v>
      </c>
      <c r="BB34" s="370"/>
      <c r="BC34" s="47" t="s">
        <v>9</v>
      </c>
      <c r="BD34" s="128"/>
      <c r="BE34" s="102"/>
      <c r="BF34" s="50">
        <f t="shared" si="41"/>
        <v>2.481389578163772E-5</v>
      </c>
      <c r="BG34" s="370"/>
      <c r="BH34" s="47" t="s">
        <v>9</v>
      </c>
      <c r="BI34" s="128"/>
      <c r="BJ34" s="102"/>
      <c r="BK34" s="50">
        <f t="shared" si="42"/>
        <v>2.481389578163772E-5</v>
      </c>
      <c r="BL34" s="370"/>
      <c r="BM34" s="47" t="s">
        <v>9</v>
      </c>
      <c r="BN34" s="128"/>
      <c r="BO34" s="102"/>
      <c r="BP34" s="50">
        <f t="shared" si="43"/>
        <v>2.481389578163772E-5</v>
      </c>
      <c r="BQ34" s="370"/>
    </row>
    <row r="35" spans="1:69" x14ac:dyDescent="0.15">
      <c r="A35" s="42" t="s">
        <v>54</v>
      </c>
      <c r="B35" s="43">
        <f>_xlfn.IFNA(VLOOKUP($A35,批次辅助!$A$4:$DC$41,MATCH($A$5&amp;B$4,批次辅助!$A$1:$DC$1,0),0),0)</f>
        <v>1.4642082429501085E-4</v>
      </c>
      <c r="C35" s="43">
        <f>_xlfn.IFNA(VLOOKUP($A35,批次辅助!$A$4:$DC$41,MATCH($A$5&amp;C$4,批次辅助!$A$1:$DC$1,0),0),0)</f>
        <v>6.2034739454094301E-6</v>
      </c>
      <c r="D35" s="43">
        <f>_xlfn.IFNA(VLOOKUP($A35,批次辅助!$A$4:$DC$41,MATCH($A$5&amp;D$4,批次辅助!$A$1:$DC$1,0),0),0)</f>
        <v>0</v>
      </c>
      <c r="E35" s="47" t="s">
        <v>548</v>
      </c>
      <c r="F35" s="45"/>
      <c r="G35" s="46"/>
      <c r="H35" s="71">
        <f t="shared" si="44"/>
        <v>6.2034739454094301E-6</v>
      </c>
      <c r="I35" s="370"/>
      <c r="J35" s="47" t="s">
        <v>9</v>
      </c>
      <c r="K35" s="128"/>
      <c r="L35" s="102"/>
      <c r="M35" s="50">
        <f t="shared" si="45"/>
        <v>6.2034739454094301E-6</v>
      </c>
      <c r="N35" s="370"/>
      <c r="O35" s="47" t="s">
        <v>9</v>
      </c>
      <c r="P35" s="128"/>
      <c r="Q35" s="102"/>
      <c r="R35" s="50">
        <f t="shared" si="46"/>
        <v>6.2034739454094301E-6</v>
      </c>
      <c r="S35" s="370"/>
      <c r="T35" s="47" t="s">
        <v>9</v>
      </c>
      <c r="U35" s="128"/>
      <c r="V35" s="102"/>
      <c r="W35" s="50">
        <f t="shared" si="47"/>
        <v>6.2034739454094301E-6</v>
      </c>
      <c r="X35" s="370"/>
      <c r="Y35" s="47" t="s">
        <v>9</v>
      </c>
      <c r="Z35" s="128"/>
      <c r="AA35" s="102"/>
      <c r="AB35" s="50">
        <f t="shared" si="48"/>
        <v>6.2034739454094301E-6</v>
      </c>
      <c r="AC35" s="370"/>
      <c r="AD35" s="47" t="s">
        <v>9</v>
      </c>
      <c r="AE35" s="128"/>
      <c r="AF35" s="102"/>
      <c r="AG35" s="50">
        <f t="shared" si="49"/>
        <v>6.2034739454094301E-6</v>
      </c>
      <c r="AH35" s="370"/>
      <c r="AI35" s="47" t="s">
        <v>9</v>
      </c>
      <c r="AJ35" s="128"/>
      <c r="AK35" s="102"/>
      <c r="AL35" s="50">
        <f t="shared" si="37"/>
        <v>6.2034739454094301E-6</v>
      </c>
      <c r="AM35" s="370"/>
      <c r="AN35" s="47" t="s">
        <v>9</v>
      </c>
      <c r="AO35" s="128"/>
      <c r="AP35" s="102"/>
      <c r="AQ35" s="50">
        <f t="shared" si="38"/>
        <v>6.2034739454094301E-6</v>
      </c>
      <c r="AR35" s="370"/>
      <c r="AS35" s="47" t="s">
        <v>9</v>
      </c>
      <c r="AT35" s="128"/>
      <c r="AU35" s="102"/>
      <c r="AV35" s="50">
        <f t="shared" si="39"/>
        <v>6.2034739454094301E-6</v>
      </c>
      <c r="AW35" s="370"/>
      <c r="AX35" s="47" t="s">
        <v>9</v>
      </c>
      <c r="AY35" s="128"/>
      <c r="AZ35" s="102"/>
      <c r="BA35" s="50">
        <f t="shared" si="40"/>
        <v>6.2034739454094301E-6</v>
      </c>
      <c r="BB35" s="370"/>
      <c r="BC35" s="47" t="s">
        <v>9</v>
      </c>
      <c r="BD35" s="128"/>
      <c r="BE35" s="102"/>
      <c r="BF35" s="50">
        <f t="shared" si="41"/>
        <v>6.2034739454094301E-6</v>
      </c>
      <c r="BG35" s="370"/>
      <c r="BH35" s="47" t="s">
        <v>9</v>
      </c>
      <c r="BI35" s="128"/>
      <c r="BJ35" s="102"/>
      <c r="BK35" s="50">
        <f t="shared" si="42"/>
        <v>6.2034739454094301E-6</v>
      </c>
      <c r="BL35" s="370"/>
      <c r="BM35" s="47" t="s">
        <v>9</v>
      </c>
      <c r="BN35" s="128"/>
      <c r="BO35" s="102"/>
      <c r="BP35" s="50">
        <f t="shared" si="43"/>
        <v>6.2034739454094301E-6</v>
      </c>
      <c r="BQ35" s="370"/>
    </row>
    <row r="36" spans="1:69" x14ac:dyDescent="0.15">
      <c r="A36" s="72" t="s">
        <v>38</v>
      </c>
      <c r="B36" s="61">
        <f>_xlfn.IFNA(VLOOKUP($A36,批次辅助!$A$4:$DC$41,MATCH($A$5&amp;B$4,批次辅助!$A$1:$DC$1,0),0),0)</f>
        <v>0</v>
      </c>
      <c r="C36" s="61">
        <f>_xlfn.IFNA(VLOOKUP($A36,批次辅助!$A$4:$DC$41,MATCH($A$5&amp;C$4,批次辅助!$A$1:$DC$1,0),0),0)</f>
        <v>0</v>
      </c>
      <c r="D36" s="61">
        <f>_xlfn.IFNA(VLOOKUP($A36,批次辅助!$A$4:$DC$41,MATCH($A$5&amp;D$4,批次辅助!$A$1:$DC$1,0),0),0)</f>
        <v>0</v>
      </c>
      <c r="E36" s="73"/>
      <c r="F36" s="74"/>
      <c r="G36" s="75"/>
      <c r="H36" s="62">
        <f t="shared" si="44"/>
        <v>0</v>
      </c>
      <c r="I36" s="62"/>
      <c r="J36" s="73"/>
      <c r="K36" s="135"/>
      <c r="L36" s="143"/>
      <c r="M36" s="62">
        <f t="shared" si="45"/>
        <v>0</v>
      </c>
      <c r="N36" s="62"/>
      <c r="O36" s="73"/>
      <c r="P36" s="135"/>
      <c r="Q36" s="143"/>
      <c r="R36" s="62">
        <f t="shared" si="46"/>
        <v>0</v>
      </c>
      <c r="S36" s="62"/>
      <c r="T36" s="73"/>
      <c r="U36" s="135"/>
      <c r="V36" s="143"/>
      <c r="W36" s="62">
        <f t="shared" si="47"/>
        <v>0</v>
      </c>
      <c r="X36" s="62"/>
      <c r="Y36" s="73"/>
      <c r="Z36" s="135"/>
      <c r="AA36" s="143"/>
      <c r="AB36" s="62">
        <f t="shared" si="48"/>
        <v>0</v>
      </c>
      <c r="AC36" s="62"/>
      <c r="AD36" s="73"/>
      <c r="AE36" s="135"/>
      <c r="AF36" s="143"/>
      <c r="AG36" s="62">
        <f t="shared" si="49"/>
        <v>0</v>
      </c>
      <c r="AH36" s="62"/>
      <c r="AI36" s="73"/>
      <c r="AJ36" s="135"/>
      <c r="AK36" s="143"/>
      <c r="AL36" s="62">
        <f t="shared" si="37"/>
        <v>0</v>
      </c>
      <c r="AM36" s="62"/>
      <c r="AN36" s="73"/>
      <c r="AO36" s="135"/>
      <c r="AP36" s="143"/>
      <c r="AQ36" s="62">
        <f t="shared" si="38"/>
        <v>0</v>
      </c>
      <c r="AR36" s="62"/>
      <c r="AS36" s="73"/>
      <c r="AT36" s="135"/>
      <c r="AU36" s="143"/>
      <c r="AV36" s="62">
        <f t="shared" si="39"/>
        <v>0</v>
      </c>
      <c r="AW36" s="62"/>
      <c r="AX36" s="73"/>
      <c r="AY36" s="135"/>
      <c r="AZ36" s="143"/>
      <c r="BA36" s="62">
        <f t="shared" si="40"/>
        <v>0</v>
      </c>
      <c r="BB36" s="62"/>
      <c r="BC36" s="73"/>
      <c r="BD36" s="135"/>
      <c r="BE36" s="143"/>
      <c r="BF36" s="62">
        <f t="shared" si="41"/>
        <v>0</v>
      </c>
      <c r="BG36" s="62"/>
      <c r="BH36" s="73"/>
      <c r="BI36" s="135"/>
      <c r="BJ36" s="143"/>
      <c r="BK36" s="62">
        <f t="shared" si="42"/>
        <v>0</v>
      </c>
      <c r="BL36" s="62"/>
      <c r="BM36" s="73"/>
      <c r="BN36" s="135"/>
      <c r="BO36" s="143"/>
      <c r="BP36" s="62">
        <f t="shared" si="43"/>
        <v>0</v>
      </c>
      <c r="BQ36" s="62"/>
    </row>
    <row r="37" spans="1:69" x14ac:dyDescent="0.15">
      <c r="A37" s="76" t="s">
        <v>28</v>
      </c>
      <c r="B37" s="76"/>
      <c r="C37" s="76"/>
      <c r="D37" s="76"/>
      <c r="E37" s="77"/>
      <c r="F37" s="78"/>
      <c r="G37" s="79"/>
      <c r="H37" s="62"/>
      <c r="I37" s="62"/>
      <c r="J37" s="77"/>
      <c r="K37" s="136"/>
      <c r="L37" s="144"/>
      <c r="M37" s="62"/>
      <c r="N37" s="62"/>
      <c r="O37" s="77"/>
      <c r="P37" s="136"/>
      <c r="Q37" s="144"/>
      <c r="R37" s="62"/>
      <c r="S37" s="62"/>
      <c r="T37" s="77"/>
      <c r="U37" s="136"/>
      <c r="V37" s="144"/>
      <c r="W37" s="62"/>
      <c r="X37" s="62"/>
      <c r="Y37" s="77"/>
      <c r="Z37" s="136"/>
      <c r="AA37" s="144"/>
      <c r="AB37" s="62"/>
      <c r="AC37" s="62"/>
      <c r="AD37" s="77"/>
      <c r="AE37" s="136"/>
      <c r="AF37" s="144"/>
      <c r="AG37" s="62"/>
      <c r="AH37" s="62"/>
      <c r="AI37" s="77"/>
      <c r="AJ37" s="136"/>
      <c r="AK37" s="144"/>
      <c r="AL37" s="62"/>
      <c r="AM37" s="62"/>
      <c r="AN37" s="77"/>
      <c r="AO37" s="136"/>
      <c r="AP37" s="144"/>
      <c r="AQ37" s="62"/>
      <c r="AR37" s="62"/>
      <c r="AS37" s="77"/>
      <c r="AT37" s="136"/>
      <c r="AU37" s="144"/>
      <c r="AV37" s="62"/>
      <c r="AW37" s="62"/>
      <c r="AX37" s="77"/>
      <c r="AY37" s="136"/>
      <c r="AZ37" s="144"/>
      <c r="BA37" s="62"/>
      <c r="BB37" s="62"/>
      <c r="BC37" s="77"/>
      <c r="BD37" s="136"/>
      <c r="BE37" s="144"/>
      <c r="BF37" s="62"/>
      <c r="BG37" s="62"/>
      <c r="BH37" s="77"/>
      <c r="BI37" s="136"/>
      <c r="BJ37" s="144"/>
      <c r="BK37" s="62"/>
      <c r="BL37" s="62"/>
      <c r="BM37" s="77"/>
      <c r="BN37" s="136"/>
      <c r="BO37" s="144"/>
      <c r="BP37" s="62"/>
      <c r="BQ37" s="62"/>
    </row>
    <row r="38" spans="1:69" x14ac:dyDescent="0.15">
      <c r="A38" s="65" t="s">
        <v>36</v>
      </c>
      <c r="B38" s="66"/>
      <c r="C38" s="66"/>
      <c r="D38" s="66"/>
      <c r="E38" s="66"/>
      <c r="F38" s="67"/>
      <c r="G38" s="68"/>
      <c r="H38" s="66">
        <f>H39</f>
        <v>0.99937965260545902</v>
      </c>
      <c r="I38" s="66"/>
      <c r="J38" s="66"/>
      <c r="K38" s="134"/>
      <c r="L38" s="142"/>
      <c r="M38" s="66">
        <f>M39</f>
        <v>0.99937965260545902</v>
      </c>
      <c r="N38" s="66"/>
      <c r="O38" s="66"/>
      <c r="P38" s="134"/>
      <c r="Q38" s="142"/>
      <c r="R38" s="66">
        <f>R39</f>
        <v>0.99937965260545902</v>
      </c>
      <c r="S38" s="66"/>
      <c r="T38" s="66"/>
      <c r="U38" s="134"/>
      <c r="V38" s="142"/>
      <c r="W38" s="66">
        <f>W39</f>
        <v>0.99937965260545902</v>
      </c>
      <c r="X38" s="66"/>
      <c r="Y38" s="66"/>
      <c r="Z38" s="134"/>
      <c r="AA38" s="142"/>
      <c r="AB38" s="66">
        <f>AB39</f>
        <v>0.99937965260545902</v>
      </c>
      <c r="AC38" s="66"/>
      <c r="AD38" s="66"/>
      <c r="AE38" s="134"/>
      <c r="AF38" s="142"/>
      <c r="AG38" s="66">
        <f>AG39</f>
        <v>0.99937965260545902</v>
      </c>
      <c r="AH38" s="66"/>
      <c r="AI38" s="66"/>
      <c r="AJ38" s="134"/>
      <c r="AK38" s="142"/>
      <c r="AL38" s="66">
        <f>AL39</f>
        <v>0.99937965260545902</v>
      </c>
      <c r="AM38" s="66"/>
      <c r="AN38" s="66"/>
      <c r="AO38" s="134"/>
      <c r="AP38" s="142"/>
      <c r="AQ38" s="66">
        <f>AQ39</f>
        <v>0.99937965260545902</v>
      </c>
      <c r="AR38" s="66"/>
      <c r="AS38" s="66"/>
      <c r="AT38" s="134"/>
      <c r="AU38" s="142"/>
      <c r="AV38" s="66">
        <f>AV39</f>
        <v>0.99937965260545902</v>
      </c>
      <c r="AW38" s="66"/>
      <c r="AX38" s="66"/>
      <c r="AY38" s="134"/>
      <c r="AZ38" s="142"/>
      <c r="BA38" s="66">
        <f>BA39</f>
        <v>0.99937965260545902</v>
      </c>
      <c r="BB38" s="66"/>
      <c r="BC38" s="66"/>
      <c r="BD38" s="134"/>
      <c r="BE38" s="142"/>
      <c r="BF38" s="66">
        <f>BF39</f>
        <v>0.99937965260545902</v>
      </c>
      <c r="BG38" s="66"/>
      <c r="BH38" s="66"/>
      <c r="BI38" s="134"/>
      <c r="BJ38" s="142"/>
      <c r="BK38" s="66">
        <f>BK39</f>
        <v>0.99937965260545902</v>
      </c>
      <c r="BL38" s="66"/>
      <c r="BM38" s="66"/>
      <c r="BN38" s="134"/>
      <c r="BO38" s="142"/>
      <c r="BP38" s="66">
        <f>BP39</f>
        <v>0.99937965260545902</v>
      </c>
      <c r="BQ38" s="66"/>
    </row>
    <row r="39" spans="1:69" x14ac:dyDescent="0.35">
      <c r="A39" s="40" t="s">
        <v>460</v>
      </c>
      <c r="B39" s="41">
        <f>_xlfn.IFNA(VLOOKUP($A39,批次辅助!$A$4:$DC$41,MATCH($A$5&amp;B$4,批次辅助!$A$1:$DC$1,0),0),0)</f>
        <v>0.99949566160520609</v>
      </c>
      <c r="C39" s="41">
        <f>_xlfn.IFNA(VLOOKUP($A39,批次辅助!$A$4:$DC$41,MATCH($A$5&amp;C$4,批次辅助!$A$1:$DC$1,0),0),0)</f>
        <v>0.99938585607940444</v>
      </c>
      <c r="D39" s="41">
        <f>_xlfn.IFNA(VLOOKUP($A39,批次辅助!$A$4:$DC$41,MATCH($A$5&amp;D$4,批次辅助!$A$1:$DC$1,0),0),0)</f>
        <v>0</v>
      </c>
      <c r="E39" s="66"/>
      <c r="F39" s="67"/>
      <c r="G39" s="68"/>
      <c r="H39" s="66">
        <f>1-SUM(H40:H43)</f>
        <v>0.99937965260545902</v>
      </c>
      <c r="I39" s="66"/>
      <c r="J39" s="66"/>
      <c r="K39" s="134"/>
      <c r="L39" s="142"/>
      <c r="M39" s="66">
        <f>1-SUM(M40:M43)</f>
        <v>0.99937965260545902</v>
      </c>
      <c r="N39" s="66"/>
      <c r="O39" s="66"/>
      <c r="P39" s="134"/>
      <c r="Q39" s="142"/>
      <c r="R39" s="66">
        <f>1-SUM(R40:R43)</f>
        <v>0.99937965260545902</v>
      </c>
      <c r="S39" s="66"/>
      <c r="T39" s="66"/>
      <c r="U39" s="134"/>
      <c r="V39" s="142"/>
      <c r="W39" s="66">
        <f>1-SUM(W40:W43)</f>
        <v>0.99937965260545902</v>
      </c>
      <c r="X39" s="66"/>
      <c r="Y39" s="66"/>
      <c r="Z39" s="134"/>
      <c r="AA39" s="142"/>
      <c r="AB39" s="66">
        <f>1-SUM(AB40:AB43)</f>
        <v>0.99937965260545902</v>
      </c>
      <c r="AC39" s="66"/>
      <c r="AD39" s="66"/>
      <c r="AE39" s="134"/>
      <c r="AF39" s="142"/>
      <c r="AG39" s="66">
        <f>1-SUM(AG40:AG43)</f>
        <v>0.99937965260545902</v>
      </c>
      <c r="AH39" s="66"/>
      <c r="AI39" s="66"/>
      <c r="AJ39" s="134"/>
      <c r="AK39" s="142"/>
      <c r="AL39" s="66">
        <f>1-SUM(AL40:AL43)</f>
        <v>0.99937965260545902</v>
      </c>
      <c r="AM39" s="66"/>
      <c r="AN39" s="66"/>
      <c r="AO39" s="134"/>
      <c r="AP39" s="142"/>
      <c r="AQ39" s="66">
        <f>1-SUM(AQ40:AQ43)</f>
        <v>0.99937965260545902</v>
      </c>
      <c r="AR39" s="66"/>
      <c r="AS39" s="66"/>
      <c r="AT39" s="134"/>
      <c r="AU39" s="142"/>
      <c r="AV39" s="66">
        <f>1-SUM(AV40:AV43)</f>
        <v>0.99937965260545902</v>
      </c>
      <c r="AW39" s="66"/>
      <c r="AX39" s="66"/>
      <c r="AY39" s="134"/>
      <c r="AZ39" s="142"/>
      <c r="BA39" s="66">
        <f>1-SUM(BA40:BA43)</f>
        <v>0.99937965260545902</v>
      </c>
      <c r="BB39" s="66"/>
      <c r="BC39" s="66"/>
      <c r="BD39" s="134"/>
      <c r="BE39" s="142"/>
      <c r="BF39" s="66">
        <f>1-SUM(BF40:BF43)</f>
        <v>0.99937965260545902</v>
      </c>
      <c r="BG39" s="66"/>
      <c r="BH39" s="66"/>
      <c r="BI39" s="134"/>
      <c r="BJ39" s="142"/>
      <c r="BK39" s="66">
        <f>1-SUM(BK40:BK43)</f>
        <v>0.99937965260545902</v>
      </c>
      <c r="BL39" s="66"/>
      <c r="BM39" s="66"/>
      <c r="BN39" s="134"/>
      <c r="BO39" s="142"/>
      <c r="BP39" s="66">
        <f>1-SUM(BP40:BP43)</f>
        <v>0.99937965260545902</v>
      </c>
      <c r="BQ39" s="66"/>
    </row>
    <row r="40" spans="1:69" x14ac:dyDescent="0.15">
      <c r="A40" s="42" t="s">
        <v>55</v>
      </c>
      <c r="B40" s="43">
        <f>_xlfn.IFNA(VLOOKUP($A40,批次辅助!$A$4:$DC$41,MATCH($A$5&amp;B$4,批次辅助!$A$1:$DC$1,0),0),0)</f>
        <v>3.2537960954446852E-5</v>
      </c>
      <c r="C40" s="43">
        <f>_xlfn.IFNA(VLOOKUP($A40,批次辅助!$A$4:$DC$41,MATCH($A$5&amp;C$4,批次辅助!$A$1:$DC$1,0),0),0)</f>
        <v>1.240694789081886E-5</v>
      </c>
      <c r="D40" s="43">
        <f>_xlfn.IFNA(VLOOKUP($A40,批次辅助!$A$4:$DC$41,MATCH($A$5&amp;D$4,批次辅助!$A$1:$DC$1,0),0),0)</f>
        <v>0</v>
      </c>
      <c r="E40" s="44"/>
      <c r="F40" s="69"/>
      <c r="G40" s="70"/>
      <c r="H40" s="71">
        <f>C40-F40+G40</f>
        <v>1.240694789081886E-5</v>
      </c>
      <c r="I40" s="370"/>
      <c r="J40" s="71" t="s">
        <v>9</v>
      </c>
      <c r="K40" s="132"/>
      <c r="L40" s="105"/>
      <c r="M40" s="71">
        <f>H40-K40+L40</f>
        <v>1.240694789081886E-5</v>
      </c>
      <c r="N40" s="370"/>
      <c r="O40" s="71" t="s">
        <v>9</v>
      </c>
      <c r="P40" s="132"/>
      <c r="Q40" s="105"/>
      <c r="R40" s="71">
        <f>M40-P40+Q40</f>
        <v>1.240694789081886E-5</v>
      </c>
      <c r="S40" s="370"/>
      <c r="T40" s="71" t="s">
        <v>9</v>
      </c>
      <c r="U40" s="132"/>
      <c r="V40" s="105"/>
      <c r="W40" s="71">
        <f>R40-U40+V40</f>
        <v>1.240694789081886E-5</v>
      </c>
      <c r="X40" s="370"/>
      <c r="Y40" s="71" t="s">
        <v>9</v>
      </c>
      <c r="Z40" s="132"/>
      <c r="AA40" s="105"/>
      <c r="AB40" s="71">
        <f>W40-Z40+AA40</f>
        <v>1.240694789081886E-5</v>
      </c>
      <c r="AC40" s="370"/>
      <c r="AD40" s="71" t="s">
        <v>9</v>
      </c>
      <c r="AE40" s="132"/>
      <c r="AF40" s="105"/>
      <c r="AG40" s="71">
        <f>AB40-AE40+AF40</f>
        <v>1.240694789081886E-5</v>
      </c>
      <c r="AH40" s="370"/>
      <c r="AI40" s="71" t="s">
        <v>9</v>
      </c>
      <c r="AJ40" s="132"/>
      <c r="AK40" s="105"/>
      <c r="AL40" s="71">
        <f>AG40-AJ40+AK40</f>
        <v>1.240694789081886E-5</v>
      </c>
      <c r="AM40" s="370"/>
      <c r="AN40" s="71" t="s">
        <v>9</v>
      </c>
      <c r="AO40" s="132"/>
      <c r="AP40" s="105"/>
      <c r="AQ40" s="71">
        <f>AL40-AO40+AP40</f>
        <v>1.240694789081886E-5</v>
      </c>
      <c r="AR40" s="370"/>
      <c r="AS40" s="71" t="s">
        <v>9</v>
      </c>
      <c r="AT40" s="132"/>
      <c r="AU40" s="105"/>
      <c r="AV40" s="71">
        <f>AQ40-AT40+AU40</f>
        <v>1.240694789081886E-5</v>
      </c>
      <c r="AW40" s="370"/>
      <c r="AX40" s="71" t="s">
        <v>9</v>
      </c>
      <c r="AY40" s="132"/>
      <c r="AZ40" s="105"/>
      <c r="BA40" s="71">
        <f>AV40-AY40+AZ40</f>
        <v>1.240694789081886E-5</v>
      </c>
      <c r="BB40" s="370"/>
      <c r="BC40" s="71" t="s">
        <v>9</v>
      </c>
      <c r="BD40" s="132"/>
      <c r="BE40" s="105"/>
      <c r="BF40" s="71">
        <f>BA40-BD40+BE40</f>
        <v>1.240694789081886E-5</v>
      </c>
      <c r="BG40" s="370"/>
      <c r="BH40" s="277" t="s">
        <v>9</v>
      </c>
      <c r="BI40" s="132"/>
      <c r="BJ40" s="105"/>
      <c r="BK40" s="277">
        <f>BF40-BI40+BJ40</f>
        <v>1.240694789081886E-5</v>
      </c>
      <c r="BL40" s="370"/>
      <c r="BM40" s="277" t="s">
        <v>9</v>
      </c>
      <c r="BN40" s="132"/>
      <c r="BO40" s="105"/>
      <c r="BP40" s="277">
        <f>BK40-BN40+BO40</f>
        <v>1.240694789081886E-5</v>
      </c>
      <c r="BQ40" s="370"/>
    </row>
    <row r="41" spans="1:69" x14ac:dyDescent="0.15">
      <c r="A41" s="42" t="s">
        <v>56</v>
      </c>
      <c r="B41" s="43">
        <f>_xlfn.IFNA(VLOOKUP($A41,批次辅助!$A$4:$DC$41,MATCH($A$5&amp;B$4,批次辅助!$A$1:$DC$1,0),0),0)</f>
        <v>1.084598698481562E-5</v>
      </c>
      <c r="C41" s="43">
        <f>_xlfn.IFNA(VLOOKUP($A41,批次辅助!$A$4:$DC$41,MATCH($A$5&amp;C$4,批次辅助!$A$1:$DC$1,0),0),0)</f>
        <v>6.2034739454094301E-6</v>
      </c>
      <c r="D41" s="43">
        <f>_xlfn.IFNA(VLOOKUP($A41,批次辅助!$A$4:$DC$41,MATCH($A$5&amp;D$4,批次辅助!$A$1:$DC$1,0),0),0)</f>
        <v>0</v>
      </c>
      <c r="E41" s="44"/>
      <c r="F41" s="45"/>
      <c r="G41" s="46"/>
      <c r="H41" s="71">
        <f t="shared" ref="H41:H44" si="50">C41-F41+G41</f>
        <v>6.2034739454094301E-6</v>
      </c>
      <c r="I41" s="370"/>
      <c r="J41" s="47" t="s">
        <v>9</v>
      </c>
      <c r="K41" s="128"/>
      <c r="L41" s="102"/>
      <c r="M41" s="50">
        <f t="shared" ref="M41:M44" si="51">H41-K41+L41</f>
        <v>6.2034739454094301E-6</v>
      </c>
      <c r="N41" s="370"/>
      <c r="O41" s="47" t="s">
        <v>9</v>
      </c>
      <c r="P41" s="128"/>
      <c r="Q41" s="102"/>
      <c r="R41" s="50">
        <f t="shared" ref="R41:R44" si="52">M41-P41+Q41</f>
        <v>6.2034739454094301E-6</v>
      </c>
      <c r="S41" s="370"/>
      <c r="T41" s="47" t="s">
        <v>9</v>
      </c>
      <c r="U41" s="128"/>
      <c r="V41" s="102"/>
      <c r="W41" s="50">
        <f t="shared" ref="W41:W44" si="53">R41-U41+V41</f>
        <v>6.2034739454094301E-6</v>
      </c>
      <c r="X41" s="370"/>
      <c r="Y41" s="47" t="s">
        <v>9</v>
      </c>
      <c r="Z41" s="128"/>
      <c r="AA41" s="102"/>
      <c r="AB41" s="50">
        <f t="shared" ref="AB41:AB44" si="54">W41-Z41+AA41</f>
        <v>6.2034739454094301E-6</v>
      </c>
      <c r="AC41" s="370"/>
      <c r="AD41" s="47" t="s">
        <v>9</v>
      </c>
      <c r="AE41" s="128"/>
      <c r="AF41" s="102"/>
      <c r="AG41" s="50">
        <f t="shared" ref="AG41:AG44" si="55">AB41-AE41+AF41</f>
        <v>6.2034739454094301E-6</v>
      </c>
      <c r="AH41" s="370"/>
      <c r="AI41" s="47" t="s">
        <v>9</v>
      </c>
      <c r="AJ41" s="128"/>
      <c r="AK41" s="102"/>
      <c r="AL41" s="50">
        <f t="shared" ref="AL41:AL44" si="56">AG41-AJ41+AK41</f>
        <v>6.2034739454094301E-6</v>
      </c>
      <c r="AM41" s="370"/>
      <c r="AN41" s="47" t="s">
        <v>9</v>
      </c>
      <c r="AO41" s="128"/>
      <c r="AP41" s="102"/>
      <c r="AQ41" s="50">
        <f t="shared" ref="AQ41:AQ44" si="57">AL41-AO41+AP41</f>
        <v>6.2034739454094301E-6</v>
      </c>
      <c r="AR41" s="370"/>
      <c r="AS41" s="47" t="s">
        <v>9</v>
      </c>
      <c r="AT41" s="128"/>
      <c r="AU41" s="102"/>
      <c r="AV41" s="50">
        <f t="shared" ref="AV41:AV44" si="58">AQ41-AT41+AU41</f>
        <v>6.2034739454094301E-6</v>
      </c>
      <c r="AW41" s="370"/>
      <c r="AX41" s="47" t="s">
        <v>9</v>
      </c>
      <c r="AY41" s="128"/>
      <c r="AZ41" s="102"/>
      <c r="BA41" s="50">
        <f t="shared" ref="BA41:BA44" si="59">AV41-AY41+AZ41</f>
        <v>6.2034739454094301E-6</v>
      </c>
      <c r="BB41" s="370"/>
      <c r="BC41" s="47" t="s">
        <v>9</v>
      </c>
      <c r="BD41" s="128"/>
      <c r="BE41" s="102"/>
      <c r="BF41" s="50">
        <f t="shared" ref="BF41:BF44" si="60">BA41-BD41+BE41</f>
        <v>6.2034739454094301E-6</v>
      </c>
      <c r="BG41" s="370"/>
      <c r="BH41" s="47" t="s">
        <v>9</v>
      </c>
      <c r="BI41" s="128"/>
      <c r="BJ41" s="102"/>
      <c r="BK41" s="50">
        <f t="shared" ref="BK41:BK44" si="61">BF41-BI41+BJ41</f>
        <v>6.2034739454094301E-6</v>
      </c>
      <c r="BL41" s="370"/>
      <c r="BM41" s="47" t="s">
        <v>9</v>
      </c>
      <c r="BN41" s="128"/>
      <c r="BO41" s="102"/>
      <c r="BP41" s="50">
        <f t="shared" ref="BP41:BP44" si="62">BK41-BN41+BO41</f>
        <v>6.2034739454094301E-6</v>
      </c>
      <c r="BQ41" s="370"/>
    </row>
    <row r="42" spans="1:69" x14ac:dyDescent="0.15">
      <c r="A42" s="42" t="s">
        <v>57</v>
      </c>
      <c r="B42" s="43">
        <f>_xlfn.IFNA(VLOOKUP($A42,批次辅助!$A$4:$DC$41,MATCH($A$5&amp;B$4,批次辅助!$A$1:$DC$1,0),0),0)</f>
        <v>1.6268980477223429E-5</v>
      </c>
      <c r="C42" s="43">
        <f>_xlfn.IFNA(VLOOKUP($A42,批次辅助!$A$4:$DC$41,MATCH($A$5&amp;C$4,批次辅助!$A$1:$DC$1,0),0),0)</f>
        <v>1.240694789081886E-5</v>
      </c>
      <c r="D42" s="43">
        <f>_xlfn.IFNA(VLOOKUP($A42,批次辅助!$A$4:$DC$41,MATCH($A$5&amp;D$4,批次辅助!$A$1:$DC$1,0),0),0)</f>
        <v>0</v>
      </c>
      <c r="E42" s="44"/>
      <c r="F42" s="45"/>
      <c r="G42" s="46"/>
      <c r="H42" s="71">
        <f t="shared" si="50"/>
        <v>1.240694789081886E-5</v>
      </c>
      <c r="I42" s="370"/>
      <c r="J42" s="47" t="s">
        <v>9</v>
      </c>
      <c r="K42" s="128"/>
      <c r="L42" s="102"/>
      <c r="M42" s="50">
        <f t="shared" si="51"/>
        <v>1.240694789081886E-5</v>
      </c>
      <c r="N42" s="370"/>
      <c r="O42" s="47" t="s">
        <v>9</v>
      </c>
      <c r="P42" s="128"/>
      <c r="Q42" s="102"/>
      <c r="R42" s="50">
        <f t="shared" si="52"/>
        <v>1.240694789081886E-5</v>
      </c>
      <c r="S42" s="370"/>
      <c r="T42" s="47" t="s">
        <v>9</v>
      </c>
      <c r="U42" s="128"/>
      <c r="V42" s="102"/>
      <c r="W42" s="50">
        <f t="shared" si="53"/>
        <v>1.240694789081886E-5</v>
      </c>
      <c r="X42" s="370"/>
      <c r="Y42" s="47" t="s">
        <v>9</v>
      </c>
      <c r="Z42" s="128"/>
      <c r="AA42" s="102"/>
      <c r="AB42" s="50">
        <f t="shared" si="54"/>
        <v>1.240694789081886E-5</v>
      </c>
      <c r="AC42" s="370"/>
      <c r="AD42" s="47" t="s">
        <v>9</v>
      </c>
      <c r="AE42" s="128"/>
      <c r="AF42" s="102"/>
      <c r="AG42" s="50">
        <f t="shared" si="55"/>
        <v>1.240694789081886E-5</v>
      </c>
      <c r="AH42" s="370"/>
      <c r="AI42" s="47" t="s">
        <v>9</v>
      </c>
      <c r="AJ42" s="128"/>
      <c r="AK42" s="102"/>
      <c r="AL42" s="50">
        <f t="shared" si="56"/>
        <v>1.240694789081886E-5</v>
      </c>
      <c r="AM42" s="370"/>
      <c r="AN42" s="47" t="s">
        <v>9</v>
      </c>
      <c r="AO42" s="128"/>
      <c r="AP42" s="102"/>
      <c r="AQ42" s="50">
        <f t="shared" si="57"/>
        <v>1.240694789081886E-5</v>
      </c>
      <c r="AR42" s="370"/>
      <c r="AS42" s="47" t="s">
        <v>9</v>
      </c>
      <c r="AT42" s="128"/>
      <c r="AU42" s="102"/>
      <c r="AV42" s="50">
        <f t="shared" si="58"/>
        <v>1.240694789081886E-5</v>
      </c>
      <c r="AW42" s="370"/>
      <c r="AX42" s="47" t="s">
        <v>9</v>
      </c>
      <c r="AY42" s="128"/>
      <c r="AZ42" s="102"/>
      <c r="BA42" s="50">
        <f t="shared" si="59"/>
        <v>1.240694789081886E-5</v>
      </c>
      <c r="BB42" s="370"/>
      <c r="BC42" s="47" t="s">
        <v>9</v>
      </c>
      <c r="BD42" s="128"/>
      <c r="BE42" s="102"/>
      <c r="BF42" s="50">
        <f t="shared" si="60"/>
        <v>1.240694789081886E-5</v>
      </c>
      <c r="BG42" s="370"/>
      <c r="BH42" s="47" t="s">
        <v>9</v>
      </c>
      <c r="BI42" s="128"/>
      <c r="BJ42" s="102"/>
      <c r="BK42" s="50">
        <f t="shared" si="61"/>
        <v>1.240694789081886E-5</v>
      </c>
      <c r="BL42" s="370"/>
      <c r="BM42" s="47" t="s">
        <v>9</v>
      </c>
      <c r="BN42" s="128"/>
      <c r="BO42" s="102"/>
      <c r="BP42" s="50">
        <f t="shared" si="62"/>
        <v>1.240694789081886E-5</v>
      </c>
      <c r="BQ42" s="370"/>
    </row>
    <row r="43" spans="1:69" x14ac:dyDescent="0.15">
      <c r="A43" s="42" t="s">
        <v>58</v>
      </c>
      <c r="B43" s="43">
        <f>_xlfn.IFNA(VLOOKUP($A43,批次辅助!$A$4:$DC$41,MATCH($A$5&amp;B$4,批次辅助!$A$1:$DC$1,0),0),0)</f>
        <v>4.4468546637744036E-4</v>
      </c>
      <c r="C43" s="43">
        <f>_xlfn.IFNA(VLOOKUP($A43,批次辅助!$A$4:$DC$41,MATCH($A$5&amp;C$4,批次辅助!$A$1:$DC$1,0),0),0)</f>
        <v>5.8933002481389573E-4</v>
      </c>
      <c r="D43" s="43">
        <f>_xlfn.IFNA(VLOOKUP($A43,批次辅助!$A$4:$DC$41,MATCH($A$5&amp;D$4,批次辅助!$A$1:$DC$1,0),0),0)</f>
        <v>0</v>
      </c>
      <c r="E43" s="44"/>
      <c r="F43" s="45"/>
      <c r="G43" s="46"/>
      <c r="H43" s="71">
        <f t="shared" si="50"/>
        <v>5.8933002481389573E-4</v>
      </c>
      <c r="I43" s="370"/>
      <c r="J43" s="44"/>
      <c r="K43" s="128"/>
      <c r="L43" s="102"/>
      <c r="M43" s="50">
        <f t="shared" si="51"/>
        <v>5.8933002481389573E-4</v>
      </c>
      <c r="N43" s="370"/>
      <c r="O43" s="44"/>
      <c r="P43" s="128"/>
      <c r="Q43" s="102"/>
      <c r="R43" s="50">
        <f t="shared" si="52"/>
        <v>5.8933002481389573E-4</v>
      </c>
      <c r="S43" s="370"/>
      <c r="T43" s="44"/>
      <c r="U43" s="128"/>
      <c r="V43" s="102"/>
      <c r="W43" s="50">
        <f t="shared" si="53"/>
        <v>5.8933002481389573E-4</v>
      </c>
      <c r="X43" s="370"/>
      <c r="Y43" s="44"/>
      <c r="Z43" s="128"/>
      <c r="AA43" s="102"/>
      <c r="AB43" s="50">
        <f t="shared" si="54"/>
        <v>5.8933002481389573E-4</v>
      </c>
      <c r="AC43" s="370"/>
      <c r="AD43" s="44"/>
      <c r="AE43" s="128"/>
      <c r="AF43" s="102"/>
      <c r="AG43" s="50">
        <f t="shared" si="55"/>
        <v>5.8933002481389573E-4</v>
      </c>
      <c r="AH43" s="370"/>
      <c r="AI43" s="44"/>
      <c r="AJ43" s="128"/>
      <c r="AK43" s="102"/>
      <c r="AL43" s="50">
        <f t="shared" si="56"/>
        <v>5.8933002481389573E-4</v>
      </c>
      <c r="AM43" s="370"/>
      <c r="AN43" s="44"/>
      <c r="AO43" s="128"/>
      <c r="AP43" s="102"/>
      <c r="AQ43" s="50">
        <f t="shared" si="57"/>
        <v>5.8933002481389573E-4</v>
      </c>
      <c r="AR43" s="370"/>
      <c r="AS43" s="44"/>
      <c r="AT43" s="128"/>
      <c r="AU43" s="102"/>
      <c r="AV43" s="50">
        <f t="shared" si="58"/>
        <v>5.8933002481389573E-4</v>
      </c>
      <c r="AW43" s="370"/>
      <c r="AX43" s="44"/>
      <c r="AY43" s="128"/>
      <c r="AZ43" s="102"/>
      <c r="BA43" s="50">
        <f t="shared" si="59"/>
        <v>5.8933002481389573E-4</v>
      </c>
      <c r="BB43" s="370"/>
      <c r="BC43" s="44"/>
      <c r="BD43" s="128"/>
      <c r="BE43" s="102"/>
      <c r="BF43" s="50">
        <f t="shared" si="60"/>
        <v>5.8933002481389573E-4</v>
      </c>
      <c r="BG43" s="370"/>
      <c r="BH43" s="279"/>
      <c r="BI43" s="128"/>
      <c r="BJ43" s="102"/>
      <c r="BK43" s="50">
        <f t="shared" si="61"/>
        <v>5.8933002481389573E-4</v>
      </c>
      <c r="BL43" s="370"/>
      <c r="BM43" s="279"/>
      <c r="BN43" s="128"/>
      <c r="BO43" s="102"/>
      <c r="BP43" s="50">
        <f t="shared" si="62"/>
        <v>5.8933002481389573E-4</v>
      </c>
      <c r="BQ43" s="370"/>
    </row>
    <row r="44" spans="1:69" x14ac:dyDescent="0.15">
      <c r="A44" s="72" t="s">
        <v>39</v>
      </c>
      <c r="B44" s="61">
        <f>_xlfn.IFNA(VLOOKUP($A44,批次辅助!$A$4:$DC$41,MATCH($A$5&amp;B$4,批次辅助!$A$1:$DC$1,0),0),0)</f>
        <v>0</v>
      </c>
      <c r="C44" s="61">
        <f>_xlfn.IFNA(VLOOKUP($A44,批次辅助!$A$4:$DC$41,MATCH($A$5&amp;C$4,批次辅助!$A$1:$DC$1,0),0),0)</f>
        <v>0</v>
      </c>
      <c r="D44" s="61">
        <f>_xlfn.IFNA(VLOOKUP($A44,批次辅助!$A$4:$DC$41,MATCH($A$5&amp;D$4,批次辅助!$A$1:$DC$1,0),0),0)</f>
        <v>0</v>
      </c>
      <c r="E44" s="73"/>
      <c r="F44" s="74"/>
      <c r="G44" s="75"/>
      <c r="H44" s="62">
        <f t="shared" si="50"/>
        <v>0</v>
      </c>
      <c r="I44" s="62"/>
      <c r="J44" s="73"/>
      <c r="K44" s="135"/>
      <c r="L44" s="143"/>
      <c r="M44" s="62">
        <f t="shared" si="51"/>
        <v>0</v>
      </c>
      <c r="N44" s="62"/>
      <c r="O44" s="73"/>
      <c r="P44" s="135"/>
      <c r="Q44" s="143"/>
      <c r="R44" s="62">
        <f t="shared" si="52"/>
        <v>0</v>
      </c>
      <c r="S44" s="62"/>
      <c r="T44" s="73"/>
      <c r="U44" s="135"/>
      <c r="V44" s="143"/>
      <c r="W44" s="62">
        <f t="shared" si="53"/>
        <v>0</v>
      </c>
      <c r="X44" s="62"/>
      <c r="Y44" s="73"/>
      <c r="Z44" s="135"/>
      <c r="AA44" s="143"/>
      <c r="AB44" s="62">
        <f t="shared" si="54"/>
        <v>0</v>
      </c>
      <c r="AC44" s="62"/>
      <c r="AD44" s="73"/>
      <c r="AE44" s="135"/>
      <c r="AF44" s="143"/>
      <c r="AG44" s="62">
        <f t="shared" si="55"/>
        <v>0</v>
      </c>
      <c r="AH44" s="62"/>
      <c r="AI44" s="73"/>
      <c r="AJ44" s="135"/>
      <c r="AK44" s="143"/>
      <c r="AL44" s="62">
        <f t="shared" si="56"/>
        <v>0</v>
      </c>
      <c r="AM44" s="62"/>
      <c r="AN44" s="73"/>
      <c r="AO44" s="135"/>
      <c r="AP44" s="143"/>
      <c r="AQ44" s="62">
        <f t="shared" si="57"/>
        <v>0</v>
      </c>
      <c r="AR44" s="62"/>
      <c r="AS44" s="73"/>
      <c r="AT44" s="135"/>
      <c r="AU44" s="143"/>
      <c r="AV44" s="62">
        <f t="shared" si="58"/>
        <v>0</v>
      </c>
      <c r="AW44" s="62"/>
      <c r="AX44" s="73"/>
      <c r="AY44" s="135"/>
      <c r="AZ44" s="143"/>
      <c r="BA44" s="62">
        <f t="shared" si="59"/>
        <v>0</v>
      </c>
      <c r="BB44" s="62"/>
      <c r="BC44" s="73"/>
      <c r="BD44" s="135"/>
      <c r="BE44" s="143"/>
      <c r="BF44" s="62">
        <f t="shared" si="60"/>
        <v>0</v>
      </c>
      <c r="BG44" s="62"/>
      <c r="BH44" s="73"/>
      <c r="BI44" s="135"/>
      <c r="BJ44" s="143"/>
      <c r="BK44" s="62">
        <f t="shared" si="61"/>
        <v>0</v>
      </c>
      <c r="BL44" s="62"/>
      <c r="BM44" s="73"/>
      <c r="BN44" s="135"/>
      <c r="BO44" s="143"/>
      <c r="BP44" s="62">
        <f t="shared" si="62"/>
        <v>0</v>
      </c>
      <c r="BQ44" s="62"/>
    </row>
    <row r="45" spans="1:69" x14ac:dyDescent="0.15">
      <c r="A45" s="76" t="s">
        <v>28</v>
      </c>
      <c r="B45" s="76"/>
      <c r="C45" s="76"/>
      <c r="D45" s="76"/>
      <c r="E45" s="77"/>
      <c r="F45" s="78"/>
      <c r="G45" s="79"/>
      <c r="H45" s="62"/>
      <c r="I45" s="62"/>
      <c r="J45" s="77"/>
      <c r="K45" s="80"/>
      <c r="L45" s="144"/>
      <c r="M45" s="62"/>
      <c r="N45" s="62"/>
      <c r="O45" s="77"/>
      <c r="P45" s="80"/>
      <c r="Q45" s="144"/>
      <c r="R45" s="62"/>
      <c r="S45" s="62"/>
      <c r="T45" s="77"/>
      <c r="U45" s="80"/>
      <c r="V45" s="144"/>
      <c r="W45" s="62"/>
      <c r="X45" s="62"/>
      <c r="Y45" s="77"/>
      <c r="Z45" s="80"/>
      <c r="AA45" s="144"/>
      <c r="AB45" s="62"/>
      <c r="AC45" s="62"/>
      <c r="AD45" s="77"/>
      <c r="AE45" s="80"/>
      <c r="AF45" s="144"/>
      <c r="AG45" s="62"/>
      <c r="AH45" s="62"/>
      <c r="AI45" s="77"/>
      <c r="AJ45" s="80"/>
      <c r="AK45" s="144"/>
      <c r="AL45" s="62"/>
      <c r="AM45" s="62"/>
      <c r="AN45" s="77"/>
      <c r="AO45" s="80"/>
      <c r="AP45" s="144"/>
      <c r="AQ45" s="62"/>
      <c r="AR45" s="62"/>
      <c r="AS45" s="77"/>
      <c r="AT45" s="80"/>
      <c r="AU45" s="144"/>
      <c r="AV45" s="62"/>
      <c r="AW45" s="62"/>
      <c r="AX45" s="77"/>
      <c r="AY45" s="80"/>
      <c r="AZ45" s="144"/>
      <c r="BA45" s="62"/>
      <c r="BB45" s="62"/>
      <c r="BC45" s="77"/>
      <c r="BD45" s="80"/>
      <c r="BE45" s="144"/>
      <c r="BF45" s="62"/>
      <c r="BG45" s="62"/>
      <c r="BH45" s="77"/>
      <c r="BI45" s="80"/>
      <c r="BJ45" s="144"/>
      <c r="BK45" s="62"/>
      <c r="BL45" s="62"/>
      <c r="BM45" s="77"/>
      <c r="BN45" s="80"/>
      <c r="BO45" s="144"/>
      <c r="BP45" s="62"/>
      <c r="BQ45" s="62"/>
    </row>
    <row r="46" spans="1:69" x14ac:dyDescent="0.15">
      <c r="A46" s="81" t="s">
        <v>476</v>
      </c>
      <c r="B46" s="81"/>
      <c r="C46" s="81"/>
      <c r="D46" s="81"/>
      <c r="E46" s="81"/>
      <c r="F46" s="82">
        <f>SUM(F13:F45)</f>
        <v>2.1999999999999999E-2</v>
      </c>
      <c r="G46" s="83">
        <f>SUM(G13:G45)</f>
        <v>0</v>
      </c>
      <c r="H46" s="81"/>
      <c r="I46" s="81"/>
      <c r="J46" s="81"/>
      <c r="K46" s="84">
        <f>SUM(K13:K45)</f>
        <v>0</v>
      </c>
      <c r="L46" s="145">
        <f>SUM(L13:L45)</f>
        <v>0</v>
      </c>
      <c r="M46" s="81"/>
      <c r="N46" s="81"/>
      <c r="O46" s="81"/>
      <c r="P46" s="84">
        <f>SUM(P13:P45)</f>
        <v>0</v>
      </c>
      <c r="Q46" s="145">
        <f>SUM(Q13:Q45)</f>
        <v>0</v>
      </c>
      <c r="R46" s="81"/>
      <c r="S46" s="81"/>
      <c r="T46" s="81"/>
      <c r="U46" s="84">
        <f>SUM(U13:U45)</f>
        <v>0</v>
      </c>
      <c r="V46" s="145">
        <f>SUM(V13:V45)</f>
        <v>0</v>
      </c>
      <c r="W46" s="81"/>
      <c r="X46" s="81"/>
      <c r="Y46" s="81"/>
      <c r="Z46" s="84">
        <f>SUM(Z13:Z45)</f>
        <v>0</v>
      </c>
      <c r="AA46" s="145">
        <f>SUM(AA13:AA45)</f>
        <v>0</v>
      </c>
      <c r="AB46" s="81"/>
      <c r="AC46" s="81"/>
      <c r="AD46" s="81"/>
      <c r="AE46" s="84">
        <f>SUM(AE13:AE45)</f>
        <v>0</v>
      </c>
      <c r="AF46" s="145">
        <f>SUM(AF13:AF45)</f>
        <v>0</v>
      </c>
      <c r="AG46" s="81"/>
      <c r="AH46" s="81"/>
      <c r="AI46" s="81"/>
      <c r="AJ46" s="84">
        <f>SUM(AJ13:AJ45)</f>
        <v>0</v>
      </c>
      <c r="AK46" s="145">
        <f>SUM(AK13:AK45)</f>
        <v>0</v>
      </c>
      <c r="AL46" s="81"/>
      <c r="AM46" s="81"/>
      <c r="AN46" s="81"/>
      <c r="AO46" s="84">
        <f>SUM(AO13:AO45)</f>
        <v>0</v>
      </c>
      <c r="AP46" s="145">
        <f>SUM(AP13:AP45)</f>
        <v>0</v>
      </c>
      <c r="AQ46" s="81"/>
      <c r="AR46" s="81"/>
      <c r="AS46" s="81"/>
      <c r="AT46" s="84">
        <f>SUM(AT13:AT45)</f>
        <v>0</v>
      </c>
      <c r="AU46" s="145">
        <f>SUM(AU13:AU45)</f>
        <v>0</v>
      </c>
      <c r="AV46" s="81"/>
      <c r="AW46" s="81"/>
      <c r="AX46" s="81"/>
      <c r="AY46" s="84">
        <f>SUM(AY13:AY45)</f>
        <v>0</v>
      </c>
      <c r="AZ46" s="145">
        <f>SUM(AZ13:AZ45)</f>
        <v>0</v>
      </c>
      <c r="BA46" s="81"/>
      <c r="BB46" s="81"/>
      <c r="BC46" s="81"/>
      <c r="BD46" s="84">
        <f>SUM(BD13:BD45)</f>
        <v>0</v>
      </c>
      <c r="BE46" s="145">
        <f>SUM(BE13:BE45)</f>
        <v>0</v>
      </c>
      <c r="BF46" s="81"/>
      <c r="BG46" s="81"/>
      <c r="BH46" s="81"/>
      <c r="BI46" s="84">
        <f>SUM(BI13:BI45)</f>
        <v>0</v>
      </c>
      <c r="BJ46" s="145">
        <f>SUM(BJ13:BJ45)</f>
        <v>0</v>
      </c>
      <c r="BK46" s="81"/>
      <c r="BL46" s="81"/>
      <c r="BM46" s="81"/>
      <c r="BN46" s="84">
        <f>SUM(BN13:BN45)</f>
        <v>0</v>
      </c>
      <c r="BO46" s="145">
        <f>SUM(BO13:BO45)</f>
        <v>0</v>
      </c>
      <c r="BP46" s="81"/>
      <c r="BQ46" s="81"/>
    </row>
    <row r="48" spans="1:69" x14ac:dyDescent="0.15">
      <c r="A48" s="572" t="s">
        <v>482</v>
      </c>
      <c r="B48" s="572"/>
      <c r="C48" s="572"/>
      <c r="D48" s="572"/>
      <c r="E48" s="572"/>
      <c r="F48" s="572"/>
      <c r="G48" s="572"/>
      <c r="H48" s="572"/>
      <c r="I48" s="572"/>
      <c r="J48" s="572"/>
      <c r="K48" s="572"/>
    </row>
    <row r="49" spans="1:67" s="97" customFormat="1" ht="49.5" x14ac:dyDescent="0.15">
      <c r="A49" s="573" t="s">
        <v>592</v>
      </c>
      <c r="B49" s="574"/>
      <c r="C49" s="574"/>
      <c r="D49" s="574"/>
      <c r="E49" s="574"/>
      <c r="F49" s="574"/>
      <c r="G49" s="574"/>
      <c r="H49" s="574"/>
      <c r="I49" s="574"/>
      <c r="J49" s="574"/>
      <c r="K49" s="574"/>
      <c r="L49" s="574"/>
      <c r="M49" s="574"/>
      <c r="N49" s="574"/>
      <c r="O49" s="575"/>
      <c r="P49" s="576" t="s">
        <v>590</v>
      </c>
      <c r="Q49" s="577"/>
      <c r="R49" s="577"/>
      <c r="S49" s="577"/>
      <c r="T49" s="577"/>
      <c r="U49" s="577"/>
      <c r="W49" s="578" t="s">
        <v>595</v>
      </c>
      <c r="X49" s="579"/>
      <c r="Y49" s="369" t="s">
        <v>596</v>
      </c>
      <c r="Z49" s="192" t="s">
        <v>596</v>
      </c>
      <c r="AC49" s="193"/>
      <c r="AD49" s="193"/>
    </row>
    <row r="50" spans="1:67" x14ac:dyDescent="0.15">
      <c r="A50" s="189" t="s">
        <v>469</v>
      </c>
      <c r="B50" s="190" t="str">
        <f>E3</f>
        <v>M06</v>
      </c>
      <c r="C50" s="190" t="str">
        <f>J3</f>
        <v/>
      </c>
      <c r="D50" s="189" t="str">
        <f>O3</f>
        <v/>
      </c>
      <c r="E50" s="189" t="str">
        <f>T3</f>
        <v/>
      </c>
      <c r="F50" s="189" t="str">
        <f>Y3</f>
        <v/>
      </c>
      <c r="G50" s="198" t="str">
        <f>AD3</f>
        <v/>
      </c>
      <c r="H50" s="198" t="str">
        <f>AI3</f>
        <v/>
      </c>
      <c r="I50" s="198" t="str">
        <f>AN3</f>
        <v/>
      </c>
      <c r="J50" s="198" t="str">
        <f>AS3</f>
        <v/>
      </c>
      <c r="K50" s="198" t="str">
        <f>AX3</f>
        <v/>
      </c>
      <c r="L50" s="198" t="str">
        <f>BC3</f>
        <v/>
      </c>
      <c r="M50" s="198" t="str">
        <f>BH3</f>
        <v/>
      </c>
      <c r="N50" s="198" t="str">
        <f>BM3</f>
        <v/>
      </c>
      <c r="O50" s="363" t="str">
        <f>P50</f>
        <v>M03</v>
      </c>
      <c r="P50" s="209" t="s">
        <v>1411</v>
      </c>
      <c r="Q50" s="209" t="s">
        <v>880</v>
      </c>
      <c r="R50" s="209" t="s">
        <v>910</v>
      </c>
      <c r="S50" s="209" t="s">
        <v>912</v>
      </c>
      <c r="T50" s="209" t="s">
        <v>1414</v>
      </c>
      <c r="U50" s="209"/>
      <c r="V50" s="87"/>
      <c r="W50" s="191" t="s">
        <v>450</v>
      </c>
      <c r="X50" s="4"/>
      <c r="Y50" s="4"/>
      <c r="Z50" s="4"/>
      <c r="AB50" s="97"/>
      <c r="AC50" s="194"/>
      <c r="AD50" s="194"/>
      <c r="AI50" s="29"/>
      <c r="AJ50" s="29"/>
      <c r="AK50" s="29"/>
      <c r="AL50" s="29"/>
      <c r="AN50" s="29"/>
      <c r="AO50" s="29"/>
      <c r="AP50" s="29"/>
      <c r="AQ50" s="29"/>
      <c r="BH50" s="97"/>
      <c r="BI50" s="97"/>
      <c r="BJ50" s="97"/>
      <c r="BK50" s="97"/>
      <c r="BL50" s="97"/>
      <c r="BM50" s="97"/>
      <c r="BN50" s="97"/>
      <c r="BO50" s="97"/>
    </row>
    <row r="51" spans="1:67" x14ac:dyDescent="0.15">
      <c r="A51" s="31" t="s">
        <v>40</v>
      </c>
      <c r="B51" s="85" t="str">
        <f>E4</f>
        <v>06/18蒸镀批次</v>
      </c>
      <c r="C51" s="85" t="str">
        <f>J4</f>
        <v/>
      </c>
      <c r="D51" s="4" t="str">
        <f>O4</f>
        <v/>
      </c>
      <c r="E51" s="4" t="str">
        <f>T4</f>
        <v/>
      </c>
      <c r="F51" s="4" t="str">
        <f>Y4</f>
        <v/>
      </c>
      <c r="G51" s="199" t="str">
        <f>AD4</f>
        <v/>
      </c>
      <c r="H51" s="198" t="str">
        <f t="shared" ref="H51" si="63">AI4</f>
        <v/>
      </c>
      <c r="I51" s="198" t="str">
        <f>AN4</f>
        <v/>
      </c>
      <c r="J51" s="198" t="str">
        <f>AS4</f>
        <v/>
      </c>
      <c r="K51" s="198" t="str">
        <f>AX4</f>
        <v/>
      </c>
      <c r="L51" s="235" t="str">
        <f>BC4</f>
        <v/>
      </c>
      <c r="M51" s="235" t="str">
        <f t="shared" ref="M51" si="64">BH4</f>
        <v/>
      </c>
      <c r="N51" s="235" t="str">
        <f t="shared" ref="N51" si="65">BM4</f>
        <v/>
      </c>
      <c r="O51" s="368">
        <f>X51</f>
        <v>0</v>
      </c>
      <c r="P51" s="210"/>
      <c r="Q51" s="85"/>
      <c r="R51" s="85"/>
      <c r="S51" s="85"/>
      <c r="T51" s="85"/>
      <c r="U51" s="85"/>
      <c r="W51" s="4" t="s">
        <v>451</v>
      </c>
      <c r="X51" s="196"/>
      <c r="Y51" s="4">
        <f>X51</f>
        <v>0</v>
      </c>
      <c r="Z51" s="4">
        <f>X51</f>
        <v>0</v>
      </c>
      <c r="AB51" s="97"/>
      <c r="AC51" s="194"/>
      <c r="AD51" s="194"/>
      <c r="AI51" s="29"/>
      <c r="AJ51" s="29"/>
      <c r="AK51" s="29"/>
      <c r="AL51" s="29"/>
      <c r="AN51" s="29"/>
      <c r="AO51" s="29"/>
      <c r="AP51" s="29"/>
      <c r="AQ51" s="29"/>
      <c r="BH51" s="97"/>
      <c r="BI51" s="97"/>
      <c r="BJ51" s="97"/>
      <c r="BK51" s="97"/>
      <c r="BL51" s="97"/>
      <c r="BM51" s="97"/>
      <c r="BN51" s="97"/>
      <c r="BO51" s="97"/>
    </row>
    <row r="52" spans="1:67" x14ac:dyDescent="0.15">
      <c r="A52" s="4" t="s">
        <v>470</v>
      </c>
      <c r="B52" s="4">
        <f>E6</f>
        <v>600</v>
      </c>
      <c r="C52" s="4">
        <f>J6</f>
        <v>0</v>
      </c>
      <c r="D52" s="4">
        <f>O6</f>
        <v>0</v>
      </c>
      <c r="E52" s="4">
        <f>T6</f>
        <v>0</v>
      </c>
      <c r="F52" s="4">
        <f>Y6</f>
        <v>0</v>
      </c>
      <c r="G52" s="199">
        <f>AD6</f>
        <v>0</v>
      </c>
      <c r="H52" s="198">
        <f>AI6</f>
        <v>0</v>
      </c>
      <c r="I52" s="199">
        <f>AN6</f>
        <v>0</v>
      </c>
      <c r="J52" s="199">
        <f>AS6</f>
        <v>0</v>
      </c>
      <c r="K52" s="199">
        <f t="shared" ref="K52:L54" si="66">AX6</f>
        <v>0</v>
      </c>
      <c r="L52" s="199">
        <f t="shared" si="66"/>
        <v>0</v>
      </c>
      <c r="M52" s="451">
        <f>BH6</f>
        <v>0</v>
      </c>
      <c r="N52" s="451">
        <f>BM6</f>
        <v>0</v>
      </c>
      <c r="O52" s="364">
        <f>_xlfn.IFNA(VLOOKUP(A52,$W$52:$Y$86,2,0),"0%")/A2</f>
        <v>0</v>
      </c>
      <c r="P52" s="209">
        <f t="shared" ref="P52:R53" si="67">SUMIF($B$50:$O$50,P$50,$B52:$O52)</f>
        <v>0</v>
      </c>
      <c r="Q52" s="86">
        <f t="shared" si="67"/>
        <v>0</v>
      </c>
      <c r="R52" s="86">
        <f t="shared" si="67"/>
        <v>0</v>
      </c>
      <c r="S52" s="86">
        <f t="shared" ref="S52:T53" si="68">SUMIF($B$50:$O$50,S$50,$B52:$O52)</f>
        <v>600</v>
      </c>
      <c r="T52" s="86">
        <f t="shared" si="68"/>
        <v>0</v>
      </c>
      <c r="U52" s="86"/>
      <c r="W52" s="4" t="s">
        <v>470</v>
      </c>
      <c r="X52" s="4">
        <f>Z52-Y52</f>
        <v>0</v>
      </c>
      <c r="Y52" s="4"/>
      <c r="Z52" s="4"/>
      <c r="AB52" s="97"/>
      <c r="AC52" s="194"/>
      <c r="AD52" s="194"/>
      <c r="AI52" s="29"/>
      <c r="AJ52" s="29"/>
      <c r="AK52" s="29"/>
      <c r="AL52" s="29"/>
      <c r="AN52" s="29"/>
      <c r="AO52" s="29"/>
      <c r="AP52" s="29"/>
      <c r="AQ52" s="29"/>
      <c r="BH52" s="97"/>
      <c r="BI52" s="97"/>
      <c r="BJ52" s="97"/>
      <c r="BK52" s="97"/>
      <c r="BL52" s="97"/>
      <c r="BM52" s="97"/>
      <c r="BN52" s="97"/>
      <c r="BO52" s="97"/>
    </row>
    <row r="53" spans="1:67" x14ac:dyDescent="0.15">
      <c r="A53" s="4" t="s">
        <v>472</v>
      </c>
      <c r="B53" s="4">
        <f>E7</f>
        <v>600</v>
      </c>
      <c r="C53" s="4">
        <f>J7</f>
        <v>0</v>
      </c>
      <c r="D53" s="4">
        <f>O7</f>
        <v>0</v>
      </c>
      <c r="E53" s="4">
        <f>T7</f>
        <v>0</v>
      </c>
      <c r="F53" s="4">
        <f>Y7</f>
        <v>0</v>
      </c>
      <c r="G53" s="199">
        <f>AD7</f>
        <v>0</v>
      </c>
      <c r="H53" s="198">
        <f t="shared" ref="H53:H54" si="69">AI7</f>
        <v>0</v>
      </c>
      <c r="I53" s="199">
        <f>AN7</f>
        <v>0</v>
      </c>
      <c r="J53" s="199">
        <f>AS7</f>
        <v>0</v>
      </c>
      <c r="K53" s="199">
        <f t="shared" si="66"/>
        <v>0</v>
      </c>
      <c r="L53" s="199">
        <f t="shared" si="66"/>
        <v>0</v>
      </c>
      <c r="M53" s="451">
        <f t="shared" ref="M53:M54" si="70">BH7</f>
        <v>0</v>
      </c>
      <c r="N53" s="451">
        <f t="shared" ref="N53:N54" si="71">BM7</f>
        <v>0</v>
      </c>
      <c r="O53" s="364">
        <f>O52</f>
        <v>0</v>
      </c>
      <c r="P53" s="209">
        <f t="shared" si="67"/>
        <v>0</v>
      </c>
      <c r="Q53" s="86">
        <f t="shared" si="67"/>
        <v>0</v>
      </c>
      <c r="R53" s="86">
        <f t="shared" si="67"/>
        <v>0</v>
      </c>
      <c r="S53" s="86">
        <f t="shared" si="68"/>
        <v>600</v>
      </c>
      <c r="T53" s="86">
        <f t="shared" si="68"/>
        <v>0</v>
      </c>
      <c r="U53" s="86"/>
      <c r="W53" s="4" t="s">
        <v>472</v>
      </c>
      <c r="X53" s="4">
        <f>X52</f>
        <v>0</v>
      </c>
      <c r="Y53" s="4"/>
      <c r="Z53" s="4"/>
      <c r="AB53" s="97"/>
      <c r="AC53" s="194"/>
      <c r="AI53" s="29"/>
      <c r="AJ53" s="29"/>
      <c r="AK53" s="29"/>
      <c r="AL53" s="29"/>
      <c r="AN53" s="29"/>
      <c r="AO53" s="29"/>
      <c r="AP53" s="29"/>
      <c r="AQ53" s="29"/>
      <c r="BH53" s="97"/>
      <c r="BI53" s="97"/>
      <c r="BJ53" s="97"/>
      <c r="BK53" s="97"/>
      <c r="BL53" s="97"/>
      <c r="BM53" s="97"/>
      <c r="BN53" s="97"/>
      <c r="BO53" s="97"/>
    </row>
    <row r="54" spans="1:67" x14ac:dyDescent="0.15">
      <c r="A54" s="4" t="s">
        <v>454</v>
      </c>
      <c r="B54" s="9">
        <f>E8</f>
        <v>1</v>
      </c>
      <c r="C54" s="9">
        <f>J8</f>
        <v>0</v>
      </c>
      <c r="D54" s="9">
        <f>O8</f>
        <v>0</v>
      </c>
      <c r="E54" s="9">
        <f>T8</f>
        <v>0</v>
      </c>
      <c r="F54" s="9">
        <f>Y8</f>
        <v>0</v>
      </c>
      <c r="G54" s="200">
        <f>AD8</f>
        <v>0</v>
      </c>
      <c r="H54" s="234">
        <f t="shared" si="69"/>
        <v>0</v>
      </c>
      <c r="I54" s="200">
        <f>AN8</f>
        <v>0</v>
      </c>
      <c r="J54" s="200">
        <f>AS8</f>
        <v>0</v>
      </c>
      <c r="K54" s="200">
        <f t="shared" si="66"/>
        <v>0</v>
      </c>
      <c r="L54" s="200">
        <f t="shared" si="66"/>
        <v>0</v>
      </c>
      <c r="M54" s="200">
        <f t="shared" si="70"/>
        <v>0</v>
      </c>
      <c r="N54" s="200">
        <f t="shared" si="71"/>
        <v>0</v>
      </c>
      <c r="O54" s="364" t="str">
        <f>_xlfn.IFNA(VLOOKUP(A54,$W$52:$Y$86,2,0),"0%")</f>
        <v>0%</v>
      </c>
      <c r="P54" s="211">
        <f>IFERROR(P53/P52,0)</f>
        <v>0</v>
      </c>
      <c r="Q54" s="88">
        <f>IFERROR(Q53/Q52,0)</f>
        <v>0</v>
      </c>
      <c r="R54" s="88">
        <f t="shared" ref="R54" si="72">IFERROR(R53/R52,0)</f>
        <v>0</v>
      </c>
      <c r="S54" s="88">
        <f t="shared" ref="S54:T54" si="73">IFERROR(S53/S52,0)</f>
        <v>1</v>
      </c>
      <c r="T54" s="88">
        <f t="shared" si="73"/>
        <v>0</v>
      </c>
      <c r="U54" s="88"/>
      <c r="W54" s="4" t="s">
        <v>59</v>
      </c>
      <c r="X54" s="9">
        <f>IF(Y54=0%,0%,(Z54*Z52-Y52*Y54)/X52)</f>
        <v>0</v>
      </c>
      <c r="Y54" s="9"/>
      <c r="Z54" s="9"/>
      <c r="AC54" s="359"/>
      <c r="AI54" s="29"/>
      <c r="AJ54" s="29"/>
      <c r="AK54" s="29"/>
      <c r="AL54" s="29"/>
      <c r="AN54" s="29"/>
      <c r="AO54" s="29"/>
      <c r="AP54" s="29"/>
      <c r="AQ54" s="29"/>
      <c r="BH54" s="97"/>
      <c r="BI54" s="97"/>
      <c r="BJ54" s="97"/>
      <c r="BK54" s="97"/>
      <c r="BL54" s="97"/>
      <c r="BM54" s="97"/>
      <c r="BN54" s="97"/>
      <c r="BO54" s="97"/>
    </row>
    <row r="55" spans="1:67" ht="21" x14ac:dyDescent="0.15">
      <c r="A55" s="197" t="s">
        <v>59</v>
      </c>
      <c r="B55" s="215">
        <f t="shared" ref="B55:B77" si="74">H9</f>
        <v>0.9334697667493792</v>
      </c>
      <c r="C55" s="215">
        <f t="shared" ref="C55:C77" si="75">M9</f>
        <v>0.9334697667493792</v>
      </c>
      <c r="D55" s="215">
        <f t="shared" ref="D55:D77" si="76">R9</f>
        <v>0.9334697667493792</v>
      </c>
      <c r="E55" s="215">
        <f t="shared" ref="E55:E77" si="77">W9</f>
        <v>0.9334697667493792</v>
      </c>
      <c r="F55" s="215">
        <f t="shared" ref="F55:F77" si="78">AB9</f>
        <v>0.9334697667493792</v>
      </c>
      <c r="G55" s="216">
        <f t="shared" ref="G55:G77" si="79">AG9</f>
        <v>0.9334697667493792</v>
      </c>
      <c r="H55" s="216">
        <f>AL9</f>
        <v>0.9334697667493792</v>
      </c>
      <c r="I55" s="216">
        <f t="shared" ref="I55:I93" si="80">AQ9</f>
        <v>0.9334697667493792</v>
      </c>
      <c r="J55" s="216">
        <f t="shared" ref="J55:J93" si="81">AV9</f>
        <v>0.9334697667493792</v>
      </c>
      <c r="K55" s="216">
        <f t="shared" ref="K55:K93" si="82">BA9</f>
        <v>0.9334697667493792</v>
      </c>
      <c r="L55" s="216">
        <f t="shared" ref="L55:L93" si="83">BF9</f>
        <v>0.9334697667493792</v>
      </c>
      <c r="M55" s="216">
        <f>BK9</f>
        <v>0.9334697667493792</v>
      </c>
      <c r="N55" s="216">
        <f>BP9</f>
        <v>0.9334697667493792</v>
      </c>
      <c r="O55" s="365">
        <f>_xlfn.IFNA(VLOOKUP(A55,$W$52:$Y$86,2,0),"0%")</f>
        <v>0</v>
      </c>
      <c r="P55" s="212">
        <f t="shared" ref="P55:R86" si="84">IF(P$53=0,0%,SUMPRODUCT(($B$50:$O$50=P$50)*$B$53:$O$53*$B55:$O55)/P$53)</f>
        <v>0</v>
      </c>
      <c r="Q55" s="96">
        <f t="shared" si="84"/>
        <v>0</v>
      </c>
      <c r="R55" s="96">
        <f t="shared" si="84"/>
        <v>0</v>
      </c>
      <c r="S55" s="96">
        <f t="shared" ref="S55:T70" si="85">IF(S$53=0,0%,SUMPRODUCT(($B$50:$O$50=S$50)*$B$53:$O$53*$B55:$O55)/S$53)</f>
        <v>0.9334697667493792</v>
      </c>
      <c r="T55" s="96">
        <f>IF(T$53=0,0%,SUMPRODUCT(($B$50:$O$50=T$50)*$B$53:$O$53*$B55:$O55)/T$53)</f>
        <v>0</v>
      </c>
      <c r="U55" s="96"/>
      <c r="W55" s="89"/>
      <c r="X55" s="89"/>
      <c r="AA55" s="154"/>
      <c r="AI55" s="29"/>
      <c r="AJ55" s="29"/>
      <c r="AK55" s="29"/>
      <c r="AL55" s="29"/>
      <c r="AN55" s="29"/>
      <c r="AO55" s="29"/>
      <c r="AP55" s="29"/>
      <c r="AQ55" s="29"/>
      <c r="BH55" s="97"/>
      <c r="BI55" s="97"/>
      <c r="BJ55" s="97"/>
      <c r="BK55" s="97"/>
      <c r="BL55" s="97"/>
      <c r="BM55" s="97"/>
      <c r="BN55" s="97"/>
      <c r="BO55" s="97"/>
    </row>
    <row r="56" spans="1:67" ht="21" x14ac:dyDescent="0.15">
      <c r="A56" s="4" t="s">
        <v>33</v>
      </c>
      <c r="B56" s="8">
        <f t="shared" si="74"/>
        <v>0.9334697667493792</v>
      </c>
      <c r="C56" s="8">
        <f t="shared" si="75"/>
        <v>0.9334697667493792</v>
      </c>
      <c r="D56" s="8">
        <f t="shared" si="76"/>
        <v>0.9334697667493792</v>
      </c>
      <c r="E56" s="8">
        <f t="shared" si="77"/>
        <v>0.9334697667493792</v>
      </c>
      <c r="F56" s="8">
        <f t="shared" si="78"/>
        <v>0.9334697667493792</v>
      </c>
      <c r="G56" s="201">
        <f t="shared" si="79"/>
        <v>0.9334697667493792</v>
      </c>
      <c r="H56" s="201">
        <f t="shared" ref="H56:H93" si="86">AL10</f>
        <v>0.9334697667493792</v>
      </c>
      <c r="I56" s="201">
        <f t="shared" si="80"/>
        <v>0.9334697667493792</v>
      </c>
      <c r="J56" s="201">
        <f t="shared" si="81"/>
        <v>0.9334697667493792</v>
      </c>
      <c r="K56" s="201">
        <f t="shared" si="82"/>
        <v>0.9334697667493792</v>
      </c>
      <c r="L56" s="201">
        <f t="shared" si="83"/>
        <v>0.9334697667493792</v>
      </c>
      <c r="M56" s="201">
        <f>BK10</f>
        <v>0.9334697667493792</v>
      </c>
      <c r="N56" s="201">
        <f>BP10</f>
        <v>0.9334697667493792</v>
      </c>
      <c r="O56" s="365">
        <f>O55</f>
        <v>0</v>
      </c>
      <c r="P56" s="212">
        <f t="shared" si="84"/>
        <v>0</v>
      </c>
      <c r="Q56" s="96">
        <f t="shared" si="84"/>
        <v>0</v>
      </c>
      <c r="R56" s="96">
        <f t="shared" si="84"/>
        <v>0</v>
      </c>
      <c r="S56" s="96">
        <f t="shared" si="85"/>
        <v>0.9334697667493792</v>
      </c>
      <c r="T56" s="96">
        <f t="shared" si="85"/>
        <v>0</v>
      </c>
      <c r="U56" s="96"/>
      <c r="Y56" s="230"/>
      <c r="AA56" s="154"/>
      <c r="AI56" s="29"/>
      <c r="AJ56" s="29"/>
      <c r="AK56" s="29"/>
      <c r="AL56" s="29"/>
      <c r="AN56" s="29"/>
      <c r="AO56" s="29"/>
      <c r="AP56" s="29"/>
      <c r="AQ56" s="29"/>
      <c r="BH56" s="97"/>
      <c r="BI56" s="97"/>
      <c r="BJ56" s="97"/>
      <c r="BK56" s="97"/>
      <c r="BL56" s="97"/>
      <c r="BM56" s="97"/>
      <c r="BN56" s="97"/>
      <c r="BO56" s="97"/>
    </row>
    <row r="57" spans="1:67" x14ac:dyDescent="0.15">
      <c r="A57" s="39" t="s">
        <v>32</v>
      </c>
      <c r="B57" s="90">
        <f t="shared" si="74"/>
        <v>0.94141496277915637</v>
      </c>
      <c r="C57" s="90">
        <f t="shared" si="75"/>
        <v>0.94141496277915637</v>
      </c>
      <c r="D57" s="90">
        <f t="shared" si="76"/>
        <v>0.94141496277915637</v>
      </c>
      <c r="E57" s="90">
        <f t="shared" si="77"/>
        <v>0.94141496277915637</v>
      </c>
      <c r="F57" s="90">
        <f t="shared" si="78"/>
        <v>0.94141496277915637</v>
      </c>
      <c r="G57" s="202">
        <f t="shared" si="79"/>
        <v>0.94141496277915637</v>
      </c>
      <c r="H57" s="202">
        <f t="shared" si="86"/>
        <v>0.94141496277915637</v>
      </c>
      <c r="I57" s="202">
        <f t="shared" si="80"/>
        <v>0.94141496277915637</v>
      </c>
      <c r="J57" s="202">
        <f t="shared" si="81"/>
        <v>0.94141496277915637</v>
      </c>
      <c r="K57" s="202">
        <f t="shared" si="82"/>
        <v>0.94141496277915637</v>
      </c>
      <c r="L57" s="202">
        <f t="shared" si="83"/>
        <v>0.94141496277915637</v>
      </c>
      <c r="M57" s="202">
        <f t="shared" ref="M57:M93" si="87">BK11</f>
        <v>0.94141496277915637</v>
      </c>
      <c r="N57" s="202">
        <f t="shared" ref="N57:N93" si="88">BP11</f>
        <v>0.94141496277915637</v>
      </c>
      <c r="O57" s="366">
        <f>O58*99.9%</f>
        <v>0</v>
      </c>
      <c r="P57" s="223">
        <f t="shared" si="84"/>
        <v>0</v>
      </c>
      <c r="Q57" s="224">
        <f t="shared" si="84"/>
        <v>0</v>
      </c>
      <c r="R57" s="224">
        <f t="shared" si="84"/>
        <v>0</v>
      </c>
      <c r="S57" s="224">
        <f t="shared" si="85"/>
        <v>0.94141496277915637</v>
      </c>
      <c r="T57" s="224">
        <f t="shared" si="85"/>
        <v>0</v>
      </c>
      <c r="U57" s="224"/>
      <c r="X57" s="97">
        <f>IF(IF(Y57=0%,0%,(Z57*$Z$52-$Y$52*Y57)/$X$52)&gt;100%,"100%",IF(Y57=0%,0%,(Z57*$Z$52-$Y$52*Y57)/$X$52))</f>
        <v>0</v>
      </c>
      <c r="AA57" s="154"/>
      <c r="AF57" s="154"/>
      <c r="AI57" s="29"/>
      <c r="AJ57" s="29"/>
      <c r="AK57" s="29"/>
      <c r="AL57" s="29"/>
      <c r="AN57" s="29"/>
      <c r="AO57" s="29"/>
      <c r="AP57" s="29"/>
      <c r="AQ57" s="29"/>
      <c r="BH57" s="97"/>
      <c r="BI57" s="97"/>
      <c r="BJ57" s="97"/>
      <c r="BK57" s="97"/>
      <c r="BL57" s="97"/>
      <c r="BM57" s="97"/>
      <c r="BN57" s="97"/>
      <c r="BO57" s="97"/>
    </row>
    <row r="58" spans="1:67" x14ac:dyDescent="0.35">
      <c r="A58" s="40" t="s">
        <v>60</v>
      </c>
      <c r="B58" s="91">
        <f t="shared" si="74"/>
        <v>0.94235732009925555</v>
      </c>
      <c r="C58" s="91">
        <f t="shared" si="75"/>
        <v>0.94235732009925555</v>
      </c>
      <c r="D58" s="91">
        <f t="shared" si="76"/>
        <v>0.94235732009925555</v>
      </c>
      <c r="E58" s="91">
        <f t="shared" si="77"/>
        <v>0.94235732009925555</v>
      </c>
      <c r="F58" s="91">
        <f t="shared" si="78"/>
        <v>0.94235732009925555</v>
      </c>
      <c r="G58" s="203">
        <f t="shared" si="79"/>
        <v>0.94235732009925555</v>
      </c>
      <c r="H58" s="203">
        <f t="shared" si="86"/>
        <v>0.94235732009925555</v>
      </c>
      <c r="I58" s="203">
        <f t="shared" si="80"/>
        <v>0.94235732009925555</v>
      </c>
      <c r="J58" s="203">
        <f t="shared" si="81"/>
        <v>0.94235732009925555</v>
      </c>
      <c r="K58" s="203">
        <f t="shared" si="82"/>
        <v>0.94235732009925555</v>
      </c>
      <c r="L58" s="203">
        <f t="shared" si="83"/>
        <v>0.94235732009925555</v>
      </c>
      <c r="M58" s="203">
        <f t="shared" si="87"/>
        <v>0.94235732009925555</v>
      </c>
      <c r="N58" s="203">
        <f t="shared" si="88"/>
        <v>0.94235732009925555</v>
      </c>
      <c r="O58" s="364" t="str">
        <f t="shared" ref="O58:O93" si="89">_xlfn.IFNA(VLOOKUP(A58,$W$52:$Y$86,2,0),"0%")</f>
        <v>0%</v>
      </c>
      <c r="P58" s="223">
        <f t="shared" si="84"/>
        <v>0</v>
      </c>
      <c r="Q58" s="224">
        <f t="shared" si="84"/>
        <v>0</v>
      </c>
      <c r="R58" s="224">
        <f t="shared" si="84"/>
        <v>0</v>
      </c>
      <c r="S58" s="224">
        <f t="shared" si="85"/>
        <v>0.94235732009925544</v>
      </c>
      <c r="T58" s="224">
        <f t="shared" si="85"/>
        <v>0</v>
      </c>
      <c r="U58" s="224"/>
      <c r="X58" s="97">
        <f t="shared" ref="X58:X60" si="90">IF(IF(Y58=0%,0%,(Z58*$Z$52-$Y$52*Y58)/$X$52)&gt;100%,"100%",IF(Y58=0%,0%,(Z58*$Z$52-$Y$52*Y58)/$X$52))</f>
        <v>0</v>
      </c>
      <c r="AA58" s="154"/>
      <c r="AD58" s="178"/>
      <c r="AE58" s="181"/>
      <c r="AI58" s="29"/>
      <c r="AJ58" s="29"/>
      <c r="AK58" s="29"/>
      <c r="AL58" s="29"/>
      <c r="AN58" s="29"/>
      <c r="AO58" s="29"/>
      <c r="AP58" s="29"/>
      <c r="AQ58" s="29"/>
      <c r="BH58" s="97"/>
      <c r="BI58" s="97"/>
      <c r="BJ58" s="97"/>
      <c r="BK58" s="97"/>
      <c r="BL58" s="97"/>
      <c r="BM58" s="97"/>
      <c r="BN58" s="97"/>
      <c r="BO58" s="97"/>
    </row>
    <row r="59" spans="1:67" x14ac:dyDescent="0.15">
      <c r="A59" s="42" t="s">
        <v>42</v>
      </c>
      <c r="B59" s="53">
        <f t="shared" si="74"/>
        <v>1.4503722084367246E-2</v>
      </c>
      <c r="C59" s="53">
        <f t="shared" si="75"/>
        <v>1.4503722084367246E-2</v>
      </c>
      <c r="D59" s="53">
        <f t="shared" si="76"/>
        <v>1.4503722084367246E-2</v>
      </c>
      <c r="E59" s="53">
        <f t="shared" si="77"/>
        <v>1.4503722084367246E-2</v>
      </c>
      <c r="F59" s="53">
        <f t="shared" si="78"/>
        <v>1.4503722084367246E-2</v>
      </c>
      <c r="G59" s="204">
        <f t="shared" si="79"/>
        <v>1.4503722084367246E-2</v>
      </c>
      <c r="H59" s="204">
        <f t="shared" si="86"/>
        <v>1.4503722084367246E-2</v>
      </c>
      <c r="I59" s="204">
        <f t="shared" si="80"/>
        <v>1.4503722084367246E-2</v>
      </c>
      <c r="J59" s="204">
        <f t="shared" si="81"/>
        <v>1.4503722084367246E-2</v>
      </c>
      <c r="K59" s="204">
        <f t="shared" si="82"/>
        <v>1.4503722084367246E-2</v>
      </c>
      <c r="L59" s="204">
        <f t="shared" si="83"/>
        <v>1.4503722084367246E-2</v>
      </c>
      <c r="M59" s="204">
        <f t="shared" si="87"/>
        <v>1.4503722084367246E-2</v>
      </c>
      <c r="N59" s="204">
        <f t="shared" si="88"/>
        <v>1.4503722084367246E-2</v>
      </c>
      <c r="O59" s="366" t="str">
        <f t="shared" si="89"/>
        <v>0%</v>
      </c>
      <c r="P59" s="213">
        <f t="shared" si="84"/>
        <v>0</v>
      </c>
      <c r="Q59" s="92">
        <f t="shared" si="84"/>
        <v>0</v>
      </c>
      <c r="R59" s="92">
        <f t="shared" si="84"/>
        <v>0</v>
      </c>
      <c r="S59" s="92">
        <f t="shared" si="85"/>
        <v>1.4503722084367246E-2</v>
      </c>
      <c r="T59" s="92">
        <f t="shared" si="85"/>
        <v>0</v>
      </c>
      <c r="U59" s="92"/>
      <c r="X59" s="97">
        <f t="shared" si="90"/>
        <v>0</v>
      </c>
      <c r="AA59" s="154"/>
      <c r="AI59" s="29"/>
      <c r="AJ59" s="29"/>
      <c r="AK59" s="29"/>
      <c r="AL59" s="29"/>
      <c r="AN59" s="29"/>
      <c r="AO59" s="29"/>
      <c r="AP59" s="29"/>
      <c r="AQ59" s="29"/>
      <c r="BH59" s="97"/>
      <c r="BI59" s="97"/>
      <c r="BJ59" s="97"/>
      <c r="BK59" s="97"/>
      <c r="BL59" s="97"/>
      <c r="BM59" s="97"/>
      <c r="BN59" s="97"/>
      <c r="BO59" s="97"/>
    </row>
    <row r="60" spans="1:67" x14ac:dyDescent="0.15">
      <c r="A60" s="42" t="s">
        <v>43</v>
      </c>
      <c r="B60" s="53">
        <f t="shared" si="74"/>
        <v>1.7196029776674938E-2</v>
      </c>
      <c r="C60" s="53">
        <f t="shared" si="75"/>
        <v>1.7196029776674938E-2</v>
      </c>
      <c r="D60" s="53">
        <f t="shared" si="76"/>
        <v>1.7196029776674938E-2</v>
      </c>
      <c r="E60" s="53">
        <f t="shared" si="77"/>
        <v>1.7196029776674938E-2</v>
      </c>
      <c r="F60" s="53">
        <f t="shared" si="78"/>
        <v>1.7196029776674938E-2</v>
      </c>
      <c r="G60" s="204">
        <f t="shared" si="79"/>
        <v>1.7196029776674938E-2</v>
      </c>
      <c r="H60" s="204">
        <f t="shared" si="86"/>
        <v>1.7196029776674938E-2</v>
      </c>
      <c r="I60" s="204">
        <f t="shared" si="80"/>
        <v>1.7196029776674938E-2</v>
      </c>
      <c r="J60" s="204">
        <f t="shared" si="81"/>
        <v>1.7196029776674938E-2</v>
      </c>
      <c r="K60" s="204">
        <f t="shared" si="82"/>
        <v>1.7196029776674938E-2</v>
      </c>
      <c r="L60" s="204">
        <f t="shared" si="83"/>
        <v>1.7196029776674938E-2</v>
      </c>
      <c r="M60" s="204">
        <f t="shared" si="87"/>
        <v>1.7196029776674938E-2</v>
      </c>
      <c r="N60" s="204">
        <f t="shared" si="88"/>
        <v>1.7196029776674938E-2</v>
      </c>
      <c r="O60" s="366" t="str">
        <f t="shared" si="89"/>
        <v>0%</v>
      </c>
      <c r="P60" s="213">
        <f t="shared" si="84"/>
        <v>0</v>
      </c>
      <c r="Q60" s="92">
        <f t="shared" si="84"/>
        <v>0</v>
      </c>
      <c r="R60" s="92">
        <f t="shared" si="84"/>
        <v>0</v>
      </c>
      <c r="S60" s="92">
        <f t="shared" si="85"/>
        <v>1.7196029776674938E-2</v>
      </c>
      <c r="T60" s="92">
        <f t="shared" si="85"/>
        <v>0</v>
      </c>
      <c r="U60" s="92"/>
      <c r="X60" s="97">
        <f t="shared" si="90"/>
        <v>0</v>
      </c>
      <c r="AA60" s="154"/>
      <c r="AI60" s="29"/>
      <c r="AJ60" s="29"/>
      <c r="AK60" s="29"/>
      <c r="AL60" s="29"/>
      <c r="AN60" s="29"/>
      <c r="AO60" s="29"/>
      <c r="AP60" s="29"/>
      <c r="AQ60" s="29"/>
      <c r="BH60" s="97"/>
      <c r="BI60" s="97"/>
      <c r="BJ60" s="97"/>
      <c r="BK60" s="97"/>
      <c r="BL60" s="97"/>
      <c r="BM60" s="97"/>
      <c r="BN60" s="97"/>
      <c r="BO60" s="97"/>
    </row>
    <row r="61" spans="1:67" x14ac:dyDescent="0.15">
      <c r="A61" s="42" t="s">
        <v>44</v>
      </c>
      <c r="B61" s="53">
        <f t="shared" si="74"/>
        <v>7.8101736972704724E-3</v>
      </c>
      <c r="C61" s="53">
        <f t="shared" si="75"/>
        <v>7.8101736972704724E-3</v>
      </c>
      <c r="D61" s="53">
        <f t="shared" si="76"/>
        <v>7.8101736972704724E-3</v>
      </c>
      <c r="E61" s="53">
        <f t="shared" si="77"/>
        <v>7.8101736972704724E-3</v>
      </c>
      <c r="F61" s="53">
        <f t="shared" si="78"/>
        <v>7.8101736972704724E-3</v>
      </c>
      <c r="G61" s="204">
        <f t="shared" si="79"/>
        <v>7.8101736972704724E-3</v>
      </c>
      <c r="H61" s="204">
        <f t="shared" si="86"/>
        <v>7.8101736972704724E-3</v>
      </c>
      <c r="I61" s="204">
        <f t="shared" si="80"/>
        <v>7.8101736972704724E-3</v>
      </c>
      <c r="J61" s="204">
        <f t="shared" si="81"/>
        <v>7.8101736972704724E-3</v>
      </c>
      <c r="K61" s="204">
        <f t="shared" si="82"/>
        <v>7.8101736972704724E-3</v>
      </c>
      <c r="L61" s="204">
        <f t="shared" si="83"/>
        <v>7.8101736972704724E-3</v>
      </c>
      <c r="M61" s="204">
        <f t="shared" si="87"/>
        <v>7.8101736972704724E-3</v>
      </c>
      <c r="N61" s="204">
        <f t="shared" si="88"/>
        <v>7.8101736972704724E-3</v>
      </c>
      <c r="O61" s="366" t="str">
        <f t="shared" si="89"/>
        <v>0%</v>
      </c>
      <c r="P61" s="213">
        <f t="shared" si="84"/>
        <v>0</v>
      </c>
      <c r="Q61" s="92">
        <f t="shared" si="84"/>
        <v>0</v>
      </c>
      <c r="R61" s="92">
        <f t="shared" si="84"/>
        <v>0</v>
      </c>
      <c r="S61" s="92">
        <f t="shared" si="85"/>
        <v>7.8101736972704724E-3</v>
      </c>
      <c r="T61" s="92">
        <f t="shared" si="85"/>
        <v>0</v>
      </c>
      <c r="U61" s="92"/>
      <c r="AA61" s="154"/>
      <c r="AI61" s="29"/>
      <c r="AJ61" s="29"/>
      <c r="AK61" s="29"/>
      <c r="AL61" s="29"/>
      <c r="AN61" s="29"/>
      <c r="AO61" s="29"/>
      <c r="AP61" s="29"/>
      <c r="AQ61" s="29"/>
      <c r="BH61" s="97"/>
      <c r="BI61" s="97"/>
      <c r="BJ61" s="97"/>
      <c r="BK61" s="97"/>
      <c r="BL61" s="97"/>
      <c r="BM61" s="97"/>
      <c r="BN61" s="97"/>
      <c r="BO61" s="97"/>
    </row>
    <row r="62" spans="1:67" x14ac:dyDescent="0.15">
      <c r="A62" s="53" t="s">
        <v>45</v>
      </c>
      <c r="B62" s="53">
        <f t="shared" si="74"/>
        <v>1.4205955334987592E-2</v>
      </c>
      <c r="C62" s="53">
        <f t="shared" si="75"/>
        <v>1.4205955334987592E-2</v>
      </c>
      <c r="D62" s="53">
        <f t="shared" si="76"/>
        <v>1.4205955334987592E-2</v>
      </c>
      <c r="E62" s="53">
        <f t="shared" si="77"/>
        <v>1.4205955334987592E-2</v>
      </c>
      <c r="F62" s="53">
        <f t="shared" si="78"/>
        <v>1.4205955334987592E-2</v>
      </c>
      <c r="G62" s="204">
        <f t="shared" si="79"/>
        <v>1.4205955334987592E-2</v>
      </c>
      <c r="H62" s="204">
        <f t="shared" si="86"/>
        <v>1.4205955334987592E-2</v>
      </c>
      <c r="I62" s="204">
        <f t="shared" si="80"/>
        <v>1.4205955334987592E-2</v>
      </c>
      <c r="J62" s="204">
        <f t="shared" si="81"/>
        <v>1.4205955334987592E-2</v>
      </c>
      <c r="K62" s="204">
        <f t="shared" si="82"/>
        <v>1.4205955334987592E-2</v>
      </c>
      <c r="L62" s="204">
        <f t="shared" si="83"/>
        <v>1.4205955334987592E-2</v>
      </c>
      <c r="M62" s="204">
        <f t="shared" si="87"/>
        <v>1.4205955334987592E-2</v>
      </c>
      <c r="N62" s="204">
        <f t="shared" si="88"/>
        <v>1.4205955334987592E-2</v>
      </c>
      <c r="O62" s="366" t="str">
        <f t="shared" si="89"/>
        <v>0%</v>
      </c>
      <c r="P62" s="213">
        <f t="shared" si="84"/>
        <v>0</v>
      </c>
      <c r="Q62" s="92">
        <f t="shared" si="84"/>
        <v>0</v>
      </c>
      <c r="R62" s="92">
        <f t="shared" si="84"/>
        <v>0</v>
      </c>
      <c r="S62" s="92">
        <f t="shared" si="85"/>
        <v>1.4205955334987591E-2</v>
      </c>
      <c r="T62" s="92">
        <f t="shared" si="85"/>
        <v>0</v>
      </c>
      <c r="U62" s="92"/>
      <c r="AA62" s="154"/>
      <c r="AI62" s="29"/>
      <c r="AJ62" s="29"/>
      <c r="AK62" s="29"/>
      <c r="AL62" s="29"/>
      <c r="AN62" s="29"/>
      <c r="AO62" s="29"/>
      <c r="AP62" s="29"/>
      <c r="AQ62" s="29"/>
      <c r="BH62" s="97"/>
      <c r="BI62" s="97"/>
      <c r="BJ62" s="97"/>
      <c r="BK62" s="97"/>
      <c r="BL62" s="97"/>
      <c r="BM62" s="97"/>
      <c r="BN62" s="97"/>
      <c r="BO62" s="97"/>
    </row>
    <row r="63" spans="1:67" x14ac:dyDescent="0.15">
      <c r="A63" s="42" t="s">
        <v>46</v>
      </c>
      <c r="B63" s="53">
        <f t="shared" si="74"/>
        <v>3.1699751861042182E-3</v>
      </c>
      <c r="C63" s="53">
        <f t="shared" si="75"/>
        <v>3.1699751861042182E-3</v>
      </c>
      <c r="D63" s="53">
        <f t="shared" si="76"/>
        <v>3.1699751861042182E-3</v>
      </c>
      <c r="E63" s="53">
        <f t="shared" si="77"/>
        <v>3.1699751861042182E-3</v>
      </c>
      <c r="F63" s="53">
        <f t="shared" si="78"/>
        <v>3.1699751861042182E-3</v>
      </c>
      <c r="G63" s="204">
        <f t="shared" si="79"/>
        <v>3.1699751861042182E-3</v>
      </c>
      <c r="H63" s="204">
        <f t="shared" si="86"/>
        <v>3.1699751861042182E-3</v>
      </c>
      <c r="I63" s="204">
        <f t="shared" si="80"/>
        <v>3.1699751861042182E-3</v>
      </c>
      <c r="J63" s="204">
        <f t="shared" si="81"/>
        <v>3.1699751861042182E-3</v>
      </c>
      <c r="K63" s="204">
        <f t="shared" si="82"/>
        <v>3.1699751861042182E-3</v>
      </c>
      <c r="L63" s="204">
        <f t="shared" si="83"/>
        <v>3.1699751861042182E-3</v>
      </c>
      <c r="M63" s="204">
        <f t="shared" si="87"/>
        <v>3.1699751861042182E-3</v>
      </c>
      <c r="N63" s="204">
        <f t="shared" si="88"/>
        <v>3.1699751861042182E-3</v>
      </c>
      <c r="O63" s="366" t="str">
        <f t="shared" si="89"/>
        <v>0%</v>
      </c>
      <c r="P63" s="213">
        <f t="shared" si="84"/>
        <v>0</v>
      </c>
      <c r="Q63" s="92">
        <f t="shared" si="84"/>
        <v>0</v>
      </c>
      <c r="R63" s="92">
        <f t="shared" si="84"/>
        <v>0</v>
      </c>
      <c r="S63" s="92">
        <f t="shared" si="85"/>
        <v>3.1699751861042182E-3</v>
      </c>
      <c r="T63" s="92">
        <f t="shared" si="85"/>
        <v>0</v>
      </c>
      <c r="U63" s="92"/>
      <c r="AA63" s="154"/>
      <c r="AI63" s="29"/>
      <c r="AJ63" s="29"/>
      <c r="AK63" s="29"/>
      <c r="AL63" s="29"/>
      <c r="AN63" s="29"/>
      <c r="AO63" s="29"/>
      <c r="AP63" s="29"/>
      <c r="AQ63" s="29"/>
      <c r="BH63" s="97"/>
      <c r="BI63" s="97"/>
      <c r="BJ63" s="97"/>
      <c r="BK63" s="97"/>
      <c r="BL63" s="97"/>
      <c r="BM63" s="97"/>
      <c r="BN63" s="97"/>
      <c r="BO63" s="97"/>
    </row>
    <row r="64" spans="1:67" x14ac:dyDescent="0.15">
      <c r="A64" s="42" t="s">
        <v>47</v>
      </c>
      <c r="B64" s="53">
        <f t="shared" si="74"/>
        <v>7.5682382133995037E-4</v>
      </c>
      <c r="C64" s="53">
        <f t="shared" si="75"/>
        <v>7.5682382133995037E-4</v>
      </c>
      <c r="D64" s="53">
        <f t="shared" si="76"/>
        <v>7.5682382133995037E-4</v>
      </c>
      <c r="E64" s="53">
        <f t="shared" si="77"/>
        <v>7.5682382133995037E-4</v>
      </c>
      <c r="F64" s="53">
        <f t="shared" si="78"/>
        <v>7.5682382133995037E-4</v>
      </c>
      <c r="G64" s="204">
        <f t="shared" si="79"/>
        <v>7.5682382133995037E-4</v>
      </c>
      <c r="H64" s="204">
        <f t="shared" si="86"/>
        <v>7.5682382133995037E-4</v>
      </c>
      <c r="I64" s="204">
        <f t="shared" si="80"/>
        <v>7.5682382133995037E-4</v>
      </c>
      <c r="J64" s="204">
        <f t="shared" si="81"/>
        <v>7.5682382133995037E-4</v>
      </c>
      <c r="K64" s="204">
        <f t="shared" si="82"/>
        <v>7.5682382133995037E-4</v>
      </c>
      <c r="L64" s="204">
        <f t="shared" si="83"/>
        <v>7.5682382133995037E-4</v>
      </c>
      <c r="M64" s="204">
        <f t="shared" si="87"/>
        <v>7.5682382133995037E-4</v>
      </c>
      <c r="N64" s="204">
        <f t="shared" si="88"/>
        <v>7.5682382133995037E-4</v>
      </c>
      <c r="O64" s="366" t="str">
        <f t="shared" si="89"/>
        <v>0%</v>
      </c>
      <c r="P64" s="213">
        <f t="shared" si="84"/>
        <v>0</v>
      </c>
      <c r="Q64" s="92">
        <f t="shared" si="84"/>
        <v>0</v>
      </c>
      <c r="R64" s="92">
        <f t="shared" si="84"/>
        <v>0</v>
      </c>
      <c r="S64" s="92">
        <f t="shared" si="85"/>
        <v>7.5682382133995037E-4</v>
      </c>
      <c r="T64" s="92">
        <f t="shared" si="85"/>
        <v>0</v>
      </c>
      <c r="U64" s="92"/>
      <c r="AA64" s="154"/>
      <c r="AI64" s="29"/>
      <c r="AJ64" s="29"/>
      <c r="AK64" s="29"/>
      <c r="AL64" s="29"/>
      <c r="AN64" s="29"/>
      <c r="AO64" s="29"/>
      <c r="AP64" s="29"/>
      <c r="AQ64" s="29"/>
      <c r="BH64" s="97"/>
      <c r="BI64" s="97"/>
      <c r="BJ64" s="97"/>
      <c r="BK64" s="97"/>
      <c r="BL64" s="97"/>
      <c r="BM64" s="97"/>
      <c r="BN64" s="97"/>
      <c r="BO64" s="97"/>
    </row>
    <row r="65" spans="1:67" x14ac:dyDescent="0.15">
      <c r="A65" s="61" t="s">
        <v>31</v>
      </c>
      <c r="B65" s="61">
        <f t="shared" si="74"/>
        <v>0</v>
      </c>
      <c r="C65" s="61">
        <f t="shared" si="75"/>
        <v>0</v>
      </c>
      <c r="D65" s="61">
        <f t="shared" si="76"/>
        <v>0</v>
      </c>
      <c r="E65" s="61">
        <f t="shared" si="77"/>
        <v>0</v>
      </c>
      <c r="F65" s="61">
        <f t="shared" si="78"/>
        <v>0</v>
      </c>
      <c r="G65" s="205">
        <f t="shared" si="79"/>
        <v>0</v>
      </c>
      <c r="H65" s="205">
        <f t="shared" si="86"/>
        <v>0</v>
      </c>
      <c r="I65" s="205">
        <f t="shared" si="80"/>
        <v>0</v>
      </c>
      <c r="J65" s="205">
        <f t="shared" si="81"/>
        <v>0</v>
      </c>
      <c r="K65" s="205">
        <f t="shared" si="82"/>
        <v>0</v>
      </c>
      <c r="L65" s="205">
        <f t="shared" si="83"/>
        <v>0</v>
      </c>
      <c r="M65" s="205">
        <f t="shared" si="87"/>
        <v>0</v>
      </c>
      <c r="N65" s="205">
        <f t="shared" si="88"/>
        <v>0</v>
      </c>
      <c r="O65" s="366" t="str">
        <f t="shared" si="89"/>
        <v>0%</v>
      </c>
      <c r="P65" s="213">
        <f t="shared" si="84"/>
        <v>0</v>
      </c>
      <c r="Q65" s="92">
        <f t="shared" si="84"/>
        <v>0</v>
      </c>
      <c r="R65" s="92">
        <f t="shared" si="84"/>
        <v>0</v>
      </c>
      <c r="S65" s="92">
        <f t="shared" si="85"/>
        <v>0</v>
      </c>
      <c r="T65" s="92">
        <f t="shared" si="85"/>
        <v>0</v>
      </c>
      <c r="U65" s="92"/>
      <c r="AA65" s="154"/>
      <c r="AI65" s="29"/>
      <c r="AJ65" s="29"/>
      <c r="AK65" s="29"/>
      <c r="AL65" s="29"/>
      <c r="AN65" s="29"/>
      <c r="AO65" s="29"/>
      <c r="AP65" s="29"/>
      <c r="AQ65" s="29"/>
      <c r="BH65" s="97"/>
      <c r="BI65" s="97"/>
      <c r="BJ65" s="97"/>
      <c r="BK65" s="97"/>
      <c r="BL65" s="97"/>
      <c r="BM65" s="97"/>
      <c r="BN65" s="97"/>
      <c r="BO65" s="97"/>
    </row>
    <row r="66" spans="1:67" x14ac:dyDescent="0.15">
      <c r="A66" s="65" t="s">
        <v>30</v>
      </c>
      <c r="B66" s="90">
        <f t="shared" si="74"/>
        <v>0.99346583746898276</v>
      </c>
      <c r="C66" s="90">
        <f t="shared" si="75"/>
        <v>0.99346583746898276</v>
      </c>
      <c r="D66" s="90">
        <f t="shared" si="76"/>
        <v>0.99346583746898276</v>
      </c>
      <c r="E66" s="90">
        <f t="shared" si="77"/>
        <v>0.99346583746898276</v>
      </c>
      <c r="F66" s="90">
        <f t="shared" si="78"/>
        <v>0.99346583746898276</v>
      </c>
      <c r="G66" s="202">
        <f t="shared" si="79"/>
        <v>0.99346583746898276</v>
      </c>
      <c r="H66" s="202">
        <f t="shared" si="86"/>
        <v>0.99346583746898276</v>
      </c>
      <c r="I66" s="202">
        <f t="shared" si="80"/>
        <v>0.99346583746898276</v>
      </c>
      <c r="J66" s="202">
        <f t="shared" si="81"/>
        <v>0.99346583746898276</v>
      </c>
      <c r="K66" s="202">
        <f t="shared" si="82"/>
        <v>0.99346583746898276</v>
      </c>
      <c r="L66" s="202">
        <f t="shared" si="83"/>
        <v>0.99346583746898276</v>
      </c>
      <c r="M66" s="202">
        <f t="shared" si="87"/>
        <v>0.99346583746898276</v>
      </c>
      <c r="N66" s="202">
        <f t="shared" si="88"/>
        <v>0.99346583746898276</v>
      </c>
      <c r="O66" s="366">
        <f>O67*99.9%</f>
        <v>0</v>
      </c>
      <c r="P66" s="225">
        <f t="shared" si="84"/>
        <v>0</v>
      </c>
      <c r="Q66" s="226">
        <f t="shared" si="84"/>
        <v>0</v>
      </c>
      <c r="R66" s="226">
        <f t="shared" si="84"/>
        <v>0</v>
      </c>
      <c r="S66" s="226">
        <f t="shared" si="85"/>
        <v>0.99346583746898276</v>
      </c>
      <c r="T66" s="226">
        <f t="shared" si="85"/>
        <v>0</v>
      </c>
      <c r="U66" s="226"/>
      <c r="AA66" s="154"/>
      <c r="AI66" s="29"/>
      <c r="AJ66" s="29"/>
      <c r="AK66" s="29"/>
      <c r="AL66" s="29"/>
      <c r="AN66" s="29"/>
      <c r="AO66" s="29"/>
      <c r="AP66" s="29"/>
      <c r="AQ66" s="29"/>
      <c r="BH66" s="97"/>
      <c r="BI66" s="97"/>
      <c r="BJ66" s="97"/>
      <c r="BK66" s="97"/>
      <c r="BL66" s="97"/>
      <c r="BM66" s="97"/>
      <c r="BN66" s="97"/>
      <c r="BO66" s="97"/>
    </row>
    <row r="67" spans="1:67" x14ac:dyDescent="0.35">
      <c r="A67" s="40" t="s">
        <v>456</v>
      </c>
      <c r="B67" s="91">
        <f t="shared" si="74"/>
        <v>0.99446029776674938</v>
      </c>
      <c r="C67" s="91">
        <f t="shared" si="75"/>
        <v>0.99446029776674938</v>
      </c>
      <c r="D67" s="91">
        <f t="shared" si="76"/>
        <v>0.99446029776674938</v>
      </c>
      <c r="E67" s="91">
        <f t="shared" si="77"/>
        <v>0.99446029776674938</v>
      </c>
      <c r="F67" s="91">
        <f t="shared" si="78"/>
        <v>0.99446029776674938</v>
      </c>
      <c r="G67" s="203">
        <f t="shared" si="79"/>
        <v>0.99446029776674938</v>
      </c>
      <c r="H67" s="203">
        <f t="shared" si="86"/>
        <v>0.99446029776674938</v>
      </c>
      <c r="I67" s="203">
        <f t="shared" si="80"/>
        <v>0.99446029776674938</v>
      </c>
      <c r="J67" s="203">
        <f t="shared" si="81"/>
        <v>0.99446029776674938</v>
      </c>
      <c r="K67" s="203">
        <f t="shared" si="82"/>
        <v>0.99446029776674938</v>
      </c>
      <c r="L67" s="203">
        <f t="shared" si="83"/>
        <v>0.99446029776674938</v>
      </c>
      <c r="M67" s="203">
        <f t="shared" si="87"/>
        <v>0.99446029776674938</v>
      </c>
      <c r="N67" s="203">
        <f t="shared" si="88"/>
        <v>0.99446029776674938</v>
      </c>
      <c r="O67" s="366" t="str">
        <f t="shared" si="89"/>
        <v>0%</v>
      </c>
      <c r="P67" s="225">
        <f t="shared" si="84"/>
        <v>0</v>
      </c>
      <c r="Q67" s="226">
        <f t="shared" si="84"/>
        <v>0</v>
      </c>
      <c r="R67" s="226">
        <f t="shared" si="84"/>
        <v>0</v>
      </c>
      <c r="S67" s="226">
        <f t="shared" si="85"/>
        <v>0.99446029776674927</v>
      </c>
      <c r="T67" s="226">
        <f t="shared" si="85"/>
        <v>0</v>
      </c>
      <c r="U67" s="226"/>
      <c r="AA67" s="154"/>
      <c r="AI67" s="29"/>
      <c r="AJ67" s="29"/>
      <c r="AK67" s="29"/>
      <c r="AL67" s="29"/>
      <c r="AN67" s="29"/>
      <c r="AO67" s="29"/>
      <c r="AP67" s="29"/>
      <c r="AQ67" s="29"/>
      <c r="BH67" s="97"/>
      <c r="BI67" s="97"/>
      <c r="BJ67" s="97"/>
      <c r="BK67" s="97"/>
      <c r="BL67" s="97"/>
      <c r="BM67" s="97"/>
      <c r="BN67" s="97"/>
      <c r="BO67" s="97"/>
    </row>
    <row r="68" spans="1:67" x14ac:dyDescent="0.15">
      <c r="A68" s="42" t="s">
        <v>48</v>
      </c>
      <c r="B68" s="53">
        <f t="shared" si="74"/>
        <v>4.0756823821339952E-3</v>
      </c>
      <c r="C68" s="53">
        <f t="shared" si="75"/>
        <v>4.0756823821339952E-3</v>
      </c>
      <c r="D68" s="53">
        <f t="shared" si="76"/>
        <v>4.0756823821339952E-3</v>
      </c>
      <c r="E68" s="53">
        <f t="shared" si="77"/>
        <v>4.0756823821339952E-3</v>
      </c>
      <c r="F68" s="53">
        <f t="shared" si="78"/>
        <v>4.0756823821339952E-3</v>
      </c>
      <c r="G68" s="204">
        <f t="shared" si="79"/>
        <v>4.0756823821339952E-3</v>
      </c>
      <c r="H68" s="204">
        <f t="shared" si="86"/>
        <v>4.0756823821339952E-3</v>
      </c>
      <c r="I68" s="204">
        <f t="shared" si="80"/>
        <v>4.0756823821339952E-3</v>
      </c>
      <c r="J68" s="204">
        <f t="shared" si="81"/>
        <v>4.0756823821339952E-3</v>
      </c>
      <c r="K68" s="204">
        <f t="shared" si="82"/>
        <v>4.0756823821339952E-3</v>
      </c>
      <c r="L68" s="204">
        <f t="shared" si="83"/>
        <v>4.0756823821339952E-3</v>
      </c>
      <c r="M68" s="204">
        <f t="shared" si="87"/>
        <v>4.0756823821339952E-3</v>
      </c>
      <c r="N68" s="204">
        <f t="shared" si="88"/>
        <v>4.0756823821339952E-3</v>
      </c>
      <c r="O68" s="366" t="str">
        <f t="shared" si="89"/>
        <v>0%</v>
      </c>
      <c r="P68" s="213">
        <f t="shared" si="84"/>
        <v>0</v>
      </c>
      <c r="Q68" s="92">
        <f t="shared" si="84"/>
        <v>0</v>
      </c>
      <c r="R68" s="92">
        <f t="shared" si="84"/>
        <v>0</v>
      </c>
      <c r="S68" s="92">
        <f t="shared" si="85"/>
        <v>4.0756823821339952E-3</v>
      </c>
      <c r="T68" s="92">
        <f t="shared" si="85"/>
        <v>0</v>
      </c>
      <c r="U68" s="92"/>
      <c r="AA68" s="154"/>
      <c r="AI68" s="29"/>
      <c r="AJ68" s="29"/>
      <c r="AK68" s="29"/>
      <c r="AL68" s="29"/>
      <c r="AN68" s="29"/>
      <c r="AO68" s="29"/>
      <c r="AP68" s="29"/>
      <c r="AQ68" s="29"/>
      <c r="BH68" s="97"/>
      <c r="BI68" s="97"/>
      <c r="BJ68" s="97"/>
      <c r="BK68" s="97"/>
      <c r="BL68" s="97"/>
      <c r="BM68" s="97"/>
      <c r="BN68" s="97"/>
      <c r="BO68" s="97"/>
    </row>
    <row r="69" spans="1:67" x14ac:dyDescent="0.15">
      <c r="A69" s="42" t="s">
        <v>49</v>
      </c>
      <c r="B69" s="53">
        <f t="shared" si="74"/>
        <v>1.0235732009925558E-3</v>
      </c>
      <c r="C69" s="53">
        <f t="shared" si="75"/>
        <v>1.0235732009925558E-3</v>
      </c>
      <c r="D69" s="53">
        <f t="shared" si="76"/>
        <v>1.0235732009925558E-3</v>
      </c>
      <c r="E69" s="53">
        <f t="shared" si="77"/>
        <v>1.0235732009925558E-3</v>
      </c>
      <c r="F69" s="53">
        <f t="shared" si="78"/>
        <v>1.0235732009925558E-3</v>
      </c>
      <c r="G69" s="204">
        <f t="shared" si="79"/>
        <v>1.0235732009925558E-3</v>
      </c>
      <c r="H69" s="204">
        <f t="shared" si="86"/>
        <v>1.0235732009925558E-3</v>
      </c>
      <c r="I69" s="204">
        <f t="shared" si="80"/>
        <v>1.0235732009925558E-3</v>
      </c>
      <c r="J69" s="204">
        <f t="shared" si="81"/>
        <v>1.0235732009925558E-3</v>
      </c>
      <c r="K69" s="204">
        <f t="shared" si="82"/>
        <v>1.0235732009925558E-3</v>
      </c>
      <c r="L69" s="204">
        <f t="shared" si="83"/>
        <v>1.0235732009925558E-3</v>
      </c>
      <c r="M69" s="204">
        <f t="shared" si="87"/>
        <v>1.0235732009925558E-3</v>
      </c>
      <c r="N69" s="204">
        <f t="shared" si="88"/>
        <v>1.0235732009925558E-3</v>
      </c>
      <c r="O69" s="366" t="str">
        <f t="shared" si="89"/>
        <v>0%</v>
      </c>
      <c r="P69" s="213">
        <f t="shared" si="84"/>
        <v>0</v>
      </c>
      <c r="Q69" s="92">
        <f t="shared" si="84"/>
        <v>0</v>
      </c>
      <c r="R69" s="92">
        <f t="shared" si="84"/>
        <v>0</v>
      </c>
      <c r="S69" s="92">
        <f t="shared" si="85"/>
        <v>1.0235732009925558E-3</v>
      </c>
      <c r="T69" s="92">
        <f t="shared" si="85"/>
        <v>0</v>
      </c>
      <c r="U69" s="92"/>
      <c r="AA69" s="154"/>
      <c r="AI69" s="29"/>
      <c r="AJ69" s="29"/>
      <c r="AK69" s="29"/>
      <c r="AL69" s="29"/>
      <c r="AN69" s="29"/>
      <c r="AO69" s="29"/>
      <c r="AP69" s="29"/>
      <c r="AQ69" s="29"/>
      <c r="BH69" s="97"/>
      <c r="BI69" s="97"/>
      <c r="BJ69" s="97"/>
      <c r="BK69" s="97"/>
      <c r="BL69" s="97"/>
      <c r="BM69" s="97"/>
      <c r="BN69" s="97"/>
      <c r="BO69" s="97"/>
    </row>
    <row r="70" spans="1:67" x14ac:dyDescent="0.15">
      <c r="A70" s="42" t="s">
        <v>50</v>
      </c>
      <c r="B70" s="53">
        <f t="shared" si="74"/>
        <v>0</v>
      </c>
      <c r="C70" s="53">
        <f t="shared" si="75"/>
        <v>0</v>
      </c>
      <c r="D70" s="53">
        <f t="shared" si="76"/>
        <v>0</v>
      </c>
      <c r="E70" s="53">
        <f t="shared" si="77"/>
        <v>0</v>
      </c>
      <c r="F70" s="53">
        <f t="shared" si="78"/>
        <v>0</v>
      </c>
      <c r="G70" s="204">
        <f t="shared" si="79"/>
        <v>0</v>
      </c>
      <c r="H70" s="204">
        <f t="shared" si="86"/>
        <v>0</v>
      </c>
      <c r="I70" s="204">
        <f t="shared" si="80"/>
        <v>0</v>
      </c>
      <c r="J70" s="204">
        <f t="shared" si="81"/>
        <v>0</v>
      </c>
      <c r="K70" s="204">
        <f t="shared" si="82"/>
        <v>0</v>
      </c>
      <c r="L70" s="204">
        <f t="shared" si="83"/>
        <v>0</v>
      </c>
      <c r="M70" s="204">
        <f t="shared" si="87"/>
        <v>0</v>
      </c>
      <c r="N70" s="204">
        <f t="shared" si="88"/>
        <v>0</v>
      </c>
      <c r="O70" s="366" t="str">
        <f t="shared" si="89"/>
        <v>0%</v>
      </c>
      <c r="P70" s="213">
        <f t="shared" si="84"/>
        <v>0</v>
      </c>
      <c r="Q70" s="92">
        <f t="shared" si="84"/>
        <v>0</v>
      </c>
      <c r="R70" s="92">
        <f t="shared" si="84"/>
        <v>0</v>
      </c>
      <c r="S70" s="92">
        <f t="shared" si="85"/>
        <v>0</v>
      </c>
      <c r="T70" s="92">
        <f t="shared" si="85"/>
        <v>0</v>
      </c>
      <c r="U70" s="92"/>
      <c r="AA70" s="154"/>
      <c r="AI70" s="29"/>
      <c r="AJ70" s="29"/>
      <c r="AK70" s="29"/>
      <c r="AL70" s="29"/>
      <c r="AN70" s="29"/>
      <c r="AO70" s="29"/>
      <c r="AP70" s="29"/>
      <c r="AQ70" s="29"/>
      <c r="BH70" s="97"/>
      <c r="BI70" s="97"/>
      <c r="BJ70" s="97"/>
      <c r="BK70" s="97"/>
      <c r="BL70" s="97"/>
      <c r="BM70" s="97"/>
      <c r="BN70" s="97"/>
      <c r="BO70" s="97"/>
    </row>
    <row r="71" spans="1:67" x14ac:dyDescent="0.15">
      <c r="A71" s="42" t="s">
        <v>51</v>
      </c>
      <c r="B71" s="53">
        <f t="shared" si="74"/>
        <v>4.4044665012406948E-4</v>
      </c>
      <c r="C71" s="53">
        <f t="shared" si="75"/>
        <v>4.4044665012406948E-4</v>
      </c>
      <c r="D71" s="53">
        <f t="shared" si="76"/>
        <v>4.4044665012406948E-4</v>
      </c>
      <c r="E71" s="53">
        <f t="shared" si="77"/>
        <v>4.4044665012406948E-4</v>
      </c>
      <c r="F71" s="53">
        <f t="shared" si="78"/>
        <v>4.4044665012406948E-4</v>
      </c>
      <c r="G71" s="204">
        <f t="shared" si="79"/>
        <v>4.4044665012406948E-4</v>
      </c>
      <c r="H71" s="204">
        <f t="shared" si="86"/>
        <v>4.4044665012406948E-4</v>
      </c>
      <c r="I71" s="204">
        <f t="shared" si="80"/>
        <v>4.4044665012406948E-4</v>
      </c>
      <c r="J71" s="204">
        <f t="shared" si="81"/>
        <v>4.4044665012406948E-4</v>
      </c>
      <c r="K71" s="204">
        <f t="shared" si="82"/>
        <v>4.4044665012406948E-4</v>
      </c>
      <c r="L71" s="204">
        <f t="shared" si="83"/>
        <v>4.4044665012406948E-4</v>
      </c>
      <c r="M71" s="204">
        <f t="shared" si="87"/>
        <v>4.4044665012406948E-4</v>
      </c>
      <c r="N71" s="204">
        <f t="shared" si="88"/>
        <v>4.4044665012406948E-4</v>
      </c>
      <c r="O71" s="366" t="str">
        <f t="shared" si="89"/>
        <v>0%</v>
      </c>
      <c r="P71" s="213">
        <f t="shared" si="84"/>
        <v>0</v>
      </c>
      <c r="Q71" s="92">
        <f t="shared" si="84"/>
        <v>0</v>
      </c>
      <c r="R71" s="92">
        <f t="shared" si="84"/>
        <v>0</v>
      </c>
      <c r="S71" s="92">
        <f t="shared" ref="S71:T86" si="91">IF(S$53=0,0%,SUMPRODUCT(($B$50:$O$50=S$50)*$B$53:$O$53*$B71:$O71)/S$53)</f>
        <v>4.4044665012406948E-4</v>
      </c>
      <c r="T71" s="92">
        <f t="shared" si="91"/>
        <v>0</v>
      </c>
      <c r="U71" s="92"/>
      <c r="AA71" s="154"/>
      <c r="AI71" s="29"/>
      <c r="AJ71" s="29"/>
      <c r="AK71" s="29"/>
      <c r="AL71" s="29"/>
      <c r="AN71" s="29"/>
      <c r="AO71" s="29"/>
      <c r="AP71" s="29"/>
      <c r="AQ71" s="29"/>
      <c r="BH71" s="97"/>
      <c r="BI71" s="97"/>
      <c r="BJ71" s="97"/>
      <c r="BK71" s="97"/>
      <c r="BL71" s="97"/>
      <c r="BM71" s="97"/>
      <c r="BN71" s="97"/>
      <c r="BO71" s="97"/>
    </row>
    <row r="72" spans="1:67" x14ac:dyDescent="0.15">
      <c r="A72" s="42" t="s">
        <v>455</v>
      </c>
      <c r="B72" s="53">
        <f t="shared" si="74"/>
        <v>0</v>
      </c>
      <c r="C72" s="53">
        <f t="shared" si="75"/>
        <v>0</v>
      </c>
      <c r="D72" s="53">
        <f t="shared" si="76"/>
        <v>0</v>
      </c>
      <c r="E72" s="53">
        <f t="shared" si="77"/>
        <v>0</v>
      </c>
      <c r="F72" s="53">
        <f t="shared" si="78"/>
        <v>0</v>
      </c>
      <c r="G72" s="204">
        <f t="shared" si="79"/>
        <v>0</v>
      </c>
      <c r="H72" s="204">
        <f t="shared" si="86"/>
        <v>0</v>
      </c>
      <c r="I72" s="204">
        <f t="shared" si="80"/>
        <v>0</v>
      </c>
      <c r="J72" s="204">
        <f t="shared" si="81"/>
        <v>0</v>
      </c>
      <c r="K72" s="204">
        <f t="shared" si="82"/>
        <v>0</v>
      </c>
      <c r="L72" s="204">
        <f t="shared" si="83"/>
        <v>0</v>
      </c>
      <c r="M72" s="204">
        <f t="shared" si="87"/>
        <v>0</v>
      </c>
      <c r="N72" s="204">
        <f t="shared" si="88"/>
        <v>0</v>
      </c>
      <c r="O72" s="366" t="str">
        <f t="shared" si="89"/>
        <v>0%</v>
      </c>
      <c r="P72" s="213">
        <f t="shared" si="84"/>
        <v>0</v>
      </c>
      <c r="Q72" s="92">
        <f t="shared" si="84"/>
        <v>0</v>
      </c>
      <c r="R72" s="92">
        <f t="shared" si="84"/>
        <v>0</v>
      </c>
      <c r="S72" s="92">
        <f t="shared" si="91"/>
        <v>0</v>
      </c>
      <c r="T72" s="92">
        <f t="shared" si="91"/>
        <v>0</v>
      </c>
      <c r="U72" s="92"/>
      <c r="AA72" s="154"/>
      <c r="AI72" s="29"/>
      <c r="AJ72" s="29"/>
      <c r="AK72" s="29"/>
      <c r="AL72" s="29"/>
      <c r="AN72" s="29"/>
      <c r="AO72" s="29"/>
      <c r="AP72" s="29"/>
      <c r="AQ72" s="29"/>
      <c r="BH72" s="97"/>
      <c r="BI72" s="97"/>
      <c r="BJ72" s="97"/>
      <c r="BK72" s="97"/>
      <c r="BL72" s="97"/>
      <c r="BM72" s="97"/>
      <c r="BN72" s="97"/>
      <c r="BO72" s="97"/>
    </row>
    <row r="73" spans="1:67" x14ac:dyDescent="0.15">
      <c r="A73" s="72" t="s">
        <v>29</v>
      </c>
      <c r="B73" s="61">
        <f t="shared" si="74"/>
        <v>0</v>
      </c>
      <c r="C73" s="61">
        <f t="shared" si="75"/>
        <v>0</v>
      </c>
      <c r="D73" s="61">
        <f t="shared" si="76"/>
        <v>0</v>
      </c>
      <c r="E73" s="61">
        <f t="shared" si="77"/>
        <v>0</v>
      </c>
      <c r="F73" s="61">
        <f t="shared" si="78"/>
        <v>0</v>
      </c>
      <c r="G73" s="205">
        <f t="shared" si="79"/>
        <v>0</v>
      </c>
      <c r="H73" s="205">
        <f t="shared" si="86"/>
        <v>0</v>
      </c>
      <c r="I73" s="205">
        <f t="shared" si="80"/>
        <v>0</v>
      </c>
      <c r="J73" s="205">
        <f t="shared" si="81"/>
        <v>0</v>
      </c>
      <c r="K73" s="205">
        <f t="shared" si="82"/>
        <v>0</v>
      </c>
      <c r="L73" s="205">
        <f t="shared" si="83"/>
        <v>0</v>
      </c>
      <c r="M73" s="205">
        <f t="shared" si="87"/>
        <v>0</v>
      </c>
      <c r="N73" s="205">
        <f t="shared" si="88"/>
        <v>0</v>
      </c>
      <c r="O73" s="366" t="str">
        <f t="shared" si="89"/>
        <v>0%</v>
      </c>
      <c r="P73" s="213">
        <f t="shared" si="84"/>
        <v>0</v>
      </c>
      <c r="Q73" s="92">
        <f t="shared" si="84"/>
        <v>0</v>
      </c>
      <c r="R73" s="92">
        <f t="shared" si="84"/>
        <v>0</v>
      </c>
      <c r="S73" s="92">
        <f t="shared" si="91"/>
        <v>0</v>
      </c>
      <c r="T73" s="92">
        <f t="shared" si="91"/>
        <v>0</v>
      </c>
      <c r="U73" s="92"/>
      <c r="AA73" s="154"/>
      <c r="AI73" s="29"/>
      <c r="AJ73" s="29"/>
      <c r="AK73" s="29"/>
      <c r="AL73" s="29"/>
      <c r="AN73" s="29"/>
      <c r="AO73" s="29"/>
      <c r="AP73" s="29"/>
      <c r="AQ73" s="29"/>
      <c r="BH73" s="97"/>
      <c r="BI73" s="97"/>
      <c r="BJ73" s="97"/>
      <c r="BK73" s="97"/>
      <c r="BL73" s="97"/>
      <c r="BM73" s="97"/>
      <c r="BN73" s="97"/>
      <c r="BO73" s="97"/>
    </row>
    <row r="74" spans="1:67" x14ac:dyDescent="0.15">
      <c r="A74" s="76" t="s">
        <v>28</v>
      </c>
      <c r="B74" s="93">
        <f t="shared" si="74"/>
        <v>0</v>
      </c>
      <c r="C74" s="93">
        <f t="shared" si="75"/>
        <v>0</v>
      </c>
      <c r="D74" s="93">
        <f t="shared" si="76"/>
        <v>0</v>
      </c>
      <c r="E74" s="93">
        <f t="shared" si="77"/>
        <v>0</v>
      </c>
      <c r="F74" s="93">
        <f t="shared" si="78"/>
        <v>0</v>
      </c>
      <c r="G74" s="206">
        <f t="shared" si="79"/>
        <v>0</v>
      </c>
      <c r="H74" s="206">
        <f t="shared" si="86"/>
        <v>0</v>
      </c>
      <c r="I74" s="206">
        <f t="shared" si="80"/>
        <v>0</v>
      </c>
      <c r="J74" s="206">
        <f t="shared" si="81"/>
        <v>0</v>
      </c>
      <c r="K74" s="206">
        <f t="shared" si="82"/>
        <v>0</v>
      </c>
      <c r="L74" s="206">
        <f t="shared" si="83"/>
        <v>0</v>
      </c>
      <c r="M74" s="206">
        <f t="shared" si="87"/>
        <v>0</v>
      </c>
      <c r="N74" s="206">
        <f t="shared" si="88"/>
        <v>0</v>
      </c>
      <c r="O74" s="366" t="str">
        <f t="shared" si="89"/>
        <v>0%</v>
      </c>
      <c r="P74" s="213">
        <f t="shared" si="84"/>
        <v>0</v>
      </c>
      <c r="Q74" s="92">
        <f t="shared" si="84"/>
        <v>0</v>
      </c>
      <c r="R74" s="92">
        <f t="shared" si="84"/>
        <v>0</v>
      </c>
      <c r="S74" s="92">
        <f t="shared" si="91"/>
        <v>0</v>
      </c>
      <c r="T74" s="92">
        <f t="shared" si="91"/>
        <v>0</v>
      </c>
      <c r="U74" s="92"/>
      <c r="AA74" s="154"/>
      <c r="AI74" s="29"/>
      <c r="AJ74" s="29"/>
      <c r="AK74" s="29"/>
      <c r="AL74" s="29"/>
      <c r="AN74" s="29"/>
      <c r="AO74" s="29"/>
      <c r="AP74" s="29"/>
      <c r="AQ74" s="29"/>
      <c r="BH74" s="97"/>
      <c r="BI74" s="97"/>
      <c r="BJ74" s="97"/>
      <c r="BK74" s="97"/>
      <c r="BL74" s="97"/>
      <c r="BM74" s="97"/>
      <c r="BN74" s="97"/>
      <c r="BO74" s="97"/>
    </row>
    <row r="75" spans="1:67" x14ac:dyDescent="0.15">
      <c r="A75" s="65" t="s">
        <v>37</v>
      </c>
      <c r="B75" s="39">
        <f t="shared" si="74"/>
        <v>0.99923414143920586</v>
      </c>
      <c r="C75" s="39">
        <f t="shared" si="75"/>
        <v>0.99923414143920586</v>
      </c>
      <c r="D75" s="39">
        <f t="shared" si="76"/>
        <v>0.99923414143920586</v>
      </c>
      <c r="E75" s="39">
        <f t="shared" si="77"/>
        <v>0.99923414143920586</v>
      </c>
      <c r="F75" s="39">
        <f t="shared" si="78"/>
        <v>0.99923414143920586</v>
      </c>
      <c r="G75" s="207">
        <f t="shared" si="79"/>
        <v>0.99923414143920586</v>
      </c>
      <c r="H75" s="207">
        <f t="shared" si="86"/>
        <v>0.99923414143920586</v>
      </c>
      <c r="I75" s="207">
        <f t="shared" si="80"/>
        <v>0.99923414143920586</v>
      </c>
      <c r="J75" s="207">
        <f t="shared" si="81"/>
        <v>0.99923414143920586</v>
      </c>
      <c r="K75" s="207">
        <f t="shared" si="82"/>
        <v>0.99923414143920586</v>
      </c>
      <c r="L75" s="207">
        <f t="shared" si="83"/>
        <v>0.99923414143920586</v>
      </c>
      <c r="M75" s="207">
        <f t="shared" si="87"/>
        <v>0.99923414143920586</v>
      </c>
      <c r="N75" s="207">
        <f t="shared" si="88"/>
        <v>0.99923414143920586</v>
      </c>
      <c r="O75" s="366">
        <f>O76*99.96%</f>
        <v>0</v>
      </c>
      <c r="P75" s="225">
        <f t="shared" si="84"/>
        <v>0</v>
      </c>
      <c r="Q75" s="226">
        <f t="shared" si="84"/>
        <v>0</v>
      </c>
      <c r="R75" s="226">
        <f t="shared" si="84"/>
        <v>0</v>
      </c>
      <c r="S75" s="226">
        <f t="shared" si="91"/>
        <v>0.99923414143920586</v>
      </c>
      <c r="T75" s="226">
        <f t="shared" si="91"/>
        <v>0</v>
      </c>
      <c r="U75" s="226"/>
      <c r="AA75" s="154"/>
      <c r="AI75" s="29"/>
      <c r="AJ75" s="29"/>
      <c r="AK75" s="29"/>
      <c r="AL75" s="29"/>
      <c r="AN75" s="29"/>
      <c r="AO75" s="29"/>
      <c r="AP75" s="29"/>
      <c r="AQ75" s="29"/>
      <c r="BH75" s="97"/>
      <c r="BI75" s="97"/>
      <c r="BJ75" s="97"/>
      <c r="BK75" s="97"/>
      <c r="BL75" s="97"/>
      <c r="BM75" s="97"/>
      <c r="BN75" s="97"/>
      <c r="BO75" s="97"/>
    </row>
    <row r="76" spans="1:67" x14ac:dyDescent="0.35">
      <c r="A76" s="40" t="s">
        <v>458</v>
      </c>
      <c r="B76" s="41">
        <f t="shared" si="74"/>
        <v>0.99963399503722083</v>
      </c>
      <c r="C76" s="41">
        <f t="shared" si="75"/>
        <v>0.99963399503722083</v>
      </c>
      <c r="D76" s="41">
        <f t="shared" si="76"/>
        <v>0.99963399503722083</v>
      </c>
      <c r="E76" s="41">
        <f t="shared" si="77"/>
        <v>0.99963399503722083</v>
      </c>
      <c r="F76" s="41">
        <f t="shared" si="78"/>
        <v>0.99963399503722083</v>
      </c>
      <c r="G76" s="208">
        <f t="shared" si="79"/>
        <v>0.99963399503722083</v>
      </c>
      <c r="H76" s="208">
        <f t="shared" si="86"/>
        <v>0.99963399503722083</v>
      </c>
      <c r="I76" s="208">
        <f t="shared" si="80"/>
        <v>0.99963399503722083</v>
      </c>
      <c r="J76" s="208">
        <f t="shared" si="81"/>
        <v>0.99963399503722083</v>
      </c>
      <c r="K76" s="208">
        <f t="shared" si="82"/>
        <v>0.99963399503722083</v>
      </c>
      <c r="L76" s="208">
        <f t="shared" si="83"/>
        <v>0.99963399503722083</v>
      </c>
      <c r="M76" s="208">
        <f t="shared" si="87"/>
        <v>0.99963399503722083</v>
      </c>
      <c r="N76" s="208">
        <f t="shared" si="88"/>
        <v>0.99963399503722083</v>
      </c>
      <c r="O76" s="366" t="str">
        <f t="shared" si="89"/>
        <v>0%</v>
      </c>
      <c r="P76" s="225">
        <f t="shared" si="84"/>
        <v>0</v>
      </c>
      <c r="Q76" s="226">
        <f t="shared" si="84"/>
        <v>0</v>
      </c>
      <c r="R76" s="226">
        <f t="shared" si="84"/>
        <v>0</v>
      </c>
      <c r="S76" s="226">
        <f t="shared" si="91"/>
        <v>0.99963399503722083</v>
      </c>
      <c r="T76" s="226">
        <f t="shared" si="91"/>
        <v>0</v>
      </c>
      <c r="U76" s="226"/>
      <c r="AA76" s="154"/>
      <c r="AI76" s="29"/>
      <c r="AJ76" s="29"/>
      <c r="AK76" s="29"/>
      <c r="AL76" s="29"/>
      <c r="AN76" s="29"/>
      <c r="AO76" s="29"/>
      <c r="AP76" s="29"/>
      <c r="AQ76" s="29"/>
      <c r="BH76" s="97"/>
      <c r="BI76" s="97"/>
      <c r="BJ76" s="97"/>
      <c r="BK76" s="97"/>
      <c r="BL76" s="97"/>
      <c r="BM76" s="97"/>
      <c r="BN76" s="97"/>
      <c r="BO76" s="97"/>
    </row>
    <row r="77" spans="1:67" x14ac:dyDescent="0.15">
      <c r="A77" s="42" t="s">
        <v>52</v>
      </c>
      <c r="B77" s="53">
        <f t="shared" si="74"/>
        <v>0</v>
      </c>
      <c r="C77" s="53">
        <f t="shared" si="75"/>
        <v>0</v>
      </c>
      <c r="D77" s="53">
        <f t="shared" si="76"/>
        <v>0</v>
      </c>
      <c r="E77" s="53">
        <f t="shared" si="77"/>
        <v>0</v>
      </c>
      <c r="F77" s="53">
        <f t="shared" si="78"/>
        <v>0</v>
      </c>
      <c r="G77" s="204">
        <f t="shared" si="79"/>
        <v>0</v>
      </c>
      <c r="H77" s="204">
        <f t="shared" si="86"/>
        <v>0</v>
      </c>
      <c r="I77" s="204">
        <f t="shared" si="80"/>
        <v>0</v>
      </c>
      <c r="J77" s="204">
        <f t="shared" si="81"/>
        <v>0</v>
      </c>
      <c r="K77" s="204">
        <f t="shared" si="82"/>
        <v>0</v>
      </c>
      <c r="L77" s="204">
        <f t="shared" si="83"/>
        <v>0</v>
      </c>
      <c r="M77" s="204">
        <f t="shared" si="87"/>
        <v>0</v>
      </c>
      <c r="N77" s="204">
        <f t="shared" si="88"/>
        <v>0</v>
      </c>
      <c r="O77" s="366" t="str">
        <f t="shared" si="89"/>
        <v>0%</v>
      </c>
      <c r="P77" s="213">
        <f t="shared" si="84"/>
        <v>0</v>
      </c>
      <c r="Q77" s="92">
        <f t="shared" si="84"/>
        <v>0</v>
      </c>
      <c r="R77" s="92">
        <f t="shared" si="84"/>
        <v>0</v>
      </c>
      <c r="S77" s="92">
        <f t="shared" si="91"/>
        <v>0</v>
      </c>
      <c r="T77" s="92">
        <f t="shared" si="91"/>
        <v>0</v>
      </c>
      <c r="U77" s="92"/>
      <c r="AA77" s="154"/>
      <c r="AI77" s="29"/>
      <c r="AJ77" s="29"/>
      <c r="AK77" s="29"/>
      <c r="AL77" s="29"/>
      <c r="AN77" s="29"/>
      <c r="AO77" s="29"/>
      <c r="AP77" s="29"/>
      <c r="AQ77" s="29"/>
      <c r="BH77" s="97"/>
      <c r="BI77" s="97"/>
      <c r="BJ77" s="97"/>
      <c r="BK77" s="97"/>
      <c r="BL77" s="97"/>
      <c r="BM77" s="97"/>
      <c r="BN77" s="97"/>
      <c r="BO77" s="97"/>
    </row>
    <row r="78" spans="1:67" s="97" customFormat="1" x14ac:dyDescent="0.15">
      <c r="A78" s="42" t="s">
        <v>545</v>
      </c>
      <c r="B78" s="53">
        <f t="shared" ref="B78:B79" si="92">H32</f>
        <v>3.0397022332506203E-4</v>
      </c>
      <c r="C78" s="53">
        <f t="shared" ref="C78:C79" si="93">M32</f>
        <v>3.0397022332506203E-4</v>
      </c>
      <c r="D78" s="53">
        <f t="shared" ref="D78:D79" si="94">R32</f>
        <v>3.0397022332506203E-4</v>
      </c>
      <c r="E78" s="53">
        <f t="shared" ref="E78:E79" si="95">W32</f>
        <v>3.0397022332506203E-4</v>
      </c>
      <c r="F78" s="53">
        <f t="shared" ref="F78:F79" si="96">AB32</f>
        <v>3.0397022332506203E-4</v>
      </c>
      <c r="G78" s="204">
        <f t="shared" ref="G78:G79" si="97">AG32</f>
        <v>3.0397022332506203E-4</v>
      </c>
      <c r="H78" s="204">
        <f t="shared" si="86"/>
        <v>3.0397022332506203E-4</v>
      </c>
      <c r="I78" s="204">
        <f t="shared" si="80"/>
        <v>3.0397022332506203E-4</v>
      </c>
      <c r="J78" s="204">
        <f t="shared" si="81"/>
        <v>3.0397022332506203E-4</v>
      </c>
      <c r="K78" s="204">
        <f t="shared" si="82"/>
        <v>3.0397022332506203E-4</v>
      </c>
      <c r="L78" s="204">
        <f t="shared" si="83"/>
        <v>3.0397022332506203E-4</v>
      </c>
      <c r="M78" s="204">
        <f t="shared" si="87"/>
        <v>3.0397022332506203E-4</v>
      </c>
      <c r="N78" s="204">
        <f t="shared" si="88"/>
        <v>3.0397022332506203E-4</v>
      </c>
      <c r="O78" s="366" t="str">
        <f t="shared" si="89"/>
        <v>0%</v>
      </c>
      <c r="P78" s="213">
        <f t="shared" si="84"/>
        <v>0</v>
      </c>
      <c r="Q78" s="92">
        <f t="shared" si="84"/>
        <v>0</v>
      </c>
      <c r="R78" s="92">
        <f t="shared" si="84"/>
        <v>0</v>
      </c>
      <c r="S78" s="92">
        <f t="shared" si="91"/>
        <v>3.0397022332506203E-4</v>
      </c>
      <c r="T78" s="92">
        <f t="shared" si="91"/>
        <v>0</v>
      </c>
      <c r="U78" s="92"/>
      <c r="AA78" s="154"/>
    </row>
    <row r="79" spans="1:67" s="97" customFormat="1" x14ac:dyDescent="0.15">
      <c r="A79" s="42" t="s">
        <v>544</v>
      </c>
      <c r="B79" s="53">
        <f t="shared" si="92"/>
        <v>3.1017369727047153E-5</v>
      </c>
      <c r="C79" s="53">
        <f t="shared" si="93"/>
        <v>3.1017369727047153E-5</v>
      </c>
      <c r="D79" s="53">
        <f t="shared" si="94"/>
        <v>3.1017369727047153E-5</v>
      </c>
      <c r="E79" s="53">
        <f t="shared" si="95"/>
        <v>3.1017369727047153E-5</v>
      </c>
      <c r="F79" s="53">
        <f t="shared" si="96"/>
        <v>3.1017369727047153E-5</v>
      </c>
      <c r="G79" s="204">
        <f t="shared" si="97"/>
        <v>3.1017369727047153E-5</v>
      </c>
      <c r="H79" s="204">
        <f t="shared" si="86"/>
        <v>3.1017369727047153E-5</v>
      </c>
      <c r="I79" s="204">
        <f t="shared" si="80"/>
        <v>3.1017369727047153E-5</v>
      </c>
      <c r="J79" s="204">
        <f t="shared" si="81"/>
        <v>3.1017369727047153E-5</v>
      </c>
      <c r="K79" s="204">
        <f t="shared" si="82"/>
        <v>3.1017369727047153E-5</v>
      </c>
      <c r="L79" s="204">
        <f t="shared" si="83"/>
        <v>3.1017369727047153E-5</v>
      </c>
      <c r="M79" s="204">
        <f t="shared" si="87"/>
        <v>3.1017369727047153E-5</v>
      </c>
      <c r="N79" s="204">
        <f t="shared" si="88"/>
        <v>3.1017369727047153E-5</v>
      </c>
      <c r="O79" s="366" t="str">
        <f t="shared" si="89"/>
        <v>0%</v>
      </c>
      <c r="P79" s="213">
        <f t="shared" si="84"/>
        <v>0</v>
      </c>
      <c r="Q79" s="92">
        <f t="shared" si="84"/>
        <v>0</v>
      </c>
      <c r="R79" s="92">
        <f t="shared" si="84"/>
        <v>0</v>
      </c>
      <c r="S79" s="92">
        <f t="shared" si="91"/>
        <v>3.1017369727047153E-5</v>
      </c>
      <c r="T79" s="92">
        <f t="shared" si="91"/>
        <v>0</v>
      </c>
      <c r="U79" s="92"/>
      <c r="AA79" s="154"/>
    </row>
    <row r="80" spans="1:67" x14ac:dyDescent="0.15">
      <c r="A80" s="42" t="s">
        <v>53</v>
      </c>
      <c r="B80" s="53">
        <f t="shared" ref="B80:B91" si="98">H34</f>
        <v>2.481389578163772E-5</v>
      </c>
      <c r="C80" s="53">
        <f t="shared" ref="C80:C91" si="99">M34</f>
        <v>2.481389578163772E-5</v>
      </c>
      <c r="D80" s="53">
        <f t="shared" ref="D80:D91" si="100">R34</f>
        <v>2.481389578163772E-5</v>
      </c>
      <c r="E80" s="53">
        <f t="shared" ref="E80:E91" si="101">W34</f>
        <v>2.481389578163772E-5</v>
      </c>
      <c r="F80" s="53">
        <f t="shared" ref="F80:F91" si="102">AB34</f>
        <v>2.481389578163772E-5</v>
      </c>
      <c r="G80" s="204">
        <f t="shared" ref="G80:G91" si="103">AG34</f>
        <v>2.481389578163772E-5</v>
      </c>
      <c r="H80" s="204">
        <f t="shared" si="86"/>
        <v>2.481389578163772E-5</v>
      </c>
      <c r="I80" s="204">
        <f t="shared" si="80"/>
        <v>2.481389578163772E-5</v>
      </c>
      <c r="J80" s="204">
        <f t="shared" si="81"/>
        <v>2.481389578163772E-5</v>
      </c>
      <c r="K80" s="204">
        <f t="shared" si="82"/>
        <v>2.481389578163772E-5</v>
      </c>
      <c r="L80" s="204">
        <f t="shared" si="83"/>
        <v>2.481389578163772E-5</v>
      </c>
      <c r="M80" s="204">
        <f t="shared" si="87"/>
        <v>2.481389578163772E-5</v>
      </c>
      <c r="N80" s="204">
        <f t="shared" si="88"/>
        <v>2.481389578163772E-5</v>
      </c>
      <c r="O80" s="366" t="str">
        <f t="shared" si="89"/>
        <v>0%</v>
      </c>
      <c r="P80" s="213">
        <f t="shared" si="84"/>
        <v>0</v>
      </c>
      <c r="Q80" s="92">
        <f t="shared" si="84"/>
        <v>0</v>
      </c>
      <c r="R80" s="92">
        <f t="shared" si="84"/>
        <v>0</v>
      </c>
      <c r="S80" s="92">
        <f t="shared" si="91"/>
        <v>2.481389578163772E-5</v>
      </c>
      <c r="T80" s="92">
        <f t="shared" si="91"/>
        <v>0</v>
      </c>
      <c r="U80" s="92"/>
      <c r="AA80" s="154"/>
      <c r="AI80" s="29"/>
      <c r="AJ80" s="29"/>
      <c r="AK80" s="29"/>
      <c r="AL80" s="29"/>
      <c r="AN80" s="29"/>
      <c r="AO80" s="29"/>
      <c r="AP80" s="29"/>
      <c r="AQ80" s="29"/>
      <c r="BH80" s="97"/>
      <c r="BI80" s="97"/>
      <c r="BJ80" s="97"/>
      <c r="BK80" s="97"/>
      <c r="BL80" s="97"/>
      <c r="BM80" s="97"/>
      <c r="BN80" s="97"/>
      <c r="BO80" s="97"/>
    </row>
    <row r="81" spans="1:67" x14ac:dyDescent="0.15">
      <c r="A81" s="42" t="s">
        <v>54</v>
      </c>
      <c r="B81" s="53">
        <f t="shared" si="98"/>
        <v>6.2034739454094301E-6</v>
      </c>
      <c r="C81" s="53">
        <f t="shared" si="99"/>
        <v>6.2034739454094301E-6</v>
      </c>
      <c r="D81" s="53">
        <f t="shared" si="100"/>
        <v>6.2034739454094301E-6</v>
      </c>
      <c r="E81" s="53">
        <f t="shared" si="101"/>
        <v>6.2034739454094301E-6</v>
      </c>
      <c r="F81" s="53">
        <f t="shared" si="102"/>
        <v>6.2034739454094301E-6</v>
      </c>
      <c r="G81" s="204">
        <f t="shared" si="103"/>
        <v>6.2034739454094301E-6</v>
      </c>
      <c r="H81" s="204">
        <f t="shared" si="86"/>
        <v>6.2034739454094301E-6</v>
      </c>
      <c r="I81" s="204">
        <f t="shared" si="80"/>
        <v>6.2034739454094301E-6</v>
      </c>
      <c r="J81" s="204">
        <f t="shared" si="81"/>
        <v>6.2034739454094301E-6</v>
      </c>
      <c r="K81" s="204">
        <f t="shared" si="82"/>
        <v>6.2034739454094301E-6</v>
      </c>
      <c r="L81" s="204">
        <f t="shared" si="83"/>
        <v>6.2034739454094301E-6</v>
      </c>
      <c r="M81" s="204">
        <f t="shared" si="87"/>
        <v>6.2034739454094301E-6</v>
      </c>
      <c r="N81" s="204">
        <f t="shared" si="88"/>
        <v>6.2034739454094301E-6</v>
      </c>
      <c r="O81" s="366" t="str">
        <f t="shared" si="89"/>
        <v>0%</v>
      </c>
      <c r="P81" s="213">
        <f t="shared" si="84"/>
        <v>0</v>
      </c>
      <c r="Q81" s="92">
        <f t="shared" si="84"/>
        <v>0</v>
      </c>
      <c r="R81" s="92">
        <f t="shared" si="84"/>
        <v>0</v>
      </c>
      <c r="S81" s="92">
        <f t="shared" si="91"/>
        <v>6.2034739454094301E-6</v>
      </c>
      <c r="T81" s="92">
        <f t="shared" si="91"/>
        <v>0</v>
      </c>
      <c r="U81" s="92"/>
      <c r="AA81" s="154"/>
      <c r="AI81" s="29"/>
      <c r="AJ81" s="29"/>
      <c r="AK81" s="29"/>
      <c r="AL81" s="29"/>
      <c r="AN81" s="29"/>
      <c r="AO81" s="29"/>
      <c r="AP81" s="29"/>
      <c r="AQ81" s="29"/>
      <c r="BH81" s="97"/>
      <c r="BI81" s="97"/>
      <c r="BJ81" s="97"/>
      <c r="BK81" s="97"/>
      <c r="BL81" s="97"/>
      <c r="BM81" s="97"/>
      <c r="BN81" s="97"/>
      <c r="BO81" s="97"/>
    </row>
    <row r="82" spans="1:67" x14ac:dyDescent="0.15">
      <c r="A82" s="72" t="s">
        <v>38</v>
      </c>
      <c r="B82" s="61">
        <f t="shared" si="98"/>
        <v>0</v>
      </c>
      <c r="C82" s="61">
        <f t="shared" si="99"/>
        <v>0</v>
      </c>
      <c r="D82" s="61">
        <f t="shared" si="100"/>
        <v>0</v>
      </c>
      <c r="E82" s="61">
        <f t="shared" si="101"/>
        <v>0</v>
      </c>
      <c r="F82" s="61">
        <f t="shared" si="102"/>
        <v>0</v>
      </c>
      <c r="G82" s="205">
        <f t="shared" si="103"/>
        <v>0</v>
      </c>
      <c r="H82" s="205">
        <f t="shared" si="86"/>
        <v>0</v>
      </c>
      <c r="I82" s="205">
        <f t="shared" si="80"/>
        <v>0</v>
      </c>
      <c r="J82" s="205">
        <f t="shared" si="81"/>
        <v>0</v>
      </c>
      <c r="K82" s="205">
        <f t="shared" si="82"/>
        <v>0</v>
      </c>
      <c r="L82" s="205">
        <f t="shared" si="83"/>
        <v>0</v>
      </c>
      <c r="M82" s="205">
        <f t="shared" si="87"/>
        <v>0</v>
      </c>
      <c r="N82" s="205">
        <f t="shared" si="88"/>
        <v>0</v>
      </c>
      <c r="O82" s="366" t="str">
        <f t="shared" si="89"/>
        <v>0%</v>
      </c>
      <c r="P82" s="213">
        <f t="shared" si="84"/>
        <v>0</v>
      </c>
      <c r="Q82" s="92">
        <f t="shared" si="84"/>
        <v>0</v>
      </c>
      <c r="R82" s="92">
        <f t="shared" si="84"/>
        <v>0</v>
      </c>
      <c r="S82" s="92">
        <f t="shared" si="91"/>
        <v>0</v>
      </c>
      <c r="T82" s="92">
        <f t="shared" si="91"/>
        <v>0</v>
      </c>
      <c r="U82" s="92"/>
      <c r="AA82" s="154"/>
      <c r="AI82" s="29"/>
      <c r="AJ82" s="29"/>
      <c r="AK82" s="29"/>
      <c r="AL82" s="29"/>
      <c r="AN82" s="29"/>
      <c r="AO82" s="29"/>
      <c r="AP82" s="29"/>
      <c r="AQ82" s="29"/>
      <c r="BH82" s="97"/>
      <c r="BI82" s="97"/>
      <c r="BJ82" s="97"/>
      <c r="BK82" s="97"/>
      <c r="BL82" s="97"/>
      <c r="BM82" s="97"/>
      <c r="BN82" s="97"/>
      <c r="BO82" s="97"/>
    </row>
    <row r="83" spans="1:67" x14ac:dyDescent="0.15">
      <c r="A83" s="76" t="s">
        <v>28</v>
      </c>
      <c r="B83" s="93">
        <f t="shared" si="98"/>
        <v>0</v>
      </c>
      <c r="C83" s="93">
        <f t="shared" si="99"/>
        <v>0</v>
      </c>
      <c r="D83" s="93">
        <f t="shared" si="100"/>
        <v>0</v>
      </c>
      <c r="E83" s="93">
        <f t="shared" si="101"/>
        <v>0</v>
      </c>
      <c r="F83" s="93">
        <f t="shared" si="102"/>
        <v>0</v>
      </c>
      <c r="G83" s="206">
        <f t="shared" si="103"/>
        <v>0</v>
      </c>
      <c r="H83" s="206">
        <f t="shared" si="86"/>
        <v>0</v>
      </c>
      <c r="I83" s="206">
        <f t="shared" si="80"/>
        <v>0</v>
      </c>
      <c r="J83" s="206">
        <f t="shared" si="81"/>
        <v>0</v>
      </c>
      <c r="K83" s="206">
        <f t="shared" si="82"/>
        <v>0</v>
      </c>
      <c r="L83" s="206">
        <f t="shared" si="83"/>
        <v>0</v>
      </c>
      <c r="M83" s="206">
        <f t="shared" si="87"/>
        <v>0</v>
      </c>
      <c r="N83" s="206">
        <f t="shared" si="88"/>
        <v>0</v>
      </c>
      <c r="O83" s="366" t="str">
        <f t="shared" si="89"/>
        <v>0%</v>
      </c>
      <c r="P83" s="213">
        <f t="shared" si="84"/>
        <v>0</v>
      </c>
      <c r="Q83" s="92">
        <f t="shared" si="84"/>
        <v>0</v>
      </c>
      <c r="R83" s="92">
        <f t="shared" si="84"/>
        <v>0</v>
      </c>
      <c r="S83" s="92">
        <f t="shared" si="91"/>
        <v>0</v>
      </c>
      <c r="T83" s="92">
        <f t="shared" si="91"/>
        <v>0</v>
      </c>
      <c r="U83" s="92"/>
      <c r="AA83" s="154"/>
      <c r="AI83" s="29"/>
      <c r="AJ83" s="29"/>
      <c r="AK83" s="29"/>
      <c r="AL83" s="29"/>
      <c r="AN83" s="29"/>
      <c r="AO83" s="29"/>
      <c r="AP83" s="29"/>
      <c r="AQ83" s="29"/>
      <c r="BH83" s="97"/>
      <c r="BI83" s="97"/>
      <c r="BJ83" s="97"/>
      <c r="BK83" s="97"/>
      <c r="BL83" s="97"/>
      <c r="BM83" s="97"/>
      <c r="BN83" s="97"/>
      <c r="BO83" s="97"/>
    </row>
    <row r="84" spans="1:67" x14ac:dyDescent="0.15">
      <c r="A84" s="65" t="s">
        <v>36</v>
      </c>
      <c r="B84" s="39">
        <f t="shared" si="98"/>
        <v>0.99937965260545902</v>
      </c>
      <c r="C84" s="39">
        <f t="shared" si="99"/>
        <v>0.99937965260545902</v>
      </c>
      <c r="D84" s="39">
        <f t="shared" si="100"/>
        <v>0.99937965260545902</v>
      </c>
      <c r="E84" s="39">
        <f t="shared" si="101"/>
        <v>0.99937965260545902</v>
      </c>
      <c r="F84" s="39">
        <f t="shared" si="102"/>
        <v>0.99937965260545902</v>
      </c>
      <c r="G84" s="207">
        <f t="shared" si="103"/>
        <v>0.99937965260545902</v>
      </c>
      <c r="H84" s="207">
        <f t="shared" si="86"/>
        <v>0.99937965260545902</v>
      </c>
      <c r="I84" s="207">
        <f t="shared" si="80"/>
        <v>0.99937965260545902</v>
      </c>
      <c r="J84" s="207">
        <f t="shared" si="81"/>
        <v>0.99937965260545902</v>
      </c>
      <c r="K84" s="207">
        <f t="shared" si="82"/>
        <v>0.99937965260545902</v>
      </c>
      <c r="L84" s="207">
        <f t="shared" si="83"/>
        <v>0.99937965260545902</v>
      </c>
      <c r="M84" s="207">
        <f t="shared" si="87"/>
        <v>0.99937965260545902</v>
      </c>
      <c r="N84" s="207">
        <f t="shared" si="88"/>
        <v>0.99937965260545902</v>
      </c>
      <c r="O84" s="366" t="str">
        <f>O85</f>
        <v>0%</v>
      </c>
      <c r="P84" s="225">
        <f t="shared" si="84"/>
        <v>0</v>
      </c>
      <c r="Q84" s="226">
        <f t="shared" si="84"/>
        <v>0</v>
      </c>
      <c r="R84" s="226">
        <f t="shared" si="84"/>
        <v>0</v>
      </c>
      <c r="S84" s="226">
        <f t="shared" si="91"/>
        <v>0.99937965260545902</v>
      </c>
      <c r="T84" s="226">
        <f t="shared" si="91"/>
        <v>0</v>
      </c>
      <c r="U84" s="226"/>
      <c r="AA84" s="154"/>
      <c r="AI84" s="29"/>
      <c r="AJ84" s="29"/>
      <c r="AK84" s="29"/>
      <c r="AL84" s="29"/>
      <c r="AN84" s="29"/>
      <c r="AO84" s="29"/>
      <c r="AP84" s="29"/>
      <c r="AQ84" s="29"/>
      <c r="BH84" s="97"/>
      <c r="BI84" s="97"/>
      <c r="BJ84" s="97"/>
      <c r="BK84" s="97"/>
      <c r="BL84" s="97"/>
      <c r="BM84" s="97"/>
      <c r="BN84" s="97"/>
      <c r="BO84" s="97"/>
    </row>
    <row r="85" spans="1:67" x14ac:dyDescent="0.35">
      <c r="A85" s="40" t="s">
        <v>460</v>
      </c>
      <c r="B85" s="41">
        <f t="shared" si="98"/>
        <v>0.99937965260545902</v>
      </c>
      <c r="C85" s="41">
        <f t="shared" si="99"/>
        <v>0.99937965260545902</v>
      </c>
      <c r="D85" s="41">
        <f t="shared" si="100"/>
        <v>0.99937965260545902</v>
      </c>
      <c r="E85" s="41">
        <f t="shared" si="101"/>
        <v>0.99937965260545902</v>
      </c>
      <c r="F85" s="41">
        <f t="shared" si="102"/>
        <v>0.99937965260545902</v>
      </c>
      <c r="G85" s="208">
        <f t="shared" si="103"/>
        <v>0.99937965260545902</v>
      </c>
      <c r="H85" s="208">
        <f t="shared" si="86"/>
        <v>0.99937965260545902</v>
      </c>
      <c r="I85" s="208">
        <f t="shared" si="80"/>
        <v>0.99937965260545902</v>
      </c>
      <c r="J85" s="208">
        <f t="shared" si="81"/>
        <v>0.99937965260545902</v>
      </c>
      <c r="K85" s="208">
        <f t="shared" si="82"/>
        <v>0.99937965260545902</v>
      </c>
      <c r="L85" s="208">
        <f t="shared" si="83"/>
        <v>0.99937965260545902</v>
      </c>
      <c r="M85" s="208">
        <f t="shared" si="87"/>
        <v>0.99937965260545902</v>
      </c>
      <c r="N85" s="208">
        <f t="shared" si="88"/>
        <v>0.99937965260545902</v>
      </c>
      <c r="O85" s="366" t="str">
        <f t="shared" si="89"/>
        <v>0%</v>
      </c>
      <c r="P85" s="225">
        <f t="shared" si="84"/>
        <v>0</v>
      </c>
      <c r="Q85" s="226">
        <f t="shared" si="84"/>
        <v>0</v>
      </c>
      <c r="R85" s="226">
        <f t="shared" si="84"/>
        <v>0</v>
      </c>
      <c r="S85" s="226">
        <f t="shared" si="91"/>
        <v>0.99937965260545902</v>
      </c>
      <c r="T85" s="226">
        <f t="shared" si="91"/>
        <v>0</v>
      </c>
      <c r="U85" s="226"/>
      <c r="AA85" s="154"/>
      <c r="AI85" s="29"/>
      <c r="AJ85" s="29"/>
      <c r="AK85" s="29"/>
      <c r="AL85" s="29"/>
      <c r="AN85" s="29"/>
      <c r="AO85" s="29"/>
      <c r="AP85" s="29"/>
      <c r="AQ85" s="29"/>
      <c r="BH85" s="97"/>
      <c r="BI85" s="97"/>
      <c r="BJ85" s="97"/>
      <c r="BK85" s="97"/>
      <c r="BL85" s="97"/>
      <c r="BM85" s="97"/>
      <c r="BN85" s="97"/>
      <c r="BO85" s="97"/>
    </row>
    <row r="86" spans="1:67" x14ac:dyDescent="0.15">
      <c r="A86" s="42" t="s">
        <v>55</v>
      </c>
      <c r="B86" s="53">
        <f t="shared" si="98"/>
        <v>1.240694789081886E-5</v>
      </c>
      <c r="C86" s="53">
        <f t="shared" si="99"/>
        <v>1.240694789081886E-5</v>
      </c>
      <c r="D86" s="53">
        <f t="shared" si="100"/>
        <v>1.240694789081886E-5</v>
      </c>
      <c r="E86" s="53">
        <f t="shared" si="101"/>
        <v>1.240694789081886E-5</v>
      </c>
      <c r="F86" s="53">
        <f t="shared" si="102"/>
        <v>1.240694789081886E-5</v>
      </c>
      <c r="G86" s="204">
        <f t="shared" si="103"/>
        <v>1.240694789081886E-5</v>
      </c>
      <c r="H86" s="204">
        <f t="shared" si="86"/>
        <v>1.240694789081886E-5</v>
      </c>
      <c r="I86" s="204">
        <f t="shared" si="80"/>
        <v>1.240694789081886E-5</v>
      </c>
      <c r="J86" s="204">
        <f t="shared" si="81"/>
        <v>1.240694789081886E-5</v>
      </c>
      <c r="K86" s="204">
        <f t="shared" si="82"/>
        <v>1.240694789081886E-5</v>
      </c>
      <c r="L86" s="204">
        <f t="shared" si="83"/>
        <v>1.240694789081886E-5</v>
      </c>
      <c r="M86" s="204">
        <f t="shared" si="87"/>
        <v>1.240694789081886E-5</v>
      </c>
      <c r="N86" s="204">
        <f t="shared" si="88"/>
        <v>1.240694789081886E-5</v>
      </c>
      <c r="O86" s="366" t="str">
        <f t="shared" si="89"/>
        <v>0%</v>
      </c>
      <c r="P86" s="213">
        <f t="shared" si="84"/>
        <v>0</v>
      </c>
      <c r="Q86" s="92">
        <f t="shared" si="84"/>
        <v>0</v>
      </c>
      <c r="R86" s="92">
        <f t="shared" si="84"/>
        <v>0</v>
      </c>
      <c r="S86" s="92">
        <f t="shared" si="91"/>
        <v>1.240694789081886E-5</v>
      </c>
      <c r="T86" s="92">
        <f t="shared" si="91"/>
        <v>0</v>
      </c>
      <c r="U86" s="92"/>
      <c r="AA86" s="154"/>
      <c r="AI86" s="29"/>
      <c r="AJ86" s="29"/>
      <c r="AK86" s="29"/>
      <c r="AL86" s="29"/>
      <c r="AN86" s="29"/>
      <c r="AO86" s="29"/>
      <c r="AP86" s="29"/>
      <c r="AQ86" s="29"/>
      <c r="BH86" s="97"/>
      <c r="BI86" s="97"/>
      <c r="BJ86" s="97"/>
      <c r="BK86" s="97"/>
      <c r="BL86" s="97"/>
      <c r="BM86" s="97"/>
      <c r="BN86" s="97"/>
      <c r="BO86" s="97"/>
    </row>
    <row r="87" spans="1:67" x14ac:dyDescent="0.15">
      <c r="A87" s="42" t="s">
        <v>56</v>
      </c>
      <c r="B87" s="53">
        <f t="shared" si="98"/>
        <v>6.2034739454094301E-6</v>
      </c>
      <c r="C87" s="53">
        <f t="shared" si="99"/>
        <v>6.2034739454094301E-6</v>
      </c>
      <c r="D87" s="53">
        <f t="shared" si="100"/>
        <v>6.2034739454094301E-6</v>
      </c>
      <c r="E87" s="53">
        <f t="shared" si="101"/>
        <v>6.2034739454094301E-6</v>
      </c>
      <c r="F87" s="53">
        <f t="shared" si="102"/>
        <v>6.2034739454094301E-6</v>
      </c>
      <c r="G87" s="204">
        <f t="shared" si="103"/>
        <v>6.2034739454094301E-6</v>
      </c>
      <c r="H87" s="204">
        <f t="shared" si="86"/>
        <v>6.2034739454094301E-6</v>
      </c>
      <c r="I87" s="204">
        <f t="shared" si="80"/>
        <v>6.2034739454094301E-6</v>
      </c>
      <c r="J87" s="204">
        <f t="shared" si="81"/>
        <v>6.2034739454094301E-6</v>
      </c>
      <c r="K87" s="204">
        <f t="shared" si="82"/>
        <v>6.2034739454094301E-6</v>
      </c>
      <c r="L87" s="204">
        <f t="shared" si="83"/>
        <v>6.2034739454094301E-6</v>
      </c>
      <c r="M87" s="204">
        <f t="shared" si="87"/>
        <v>6.2034739454094301E-6</v>
      </c>
      <c r="N87" s="204">
        <f t="shared" si="88"/>
        <v>6.2034739454094301E-6</v>
      </c>
      <c r="O87" s="366" t="str">
        <f t="shared" si="89"/>
        <v>0%</v>
      </c>
      <c r="P87" s="213">
        <f t="shared" ref="P87:Q93" si="104">IF(P$53=0,0%,SUMPRODUCT(($B$50:$O$50=P$50)*$B$53:$O$53*$B87:$O87)/P$53)</f>
        <v>0</v>
      </c>
      <c r="Q87" s="92">
        <f t="shared" si="104"/>
        <v>0</v>
      </c>
      <c r="R87" s="92">
        <f t="shared" ref="R87:T93" si="105">IF(R$53=0,0%,SUMPRODUCT(($B$50:$O$50=R$50)*$B$53:$O$53*$B87:$O87)/R$53)</f>
        <v>0</v>
      </c>
      <c r="S87" s="92">
        <f t="shared" si="105"/>
        <v>6.2034739454094301E-6</v>
      </c>
      <c r="T87" s="92">
        <f t="shared" si="105"/>
        <v>0</v>
      </c>
      <c r="U87" s="92"/>
      <c r="AA87" s="154"/>
      <c r="AI87" s="29"/>
      <c r="AJ87" s="29"/>
      <c r="AK87" s="29"/>
      <c r="AL87" s="29"/>
      <c r="AN87" s="29"/>
      <c r="AO87" s="29"/>
      <c r="AP87" s="29"/>
      <c r="AQ87" s="29"/>
      <c r="BH87" s="97"/>
      <c r="BI87" s="97"/>
      <c r="BJ87" s="97"/>
      <c r="BK87" s="97"/>
      <c r="BL87" s="97"/>
      <c r="BM87" s="97"/>
      <c r="BN87" s="97"/>
      <c r="BO87" s="97"/>
    </row>
    <row r="88" spans="1:67" x14ac:dyDescent="0.15">
      <c r="A88" s="42" t="s">
        <v>57</v>
      </c>
      <c r="B88" s="53">
        <f t="shared" si="98"/>
        <v>1.240694789081886E-5</v>
      </c>
      <c r="C88" s="53">
        <f t="shared" si="99"/>
        <v>1.240694789081886E-5</v>
      </c>
      <c r="D88" s="53">
        <f t="shared" si="100"/>
        <v>1.240694789081886E-5</v>
      </c>
      <c r="E88" s="53">
        <f t="shared" si="101"/>
        <v>1.240694789081886E-5</v>
      </c>
      <c r="F88" s="53">
        <f t="shared" si="102"/>
        <v>1.240694789081886E-5</v>
      </c>
      <c r="G88" s="204">
        <f t="shared" si="103"/>
        <v>1.240694789081886E-5</v>
      </c>
      <c r="H88" s="204">
        <f t="shared" si="86"/>
        <v>1.240694789081886E-5</v>
      </c>
      <c r="I88" s="204">
        <f t="shared" si="80"/>
        <v>1.240694789081886E-5</v>
      </c>
      <c r="J88" s="204">
        <f t="shared" si="81"/>
        <v>1.240694789081886E-5</v>
      </c>
      <c r="K88" s="204">
        <f t="shared" si="82"/>
        <v>1.240694789081886E-5</v>
      </c>
      <c r="L88" s="204">
        <f t="shared" si="83"/>
        <v>1.240694789081886E-5</v>
      </c>
      <c r="M88" s="204">
        <f t="shared" si="87"/>
        <v>1.240694789081886E-5</v>
      </c>
      <c r="N88" s="204">
        <f t="shared" si="88"/>
        <v>1.240694789081886E-5</v>
      </c>
      <c r="O88" s="366" t="str">
        <f t="shared" si="89"/>
        <v>0%</v>
      </c>
      <c r="P88" s="213">
        <f t="shared" si="104"/>
        <v>0</v>
      </c>
      <c r="Q88" s="92">
        <f t="shared" si="104"/>
        <v>0</v>
      </c>
      <c r="R88" s="92">
        <f t="shared" si="105"/>
        <v>0</v>
      </c>
      <c r="S88" s="92">
        <f t="shared" si="105"/>
        <v>1.240694789081886E-5</v>
      </c>
      <c r="T88" s="92">
        <f t="shared" si="105"/>
        <v>0</v>
      </c>
      <c r="U88" s="92"/>
      <c r="AA88" s="154"/>
      <c r="AI88" s="29"/>
      <c r="AJ88" s="29"/>
      <c r="AK88" s="29"/>
      <c r="AL88" s="29"/>
      <c r="AN88" s="29"/>
      <c r="AO88" s="29"/>
      <c r="AP88" s="29"/>
      <c r="AQ88" s="29"/>
      <c r="BH88" s="97"/>
      <c r="BI88" s="97"/>
      <c r="BJ88" s="97"/>
      <c r="BK88" s="97"/>
      <c r="BL88" s="97"/>
      <c r="BM88" s="97"/>
      <c r="BN88" s="97"/>
      <c r="BO88" s="97"/>
    </row>
    <row r="89" spans="1:67" x14ac:dyDescent="0.15">
      <c r="A89" s="42" t="s">
        <v>58</v>
      </c>
      <c r="B89" s="53">
        <f t="shared" si="98"/>
        <v>5.8933002481389573E-4</v>
      </c>
      <c r="C89" s="53">
        <f t="shared" si="99"/>
        <v>5.8933002481389573E-4</v>
      </c>
      <c r="D89" s="53">
        <f t="shared" si="100"/>
        <v>5.8933002481389573E-4</v>
      </c>
      <c r="E89" s="53">
        <f t="shared" si="101"/>
        <v>5.8933002481389573E-4</v>
      </c>
      <c r="F89" s="53">
        <f t="shared" si="102"/>
        <v>5.8933002481389573E-4</v>
      </c>
      <c r="G89" s="204">
        <f t="shared" si="103"/>
        <v>5.8933002481389573E-4</v>
      </c>
      <c r="H89" s="204">
        <f t="shared" si="86"/>
        <v>5.8933002481389573E-4</v>
      </c>
      <c r="I89" s="204">
        <f t="shared" si="80"/>
        <v>5.8933002481389573E-4</v>
      </c>
      <c r="J89" s="204">
        <f t="shared" si="81"/>
        <v>5.8933002481389573E-4</v>
      </c>
      <c r="K89" s="204">
        <f t="shared" si="82"/>
        <v>5.8933002481389573E-4</v>
      </c>
      <c r="L89" s="204">
        <f t="shared" si="83"/>
        <v>5.8933002481389573E-4</v>
      </c>
      <c r="M89" s="204">
        <f t="shared" si="87"/>
        <v>5.8933002481389573E-4</v>
      </c>
      <c r="N89" s="204">
        <f t="shared" si="88"/>
        <v>5.8933002481389573E-4</v>
      </c>
      <c r="O89" s="366" t="str">
        <f t="shared" si="89"/>
        <v>0%</v>
      </c>
      <c r="P89" s="213">
        <f t="shared" si="104"/>
        <v>0</v>
      </c>
      <c r="Q89" s="92">
        <f t="shared" si="104"/>
        <v>0</v>
      </c>
      <c r="R89" s="92">
        <f t="shared" si="105"/>
        <v>0</v>
      </c>
      <c r="S89" s="92">
        <f t="shared" si="105"/>
        <v>5.8933002481389573E-4</v>
      </c>
      <c r="T89" s="92">
        <f t="shared" si="105"/>
        <v>0</v>
      </c>
      <c r="U89" s="92"/>
      <c r="AA89" s="154"/>
      <c r="AI89" s="29"/>
      <c r="AJ89" s="29"/>
      <c r="AK89" s="29"/>
      <c r="AL89" s="29"/>
      <c r="AN89" s="29"/>
      <c r="AO89" s="29"/>
      <c r="AP89" s="29"/>
      <c r="AQ89" s="29"/>
      <c r="BH89" s="97"/>
      <c r="BI89" s="97"/>
      <c r="BJ89" s="97"/>
      <c r="BK89" s="97"/>
      <c r="BL89" s="97"/>
      <c r="BM89" s="97"/>
      <c r="BN89" s="97"/>
      <c r="BO89" s="97"/>
    </row>
    <row r="90" spans="1:67" x14ac:dyDescent="0.15">
      <c r="A90" s="72" t="s">
        <v>39</v>
      </c>
      <c r="B90" s="61">
        <f t="shared" si="98"/>
        <v>0</v>
      </c>
      <c r="C90" s="61">
        <f t="shared" si="99"/>
        <v>0</v>
      </c>
      <c r="D90" s="61">
        <f t="shared" si="100"/>
        <v>0</v>
      </c>
      <c r="E90" s="61">
        <f t="shared" si="101"/>
        <v>0</v>
      </c>
      <c r="F90" s="61">
        <f t="shared" si="102"/>
        <v>0</v>
      </c>
      <c r="G90" s="205">
        <f t="shared" si="103"/>
        <v>0</v>
      </c>
      <c r="H90" s="205">
        <f t="shared" si="86"/>
        <v>0</v>
      </c>
      <c r="I90" s="205">
        <f t="shared" si="80"/>
        <v>0</v>
      </c>
      <c r="J90" s="205">
        <f t="shared" si="81"/>
        <v>0</v>
      </c>
      <c r="K90" s="205">
        <f t="shared" si="82"/>
        <v>0</v>
      </c>
      <c r="L90" s="205">
        <f t="shared" si="83"/>
        <v>0</v>
      </c>
      <c r="M90" s="205">
        <f t="shared" si="87"/>
        <v>0</v>
      </c>
      <c r="N90" s="205">
        <f t="shared" si="88"/>
        <v>0</v>
      </c>
      <c r="O90" s="366" t="str">
        <f t="shared" si="89"/>
        <v>0%</v>
      </c>
      <c r="P90" s="213">
        <f t="shared" si="104"/>
        <v>0</v>
      </c>
      <c r="Q90" s="92">
        <f t="shared" si="104"/>
        <v>0</v>
      </c>
      <c r="R90" s="92">
        <f t="shared" si="105"/>
        <v>0</v>
      </c>
      <c r="S90" s="92">
        <f t="shared" si="105"/>
        <v>0</v>
      </c>
      <c r="T90" s="92">
        <f t="shared" si="105"/>
        <v>0</v>
      </c>
      <c r="U90" s="92"/>
      <c r="AA90" s="154"/>
      <c r="AI90" s="29"/>
      <c r="AJ90" s="29"/>
      <c r="AK90" s="29"/>
      <c r="AL90" s="29"/>
      <c r="AN90" s="29"/>
      <c r="AO90" s="29"/>
      <c r="AP90" s="29"/>
      <c r="AQ90" s="29"/>
      <c r="BH90" s="97"/>
      <c r="BI90" s="97"/>
      <c r="BJ90" s="97"/>
      <c r="BK90" s="97"/>
      <c r="BL90" s="97"/>
      <c r="BM90" s="97"/>
      <c r="BN90" s="97"/>
      <c r="BO90" s="97"/>
    </row>
    <row r="91" spans="1:67" x14ac:dyDescent="0.15">
      <c r="A91" s="76" t="s">
        <v>28</v>
      </c>
      <c r="B91" s="93">
        <f t="shared" si="98"/>
        <v>0</v>
      </c>
      <c r="C91" s="93">
        <f t="shared" si="99"/>
        <v>0</v>
      </c>
      <c r="D91" s="93">
        <f t="shared" si="100"/>
        <v>0</v>
      </c>
      <c r="E91" s="93">
        <f t="shared" si="101"/>
        <v>0</v>
      </c>
      <c r="F91" s="93">
        <f t="shared" si="102"/>
        <v>0</v>
      </c>
      <c r="G91" s="206">
        <f t="shared" si="103"/>
        <v>0</v>
      </c>
      <c r="H91" s="206">
        <f t="shared" si="86"/>
        <v>0</v>
      </c>
      <c r="I91" s="206">
        <f t="shared" si="80"/>
        <v>0</v>
      </c>
      <c r="J91" s="206">
        <f t="shared" si="81"/>
        <v>0</v>
      </c>
      <c r="K91" s="206">
        <f t="shared" si="82"/>
        <v>0</v>
      </c>
      <c r="L91" s="206">
        <f t="shared" si="83"/>
        <v>0</v>
      </c>
      <c r="M91" s="206">
        <f t="shared" si="87"/>
        <v>0</v>
      </c>
      <c r="N91" s="206">
        <f t="shared" si="88"/>
        <v>0</v>
      </c>
      <c r="O91" s="366" t="str">
        <f t="shared" si="89"/>
        <v>0%</v>
      </c>
      <c r="P91" s="213">
        <f t="shared" si="104"/>
        <v>0</v>
      </c>
      <c r="Q91" s="92">
        <f t="shared" si="104"/>
        <v>0</v>
      </c>
      <c r="R91" s="92">
        <f t="shared" si="105"/>
        <v>0</v>
      </c>
      <c r="S91" s="92">
        <f t="shared" si="105"/>
        <v>0</v>
      </c>
      <c r="T91" s="92">
        <f t="shared" si="105"/>
        <v>0</v>
      </c>
      <c r="U91" s="92"/>
      <c r="AA91" s="154"/>
      <c r="AI91" s="29"/>
      <c r="AJ91" s="29"/>
      <c r="AK91" s="29"/>
      <c r="AL91" s="29"/>
      <c r="AN91" s="29"/>
      <c r="AO91" s="29"/>
      <c r="AP91" s="29"/>
      <c r="AQ91" s="29"/>
      <c r="BH91" s="97"/>
      <c r="BI91" s="97"/>
      <c r="BJ91" s="97"/>
      <c r="BK91" s="97"/>
      <c r="BL91" s="97"/>
      <c r="BM91" s="97"/>
      <c r="BN91" s="97"/>
      <c r="BO91" s="97"/>
    </row>
    <row r="92" spans="1:67" x14ac:dyDescent="0.15">
      <c r="A92" s="81" t="s">
        <v>478</v>
      </c>
      <c r="B92" s="8">
        <f>F46</f>
        <v>2.1999999999999999E-2</v>
      </c>
      <c r="C92" s="8">
        <f>K46</f>
        <v>0</v>
      </c>
      <c r="D92" s="8">
        <f>P46</f>
        <v>0</v>
      </c>
      <c r="E92" s="8">
        <f>U46</f>
        <v>0</v>
      </c>
      <c r="F92" s="8">
        <f>Z46</f>
        <v>0</v>
      </c>
      <c r="G92" s="201">
        <f>AE46</f>
        <v>0</v>
      </c>
      <c r="H92" s="201">
        <f t="shared" si="86"/>
        <v>0</v>
      </c>
      <c r="I92" s="201">
        <f t="shared" si="80"/>
        <v>0</v>
      </c>
      <c r="J92" s="201">
        <f t="shared" si="81"/>
        <v>0</v>
      </c>
      <c r="K92" s="201">
        <f t="shared" si="82"/>
        <v>0</v>
      </c>
      <c r="L92" s="201">
        <f t="shared" si="83"/>
        <v>0</v>
      </c>
      <c r="M92" s="201">
        <f t="shared" si="87"/>
        <v>0</v>
      </c>
      <c r="N92" s="201">
        <f t="shared" si="88"/>
        <v>0</v>
      </c>
      <c r="O92" s="366" t="str">
        <f t="shared" si="89"/>
        <v>0%</v>
      </c>
      <c r="P92" s="213">
        <f t="shared" si="104"/>
        <v>0</v>
      </c>
      <c r="Q92" s="92">
        <f t="shared" si="104"/>
        <v>0</v>
      </c>
      <c r="R92" s="92">
        <f t="shared" si="105"/>
        <v>0</v>
      </c>
      <c r="S92" s="92">
        <f t="shared" si="105"/>
        <v>2.1999999999999999E-2</v>
      </c>
      <c r="T92" s="92">
        <f t="shared" si="105"/>
        <v>0</v>
      </c>
      <c r="U92" s="92"/>
      <c r="AA92" s="154"/>
      <c r="AI92" s="29"/>
      <c r="AJ92" s="29"/>
      <c r="AK92" s="29"/>
      <c r="AL92" s="29"/>
      <c r="AN92" s="29"/>
      <c r="AO92" s="29"/>
      <c r="AP92" s="29"/>
      <c r="AQ92" s="29"/>
      <c r="BH92" s="97"/>
      <c r="BI92" s="97"/>
      <c r="BJ92" s="97"/>
      <c r="BK92" s="97"/>
      <c r="BL92" s="97"/>
      <c r="BM92" s="97"/>
      <c r="BN92" s="97"/>
      <c r="BO92" s="97"/>
    </row>
    <row r="93" spans="1:67" x14ac:dyDescent="0.15">
      <c r="A93" s="81" t="s">
        <v>480</v>
      </c>
      <c r="B93" s="8">
        <f>G46</f>
        <v>0</v>
      </c>
      <c r="C93" s="8">
        <f>L46</f>
        <v>0</v>
      </c>
      <c r="D93" s="8">
        <f>Q46</f>
        <v>0</v>
      </c>
      <c r="E93" s="8">
        <f>V46</f>
        <v>0</v>
      </c>
      <c r="F93" s="8">
        <f>AA46</f>
        <v>0</v>
      </c>
      <c r="G93" s="201">
        <f>AF46</f>
        <v>0</v>
      </c>
      <c r="H93" s="201">
        <f t="shared" si="86"/>
        <v>0</v>
      </c>
      <c r="I93" s="201">
        <f t="shared" si="80"/>
        <v>0</v>
      </c>
      <c r="J93" s="201">
        <f t="shared" si="81"/>
        <v>0</v>
      </c>
      <c r="K93" s="201">
        <f t="shared" si="82"/>
        <v>0</v>
      </c>
      <c r="L93" s="201">
        <f t="shared" si="83"/>
        <v>0</v>
      </c>
      <c r="M93" s="201">
        <f t="shared" si="87"/>
        <v>0</v>
      </c>
      <c r="N93" s="201">
        <f t="shared" si="88"/>
        <v>0</v>
      </c>
      <c r="O93" s="366" t="str">
        <f t="shared" si="89"/>
        <v>0%</v>
      </c>
      <c r="P93" s="213">
        <f t="shared" si="104"/>
        <v>0</v>
      </c>
      <c r="Q93" s="92">
        <f t="shared" si="104"/>
        <v>0</v>
      </c>
      <c r="R93" s="92">
        <f t="shared" si="105"/>
        <v>0</v>
      </c>
      <c r="S93" s="92">
        <f t="shared" si="105"/>
        <v>0</v>
      </c>
      <c r="T93" s="92">
        <f t="shared" si="105"/>
        <v>0</v>
      </c>
      <c r="U93" s="92"/>
      <c r="AA93" s="154"/>
      <c r="AI93" s="29"/>
      <c r="AJ93" s="29"/>
      <c r="AK93" s="29"/>
      <c r="AL93" s="29"/>
      <c r="AN93" s="29"/>
      <c r="AO93" s="29"/>
      <c r="AP93" s="29"/>
      <c r="AQ93" s="29"/>
      <c r="BH93" s="97"/>
      <c r="BI93" s="97"/>
      <c r="BJ93" s="97"/>
      <c r="BK93" s="97"/>
      <c r="BL93" s="97"/>
      <c r="BM93" s="97"/>
      <c r="BN93" s="97"/>
      <c r="BO93" s="97"/>
    </row>
  </sheetData>
  <mergeCells count="33">
    <mergeCell ref="A49:O49"/>
    <mergeCell ref="P49:U49"/>
    <mergeCell ref="E3:I3"/>
    <mergeCell ref="J3:N3"/>
    <mergeCell ref="O3:S3"/>
    <mergeCell ref="T3:X3"/>
    <mergeCell ref="O4:S4"/>
    <mergeCell ref="T4:X4"/>
    <mergeCell ref="W49:X49"/>
    <mergeCell ref="B2:C2"/>
    <mergeCell ref="E2:M2"/>
    <mergeCell ref="D2:D3"/>
    <mergeCell ref="A48:K48"/>
    <mergeCell ref="E4:I4"/>
    <mergeCell ref="J4:N4"/>
    <mergeCell ref="AS3:AW3"/>
    <mergeCell ref="AI4:AM4"/>
    <mergeCell ref="AN4:AR4"/>
    <mergeCell ref="AS4:AW4"/>
    <mergeCell ref="AX4:BB4"/>
    <mergeCell ref="Y3:AC3"/>
    <mergeCell ref="AD3:AH3"/>
    <mergeCell ref="AI3:AM3"/>
    <mergeCell ref="AN3:AR3"/>
    <mergeCell ref="Y4:AC4"/>
    <mergeCell ref="AD4:AH4"/>
    <mergeCell ref="BH3:BL3"/>
    <mergeCell ref="BH4:BL4"/>
    <mergeCell ref="BM3:BQ3"/>
    <mergeCell ref="BM4:BQ4"/>
    <mergeCell ref="AX3:BB3"/>
    <mergeCell ref="BC3:BG3"/>
    <mergeCell ref="BC4:BG4"/>
  </mergeCells>
  <phoneticPr fontId="2" type="noConversion"/>
  <conditionalFormatting sqref="H21:I21">
    <cfRule type="cellIs" dxfId="13270" priority="527" operator="lessThan">
      <formula>#REF!</formula>
    </cfRule>
  </conditionalFormatting>
  <conditionalFormatting sqref="H9:I9">
    <cfRule type="cellIs" dxfId="13269" priority="529" operator="lessThan">
      <formula>#REF!</formula>
    </cfRule>
    <cfRule type="cellIs" dxfId="13268" priority="530" operator="greaterThan">
      <formula>#REF!</formula>
    </cfRule>
  </conditionalFormatting>
  <conditionalFormatting sqref="H10:I10">
    <cfRule type="cellIs" dxfId="13267" priority="528" operator="lessThan">
      <formula>#REF!</formula>
    </cfRule>
  </conditionalFormatting>
  <conditionalFormatting sqref="H11:I11">
    <cfRule type="cellIs" dxfId="13266" priority="526" operator="lessThan">
      <formula>#REF!</formula>
    </cfRule>
  </conditionalFormatting>
  <conditionalFormatting sqref="H12:I12">
    <cfRule type="cellIs" dxfId="13265" priority="525" operator="lessThan">
      <formula>#REF!</formula>
    </cfRule>
  </conditionalFormatting>
  <conditionalFormatting sqref="O19 O13 O17 O15">
    <cfRule type="cellIs" dxfId="13264" priority="524" operator="greaterThan">
      <formula>#REF!</formula>
    </cfRule>
  </conditionalFormatting>
  <conditionalFormatting sqref="H20:I20">
    <cfRule type="cellIs" dxfId="13263" priority="531" operator="lessThan">
      <formula>#REF!</formula>
    </cfRule>
    <cfRule type="cellIs" dxfId="13262" priority="532" operator="lessThan">
      <formula>#REF!</formula>
    </cfRule>
  </conditionalFormatting>
  <conditionalFormatting sqref="M21">
    <cfRule type="cellIs" dxfId="13261" priority="521" operator="lessThan">
      <formula>#REF!</formula>
    </cfRule>
  </conditionalFormatting>
  <conditionalFormatting sqref="M11:N11">
    <cfRule type="cellIs" dxfId="13260" priority="520" operator="lessThan">
      <formula>#REF!</formula>
    </cfRule>
  </conditionalFormatting>
  <conditionalFormatting sqref="M12:N12">
    <cfRule type="cellIs" dxfId="13259" priority="519" operator="lessThan">
      <formula>#REF!</formula>
    </cfRule>
  </conditionalFormatting>
  <conditionalFormatting sqref="M20">
    <cfRule type="cellIs" dxfId="13258" priority="522" operator="lessThan">
      <formula>#REF!</formula>
    </cfRule>
    <cfRule type="cellIs" dxfId="13257" priority="523" operator="lessThan">
      <formula>#REF!</formula>
    </cfRule>
  </conditionalFormatting>
  <conditionalFormatting sqref="L13">
    <cfRule type="cellIs" dxfId="13256" priority="512" operator="greaterThan">
      <formula>#REF!</formula>
    </cfRule>
  </conditionalFormatting>
  <conditionalFormatting sqref="H30:I30">
    <cfRule type="cellIs" dxfId="13255" priority="508" operator="lessThan">
      <formula>#REF!</formula>
    </cfRule>
  </conditionalFormatting>
  <conditionalFormatting sqref="H29:I29">
    <cfRule type="cellIs" dxfId="13254" priority="509" operator="lessThan">
      <formula>#REF!</formula>
    </cfRule>
    <cfRule type="cellIs" dxfId="13253" priority="510" operator="lessThan">
      <formula>#REF!</formula>
    </cfRule>
  </conditionalFormatting>
  <conditionalFormatting sqref="M30">
    <cfRule type="cellIs" dxfId="13252" priority="505" operator="lessThan">
      <formula>#REF!</formula>
    </cfRule>
  </conditionalFormatting>
  <conditionalFormatting sqref="M29">
    <cfRule type="cellIs" dxfId="13251" priority="506" operator="lessThan">
      <formula>#REF!</formula>
    </cfRule>
    <cfRule type="cellIs" dxfId="13250" priority="507" operator="lessThan">
      <formula>#REF!</formula>
    </cfRule>
  </conditionalFormatting>
  <conditionalFormatting sqref="H39:I39">
    <cfRule type="cellIs" dxfId="13249" priority="502" operator="lessThan">
      <formula>#REF!</formula>
    </cfRule>
  </conditionalFormatting>
  <conditionalFormatting sqref="H38:I38">
    <cfRule type="cellIs" dxfId="13248" priority="503" operator="lessThan">
      <formula>#REF!</formula>
    </cfRule>
    <cfRule type="cellIs" dxfId="13247" priority="504" operator="lessThan">
      <formula>#REF!</formula>
    </cfRule>
  </conditionalFormatting>
  <conditionalFormatting sqref="M39">
    <cfRule type="cellIs" dxfId="13246" priority="499" operator="lessThan">
      <formula>#REF!</formula>
    </cfRule>
  </conditionalFormatting>
  <conditionalFormatting sqref="R21">
    <cfRule type="cellIs" dxfId="13245" priority="496" operator="lessThan">
      <formula>#REF!</formula>
    </cfRule>
  </conditionalFormatting>
  <conditionalFormatting sqref="R11:S11">
    <cfRule type="cellIs" dxfId="13244" priority="495" operator="lessThan">
      <formula>#REF!</formula>
    </cfRule>
  </conditionalFormatting>
  <conditionalFormatting sqref="R12:S12">
    <cfRule type="cellIs" dxfId="13243" priority="494" operator="lessThan">
      <formula>#REF!</formula>
    </cfRule>
  </conditionalFormatting>
  <conditionalFormatting sqref="R20">
    <cfRule type="cellIs" dxfId="13242" priority="497" operator="lessThan">
      <formula>#REF!</formula>
    </cfRule>
    <cfRule type="cellIs" dxfId="13241" priority="498" operator="lessThan">
      <formula>#REF!</formula>
    </cfRule>
  </conditionalFormatting>
  <conditionalFormatting sqref="R30">
    <cfRule type="cellIs" dxfId="13240" priority="491" operator="lessThan">
      <formula>#REF!</formula>
    </cfRule>
  </conditionalFormatting>
  <conditionalFormatting sqref="R29">
    <cfRule type="cellIs" dxfId="13239" priority="492" operator="lessThan">
      <formula>#REF!</formula>
    </cfRule>
    <cfRule type="cellIs" dxfId="13238" priority="493" operator="lessThan">
      <formula>#REF!</formula>
    </cfRule>
  </conditionalFormatting>
  <conditionalFormatting sqref="R39">
    <cfRule type="cellIs" dxfId="13237" priority="488" operator="lessThan">
      <formula>#REF!</formula>
    </cfRule>
  </conditionalFormatting>
  <conditionalFormatting sqref="M9:N9">
    <cfRule type="cellIs" dxfId="13236" priority="486" operator="lessThan">
      <formula>#REF!</formula>
    </cfRule>
    <cfRule type="cellIs" dxfId="13235" priority="487" operator="greaterThan">
      <formula>#REF!</formula>
    </cfRule>
  </conditionalFormatting>
  <conditionalFormatting sqref="R9:S9">
    <cfRule type="cellIs" dxfId="13234" priority="483" operator="lessThan">
      <formula>#REF!</formula>
    </cfRule>
    <cfRule type="cellIs" dxfId="13233" priority="484" operator="greaterThan">
      <formula>#REF!</formula>
    </cfRule>
  </conditionalFormatting>
  <conditionalFormatting sqref="T19 T13:T15 T17">
    <cfRule type="cellIs" dxfId="13232" priority="481" operator="greaterThan">
      <formula>#REF!</formula>
    </cfRule>
  </conditionalFormatting>
  <conditionalFormatting sqref="W21">
    <cfRule type="cellIs" dxfId="13231" priority="478" operator="lessThan">
      <formula>#REF!</formula>
    </cfRule>
  </conditionalFormatting>
  <conditionalFormatting sqref="W11:X11">
    <cfRule type="cellIs" dxfId="13230" priority="477" operator="lessThan">
      <formula>#REF!</formula>
    </cfRule>
  </conditionalFormatting>
  <conditionalFormatting sqref="W12:X12">
    <cfRule type="cellIs" dxfId="13229" priority="476" operator="lessThan">
      <formula>#REF!</formula>
    </cfRule>
  </conditionalFormatting>
  <conditionalFormatting sqref="W20">
    <cfRule type="cellIs" dxfId="13228" priority="479" operator="lessThan">
      <formula>#REF!</formula>
    </cfRule>
    <cfRule type="cellIs" dxfId="13227" priority="480" operator="lessThan">
      <formula>#REF!</formula>
    </cfRule>
  </conditionalFormatting>
  <conditionalFormatting sqref="W30">
    <cfRule type="cellIs" dxfId="13226" priority="473" operator="lessThan">
      <formula>#REF!</formula>
    </cfRule>
  </conditionalFormatting>
  <conditionalFormatting sqref="W29">
    <cfRule type="cellIs" dxfId="13225" priority="474" operator="lessThan">
      <formula>#REF!</formula>
    </cfRule>
    <cfRule type="cellIs" dxfId="13224" priority="475" operator="lessThan">
      <formula>#REF!</formula>
    </cfRule>
  </conditionalFormatting>
  <conditionalFormatting sqref="W39">
    <cfRule type="cellIs" dxfId="13223" priority="470" operator="lessThan">
      <formula>#REF!</formula>
    </cfRule>
  </conditionalFormatting>
  <conditionalFormatting sqref="W9:X9">
    <cfRule type="cellIs" dxfId="13222" priority="468" operator="lessThan">
      <formula>#REF!</formula>
    </cfRule>
    <cfRule type="cellIs" dxfId="13221" priority="469" operator="greaterThan">
      <formula>#REF!</formula>
    </cfRule>
  </conditionalFormatting>
  <conditionalFormatting sqref="Y19 Y13:Y15 Y17">
    <cfRule type="cellIs" dxfId="13220" priority="466" operator="greaterThan">
      <formula>#REF!</formula>
    </cfRule>
  </conditionalFormatting>
  <conditionalFormatting sqref="AB21">
    <cfRule type="cellIs" dxfId="13219" priority="463" operator="lessThan">
      <formula>#REF!</formula>
    </cfRule>
  </conditionalFormatting>
  <conditionalFormatting sqref="AB11:AC11">
    <cfRule type="cellIs" dxfId="13218" priority="462" operator="lessThan">
      <formula>#REF!</formula>
    </cfRule>
  </conditionalFormatting>
  <conditionalFormatting sqref="AB12:AC12">
    <cfRule type="cellIs" dxfId="13217" priority="461" operator="lessThan">
      <formula>#REF!</formula>
    </cfRule>
  </conditionalFormatting>
  <conditionalFormatting sqref="AB20">
    <cfRule type="cellIs" dxfId="13216" priority="464" operator="lessThan">
      <formula>#REF!</formula>
    </cfRule>
    <cfRule type="cellIs" dxfId="13215" priority="465" operator="lessThan">
      <formula>#REF!</formula>
    </cfRule>
  </conditionalFormatting>
  <conditionalFormatting sqref="AB30">
    <cfRule type="cellIs" dxfId="13214" priority="458" operator="lessThan">
      <formula>#REF!</formula>
    </cfRule>
  </conditionalFormatting>
  <conditionalFormatting sqref="AB29">
    <cfRule type="cellIs" dxfId="13213" priority="459" operator="lessThan">
      <formula>#REF!</formula>
    </cfRule>
    <cfRule type="cellIs" dxfId="13212" priority="460" operator="lessThan">
      <formula>#REF!</formula>
    </cfRule>
  </conditionalFormatting>
  <conditionalFormatting sqref="AB39">
    <cfRule type="cellIs" dxfId="13211" priority="455" operator="lessThan">
      <formula>#REF!</formula>
    </cfRule>
  </conditionalFormatting>
  <conditionalFormatting sqref="AB9:AC9">
    <cfRule type="cellIs" dxfId="13210" priority="453" operator="lessThan">
      <formula>#REF!</formula>
    </cfRule>
    <cfRule type="cellIs" dxfId="13209" priority="454" operator="greaterThan">
      <formula>#REF!</formula>
    </cfRule>
  </conditionalFormatting>
  <conditionalFormatting sqref="AD19 AD13:AD15 AD17">
    <cfRule type="cellIs" dxfId="13208" priority="451" operator="greaterThan">
      <formula>#REF!</formula>
    </cfRule>
  </conditionalFormatting>
  <conditionalFormatting sqref="AG21">
    <cfRule type="cellIs" dxfId="13207" priority="448" operator="lessThan">
      <formula>#REF!</formula>
    </cfRule>
  </conditionalFormatting>
  <conditionalFormatting sqref="AG11:AH11">
    <cfRule type="cellIs" dxfId="13206" priority="447" operator="lessThan">
      <formula>#REF!</formula>
    </cfRule>
  </conditionalFormatting>
  <conditionalFormatting sqref="AG12:AH12">
    <cfRule type="cellIs" dxfId="13205" priority="446" operator="lessThan">
      <formula>#REF!</formula>
    </cfRule>
  </conditionalFormatting>
  <conditionalFormatting sqref="AG20">
    <cfRule type="cellIs" dxfId="13204" priority="449" operator="lessThan">
      <formula>#REF!</formula>
    </cfRule>
    <cfRule type="cellIs" dxfId="13203" priority="450" operator="lessThan">
      <formula>#REF!</formula>
    </cfRule>
  </conditionalFormatting>
  <conditionalFormatting sqref="AG30">
    <cfRule type="cellIs" dxfId="13202" priority="443" operator="lessThan">
      <formula>#REF!</formula>
    </cfRule>
  </conditionalFormatting>
  <conditionalFormatting sqref="AG29">
    <cfRule type="cellIs" dxfId="13201" priority="444" operator="lessThan">
      <formula>#REF!</formula>
    </cfRule>
    <cfRule type="cellIs" dxfId="13200" priority="445" operator="lessThan">
      <formula>#REF!</formula>
    </cfRule>
  </conditionalFormatting>
  <conditionalFormatting sqref="AG39">
    <cfRule type="cellIs" dxfId="13199" priority="440" operator="lessThan">
      <formula>#REF!</formula>
    </cfRule>
  </conditionalFormatting>
  <conditionalFormatting sqref="AG9:AH9">
    <cfRule type="cellIs" dxfId="13198" priority="438" operator="lessThan">
      <formula>#REF!</formula>
    </cfRule>
    <cfRule type="cellIs" dxfId="13197" priority="439" operator="greaterThan">
      <formula>#REF!</formula>
    </cfRule>
  </conditionalFormatting>
  <conditionalFormatting sqref="E17:G17">
    <cfRule type="cellIs" dxfId="13196" priority="432" operator="greaterThan">
      <formula>#REF!</formula>
    </cfRule>
  </conditionalFormatting>
  <conditionalFormatting sqref="L19 L17 L14:L15">
    <cfRule type="cellIs" dxfId="13195" priority="431" operator="greaterThan">
      <formula>#REF!</formula>
    </cfRule>
  </conditionalFormatting>
  <conditionalFormatting sqref="P13:Q13">
    <cfRule type="cellIs" dxfId="13194" priority="430" operator="greaterThan">
      <formula>#REF!</formula>
    </cfRule>
  </conditionalFormatting>
  <conditionalFormatting sqref="P19:Q19 P15:Q15 P17:Q17 Q14">
    <cfRule type="cellIs" dxfId="13193" priority="429" operator="greaterThan">
      <formula>#REF!</formula>
    </cfRule>
  </conditionalFormatting>
  <conditionalFormatting sqref="U13:V13">
    <cfRule type="cellIs" dxfId="13192" priority="428" operator="greaterThan">
      <formula>#REF!</formula>
    </cfRule>
  </conditionalFormatting>
  <conditionalFormatting sqref="U19:V19 U14:V15 U17:V17">
    <cfRule type="cellIs" dxfId="13191" priority="427" operator="greaterThan">
      <formula>#REF!</formula>
    </cfRule>
  </conditionalFormatting>
  <conditionalFormatting sqref="Z13:AA13">
    <cfRule type="cellIs" dxfId="13190" priority="426" operator="greaterThan">
      <formula>#REF!</formula>
    </cfRule>
  </conditionalFormatting>
  <conditionalFormatting sqref="Z19:AA19 Z14:AA15 Z17:AA17">
    <cfRule type="cellIs" dxfId="13189" priority="425" operator="greaterThan">
      <formula>#REF!</formula>
    </cfRule>
  </conditionalFormatting>
  <conditionalFormatting sqref="AE13:AF13">
    <cfRule type="cellIs" dxfId="13188" priority="424" operator="greaterThan">
      <formula>#REF!</formula>
    </cfRule>
  </conditionalFormatting>
  <conditionalFormatting sqref="AE19:AF19 AE14:AF15 AE17:AF17">
    <cfRule type="cellIs" dxfId="13187" priority="423" operator="greaterThan">
      <formula>#REF!</formula>
    </cfRule>
  </conditionalFormatting>
  <conditionalFormatting sqref="M38">
    <cfRule type="cellIs" dxfId="13186" priority="418" operator="lessThan">
      <formula>#REF!</formula>
    </cfRule>
    <cfRule type="cellIs" dxfId="13185" priority="419" operator="lessThan">
      <formula>#REF!</formula>
    </cfRule>
  </conditionalFormatting>
  <conditionalFormatting sqref="R38">
    <cfRule type="cellIs" dxfId="13184" priority="416" operator="lessThan">
      <formula>#REF!</formula>
    </cfRule>
    <cfRule type="cellIs" dxfId="13183" priority="417" operator="lessThan">
      <formula>#REF!</formula>
    </cfRule>
  </conditionalFormatting>
  <conditionalFormatting sqref="W38">
    <cfRule type="cellIs" dxfId="13182" priority="414" operator="lessThan">
      <formula>#REF!</formula>
    </cfRule>
    <cfRule type="cellIs" dxfId="13181" priority="415" operator="lessThan">
      <formula>#REF!</formula>
    </cfRule>
  </conditionalFormatting>
  <conditionalFormatting sqref="AB38">
    <cfRule type="cellIs" dxfId="13180" priority="412" operator="lessThan">
      <formula>#REF!</formula>
    </cfRule>
    <cfRule type="cellIs" dxfId="13179" priority="413" operator="lessThan">
      <formula>#REF!</formula>
    </cfRule>
  </conditionalFormatting>
  <conditionalFormatting sqref="AG38">
    <cfRule type="cellIs" dxfId="13178" priority="410" operator="lessThan">
      <formula>#REF!</formula>
    </cfRule>
    <cfRule type="cellIs" dxfId="13177" priority="411" operator="lessThan">
      <formula>#REF!</formula>
    </cfRule>
  </conditionalFormatting>
  <conditionalFormatting sqref="N10">
    <cfRule type="cellIs" dxfId="13176" priority="409" operator="lessThan">
      <formula>#REF!</formula>
    </cfRule>
  </conditionalFormatting>
  <conditionalFormatting sqref="S10">
    <cfRule type="cellIs" dxfId="13175" priority="408" operator="lessThan">
      <formula>#REF!</formula>
    </cfRule>
  </conditionalFormatting>
  <conditionalFormatting sqref="X10">
    <cfRule type="cellIs" dxfId="13174" priority="407" operator="lessThan">
      <formula>#REF!</formula>
    </cfRule>
  </conditionalFormatting>
  <conditionalFormatting sqref="AC10">
    <cfRule type="cellIs" dxfId="13173" priority="406" operator="lessThan">
      <formula>#REF!</formula>
    </cfRule>
  </conditionalFormatting>
  <conditionalFormatting sqref="AH10">
    <cfRule type="cellIs" dxfId="13172" priority="405" operator="lessThan">
      <formula>#REF!</formula>
    </cfRule>
  </conditionalFormatting>
  <conditionalFormatting sqref="AI19 AI13:AI15 AI17">
    <cfRule type="cellIs" dxfId="13171" priority="404" operator="greaterThan">
      <formula>#REF!</formula>
    </cfRule>
  </conditionalFormatting>
  <conditionalFormatting sqref="AL21">
    <cfRule type="cellIs" dxfId="13170" priority="401" operator="lessThan">
      <formula>#REF!</formula>
    </cfRule>
  </conditionalFormatting>
  <conditionalFormatting sqref="AL11:AM11">
    <cfRule type="cellIs" dxfId="13169" priority="400" operator="lessThan">
      <formula>#REF!</formula>
    </cfRule>
  </conditionalFormatting>
  <conditionalFormatting sqref="AL12:AM12">
    <cfRule type="cellIs" dxfId="13168" priority="399" operator="lessThan">
      <formula>#REF!</formula>
    </cfRule>
  </conditionalFormatting>
  <conditionalFormatting sqref="AL20">
    <cfRule type="cellIs" dxfId="13167" priority="402" operator="lessThan">
      <formula>#REF!</formula>
    </cfRule>
    <cfRule type="cellIs" dxfId="13166" priority="403" operator="lessThan">
      <formula>#REF!</formula>
    </cfRule>
  </conditionalFormatting>
  <conditionalFormatting sqref="AL30">
    <cfRule type="cellIs" dxfId="13165" priority="396" operator="lessThan">
      <formula>#REF!</formula>
    </cfRule>
  </conditionalFormatting>
  <conditionalFormatting sqref="AL29">
    <cfRule type="cellIs" dxfId="13164" priority="397" operator="lessThan">
      <formula>#REF!</formula>
    </cfRule>
    <cfRule type="cellIs" dxfId="13163" priority="398" operator="lessThan">
      <formula>#REF!</formula>
    </cfRule>
  </conditionalFormatting>
  <conditionalFormatting sqref="AL39">
    <cfRule type="cellIs" dxfId="13162" priority="395" operator="lessThan">
      <formula>#REF!</formula>
    </cfRule>
  </conditionalFormatting>
  <conditionalFormatting sqref="AL9:AM9">
    <cfRule type="cellIs" dxfId="13161" priority="393" operator="lessThan">
      <formula>#REF!</formula>
    </cfRule>
    <cfRule type="cellIs" dxfId="13160" priority="394" operator="greaterThan">
      <formula>#REF!</formula>
    </cfRule>
  </conditionalFormatting>
  <conditionalFormatting sqref="AJ13:AK13">
    <cfRule type="cellIs" dxfId="13159" priority="392" operator="greaterThan">
      <formula>#REF!</formula>
    </cfRule>
  </conditionalFormatting>
  <conditionalFormatting sqref="AJ19:AK19 AJ14:AK15 AJ17:AK17">
    <cfRule type="cellIs" dxfId="13158" priority="391" operator="greaterThan">
      <formula>#REF!</formula>
    </cfRule>
  </conditionalFormatting>
  <conditionalFormatting sqref="AL38">
    <cfRule type="cellIs" dxfId="13157" priority="389" operator="lessThan">
      <formula>#REF!</formula>
    </cfRule>
    <cfRule type="cellIs" dxfId="13156" priority="390" operator="lessThan">
      <formula>#REF!</formula>
    </cfRule>
  </conditionalFormatting>
  <conditionalFormatting sqref="AM10">
    <cfRule type="cellIs" dxfId="13155" priority="388" operator="lessThan">
      <formula>#REF!</formula>
    </cfRule>
  </conditionalFormatting>
  <conditionalFormatting sqref="AN19 AN13:AN15 AN17">
    <cfRule type="cellIs" dxfId="13154" priority="387" operator="greaterThan">
      <formula>#REF!</formula>
    </cfRule>
  </conditionalFormatting>
  <conditionalFormatting sqref="AQ21">
    <cfRule type="cellIs" dxfId="13153" priority="384" operator="lessThan">
      <formula>#REF!</formula>
    </cfRule>
  </conditionalFormatting>
  <conditionalFormatting sqref="AQ11:AR11">
    <cfRule type="cellIs" dxfId="13152" priority="383" operator="lessThan">
      <formula>#REF!</formula>
    </cfRule>
  </conditionalFormatting>
  <conditionalFormatting sqref="AQ12:AR12">
    <cfRule type="cellIs" dxfId="13151" priority="382" operator="lessThan">
      <formula>#REF!</formula>
    </cfRule>
  </conditionalFormatting>
  <conditionalFormatting sqref="AQ20">
    <cfRule type="cellIs" dxfId="13150" priority="385" operator="lessThan">
      <formula>#REF!</formula>
    </cfRule>
    <cfRule type="cellIs" dxfId="13149" priority="386" operator="lessThan">
      <formula>#REF!</formula>
    </cfRule>
  </conditionalFormatting>
  <conditionalFormatting sqref="AQ30">
    <cfRule type="cellIs" dxfId="13148" priority="379" operator="lessThan">
      <formula>#REF!</formula>
    </cfRule>
  </conditionalFormatting>
  <conditionalFormatting sqref="AQ29">
    <cfRule type="cellIs" dxfId="13147" priority="380" operator="lessThan">
      <formula>#REF!</formula>
    </cfRule>
    <cfRule type="cellIs" dxfId="13146" priority="381" operator="lessThan">
      <formula>#REF!</formula>
    </cfRule>
  </conditionalFormatting>
  <conditionalFormatting sqref="AQ39">
    <cfRule type="cellIs" dxfId="13145" priority="378" operator="lessThan">
      <formula>#REF!</formula>
    </cfRule>
  </conditionalFormatting>
  <conditionalFormatting sqref="AQ9:AR9">
    <cfRule type="cellIs" dxfId="13144" priority="376" operator="lessThan">
      <formula>#REF!</formula>
    </cfRule>
    <cfRule type="cellIs" dxfId="13143" priority="377" operator="greaterThan">
      <formula>#REF!</formula>
    </cfRule>
  </conditionalFormatting>
  <conditionalFormatting sqref="AO13:AP13">
    <cfRule type="cellIs" dxfId="13142" priority="375" operator="greaterThan">
      <formula>#REF!</formula>
    </cfRule>
  </conditionalFormatting>
  <conditionalFormatting sqref="AO19:AP19 AO14:AP15 AO17:AP17">
    <cfRule type="cellIs" dxfId="13141" priority="374" operator="greaterThan">
      <formula>#REF!</formula>
    </cfRule>
  </conditionalFormatting>
  <conditionalFormatting sqref="AQ38">
    <cfRule type="cellIs" dxfId="13140" priority="372" operator="lessThan">
      <formula>#REF!</formula>
    </cfRule>
    <cfRule type="cellIs" dxfId="13139" priority="373" operator="lessThan">
      <formula>#REF!</formula>
    </cfRule>
  </conditionalFormatting>
  <conditionalFormatting sqref="AR10">
    <cfRule type="cellIs" dxfId="13138" priority="371" operator="lessThan">
      <formula>#REF!</formula>
    </cfRule>
  </conditionalFormatting>
  <conditionalFormatting sqref="AS19 AS13:AS15 AS17">
    <cfRule type="cellIs" dxfId="13137" priority="370" operator="greaterThan">
      <formula>#REF!</formula>
    </cfRule>
  </conditionalFormatting>
  <conditionalFormatting sqref="AV21">
    <cfRule type="cellIs" dxfId="13136" priority="367" operator="lessThan">
      <formula>#REF!</formula>
    </cfRule>
  </conditionalFormatting>
  <conditionalFormatting sqref="AV11:AW11">
    <cfRule type="cellIs" dxfId="13135" priority="366" operator="lessThan">
      <formula>#REF!</formula>
    </cfRule>
  </conditionalFormatting>
  <conditionalFormatting sqref="AV12:AW12">
    <cfRule type="cellIs" dxfId="13134" priority="365" operator="lessThan">
      <formula>#REF!</formula>
    </cfRule>
  </conditionalFormatting>
  <conditionalFormatting sqref="AV20">
    <cfRule type="cellIs" dxfId="13133" priority="368" operator="lessThan">
      <formula>#REF!</formula>
    </cfRule>
    <cfRule type="cellIs" dxfId="13132" priority="369" operator="lessThan">
      <formula>#REF!</formula>
    </cfRule>
  </conditionalFormatting>
  <conditionalFormatting sqref="AV30">
    <cfRule type="cellIs" dxfId="13131" priority="362" operator="lessThan">
      <formula>#REF!</formula>
    </cfRule>
  </conditionalFormatting>
  <conditionalFormatting sqref="AV29">
    <cfRule type="cellIs" dxfId="13130" priority="363" operator="lessThan">
      <formula>#REF!</formula>
    </cfRule>
    <cfRule type="cellIs" dxfId="13129" priority="364" operator="lessThan">
      <formula>#REF!</formula>
    </cfRule>
  </conditionalFormatting>
  <conditionalFormatting sqref="AV39">
    <cfRule type="cellIs" dxfId="13128" priority="361" operator="lessThan">
      <formula>#REF!</formula>
    </cfRule>
  </conditionalFormatting>
  <conditionalFormatting sqref="AV9:AW9">
    <cfRule type="cellIs" dxfId="13127" priority="359" operator="lessThan">
      <formula>#REF!</formula>
    </cfRule>
    <cfRule type="cellIs" dxfId="13126" priority="360" operator="greaterThan">
      <formula>#REF!</formula>
    </cfRule>
  </conditionalFormatting>
  <conditionalFormatting sqref="AT13:AU13">
    <cfRule type="cellIs" dxfId="13125" priority="358" operator="greaterThan">
      <formula>#REF!</formula>
    </cfRule>
  </conditionalFormatting>
  <conditionalFormatting sqref="AT19:AU19 AT14:AU15 AT17:AU17">
    <cfRule type="cellIs" dxfId="13124" priority="357" operator="greaterThan">
      <formula>#REF!</formula>
    </cfRule>
  </conditionalFormatting>
  <conditionalFormatting sqref="AV38">
    <cfRule type="cellIs" dxfId="13123" priority="355" operator="lessThan">
      <formula>#REF!</formula>
    </cfRule>
    <cfRule type="cellIs" dxfId="13122" priority="356" operator="lessThan">
      <formula>#REF!</formula>
    </cfRule>
  </conditionalFormatting>
  <conditionalFormatting sqref="AW10">
    <cfRule type="cellIs" dxfId="13121" priority="354" operator="lessThan">
      <formula>#REF!</formula>
    </cfRule>
  </conditionalFormatting>
  <conditionalFormatting sqref="AX19 AX13:AX15 AX17">
    <cfRule type="cellIs" dxfId="13120" priority="353" operator="greaterThan">
      <formula>#REF!</formula>
    </cfRule>
  </conditionalFormatting>
  <conditionalFormatting sqref="BA21">
    <cfRule type="cellIs" dxfId="13119" priority="350" operator="lessThan">
      <formula>#REF!</formula>
    </cfRule>
  </conditionalFormatting>
  <conditionalFormatting sqref="BA11:BB11">
    <cfRule type="cellIs" dxfId="13118" priority="349" operator="lessThan">
      <formula>#REF!</formula>
    </cfRule>
  </conditionalFormatting>
  <conditionalFormatting sqref="BA12:BB12">
    <cfRule type="cellIs" dxfId="13117" priority="348" operator="lessThan">
      <formula>#REF!</formula>
    </cfRule>
  </conditionalFormatting>
  <conditionalFormatting sqref="BA20">
    <cfRule type="cellIs" dxfId="13116" priority="351" operator="lessThan">
      <formula>#REF!</formula>
    </cfRule>
    <cfRule type="cellIs" dxfId="13115" priority="352" operator="lessThan">
      <formula>#REF!</formula>
    </cfRule>
  </conditionalFormatting>
  <conditionalFormatting sqref="BA30">
    <cfRule type="cellIs" dxfId="13114" priority="345" operator="lessThan">
      <formula>#REF!</formula>
    </cfRule>
  </conditionalFormatting>
  <conditionalFormatting sqref="BA29">
    <cfRule type="cellIs" dxfId="13113" priority="346" operator="lessThan">
      <formula>#REF!</formula>
    </cfRule>
    <cfRule type="cellIs" dxfId="13112" priority="347" operator="lessThan">
      <formula>#REF!</formula>
    </cfRule>
  </conditionalFormatting>
  <conditionalFormatting sqref="BA39">
    <cfRule type="cellIs" dxfId="13111" priority="344" operator="lessThan">
      <formula>#REF!</formula>
    </cfRule>
  </conditionalFormatting>
  <conditionalFormatting sqref="BA9:BB9">
    <cfRule type="cellIs" dxfId="13110" priority="342" operator="lessThan">
      <formula>#REF!</formula>
    </cfRule>
    <cfRule type="cellIs" dxfId="13109" priority="343" operator="greaterThan">
      <formula>#REF!</formula>
    </cfRule>
  </conditionalFormatting>
  <conditionalFormatting sqref="AY13:AZ13">
    <cfRule type="cellIs" dxfId="13108" priority="341" operator="greaterThan">
      <formula>#REF!</formula>
    </cfRule>
  </conditionalFormatting>
  <conditionalFormatting sqref="AY19:AZ19 AY14:AZ15 AY17:AZ17">
    <cfRule type="cellIs" dxfId="13107" priority="340" operator="greaterThan">
      <formula>#REF!</formula>
    </cfRule>
  </conditionalFormatting>
  <conditionalFormatting sqref="BA38">
    <cfRule type="cellIs" dxfId="13106" priority="338" operator="lessThan">
      <formula>#REF!</formula>
    </cfRule>
    <cfRule type="cellIs" dxfId="13105" priority="339" operator="lessThan">
      <formula>#REF!</formula>
    </cfRule>
  </conditionalFormatting>
  <conditionalFormatting sqref="BB10">
    <cfRule type="cellIs" dxfId="13104" priority="337" operator="lessThan">
      <formula>#REF!</formula>
    </cfRule>
  </conditionalFormatting>
  <conditionalFormatting sqref="BC19 BC13:BC15 BC17">
    <cfRule type="cellIs" dxfId="13103" priority="251" operator="greaterThan">
      <formula>#REF!</formula>
    </cfRule>
  </conditionalFormatting>
  <conditionalFormatting sqref="BF21">
    <cfRule type="cellIs" dxfId="13102" priority="248" operator="lessThan">
      <formula>#REF!</formula>
    </cfRule>
  </conditionalFormatting>
  <conditionalFormatting sqref="BF11">
    <cfRule type="cellIs" dxfId="13101" priority="247" operator="lessThan">
      <formula>#REF!</formula>
    </cfRule>
  </conditionalFormatting>
  <conditionalFormatting sqref="BF12">
    <cfRule type="cellIs" dxfId="13100" priority="246" operator="lessThan">
      <formula>#REF!</formula>
    </cfRule>
  </conditionalFormatting>
  <conditionalFormatting sqref="BF20">
    <cfRule type="cellIs" dxfId="13099" priority="249" operator="lessThan">
      <formula>#REF!</formula>
    </cfRule>
    <cfRule type="cellIs" dxfId="13098" priority="250" operator="lessThan">
      <formula>#REF!</formula>
    </cfRule>
  </conditionalFormatting>
  <conditionalFormatting sqref="BF30">
    <cfRule type="cellIs" dxfId="13097" priority="243" operator="lessThan">
      <formula>#REF!</formula>
    </cfRule>
  </conditionalFormatting>
  <conditionalFormatting sqref="BF29">
    <cfRule type="cellIs" dxfId="13096" priority="244" operator="lessThan">
      <formula>#REF!</formula>
    </cfRule>
    <cfRule type="cellIs" dxfId="13095" priority="245" operator="lessThan">
      <formula>#REF!</formula>
    </cfRule>
  </conditionalFormatting>
  <conditionalFormatting sqref="BF39">
    <cfRule type="cellIs" dxfId="13094" priority="242" operator="lessThan">
      <formula>#REF!</formula>
    </cfRule>
  </conditionalFormatting>
  <conditionalFormatting sqref="BF9">
    <cfRule type="cellIs" dxfId="13093" priority="240" operator="lessThan">
      <formula>#REF!</formula>
    </cfRule>
    <cfRule type="cellIs" dxfId="13092" priority="241" operator="greaterThan">
      <formula>#REF!</formula>
    </cfRule>
  </conditionalFormatting>
  <conditionalFormatting sqref="BD13:BE13">
    <cfRule type="cellIs" dxfId="13091" priority="239" operator="greaterThan">
      <formula>#REF!</formula>
    </cfRule>
  </conditionalFormatting>
  <conditionalFormatting sqref="BD19:BE19 BD14:BE15 BD17:BE17">
    <cfRule type="cellIs" dxfId="13090" priority="238" operator="greaterThan">
      <formula>#REF!</formula>
    </cfRule>
  </conditionalFormatting>
  <conditionalFormatting sqref="BF38">
    <cfRule type="cellIs" dxfId="13089" priority="236" operator="lessThan">
      <formula>#REF!</formula>
    </cfRule>
    <cfRule type="cellIs" dxfId="13088" priority="237" operator="lessThan">
      <formula>#REF!</formula>
    </cfRule>
  </conditionalFormatting>
  <conditionalFormatting sqref="J17">
    <cfRule type="cellIs" dxfId="13087" priority="234" operator="greaterThan">
      <formula>#REF!</formula>
    </cfRule>
  </conditionalFormatting>
  <conditionalFormatting sqref="K17">
    <cfRule type="cellIs" dxfId="13086" priority="233" operator="greaterThan">
      <formula>#REF!</formula>
    </cfRule>
  </conditionalFormatting>
  <conditionalFormatting sqref="O14">
    <cfRule type="cellIs" dxfId="13085" priority="225" operator="greaterThan">
      <formula>#REF!</formula>
    </cfRule>
  </conditionalFormatting>
  <conditionalFormatting sqref="P14">
    <cfRule type="cellIs" dxfId="13084" priority="224" operator="greaterThan">
      <formula>#REF!</formula>
    </cfRule>
  </conditionalFormatting>
  <conditionalFormatting sqref="O16">
    <cfRule type="cellIs" dxfId="13083" priority="216" operator="greaterThan">
      <formula>#REF!</formula>
    </cfRule>
  </conditionalFormatting>
  <conditionalFormatting sqref="F13:G13 G15">
    <cfRule type="cellIs" dxfId="13082" priority="215" operator="greaterThan">
      <formula>#REF!</formula>
    </cfRule>
  </conditionalFormatting>
  <conditionalFormatting sqref="G14">
    <cfRule type="cellIs" dxfId="13081" priority="214" operator="greaterThan">
      <formula>#REF!</formula>
    </cfRule>
  </conditionalFormatting>
  <conditionalFormatting sqref="F14">
    <cfRule type="cellIs" dxfId="13080" priority="211" operator="greaterThan">
      <formula>#REF!</formula>
    </cfRule>
  </conditionalFormatting>
  <conditionalFormatting sqref="E16">
    <cfRule type="cellIs" dxfId="13079" priority="209" operator="greaterThan">
      <formula>#REF!</formula>
    </cfRule>
  </conditionalFormatting>
  <conditionalFormatting sqref="BG11">
    <cfRule type="cellIs" dxfId="13078" priority="205" operator="lessThan">
      <formula>#REF!</formula>
    </cfRule>
  </conditionalFormatting>
  <conditionalFormatting sqref="BG12">
    <cfRule type="cellIs" dxfId="13077" priority="204" operator="lessThan">
      <formula>#REF!</formula>
    </cfRule>
  </conditionalFormatting>
  <conditionalFormatting sqref="BG9">
    <cfRule type="cellIs" dxfId="13076" priority="198" operator="lessThan">
      <formula>#REF!</formula>
    </cfRule>
    <cfRule type="cellIs" dxfId="13075" priority="199" operator="greaterThan">
      <formula>#REF!</formula>
    </cfRule>
  </conditionalFormatting>
  <conditionalFormatting sqref="BG10">
    <cfRule type="cellIs" dxfId="13074" priority="195" operator="lessThan">
      <formula>#REF!</formula>
    </cfRule>
  </conditionalFormatting>
  <conditionalFormatting sqref="N21">
    <cfRule type="cellIs" dxfId="13073" priority="192" operator="lessThan">
      <formula>#REF!</formula>
    </cfRule>
  </conditionalFormatting>
  <conditionalFormatting sqref="N20">
    <cfRule type="cellIs" dxfId="13072" priority="193" operator="lessThan">
      <formula>#REF!</formula>
    </cfRule>
    <cfRule type="cellIs" dxfId="13071" priority="194" operator="lessThan">
      <formula>#REF!</formula>
    </cfRule>
  </conditionalFormatting>
  <conditionalFormatting sqref="N30">
    <cfRule type="cellIs" dxfId="13070" priority="189" operator="lessThan">
      <formula>#REF!</formula>
    </cfRule>
  </conditionalFormatting>
  <conditionalFormatting sqref="N29">
    <cfRule type="cellIs" dxfId="13069" priority="190" operator="lessThan">
      <formula>#REF!</formula>
    </cfRule>
    <cfRule type="cellIs" dxfId="13068" priority="191" operator="lessThan">
      <formula>#REF!</formula>
    </cfRule>
  </conditionalFormatting>
  <conditionalFormatting sqref="N39">
    <cfRule type="cellIs" dxfId="13067" priority="186" operator="lessThan">
      <formula>#REF!</formula>
    </cfRule>
  </conditionalFormatting>
  <conditionalFormatting sqref="N38">
    <cfRule type="cellIs" dxfId="13066" priority="187" operator="lessThan">
      <formula>#REF!</formula>
    </cfRule>
    <cfRule type="cellIs" dxfId="13065" priority="188" operator="lessThan">
      <formula>#REF!</formula>
    </cfRule>
  </conditionalFormatting>
  <conditionalFormatting sqref="S21">
    <cfRule type="cellIs" dxfId="13064" priority="183" operator="lessThan">
      <formula>#REF!</formula>
    </cfRule>
  </conditionalFormatting>
  <conditionalFormatting sqref="S20">
    <cfRule type="cellIs" dxfId="13063" priority="184" operator="lessThan">
      <formula>#REF!</formula>
    </cfRule>
    <cfRule type="cellIs" dxfId="13062" priority="185" operator="lessThan">
      <formula>#REF!</formula>
    </cfRule>
  </conditionalFormatting>
  <conditionalFormatting sqref="S30">
    <cfRule type="cellIs" dxfId="13061" priority="180" operator="lessThan">
      <formula>#REF!</formula>
    </cfRule>
  </conditionalFormatting>
  <conditionalFormatting sqref="S29">
    <cfRule type="cellIs" dxfId="13060" priority="181" operator="lessThan">
      <formula>#REF!</formula>
    </cfRule>
    <cfRule type="cellIs" dxfId="13059" priority="182" operator="lessThan">
      <formula>#REF!</formula>
    </cfRule>
  </conditionalFormatting>
  <conditionalFormatting sqref="S39">
    <cfRule type="cellIs" dxfId="13058" priority="177" operator="lessThan">
      <formula>#REF!</formula>
    </cfRule>
  </conditionalFormatting>
  <conditionalFormatting sqref="S38">
    <cfRule type="cellIs" dxfId="13057" priority="178" operator="lessThan">
      <formula>#REF!</formula>
    </cfRule>
    <cfRule type="cellIs" dxfId="13056" priority="179" operator="lessThan">
      <formula>#REF!</formula>
    </cfRule>
  </conditionalFormatting>
  <conditionalFormatting sqref="X21">
    <cfRule type="cellIs" dxfId="13055" priority="174" operator="lessThan">
      <formula>#REF!</formula>
    </cfRule>
  </conditionalFormatting>
  <conditionalFormatting sqref="X20">
    <cfRule type="cellIs" dxfId="13054" priority="175" operator="lessThan">
      <formula>#REF!</formula>
    </cfRule>
    <cfRule type="cellIs" dxfId="13053" priority="176" operator="lessThan">
      <formula>#REF!</formula>
    </cfRule>
  </conditionalFormatting>
  <conditionalFormatting sqref="X30">
    <cfRule type="cellIs" dxfId="13052" priority="171" operator="lessThan">
      <formula>#REF!</formula>
    </cfRule>
  </conditionalFormatting>
  <conditionalFormatting sqref="X29">
    <cfRule type="cellIs" dxfId="13051" priority="172" operator="lessThan">
      <formula>#REF!</formula>
    </cfRule>
    <cfRule type="cellIs" dxfId="13050" priority="173" operator="lessThan">
      <formula>#REF!</formula>
    </cfRule>
  </conditionalFormatting>
  <conditionalFormatting sqref="X39">
    <cfRule type="cellIs" dxfId="13049" priority="168" operator="lessThan">
      <formula>#REF!</formula>
    </cfRule>
  </conditionalFormatting>
  <conditionalFormatting sqref="X38">
    <cfRule type="cellIs" dxfId="13048" priority="169" operator="lessThan">
      <formula>#REF!</formula>
    </cfRule>
    <cfRule type="cellIs" dxfId="13047" priority="170" operator="lessThan">
      <formula>#REF!</formula>
    </cfRule>
  </conditionalFormatting>
  <conditionalFormatting sqref="AC21">
    <cfRule type="cellIs" dxfId="13046" priority="165" operator="lessThan">
      <formula>#REF!</formula>
    </cfRule>
  </conditionalFormatting>
  <conditionalFormatting sqref="AC20">
    <cfRule type="cellIs" dxfId="13045" priority="166" operator="lessThan">
      <formula>#REF!</formula>
    </cfRule>
    <cfRule type="cellIs" dxfId="13044" priority="167" operator="lessThan">
      <formula>#REF!</formula>
    </cfRule>
  </conditionalFormatting>
  <conditionalFormatting sqref="AC30">
    <cfRule type="cellIs" dxfId="13043" priority="162" operator="lessThan">
      <formula>#REF!</formula>
    </cfRule>
  </conditionalFormatting>
  <conditionalFormatting sqref="AC29">
    <cfRule type="cellIs" dxfId="13042" priority="163" operator="lessThan">
      <formula>#REF!</formula>
    </cfRule>
    <cfRule type="cellIs" dxfId="13041" priority="164" operator="lessThan">
      <formula>#REF!</formula>
    </cfRule>
  </conditionalFormatting>
  <conditionalFormatting sqref="AC39">
    <cfRule type="cellIs" dxfId="13040" priority="159" operator="lessThan">
      <formula>#REF!</formula>
    </cfRule>
  </conditionalFormatting>
  <conditionalFormatting sqref="AC38">
    <cfRule type="cellIs" dxfId="13039" priority="160" operator="lessThan">
      <formula>#REF!</formula>
    </cfRule>
    <cfRule type="cellIs" dxfId="13038" priority="161" operator="lessThan">
      <formula>#REF!</formula>
    </cfRule>
  </conditionalFormatting>
  <conditionalFormatting sqref="AH21">
    <cfRule type="cellIs" dxfId="13037" priority="156" operator="lessThan">
      <formula>#REF!</formula>
    </cfRule>
  </conditionalFormatting>
  <conditionalFormatting sqref="AH20">
    <cfRule type="cellIs" dxfId="13036" priority="157" operator="lessThan">
      <formula>#REF!</formula>
    </cfRule>
    <cfRule type="cellIs" dxfId="13035" priority="158" operator="lessThan">
      <formula>#REF!</formula>
    </cfRule>
  </conditionalFormatting>
  <conditionalFormatting sqref="AH30">
    <cfRule type="cellIs" dxfId="13034" priority="153" operator="lessThan">
      <formula>#REF!</formula>
    </cfRule>
  </conditionalFormatting>
  <conditionalFormatting sqref="AH29">
    <cfRule type="cellIs" dxfId="13033" priority="154" operator="lessThan">
      <formula>#REF!</formula>
    </cfRule>
    <cfRule type="cellIs" dxfId="13032" priority="155" operator="lessThan">
      <formula>#REF!</formula>
    </cfRule>
  </conditionalFormatting>
  <conditionalFormatting sqref="AH39">
    <cfRule type="cellIs" dxfId="13031" priority="150" operator="lessThan">
      <formula>#REF!</formula>
    </cfRule>
  </conditionalFormatting>
  <conditionalFormatting sqref="AH38">
    <cfRule type="cellIs" dxfId="13030" priority="151" operator="lessThan">
      <formula>#REF!</formula>
    </cfRule>
    <cfRule type="cellIs" dxfId="13029" priority="152" operator="lessThan">
      <formula>#REF!</formula>
    </cfRule>
  </conditionalFormatting>
  <conditionalFormatting sqref="AM21">
    <cfRule type="cellIs" dxfId="13028" priority="147" operator="lessThan">
      <formula>#REF!</formula>
    </cfRule>
  </conditionalFormatting>
  <conditionalFormatting sqref="AM20">
    <cfRule type="cellIs" dxfId="13027" priority="148" operator="lessThan">
      <formula>#REF!</formula>
    </cfRule>
    <cfRule type="cellIs" dxfId="13026" priority="149" operator="lessThan">
      <formula>#REF!</formula>
    </cfRule>
  </conditionalFormatting>
  <conditionalFormatting sqref="AM30">
    <cfRule type="cellIs" dxfId="13025" priority="144" operator="lessThan">
      <formula>#REF!</formula>
    </cfRule>
  </conditionalFormatting>
  <conditionalFormatting sqref="AM29">
    <cfRule type="cellIs" dxfId="13024" priority="145" operator="lessThan">
      <formula>#REF!</formula>
    </cfRule>
    <cfRule type="cellIs" dxfId="13023" priority="146" operator="lessThan">
      <formula>#REF!</formula>
    </cfRule>
  </conditionalFormatting>
  <conditionalFormatting sqref="AM39">
    <cfRule type="cellIs" dxfId="13022" priority="141" operator="lessThan">
      <formula>#REF!</formula>
    </cfRule>
  </conditionalFormatting>
  <conditionalFormatting sqref="AM38">
    <cfRule type="cellIs" dxfId="13021" priority="142" operator="lessThan">
      <formula>#REF!</formula>
    </cfRule>
    <cfRule type="cellIs" dxfId="13020" priority="143" operator="lessThan">
      <formula>#REF!</formula>
    </cfRule>
  </conditionalFormatting>
  <conditionalFormatting sqref="AR21">
    <cfRule type="cellIs" dxfId="13019" priority="138" operator="lessThan">
      <formula>#REF!</formula>
    </cfRule>
  </conditionalFormatting>
  <conditionalFormatting sqref="AR20">
    <cfRule type="cellIs" dxfId="13018" priority="139" operator="lessThan">
      <formula>#REF!</formula>
    </cfRule>
    <cfRule type="cellIs" dxfId="13017" priority="140" operator="lessThan">
      <formula>#REF!</formula>
    </cfRule>
  </conditionalFormatting>
  <conditionalFormatting sqref="AR30">
    <cfRule type="cellIs" dxfId="13016" priority="135" operator="lessThan">
      <formula>#REF!</formula>
    </cfRule>
  </conditionalFormatting>
  <conditionalFormatting sqref="AR29">
    <cfRule type="cellIs" dxfId="13015" priority="136" operator="lessThan">
      <formula>#REF!</formula>
    </cfRule>
    <cfRule type="cellIs" dxfId="13014" priority="137" operator="lessThan">
      <formula>#REF!</formula>
    </cfRule>
  </conditionalFormatting>
  <conditionalFormatting sqref="AR39">
    <cfRule type="cellIs" dxfId="13013" priority="132" operator="lessThan">
      <formula>#REF!</formula>
    </cfRule>
  </conditionalFormatting>
  <conditionalFormatting sqref="AR38">
    <cfRule type="cellIs" dxfId="13012" priority="133" operator="lessThan">
      <formula>#REF!</formula>
    </cfRule>
    <cfRule type="cellIs" dxfId="13011" priority="134" operator="lessThan">
      <formula>#REF!</formula>
    </cfRule>
  </conditionalFormatting>
  <conditionalFormatting sqref="AW21">
    <cfRule type="cellIs" dxfId="13010" priority="129" operator="lessThan">
      <formula>#REF!</formula>
    </cfRule>
  </conditionalFormatting>
  <conditionalFormatting sqref="AW20">
    <cfRule type="cellIs" dxfId="13009" priority="130" operator="lessThan">
      <formula>#REF!</formula>
    </cfRule>
    <cfRule type="cellIs" dxfId="13008" priority="131" operator="lessThan">
      <formula>#REF!</formula>
    </cfRule>
  </conditionalFormatting>
  <conditionalFormatting sqref="AW30">
    <cfRule type="cellIs" dxfId="13007" priority="126" operator="lessThan">
      <formula>#REF!</formula>
    </cfRule>
  </conditionalFormatting>
  <conditionalFormatting sqref="AW29">
    <cfRule type="cellIs" dxfId="13006" priority="127" operator="lessThan">
      <formula>#REF!</formula>
    </cfRule>
    <cfRule type="cellIs" dxfId="13005" priority="128" operator="lessThan">
      <formula>#REF!</formula>
    </cfRule>
  </conditionalFormatting>
  <conditionalFormatting sqref="AW39">
    <cfRule type="cellIs" dxfId="13004" priority="123" operator="lessThan">
      <formula>#REF!</formula>
    </cfRule>
  </conditionalFormatting>
  <conditionalFormatting sqref="AW38">
    <cfRule type="cellIs" dxfId="13003" priority="124" operator="lessThan">
      <formula>#REF!</formula>
    </cfRule>
    <cfRule type="cellIs" dxfId="13002" priority="125" operator="lessThan">
      <formula>#REF!</formula>
    </cfRule>
  </conditionalFormatting>
  <conditionalFormatting sqref="BB21">
    <cfRule type="cellIs" dxfId="13001" priority="120" operator="lessThan">
      <formula>#REF!</formula>
    </cfRule>
  </conditionalFormatting>
  <conditionalFormatting sqref="BB20">
    <cfRule type="cellIs" dxfId="13000" priority="121" operator="lessThan">
      <formula>#REF!</formula>
    </cfRule>
    <cfRule type="cellIs" dxfId="12999" priority="122" operator="lessThan">
      <formula>#REF!</formula>
    </cfRule>
  </conditionalFormatting>
  <conditionalFormatting sqref="BB30">
    <cfRule type="cellIs" dxfId="12998" priority="117" operator="lessThan">
      <formula>#REF!</formula>
    </cfRule>
  </conditionalFormatting>
  <conditionalFormatting sqref="BB29">
    <cfRule type="cellIs" dxfId="12997" priority="118" operator="lessThan">
      <formula>#REF!</formula>
    </cfRule>
    <cfRule type="cellIs" dxfId="12996" priority="119" operator="lessThan">
      <formula>#REF!</formula>
    </cfRule>
  </conditionalFormatting>
  <conditionalFormatting sqref="BB39">
    <cfRule type="cellIs" dxfId="12995" priority="114" operator="lessThan">
      <formula>#REF!</formula>
    </cfRule>
  </conditionalFormatting>
  <conditionalFormatting sqref="BB38">
    <cfRule type="cellIs" dxfId="12994" priority="115" operator="lessThan">
      <formula>#REF!</formula>
    </cfRule>
    <cfRule type="cellIs" dxfId="12993" priority="116" operator="lessThan">
      <formula>#REF!</formula>
    </cfRule>
  </conditionalFormatting>
  <conditionalFormatting sqref="BG21">
    <cfRule type="cellIs" dxfId="12992" priority="111" operator="lessThan">
      <formula>#REF!</formula>
    </cfRule>
  </conditionalFormatting>
  <conditionalFormatting sqref="BG20">
    <cfRule type="cellIs" dxfId="12991" priority="112" operator="lessThan">
      <formula>#REF!</formula>
    </cfRule>
    <cfRule type="cellIs" dxfId="12990" priority="113" operator="lessThan">
      <formula>#REF!</formula>
    </cfRule>
  </conditionalFormatting>
  <conditionalFormatting sqref="BG30">
    <cfRule type="cellIs" dxfId="12989" priority="108" operator="lessThan">
      <formula>#REF!</formula>
    </cfRule>
  </conditionalFormatting>
  <conditionalFormatting sqref="BG29">
    <cfRule type="cellIs" dxfId="12988" priority="109" operator="lessThan">
      <formula>#REF!</formula>
    </cfRule>
    <cfRule type="cellIs" dxfId="12987" priority="110" operator="lessThan">
      <formula>#REF!</formula>
    </cfRule>
  </conditionalFormatting>
  <conditionalFormatting sqref="BG39">
    <cfRule type="cellIs" dxfId="12986" priority="105" operator="lessThan">
      <formula>#REF!</formula>
    </cfRule>
  </conditionalFormatting>
  <conditionalFormatting sqref="BG38">
    <cfRule type="cellIs" dxfId="12985" priority="106" operator="lessThan">
      <formula>#REF!</formula>
    </cfRule>
    <cfRule type="cellIs" dxfId="12984" priority="107" operator="lessThan">
      <formula>#REF!</formula>
    </cfRule>
  </conditionalFormatting>
  <conditionalFormatting sqref="J13">
    <cfRule type="cellIs" dxfId="12983" priority="104" operator="greaterThan">
      <formula>#REF!</formula>
    </cfRule>
  </conditionalFormatting>
  <conditionalFormatting sqref="J15">
    <cfRule type="cellIs" dxfId="12982" priority="103" operator="greaterThan">
      <formula>#REF!</formula>
    </cfRule>
  </conditionalFormatting>
  <conditionalFormatting sqref="J14">
    <cfRule type="cellIs" dxfId="12981" priority="101" operator="greaterThan">
      <formula>#REF!</formula>
    </cfRule>
  </conditionalFormatting>
  <conditionalFormatting sqref="J16">
    <cfRule type="cellIs" dxfId="12980" priority="100" operator="greaterThan">
      <formula>#REF!</formula>
    </cfRule>
  </conditionalFormatting>
  <conditionalFormatting sqref="K13:K16">
    <cfRule type="cellIs" dxfId="12979" priority="95" operator="greaterThan">
      <formula>#REF!</formula>
    </cfRule>
  </conditionalFormatting>
  <conditionalFormatting sqref="E13">
    <cfRule type="cellIs" dxfId="12978" priority="94" operator="greaterThan">
      <formula>#REF!</formula>
    </cfRule>
  </conditionalFormatting>
  <conditionalFormatting sqref="E14">
    <cfRule type="cellIs" dxfId="12977" priority="92" operator="greaterThan">
      <formula>#REF!</formula>
    </cfRule>
  </conditionalFormatting>
  <conditionalFormatting sqref="E19:G19">
    <cfRule type="cellIs" dxfId="12976" priority="91" operator="greaterThan">
      <formula>#REF!</formula>
    </cfRule>
  </conditionalFormatting>
  <conditionalFormatting sqref="F15">
    <cfRule type="cellIs" dxfId="12975" priority="90" operator="greaterThan">
      <formula>#REF!</formula>
    </cfRule>
  </conditionalFormatting>
  <conditionalFormatting sqref="E15">
    <cfRule type="cellIs" dxfId="12974" priority="89" operator="greaterThan">
      <formula>#REF!</formula>
    </cfRule>
  </conditionalFormatting>
  <conditionalFormatting sqref="BH19 BH13:BH15 BH17">
    <cfRule type="cellIs" dxfId="12973" priority="88" operator="greaterThan">
      <formula>#REF!</formula>
    </cfRule>
  </conditionalFormatting>
  <conditionalFormatting sqref="BK21">
    <cfRule type="cellIs" dxfId="12972" priority="85" operator="lessThan">
      <formula>#REF!</formula>
    </cfRule>
  </conditionalFormatting>
  <conditionalFormatting sqref="BK11">
    <cfRule type="cellIs" dxfId="12971" priority="84" operator="lessThan">
      <formula>#REF!</formula>
    </cfRule>
  </conditionalFormatting>
  <conditionalFormatting sqref="BK12">
    <cfRule type="cellIs" dxfId="12970" priority="83" operator="lessThan">
      <formula>#REF!</formula>
    </cfRule>
  </conditionalFormatting>
  <conditionalFormatting sqref="BK20">
    <cfRule type="cellIs" dxfId="12969" priority="86" operator="lessThan">
      <formula>#REF!</formula>
    </cfRule>
    <cfRule type="cellIs" dxfId="12968" priority="87" operator="lessThan">
      <formula>#REF!</formula>
    </cfRule>
  </conditionalFormatting>
  <conditionalFormatting sqref="BK30">
    <cfRule type="cellIs" dxfId="12967" priority="80" operator="lessThan">
      <formula>#REF!</formula>
    </cfRule>
  </conditionalFormatting>
  <conditionalFormatting sqref="BK29">
    <cfRule type="cellIs" dxfId="12966" priority="81" operator="lessThan">
      <formula>#REF!</formula>
    </cfRule>
    <cfRule type="cellIs" dxfId="12965" priority="82" operator="lessThan">
      <formula>#REF!</formula>
    </cfRule>
  </conditionalFormatting>
  <conditionalFormatting sqref="BK39">
    <cfRule type="cellIs" dxfId="12964" priority="79" operator="lessThan">
      <formula>#REF!</formula>
    </cfRule>
  </conditionalFormatting>
  <conditionalFormatting sqref="BK9">
    <cfRule type="cellIs" dxfId="12963" priority="77" operator="lessThan">
      <formula>#REF!</formula>
    </cfRule>
    <cfRule type="cellIs" dxfId="12962" priority="78" operator="greaterThan">
      <formula>#REF!</formula>
    </cfRule>
  </conditionalFormatting>
  <conditionalFormatting sqref="BI13:BJ13">
    <cfRule type="cellIs" dxfId="12961" priority="76" operator="greaterThan">
      <formula>#REF!</formula>
    </cfRule>
  </conditionalFormatting>
  <conditionalFormatting sqref="BI19:BJ19 BI14:BJ15 BI17:BJ17">
    <cfRule type="cellIs" dxfId="12960" priority="75" operator="greaterThan">
      <formula>#REF!</formula>
    </cfRule>
  </conditionalFormatting>
  <conditionalFormatting sqref="BK38">
    <cfRule type="cellIs" dxfId="12959" priority="73" operator="lessThan">
      <formula>#REF!</formula>
    </cfRule>
    <cfRule type="cellIs" dxfId="12958" priority="74" operator="lessThan">
      <formula>#REF!</formula>
    </cfRule>
  </conditionalFormatting>
  <conditionalFormatting sqref="BL11">
    <cfRule type="cellIs" dxfId="12957" priority="71" operator="lessThan">
      <formula>#REF!</formula>
    </cfRule>
  </conditionalFormatting>
  <conditionalFormatting sqref="BL12">
    <cfRule type="cellIs" dxfId="12956" priority="70" operator="lessThan">
      <formula>#REF!</formula>
    </cfRule>
  </conditionalFormatting>
  <conditionalFormatting sqref="BL9">
    <cfRule type="cellIs" dxfId="12955" priority="68" operator="lessThan">
      <formula>#REF!</formula>
    </cfRule>
    <cfRule type="cellIs" dxfId="12954" priority="69" operator="greaterThan">
      <formula>#REF!</formula>
    </cfRule>
  </conditionalFormatting>
  <conditionalFormatting sqref="BL10">
    <cfRule type="cellIs" dxfId="12953" priority="67" operator="lessThan">
      <formula>#REF!</formula>
    </cfRule>
  </conditionalFormatting>
  <conditionalFormatting sqref="BL21">
    <cfRule type="cellIs" dxfId="12952" priority="64" operator="lessThan">
      <formula>#REF!</formula>
    </cfRule>
  </conditionalFormatting>
  <conditionalFormatting sqref="BL20">
    <cfRule type="cellIs" dxfId="12951" priority="65" operator="lessThan">
      <formula>#REF!</formula>
    </cfRule>
    <cfRule type="cellIs" dxfId="12950" priority="66" operator="lessThan">
      <formula>#REF!</formula>
    </cfRule>
  </conditionalFormatting>
  <conditionalFormatting sqref="BL30">
    <cfRule type="cellIs" dxfId="12949" priority="61" operator="lessThan">
      <formula>#REF!</formula>
    </cfRule>
  </conditionalFormatting>
  <conditionalFormatting sqref="BL29">
    <cfRule type="cellIs" dxfId="12948" priority="62" operator="lessThan">
      <formula>#REF!</formula>
    </cfRule>
    <cfRule type="cellIs" dxfId="12947" priority="63" operator="lessThan">
      <formula>#REF!</formula>
    </cfRule>
  </conditionalFormatting>
  <conditionalFormatting sqref="BL39">
    <cfRule type="cellIs" dxfId="12946" priority="58" operator="lessThan">
      <formula>#REF!</formula>
    </cfRule>
  </conditionalFormatting>
  <conditionalFormatting sqref="BL38">
    <cfRule type="cellIs" dxfId="12945" priority="59" operator="lessThan">
      <formula>#REF!</formula>
    </cfRule>
    <cfRule type="cellIs" dxfId="12944" priority="60" operator="lessThan">
      <formula>#REF!</formula>
    </cfRule>
  </conditionalFormatting>
  <conditionalFormatting sqref="BM19 BM13:BM15 BM17">
    <cfRule type="cellIs" dxfId="12943" priority="57" operator="greaterThan">
      <formula>#REF!</formula>
    </cfRule>
  </conditionalFormatting>
  <conditionalFormatting sqref="BP21">
    <cfRule type="cellIs" dxfId="12942" priority="54" operator="lessThan">
      <formula>#REF!</formula>
    </cfRule>
  </conditionalFormatting>
  <conditionalFormatting sqref="BP11">
    <cfRule type="cellIs" dxfId="12941" priority="53" operator="lessThan">
      <formula>#REF!</formula>
    </cfRule>
  </conditionalFormatting>
  <conditionalFormatting sqref="BP12">
    <cfRule type="cellIs" dxfId="12940" priority="52" operator="lessThan">
      <formula>#REF!</formula>
    </cfRule>
  </conditionalFormatting>
  <conditionalFormatting sqref="BP20">
    <cfRule type="cellIs" dxfId="12939" priority="55" operator="lessThan">
      <formula>#REF!</formula>
    </cfRule>
    <cfRule type="cellIs" dxfId="12938" priority="56" operator="lessThan">
      <formula>#REF!</formula>
    </cfRule>
  </conditionalFormatting>
  <conditionalFormatting sqref="BP30">
    <cfRule type="cellIs" dxfId="12937" priority="49" operator="lessThan">
      <formula>#REF!</formula>
    </cfRule>
  </conditionalFormatting>
  <conditionalFormatting sqref="BP29">
    <cfRule type="cellIs" dxfId="12936" priority="50" operator="lessThan">
      <formula>#REF!</formula>
    </cfRule>
    <cfRule type="cellIs" dxfId="12935" priority="51" operator="lessThan">
      <formula>#REF!</formula>
    </cfRule>
  </conditionalFormatting>
  <conditionalFormatting sqref="BP39">
    <cfRule type="cellIs" dxfId="12934" priority="48" operator="lessThan">
      <formula>#REF!</formula>
    </cfRule>
  </conditionalFormatting>
  <conditionalFormatting sqref="BP9">
    <cfRule type="cellIs" dxfId="12933" priority="46" operator="lessThan">
      <formula>#REF!</formula>
    </cfRule>
    <cfRule type="cellIs" dxfId="12932" priority="47" operator="greaterThan">
      <formula>#REF!</formula>
    </cfRule>
  </conditionalFormatting>
  <conditionalFormatting sqref="BN13:BO13">
    <cfRule type="cellIs" dxfId="12931" priority="45" operator="greaterThan">
      <formula>#REF!</formula>
    </cfRule>
  </conditionalFormatting>
  <conditionalFormatting sqref="BN19:BO19 BN14:BO15 BN17:BO17">
    <cfRule type="cellIs" dxfId="12930" priority="44" operator="greaterThan">
      <formula>#REF!</formula>
    </cfRule>
  </conditionalFormatting>
  <conditionalFormatting sqref="BP38">
    <cfRule type="cellIs" dxfId="12929" priority="42" operator="lessThan">
      <formula>#REF!</formula>
    </cfRule>
    <cfRule type="cellIs" dxfId="12928" priority="43" operator="lessThan">
      <formula>#REF!</formula>
    </cfRule>
  </conditionalFormatting>
  <conditionalFormatting sqref="BQ11">
    <cfRule type="cellIs" dxfId="12927" priority="40" operator="lessThan">
      <formula>#REF!</formula>
    </cfRule>
  </conditionalFormatting>
  <conditionalFormatting sqref="BQ12">
    <cfRule type="cellIs" dxfId="12926" priority="39" operator="lessThan">
      <formula>#REF!</formula>
    </cfRule>
  </conditionalFormatting>
  <conditionalFormatting sqref="BQ9">
    <cfRule type="cellIs" dxfId="12925" priority="37" operator="lessThan">
      <formula>#REF!</formula>
    </cfRule>
    <cfRule type="cellIs" dxfId="12924" priority="38" operator="greaterThan">
      <formula>#REF!</formula>
    </cfRule>
  </conditionalFormatting>
  <conditionalFormatting sqref="BQ10">
    <cfRule type="cellIs" dxfId="12923" priority="36" operator="lessThan">
      <formula>#REF!</formula>
    </cfRule>
  </conditionalFormatting>
  <conditionalFormatting sqref="BQ21">
    <cfRule type="cellIs" dxfId="12922" priority="33" operator="lessThan">
      <formula>#REF!</formula>
    </cfRule>
  </conditionalFormatting>
  <conditionalFormatting sqref="BQ20">
    <cfRule type="cellIs" dxfId="12921" priority="34" operator="lessThan">
      <formula>#REF!</formula>
    </cfRule>
    <cfRule type="cellIs" dxfId="12920" priority="35" operator="lessThan">
      <formula>#REF!</formula>
    </cfRule>
  </conditionalFormatting>
  <conditionalFormatting sqref="BQ30">
    <cfRule type="cellIs" dxfId="12919" priority="30" operator="lessThan">
      <formula>#REF!</formula>
    </cfRule>
  </conditionalFormatting>
  <conditionalFormatting sqref="BQ29">
    <cfRule type="cellIs" dxfId="12918" priority="31" operator="lessThan">
      <formula>#REF!</formula>
    </cfRule>
    <cfRule type="cellIs" dxfId="12917" priority="32" operator="lessThan">
      <formula>#REF!</formula>
    </cfRule>
  </conditionalFormatting>
  <conditionalFormatting sqref="BQ39">
    <cfRule type="cellIs" dxfId="12916" priority="27" operator="lessThan">
      <formula>#REF!</formula>
    </cfRule>
  </conditionalFormatting>
  <conditionalFormatting sqref="BQ38">
    <cfRule type="cellIs" dxfId="12915" priority="28" operator="lessThan">
      <formula>#REF!</formula>
    </cfRule>
    <cfRule type="cellIs" dxfId="12914" priority="29" operator="lessThan">
      <formula>#REF!</formula>
    </cfRule>
  </conditionalFormatting>
  <conditionalFormatting sqref="J19">
    <cfRule type="cellIs" dxfId="12913" priority="26" operator="greaterThan">
      <formula>#REF!</formula>
    </cfRule>
  </conditionalFormatting>
  <conditionalFormatting sqref="K19">
    <cfRule type="cellIs" dxfId="12912" priority="25" operator="greaterThan">
      <formula>#REF!</formula>
    </cfRule>
  </conditionalFormatting>
  <conditionalFormatting sqref="M10">
    <cfRule type="cellIs" dxfId="12911" priority="12" operator="lessThan">
      <formula>#REF!</formula>
    </cfRule>
  </conditionalFormatting>
  <conditionalFormatting sqref="R10">
    <cfRule type="cellIs" dxfId="12910" priority="11" operator="lessThan">
      <formula>#REF!</formula>
    </cfRule>
  </conditionalFormatting>
  <conditionalFormatting sqref="W10">
    <cfRule type="cellIs" dxfId="12909" priority="10" operator="lessThan">
      <formula>#REF!</formula>
    </cfRule>
  </conditionalFormatting>
  <conditionalFormatting sqref="AB10">
    <cfRule type="cellIs" dxfId="12908" priority="9" operator="lessThan">
      <formula>#REF!</formula>
    </cfRule>
  </conditionalFormatting>
  <conditionalFormatting sqref="AG10">
    <cfRule type="cellIs" dxfId="12907" priority="8" operator="lessThan">
      <formula>#REF!</formula>
    </cfRule>
  </conditionalFormatting>
  <conditionalFormatting sqref="AL10">
    <cfRule type="cellIs" dxfId="12906" priority="7" operator="lessThan">
      <formula>#REF!</formula>
    </cfRule>
  </conditionalFormatting>
  <conditionalFormatting sqref="AQ10">
    <cfRule type="cellIs" dxfId="12905" priority="6" operator="lessThan">
      <formula>#REF!</formula>
    </cfRule>
  </conditionalFormatting>
  <conditionalFormatting sqref="AV10">
    <cfRule type="cellIs" dxfId="12904" priority="5" operator="lessThan">
      <formula>#REF!</formula>
    </cfRule>
  </conditionalFormatting>
  <conditionalFormatting sqref="BA10">
    <cfRule type="cellIs" dxfId="12903" priority="4" operator="lessThan">
      <formula>#REF!</formula>
    </cfRule>
  </conditionalFormatting>
  <conditionalFormatting sqref="BF10">
    <cfRule type="cellIs" dxfId="12902" priority="3" operator="lessThan">
      <formula>#REF!</formula>
    </cfRule>
  </conditionalFormatting>
  <conditionalFormatting sqref="BK10">
    <cfRule type="cellIs" dxfId="12901" priority="2" operator="lessThan">
      <formula>#REF!</formula>
    </cfRule>
  </conditionalFormatting>
  <conditionalFormatting sqref="BP10">
    <cfRule type="cellIs" dxfId="12900" priority="1" operator="lessThan">
      <formula>#REF!</formula>
    </cfRule>
  </conditionalFormatting>
  <pageMargins left="0.7" right="0.7" top="0.75" bottom="0.75" header="0.3" footer="0.3"/>
  <pageSetup paperSize="9" orientation="portrait" r:id="rId1"/>
  <headerFooter>
    <oddHeader>&amp;C&amp;G</oddHeader>
  </headerFooter>
  <legacyDrawingHF r:id="rId2"/>
  <picture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BQ93"/>
  <sheetViews>
    <sheetView zoomScale="70" zoomScaleNormal="70" workbookViewId="0">
      <pane xSplit="3" ySplit="10" topLeftCell="D11" activePane="bottomRight" state="frozenSplit"/>
      <selection activeCell="AA73" sqref="AA73"/>
      <selection pane="topRight" activeCell="AA73" sqref="AA73"/>
      <selection pane="bottomLeft" activeCell="AA73" sqref="AA73"/>
      <selection pane="bottomRight" activeCell="AA73" sqref="AA73"/>
    </sheetView>
  </sheetViews>
  <sheetFormatPr defaultRowHeight="16.5" x14ac:dyDescent="0.15"/>
  <cols>
    <col min="1" max="1" width="21" style="97" customWidth="1"/>
    <col min="2" max="2" width="15" style="97" customWidth="1"/>
    <col min="3" max="4" width="11.25" style="97" customWidth="1"/>
    <col min="5" max="5" width="38.5" style="97" customWidth="1"/>
    <col min="6" max="7" width="10.625" style="97" customWidth="1"/>
    <col min="8" max="9" width="13.625" style="97" customWidth="1"/>
    <col min="10" max="10" width="44.5" style="97" customWidth="1"/>
    <col min="11" max="12" width="12.25" style="97" customWidth="1"/>
    <col min="13" max="14" width="11.875" style="97" customWidth="1"/>
    <col min="15" max="15" width="38.25" style="97" customWidth="1"/>
    <col min="16" max="17" width="10.375" style="97" customWidth="1"/>
    <col min="18" max="19" width="11.875" style="97" customWidth="1"/>
    <col min="20" max="20" width="31.625" style="97" customWidth="1"/>
    <col min="21" max="22" width="12.625" style="97" customWidth="1"/>
    <col min="23" max="24" width="11.875" style="97" customWidth="1"/>
    <col min="25" max="25" width="31.625" style="97" customWidth="1"/>
    <col min="26" max="29" width="9" style="97"/>
    <col min="30" max="30" width="31.625" style="97" customWidth="1"/>
    <col min="31" max="34" width="9" style="97"/>
    <col min="35" max="35" width="31.625" style="97" customWidth="1"/>
    <col min="36" max="39" width="9" style="97"/>
    <col min="40" max="40" width="31.625" style="97" customWidth="1"/>
    <col min="41" max="44" width="9" style="97"/>
    <col min="45" max="45" width="31.625" style="97" customWidth="1"/>
    <col min="46" max="49" width="9" style="97"/>
    <col min="50" max="50" width="31.625" style="97" customWidth="1"/>
    <col min="51" max="54" width="9" style="97"/>
    <col min="55" max="55" width="31.625" style="97" customWidth="1"/>
    <col min="56" max="59" width="9" style="97"/>
    <col min="60" max="60" width="43.875" style="97" customWidth="1"/>
    <col min="61" max="62" width="9" style="97"/>
    <col min="63" max="63" width="15.125" style="97" customWidth="1"/>
    <col min="64" max="64" width="9" style="97"/>
    <col min="65" max="65" width="48.125" style="97" customWidth="1"/>
    <col min="66" max="67" width="9" style="97"/>
    <col min="68" max="68" width="16" style="97" customWidth="1"/>
    <col min="69" max="16384" width="9" style="97"/>
  </cols>
  <sheetData>
    <row r="1" spans="1:69" x14ac:dyDescent="0.15">
      <c r="B1" s="175" t="str">
        <f>VLOOKUP(A5,'PMC数据辅助&amp;月良率预估'!$AR$3:$AS$130,2,0)</f>
        <v>LTPO手机</v>
      </c>
      <c r="C1" s="177">
        <v>0.88</v>
      </c>
      <c r="E1" s="97" t="s">
        <v>474</v>
      </c>
      <c r="AI1" s="166"/>
      <c r="AJ1" s="166"/>
      <c r="AK1" s="166"/>
      <c r="AL1" s="166"/>
      <c r="AM1" s="166"/>
      <c r="AN1" s="166"/>
      <c r="AO1" s="166"/>
      <c r="AP1" s="166"/>
      <c r="AQ1" s="166"/>
      <c r="AR1" s="166"/>
      <c r="AS1" s="166"/>
      <c r="AT1" s="166"/>
      <c r="AU1" s="166"/>
      <c r="AV1" s="166"/>
      <c r="AW1" s="166"/>
      <c r="AX1" s="166"/>
      <c r="AY1" s="166"/>
      <c r="AZ1" s="166"/>
      <c r="BA1" s="166"/>
      <c r="BB1" s="166"/>
      <c r="BC1" s="166"/>
      <c r="BD1" s="166"/>
    </row>
    <row r="2" spans="1:69" x14ac:dyDescent="0.15">
      <c r="A2" s="356">
        <f>VLOOKUP(A5,切数!$C:$J,8,0)</f>
        <v>80</v>
      </c>
      <c r="B2" s="580" t="s">
        <v>27</v>
      </c>
      <c r="C2" s="580"/>
      <c r="D2" s="581" t="s">
        <v>553</v>
      </c>
      <c r="E2" s="583" t="s">
        <v>41</v>
      </c>
      <c r="F2" s="583"/>
      <c r="G2" s="583"/>
      <c r="H2" s="583"/>
      <c r="I2" s="583"/>
      <c r="J2" s="583"/>
      <c r="K2" s="583"/>
      <c r="L2" s="583"/>
      <c r="M2" s="583"/>
      <c r="N2" s="30"/>
      <c r="O2" s="30"/>
      <c r="P2" s="30"/>
      <c r="Q2" s="30"/>
      <c r="R2" s="30"/>
      <c r="S2" s="30"/>
    </row>
    <row r="3" spans="1:69" x14ac:dyDescent="0.15">
      <c r="A3" s="356" t="s">
        <v>469</v>
      </c>
      <c r="B3" s="538"/>
      <c r="C3" s="538"/>
      <c r="D3" s="582"/>
      <c r="E3" s="1" t="str">
        <f>_xlfn.IFNA(VLOOKUP($A$5&amp;E$4,'PMC数据辅助&amp;月良率预估'!$B$2:$G$1000,2,0),"")</f>
        <v>M05</v>
      </c>
      <c r="F3" s="567"/>
      <c r="G3" s="567"/>
      <c r="H3" s="567"/>
      <c r="I3" s="568"/>
      <c r="J3" s="1" t="str">
        <f>_xlfn.IFNA(VLOOKUP($A$5&amp;J$4,'PMC数据辅助&amp;月良率预估'!$B$2:$G$1000,2,0),"")</f>
        <v/>
      </c>
      <c r="K3" s="567"/>
      <c r="L3" s="567"/>
      <c r="M3" s="567"/>
      <c r="N3" s="568"/>
      <c r="O3" s="1" t="str">
        <f>_xlfn.IFNA(VLOOKUP($A$5&amp;O$4,'PMC数据辅助&amp;月良率预估'!$B$2:$G$1000,2,0),"")</f>
        <v/>
      </c>
      <c r="P3" s="567"/>
      <c r="Q3" s="567"/>
      <c r="R3" s="567"/>
      <c r="S3" s="568"/>
      <c r="T3" s="1" t="str">
        <f>_xlfn.IFNA(VLOOKUP($A$5&amp;T$4,'PMC数据辅助&amp;月良率预估'!$B$2:$G$1000,2,0),"")</f>
        <v/>
      </c>
      <c r="U3" s="567"/>
      <c r="V3" s="567"/>
      <c r="W3" s="567"/>
      <c r="X3" s="568"/>
      <c r="Y3" s="1" t="str">
        <f>_xlfn.IFNA(VLOOKUP($A$5&amp;Y$4,'PMC数据辅助&amp;月良率预估'!$B$2:$G$1000,2,0),"")</f>
        <v/>
      </c>
      <c r="Z3" s="567"/>
      <c r="AA3" s="567"/>
      <c r="AB3" s="567"/>
      <c r="AC3" s="568"/>
      <c r="AD3" s="1" t="str">
        <f>_xlfn.IFNA(VLOOKUP($A$5&amp;AD$4,'PMC数据辅助&amp;月良率预估'!$B$2:$G$1000,2,0),"")</f>
        <v/>
      </c>
      <c r="AE3" s="567"/>
      <c r="AF3" s="567"/>
      <c r="AG3" s="567"/>
      <c r="AH3" s="568"/>
      <c r="AI3" s="1" t="str">
        <f>_xlfn.IFNA(VLOOKUP($A$5&amp;AI$4,'PMC数据辅助&amp;月良率预估'!$B$2:$G$1000,2,0),"")</f>
        <v/>
      </c>
      <c r="AJ3" s="567"/>
      <c r="AK3" s="567"/>
      <c r="AL3" s="567"/>
      <c r="AM3" s="568"/>
      <c r="AN3" s="1" t="str">
        <f>_xlfn.IFNA(VLOOKUP($A$5&amp;AN$4,'PMC数据辅助&amp;月良率预估'!$B$2:$G$1000,2,0),"")</f>
        <v/>
      </c>
      <c r="AO3" s="567"/>
      <c r="AP3" s="567"/>
      <c r="AQ3" s="567"/>
      <c r="AR3" s="568"/>
      <c r="AS3" s="1" t="str">
        <f>_xlfn.IFNA(VLOOKUP($A$5&amp;AS$4,'PMC数据辅助&amp;月良率预估'!$B$2:$G$1000,2,0),"")</f>
        <v/>
      </c>
      <c r="AT3" s="567"/>
      <c r="AU3" s="567"/>
      <c r="AV3" s="567"/>
      <c r="AW3" s="568"/>
      <c r="AX3" s="1" t="str">
        <f>_xlfn.IFNA(VLOOKUP($A$5&amp;AX$4,'PMC数据辅助&amp;月良率预估'!$B$2:$G$1000,2,0),"")</f>
        <v/>
      </c>
      <c r="AY3" s="567"/>
      <c r="AZ3" s="567"/>
      <c r="BA3" s="567"/>
      <c r="BB3" s="568"/>
      <c r="BC3" s="1" t="str">
        <f>_xlfn.IFNA(VLOOKUP($A$5&amp;BC$4,'PMC数据辅助&amp;月良率预估'!$B$2:$G$1000,2,0),"")</f>
        <v/>
      </c>
      <c r="BD3" s="567"/>
      <c r="BE3" s="567"/>
      <c r="BF3" s="567"/>
      <c r="BG3" s="568"/>
      <c r="BH3" s="1" t="str">
        <f>_xlfn.IFNA(VLOOKUP($A$5&amp;BH$4,'PMC数据辅助&amp;月良率预估'!$B$2:$G$1000,2,0),"")</f>
        <v/>
      </c>
      <c r="BI3" s="567"/>
      <c r="BJ3" s="567"/>
      <c r="BK3" s="567"/>
      <c r="BL3" s="568"/>
      <c r="BM3" s="1" t="str">
        <f>_xlfn.IFNA(VLOOKUP($A$5&amp;BM$4,'PMC数据辅助&amp;月良率预估'!$B$2:$G$1000,2,0),"")</f>
        <v/>
      </c>
      <c r="BN3" s="567"/>
      <c r="BO3" s="567"/>
      <c r="BP3" s="567"/>
      <c r="BQ3" s="568"/>
    </row>
    <row r="4" spans="1:69" ht="33" x14ac:dyDescent="0.15">
      <c r="A4" s="31" t="s">
        <v>40</v>
      </c>
      <c r="B4" s="94" t="s">
        <v>859</v>
      </c>
      <c r="C4" s="94" t="s">
        <v>1422</v>
      </c>
      <c r="D4" s="115"/>
      <c r="E4" s="569" t="str">
        <f>_xlfn.IFNA(VLOOKUP($A$5&amp;COLUMN($A$1),'PMC数据辅助&amp;月良率预估'!$A:$F,5,0),"")</f>
        <v>04/18蒸镀批次</v>
      </c>
      <c r="F4" s="570"/>
      <c r="G4" s="570"/>
      <c r="H4" s="570"/>
      <c r="I4" s="571"/>
      <c r="J4" s="569" t="str">
        <f>_xlfn.IFNA(VLOOKUP($A$5&amp;COLUMN($B$1),'PMC数据辅助&amp;月良率预估'!$A:$F,5,0),"")</f>
        <v/>
      </c>
      <c r="K4" s="570"/>
      <c r="L4" s="570"/>
      <c r="M4" s="570"/>
      <c r="N4" s="571"/>
      <c r="O4" s="569" t="str">
        <f>_xlfn.IFNA(VLOOKUP($A$5&amp;COLUMN($C$1),'PMC数据辅助&amp;月良率预估'!$A:$F,5,0),"")</f>
        <v/>
      </c>
      <c r="P4" s="570"/>
      <c r="Q4" s="570"/>
      <c r="R4" s="570"/>
      <c r="S4" s="571"/>
      <c r="T4" s="569" t="str">
        <f>_xlfn.IFNA(VLOOKUP($A$5&amp;COLUMN($D$1),'PMC数据辅助&amp;月良率预估'!$A:$F,5,0),"")</f>
        <v/>
      </c>
      <c r="U4" s="570"/>
      <c r="V4" s="570"/>
      <c r="W4" s="570"/>
      <c r="X4" s="571"/>
      <c r="Y4" s="569" t="str">
        <f>_xlfn.IFNA(VLOOKUP($A$5&amp;COLUMN($E$1),'PMC数据辅助&amp;月良率预估'!$A:$F,5,0),"")</f>
        <v/>
      </c>
      <c r="Z4" s="570"/>
      <c r="AA4" s="570"/>
      <c r="AB4" s="570"/>
      <c r="AC4" s="571"/>
      <c r="AD4" s="569" t="str">
        <f>_xlfn.IFNA(VLOOKUP($A$5&amp;COLUMN($F$1),'PMC数据辅助&amp;月良率预估'!$A:$F,5,0),"")</f>
        <v/>
      </c>
      <c r="AE4" s="570"/>
      <c r="AF4" s="570"/>
      <c r="AG4" s="570"/>
      <c r="AH4" s="571"/>
      <c r="AI4" s="569" t="str">
        <f>_xlfn.IFNA(VLOOKUP($A$5&amp;COLUMN($G$1),'PMC数据辅助&amp;月良率预估'!$A:$F,5,0),"")</f>
        <v/>
      </c>
      <c r="AJ4" s="570"/>
      <c r="AK4" s="570"/>
      <c r="AL4" s="570"/>
      <c r="AM4" s="571"/>
      <c r="AN4" s="569" t="str">
        <f>_xlfn.IFNA(VLOOKUP($A$5&amp;COLUMN($H$1),'PMC数据辅助&amp;月良率预估'!$A:$F,5,0),"")</f>
        <v/>
      </c>
      <c r="AO4" s="570"/>
      <c r="AP4" s="570"/>
      <c r="AQ4" s="570"/>
      <c r="AR4" s="571"/>
      <c r="AS4" s="569" t="str">
        <f>_xlfn.IFNA(VLOOKUP($A$5&amp;COLUMN($I$1),'PMC数据辅助&amp;月良率预估'!$A:$F,5,0),"")</f>
        <v/>
      </c>
      <c r="AT4" s="570"/>
      <c r="AU4" s="570"/>
      <c r="AV4" s="570"/>
      <c r="AW4" s="571"/>
      <c r="AX4" s="569" t="str">
        <f>_xlfn.IFNA(VLOOKUP($A$5&amp;COLUMN($J$1),'PMC数据辅助&amp;月良率预估'!$A:$F,5,0),"")</f>
        <v/>
      </c>
      <c r="AY4" s="570"/>
      <c r="AZ4" s="570"/>
      <c r="BA4" s="570"/>
      <c r="BB4" s="571"/>
      <c r="BC4" s="569" t="str">
        <f>_xlfn.IFNA(VLOOKUP($A$5&amp;COLUMN($K$1),'PMC数据辅助&amp;月良率预估'!$A:$F,5,0),"")</f>
        <v/>
      </c>
      <c r="BD4" s="570"/>
      <c r="BE4" s="570"/>
      <c r="BF4" s="570"/>
      <c r="BG4" s="571"/>
      <c r="BH4" s="569" t="str">
        <f>_xlfn.IFNA(VLOOKUP($A$5&amp;COLUMN($L$1),'PMC数据辅助&amp;月良率预估'!$A:$F,5,0),"")</f>
        <v/>
      </c>
      <c r="BI4" s="570"/>
      <c r="BJ4" s="570"/>
      <c r="BK4" s="570"/>
      <c r="BL4" s="571"/>
      <c r="BM4" s="569" t="str">
        <f>_xlfn.IFNA(VLOOKUP($A$5&amp;COLUMN($M$1),'PMC数据辅助&amp;月良率预估'!$A:$F,5,0),"")</f>
        <v/>
      </c>
      <c r="BN4" s="570"/>
      <c r="BO4" s="570"/>
      <c r="BP4" s="570"/>
      <c r="BQ4" s="571"/>
    </row>
    <row r="5" spans="1:69" ht="51" customHeight="1" x14ac:dyDescent="0.15">
      <c r="A5" s="32" t="s">
        <v>1408</v>
      </c>
      <c r="B5" s="32" t="s">
        <v>35</v>
      </c>
      <c r="C5" s="32" t="s">
        <v>35</v>
      </c>
      <c r="D5" s="32"/>
      <c r="E5" s="32" t="s">
        <v>467</v>
      </c>
      <c r="F5" s="33" t="s">
        <v>483</v>
      </c>
      <c r="G5" s="33" t="s">
        <v>484</v>
      </c>
      <c r="H5" s="33" t="s">
        <v>485</v>
      </c>
      <c r="I5" s="362" t="s">
        <v>839</v>
      </c>
      <c r="J5" s="32" t="s">
        <v>467</v>
      </c>
      <c r="K5" s="33" t="s">
        <v>483</v>
      </c>
      <c r="L5" s="33" t="s">
        <v>484</v>
      </c>
      <c r="M5" s="33" t="s">
        <v>485</v>
      </c>
      <c r="N5" s="362" t="s">
        <v>838</v>
      </c>
      <c r="O5" s="32" t="s">
        <v>467</v>
      </c>
      <c r="P5" s="33" t="s">
        <v>483</v>
      </c>
      <c r="Q5" s="33" t="s">
        <v>484</v>
      </c>
      <c r="R5" s="33" t="s">
        <v>485</v>
      </c>
      <c r="S5" s="362" t="s">
        <v>839</v>
      </c>
      <c r="T5" s="32" t="s">
        <v>467</v>
      </c>
      <c r="U5" s="33" t="s">
        <v>483</v>
      </c>
      <c r="V5" s="33" t="s">
        <v>484</v>
      </c>
      <c r="W5" s="33" t="s">
        <v>485</v>
      </c>
      <c r="X5" s="362" t="s">
        <v>839</v>
      </c>
      <c r="Y5" s="32" t="s">
        <v>467</v>
      </c>
      <c r="Z5" s="33" t="s">
        <v>483</v>
      </c>
      <c r="AA5" s="33" t="s">
        <v>484</v>
      </c>
      <c r="AB5" s="33" t="s">
        <v>485</v>
      </c>
      <c r="AC5" s="362" t="s">
        <v>839</v>
      </c>
      <c r="AD5" s="32" t="s">
        <v>467</v>
      </c>
      <c r="AE5" s="33" t="s">
        <v>483</v>
      </c>
      <c r="AF5" s="33" t="s">
        <v>484</v>
      </c>
      <c r="AG5" s="33" t="s">
        <v>485</v>
      </c>
      <c r="AH5" s="362" t="s">
        <v>839</v>
      </c>
      <c r="AI5" s="32" t="s">
        <v>467</v>
      </c>
      <c r="AJ5" s="33" t="s">
        <v>483</v>
      </c>
      <c r="AK5" s="33" t="s">
        <v>484</v>
      </c>
      <c r="AL5" s="33" t="s">
        <v>485</v>
      </c>
      <c r="AM5" s="362" t="s">
        <v>839</v>
      </c>
      <c r="AN5" s="32" t="s">
        <v>467</v>
      </c>
      <c r="AO5" s="33" t="s">
        <v>483</v>
      </c>
      <c r="AP5" s="33" t="s">
        <v>484</v>
      </c>
      <c r="AQ5" s="33" t="s">
        <v>485</v>
      </c>
      <c r="AR5" s="362" t="s">
        <v>839</v>
      </c>
      <c r="AS5" s="32" t="s">
        <v>467</v>
      </c>
      <c r="AT5" s="33" t="s">
        <v>483</v>
      </c>
      <c r="AU5" s="33" t="s">
        <v>484</v>
      </c>
      <c r="AV5" s="33" t="s">
        <v>485</v>
      </c>
      <c r="AW5" s="362" t="s">
        <v>839</v>
      </c>
      <c r="AX5" s="32" t="s">
        <v>467</v>
      </c>
      <c r="AY5" s="33" t="s">
        <v>483</v>
      </c>
      <c r="AZ5" s="33" t="s">
        <v>484</v>
      </c>
      <c r="BA5" s="33" t="s">
        <v>485</v>
      </c>
      <c r="BB5" s="362" t="s">
        <v>839</v>
      </c>
      <c r="BC5" s="32" t="s">
        <v>467</v>
      </c>
      <c r="BD5" s="33" t="s">
        <v>483</v>
      </c>
      <c r="BE5" s="33" t="s">
        <v>484</v>
      </c>
      <c r="BF5" s="33" t="s">
        <v>485</v>
      </c>
      <c r="BG5" s="362" t="s">
        <v>839</v>
      </c>
      <c r="BH5" s="32" t="s">
        <v>467</v>
      </c>
      <c r="BI5" s="33" t="s">
        <v>483</v>
      </c>
      <c r="BJ5" s="33" t="s">
        <v>484</v>
      </c>
      <c r="BK5" s="33" t="s">
        <v>485</v>
      </c>
      <c r="BL5" s="362" t="s">
        <v>839</v>
      </c>
      <c r="BM5" s="32" t="s">
        <v>467</v>
      </c>
      <c r="BN5" s="33" t="s">
        <v>483</v>
      </c>
      <c r="BO5" s="33" t="s">
        <v>484</v>
      </c>
      <c r="BP5" s="33" t="s">
        <v>485</v>
      </c>
      <c r="BQ5" s="362" t="s">
        <v>839</v>
      </c>
    </row>
    <row r="6" spans="1:69" x14ac:dyDescent="0.15">
      <c r="A6" s="34" t="s">
        <v>745</v>
      </c>
      <c r="B6" s="34">
        <f>_xlfn.IFNA(VLOOKUP($A6,批次辅助!$A$4:$DC$41,MATCH($A$5&amp;B$4,批次辅助!$A$1:$DC$1,0),0),0)</f>
        <v>76800</v>
      </c>
      <c r="C6" s="34">
        <f>_xlfn.IFNA(VLOOKUP($A6,批次辅助!$A$4:$DC$41,MATCH($A$5&amp;C$4,批次辅助!$A$1:$DC$1,0),0),0)</f>
        <v>37920</v>
      </c>
      <c r="D6" s="34">
        <f>_xlfn.IFNA(VLOOKUP($A6,批次辅助!$A$4:$DC$41,MATCH($A$5&amp;D$4,批次辅助!$A$1:$DC$1,0),0),0)</f>
        <v>0</v>
      </c>
      <c r="E6" s="34">
        <f>_xlfn.IFNA(VLOOKUP($A$5&amp;E$4,'PMC数据辅助&amp;月良率预估'!$B$2:$G$599,5,0),0)</f>
        <v>1080</v>
      </c>
      <c r="F6" s="34"/>
      <c r="G6" s="34"/>
      <c r="H6" s="35"/>
      <c r="I6" s="35"/>
      <c r="J6" s="34">
        <f>_xlfn.IFNA(VLOOKUP($A$5&amp;J$4,'PMC数据辅助&amp;月良率预估'!$B$2:$G$599,5,0),0)</f>
        <v>0</v>
      </c>
      <c r="K6" s="34"/>
      <c r="L6" s="34"/>
      <c r="M6" s="35"/>
      <c r="N6" s="35"/>
      <c r="O6" s="34">
        <f>_xlfn.IFNA(VLOOKUP($A$5&amp;O$4,'PMC数据辅助&amp;月良率预估'!$B$2:$G$599,5,0),0)</f>
        <v>0</v>
      </c>
      <c r="P6" s="34"/>
      <c r="Q6" s="34"/>
      <c r="R6" s="35"/>
      <c r="S6" s="35"/>
      <c r="T6" s="34">
        <f>_xlfn.IFNA(VLOOKUP($A$5&amp;T$4,'PMC数据辅助&amp;月良率预估'!$B$2:$G$599,5,0),0)</f>
        <v>0</v>
      </c>
      <c r="U6" s="34"/>
      <c r="V6" s="34"/>
      <c r="W6" s="35"/>
      <c r="X6" s="35"/>
      <c r="Y6" s="34">
        <f>_xlfn.IFNA(VLOOKUP($A$5&amp;Y$4,'PMC数据辅助&amp;月良率预估'!$B$2:$G$599,5,0),0)</f>
        <v>0</v>
      </c>
      <c r="Z6" s="34"/>
      <c r="AA6" s="34"/>
      <c r="AB6" s="35"/>
      <c r="AC6" s="35"/>
      <c r="AD6" s="34">
        <f>_xlfn.IFNA(VLOOKUP($A$5&amp;AD$4,'PMC数据辅助&amp;月良率预估'!$B$2:$G$599,5,0),0)</f>
        <v>0</v>
      </c>
      <c r="AE6" s="34"/>
      <c r="AF6" s="34"/>
      <c r="AG6" s="35"/>
      <c r="AH6" s="35"/>
      <c r="AI6" s="34">
        <f>_xlfn.IFNA(VLOOKUP($A$5&amp;AI$4,'PMC数据辅助&amp;月良率预估'!$B$2:$G$599,5,0),0)</f>
        <v>0</v>
      </c>
      <c r="AJ6" s="34"/>
      <c r="AK6" s="34"/>
      <c r="AL6" s="35"/>
      <c r="AM6" s="35"/>
      <c r="AN6" s="34">
        <f>_xlfn.IFNA(VLOOKUP($A$5&amp;AN$4,'PMC数据辅助&amp;月良率预估'!$B$2:$G$599,5,0),0)</f>
        <v>0</v>
      </c>
      <c r="AO6" s="34"/>
      <c r="AP6" s="34"/>
      <c r="AQ6" s="35"/>
      <c r="AR6" s="35"/>
      <c r="AS6" s="34">
        <f>_xlfn.IFNA(VLOOKUP($A$5&amp;AS$4,'PMC数据辅助&amp;月良率预估'!$B$2:$G$599,5,0),0)</f>
        <v>0</v>
      </c>
      <c r="AT6" s="34"/>
      <c r="AU6" s="34"/>
      <c r="AV6" s="35"/>
      <c r="AW6" s="35"/>
      <c r="AX6" s="34">
        <f>_xlfn.IFNA(VLOOKUP($A$5&amp;AX$4,'PMC数据辅助&amp;月良率预估'!$B$2:$G$599,5,0),0)</f>
        <v>0</v>
      </c>
      <c r="AY6" s="34"/>
      <c r="AZ6" s="34"/>
      <c r="BA6" s="35"/>
      <c r="BB6" s="35"/>
      <c r="BC6" s="34">
        <f>_xlfn.IFNA(VLOOKUP($A$5&amp;BC$4,'PMC数据辅助&amp;月良率预估'!$B$2:$G$599,5,0),0)</f>
        <v>0</v>
      </c>
      <c r="BD6" s="34"/>
      <c r="BE6" s="34"/>
      <c r="BF6" s="35"/>
      <c r="BG6" s="35"/>
      <c r="BH6" s="34">
        <f>_xlfn.IFNA(VLOOKUP($A$5&amp;BH$4,'PMC数据辅助&amp;月良率预估'!$B$2:$G$599,5,0),0)</f>
        <v>0</v>
      </c>
      <c r="BI6" s="34"/>
      <c r="BJ6" s="34"/>
      <c r="BK6" s="35"/>
      <c r="BL6" s="35"/>
      <c r="BM6" s="34">
        <f>_xlfn.IFNA(VLOOKUP($A$5&amp;BM$4,'PMC数据辅助&amp;月良率预估'!$B$2:$G$599,5,0),0)</f>
        <v>0</v>
      </c>
      <c r="BN6" s="34"/>
      <c r="BO6" s="34"/>
      <c r="BP6" s="35"/>
      <c r="BQ6" s="35"/>
    </row>
    <row r="7" spans="1:69" x14ac:dyDescent="0.15">
      <c r="A7" s="34" t="s">
        <v>746</v>
      </c>
      <c r="B7" s="34">
        <f>_xlfn.IFNA(VLOOKUP($A7,批次辅助!$A$4:$DC$41,MATCH($A$5&amp;B$4,批次辅助!$A$1:$DC$1,0),0),0)</f>
        <v>76800</v>
      </c>
      <c r="C7" s="34">
        <f>_xlfn.IFNA(VLOOKUP($A7,批次辅助!$A$4:$DC$41,MATCH($A$5&amp;C$4,批次辅助!$A$1:$DC$1,0),0),0)</f>
        <v>38240</v>
      </c>
      <c r="D7" s="34">
        <f>_xlfn.IFNA(VLOOKUP($A7,批次辅助!$A$4:$DC$41,MATCH($A$5&amp;D$4,批次辅助!$A$1:$DC$1,0),0),0)</f>
        <v>0</v>
      </c>
      <c r="E7" s="34">
        <f>_xlfn.IFNA(VLOOKUP($A$5&amp;E$4,'PMC数据辅助&amp;月良率预估'!$B$2:$G$599,6,0),0)</f>
        <v>1080</v>
      </c>
      <c r="F7" s="34"/>
      <c r="G7" s="34"/>
      <c r="H7" s="35"/>
      <c r="I7" s="35"/>
      <c r="J7" s="34">
        <f>_xlfn.IFNA(VLOOKUP($A$5&amp;J$4,'PMC数据辅助&amp;月良率预估'!$B$2:$G$599,6,0),0)</f>
        <v>0</v>
      </c>
      <c r="K7" s="34"/>
      <c r="L7" s="34"/>
      <c r="M7" s="35"/>
      <c r="N7" s="35"/>
      <c r="O7" s="34">
        <f>_xlfn.IFNA(VLOOKUP($A$5&amp;O$4,'PMC数据辅助&amp;月良率预估'!$B$2:$G$599,6,0),0)</f>
        <v>0</v>
      </c>
      <c r="P7" s="34"/>
      <c r="Q7" s="34"/>
      <c r="R7" s="35"/>
      <c r="S7" s="35"/>
      <c r="T7" s="34">
        <f>_xlfn.IFNA(VLOOKUP($A$5&amp;T$4,'PMC数据辅助&amp;月良率预估'!$B$2:$G$599,6,0),0)</f>
        <v>0</v>
      </c>
      <c r="U7" s="34"/>
      <c r="V7" s="34"/>
      <c r="W7" s="35"/>
      <c r="X7" s="35"/>
      <c r="Y7" s="34">
        <f>_xlfn.IFNA(VLOOKUP($A$5&amp;Y$4,'PMC数据辅助&amp;月良率预估'!$B$2:$G$599,6,0),0)</f>
        <v>0</v>
      </c>
      <c r="Z7" s="34"/>
      <c r="AA7" s="34"/>
      <c r="AB7" s="35"/>
      <c r="AC7" s="35"/>
      <c r="AD7" s="34">
        <f>_xlfn.IFNA(VLOOKUP($A$5&amp;AD$4,'PMC数据辅助&amp;月良率预估'!$B$2:$G$599,6,0),0)</f>
        <v>0</v>
      </c>
      <c r="AE7" s="34"/>
      <c r="AF7" s="34"/>
      <c r="AG7" s="35"/>
      <c r="AH7" s="35"/>
      <c r="AI7" s="34">
        <f>_xlfn.IFNA(VLOOKUP($A$5&amp;AI$4,'PMC数据辅助&amp;月良率预估'!$B$2:$G$599,6,0),0)</f>
        <v>0</v>
      </c>
      <c r="AJ7" s="34"/>
      <c r="AK7" s="34"/>
      <c r="AL7" s="35"/>
      <c r="AM7" s="35"/>
      <c r="AN7" s="34">
        <f>_xlfn.IFNA(VLOOKUP($A$5&amp;AN$4,'PMC数据辅助&amp;月良率预估'!$B$2:$G$599,6,0),0)</f>
        <v>0</v>
      </c>
      <c r="AO7" s="34"/>
      <c r="AP7" s="34"/>
      <c r="AQ7" s="35"/>
      <c r="AR7" s="35"/>
      <c r="AS7" s="34">
        <f>_xlfn.IFNA(VLOOKUP($A$5&amp;AS$4,'PMC数据辅助&amp;月良率预估'!$B$2:$G$599,6,0),0)</f>
        <v>0</v>
      </c>
      <c r="AT7" s="34"/>
      <c r="AU7" s="34"/>
      <c r="AV7" s="35"/>
      <c r="AW7" s="35"/>
      <c r="AX7" s="34">
        <f>_xlfn.IFNA(VLOOKUP($A$5&amp;AX$4,'PMC数据辅助&amp;月良率预估'!$B$2:$G$599,6,0),0)</f>
        <v>0</v>
      </c>
      <c r="AY7" s="34"/>
      <c r="AZ7" s="34"/>
      <c r="BA7" s="35"/>
      <c r="BB7" s="35"/>
      <c r="BC7" s="34">
        <f>_xlfn.IFNA(VLOOKUP($A$5&amp;BC$4,'PMC数据辅助&amp;月良率预估'!$B$2:$G$599,6,0),0)</f>
        <v>0</v>
      </c>
      <c r="BD7" s="34"/>
      <c r="BE7" s="34"/>
      <c r="BF7" s="35"/>
      <c r="BG7" s="35"/>
      <c r="BH7" s="34">
        <f>_xlfn.IFNA(VLOOKUP($A$5&amp;BH$4,'PMC数据辅助&amp;月良率预估'!$B$2:$G$599,6,0),0)</f>
        <v>0</v>
      </c>
      <c r="BI7" s="34"/>
      <c r="BJ7" s="34"/>
      <c r="BK7" s="35"/>
      <c r="BL7" s="35"/>
      <c r="BM7" s="34">
        <f>_xlfn.IFNA(VLOOKUP($A$5&amp;BM$4,'PMC数据辅助&amp;月良率预估'!$B$2:$G$599,6,0),0)</f>
        <v>0</v>
      </c>
      <c r="BN7" s="34"/>
      <c r="BO7" s="34"/>
      <c r="BP7" s="35"/>
      <c r="BQ7" s="35"/>
    </row>
    <row r="8" spans="1:69" s="119" customFormat="1" x14ac:dyDescent="0.15">
      <c r="A8" s="116" t="s">
        <v>454</v>
      </c>
      <c r="B8" s="117">
        <f>_xlfn.IFNA(VLOOKUP($A8,批次辅助!$A$4:$DC$41,MATCH($A$5&amp;B$4,批次辅助!$A$1:$DC$1,0),0),0)</f>
        <v>1</v>
      </c>
      <c r="C8" s="117">
        <f>_xlfn.IFNA(VLOOKUP($A8,批次辅助!$A$4:$DC$41,MATCH($A$5&amp;C$4,批次辅助!$A$1:$DC$1,0),0),0)</f>
        <v>1</v>
      </c>
      <c r="D8" s="117">
        <f>_xlfn.IFNA(VLOOKUP($A8,批次辅助!$A$4:$DC$41,MATCH($A$5&amp;D$4,批次辅助!$A$1:$DC$1,0),0),0)</f>
        <v>0</v>
      </c>
      <c r="E8" s="117">
        <f>IF(E6=0,0%,E7/E6)</f>
        <v>1</v>
      </c>
      <c r="F8" s="116"/>
      <c r="G8" s="116"/>
      <c r="H8" s="118"/>
      <c r="I8" s="118"/>
      <c r="J8" s="117">
        <f>IF(J6=0,0%,J7/J6)</f>
        <v>0</v>
      </c>
      <c r="K8" s="116"/>
      <c r="L8" s="116"/>
      <c r="M8" s="118"/>
      <c r="N8" s="118"/>
      <c r="O8" s="117">
        <f>IF(O6=0,0%,O7/O6)</f>
        <v>0</v>
      </c>
      <c r="P8" s="116"/>
      <c r="Q8" s="116"/>
      <c r="R8" s="118"/>
      <c r="S8" s="118"/>
      <c r="T8" s="117">
        <f>IF(T6=0,0%,T7/T6)</f>
        <v>0</v>
      </c>
      <c r="U8" s="116"/>
      <c r="V8" s="116"/>
      <c r="W8" s="118"/>
      <c r="X8" s="118"/>
      <c r="Y8" s="117">
        <f>IF(Y6=0,0%,Y7/Y6)</f>
        <v>0</v>
      </c>
      <c r="Z8" s="116"/>
      <c r="AA8" s="116"/>
      <c r="AB8" s="118"/>
      <c r="AC8" s="118"/>
      <c r="AD8" s="117">
        <f>IF(AD6=0,0%,AD7/AD6)</f>
        <v>0</v>
      </c>
      <c r="AE8" s="116"/>
      <c r="AF8" s="116"/>
      <c r="AG8" s="118"/>
      <c r="AH8" s="118"/>
      <c r="AI8" s="117">
        <f>IF(AI6=0,0%,AI7/AI6)</f>
        <v>0</v>
      </c>
      <c r="AJ8" s="116"/>
      <c r="AK8" s="116"/>
      <c r="AL8" s="118"/>
      <c r="AM8" s="118"/>
      <c r="AN8" s="117">
        <f>IF(AN6=0,0%,AN7/AN6)</f>
        <v>0</v>
      </c>
      <c r="AO8" s="116"/>
      <c r="AP8" s="116"/>
      <c r="AQ8" s="118"/>
      <c r="AR8" s="118"/>
      <c r="AS8" s="117">
        <f>IF(AS6=0,0%,AS7/AS6)</f>
        <v>0</v>
      </c>
      <c r="AT8" s="116"/>
      <c r="AU8" s="116"/>
      <c r="AV8" s="118"/>
      <c r="AW8" s="118"/>
      <c r="AX8" s="117">
        <f>IF(AX6=0,0%,AX7/AX6)</f>
        <v>0</v>
      </c>
      <c r="AY8" s="116"/>
      <c r="AZ8" s="116"/>
      <c r="BA8" s="118"/>
      <c r="BB8" s="118"/>
      <c r="BC8" s="117">
        <f>IF(BC6=0,0%,BC7/BC6)</f>
        <v>0</v>
      </c>
      <c r="BD8" s="116"/>
      <c r="BE8" s="116"/>
      <c r="BF8" s="118"/>
      <c r="BG8" s="118"/>
      <c r="BH8" s="117">
        <f>IF(BH6=0,0%,BH7/BH6)</f>
        <v>0</v>
      </c>
      <c r="BI8" s="116"/>
      <c r="BJ8" s="116"/>
      <c r="BK8" s="118"/>
      <c r="BL8" s="118"/>
      <c r="BM8" s="117">
        <f>IF(BM6=0,0%,BM7/BM6)</f>
        <v>0</v>
      </c>
      <c r="BN8" s="116"/>
      <c r="BO8" s="116"/>
      <c r="BP8" s="118"/>
      <c r="BQ8" s="118"/>
    </row>
    <row r="9" spans="1:69" s="161" customFormat="1" x14ac:dyDescent="0.15">
      <c r="A9" s="158" t="s">
        <v>34</v>
      </c>
      <c r="B9" s="159">
        <f>_xlfn.IFNA(VLOOKUP($A9,批次辅助!$A$4:$DC$41,MATCH($A$5&amp;B$4,批次辅助!$A$1:$DC$1,0),0),0)</f>
        <v>0.88088541666666664</v>
      </c>
      <c r="C9" s="159">
        <f>_xlfn.IFNA(VLOOKUP($A9,批次辅助!$A$4:$DC$41,MATCH($A$5&amp;C$4,批次辅助!$A$1:$DC$1,0),0),0)</f>
        <v>0.79438291139240502</v>
      </c>
      <c r="D9" s="159">
        <f>_xlfn.IFNA(VLOOKUP($A9,批次辅助!$A$4:$DC$41,MATCH($A$5&amp;D$4,批次辅助!$A$1:$DC$1,0),0),0)</f>
        <v>0</v>
      </c>
      <c r="E9" s="160"/>
      <c r="F9" s="160"/>
      <c r="G9" s="160"/>
      <c r="H9" s="160">
        <f>H10-H19-H27-H28-H36-H37-H44-H45</f>
        <v>0.88157660928270054</v>
      </c>
      <c r="I9" s="160"/>
      <c r="J9" s="160"/>
      <c r="K9" s="160"/>
      <c r="L9" s="160"/>
      <c r="M9" s="160">
        <f>M10-M19-M27-M28-M36-M37-M44-M45</f>
        <v>0.88157660928270054</v>
      </c>
      <c r="N9" s="160"/>
      <c r="O9" s="160"/>
      <c r="P9" s="160"/>
      <c r="Q9" s="160"/>
      <c r="R9" s="160">
        <f>R10-R19-R27-R28-R36-R37-R44-R45</f>
        <v>0.88157660928270054</v>
      </c>
      <c r="S9" s="160"/>
      <c r="T9" s="160"/>
      <c r="U9" s="160"/>
      <c r="V9" s="160"/>
      <c r="W9" s="160">
        <f>W10-W19-W27-W28-W36-W37-W44-W45</f>
        <v>0.88157660928270054</v>
      </c>
      <c r="X9" s="160"/>
      <c r="Y9" s="160"/>
      <c r="Z9" s="160"/>
      <c r="AA9" s="160"/>
      <c r="AB9" s="160">
        <f>AB10-AB19-AB27-AB28-AB36-AB37-AB44-AB45</f>
        <v>0.88157660928270054</v>
      </c>
      <c r="AC9" s="160"/>
      <c r="AD9" s="160"/>
      <c r="AE9" s="160"/>
      <c r="AF9" s="160"/>
      <c r="AG9" s="160">
        <f>AG10-AG19-AG27-AG28-AG36-AG37-AG44-AG45</f>
        <v>0.88157660928270054</v>
      </c>
      <c r="AH9" s="160"/>
      <c r="AI9" s="160"/>
      <c r="AJ9" s="160"/>
      <c r="AK9" s="160"/>
      <c r="AL9" s="160">
        <f>AL10-AL19-AL27-AL28-AL36-AL37-AL44-AL45</f>
        <v>0.88157660928270054</v>
      </c>
      <c r="AM9" s="160"/>
      <c r="AN9" s="160"/>
      <c r="AO9" s="160"/>
      <c r="AP9" s="160"/>
      <c r="AQ9" s="160">
        <f>AQ10-AQ19-AQ27-AQ28-AQ36-AQ37-AQ44-AQ45</f>
        <v>0.88157660928270054</v>
      </c>
      <c r="AR9" s="160"/>
      <c r="AS9" s="160"/>
      <c r="AT9" s="160"/>
      <c r="AU9" s="160"/>
      <c r="AV9" s="160">
        <f>AV10-AV19-AV27-AV28-AV36-AV37-AV44-AV45</f>
        <v>0.88157660928270054</v>
      </c>
      <c r="AW9" s="160"/>
      <c r="AX9" s="160"/>
      <c r="AY9" s="160"/>
      <c r="AZ9" s="160"/>
      <c r="BA9" s="160">
        <f>BA10-BA19-BA27-BA28-BA36-BA37-BA44-BA45</f>
        <v>0.88157660928270054</v>
      </c>
      <c r="BB9" s="160"/>
      <c r="BC9" s="160"/>
      <c r="BD9" s="160"/>
      <c r="BE9" s="160"/>
      <c r="BF9" s="160">
        <f>BF10-BF19-BF27-BF28-BF36-BF37-BF44-BF45</f>
        <v>0.88157660928270054</v>
      </c>
      <c r="BG9" s="160"/>
      <c r="BH9" s="160"/>
      <c r="BI9" s="160"/>
      <c r="BJ9" s="160"/>
      <c r="BK9" s="160">
        <f>BK10-BK19-BK27-BK28-BK36-BK37-BK44-BK45</f>
        <v>0.88157660928270054</v>
      </c>
      <c r="BL9" s="160"/>
      <c r="BM9" s="160"/>
      <c r="BN9" s="160"/>
      <c r="BO9" s="160"/>
      <c r="BP9" s="160">
        <f>BP10-BP19-BP27-BP28-BP36-BP37-BP44-BP45</f>
        <v>0.88157660928270054</v>
      </c>
      <c r="BQ9" s="160"/>
    </row>
    <row r="10" spans="1:69" x14ac:dyDescent="0.15">
      <c r="A10" s="36" t="s">
        <v>33</v>
      </c>
      <c r="B10" s="37">
        <f>B9+B19+B27+B28+B36+B37+B44+B45</f>
        <v>0.88726562499999995</v>
      </c>
      <c r="C10" s="37">
        <f>C9+C19+C27+C28+C36+C37+C44+C45</f>
        <v>0.80353375527426152</v>
      </c>
      <c r="D10" s="37">
        <f>D9+D19+D27+D28+D36+D37+D44+D45</f>
        <v>0</v>
      </c>
      <c r="E10" s="38"/>
      <c r="F10" s="38"/>
      <c r="G10" s="38"/>
      <c r="H10" s="38">
        <f>(H12+H21+H30+H39)*99.94%-3</f>
        <v>0.89072745316455704</v>
      </c>
      <c r="I10" s="38"/>
      <c r="J10" s="38"/>
      <c r="K10" s="38"/>
      <c r="L10" s="38"/>
      <c r="M10" s="38">
        <f>(M12+M21+M30+M39)*99.94%-3</f>
        <v>0.89072745316455704</v>
      </c>
      <c r="N10" s="38"/>
      <c r="O10" s="38"/>
      <c r="P10" s="38"/>
      <c r="Q10" s="38"/>
      <c r="R10" s="38">
        <f>(R12+R21+R30+R39)*99.94%-3</f>
        <v>0.89072745316455704</v>
      </c>
      <c r="S10" s="38"/>
      <c r="T10" s="38"/>
      <c r="U10" s="38"/>
      <c r="V10" s="38"/>
      <c r="W10" s="38">
        <f>(W12+W21+W30+W39)*99.94%-3</f>
        <v>0.89072745316455704</v>
      </c>
      <c r="X10" s="38"/>
      <c r="Y10" s="38"/>
      <c r="Z10" s="38"/>
      <c r="AA10" s="38"/>
      <c r="AB10" s="38">
        <f>(AB12+AB21+AB30+AB39)*99.94%-3</f>
        <v>0.89072745316455704</v>
      </c>
      <c r="AC10" s="38"/>
      <c r="AD10" s="38"/>
      <c r="AE10" s="38"/>
      <c r="AF10" s="38"/>
      <c r="AG10" s="38">
        <f>(AG12+AG21+AG30+AG39)*99.94%-3</f>
        <v>0.89072745316455704</v>
      </c>
      <c r="AH10" s="38"/>
      <c r="AI10" s="38"/>
      <c r="AJ10" s="38"/>
      <c r="AK10" s="38"/>
      <c r="AL10" s="38">
        <f>(AL12+AL21+AL30+AL39)*99.94%-3</f>
        <v>0.89072745316455704</v>
      </c>
      <c r="AM10" s="38"/>
      <c r="AN10" s="38"/>
      <c r="AO10" s="38"/>
      <c r="AP10" s="38"/>
      <c r="AQ10" s="38">
        <f>(AQ12+AQ21+AQ30+AQ39)*99.94%-3</f>
        <v>0.89072745316455704</v>
      </c>
      <c r="AR10" s="38"/>
      <c r="AS10" s="38"/>
      <c r="AT10" s="38"/>
      <c r="AU10" s="38"/>
      <c r="AV10" s="38">
        <f>(AV12+AV21+AV30+AV39)*99.94%-3</f>
        <v>0.89072745316455704</v>
      </c>
      <c r="AW10" s="38"/>
      <c r="AX10" s="38"/>
      <c r="AY10" s="38"/>
      <c r="AZ10" s="38"/>
      <c r="BA10" s="38">
        <f>(BA12+BA21+BA30+BA39)*99.94%-3</f>
        <v>0.89072745316455704</v>
      </c>
      <c r="BB10" s="38"/>
      <c r="BC10" s="38"/>
      <c r="BD10" s="38"/>
      <c r="BE10" s="38"/>
      <c r="BF10" s="38">
        <f>(BF12+BF21+BF30+BF39)*99.94%-3</f>
        <v>0.89072745316455704</v>
      </c>
      <c r="BG10" s="38"/>
      <c r="BH10" s="38"/>
      <c r="BI10" s="38"/>
      <c r="BJ10" s="38"/>
      <c r="BK10" s="38">
        <f>(BK12+BK21+BK30+BK39)*99.94%-3</f>
        <v>0.89072745316455704</v>
      </c>
      <c r="BL10" s="38"/>
      <c r="BM10" s="38"/>
      <c r="BN10" s="38"/>
      <c r="BO10" s="38"/>
      <c r="BP10" s="38">
        <f>(BP12+BP21+BP30+BP39)*99.94%-3</f>
        <v>0.89072745316455704</v>
      </c>
      <c r="BQ10" s="38"/>
    </row>
    <row r="11" spans="1:69" x14ac:dyDescent="0.15">
      <c r="A11" s="39" t="s">
        <v>32</v>
      </c>
      <c r="B11" s="39"/>
      <c r="C11" s="39"/>
      <c r="D11" s="39"/>
      <c r="E11" s="39"/>
      <c r="F11" s="39"/>
      <c r="G11" s="39"/>
      <c r="H11" s="39">
        <f>H12*99.9%</f>
        <v>0.91527473734177234</v>
      </c>
      <c r="I11" s="39"/>
      <c r="J11" s="39"/>
      <c r="K11" s="39"/>
      <c r="L11" s="39"/>
      <c r="M11" s="39">
        <f>M12*99.9%</f>
        <v>0.91527473734177234</v>
      </c>
      <c r="N11" s="39"/>
      <c r="O11" s="39"/>
      <c r="P11" s="39"/>
      <c r="Q11" s="39"/>
      <c r="R11" s="39">
        <f>R12*99.9%</f>
        <v>0.91527473734177234</v>
      </c>
      <c r="S11" s="39"/>
      <c r="T11" s="39"/>
      <c r="U11" s="39"/>
      <c r="V11" s="39"/>
      <c r="W11" s="39">
        <f>W12*99.9%</f>
        <v>0.91527473734177234</v>
      </c>
      <c r="X11" s="39"/>
      <c r="Y11" s="39"/>
      <c r="Z11" s="39"/>
      <c r="AA11" s="39"/>
      <c r="AB11" s="39">
        <f>AB12*99.9%</f>
        <v>0.91527473734177234</v>
      </c>
      <c r="AC11" s="39"/>
      <c r="AD11" s="39"/>
      <c r="AE11" s="39"/>
      <c r="AF11" s="39"/>
      <c r="AG11" s="39">
        <f>AG12*99.9%</f>
        <v>0.91527473734177234</v>
      </c>
      <c r="AH11" s="39"/>
      <c r="AI11" s="39"/>
      <c r="AJ11" s="39"/>
      <c r="AK11" s="39"/>
      <c r="AL11" s="39">
        <f>AL12*99.9%</f>
        <v>0.91527473734177234</v>
      </c>
      <c r="AM11" s="39"/>
      <c r="AN11" s="39"/>
      <c r="AO11" s="39"/>
      <c r="AP11" s="39"/>
      <c r="AQ11" s="39">
        <f>AQ12*99.9%</f>
        <v>0.91527473734177234</v>
      </c>
      <c r="AR11" s="39"/>
      <c r="AS11" s="39"/>
      <c r="AT11" s="39"/>
      <c r="AU11" s="39"/>
      <c r="AV11" s="39">
        <f>AV12*99.9%</f>
        <v>0.91527473734177234</v>
      </c>
      <c r="AW11" s="39"/>
      <c r="AX11" s="39"/>
      <c r="AY11" s="39"/>
      <c r="AZ11" s="39"/>
      <c r="BA11" s="39">
        <f>BA12*99.9%</f>
        <v>0.91527473734177234</v>
      </c>
      <c r="BB11" s="39"/>
      <c r="BC11" s="39"/>
      <c r="BD11" s="39"/>
      <c r="BE11" s="39"/>
      <c r="BF11" s="39">
        <f>BF12*99.9%</f>
        <v>0.91527473734177234</v>
      </c>
      <c r="BG11" s="39"/>
      <c r="BH11" s="39"/>
      <c r="BI11" s="39"/>
      <c r="BJ11" s="39"/>
      <c r="BK11" s="39">
        <f>BK12*99.9%</f>
        <v>0.91527473734177234</v>
      </c>
      <c r="BL11" s="39"/>
      <c r="BM11" s="39"/>
      <c r="BN11" s="39"/>
      <c r="BO11" s="39"/>
      <c r="BP11" s="39">
        <f>BP12*99.9%</f>
        <v>0.91527473734177234</v>
      </c>
      <c r="BQ11" s="39"/>
    </row>
    <row r="12" spans="1:69" x14ac:dyDescent="0.35">
      <c r="A12" s="40" t="s">
        <v>60</v>
      </c>
      <c r="B12" s="41">
        <f>_xlfn.IFNA(VLOOKUP($A12,批次辅助!$A$4:$DC$41,MATCH($A$5&amp;B$4,批次辅助!$A$1:$DC$1,0),0),0)</f>
        <v>0.91132812500000004</v>
      </c>
      <c r="C12" s="41">
        <f>_xlfn.IFNA(VLOOKUP($A12,批次辅助!$A$4:$DC$41,MATCH($A$5&amp;C$4,批次辅助!$A$1:$DC$1,0),0),0)</f>
        <v>0.82819092827004215</v>
      </c>
      <c r="D12" s="41">
        <f>_xlfn.IFNA(VLOOKUP($A12,批次辅助!$A$4:$DC$41,MATCH($A$5&amp;D$4,批次辅助!$A$1:$DC$1,0),0),0)</f>
        <v>0</v>
      </c>
      <c r="E12" s="39"/>
      <c r="F12" s="39"/>
      <c r="G12" s="39"/>
      <c r="H12" s="39">
        <f>1-SUM(H13:H18)</f>
        <v>0.91619092827004223</v>
      </c>
      <c r="I12" s="39"/>
      <c r="J12" s="39"/>
      <c r="K12" s="39"/>
      <c r="L12" s="39"/>
      <c r="M12" s="39">
        <f>1-SUM(M13:M18)</f>
        <v>0.91619092827004223</v>
      </c>
      <c r="N12" s="39"/>
      <c r="O12" s="39"/>
      <c r="P12" s="39"/>
      <c r="Q12" s="39"/>
      <c r="R12" s="39">
        <f>1-SUM(R13:R18)</f>
        <v>0.91619092827004223</v>
      </c>
      <c r="S12" s="39"/>
      <c r="T12" s="39"/>
      <c r="U12" s="39"/>
      <c r="V12" s="39"/>
      <c r="W12" s="39">
        <f>1-SUM(W13:W18)</f>
        <v>0.91619092827004223</v>
      </c>
      <c r="X12" s="39"/>
      <c r="Y12" s="39"/>
      <c r="Z12" s="39"/>
      <c r="AA12" s="39"/>
      <c r="AB12" s="39">
        <f>1-SUM(AB13:AB18)</f>
        <v>0.91619092827004223</v>
      </c>
      <c r="AC12" s="39"/>
      <c r="AD12" s="39"/>
      <c r="AE12" s="39"/>
      <c r="AF12" s="39"/>
      <c r="AG12" s="39">
        <f>1-SUM(AG13:AG18)</f>
        <v>0.91619092827004223</v>
      </c>
      <c r="AH12" s="39"/>
      <c r="AI12" s="39"/>
      <c r="AJ12" s="39"/>
      <c r="AK12" s="39"/>
      <c r="AL12" s="39">
        <f>1-SUM(AL13:AL18)</f>
        <v>0.91619092827004223</v>
      </c>
      <c r="AM12" s="39"/>
      <c r="AN12" s="39"/>
      <c r="AO12" s="39"/>
      <c r="AP12" s="39"/>
      <c r="AQ12" s="39">
        <f>1-SUM(AQ13:AQ18)</f>
        <v>0.91619092827004223</v>
      </c>
      <c r="AR12" s="39"/>
      <c r="AS12" s="39"/>
      <c r="AT12" s="39"/>
      <c r="AU12" s="39"/>
      <c r="AV12" s="39">
        <f>1-SUM(AV13:AV18)</f>
        <v>0.91619092827004223</v>
      </c>
      <c r="AW12" s="39"/>
      <c r="AX12" s="39"/>
      <c r="AY12" s="39"/>
      <c r="AZ12" s="39"/>
      <c r="BA12" s="39">
        <f>1-SUM(BA13:BA18)</f>
        <v>0.91619092827004223</v>
      </c>
      <c r="BB12" s="39"/>
      <c r="BC12" s="39"/>
      <c r="BD12" s="39"/>
      <c r="BE12" s="39"/>
      <c r="BF12" s="39">
        <f>1-SUM(BF13:BF18)</f>
        <v>0.91619092827004223</v>
      </c>
      <c r="BG12" s="39"/>
      <c r="BH12" s="39"/>
      <c r="BI12" s="39"/>
      <c r="BJ12" s="39"/>
      <c r="BK12" s="39">
        <f>1-SUM(BK13:BK18)</f>
        <v>0.91619092827004223</v>
      </c>
      <c r="BL12" s="39"/>
      <c r="BM12" s="39"/>
      <c r="BN12" s="39"/>
      <c r="BO12" s="39"/>
      <c r="BP12" s="39">
        <f>1-SUM(BP13:BP18)</f>
        <v>0.91619092827004223</v>
      </c>
      <c r="BQ12" s="39"/>
    </row>
    <row r="13" spans="1:69" ht="82.5" x14ac:dyDescent="0.15">
      <c r="A13" s="42" t="s">
        <v>42</v>
      </c>
      <c r="B13" s="43">
        <f>_xlfn.IFNA(VLOOKUP($A13,批次辅助!$A$4:$DC$41,MATCH($A$5&amp;B$4,批次辅助!$A$1:$DC$1,0),0),0)</f>
        <v>2.2421875000000001E-2</v>
      </c>
      <c r="C13" s="43">
        <f>_xlfn.IFNA(VLOOKUP($A13,批次辅助!$A$4:$DC$41,MATCH($A$5&amp;C$4,批次辅助!$A$1:$DC$1,0),0),0)</f>
        <v>5.0079113924050636E-2</v>
      </c>
      <c r="D13" s="43">
        <f>_xlfn.IFNA(VLOOKUP($A13,批次辅助!$A$4:$DC$41,MATCH($A$5&amp;D$4,批次辅助!$A$1:$DC$1,0),0),0)</f>
        <v>0</v>
      </c>
      <c r="E13" s="542" t="s">
        <v>1450</v>
      </c>
      <c r="F13" s="45">
        <v>2.5999999999999999E-2</v>
      </c>
      <c r="G13" s="46"/>
      <c r="H13" s="47">
        <f>C13-F13+G13</f>
        <v>2.4079113924050637E-2</v>
      </c>
      <c r="I13" s="370"/>
      <c r="J13" s="279"/>
      <c r="K13" s="124"/>
      <c r="L13" s="102"/>
      <c r="M13" s="47">
        <f>H13-K13+L13</f>
        <v>2.4079113924050637E-2</v>
      </c>
      <c r="N13" s="370"/>
      <c r="O13" s="279"/>
      <c r="P13" s="128"/>
      <c r="Q13" s="102"/>
      <c r="R13" s="47">
        <f>M13-P13+Q13</f>
        <v>2.4079113924050637E-2</v>
      </c>
      <c r="S13" s="370"/>
      <c r="T13" s="279"/>
      <c r="U13" s="128"/>
      <c r="V13" s="102"/>
      <c r="W13" s="47">
        <f>R13-U13+V13</f>
        <v>2.4079113924050637E-2</v>
      </c>
      <c r="X13" s="370"/>
      <c r="Y13" s="279"/>
      <c r="Z13" s="128"/>
      <c r="AA13" s="102"/>
      <c r="AB13" s="47">
        <f>W13-Z13+AA13</f>
        <v>2.4079113924050637E-2</v>
      </c>
      <c r="AC13" s="370"/>
      <c r="AD13" s="279"/>
      <c r="AE13" s="128"/>
      <c r="AF13" s="102"/>
      <c r="AG13" s="47">
        <f>AB13-AE13+AF13</f>
        <v>2.4079113924050637E-2</v>
      </c>
      <c r="AH13" s="370"/>
      <c r="AI13" s="279"/>
      <c r="AJ13" s="128"/>
      <c r="AK13" s="102"/>
      <c r="AL13" s="47">
        <f>AG13-AJ13+AK13</f>
        <v>2.4079113924050637E-2</v>
      </c>
      <c r="AM13" s="370"/>
      <c r="AN13" s="279"/>
      <c r="AO13" s="128"/>
      <c r="AP13" s="102"/>
      <c r="AQ13" s="47">
        <f>AL13-AO13+AP13</f>
        <v>2.4079113924050637E-2</v>
      </c>
      <c r="AR13" s="370"/>
      <c r="AS13" s="279"/>
      <c r="AT13" s="128"/>
      <c r="AU13" s="102"/>
      <c r="AV13" s="47">
        <f>AQ13-AT13+AU13</f>
        <v>2.4079113924050637E-2</v>
      </c>
      <c r="AW13" s="370"/>
      <c r="AX13" s="279"/>
      <c r="AY13" s="128"/>
      <c r="AZ13" s="102"/>
      <c r="BA13" s="47">
        <f>AV13-AY13+AZ13</f>
        <v>2.4079113924050637E-2</v>
      </c>
      <c r="BB13" s="370"/>
      <c r="BC13" s="279"/>
      <c r="BD13" s="128"/>
      <c r="BE13" s="102"/>
      <c r="BF13" s="47">
        <f>BA13-BD13+BE13</f>
        <v>2.4079113924050637E-2</v>
      </c>
      <c r="BG13" s="370"/>
      <c r="BH13" s="279"/>
      <c r="BI13" s="128"/>
      <c r="BJ13" s="102"/>
      <c r="BK13" s="47">
        <f>BF13-BI13+BJ13</f>
        <v>2.4079113924050637E-2</v>
      </c>
      <c r="BL13" s="370"/>
      <c r="BM13" s="279"/>
      <c r="BN13" s="128"/>
      <c r="BO13" s="102"/>
      <c r="BP13" s="47">
        <f>BK13-BN13+BO13</f>
        <v>2.4079113924050637E-2</v>
      </c>
      <c r="BQ13" s="370"/>
    </row>
    <row r="14" spans="1:69" x14ac:dyDescent="0.15">
      <c r="A14" s="42" t="s">
        <v>43</v>
      </c>
      <c r="B14" s="43">
        <f>_xlfn.IFNA(VLOOKUP($A14,批次辅助!$A$4:$DC$41,MATCH($A$5&amp;B$4,批次辅助!$A$1:$DC$1,0),0),0)</f>
        <v>3.1132812499999999E-2</v>
      </c>
      <c r="C14" s="43">
        <f>_xlfn.IFNA(VLOOKUP($A14,批次辅助!$A$4:$DC$41,MATCH($A$5&amp;C$4,批次辅助!$A$1:$DC$1,0),0),0)</f>
        <v>2.0780590717299579E-2</v>
      </c>
      <c r="D14" s="43">
        <f>_xlfn.IFNA(VLOOKUP($A14,批次辅助!$A$4:$DC$41,MATCH($A$5&amp;D$4,批次辅助!$A$1:$DC$1,0),0),0)</f>
        <v>0</v>
      </c>
      <c r="E14" s="48"/>
      <c r="F14" s="122"/>
      <c r="G14" s="49"/>
      <c r="H14" s="47">
        <f t="shared" ref="H14:H18" si="0">C14-F14+G14</f>
        <v>2.0780590717299579E-2</v>
      </c>
      <c r="I14" s="370"/>
      <c r="J14" s="279"/>
      <c r="K14" s="124"/>
      <c r="L14" s="146"/>
      <c r="M14" s="50">
        <f t="shared" ref="M14:M19" si="1">H14-K14+L14</f>
        <v>2.0780590717299579E-2</v>
      </c>
      <c r="N14" s="370"/>
      <c r="O14" s="279"/>
      <c r="P14" s="122"/>
      <c r="Q14" s="146"/>
      <c r="R14" s="50">
        <f t="shared" ref="R14:R19" si="2">M14-P14+Q14</f>
        <v>2.0780590717299579E-2</v>
      </c>
      <c r="S14" s="370"/>
      <c r="T14" s="51"/>
      <c r="U14" s="122"/>
      <c r="V14" s="146"/>
      <c r="W14" s="50">
        <f t="shared" ref="W14:W19" si="3">R14-U14+V14</f>
        <v>2.0780590717299579E-2</v>
      </c>
      <c r="X14" s="370"/>
      <c r="Y14" s="51"/>
      <c r="Z14" s="122"/>
      <c r="AA14" s="146"/>
      <c r="AB14" s="50">
        <f t="shared" ref="AB14:AB19" si="4">W14-Z14+AA14</f>
        <v>2.0780590717299579E-2</v>
      </c>
      <c r="AC14" s="370"/>
      <c r="AD14" s="51"/>
      <c r="AE14" s="122"/>
      <c r="AF14" s="146"/>
      <c r="AG14" s="50">
        <f t="shared" ref="AG14:AG19" si="5">AB14-AE14+AF14</f>
        <v>2.0780590717299579E-2</v>
      </c>
      <c r="AH14" s="370"/>
      <c r="AI14" s="51"/>
      <c r="AJ14" s="122"/>
      <c r="AK14" s="146"/>
      <c r="AL14" s="50">
        <f t="shared" ref="AL14:AL19" si="6">AG14-AJ14+AK14</f>
        <v>2.0780590717299579E-2</v>
      </c>
      <c r="AM14" s="370"/>
      <c r="AN14" s="51"/>
      <c r="AO14" s="122"/>
      <c r="AP14" s="146"/>
      <c r="AQ14" s="50">
        <f t="shared" ref="AQ14:AQ19" si="7">AL14-AO14+AP14</f>
        <v>2.0780590717299579E-2</v>
      </c>
      <c r="AR14" s="370"/>
      <c r="AS14" s="51"/>
      <c r="AT14" s="122"/>
      <c r="AU14" s="146"/>
      <c r="AV14" s="50">
        <f t="shared" ref="AV14:AV19" si="8">AQ14-AT14+AU14</f>
        <v>2.0780590717299579E-2</v>
      </c>
      <c r="AW14" s="370"/>
      <c r="AX14" s="51"/>
      <c r="AY14" s="122"/>
      <c r="AZ14" s="146"/>
      <c r="BA14" s="50">
        <f t="shared" ref="BA14:BA19" si="9">AV14-AY14+AZ14</f>
        <v>2.0780590717299579E-2</v>
      </c>
      <c r="BB14" s="370"/>
      <c r="BC14" s="51"/>
      <c r="BD14" s="122"/>
      <c r="BE14" s="146"/>
      <c r="BF14" s="50">
        <f t="shared" ref="BF14:BF19" si="10">BA14-BD14+BE14</f>
        <v>2.0780590717299579E-2</v>
      </c>
      <c r="BG14" s="370"/>
      <c r="BH14" s="51"/>
      <c r="BI14" s="122"/>
      <c r="BJ14" s="146"/>
      <c r="BK14" s="50">
        <f t="shared" ref="BK14:BK19" si="11">BF14-BI14+BJ14</f>
        <v>2.0780590717299579E-2</v>
      </c>
      <c r="BL14" s="370"/>
      <c r="BM14" s="51"/>
      <c r="BN14" s="122"/>
      <c r="BO14" s="146"/>
      <c r="BP14" s="50">
        <f t="shared" ref="BP14:BP19" si="12">BK14-BN14+BO14</f>
        <v>2.0780590717299579E-2</v>
      </c>
      <c r="BQ14" s="370"/>
    </row>
    <row r="15" spans="1:69" x14ac:dyDescent="0.15">
      <c r="A15" s="42" t="s">
        <v>44</v>
      </c>
      <c r="B15" s="43">
        <f>_xlfn.IFNA(VLOOKUP($A15,批次辅助!$A$4:$DC$41,MATCH($A$5&amp;B$4,批次辅助!$A$1:$DC$1,0),0),0)</f>
        <v>8.2942708333333341E-3</v>
      </c>
      <c r="C15" s="43">
        <f>_xlfn.IFNA(VLOOKUP($A15,批次辅助!$A$4:$DC$41,MATCH($A$5&amp;C$4,批次辅助!$A$1:$DC$1,0),0),0)</f>
        <v>1.2710970464135021E-2</v>
      </c>
      <c r="D15" s="43">
        <f>_xlfn.IFNA(VLOOKUP($A15,批次辅助!$A$4:$DC$41,MATCH($A$5&amp;D$4,批次辅助!$A$1:$DC$1,0),0),0)</f>
        <v>0</v>
      </c>
      <c r="E15" s="185"/>
      <c r="F15" s="122"/>
      <c r="G15" s="46"/>
      <c r="H15" s="47">
        <f t="shared" si="0"/>
        <v>1.2710970464135021E-2</v>
      </c>
      <c r="I15" s="370"/>
      <c r="J15" s="278"/>
      <c r="K15" s="124"/>
      <c r="L15" s="147"/>
      <c r="M15" s="50">
        <f t="shared" si="1"/>
        <v>1.2710970464135021E-2</v>
      </c>
      <c r="N15" s="370"/>
      <c r="O15" s="279"/>
      <c r="P15" s="121"/>
      <c r="Q15" s="147"/>
      <c r="R15" s="50">
        <f t="shared" si="2"/>
        <v>1.2710970464135021E-2</v>
      </c>
      <c r="S15" s="370"/>
      <c r="T15" s="279"/>
      <c r="U15" s="121"/>
      <c r="V15" s="147"/>
      <c r="W15" s="50">
        <f t="shared" si="3"/>
        <v>1.2710970464135021E-2</v>
      </c>
      <c r="X15" s="370"/>
      <c r="Y15" s="279"/>
      <c r="Z15" s="121"/>
      <c r="AA15" s="147"/>
      <c r="AB15" s="50">
        <f t="shared" si="4"/>
        <v>1.2710970464135021E-2</v>
      </c>
      <c r="AC15" s="370"/>
      <c r="AD15" s="279"/>
      <c r="AE15" s="121"/>
      <c r="AF15" s="147"/>
      <c r="AG15" s="50">
        <f t="shared" si="5"/>
        <v>1.2710970464135021E-2</v>
      </c>
      <c r="AH15" s="370"/>
      <c r="AI15" s="279"/>
      <c r="AJ15" s="121"/>
      <c r="AK15" s="147"/>
      <c r="AL15" s="50">
        <f t="shared" si="6"/>
        <v>1.2710970464135021E-2</v>
      </c>
      <c r="AM15" s="370"/>
      <c r="AN15" s="279"/>
      <c r="AO15" s="121"/>
      <c r="AP15" s="147"/>
      <c r="AQ15" s="50">
        <f t="shared" si="7"/>
        <v>1.2710970464135021E-2</v>
      </c>
      <c r="AR15" s="370"/>
      <c r="AS15" s="279"/>
      <c r="AT15" s="121"/>
      <c r="AU15" s="147"/>
      <c r="AV15" s="50">
        <f t="shared" si="8"/>
        <v>1.2710970464135021E-2</v>
      </c>
      <c r="AW15" s="370"/>
      <c r="AX15" s="279"/>
      <c r="AY15" s="121"/>
      <c r="AZ15" s="147"/>
      <c r="BA15" s="50">
        <f t="shared" si="9"/>
        <v>1.2710970464135021E-2</v>
      </c>
      <c r="BB15" s="370"/>
      <c r="BC15" s="279"/>
      <c r="BD15" s="121"/>
      <c r="BE15" s="147"/>
      <c r="BF15" s="50">
        <f t="shared" si="10"/>
        <v>1.2710970464135021E-2</v>
      </c>
      <c r="BG15" s="370"/>
      <c r="BH15" s="279"/>
      <c r="BI15" s="121"/>
      <c r="BJ15" s="147"/>
      <c r="BK15" s="50">
        <f t="shared" si="11"/>
        <v>1.2710970464135021E-2</v>
      </c>
      <c r="BL15" s="370"/>
      <c r="BM15" s="279"/>
      <c r="BN15" s="121"/>
      <c r="BO15" s="147"/>
      <c r="BP15" s="50">
        <f t="shared" si="12"/>
        <v>1.2710970464135021E-2</v>
      </c>
      <c r="BQ15" s="370"/>
    </row>
    <row r="16" spans="1:69" x14ac:dyDescent="0.15">
      <c r="A16" s="53" t="s">
        <v>45</v>
      </c>
      <c r="B16" s="53">
        <f>_xlfn.IFNA(VLOOKUP($A16,批次辅助!$A$4:$DC$41,MATCH($A$5&amp;B$4,批次辅助!$A$1:$DC$1,0),0),0)</f>
        <v>2.3072916666666665E-2</v>
      </c>
      <c r="C16" s="53">
        <f>_xlfn.IFNA(VLOOKUP($A16,批次辅助!$A$4:$DC$41,MATCH($A$5&amp;C$4,批次辅助!$A$1:$DC$1,0),0),0)</f>
        <v>1.45042194092827E-2</v>
      </c>
      <c r="D16" s="53">
        <f>_xlfn.IFNA(VLOOKUP($A16,批次辅助!$A$4:$DC$41,MATCH($A$5&amp;D$4,批次辅助!$A$1:$DC$1,0),0),0)</f>
        <v>0</v>
      </c>
      <c r="E16" s="185"/>
      <c r="F16" s="123"/>
      <c r="G16" s="55"/>
      <c r="H16" s="277">
        <f t="shared" si="0"/>
        <v>1.45042194092827E-2</v>
      </c>
      <c r="I16" s="370"/>
      <c r="J16" s="279"/>
      <c r="K16" s="124"/>
      <c r="L16" s="148"/>
      <c r="M16" s="50">
        <f t="shared" si="1"/>
        <v>1.45042194092827E-2</v>
      </c>
      <c r="N16" s="370"/>
      <c r="O16" s="279"/>
      <c r="P16" s="123"/>
      <c r="Q16" s="148"/>
      <c r="R16" s="50">
        <f t="shared" si="2"/>
        <v>1.45042194092827E-2</v>
      </c>
      <c r="S16" s="370"/>
      <c r="T16" s="56"/>
      <c r="U16" s="123"/>
      <c r="V16" s="148"/>
      <c r="W16" s="50">
        <f t="shared" si="3"/>
        <v>1.45042194092827E-2</v>
      </c>
      <c r="X16" s="370"/>
      <c r="Y16" s="56"/>
      <c r="Z16" s="123"/>
      <c r="AA16" s="148"/>
      <c r="AB16" s="50">
        <f t="shared" si="4"/>
        <v>1.45042194092827E-2</v>
      </c>
      <c r="AC16" s="370"/>
      <c r="AD16" s="56"/>
      <c r="AE16" s="123"/>
      <c r="AF16" s="148"/>
      <c r="AG16" s="50">
        <f t="shared" si="5"/>
        <v>1.45042194092827E-2</v>
      </c>
      <c r="AH16" s="370"/>
      <c r="AI16" s="56"/>
      <c r="AJ16" s="123"/>
      <c r="AK16" s="148"/>
      <c r="AL16" s="50">
        <f t="shared" si="6"/>
        <v>1.45042194092827E-2</v>
      </c>
      <c r="AM16" s="370"/>
      <c r="AN16" s="56"/>
      <c r="AO16" s="123"/>
      <c r="AP16" s="148"/>
      <c r="AQ16" s="50">
        <f t="shared" si="7"/>
        <v>1.45042194092827E-2</v>
      </c>
      <c r="AR16" s="370"/>
      <c r="AS16" s="56"/>
      <c r="AT16" s="123"/>
      <c r="AU16" s="148"/>
      <c r="AV16" s="50">
        <f t="shared" si="8"/>
        <v>1.45042194092827E-2</v>
      </c>
      <c r="AW16" s="370"/>
      <c r="AX16" s="56"/>
      <c r="AY16" s="123"/>
      <c r="AZ16" s="148"/>
      <c r="BA16" s="50">
        <f t="shared" si="9"/>
        <v>1.45042194092827E-2</v>
      </c>
      <c r="BB16" s="370"/>
      <c r="BC16" s="56"/>
      <c r="BD16" s="123"/>
      <c r="BE16" s="148"/>
      <c r="BF16" s="50">
        <f t="shared" si="10"/>
        <v>1.45042194092827E-2</v>
      </c>
      <c r="BG16" s="370"/>
      <c r="BH16" s="56"/>
      <c r="BI16" s="123"/>
      <c r="BJ16" s="148"/>
      <c r="BK16" s="50">
        <f t="shared" si="11"/>
        <v>1.45042194092827E-2</v>
      </c>
      <c r="BL16" s="370"/>
      <c r="BM16" s="56"/>
      <c r="BN16" s="123"/>
      <c r="BO16" s="148"/>
      <c r="BP16" s="50">
        <f t="shared" si="12"/>
        <v>1.45042194092827E-2</v>
      </c>
      <c r="BQ16" s="370"/>
    </row>
    <row r="17" spans="1:69" ht="33" x14ac:dyDescent="0.15">
      <c r="A17" s="42" t="s">
        <v>46</v>
      </c>
      <c r="B17" s="53">
        <f>_xlfn.IFNA(VLOOKUP($A17,批次辅助!$A$4:$DC$41,MATCH($A$5&amp;B$4,批次辅助!$A$1:$DC$1,0),0),0)</f>
        <v>3.0338541666666665E-3</v>
      </c>
      <c r="C17" s="53">
        <f>_xlfn.IFNA(VLOOKUP($A17,批次辅助!$A$4:$DC$41,MATCH($A$5&amp;C$4,批次辅助!$A$1:$DC$1,0),0),0)</f>
        <v>2.4446202531645568E-2</v>
      </c>
      <c r="D17" s="53">
        <f>_xlfn.IFNA(VLOOKUP($A17,批次辅助!$A$4:$DC$41,MATCH($A$5&amp;D$4,批次辅助!$A$1:$DC$1,0),0),0)</f>
        <v>0</v>
      </c>
      <c r="E17" s="542" t="s">
        <v>1451</v>
      </c>
      <c r="F17" s="57">
        <v>0.02</v>
      </c>
      <c r="G17" s="58"/>
      <c r="H17" s="47">
        <f t="shared" si="0"/>
        <v>4.4462025316455676E-3</v>
      </c>
      <c r="I17" s="370"/>
      <c r="J17" s="43"/>
      <c r="K17" s="124"/>
      <c r="L17" s="104"/>
      <c r="M17" s="53">
        <f t="shared" si="1"/>
        <v>4.4462025316455676E-3</v>
      </c>
      <c r="N17" s="370"/>
      <c r="O17" s="43"/>
      <c r="P17" s="124"/>
      <c r="Q17" s="104"/>
      <c r="R17" s="53">
        <f t="shared" si="2"/>
        <v>4.4462025316455676E-3</v>
      </c>
      <c r="S17" s="370"/>
      <c r="T17" s="43"/>
      <c r="U17" s="124"/>
      <c r="V17" s="104"/>
      <c r="W17" s="53">
        <f t="shared" si="3"/>
        <v>4.4462025316455676E-3</v>
      </c>
      <c r="X17" s="370"/>
      <c r="Y17" s="43"/>
      <c r="Z17" s="124"/>
      <c r="AA17" s="104"/>
      <c r="AB17" s="53">
        <f t="shared" si="4"/>
        <v>4.4462025316455676E-3</v>
      </c>
      <c r="AC17" s="370"/>
      <c r="AD17" s="43"/>
      <c r="AE17" s="124"/>
      <c r="AF17" s="104"/>
      <c r="AG17" s="53">
        <f t="shared" si="5"/>
        <v>4.4462025316455676E-3</v>
      </c>
      <c r="AH17" s="370"/>
      <c r="AI17" s="43"/>
      <c r="AJ17" s="124"/>
      <c r="AK17" s="104"/>
      <c r="AL17" s="53">
        <f t="shared" si="6"/>
        <v>4.4462025316455676E-3</v>
      </c>
      <c r="AM17" s="370"/>
      <c r="AN17" s="43"/>
      <c r="AO17" s="124"/>
      <c r="AP17" s="104"/>
      <c r="AQ17" s="53">
        <f t="shared" si="7"/>
        <v>4.4462025316455676E-3</v>
      </c>
      <c r="AR17" s="370"/>
      <c r="AS17" s="43"/>
      <c r="AT17" s="124"/>
      <c r="AU17" s="104"/>
      <c r="AV17" s="53">
        <f t="shared" si="8"/>
        <v>4.4462025316455676E-3</v>
      </c>
      <c r="AW17" s="370"/>
      <c r="AX17" s="43"/>
      <c r="AY17" s="124"/>
      <c r="AZ17" s="104"/>
      <c r="BA17" s="53">
        <f t="shared" si="9"/>
        <v>4.4462025316455676E-3</v>
      </c>
      <c r="BB17" s="370"/>
      <c r="BC17" s="43"/>
      <c r="BD17" s="124"/>
      <c r="BE17" s="104"/>
      <c r="BF17" s="53">
        <f t="shared" si="10"/>
        <v>4.4462025316455676E-3</v>
      </c>
      <c r="BG17" s="370"/>
      <c r="BH17" s="43"/>
      <c r="BI17" s="124"/>
      <c r="BJ17" s="104"/>
      <c r="BK17" s="53">
        <f t="shared" si="11"/>
        <v>4.4462025316455676E-3</v>
      </c>
      <c r="BL17" s="370"/>
      <c r="BM17" s="43"/>
      <c r="BN17" s="124"/>
      <c r="BO17" s="104"/>
      <c r="BP17" s="53">
        <f t="shared" si="12"/>
        <v>4.4462025316455676E-3</v>
      </c>
      <c r="BQ17" s="370"/>
    </row>
    <row r="18" spans="1:69" x14ac:dyDescent="0.15">
      <c r="A18" s="42" t="s">
        <v>47</v>
      </c>
      <c r="B18" s="43">
        <f>_xlfn.IFNA(VLOOKUP($A18,批次辅助!$A$4:$DC$41,MATCH($A$5&amp;B$4,批次辅助!$A$1:$DC$1,0),0),0)</f>
        <v>7.4218750000000001E-4</v>
      </c>
      <c r="C18" s="43">
        <f>_xlfn.IFNA(VLOOKUP($A18,批次辅助!$A$4:$DC$41,MATCH($A$5&amp;C$4,批次辅助!$A$1:$DC$1,0),0),0)</f>
        <v>4.9287974683544303E-2</v>
      </c>
      <c r="D18" s="43">
        <f>_xlfn.IFNA(VLOOKUP($A18,批次辅助!$A$4:$DC$41,MATCH($A$5&amp;D$4,批次辅助!$A$1:$DC$1,0),0),0)</f>
        <v>0</v>
      </c>
      <c r="E18" s="543" t="s">
        <v>1433</v>
      </c>
      <c r="F18" s="69">
        <v>4.2000000000000003E-2</v>
      </c>
      <c r="G18" s="60"/>
      <c r="H18" s="47">
        <f t="shared" si="0"/>
        <v>7.2879746835443002E-3</v>
      </c>
      <c r="I18" s="370"/>
      <c r="J18" s="10"/>
      <c r="K18" s="113"/>
      <c r="L18" s="149"/>
      <c r="M18" s="43">
        <f t="shared" si="1"/>
        <v>7.2879746835443002E-3</v>
      </c>
      <c r="N18" s="370"/>
      <c r="O18" s="10"/>
      <c r="P18" s="113"/>
      <c r="Q18" s="149"/>
      <c r="R18" s="43">
        <f t="shared" si="2"/>
        <v>7.2879746835443002E-3</v>
      </c>
      <c r="S18" s="370"/>
      <c r="T18" s="10"/>
      <c r="U18" s="113"/>
      <c r="V18" s="149"/>
      <c r="W18" s="43">
        <f t="shared" si="3"/>
        <v>7.2879746835443002E-3</v>
      </c>
      <c r="X18" s="370"/>
      <c r="Y18" s="10"/>
      <c r="Z18" s="113"/>
      <c r="AA18" s="149"/>
      <c r="AB18" s="43">
        <f t="shared" si="4"/>
        <v>7.2879746835443002E-3</v>
      </c>
      <c r="AC18" s="370"/>
      <c r="AD18" s="10"/>
      <c r="AE18" s="113"/>
      <c r="AF18" s="149"/>
      <c r="AG18" s="43">
        <f t="shared" si="5"/>
        <v>7.2879746835443002E-3</v>
      </c>
      <c r="AH18" s="370"/>
      <c r="AI18" s="10"/>
      <c r="AJ18" s="113"/>
      <c r="AK18" s="149"/>
      <c r="AL18" s="43">
        <f t="shared" si="6"/>
        <v>7.2879746835443002E-3</v>
      </c>
      <c r="AM18" s="370"/>
      <c r="AN18" s="10"/>
      <c r="AO18" s="113"/>
      <c r="AP18" s="149"/>
      <c r="AQ18" s="43">
        <f t="shared" si="7"/>
        <v>7.2879746835443002E-3</v>
      </c>
      <c r="AR18" s="370"/>
      <c r="AS18" s="10"/>
      <c r="AT18" s="113"/>
      <c r="AU18" s="149"/>
      <c r="AV18" s="43">
        <f t="shared" si="8"/>
        <v>7.2879746835443002E-3</v>
      </c>
      <c r="AW18" s="370"/>
      <c r="AX18" s="10"/>
      <c r="AY18" s="113"/>
      <c r="AZ18" s="149"/>
      <c r="BA18" s="43">
        <f t="shared" si="9"/>
        <v>7.2879746835443002E-3</v>
      </c>
      <c r="BB18" s="370"/>
      <c r="BC18" s="10"/>
      <c r="BD18" s="113"/>
      <c r="BE18" s="149"/>
      <c r="BF18" s="43">
        <f t="shared" si="10"/>
        <v>7.2879746835443002E-3</v>
      </c>
      <c r="BG18" s="370"/>
      <c r="BH18" s="10"/>
      <c r="BI18" s="113"/>
      <c r="BJ18" s="149"/>
      <c r="BK18" s="43">
        <f t="shared" si="11"/>
        <v>7.2879746835443002E-3</v>
      </c>
      <c r="BL18" s="370"/>
      <c r="BM18" s="10"/>
      <c r="BN18" s="113"/>
      <c r="BO18" s="149"/>
      <c r="BP18" s="43">
        <f t="shared" si="12"/>
        <v>7.2879746835443002E-3</v>
      </c>
      <c r="BQ18" s="370"/>
    </row>
    <row r="19" spans="1:69" x14ac:dyDescent="0.15">
      <c r="A19" s="61" t="s">
        <v>31</v>
      </c>
      <c r="B19" s="61">
        <f>_xlfn.IFNA(VLOOKUP($A19,批次辅助!$A$4:$DC$41,MATCH($A$5&amp;B$4,批次辅助!$A$1:$DC$1,0),0),0)</f>
        <v>0</v>
      </c>
      <c r="C19" s="61">
        <f>_xlfn.IFNA(VLOOKUP($A19,批次辅助!$A$4:$DC$41,MATCH($A$5&amp;C$4,批次辅助!$A$1:$DC$1,0),0),0)</f>
        <v>0</v>
      </c>
      <c r="D19" s="61">
        <f>_xlfn.IFNA(VLOOKUP($A19,批次辅助!$A$4:$DC$41,MATCH($A$5&amp;D$4,批次辅助!$A$1:$DC$1,0),0),0)</f>
        <v>0</v>
      </c>
      <c r="E19" s="73"/>
      <c r="F19" s="63"/>
      <c r="G19" s="64"/>
      <c r="H19" s="62">
        <f>C19-F19+G19</f>
        <v>0</v>
      </c>
      <c r="I19" s="62"/>
      <c r="J19" s="62"/>
      <c r="K19" s="125"/>
      <c r="L19" s="141"/>
      <c r="M19" s="62">
        <f t="shared" si="1"/>
        <v>0</v>
      </c>
      <c r="N19" s="62"/>
      <c r="O19" s="62"/>
      <c r="P19" s="125"/>
      <c r="Q19" s="141"/>
      <c r="R19" s="62">
        <f t="shared" si="2"/>
        <v>0</v>
      </c>
      <c r="S19" s="62"/>
      <c r="T19" s="62"/>
      <c r="U19" s="125"/>
      <c r="V19" s="141"/>
      <c r="W19" s="62">
        <f t="shared" si="3"/>
        <v>0</v>
      </c>
      <c r="X19" s="62"/>
      <c r="Y19" s="62"/>
      <c r="Z19" s="125"/>
      <c r="AA19" s="141"/>
      <c r="AB19" s="62">
        <f t="shared" si="4"/>
        <v>0</v>
      </c>
      <c r="AC19" s="62"/>
      <c r="AD19" s="62"/>
      <c r="AE19" s="125"/>
      <c r="AF19" s="141"/>
      <c r="AG19" s="62">
        <f t="shared" si="5"/>
        <v>0</v>
      </c>
      <c r="AH19" s="62"/>
      <c r="AI19" s="62"/>
      <c r="AJ19" s="125"/>
      <c r="AK19" s="141"/>
      <c r="AL19" s="62">
        <f t="shared" si="6"/>
        <v>0</v>
      </c>
      <c r="AM19" s="62"/>
      <c r="AN19" s="62"/>
      <c r="AO19" s="125"/>
      <c r="AP19" s="141"/>
      <c r="AQ19" s="62">
        <f t="shared" si="7"/>
        <v>0</v>
      </c>
      <c r="AR19" s="62"/>
      <c r="AS19" s="62"/>
      <c r="AT19" s="125"/>
      <c r="AU19" s="141"/>
      <c r="AV19" s="62">
        <f t="shared" si="8"/>
        <v>0</v>
      </c>
      <c r="AW19" s="62"/>
      <c r="AX19" s="62"/>
      <c r="AY19" s="125"/>
      <c r="AZ19" s="141"/>
      <c r="BA19" s="62">
        <f t="shared" si="9"/>
        <v>0</v>
      </c>
      <c r="BB19" s="62"/>
      <c r="BC19" s="62"/>
      <c r="BD19" s="125"/>
      <c r="BE19" s="141"/>
      <c r="BF19" s="62">
        <f t="shared" si="10"/>
        <v>0</v>
      </c>
      <c r="BG19" s="62"/>
      <c r="BH19" s="62"/>
      <c r="BI19" s="125"/>
      <c r="BJ19" s="141"/>
      <c r="BK19" s="62">
        <f t="shared" si="11"/>
        <v>0</v>
      </c>
      <c r="BL19" s="62"/>
      <c r="BM19" s="62"/>
      <c r="BN19" s="125"/>
      <c r="BO19" s="141"/>
      <c r="BP19" s="62">
        <f t="shared" si="12"/>
        <v>0</v>
      </c>
      <c r="BQ19" s="62"/>
    </row>
    <row r="20" spans="1:69" x14ac:dyDescent="0.15">
      <c r="A20" s="65" t="s">
        <v>30</v>
      </c>
      <c r="B20" s="66"/>
      <c r="C20" s="66"/>
      <c r="D20" s="66"/>
      <c r="E20" s="66"/>
      <c r="F20" s="67"/>
      <c r="G20" s="68"/>
      <c r="H20" s="66">
        <f>H21*99.9%</f>
        <v>0.97750253164556977</v>
      </c>
      <c r="I20" s="66"/>
      <c r="J20" s="66"/>
      <c r="K20" s="126"/>
      <c r="L20" s="142"/>
      <c r="M20" s="66">
        <f>M21*99.9%</f>
        <v>0.97750253164556977</v>
      </c>
      <c r="N20" s="66"/>
      <c r="O20" s="66"/>
      <c r="P20" s="126"/>
      <c r="Q20" s="142"/>
      <c r="R20" s="66">
        <f>R21*99.9%</f>
        <v>0.97750253164556977</v>
      </c>
      <c r="S20" s="66"/>
      <c r="T20" s="66"/>
      <c r="U20" s="126"/>
      <c r="V20" s="142"/>
      <c r="W20" s="66">
        <f>W21*99.9%</f>
        <v>0.97750253164556977</v>
      </c>
      <c r="X20" s="66"/>
      <c r="Y20" s="66"/>
      <c r="Z20" s="126"/>
      <c r="AA20" s="142"/>
      <c r="AB20" s="66">
        <f>AB21*99.9%</f>
        <v>0.97750253164556977</v>
      </c>
      <c r="AC20" s="66"/>
      <c r="AD20" s="66"/>
      <c r="AE20" s="126"/>
      <c r="AF20" s="142"/>
      <c r="AG20" s="66">
        <f>AG21*99.9%</f>
        <v>0.97750253164556977</v>
      </c>
      <c r="AH20" s="66"/>
      <c r="AI20" s="66"/>
      <c r="AJ20" s="126"/>
      <c r="AK20" s="142"/>
      <c r="AL20" s="66">
        <f>AL21*99.9%</f>
        <v>0.97750253164556977</v>
      </c>
      <c r="AM20" s="66"/>
      <c r="AN20" s="66"/>
      <c r="AO20" s="126"/>
      <c r="AP20" s="142"/>
      <c r="AQ20" s="66">
        <f>AQ21*99.9%</f>
        <v>0.97750253164556977</v>
      </c>
      <c r="AR20" s="66"/>
      <c r="AS20" s="66"/>
      <c r="AT20" s="126"/>
      <c r="AU20" s="142"/>
      <c r="AV20" s="66">
        <f>AV21*99.9%</f>
        <v>0.97750253164556977</v>
      </c>
      <c r="AW20" s="66"/>
      <c r="AX20" s="66"/>
      <c r="AY20" s="126"/>
      <c r="AZ20" s="142"/>
      <c r="BA20" s="66">
        <f>BA21*99.9%</f>
        <v>0.97750253164556977</v>
      </c>
      <c r="BB20" s="66"/>
      <c r="BC20" s="66"/>
      <c r="BD20" s="126"/>
      <c r="BE20" s="142"/>
      <c r="BF20" s="66">
        <f>BF21*99.9%</f>
        <v>0.97750253164556977</v>
      </c>
      <c r="BG20" s="66"/>
      <c r="BH20" s="66"/>
      <c r="BI20" s="126"/>
      <c r="BJ20" s="142"/>
      <c r="BK20" s="66">
        <f>BK21*99.9%</f>
        <v>0.97750253164556977</v>
      </c>
      <c r="BL20" s="66"/>
      <c r="BM20" s="66"/>
      <c r="BN20" s="126"/>
      <c r="BO20" s="142"/>
      <c r="BP20" s="66">
        <f>BP21*99.9%</f>
        <v>0.97750253164556977</v>
      </c>
      <c r="BQ20" s="66"/>
    </row>
    <row r="21" spans="1:69" x14ac:dyDescent="0.35">
      <c r="A21" s="40" t="s">
        <v>456</v>
      </c>
      <c r="B21" s="41">
        <f>_xlfn.IFNA(VLOOKUP($A21,批次辅助!$A$4:$DC$41,MATCH($A$5&amp;B$4,批次辅助!$A$1:$DC$1,0),0),0)</f>
        <v>0.97434895833333335</v>
      </c>
      <c r="C21" s="41">
        <f>_xlfn.IFNA(VLOOKUP($A21,批次辅助!$A$4:$DC$41,MATCH($A$5&amp;C$4,批次辅助!$A$1:$DC$1,0),0),0)</f>
        <v>0.96933016877637135</v>
      </c>
      <c r="D21" s="41">
        <f>_xlfn.IFNA(VLOOKUP($A21,批次辅助!$A$4:$DC$41,MATCH($A$5&amp;D$4,批次辅助!$A$1:$DC$1,0),0),0)</f>
        <v>0</v>
      </c>
      <c r="E21" s="66"/>
      <c r="F21" s="67"/>
      <c r="G21" s="68"/>
      <c r="H21" s="66">
        <f>1-SUM(H22:H26)</f>
        <v>0.97848101265822784</v>
      </c>
      <c r="I21" s="66"/>
      <c r="J21" s="66"/>
      <c r="K21" s="126"/>
      <c r="L21" s="142"/>
      <c r="M21" s="66">
        <f>1-SUM(M22:M26)</f>
        <v>0.97848101265822784</v>
      </c>
      <c r="N21" s="66"/>
      <c r="O21" s="66"/>
      <c r="P21" s="126"/>
      <c r="Q21" s="142"/>
      <c r="R21" s="66">
        <f>1-SUM(R22:R26)</f>
        <v>0.97848101265822784</v>
      </c>
      <c r="S21" s="66"/>
      <c r="T21" s="66"/>
      <c r="U21" s="126"/>
      <c r="V21" s="142"/>
      <c r="W21" s="66">
        <f>1-SUM(W22:W26)</f>
        <v>0.97848101265822784</v>
      </c>
      <c r="X21" s="66"/>
      <c r="Y21" s="66"/>
      <c r="Z21" s="126"/>
      <c r="AA21" s="142"/>
      <c r="AB21" s="66">
        <f>1-SUM(AB22:AB26)</f>
        <v>0.97848101265822784</v>
      </c>
      <c r="AC21" s="66"/>
      <c r="AD21" s="66"/>
      <c r="AE21" s="126"/>
      <c r="AF21" s="142"/>
      <c r="AG21" s="66">
        <f>1-SUM(AG22:AG26)</f>
        <v>0.97848101265822784</v>
      </c>
      <c r="AH21" s="66"/>
      <c r="AI21" s="66"/>
      <c r="AJ21" s="126"/>
      <c r="AK21" s="142"/>
      <c r="AL21" s="66">
        <f>1-SUM(AL22:AL26)</f>
        <v>0.97848101265822784</v>
      </c>
      <c r="AM21" s="66"/>
      <c r="AN21" s="66"/>
      <c r="AO21" s="126"/>
      <c r="AP21" s="142"/>
      <c r="AQ21" s="66">
        <f>1-SUM(AQ22:AQ26)</f>
        <v>0.97848101265822784</v>
      </c>
      <c r="AR21" s="66"/>
      <c r="AS21" s="66"/>
      <c r="AT21" s="126"/>
      <c r="AU21" s="142"/>
      <c r="AV21" s="66">
        <f>1-SUM(AV22:AV26)</f>
        <v>0.97848101265822784</v>
      </c>
      <c r="AW21" s="66"/>
      <c r="AX21" s="66"/>
      <c r="AY21" s="126"/>
      <c r="AZ21" s="142"/>
      <c r="BA21" s="66">
        <f>1-SUM(BA22:BA26)</f>
        <v>0.97848101265822784</v>
      </c>
      <c r="BB21" s="66"/>
      <c r="BC21" s="66"/>
      <c r="BD21" s="126"/>
      <c r="BE21" s="142"/>
      <c r="BF21" s="66">
        <f>1-SUM(BF22:BF26)</f>
        <v>0.97848101265822784</v>
      </c>
      <c r="BG21" s="66"/>
      <c r="BH21" s="66"/>
      <c r="BI21" s="126"/>
      <c r="BJ21" s="142"/>
      <c r="BK21" s="66">
        <f>1-SUM(BK22:BK26)</f>
        <v>0.97848101265822784</v>
      </c>
      <c r="BL21" s="66"/>
      <c r="BM21" s="66"/>
      <c r="BN21" s="126"/>
      <c r="BO21" s="142"/>
      <c r="BP21" s="66">
        <f>1-SUM(BP22:BP26)</f>
        <v>0.97848101265822784</v>
      </c>
      <c r="BQ21" s="66"/>
    </row>
    <row r="22" spans="1:69" x14ac:dyDescent="0.15">
      <c r="A22" s="42" t="s">
        <v>48</v>
      </c>
      <c r="B22" s="43">
        <f>_xlfn.IFNA(VLOOKUP($A22,批次辅助!$A$4:$DC$41,MATCH($A$5&amp;B$4,批次辅助!$A$1:$DC$1,0),0),0)</f>
        <v>4.9479166666666671E-4</v>
      </c>
      <c r="C22" s="43">
        <f>_xlfn.IFNA(VLOOKUP($A22,批次辅助!$A$4:$DC$41,MATCH($A$5&amp;C$4,批次辅助!$A$1:$DC$1,0),0),0)</f>
        <v>2.5052742616033757E-3</v>
      </c>
      <c r="D22" s="43">
        <f>_xlfn.IFNA(VLOOKUP($A22,批次辅助!$A$4:$DC$41,MATCH($A$5&amp;D$4,批次辅助!$A$1:$DC$1,0),0),0)</f>
        <v>0</v>
      </c>
      <c r="E22" s="277"/>
      <c r="F22" s="113"/>
      <c r="G22" s="149"/>
      <c r="H22" s="277">
        <f>C22-F22+G22</f>
        <v>2.5052742616033757E-3</v>
      </c>
      <c r="I22" s="370"/>
      <c r="J22" s="277"/>
      <c r="K22" s="113"/>
      <c r="L22" s="149"/>
      <c r="M22" s="277">
        <f>H22-K22+L22</f>
        <v>2.5052742616033757E-3</v>
      </c>
      <c r="N22" s="370"/>
      <c r="O22" s="277"/>
      <c r="P22" s="113"/>
      <c r="Q22" s="149"/>
      <c r="R22" s="277">
        <f>M22-P22+Q22</f>
        <v>2.5052742616033757E-3</v>
      </c>
      <c r="S22" s="370"/>
      <c r="T22" s="277"/>
      <c r="U22" s="113"/>
      <c r="V22" s="149"/>
      <c r="W22" s="277">
        <f>R22-U22+V22</f>
        <v>2.5052742616033757E-3</v>
      </c>
      <c r="X22" s="370"/>
      <c r="Y22" s="277"/>
      <c r="Z22" s="113"/>
      <c r="AA22" s="149"/>
      <c r="AB22" s="277">
        <f>W22-Z22+AA22</f>
        <v>2.5052742616033757E-3</v>
      </c>
      <c r="AC22" s="370"/>
      <c r="AD22" s="277"/>
      <c r="AE22" s="113"/>
      <c r="AF22" s="149"/>
      <c r="AG22" s="277">
        <f>AB22-AE22+AF22</f>
        <v>2.5052742616033757E-3</v>
      </c>
      <c r="AH22" s="370"/>
      <c r="AI22" s="277" t="s">
        <v>9</v>
      </c>
      <c r="AJ22" s="113"/>
      <c r="AK22" s="149"/>
      <c r="AL22" s="277">
        <f>AG22-AJ22+AK22</f>
        <v>2.5052742616033757E-3</v>
      </c>
      <c r="AM22" s="370"/>
      <c r="AN22" s="277" t="s">
        <v>9</v>
      </c>
      <c r="AO22" s="113"/>
      <c r="AP22" s="149"/>
      <c r="AQ22" s="277">
        <f>AL22-AO22+AP22</f>
        <v>2.5052742616033757E-3</v>
      </c>
      <c r="AR22" s="370"/>
      <c r="AS22" s="277" t="s">
        <v>9</v>
      </c>
      <c r="AT22" s="113"/>
      <c r="AU22" s="149"/>
      <c r="AV22" s="277">
        <f>AQ22-AT22+AU22</f>
        <v>2.5052742616033757E-3</v>
      </c>
      <c r="AW22" s="370"/>
      <c r="AX22" s="277" t="s">
        <v>9</v>
      </c>
      <c r="AY22" s="113"/>
      <c r="AZ22" s="149"/>
      <c r="BA22" s="277">
        <f>AV22-AY22+AZ22</f>
        <v>2.5052742616033757E-3</v>
      </c>
      <c r="BB22" s="370"/>
      <c r="BC22" s="277" t="s">
        <v>9</v>
      </c>
      <c r="BD22" s="113"/>
      <c r="BE22" s="149"/>
      <c r="BF22" s="277">
        <f>BA22-BD22+BE22</f>
        <v>2.5052742616033757E-3</v>
      </c>
      <c r="BG22" s="370"/>
      <c r="BH22" s="277" t="s">
        <v>9</v>
      </c>
      <c r="BI22" s="113"/>
      <c r="BJ22" s="149"/>
      <c r="BK22" s="277">
        <f>BF22-BI22+BJ22</f>
        <v>2.5052742616033757E-3</v>
      </c>
      <c r="BL22" s="370"/>
      <c r="BM22" s="277" t="s">
        <v>9</v>
      </c>
      <c r="BN22" s="113"/>
      <c r="BO22" s="149"/>
      <c r="BP22" s="277">
        <f>BK22-BN22+BO22</f>
        <v>2.5052742616033757E-3</v>
      </c>
      <c r="BQ22" s="370"/>
    </row>
    <row r="23" spans="1:69" x14ac:dyDescent="0.15">
      <c r="A23" s="42" t="s">
        <v>49</v>
      </c>
      <c r="B23" s="43">
        <f>_xlfn.IFNA(VLOOKUP($A23,批次辅助!$A$4:$DC$41,MATCH($A$5&amp;B$4,批次辅助!$A$1:$DC$1,0),0),0)</f>
        <v>1.4205729166666667E-2</v>
      </c>
      <c r="C23" s="43">
        <f>_xlfn.IFNA(VLOOKUP($A23,批次辅助!$A$4:$DC$41,MATCH($A$5&amp;C$4,批次辅助!$A$1:$DC$1,0),0),0)</f>
        <v>1.6666666666666666E-2</v>
      </c>
      <c r="D23" s="43">
        <f>_xlfn.IFNA(VLOOKUP($A23,批次辅助!$A$4:$DC$41,MATCH($A$5&amp;D$4,批次辅助!$A$1:$DC$1,0),0),0)</f>
        <v>0</v>
      </c>
      <c r="E23" s="277" t="s">
        <v>1456</v>
      </c>
      <c r="F23" s="121"/>
      <c r="G23" s="46"/>
      <c r="H23" s="277">
        <f>C23-F23+G23</f>
        <v>1.6666666666666666E-2</v>
      </c>
      <c r="I23" s="370"/>
      <c r="J23" s="47"/>
      <c r="K23" s="121"/>
      <c r="L23" s="147"/>
      <c r="M23" s="50">
        <f t="shared" ref="M23:M27" si="13">H23-K23+L23</f>
        <v>1.6666666666666666E-2</v>
      </c>
      <c r="N23" s="370"/>
      <c r="O23" s="47" t="s">
        <v>9</v>
      </c>
      <c r="P23" s="121"/>
      <c r="Q23" s="147"/>
      <c r="R23" s="50">
        <f t="shared" ref="R23:R27" si="14">M23-P23+Q23</f>
        <v>1.6666666666666666E-2</v>
      </c>
      <c r="S23" s="370"/>
      <c r="T23" s="47" t="s">
        <v>9</v>
      </c>
      <c r="U23" s="121"/>
      <c r="V23" s="147"/>
      <c r="W23" s="50">
        <f t="shared" ref="W23:W27" si="15">R23-U23+V23</f>
        <v>1.6666666666666666E-2</v>
      </c>
      <c r="X23" s="370"/>
      <c r="Y23" s="47" t="s">
        <v>9</v>
      </c>
      <c r="Z23" s="121"/>
      <c r="AA23" s="147"/>
      <c r="AB23" s="50">
        <f t="shared" ref="AB23:AB27" si="16">W23-Z23+AA23</f>
        <v>1.6666666666666666E-2</v>
      </c>
      <c r="AC23" s="370"/>
      <c r="AD23" s="47" t="s">
        <v>9</v>
      </c>
      <c r="AE23" s="121"/>
      <c r="AF23" s="147"/>
      <c r="AG23" s="50">
        <f t="shared" ref="AG23:AG27" si="17">AB23-AE23+AF23</f>
        <v>1.6666666666666666E-2</v>
      </c>
      <c r="AH23" s="370"/>
      <c r="AI23" s="47" t="s">
        <v>9</v>
      </c>
      <c r="AJ23" s="121"/>
      <c r="AK23" s="147"/>
      <c r="AL23" s="50">
        <f t="shared" ref="AL23:AL27" si="18">AG23-AJ23+AK23</f>
        <v>1.6666666666666666E-2</v>
      </c>
      <c r="AM23" s="370"/>
      <c r="AN23" s="47" t="s">
        <v>9</v>
      </c>
      <c r="AO23" s="121"/>
      <c r="AP23" s="147"/>
      <c r="AQ23" s="50">
        <f t="shared" ref="AQ23:AQ27" si="19">AL23-AO23+AP23</f>
        <v>1.6666666666666666E-2</v>
      </c>
      <c r="AR23" s="370"/>
      <c r="AS23" s="47" t="s">
        <v>9</v>
      </c>
      <c r="AT23" s="121"/>
      <c r="AU23" s="147"/>
      <c r="AV23" s="50">
        <f t="shared" ref="AV23:AV27" si="20">AQ23-AT23+AU23</f>
        <v>1.6666666666666666E-2</v>
      </c>
      <c r="AW23" s="370"/>
      <c r="AX23" s="47" t="s">
        <v>9</v>
      </c>
      <c r="AY23" s="121"/>
      <c r="AZ23" s="147"/>
      <c r="BA23" s="50">
        <f t="shared" ref="BA23:BA27" si="21">AV23-AY23+AZ23</f>
        <v>1.6666666666666666E-2</v>
      </c>
      <c r="BB23" s="370"/>
      <c r="BC23" s="47" t="s">
        <v>9</v>
      </c>
      <c r="BD23" s="121"/>
      <c r="BE23" s="147"/>
      <c r="BF23" s="50">
        <f t="shared" ref="BF23:BF27" si="22">BA23-BD23+BE23</f>
        <v>1.6666666666666666E-2</v>
      </c>
      <c r="BG23" s="370"/>
      <c r="BH23" s="47" t="s">
        <v>9</v>
      </c>
      <c r="BI23" s="121"/>
      <c r="BJ23" s="147"/>
      <c r="BK23" s="50">
        <f t="shared" ref="BK23:BK27" si="23">BF23-BI23+BJ23</f>
        <v>1.6666666666666666E-2</v>
      </c>
      <c r="BL23" s="370"/>
      <c r="BM23" s="47" t="s">
        <v>9</v>
      </c>
      <c r="BN23" s="121"/>
      <c r="BO23" s="147"/>
      <c r="BP23" s="50">
        <f t="shared" ref="BP23:BP27" si="24">BK23-BN23+BO23</f>
        <v>1.6666666666666666E-2</v>
      </c>
      <c r="BQ23" s="370"/>
    </row>
    <row r="24" spans="1:69" x14ac:dyDescent="0.15">
      <c r="A24" s="42" t="s">
        <v>50</v>
      </c>
      <c r="B24" s="43">
        <f>_xlfn.IFNA(VLOOKUP($A24,批次辅助!$A$4:$DC$41,MATCH($A$5&amp;B$4,批次辅助!$A$1:$DC$1,0),0),0)</f>
        <v>1.5104166666666666E-3</v>
      </c>
      <c r="C24" s="43">
        <f>_xlfn.IFNA(VLOOKUP($A24,批次辅助!$A$4:$DC$41,MATCH($A$5&amp;C$4,批次辅助!$A$1:$DC$1,0),0),0)</f>
        <v>1.0548523206751055E-4</v>
      </c>
      <c r="D24" s="43">
        <f>_xlfn.IFNA(VLOOKUP($A24,批次辅助!$A$4:$DC$41,MATCH($A$5&amp;D$4,批次辅助!$A$1:$DC$1,0),0),0)</f>
        <v>0</v>
      </c>
      <c r="E24" s="47"/>
      <c r="F24" s="45"/>
      <c r="G24" s="46"/>
      <c r="H24" s="277">
        <f t="shared" ref="H24:H27" si="25">C24-F24+G24</f>
        <v>1.0548523206751055E-4</v>
      </c>
      <c r="I24" s="370"/>
      <c r="J24" s="47" t="s">
        <v>9</v>
      </c>
      <c r="K24" s="121"/>
      <c r="L24" s="102"/>
      <c r="M24" s="50">
        <f t="shared" si="13"/>
        <v>1.0548523206751055E-4</v>
      </c>
      <c r="N24" s="370"/>
      <c r="O24" s="47" t="s">
        <v>9</v>
      </c>
      <c r="P24" s="121"/>
      <c r="Q24" s="102"/>
      <c r="R24" s="50">
        <f t="shared" si="14"/>
        <v>1.0548523206751055E-4</v>
      </c>
      <c r="S24" s="370"/>
      <c r="T24" s="47" t="s">
        <v>9</v>
      </c>
      <c r="U24" s="121"/>
      <c r="V24" s="102"/>
      <c r="W24" s="50">
        <f t="shared" si="15"/>
        <v>1.0548523206751055E-4</v>
      </c>
      <c r="X24" s="370"/>
      <c r="Y24" s="47" t="s">
        <v>9</v>
      </c>
      <c r="Z24" s="121"/>
      <c r="AA24" s="102"/>
      <c r="AB24" s="50">
        <f t="shared" si="16"/>
        <v>1.0548523206751055E-4</v>
      </c>
      <c r="AC24" s="370"/>
      <c r="AD24" s="47" t="s">
        <v>9</v>
      </c>
      <c r="AE24" s="121"/>
      <c r="AF24" s="102"/>
      <c r="AG24" s="50">
        <f t="shared" si="17"/>
        <v>1.0548523206751055E-4</v>
      </c>
      <c r="AH24" s="370"/>
      <c r="AI24" s="47" t="s">
        <v>9</v>
      </c>
      <c r="AJ24" s="121"/>
      <c r="AK24" s="102"/>
      <c r="AL24" s="50">
        <f t="shared" si="18"/>
        <v>1.0548523206751055E-4</v>
      </c>
      <c r="AM24" s="370"/>
      <c r="AN24" s="47" t="s">
        <v>9</v>
      </c>
      <c r="AO24" s="121"/>
      <c r="AP24" s="102"/>
      <c r="AQ24" s="50">
        <f t="shared" si="19"/>
        <v>1.0548523206751055E-4</v>
      </c>
      <c r="AR24" s="370"/>
      <c r="AS24" s="47" t="s">
        <v>9</v>
      </c>
      <c r="AT24" s="121"/>
      <c r="AU24" s="102"/>
      <c r="AV24" s="50">
        <f t="shared" si="20"/>
        <v>1.0548523206751055E-4</v>
      </c>
      <c r="AW24" s="370"/>
      <c r="AX24" s="47" t="s">
        <v>9</v>
      </c>
      <c r="AY24" s="121"/>
      <c r="AZ24" s="102"/>
      <c r="BA24" s="50">
        <f t="shared" si="21"/>
        <v>1.0548523206751055E-4</v>
      </c>
      <c r="BB24" s="370"/>
      <c r="BC24" s="47" t="s">
        <v>9</v>
      </c>
      <c r="BD24" s="121"/>
      <c r="BE24" s="102"/>
      <c r="BF24" s="50">
        <f t="shared" si="22"/>
        <v>1.0548523206751055E-4</v>
      </c>
      <c r="BG24" s="370"/>
      <c r="BH24" s="47" t="s">
        <v>9</v>
      </c>
      <c r="BI24" s="121"/>
      <c r="BJ24" s="102"/>
      <c r="BK24" s="50">
        <f t="shared" si="23"/>
        <v>1.0548523206751055E-4</v>
      </c>
      <c r="BL24" s="370"/>
      <c r="BM24" s="47" t="s">
        <v>9</v>
      </c>
      <c r="BN24" s="121"/>
      <c r="BO24" s="102"/>
      <c r="BP24" s="50">
        <f t="shared" si="24"/>
        <v>1.0548523206751055E-4</v>
      </c>
      <c r="BQ24" s="370"/>
    </row>
    <row r="25" spans="1:69" x14ac:dyDescent="0.15">
      <c r="A25" s="42" t="s">
        <v>51</v>
      </c>
      <c r="B25" s="43">
        <f>_xlfn.IFNA(VLOOKUP($A25,批次辅助!$A$4:$DC$41,MATCH($A$5&amp;B$4,批次辅助!$A$1:$DC$1,0),0),0)</f>
        <v>3.0598958333333333E-3</v>
      </c>
      <c r="C25" s="43">
        <f>_xlfn.IFNA(VLOOKUP($A25,批次辅助!$A$4:$DC$41,MATCH($A$5&amp;C$4,批次辅助!$A$1:$DC$1,0),0),0)</f>
        <v>2.2415611814345991E-3</v>
      </c>
      <c r="D25" s="43">
        <f>_xlfn.IFNA(VLOOKUP($A25,批次辅助!$A$4:$DC$41,MATCH($A$5&amp;D$4,批次辅助!$A$1:$DC$1,0),0),0)</f>
        <v>0</v>
      </c>
      <c r="E25" s="47"/>
      <c r="F25" s="45"/>
      <c r="G25" s="46"/>
      <c r="H25" s="277">
        <f t="shared" si="25"/>
        <v>2.2415611814345991E-3</v>
      </c>
      <c r="I25" s="370"/>
      <c r="J25" s="47"/>
      <c r="K25" s="121"/>
      <c r="L25" s="102"/>
      <c r="M25" s="50">
        <f t="shared" si="13"/>
        <v>2.2415611814345991E-3</v>
      </c>
      <c r="N25" s="370"/>
      <c r="O25" s="47"/>
      <c r="P25" s="121"/>
      <c r="Q25" s="102"/>
      <c r="R25" s="50">
        <f t="shared" si="14"/>
        <v>2.2415611814345991E-3</v>
      </c>
      <c r="S25" s="370"/>
      <c r="T25" s="47"/>
      <c r="U25" s="121"/>
      <c r="V25" s="102"/>
      <c r="W25" s="50">
        <f t="shared" si="15"/>
        <v>2.2415611814345991E-3</v>
      </c>
      <c r="X25" s="370"/>
      <c r="Y25" s="47"/>
      <c r="Z25" s="121"/>
      <c r="AA25" s="102"/>
      <c r="AB25" s="50">
        <f t="shared" si="16"/>
        <v>2.2415611814345991E-3</v>
      </c>
      <c r="AC25" s="370"/>
      <c r="AD25" s="47"/>
      <c r="AE25" s="121"/>
      <c r="AF25" s="102"/>
      <c r="AG25" s="50">
        <f t="shared" si="17"/>
        <v>2.2415611814345991E-3</v>
      </c>
      <c r="AH25" s="370"/>
      <c r="AI25" s="47"/>
      <c r="AJ25" s="121"/>
      <c r="AK25" s="102"/>
      <c r="AL25" s="50">
        <f t="shared" si="18"/>
        <v>2.2415611814345991E-3</v>
      </c>
      <c r="AM25" s="370"/>
      <c r="AN25" s="47"/>
      <c r="AO25" s="121"/>
      <c r="AP25" s="102"/>
      <c r="AQ25" s="50">
        <f t="shared" si="19"/>
        <v>2.2415611814345991E-3</v>
      </c>
      <c r="AR25" s="370"/>
      <c r="AS25" s="47"/>
      <c r="AT25" s="121"/>
      <c r="AU25" s="102"/>
      <c r="AV25" s="50">
        <f t="shared" si="20"/>
        <v>2.2415611814345991E-3</v>
      </c>
      <c r="AW25" s="370"/>
      <c r="AX25" s="47"/>
      <c r="AY25" s="121"/>
      <c r="AZ25" s="102"/>
      <c r="BA25" s="50">
        <f t="shared" si="21"/>
        <v>2.2415611814345991E-3</v>
      </c>
      <c r="BB25" s="370"/>
      <c r="BC25" s="47"/>
      <c r="BD25" s="121"/>
      <c r="BE25" s="102"/>
      <c r="BF25" s="50">
        <f t="shared" si="22"/>
        <v>2.2415611814345991E-3</v>
      </c>
      <c r="BG25" s="370"/>
      <c r="BH25" s="47"/>
      <c r="BI25" s="121"/>
      <c r="BJ25" s="102"/>
      <c r="BK25" s="50">
        <f t="shared" si="23"/>
        <v>2.2415611814345991E-3</v>
      </c>
      <c r="BL25" s="370"/>
      <c r="BM25" s="47"/>
      <c r="BN25" s="121"/>
      <c r="BO25" s="102"/>
      <c r="BP25" s="50">
        <f t="shared" si="24"/>
        <v>2.2415611814345991E-3</v>
      </c>
      <c r="BQ25" s="370"/>
    </row>
    <row r="26" spans="1:69" x14ac:dyDescent="0.15">
      <c r="A26" s="42" t="s">
        <v>455</v>
      </c>
      <c r="B26" s="43">
        <f>_xlfn.IFNA(VLOOKUP($A26,批次辅助!$A$4:$DC$41,MATCH($A$5&amp;B$4,批次辅助!$A$1:$DC$1,0),0),0)</f>
        <v>0</v>
      </c>
      <c r="C26" s="43">
        <f>_xlfn.IFNA(VLOOKUP($A26,批次辅助!$A$4:$DC$41,MATCH($A$5&amp;C$4,批次辅助!$A$1:$DC$1,0),0),0)</f>
        <v>0</v>
      </c>
      <c r="D26" s="43">
        <f>_xlfn.IFNA(VLOOKUP($A26,批次辅助!$A$4:$DC$41,MATCH($A$5&amp;D$4,批次辅助!$A$1:$DC$1,0),0),0)</f>
        <v>0</v>
      </c>
      <c r="E26" s="279"/>
      <c r="F26" s="45"/>
      <c r="G26" s="46"/>
      <c r="H26" s="277">
        <f t="shared" si="25"/>
        <v>0</v>
      </c>
      <c r="I26" s="370"/>
      <c r="J26" s="279"/>
      <c r="K26" s="121"/>
      <c r="L26" s="102"/>
      <c r="M26" s="50">
        <f t="shared" si="13"/>
        <v>0</v>
      </c>
      <c r="N26" s="370"/>
      <c r="O26" s="279"/>
      <c r="P26" s="121"/>
      <c r="Q26" s="102"/>
      <c r="R26" s="50">
        <f t="shared" si="14"/>
        <v>0</v>
      </c>
      <c r="S26" s="370"/>
      <c r="T26" s="279"/>
      <c r="U26" s="121"/>
      <c r="V26" s="102"/>
      <c r="W26" s="50">
        <f t="shared" si="15"/>
        <v>0</v>
      </c>
      <c r="X26" s="370"/>
      <c r="Y26" s="279"/>
      <c r="Z26" s="121"/>
      <c r="AA26" s="102"/>
      <c r="AB26" s="50">
        <f t="shared" si="16"/>
        <v>0</v>
      </c>
      <c r="AC26" s="370"/>
      <c r="AD26" s="279"/>
      <c r="AE26" s="121"/>
      <c r="AF26" s="102"/>
      <c r="AG26" s="50">
        <f t="shared" si="17"/>
        <v>0</v>
      </c>
      <c r="AH26" s="370"/>
      <c r="AI26" s="279"/>
      <c r="AJ26" s="121"/>
      <c r="AK26" s="102"/>
      <c r="AL26" s="50">
        <f t="shared" si="18"/>
        <v>0</v>
      </c>
      <c r="AM26" s="370"/>
      <c r="AN26" s="279"/>
      <c r="AO26" s="121"/>
      <c r="AP26" s="102"/>
      <c r="AQ26" s="50">
        <f t="shared" si="19"/>
        <v>0</v>
      </c>
      <c r="AR26" s="370"/>
      <c r="AS26" s="279"/>
      <c r="AT26" s="121"/>
      <c r="AU26" s="102"/>
      <c r="AV26" s="50">
        <f t="shared" si="20"/>
        <v>0</v>
      </c>
      <c r="AW26" s="370"/>
      <c r="AX26" s="279"/>
      <c r="AY26" s="121"/>
      <c r="AZ26" s="102"/>
      <c r="BA26" s="50">
        <f t="shared" si="21"/>
        <v>0</v>
      </c>
      <c r="BB26" s="370"/>
      <c r="BC26" s="279"/>
      <c r="BD26" s="121"/>
      <c r="BE26" s="102"/>
      <c r="BF26" s="50">
        <f t="shared" si="22"/>
        <v>0</v>
      </c>
      <c r="BG26" s="370"/>
      <c r="BH26" s="279"/>
      <c r="BI26" s="121"/>
      <c r="BJ26" s="102"/>
      <c r="BK26" s="50">
        <f t="shared" si="23"/>
        <v>0</v>
      </c>
      <c r="BL26" s="370"/>
      <c r="BM26" s="279"/>
      <c r="BN26" s="121"/>
      <c r="BO26" s="102"/>
      <c r="BP26" s="50">
        <f t="shared" si="24"/>
        <v>0</v>
      </c>
      <c r="BQ26" s="370"/>
    </row>
    <row r="27" spans="1:69" x14ac:dyDescent="0.15">
      <c r="A27" s="72" t="s">
        <v>29</v>
      </c>
      <c r="B27" s="61">
        <f>_xlfn.IFNA(VLOOKUP($A27,批次辅助!$A$4:$DC$41,MATCH($A$5&amp;B$4,批次辅助!$A$1:$DC$1,0),0),0)</f>
        <v>6.3802083333333332E-3</v>
      </c>
      <c r="C27" s="61">
        <f>_xlfn.IFNA(VLOOKUP($A27,批次辅助!$A$4:$DC$41,MATCH($A$5&amp;C$4,批次辅助!$A$1:$DC$1,0),0),0)</f>
        <v>9.1508438818565397E-3</v>
      </c>
      <c r="D27" s="61">
        <f>_xlfn.IFNA(VLOOKUP($A27,批次辅助!$A$4:$DC$41,MATCH($A$5&amp;D$4,批次辅助!$A$1:$DC$1,0),0),0)</f>
        <v>0</v>
      </c>
      <c r="E27" s="77" t="s">
        <v>1431</v>
      </c>
      <c r="F27" s="74"/>
      <c r="G27" s="75"/>
      <c r="H27" s="62">
        <f t="shared" si="25"/>
        <v>9.1508438818565397E-3</v>
      </c>
      <c r="I27" s="62"/>
      <c r="J27" s="73"/>
      <c r="K27" s="135"/>
      <c r="L27" s="143"/>
      <c r="M27" s="62">
        <f t="shared" si="13"/>
        <v>9.1508438818565397E-3</v>
      </c>
      <c r="N27" s="62"/>
      <c r="O27" s="73"/>
      <c r="P27" s="135"/>
      <c r="Q27" s="143"/>
      <c r="R27" s="62">
        <f t="shared" si="14"/>
        <v>9.1508438818565397E-3</v>
      </c>
      <c r="S27" s="62"/>
      <c r="T27" s="73"/>
      <c r="U27" s="135"/>
      <c r="V27" s="143"/>
      <c r="W27" s="62">
        <f t="shared" si="15"/>
        <v>9.1508438818565397E-3</v>
      </c>
      <c r="X27" s="62"/>
      <c r="Y27" s="73"/>
      <c r="Z27" s="135"/>
      <c r="AA27" s="143"/>
      <c r="AB27" s="62">
        <f t="shared" si="16"/>
        <v>9.1508438818565397E-3</v>
      </c>
      <c r="AC27" s="62"/>
      <c r="AD27" s="73"/>
      <c r="AE27" s="135"/>
      <c r="AF27" s="143"/>
      <c r="AG27" s="62">
        <f t="shared" si="17"/>
        <v>9.1508438818565397E-3</v>
      </c>
      <c r="AH27" s="62"/>
      <c r="AI27" s="73"/>
      <c r="AJ27" s="135"/>
      <c r="AK27" s="143"/>
      <c r="AL27" s="62">
        <f t="shared" si="18"/>
        <v>9.1508438818565397E-3</v>
      </c>
      <c r="AM27" s="62"/>
      <c r="AN27" s="73"/>
      <c r="AO27" s="135"/>
      <c r="AP27" s="143"/>
      <c r="AQ27" s="62">
        <f t="shared" si="19"/>
        <v>9.1508438818565397E-3</v>
      </c>
      <c r="AR27" s="62"/>
      <c r="AS27" s="73"/>
      <c r="AT27" s="135"/>
      <c r="AU27" s="143"/>
      <c r="AV27" s="62">
        <f t="shared" si="20"/>
        <v>9.1508438818565397E-3</v>
      </c>
      <c r="AW27" s="62"/>
      <c r="AX27" s="73"/>
      <c r="AY27" s="135"/>
      <c r="AZ27" s="143"/>
      <c r="BA27" s="62">
        <f t="shared" si="21"/>
        <v>9.1508438818565397E-3</v>
      </c>
      <c r="BB27" s="62"/>
      <c r="BC27" s="73"/>
      <c r="BD27" s="135"/>
      <c r="BE27" s="143"/>
      <c r="BF27" s="62">
        <f t="shared" si="22"/>
        <v>9.1508438818565397E-3</v>
      </c>
      <c r="BG27" s="62"/>
      <c r="BH27" s="73"/>
      <c r="BI27" s="135"/>
      <c r="BJ27" s="143"/>
      <c r="BK27" s="62">
        <f t="shared" si="23"/>
        <v>9.1508438818565397E-3</v>
      </c>
      <c r="BL27" s="62"/>
      <c r="BM27" s="73"/>
      <c r="BN27" s="135"/>
      <c r="BO27" s="143"/>
      <c r="BP27" s="62">
        <f t="shared" si="24"/>
        <v>9.1508438818565397E-3</v>
      </c>
      <c r="BQ27" s="62"/>
    </row>
    <row r="28" spans="1:69" x14ac:dyDescent="0.15">
      <c r="A28" s="76" t="s">
        <v>28</v>
      </c>
      <c r="B28" s="76"/>
      <c r="C28" s="76"/>
      <c r="D28" s="76"/>
      <c r="E28" s="77"/>
      <c r="F28" s="78"/>
      <c r="G28" s="79"/>
      <c r="H28" s="62"/>
      <c r="I28" s="62"/>
      <c r="J28" s="77"/>
      <c r="K28" s="136"/>
      <c r="L28" s="144"/>
      <c r="M28" s="62"/>
      <c r="N28" s="62"/>
      <c r="O28" s="77"/>
      <c r="P28" s="136"/>
      <c r="Q28" s="144"/>
      <c r="R28" s="62"/>
      <c r="S28" s="62"/>
      <c r="T28" s="77"/>
      <c r="U28" s="136"/>
      <c r="V28" s="144"/>
      <c r="W28" s="62"/>
      <c r="X28" s="62"/>
      <c r="Y28" s="77"/>
      <c r="Z28" s="136"/>
      <c r="AA28" s="144"/>
      <c r="AB28" s="62"/>
      <c r="AC28" s="62"/>
      <c r="AD28" s="77"/>
      <c r="AE28" s="136"/>
      <c r="AF28" s="144"/>
      <c r="AG28" s="62"/>
      <c r="AH28" s="62"/>
      <c r="AI28" s="77"/>
      <c r="AJ28" s="136"/>
      <c r="AK28" s="144"/>
      <c r="AL28" s="62"/>
      <c r="AM28" s="62"/>
      <c r="AN28" s="77"/>
      <c r="AO28" s="136"/>
      <c r="AP28" s="144"/>
      <c r="AQ28" s="62"/>
      <c r="AR28" s="62"/>
      <c r="AS28" s="77"/>
      <c r="AT28" s="136"/>
      <c r="AU28" s="144"/>
      <c r="AV28" s="62"/>
      <c r="AW28" s="62"/>
      <c r="AX28" s="77"/>
      <c r="AY28" s="136"/>
      <c r="AZ28" s="144"/>
      <c r="BA28" s="62"/>
      <c r="BB28" s="62"/>
      <c r="BC28" s="77"/>
      <c r="BD28" s="136"/>
      <c r="BE28" s="144"/>
      <c r="BF28" s="62"/>
      <c r="BG28" s="62"/>
      <c r="BH28" s="77"/>
      <c r="BI28" s="136"/>
      <c r="BJ28" s="144"/>
      <c r="BK28" s="62"/>
      <c r="BL28" s="62"/>
      <c r="BM28" s="77"/>
      <c r="BN28" s="136"/>
      <c r="BO28" s="144"/>
      <c r="BP28" s="62"/>
      <c r="BQ28" s="62"/>
    </row>
    <row r="29" spans="1:69" x14ac:dyDescent="0.15">
      <c r="A29" s="65" t="s">
        <v>37</v>
      </c>
      <c r="B29" s="66"/>
      <c r="C29" s="66"/>
      <c r="D29" s="66"/>
      <c r="E29" s="66"/>
      <c r="F29" s="67"/>
      <c r="G29" s="68"/>
      <c r="H29" s="66">
        <f>H30*99.96%</f>
        <v>0.9988091772151898</v>
      </c>
      <c r="I29" s="66"/>
      <c r="J29" s="66"/>
      <c r="K29" s="134"/>
      <c r="L29" s="142"/>
      <c r="M29" s="66">
        <f>M30*99.96%</f>
        <v>0.9988091772151898</v>
      </c>
      <c r="N29" s="66"/>
      <c r="O29" s="66"/>
      <c r="P29" s="134"/>
      <c r="Q29" s="142"/>
      <c r="R29" s="66">
        <f>R30*99.96%</f>
        <v>0.9988091772151898</v>
      </c>
      <c r="S29" s="66"/>
      <c r="T29" s="66"/>
      <c r="U29" s="134"/>
      <c r="V29" s="142"/>
      <c r="W29" s="66">
        <f>W30*99.96%</f>
        <v>0.9988091772151898</v>
      </c>
      <c r="X29" s="66"/>
      <c r="Y29" s="66"/>
      <c r="Z29" s="134"/>
      <c r="AA29" s="142"/>
      <c r="AB29" s="66">
        <f>AB30*99.96%</f>
        <v>0.9988091772151898</v>
      </c>
      <c r="AC29" s="66"/>
      <c r="AD29" s="66"/>
      <c r="AE29" s="134"/>
      <c r="AF29" s="142"/>
      <c r="AG29" s="66">
        <f>AG30*99.96%</f>
        <v>0.9988091772151898</v>
      </c>
      <c r="AH29" s="66"/>
      <c r="AI29" s="66"/>
      <c r="AJ29" s="134"/>
      <c r="AK29" s="142"/>
      <c r="AL29" s="66">
        <f>AL30*99.96%</f>
        <v>0.9988091772151898</v>
      </c>
      <c r="AM29" s="66"/>
      <c r="AN29" s="66"/>
      <c r="AO29" s="134"/>
      <c r="AP29" s="142"/>
      <c r="AQ29" s="66">
        <f>AQ30*99.96%</f>
        <v>0.9988091772151898</v>
      </c>
      <c r="AR29" s="66"/>
      <c r="AS29" s="66"/>
      <c r="AT29" s="134"/>
      <c r="AU29" s="142"/>
      <c r="AV29" s="66">
        <f>AV30*99.96%</f>
        <v>0.9988091772151898</v>
      </c>
      <c r="AW29" s="66"/>
      <c r="AX29" s="66"/>
      <c r="AY29" s="134"/>
      <c r="AZ29" s="142"/>
      <c r="BA29" s="66">
        <f>BA30*99.96%</f>
        <v>0.9988091772151898</v>
      </c>
      <c r="BB29" s="66"/>
      <c r="BC29" s="66"/>
      <c r="BD29" s="134"/>
      <c r="BE29" s="142"/>
      <c r="BF29" s="66">
        <f>BF30*99.96%</f>
        <v>0.9988091772151898</v>
      </c>
      <c r="BG29" s="66"/>
      <c r="BH29" s="66"/>
      <c r="BI29" s="134"/>
      <c r="BJ29" s="142"/>
      <c r="BK29" s="66">
        <f>BK30*99.96%</f>
        <v>0.9988091772151898</v>
      </c>
      <c r="BL29" s="66"/>
      <c r="BM29" s="66"/>
      <c r="BN29" s="134"/>
      <c r="BO29" s="142"/>
      <c r="BP29" s="66">
        <f>BP30*99.96%</f>
        <v>0.9988091772151898</v>
      </c>
      <c r="BQ29" s="66"/>
    </row>
    <row r="30" spans="1:69" x14ac:dyDescent="0.35">
      <c r="A30" s="40" t="s">
        <v>458</v>
      </c>
      <c r="B30" s="41">
        <f>_xlfn.IFNA(VLOOKUP($A30,批次辅助!$A$4:$DC$41,MATCH($A$5&amp;B$4,批次辅助!$A$1:$DC$1,0),0),0)</f>
        <v>0.99690104166666671</v>
      </c>
      <c r="C30" s="41">
        <f>_xlfn.IFNA(VLOOKUP($A30,批次辅助!$A$4:$DC$41,MATCH($A$5&amp;C$4,批次辅助!$A$1:$DC$1,0),0),0)</f>
        <v>0.9981012658227848</v>
      </c>
      <c r="D30" s="41">
        <f>_xlfn.IFNA(VLOOKUP($A30,批次辅助!$A$4:$DC$41,MATCH($A$5&amp;D$4,批次辅助!$A$1:$DC$1,0),0),0)</f>
        <v>0</v>
      </c>
      <c r="E30" s="66"/>
      <c r="F30" s="67"/>
      <c r="G30" s="68"/>
      <c r="H30" s="66">
        <f>1-SUM(H31:H35)</f>
        <v>0.99920886075949367</v>
      </c>
      <c r="I30" s="66"/>
      <c r="J30" s="66"/>
      <c r="K30" s="134"/>
      <c r="L30" s="142"/>
      <c r="M30" s="66">
        <f>1-SUM(M31:M35)</f>
        <v>0.99920886075949367</v>
      </c>
      <c r="N30" s="66"/>
      <c r="O30" s="66"/>
      <c r="P30" s="134"/>
      <c r="Q30" s="142"/>
      <c r="R30" s="66">
        <f>1-SUM(R31:R35)</f>
        <v>0.99920886075949367</v>
      </c>
      <c r="S30" s="66"/>
      <c r="T30" s="66"/>
      <c r="U30" s="134"/>
      <c r="V30" s="142"/>
      <c r="W30" s="66">
        <f>1-SUM(W31:W35)</f>
        <v>0.99920886075949367</v>
      </c>
      <c r="X30" s="66"/>
      <c r="Y30" s="66"/>
      <c r="Z30" s="134"/>
      <c r="AA30" s="142"/>
      <c r="AB30" s="66">
        <f>1-SUM(AB31:AB35)</f>
        <v>0.99920886075949367</v>
      </c>
      <c r="AC30" s="66"/>
      <c r="AD30" s="66"/>
      <c r="AE30" s="134"/>
      <c r="AF30" s="142"/>
      <c r="AG30" s="66">
        <f>1-SUM(AG31:AG35)</f>
        <v>0.99920886075949367</v>
      </c>
      <c r="AH30" s="66"/>
      <c r="AI30" s="66"/>
      <c r="AJ30" s="134"/>
      <c r="AK30" s="142"/>
      <c r="AL30" s="66">
        <f>1-SUM(AL31:AL35)</f>
        <v>0.99920886075949367</v>
      </c>
      <c r="AM30" s="66"/>
      <c r="AN30" s="66"/>
      <c r="AO30" s="134"/>
      <c r="AP30" s="142"/>
      <c r="AQ30" s="66">
        <f>1-SUM(AQ31:AQ35)</f>
        <v>0.99920886075949367</v>
      </c>
      <c r="AR30" s="66"/>
      <c r="AS30" s="66"/>
      <c r="AT30" s="134"/>
      <c r="AU30" s="142"/>
      <c r="AV30" s="66">
        <f>1-SUM(AV31:AV35)</f>
        <v>0.99920886075949367</v>
      </c>
      <c r="AW30" s="66"/>
      <c r="AX30" s="66"/>
      <c r="AY30" s="134"/>
      <c r="AZ30" s="142"/>
      <c r="BA30" s="66">
        <f>1-SUM(BA31:BA35)</f>
        <v>0.99920886075949367</v>
      </c>
      <c r="BB30" s="66"/>
      <c r="BC30" s="66"/>
      <c r="BD30" s="134"/>
      <c r="BE30" s="142"/>
      <c r="BF30" s="66">
        <f>1-SUM(BF31:BF35)</f>
        <v>0.99920886075949367</v>
      </c>
      <c r="BG30" s="66"/>
      <c r="BH30" s="66"/>
      <c r="BI30" s="134"/>
      <c r="BJ30" s="142"/>
      <c r="BK30" s="66">
        <f>1-SUM(BK31:BK35)</f>
        <v>0.99920886075949367</v>
      </c>
      <c r="BL30" s="66"/>
      <c r="BM30" s="66"/>
      <c r="BN30" s="134"/>
      <c r="BO30" s="142"/>
      <c r="BP30" s="66">
        <f>1-SUM(BP31:BP35)</f>
        <v>0.99920886075949367</v>
      </c>
      <c r="BQ30" s="66"/>
    </row>
    <row r="31" spans="1:69" x14ac:dyDescent="0.15">
      <c r="A31" s="42" t="s">
        <v>52</v>
      </c>
      <c r="B31" s="43">
        <f>_xlfn.IFNA(VLOOKUP($A31,批次辅助!$A$4:$DC$41,MATCH($A$5&amp;B$4,批次辅助!$A$1:$DC$1,0),0),0)</f>
        <v>0</v>
      </c>
      <c r="C31" s="43">
        <f>_xlfn.IFNA(VLOOKUP($A31,批次辅助!$A$4:$DC$41,MATCH($A$5&amp;C$4,批次辅助!$A$1:$DC$1,0),0),0)</f>
        <v>0</v>
      </c>
      <c r="D31" s="43">
        <f>_xlfn.IFNA(VLOOKUP($A31,批次辅助!$A$4:$DC$41,MATCH($A$5&amp;D$4,批次辅助!$A$1:$DC$1,0),0),0)</f>
        <v>0</v>
      </c>
      <c r="E31" s="277" t="s">
        <v>9</v>
      </c>
      <c r="F31" s="69"/>
      <c r="G31" s="70"/>
      <c r="H31" s="277">
        <f>C31-F31+G31</f>
        <v>0</v>
      </c>
      <c r="I31" s="370"/>
      <c r="J31" s="277" t="s">
        <v>9</v>
      </c>
      <c r="K31" s="132"/>
      <c r="L31" s="105"/>
      <c r="M31" s="277">
        <f>H31-K31+L31</f>
        <v>0</v>
      </c>
      <c r="N31" s="370"/>
      <c r="O31" s="277" t="s">
        <v>9</v>
      </c>
      <c r="P31" s="132"/>
      <c r="Q31" s="105"/>
      <c r="R31" s="277">
        <f>M31-P31+Q31</f>
        <v>0</v>
      </c>
      <c r="S31" s="370"/>
      <c r="T31" s="277" t="s">
        <v>9</v>
      </c>
      <c r="U31" s="132"/>
      <c r="V31" s="105"/>
      <c r="W31" s="277">
        <f>R31-U31+V31</f>
        <v>0</v>
      </c>
      <c r="X31" s="370"/>
      <c r="Y31" s="277" t="s">
        <v>9</v>
      </c>
      <c r="Z31" s="132"/>
      <c r="AA31" s="105"/>
      <c r="AB31" s="277">
        <f>W31-Z31+AA31</f>
        <v>0</v>
      </c>
      <c r="AC31" s="370"/>
      <c r="AD31" s="277" t="s">
        <v>9</v>
      </c>
      <c r="AE31" s="132"/>
      <c r="AF31" s="105"/>
      <c r="AG31" s="277">
        <f>AB31-AE31+AF31</f>
        <v>0</v>
      </c>
      <c r="AH31" s="370"/>
      <c r="AI31" s="277" t="s">
        <v>9</v>
      </c>
      <c r="AJ31" s="132"/>
      <c r="AK31" s="105"/>
      <c r="AL31" s="277">
        <f>AG31-AJ31+AK31</f>
        <v>0</v>
      </c>
      <c r="AM31" s="370"/>
      <c r="AN31" s="277" t="s">
        <v>9</v>
      </c>
      <c r="AO31" s="132"/>
      <c r="AP31" s="105"/>
      <c r="AQ31" s="277">
        <f>AL31-AO31+AP31</f>
        <v>0</v>
      </c>
      <c r="AR31" s="370"/>
      <c r="AS31" s="277" t="s">
        <v>9</v>
      </c>
      <c r="AT31" s="132"/>
      <c r="AU31" s="105"/>
      <c r="AV31" s="277">
        <f>AQ31-AT31+AU31</f>
        <v>0</v>
      </c>
      <c r="AW31" s="370"/>
      <c r="AX31" s="277" t="s">
        <v>9</v>
      </c>
      <c r="AY31" s="132"/>
      <c r="AZ31" s="105"/>
      <c r="BA31" s="277">
        <f>AV31-AY31+AZ31</f>
        <v>0</v>
      </c>
      <c r="BB31" s="370"/>
      <c r="BC31" s="277" t="s">
        <v>9</v>
      </c>
      <c r="BD31" s="132"/>
      <c r="BE31" s="105"/>
      <c r="BF31" s="277">
        <f>BA31-BD31+BE31</f>
        <v>0</v>
      </c>
      <c r="BG31" s="370"/>
      <c r="BH31" s="277" t="s">
        <v>9</v>
      </c>
      <c r="BI31" s="132"/>
      <c r="BJ31" s="105"/>
      <c r="BK31" s="277">
        <f>BF31-BI31+BJ31</f>
        <v>0</v>
      </c>
      <c r="BL31" s="370"/>
      <c r="BM31" s="277" t="s">
        <v>9</v>
      </c>
      <c r="BN31" s="132"/>
      <c r="BO31" s="105"/>
      <c r="BP31" s="277">
        <f>BK31-BN31+BO31</f>
        <v>0</v>
      </c>
      <c r="BQ31" s="370"/>
    </row>
    <row r="32" spans="1:69" x14ac:dyDescent="0.15">
      <c r="A32" s="42" t="s">
        <v>545</v>
      </c>
      <c r="B32" s="43">
        <f>_xlfn.IFNA(VLOOKUP($A32,批次辅助!$A$4:$DC$41,MATCH($A$5&amp;B$4,批次辅助!$A$1:$DC$1,0),0),0)</f>
        <v>3.0859375000000001E-3</v>
      </c>
      <c r="C32" s="43">
        <f>_xlfn.IFNA(VLOOKUP($A32,批次辅助!$A$4:$DC$41,MATCH($A$5&amp;C$4,批次辅助!$A$1:$DC$1,0),0),0)</f>
        <v>3.428270042194093E-4</v>
      </c>
      <c r="D32" s="43">
        <f>_xlfn.IFNA(VLOOKUP($A32,批次辅助!$A$4:$DC$41,MATCH($A$5&amp;D$4,批次辅助!$A$1:$DC$1,0),0),0)</f>
        <v>0</v>
      </c>
      <c r="E32" s="277"/>
      <c r="F32" s="69"/>
      <c r="G32" s="70"/>
      <c r="H32" s="277">
        <f t="shared" ref="H32:H36" si="26">C32-F32+G32</f>
        <v>3.428270042194093E-4</v>
      </c>
      <c r="I32" s="370"/>
      <c r="J32" s="277"/>
      <c r="K32" s="132"/>
      <c r="L32" s="105"/>
      <c r="M32" s="277">
        <f t="shared" ref="M32:M36" si="27">H32-K32+L32</f>
        <v>3.428270042194093E-4</v>
      </c>
      <c r="N32" s="370"/>
      <c r="O32" s="277"/>
      <c r="P32" s="132"/>
      <c r="Q32" s="105"/>
      <c r="R32" s="277">
        <f t="shared" ref="R32:R36" si="28">M32-P32+Q32</f>
        <v>3.428270042194093E-4</v>
      </c>
      <c r="S32" s="370"/>
      <c r="T32" s="277"/>
      <c r="U32" s="132"/>
      <c r="V32" s="105"/>
      <c r="W32" s="277">
        <f t="shared" ref="W32:W36" si="29">R32-U32+V32</f>
        <v>3.428270042194093E-4</v>
      </c>
      <c r="X32" s="370"/>
      <c r="Y32" s="277"/>
      <c r="Z32" s="132"/>
      <c r="AA32" s="105"/>
      <c r="AB32" s="277">
        <f t="shared" ref="AB32:AB36" si="30">W32-Z32+AA32</f>
        <v>3.428270042194093E-4</v>
      </c>
      <c r="AC32" s="370"/>
      <c r="AD32" s="277"/>
      <c r="AE32" s="132"/>
      <c r="AF32" s="105"/>
      <c r="AG32" s="277">
        <f t="shared" ref="AG32:AG36" si="31">AB32-AE32+AF32</f>
        <v>3.428270042194093E-4</v>
      </c>
      <c r="AH32" s="370"/>
      <c r="AI32" s="277"/>
      <c r="AJ32" s="132"/>
      <c r="AK32" s="105"/>
      <c r="AL32" s="277">
        <f t="shared" ref="AL32:AL36" si="32">AG32-AJ32+AK32</f>
        <v>3.428270042194093E-4</v>
      </c>
      <c r="AM32" s="370"/>
      <c r="AN32" s="277"/>
      <c r="AO32" s="132"/>
      <c r="AP32" s="105"/>
      <c r="AQ32" s="277">
        <f t="shared" ref="AQ32:AQ36" si="33">AL32-AO32+AP32</f>
        <v>3.428270042194093E-4</v>
      </c>
      <c r="AR32" s="370"/>
      <c r="AS32" s="277"/>
      <c r="AT32" s="132"/>
      <c r="AU32" s="105"/>
      <c r="AV32" s="277">
        <f t="shared" ref="AV32:AV36" si="34">AQ32-AT32+AU32</f>
        <v>3.428270042194093E-4</v>
      </c>
      <c r="AW32" s="370"/>
      <c r="AX32" s="277"/>
      <c r="AY32" s="132"/>
      <c r="AZ32" s="105"/>
      <c r="BA32" s="277">
        <f t="shared" ref="BA32:BA36" si="35">AV32-AY32+AZ32</f>
        <v>3.428270042194093E-4</v>
      </c>
      <c r="BB32" s="370"/>
      <c r="BC32" s="277"/>
      <c r="BD32" s="132"/>
      <c r="BE32" s="105"/>
      <c r="BF32" s="277">
        <f t="shared" ref="BF32:BF36" si="36">BA32-BD32+BE32</f>
        <v>3.428270042194093E-4</v>
      </c>
      <c r="BG32" s="370"/>
      <c r="BH32" s="277"/>
      <c r="BI32" s="132"/>
      <c r="BJ32" s="105"/>
      <c r="BK32" s="277">
        <f t="shared" ref="BK32:BK36" si="37">BF32-BI32+BJ32</f>
        <v>3.428270042194093E-4</v>
      </c>
      <c r="BL32" s="370"/>
      <c r="BM32" s="277"/>
      <c r="BN32" s="132"/>
      <c r="BO32" s="105"/>
      <c r="BP32" s="277">
        <f t="shared" ref="BP32:BP36" si="38">BK32-BN32+BO32</f>
        <v>3.428270042194093E-4</v>
      </c>
      <c r="BQ32" s="370"/>
    </row>
    <row r="33" spans="1:69" x14ac:dyDescent="0.15">
      <c r="A33" s="42" t="s">
        <v>544</v>
      </c>
      <c r="B33" s="43">
        <f>_xlfn.IFNA(VLOOKUP($A33,批次辅助!$A$4:$DC$41,MATCH($A$5&amp;B$4,批次辅助!$A$1:$DC$1,0),0),0)</f>
        <v>0</v>
      </c>
      <c r="C33" s="43">
        <f>_xlfn.IFNA(VLOOKUP($A33,批次辅助!$A$4:$DC$41,MATCH($A$5&amp;C$4,批次辅助!$A$1:$DC$1,0),0),0)</f>
        <v>5.2742616033755268E-5</v>
      </c>
      <c r="D33" s="43">
        <f>_xlfn.IFNA(VLOOKUP($A33,批次辅助!$A$4:$DC$41,MATCH($A$5&amp;D$4,批次辅助!$A$1:$DC$1,0),0),0)</f>
        <v>0</v>
      </c>
      <c r="E33" s="277"/>
      <c r="F33" s="69"/>
      <c r="G33" s="70"/>
      <c r="H33" s="277">
        <f t="shared" si="26"/>
        <v>5.2742616033755268E-5</v>
      </c>
      <c r="I33" s="370"/>
      <c r="J33" s="277"/>
      <c r="K33" s="132"/>
      <c r="L33" s="105"/>
      <c r="M33" s="277">
        <f t="shared" si="27"/>
        <v>5.2742616033755268E-5</v>
      </c>
      <c r="N33" s="370"/>
      <c r="O33" s="277"/>
      <c r="P33" s="132"/>
      <c r="Q33" s="105"/>
      <c r="R33" s="277">
        <f t="shared" si="28"/>
        <v>5.2742616033755268E-5</v>
      </c>
      <c r="S33" s="370"/>
      <c r="T33" s="277"/>
      <c r="U33" s="132"/>
      <c r="V33" s="105"/>
      <c r="W33" s="277">
        <f t="shared" si="29"/>
        <v>5.2742616033755268E-5</v>
      </c>
      <c r="X33" s="370"/>
      <c r="Y33" s="277"/>
      <c r="Z33" s="132"/>
      <c r="AA33" s="105"/>
      <c r="AB33" s="277">
        <f t="shared" si="30"/>
        <v>5.2742616033755268E-5</v>
      </c>
      <c r="AC33" s="370"/>
      <c r="AD33" s="277"/>
      <c r="AE33" s="132"/>
      <c r="AF33" s="105"/>
      <c r="AG33" s="277">
        <f t="shared" si="31"/>
        <v>5.2742616033755268E-5</v>
      </c>
      <c r="AH33" s="370"/>
      <c r="AI33" s="277"/>
      <c r="AJ33" s="132"/>
      <c r="AK33" s="105"/>
      <c r="AL33" s="277">
        <f t="shared" si="32"/>
        <v>5.2742616033755268E-5</v>
      </c>
      <c r="AM33" s="370"/>
      <c r="AN33" s="277"/>
      <c r="AO33" s="132"/>
      <c r="AP33" s="105"/>
      <c r="AQ33" s="277">
        <f t="shared" si="33"/>
        <v>5.2742616033755268E-5</v>
      </c>
      <c r="AR33" s="370"/>
      <c r="AS33" s="277"/>
      <c r="AT33" s="132"/>
      <c r="AU33" s="105"/>
      <c r="AV33" s="277">
        <f t="shared" si="34"/>
        <v>5.2742616033755268E-5</v>
      </c>
      <c r="AW33" s="370"/>
      <c r="AX33" s="277"/>
      <c r="AY33" s="132"/>
      <c r="AZ33" s="105"/>
      <c r="BA33" s="277">
        <f t="shared" si="35"/>
        <v>5.2742616033755268E-5</v>
      </c>
      <c r="BB33" s="370"/>
      <c r="BC33" s="277"/>
      <c r="BD33" s="132"/>
      <c r="BE33" s="105"/>
      <c r="BF33" s="277">
        <f t="shared" si="36"/>
        <v>5.2742616033755268E-5</v>
      </c>
      <c r="BG33" s="370"/>
      <c r="BH33" s="277"/>
      <c r="BI33" s="132"/>
      <c r="BJ33" s="105"/>
      <c r="BK33" s="277">
        <f t="shared" si="37"/>
        <v>5.2742616033755268E-5</v>
      </c>
      <c r="BL33" s="370"/>
      <c r="BM33" s="277"/>
      <c r="BN33" s="132"/>
      <c r="BO33" s="105"/>
      <c r="BP33" s="277">
        <f t="shared" si="38"/>
        <v>5.2742616033755268E-5</v>
      </c>
      <c r="BQ33" s="370"/>
    </row>
    <row r="34" spans="1:69" x14ac:dyDescent="0.15">
      <c r="A34" s="42" t="s">
        <v>53</v>
      </c>
      <c r="B34" s="43">
        <f>_xlfn.IFNA(VLOOKUP($A34,批次辅助!$A$4:$DC$41,MATCH($A$5&amp;B$4,批次辅助!$A$1:$DC$1,0),0),0)</f>
        <v>1.3020833333333331E-5</v>
      </c>
      <c r="C34" s="43">
        <f>_xlfn.IFNA(VLOOKUP($A34,批次辅助!$A$4:$DC$41,MATCH($A$5&amp;C$4,批次辅助!$A$1:$DC$1,0),0),0)</f>
        <v>3.9556962025316455E-4</v>
      </c>
      <c r="D34" s="43">
        <f>_xlfn.IFNA(VLOOKUP($A34,批次辅助!$A$4:$DC$41,MATCH($A$5&amp;D$4,批次辅助!$A$1:$DC$1,0),0),0)</f>
        <v>0</v>
      </c>
      <c r="E34" s="47" t="s">
        <v>9</v>
      </c>
      <c r="F34" s="45"/>
      <c r="G34" s="46"/>
      <c r="H34" s="277">
        <f t="shared" si="26"/>
        <v>3.9556962025316455E-4</v>
      </c>
      <c r="I34" s="370"/>
      <c r="J34" s="47" t="s">
        <v>9</v>
      </c>
      <c r="K34" s="128"/>
      <c r="L34" s="102"/>
      <c r="M34" s="50">
        <f t="shared" si="27"/>
        <v>3.9556962025316455E-4</v>
      </c>
      <c r="N34" s="370"/>
      <c r="O34" s="47" t="s">
        <v>9</v>
      </c>
      <c r="P34" s="128"/>
      <c r="Q34" s="102"/>
      <c r="R34" s="50">
        <f t="shared" si="28"/>
        <v>3.9556962025316455E-4</v>
      </c>
      <c r="S34" s="370"/>
      <c r="T34" s="47" t="s">
        <v>9</v>
      </c>
      <c r="U34" s="128"/>
      <c r="V34" s="102"/>
      <c r="W34" s="50">
        <f t="shared" si="29"/>
        <v>3.9556962025316455E-4</v>
      </c>
      <c r="X34" s="370"/>
      <c r="Y34" s="47" t="s">
        <v>9</v>
      </c>
      <c r="Z34" s="128"/>
      <c r="AA34" s="102"/>
      <c r="AB34" s="50">
        <f t="shared" si="30"/>
        <v>3.9556962025316455E-4</v>
      </c>
      <c r="AC34" s="370"/>
      <c r="AD34" s="47" t="s">
        <v>9</v>
      </c>
      <c r="AE34" s="128"/>
      <c r="AF34" s="102"/>
      <c r="AG34" s="50">
        <f t="shared" si="31"/>
        <v>3.9556962025316455E-4</v>
      </c>
      <c r="AH34" s="370"/>
      <c r="AI34" s="47" t="s">
        <v>9</v>
      </c>
      <c r="AJ34" s="128"/>
      <c r="AK34" s="102"/>
      <c r="AL34" s="50">
        <f t="shared" si="32"/>
        <v>3.9556962025316455E-4</v>
      </c>
      <c r="AM34" s="370"/>
      <c r="AN34" s="47" t="s">
        <v>9</v>
      </c>
      <c r="AO34" s="128"/>
      <c r="AP34" s="102"/>
      <c r="AQ34" s="50">
        <f t="shared" si="33"/>
        <v>3.9556962025316455E-4</v>
      </c>
      <c r="AR34" s="370"/>
      <c r="AS34" s="47" t="s">
        <v>9</v>
      </c>
      <c r="AT34" s="128"/>
      <c r="AU34" s="102"/>
      <c r="AV34" s="50">
        <f t="shared" si="34"/>
        <v>3.9556962025316455E-4</v>
      </c>
      <c r="AW34" s="370"/>
      <c r="AX34" s="47" t="s">
        <v>9</v>
      </c>
      <c r="AY34" s="128"/>
      <c r="AZ34" s="102"/>
      <c r="BA34" s="50">
        <f t="shared" si="35"/>
        <v>3.9556962025316455E-4</v>
      </c>
      <c r="BB34" s="370"/>
      <c r="BC34" s="47" t="s">
        <v>9</v>
      </c>
      <c r="BD34" s="128"/>
      <c r="BE34" s="102"/>
      <c r="BF34" s="50">
        <f t="shared" si="36"/>
        <v>3.9556962025316455E-4</v>
      </c>
      <c r="BG34" s="370"/>
      <c r="BH34" s="47" t="s">
        <v>9</v>
      </c>
      <c r="BI34" s="128"/>
      <c r="BJ34" s="102"/>
      <c r="BK34" s="50">
        <f t="shared" si="37"/>
        <v>3.9556962025316455E-4</v>
      </c>
      <c r="BL34" s="370"/>
      <c r="BM34" s="47" t="s">
        <v>9</v>
      </c>
      <c r="BN34" s="128"/>
      <c r="BO34" s="102"/>
      <c r="BP34" s="50">
        <f t="shared" si="38"/>
        <v>3.9556962025316455E-4</v>
      </c>
      <c r="BQ34" s="370"/>
    </row>
    <row r="35" spans="1:69" x14ac:dyDescent="0.15">
      <c r="A35" s="42" t="s">
        <v>54</v>
      </c>
      <c r="B35" s="43">
        <f>_xlfn.IFNA(VLOOKUP($A35,批次辅助!$A$4:$DC$41,MATCH($A$5&amp;B$4,批次辅助!$A$1:$DC$1,0),0),0)</f>
        <v>0</v>
      </c>
      <c r="C35" s="43">
        <f>_xlfn.IFNA(VLOOKUP($A35,批次辅助!$A$4:$DC$41,MATCH($A$5&amp;C$4,批次辅助!$A$1:$DC$1,0),0),0)</f>
        <v>1.1075949367088608E-3</v>
      </c>
      <c r="D35" s="43">
        <f>_xlfn.IFNA(VLOOKUP($A35,批次辅助!$A$4:$DC$41,MATCH($A$5&amp;D$4,批次辅助!$A$1:$DC$1,0),0),0)</f>
        <v>0</v>
      </c>
      <c r="E35" s="47" t="s">
        <v>1432</v>
      </c>
      <c r="F35" s="45">
        <f>C35</f>
        <v>1.1075949367088608E-3</v>
      </c>
      <c r="G35" s="46"/>
      <c r="H35" s="277">
        <f t="shared" si="26"/>
        <v>0</v>
      </c>
      <c r="I35" s="370"/>
      <c r="J35" s="47" t="s">
        <v>9</v>
      </c>
      <c r="K35" s="128"/>
      <c r="L35" s="102"/>
      <c r="M35" s="50">
        <f t="shared" si="27"/>
        <v>0</v>
      </c>
      <c r="N35" s="370"/>
      <c r="O35" s="47" t="s">
        <v>9</v>
      </c>
      <c r="P35" s="128"/>
      <c r="Q35" s="102"/>
      <c r="R35" s="50">
        <f t="shared" si="28"/>
        <v>0</v>
      </c>
      <c r="S35" s="370"/>
      <c r="T35" s="47" t="s">
        <v>9</v>
      </c>
      <c r="U35" s="128"/>
      <c r="V35" s="102"/>
      <c r="W35" s="50">
        <f t="shared" si="29"/>
        <v>0</v>
      </c>
      <c r="X35" s="370"/>
      <c r="Y35" s="47" t="s">
        <v>9</v>
      </c>
      <c r="Z35" s="128"/>
      <c r="AA35" s="102"/>
      <c r="AB35" s="50">
        <f t="shared" si="30"/>
        <v>0</v>
      </c>
      <c r="AC35" s="370"/>
      <c r="AD35" s="47" t="s">
        <v>9</v>
      </c>
      <c r="AE35" s="128"/>
      <c r="AF35" s="102"/>
      <c r="AG35" s="50">
        <f t="shared" si="31"/>
        <v>0</v>
      </c>
      <c r="AH35" s="370"/>
      <c r="AI35" s="47" t="s">
        <v>9</v>
      </c>
      <c r="AJ35" s="128"/>
      <c r="AK35" s="102"/>
      <c r="AL35" s="50">
        <f t="shared" si="32"/>
        <v>0</v>
      </c>
      <c r="AM35" s="370"/>
      <c r="AN35" s="47" t="s">
        <v>9</v>
      </c>
      <c r="AO35" s="128"/>
      <c r="AP35" s="102"/>
      <c r="AQ35" s="50">
        <f t="shared" si="33"/>
        <v>0</v>
      </c>
      <c r="AR35" s="370"/>
      <c r="AS35" s="47" t="s">
        <v>9</v>
      </c>
      <c r="AT35" s="128"/>
      <c r="AU35" s="102"/>
      <c r="AV35" s="50">
        <f t="shared" si="34"/>
        <v>0</v>
      </c>
      <c r="AW35" s="370"/>
      <c r="AX35" s="47" t="s">
        <v>9</v>
      </c>
      <c r="AY35" s="128"/>
      <c r="AZ35" s="102"/>
      <c r="BA35" s="50">
        <f t="shared" si="35"/>
        <v>0</v>
      </c>
      <c r="BB35" s="370"/>
      <c r="BC35" s="47" t="s">
        <v>9</v>
      </c>
      <c r="BD35" s="128"/>
      <c r="BE35" s="102"/>
      <c r="BF35" s="50">
        <f t="shared" si="36"/>
        <v>0</v>
      </c>
      <c r="BG35" s="370"/>
      <c r="BH35" s="47" t="s">
        <v>9</v>
      </c>
      <c r="BI35" s="128"/>
      <c r="BJ35" s="102"/>
      <c r="BK35" s="50">
        <f t="shared" si="37"/>
        <v>0</v>
      </c>
      <c r="BL35" s="370"/>
      <c r="BM35" s="47" t="s">
        <v>9</v>
      </c>
      <c r="BN35" s="128"/>
      <c r="BO35" s="102"/>
      <c r="BP35" s="50">
        <f t="shared" si="38"/>
        <v>0</v>
      </c>
      <c r="BQ35" s="370"/>
    </row>
    <row r="36" spans="1:69" x14ac:dyDescent="0.15">
      <c r="A36" s="72" t="s">
        <v>38</v>
      </c>
      <c r="B36" s="61">
        <f>_xlfn.IFNA(VLOOKUP($A36,批次辅助!$A$4:$DC$41,MATCH($A$5&amp;B$4,批次辅助!$A$1:$DC$1,0),0),0)</f>
        <v>0</v>
      </c>
      <c r="C36" s="61">
        <f>_xlfn.IFNA(VLOOKUP($A36,批次辅助!$A$4:$DC$41,MATCH($A$5&amp;C$4,批次辅助!$A$1:$DC$1,0),0),0)</f>
        <v>0</v>
      </c>
      <c r="D36" s="61">
        <f>_xlfn.IFNA(VLOOKUP($A36,批次辅助!$A$4:$DC$41,MATCH($A$5&amp;D$4,批次辅助!$A$1:$DC$1,0),0),0)</f>
        <v>0</v>
      </c>
      <c r="E36" s="73"/>
      <c r="F36" s="74"/>
      <c r="G36" s="75"/>
      <c r="H36" s="62">
        <f t="shared" si="26"/>
        <v>0</v>
      </c>
      <c r="I36" s="62"/>
      <c r="J36" s="73"/>
      <c r="K36" s="135"/>
      <c r="L36" s="143"/>
      <c r="M36" s="62">
        <f t="shared" si="27"/>
        <v>0</v>
      </c>
      <c r="N36" s="62"/>
      <c r="O36" s="73"/>
      <c r="P36" s="135"/>
      <c r="Q36" s="143"/>
      <c r="R36" s="62">
        <f t="shared" si="28"/>
        <v>0</v>
      </c>
      <c r="S36" s="62"/>
      <c r="T36" s="73"/>
      <c r="U36" s="135"/>
      <c r="V36" s="143"/>
      <c r="W36" s="62">
        <f t="shared" si="29"/>
        <v>0</v>
      </c>
      <c r="X36" s="62"/>
      <c r="Y36" s="73"/>
      <c r="Z36" s="135"/>
      <c r="AA36" s="143"/>
      <c r="AB36" s="62">
        <f t="shared" si="30"/>
        <v>0</v>
      </c>
      <c r="AC36" s="62"/>
      <c r="AD36" s="73"/>
      <c r="AE36" s="135"/>
      <c r="AF36" s="143"/>
      <c r="AG36" s="62">
        <f t="shared" si="31"/>
        <v>0</v>
      </c>
      <c r="AH36" s="62"/>
      <c r="AI36" s="73"/>
      <c r="AJ36" s="135"/>
      <c r="AK36" s="143"/>
      <c r="AL36" s="62">
        <f t="shared" si="32"/>
        <v>0</v>
      </c>
      <c r="AM36" s="62"/>
      <c r="AN36" s="73"/>
      <c r="AO36" s="135"/>
      <c r="AP36" s="143"/>
      <c r="AQ36" s="62">
        <f t="shared" si="33"/>
        <v>0</v>
      </c>
      <c r="AR36" s="62"/>
      <c r="AS36" s="73"/>
      <c r="AT36" s="135"/>
      <c r="AU36" s="143"/>
      <c r="AV36" s="62">
        <f t="shared" si="34"/>
        <v>0</v>
      </c>
      <c r="AW36" s="62"/>
      <c r="AX36" s="73"/>
      <c r="AY36" s="135"/>
      <c r="AZ36" s="143"/>
      <c r="BA36" s="62">
        <f t="shared" si="35"/>
        <v>0</v>
      </c>
      <c r="BB36" s="62"/>
      <c r="BC36" s="73"/>
      <c r="BD36" s="135"/>
      <c r="BE36" s="143"/>
      <c r="BF36" s="62">
        <f t="shared" si="36"/>
        <v>0</v>
      </c>
      <c r="BG36" s="62"/>
      <c r="BH36" s="73"/>
      <c r="BI36" s="135"/>
      <c r="BJ36" s="143"/>
      <c r="BK36" s="62">
        <f t="shared" si="37"/>
        <v>0</v>
      </c>
      <c r="BL36" s="62"/>
      <c r="BM36" s="73"/>
      <c r="BN36" s="135"/>
      <c r="BO36" s="143"/>
      <c r="BP36" s="62">
        <f t="shared" si="38"/>
        <v>0</v>
      </c>
      <c r="BQ36" s="62"/>
    </row>
    <row r="37" spans="1:69" x14ac:dyDescent="0.15">
      <c r="A37" s="76" t="s">
        <v>28</v>
      </c>
      <c r="B37" s="76"/>
      <c r="C37" s="76"/>
      <c r="D37" s="76"/>
      <c r="E37" s="77"/>
      <c r="F37" s="78"/>
      <c r="G37" s="79"/>
      <c r="H37" s="62"/>
      <c r="I37" s="62"/>
      <c r="J37" s="77"/>
      <c r="K37" s="136"/>
      <c r="L37" s="144"/>
      <c r="M37" s="62"/>
      <c r="N37" s="62"/>
      <c r="O37" s="77"/>
      <c r="P37" s="136"/>
      <c r="Q37" s="144"/>
      <c r="R37" s="62"/>
      <c r="S37" s="62"/>
      <c r="T37" s="77"/>
      <c r="U37" s="136"/>
      <c r="V37" s="144"/>
      <c r="W37" s="62"/>
      <c r="X37" s="62"/>
      <c r="Y37" s="77"/>
      <c r="Z37" s="136"/>
      <c r="AA37" s="144"/>
      <c r="AB37" s="62"/>
      <c r="AC37" s="62"/>
      <c r="AD37" s="77"/>
      <c r="AE37" s="136"/>
      <c r="AF37" s="144"/>
      <c r="AG37" s="62"/>
      <c r="AH37" s="62"/>
      <c r="AI37" s="77"/>
      <c r="AJ37" s="136"/>
      <c r="AK37" s="144"/>
      <c r="AL37" s="62"/>
      <c r="AM37" s="62"/>
      <c r="AN37" s="77"/>
      <c r="AO37" s="136"/>
      <c r="AP37" s="144"/>
      <c r="AQ37" s="62"/>
      <c r="AR37" s="62"/>
      <c r="AS37" s="77"/>
      <c r="AT37" s="136"/>
      <c r="AU37" s="144"/>
      <c r="AV37" s="62"/>
      <c r="AW37" s="62"/>
      <c r="AX37" s="77"/>
      <c r="AY37" s="136"/>
      <c r="AZ37" s="144"/>
      <c r="BA37" s="62"/>
      <c r="BB37" s="62"/>
      <c r="BC37" s="77"/>
      <c r="BD37" s="136"/>
      <c r="BE37" s="144"/>
      <c r="BF37" s="62"/>
      <c r="BG37" s="62"/>
      <c r="BH37" s="77"/>
      <c r="BI37" s="136"/>
      <c r="BJ37" s="144"/>
      <c r="BK37" s="62"/>
      <c r="BL37" s="62"/>
      <c r="BM37" s="77"/>
      <c r="BN37" s="136"/>
      <c r="BO37" s="144"/>
      <c r="BP37" s="62"/>
      <c r="BQ37" s="62"/>
    </row>
    <row r="38" spans="1:69" x14ac:dyDescent="0.15">
      <c r="A38" s="65" t="s">
        <v>36</v>
      </c>
      <c r="B38" s="66"/>
      <c r="C38" s="66"/>
      <c r="D38" s="66"/>
      <c r="E38" s="66"/>
      <c r="F38" s="67"/>
      <c r="G38" s="68"/>
      <c r="H38" s="66">
        <f>H39</f>
        <v>0.99918248945147681</v>
      </c>
      <c r="I38" s="66"/>
      <c r="J38" s="66"/>
      <c r="K38" s="134"/>
      <c r="L38" s="142"/>
      <c r="M38" s="66">
        <f>M39</f>
        <v>0.99918248945147681</v>
      </c>
      <c r="N38" s="66"/>
      <c r="O38" s="66"/>
      <c r="P38" s="134"/>
      <c r="Q38" s="142"/>
      <c r="R38" s="66">
        <f>R39</f>
        <v>0.99918248945147681</v>
      </c>
      <c r="S38" s="66"/>
      <c r="T38" s="66"/>
      <c r="U38" s="134"/>
      <c r="V38" s="142"/>
      <c r="W38" s="66">
        <f>W39</f>
        <v>0.99918248945147681</v>
      </c>
      <c r="X38" s="66"/>
      <c r="Y38" s="66"/>
      <c r="Z38" s="134"/>
      <c r="AA38" s="142"/>
      <c r="AB38" s="66">
        <f>AB39</f>
        <v>0.99918248945147681</v>
      </c>
      <c r="AC38" s="66"/>
      <c r="AD38" s="66"/>
      <c r="AE38" s="134"/>
      <c r="AF38" s="142"/>
      <c r="AG38" s="66">
        <f>AG39</f>
        <v>0.99918248945147681</v>
      </c>
      <c r="AH38" s="66"/>
      <c r="AI38" s="66"/>
      <c r="AJ38" s="134"/>
      <c r="AK38" s="142"/>
      <c r="AL38" s="66">
        <f>AL39</f>
        <v>0.99918248945147681</v>
      </c>
      <c r="AM38" s="66"/>
      <c r="AN38" s="66"/>
      <c r="AO38" s="134"/>
      <c r="AP38" s="142"/>
      <c r="AQ38" s="66">
        <f>AQ39</f>
        <v>0.99918248945147681</v>
      </c>
      <c r="AR38" s="66"/>
      <c r="AS38" s="66"/>
      <c r="AT38" s="134"/>
      <c r="AU38" s="142"/>
      <c r="AV38" s="66">
        <f>AV39</f>
        <v>0.99918248945147681</v>
      </c>
      <c r="AW38" s="66"/>
      <c r="AX38" s="66"/>
      <c r="AY38" s="134"/>
      <c r="AZ38" s="142"/>
      <c r="BA38" s="66">
        <f>BA39</f>
        <v>0.99918248945147681</v>
      </c>
      <c r="BB38" s="66"/>
      <c r="BC38" s="66"/>
      <c r="BD38" s="134"/>
      <c r="BE38" s="142"/>
      <c r="BF38" s="66">
        <f>BF39</f>
        <v>0.99918248945147681</v>
      </c>
      <c r="BG38" s="66"/>
      <c r="BH38" s="66"/>
      <c r="BI38" s="134"/>
      <c r="BJ38" s="142"/>
      <c r="BK38" s="66">
        <f>BK39</f>
        <v>0.99918248945147681</v>
      </c>
      <c r="BL38" s="66"/>
      <c r="BM38" s="66"/>
      <c r="BN38" s="134"/>
      <c r="BO38" s="142"/>
      <c r="BP38" s="66">
        <f>BP39</f>
        <v>0.99918248945147681</v>
      </c>
      <c r="BQ38" s="66"/>
    </row>
    <row r="39" spans="1:69" x14ac:dyDescent="0.35">
      <c r="A39" s="40" t="s">
        <v>460</v>
      </c>
      <c r="B39" s="41">
        <f>_xlfn.IFNA(VLOOKUP($A39,批次辅助!$A$4:$DC$41,MATCH($A$5&amp;B$4,批次辅助!$A$1:$DC$1,0),0),0)</f>
        <v>0.99901041666666668</v>
      </c>
      <c r="C39" s="41">
        <f>_xlfn.IFNA(VLOOKUP($A39,批次辅助!$A$4:$DC$41,MATCH($A$5&amp;C$4,批次辅助!$A$1:$DC$1,0),0),0)</f>
        <v>0.99920886075949367</v>
      </c>
      <c r="D39" s="41">
        <f>_xlfn.IFNA(VLOOKUP($A39,批次辅助!$A$4:$DC$41,MATCH($A$5&amp;D$4,批次辅助!$A$1:$DC$1,0),0),0)</f>
        <v>0</v>
      </c>
      <c r="E39" s="66"/>
      <c r="F39" s="67"/>
      <c r="G39" s="68"/>
      <c r="H39" s="66">
        <f>1-SUM(H40:H43)</f>
        <v>0.99918248945147681</v>
      </c>
      <c r="I39" s="66"/>
      <c r="J39" s="66"/>
      <c r="K39" s="134"/>
      <c r="L39" s="142"/>
      <c r="M39" s="66">
        <f>1-SUM(M40:M43)</f>
        <v>0.99918248945147681</v>
      </c>
      <c r="N39" s="66"/>
      <c r="O39" s="66"/>
      <c r="P39" s="134"/>
      <c r="Q39" s="142"/>
      <c r="R39" s="66">
        <f>1-SUM(R40:R43)</f>
        <v>0.99918248945147681</v>
      </c>
      <c r="S39" s="66"/>
      <c r="T39" s="66"/>
      <c r="U39" s="134"/>
      <c r="V39" s="142"/>
      <c r="W39" s="66">
        <f>1-SUM(W40:W43)</f>
        <v>0.99918248945147681</v>
      </c>
      <c r="X39" s="66"/>
      <c r="Y39" s="66"/>
      <c r="Z39" s="134"/>
      <c r="AA39" s="142"/>
      <c r="AB39" s="66">
        <f>1-SUM(AB40:AB43)</f>
        <v>0.99918248945147681</v>
      </c>
      <c r="AC39" s="66"/>
      <c r="AD39" s="66"/>
      <c r="AE39" s="134"/>
      <c r="AF39" s="142"/>
      <c r="AG39" s="66">
        <f>1-SUM(AG40:AG43)</f>
        <v>0.99918248945147681</v>
      </c>
      <c r="AH39" s="66"/>
      <c r="AI39" s="66"/>
      <c r="AJ39" s="134"/>
      <c r="AK39" s="142"/>
      <c r="AL39" s="66">
        <f>1-SUM(AL40:AL43)</f>
        <v>0.99918248945147681</v>
      </c>
      <c r="AM39" s="66"/>
      <c r="AN39" s="66"/>
      <c r="AO39" s="134"/>
      <c r="AP39" s="142"/>
      <c r="AQ39" s="66">
        <f>1-SUM(AQ40:AQ43)</f>
        <v>0.99918248945147681</v>
      </c>
      <c r="AR39" s="66"/>
      <c r="AS39" s="66"/>
      <c r="AT39" s="134"/>
      <c r="AU39" s="142"/>
      <c r="AV39" s="66">
        <f>1-SUM(AV40:AV43)</f>
        <v>0.99918248945147681</v>
      </c>
      <c r="AW39" s="66"/>
      <c r="AX39" s="66"/>
      <c r="AY39" s="134"/>
      <c r="AZ39" s="142"/>
      <c r="BA39" s="66">
        <f>1-SUM(BA40:BA43)</f>
        <v>0.99918248945147681</v>
      </c>
      <c r="BB39" s="66"/>
      <c r="BC39" s="66"/>
      <c r="BD39" s="134"/>
      <c r="BE39" s="142"/>
      <c r="BF39" s="66">
        <f>1-SUM(BF40:BF43)</f>
        <v>0.99918248945147681</v>
      </c>
      <c r="BG39" s="66"/>
      <c r="BH39" s="66"/>
      <c r="BI39" s="134"/>
      <c r="BJ39" s="142"/>
      <c r="BK39" s="66">
        <f>1-SUM(BK40:BK43)</f>
        <v>0.99918248945147681</v>
      </c>
      <c r="BL39" s="66"/>
      <c r="BM39" s="66"/>
      <c r="BN39" s="134"/>
      <c r="BO39" s="142"/>
      <c r="BP39" s="66">
        <f>1-SUM(BP40:BP43)</f>
        <v>0.99918248945147681</v>
      </c>
      <c r="BQ39" s="66"/>
    </row>
    <row r="40" spans="1:69" x14ac:dyDescent="0.15">
      <c r="A40" s="42" t="s">
        <v>55</v>
      </c>
      <c r="B40" s="43">
        <f>_xlfn.IFNA(VLOOKUP($A40,批次辅助!$A$4:$DC$41,MATCH($A$5&amp;B$4,批次辅助!$A$1:$DC$1,0),0),0)</f>
        <v>2.6041666666666666E-4</v>
      </c>
      <c r="C40" s="43">
        <f>_xlfn.IFNA(VLOOKUP($A40,批次辅助!$A$4:$DC$41,MATCH($A$5&amp;C$4,批次辅助!$A$1:$DC$1,0),0),0)</f>
        <v>2.6371308016877641E-5</v>
      </c>
      <c r="D40" s="43">
        <f>_xlfn.IFNA(VLOOKUP($A40,批次辅助!$A$4:$DC$41,MATCH($A$5&amp;D$4,批次辅助!$A$1:$DC$1,0),0),0)</f>
        <v>0</v>
      </c>
      <c r="E40" s="279"/>
      <c r="F40" s="69"/>
      <c r="G40" s="70"/>
      <c r="H40" s="277">
        <f>C40-F40+G40</f>
        <v>2.6371308016877641E-5</v>
      </c>
      <c r="I40" s="370"/>
      <c r="J40" s="277" t="s">
        <v>9</v>
      </c>
      <c r="K40" s="132"/>
      <c r="L40" s="105"/>
      <c r="M40" s="277">
        <f>H40-K40+L40</f>
        <v>2.6371308016877641E-5</v>
      </c>
      <c r="N40" s="370"/>
      <c r="O40" s="277" t="s">
        <v>9</v>
      </c>
      <c r="P40" s="132"/>
      <c r="Q40" s="105"/>
      <c r="R40" s="277">
        <f>M40-P40+Q40</f>
        <v>2.6371308016877641E-5</v>
      </c>
      <c r="S40" s="370"/>
      <c r="T40" s="277" t="s">
        <v>9</v>
      </c>
      <c r="U40" s="132"/>
      <c r="V40" s="105"/>
      <c r="W40" s="277">
        <f>R40-U40+V40</f>
        <v>2.6371308016877641E-5</v>
      </c>
      <c r="X40" s="370"/>
      <c r="Y40" s="277" t="s">
        <v>9</v>
      </c>
      <c r="Z40" s="132"/>
      <c r="AA40" s="105"/>
      <c r="AB40" s="277">
        <f>W40-Z40+AA40</f>
        <v>2.6371308016877641E-5</v>
      </c>
      <c r="AC40" s="370"/>
      <c r="AD40" s="277" t="s">
        <v>9</v>
      </c>
      <c r="AE40" s="132"/>
      <c r="AF40" s="105"/>
      <c r="AG40" s="277">
        <f>AB40-AE40+AF40</f>
        <v>2.6371308016877641E-5</v>
      </c>
      <c r="AH40" s="370"/>
      <c r="AI40" s="277" t="s">
        <v>9</v>
      </c>
      <c r="AJ40" s="132"/>
      <c r="AK40" s="105"/>
      <c r="AL40" s="277">
        <f>AG40-AJ40+AK40</f>
        <v>2.6371308016877641E-5</v>
      </c>
      <c r="AM40" s="370"/>
      <c r="AN40" s="277" t="s">
        <v>9</v>
      </c>
      <c r="AO40" s="132"/>
      <c r="AP40" s="105"/>
      <c r="AQ40" s="277">
        <f>AL40-AO40+AP40</f>
        <v>2.6371308016877641E-5</v>
      </c>
      <c r="AR40" s="370"/>
      <c r="AS40" s="277" t="s">
        <v>9</v>
      </c>
      <c r="AT40" s="132"/>
      <c r="AU40" s="105"/>
      <c r="AV40" s="277">
        <f>AQ40-AT40+AU40</f>
        <v>2.6371308016877641E-5</v>
      </c>
      <c r="AW40" s="370"/>
      <c r="AX40" s="277" t="s">
        <v>9</v>
      </c>
      <c r="AY40" s="132"/>
      <c r="AZ40" s="105"/>
      <c r="BA40" s="277">
        <f>AV40-AY40+AZ40</f>
        <v>2.6371308016877641E-5</v>
      </c>
      <c r="BB40" s="370"/>
      <c r="BC40" s="277" t="s">
        <v>9</v>
      </c>
      <c r="BD40" s="132"/>
      <c r="BE40" s="105"/>
      <c r="BF40" s="277">
        <f>BA40-BD40+BE40</f>
        <v>2.6371308016877641E-5</v>
      </c>
      <c r="BG40" s="370"/>
      <c r="BH40" s="277" t="s">
        <v>9</v>
      </c>
      <c r="BI40" s="132"/>
      <c r="BJ40" s="105"/>
      <c r="BK40" s="277">
        <f>BF40-BI40+BJ40</f>
        <v>2.6371308016877641E-5</v>
      </c>
      <c r="BL40" s="370"/>
      <c r="BM40" s="277" t="s">
        <v>9</v>
      </c>
      <c r="BN40" s="132"/>
      <c r="BO40" s="105"/>
      <c r="BP40" s="277">
        <f>BK40-BN40+BO40</f>
        <v>2.6371308016877641E-5</v>
      </c>
      <c r="BQ40" s="370"/>
    </row>
    <row r="41" spans="1:69" x14ac:dyDescent="0.15">
      <c r="A41" s="42" t="s">
        <v>56</v>
      </c>
      <c r="B41" s="43">
        <f>_xlfn.IFNA(VLOOKUP($A41,批次辅助!$A$4:$DC$41,MATCH($A$5&amp;B$4,批次辅助!$A$1:$DC$1,0),0),0)</f>
        <v>1.3020833333333331E-5</v>
      </c>
      <c r="C41" s="43">
        <f>_xlfn.IFNA(VLOOKUP($A41,批次辅助!$A$4:$DC$41,MATCH($A$5&amp;C$4,批次辅助!$A$1:$DC$1,0),0),0)</f>
        <v>7.9113924050632913E-5</v>
      </c>
      <c r="D41" s="43">
        <f>_xlfn.IFNA(VLOOKUP($A41,批次辅助!$A$4:$DC$41,MATCH($A$5&amp;D$4,批次辅助!$A$1:$DC$1,0),0),0)</f>
        <v>0</v>
      </c>
      <c r="E41" s="279"/>
      <c r="F41" s="45"/>
      <c r="G41" s="46"/>
      <c r="H41" s="277">
        <f t="shared" ref="H41:H44" si="39">C41-F41+G41</f>
        <v>7.9113924050632913E-5</v>
      </c>
      <c r="I41" s="370"/>
      <c r="J41" s="47" t="s">
        <v>9</v>
      </c>
      <c r="K41" s="128"/>
      <c r="L41" s="102"/>
      <c r="M41" s="50">
        <f t="shared" ref="M41:M44" si="40">H41-K41+L41</f>
        <v>7.9113924050632913E-5</v>
      </c>
      <c r="N41" s="370"/>
      <c r="O41" s="47" t="s">
        <v>9</v>
      </c>
      <c r="P41" s="128"/>
      <c r="Q41" s="102"/>
      <c r="R41" s="50">
        <f t="shared" ref="R41:R44" si="41">M41-P41+Q41</f>
        <v>7.9113924050632913E-5</v>
      </c>
      <c r="S41" s="370"/>
      <c r="T41" s="47" t="s">
        <v>9</v>
      </c>
      <c r="U41" s="128"/>
      <c r="V41" s="102"/>
      <c r="W41" s="50">
        <f t="shared" ref="W41:W44" si="42">R41-U41+V41</f>
        <v>7.9113924050632913E-5</v>
      </c>
      <c r="X41" s="370"/>
      <c r="Y41" s="47" t="s">
        <v>9</v>
      </c>
      <c r="Z41" s="128"/>
      <c r="AA41" s="102"/>
      <c r="AB41" s="50">
        <f t="shared" ref="AB41:AB44" si="43">W41-Z41+AA41</f>
        <v>7.9113924050632913E-5</v>
      </c>
      <c r="AC41" s="370"/>
      <c r="AD41" s="47" t="s">
        <v>9</v>
      </c>
      <c r="AE41" s="128"/>
      <c r="AF41" s="102"/>
      <c r="AG41" s="50">
        <f t="shared" ref="AG41:AG44" si="44">AB41-AE41+AF41</f>
        <v>7.9113924050632913E-5</v>
      </c>
      <c r="AH41" s="370"/>
      <c r="AI41" s="47" t="s">
        <v>9</v>
      </c>
      <c r="AJ41" s="128"/>
      <c r="AK41" s="102"/>
      <c r="AL41" s="50">
        <f t="shared" ref="AL41:AL44" si="45">AG41-AJ41+AK41</f>
        <v>7.9113924050632913E-5</v>
      </c>
      <c r="AM41" s="370"/>
      <c r="AN41" s="47" t="s">
        <v>9</v>
      </c>
      <c r="AO41" s="128"/>
      <c r="AP41" s="102"/>
      <c r="AQ41" s="50">
        <f t="shared" ref="AQ41:AQ44" si="46">AL41-AO41+AP41</f>
        <v>7.9113924050632913E-5</v>
      </c>
      <c r="AR41" s="370"/>
      <c r="AS41" s="47" t="s">
        <v>9</v>
      </c>
      <c r="AT41" s="128"/>
      <c r="AU41" s="102"/>
      <c r="AV41" s="50">
        <f t="shared" ref="AV41:AV44" si="47">AQ41-AT41+AU41</f>
        <v>7.9113924050632913E-5</v>
      </c>
      <c r="AW41" s="370"/>
      <c r="AX41" s="47" t="s">
        <v>9</v>
      </c>
      <c r="AY41" s="128"/>
      <c r="AZ41" s="102"/>
      <c r="BA41" s="50">
        <f t="shared" ref="BA41:BA44" si="48">AV41-AY41+AZ41</f>
        <v>7.9113924050632913E-5</v>
      </c>
      <c r="BB41" s="370"/>
      <c r="BC41" s="47" t="s">
        <v>9</v>
      </c>
      <c r="BD41" s="128"/>
      <c r="BE41" s="102"/>
      <c r="BF41" s="50">
        <f t="shared" ref="BF41:BF44" si="49">BA41-BD41+BE41</f>
        <v>7.9113924050632913E-5</v>
      </c>
      <c r="BG41" s="370"/>
      <c r="BH41" s="47" t="s">
        <v>9</v>
      </c>
      <c r="BI41" s="128"/>
      <c r="BJ41" s="102"/>
      <c r="BK41" s="50">
        <f t="shared" ref="BK41:BK44" si="50">BF41-BI41+BJ41</f>
        <v>7.9113924050632913E-5</v>
      </c>
      <c r="BL41" s="370"/>
      <c r="BM41" s="47" t="s">
        <v>9</v>
      </c>
      <c r="BN41" s="128"/>
      <c r="BO41" s="102"/>
      <c r="BP41" s="50">
        <f t="shared" ref="BP41:BP44" si="51">BK41-BN41+BO41</f>
        <v>7.9113924050632913E-5</v>
      </c>
      <c r="BQ41" s="370"/>
    </row>
    <row r="42" spans="1:69" x14ac:dyDescent="0.15">
      <c r="A42" s="42" t="s">
        <v>57</v>
      </c>
      <c r="B42" s="43">
        <f>_xlfn.IFNA(VLOOKUP($A42,批次辅助!$A$4:$DC$41,MATCH($A$5&amp;B$4,批次辅助!$A$1:$DC$1,0),0),0)</f>
        <v>0</v>
      </c>
      <c r="C42" s="43">
        <f>_xlfn.IFNA(VLOOKUP($A42,批次辅助!$A$4:$DC$41,MATCH($A$5&amp;C$4,批次辅助!$A$1:$DC$1,0),0),0)</f>
        <v>2.6371308016877641E-5</v>
      </c>
      <c r="D42" s="43">
        <f>_xlfn.IFNA(VLOOKUP($A42,批次辅助!$A$4:$DC$41,MATCH($A$5&amp;D$4,批次辅助!$A$1:$DC$1,0),0),0)</f>
        <v>0</v>
      </c>
      <c r="E42" s="279"/>
      <c r="F42" s="45"/>
      <c r="G42" s="46"/>
      <c r="H42" s="277">
        <f t="shared" si="39"/>
        <v>2.6371308016877641E-5</v>
      </c>
      <c r="I42" s="370"/>
      <c r="J42" s="47" t="s">
        <v>9</v>
      </c>
      <c r="K42" s="128"/>
      <c r="L42" s="102"/>
      <c r="M42" s="50">
        <f t="shared" si="40"/>
        <v>2.6371308016877641E-5</v>
      </c>
      <c r="N42" s="370"/>
      <c r="O42" s="47" t="s">
        <v>9</v>
      </c>
      <c r="P42" s="128"/>
      <c r="Q42" s="102"/>
      <c r="R42" s="50">
        <f t="shared" si="41"/>
        <v>2.6371308016877641E-5</v>
      </c>
      <c r="S42" s="370"/>
      <c r="T42" s="47" t="s">
        <v>9</v>
      </c>
      <c r="U42" s="128"/>
      <c r="V42" s="102"/>
      <c r="W42" s="50">
        <f t="shared" si="42"/>
        <v>2.6371308016877641E-5</v>
      </c>
      <c r="X42" s="370"/>
      <c r="Y42" s="47" t="s">
        <v>9</v>
      </c>
      <c r="Z42" s="128"/>
      <c r="AA42" s="102"/>
      <c r="AB42" s="50">
        <f t="shared" si="43"/>
        <v>2.6371308016877641E-5</v>
      </c>
      <c r="AC42" s="370"/>
      <c r="AD42" s="47" t="s">
        <v>9</v>
      </c>
      <c r="AE42" s="128"/>
      <c r="AF42" s="102"/>
      <c r="AG42" s="50">
        <f t="shared" si="44"/>
        <v>2.6371308016877641E-5</v>
      </c>
      <c r="AH42" s="370"/>
      <c r="AI42" s="47" t="s">
        <v>9</v>
      </c>
      <c r="AJ42" s="128"/>
      <c r="AK42" s="102"/>
      <c r="AL42" s="50">
        <f t="shared" si="45"/>
        <v>2.6371308016877641E-5</v>
      </c>
      <c r="AM42" s="370"/>
      <c r="AN42" s="47" t="s">
        <v>9</v>
      </c>
      <c r="AO42" s="128"/>
      <c r="AP42" s="102"/>
      <c r="AQ42" s="50">
        <f t="shared" si="46"/>
        <v>2.6371308016877641E-5</v>
      </c>
      <c r="AR42" s="370"/>
      <c r="AS42" s="47" t="s">
        <v>9</v>
      </c>
      <c r="AT42" s="128"/>
      <c r="AU42" s="102"/>
      <c r="AV42" s="50">
        <f t="shared" si="47"/>
        <v>2.6371308016877641E-5</v>
      </c>
      <c r="AW42" s="370"/>
      <c r="AX42" s="47" t="s">
        <v>9</v>
      </c>
      <c r="AY42" s="128"/>
      <c r="AZ42" s="102"/>
      <c r="BA42" s="50">
        <f t="shared" si="48"/>
        <v>2.6371308016877641E-5</v>
      </c>
      <c r="BB42" s="370"/>
      <c r="BC42" s="47" t="s">
        <v>9</v>
      </c>
      <c r="BD42" s="128"/>
      <c r="BE42" s="102"/>
      <c r="BF42" s="50">
        <f t="shared" si="49"/>
        <v>2.6371308016877641E-5</v>
      </c>
      <c r="BG42" s="370"/>
      <c r="BH42" s="47" t="s">
        <v>9</v>
      </c>
      <c r="BI42" s="128"/>
      <c r="BJ42" s="102"/>
      <c r="BK42" s="50">
        <f t="shared" si="50"/>
        <v>2.6371308016877641E-5</v>
      </c>
      <c r="BL42" s="370"/>
      <c r="BM42" s="47" t="s">
        <v>9</v>
      </c>
      <c r="BN42" s="128"/>
      <c r="BO42" s="102"/>
      <c r="BP42" s="50">
        <f t="shared" si="51"/>
        <v>2.6371308016877641E-5</v>
      </c>
      <c r="BQ42" s="370"/>
    </row>
    <row r="43" spans="1:69" x14ac:dyDescent="0.15">
      <c r="A43" s="42" t="s">
        <v>58</v>
      </c>
      <c r="B43" s="43">
        <f>_xlfn.IFNA(VLOOKUP($A43,批次辅助!$A$4:$DC$41,MATCH($A$5&amp;B$4,批次辅助!$A$1:$DC$1,0),0),0)</f>
        <v>7.8125000000000004E-4</v>
      </c>
      <c r="C43" s="43">
        <f>_xlfn.IFNA(VLOOKUP($A43,批次辅助!$A$4:$DC$41,MATCH($A$5&amp;C$4,批次辅助!$A$1:$DC$1,0),0),0)</f>
        <v>6.8565400843881861E-4</v>
      </c>
      <c r="D43" s="43">
        <f>_xlfn.IFNA(VLOOKUP($A43,批次辅助!$A$4:$DC$41,MATCH($A$5&amp;D$4,批次辅助!$A$1:$DC$1,0),0),0)</f>
        <v>0</v>
      </c>
      <c r="E43" s="279"/>
      <c r="F43" s="45"/>
      <c r="G43" s="46"/>
      <c r="H43" s="277">
        <f t="shared" si="39"/>
        <v>6.8565400843881861E-4</v>
      </c>
      <c r="I43" s="370"/>
      <c r="J43" s="279"/>
      <c r="K43" s="128"/>
      <c r="L43" s="102"/>
      <c r="M43" s="50">
        <f t="shared" si="40"/>
        <v>6.8565400843881861E-4</v>
      </c>
      <c r="N43" s="370"/>
      <c r="O43" s="279"/>
      <c r="P43" s="128"/>
      <c r="Q43" s="102"/>
      <c r="R43" s="50">
        <f t="shared" si="41"/>
        <v>6.8565400843881861E-4</v>
      </c>
      <c r="S43" s="370"/>
      <c r="T43" s="279"/>
      <c r="U43" s="128"/>
      <c r="V43" s="102"/>
      <c r="W43" s="50">
        <f t="shared" si="42"/>
        <v>6.8565400843881861E-4</v>
      </c>
      <c r="X43" s="370"/>
      <c r="Y43" s="279"/>
      <c r="Z43" s="128"/>
      <c r="AA43" s="102"/>
      <c r="AB43" s="50">
        <f t="shared" si="43"/>
        <v>6.8565400843881861E-4</v>
      </c>
      <c r="AC43" s="370"/>
      <c r="AD43" s="279"/>
      <c r="AE43" s="128"/>
      <c r="AF43" s="102"/>
      <c r="AG43" s="50">
        <f t="shared" si="44"/>
        <v>6.8565400843881861E-4</v>
      </c>
      <c r="AH43" s="370"/>
      <c r="AI43" s="279"/>
      <c r="AJ43" s="128"/>
      <c r="AK43" s="102"/>
      <c r="AL43" s="50">
        <f t="shared" si="45"/>
        <v>6.8565400843881861E-4</v>
      </c>
      <c r="AM43" s="370"/>
      <c r="AN43" s="279"/>
      <c r="AO43" s="128"/>
      <c r="AP43" s="102"/>
      <c r="AQ43" s="50">
        <f t="shared" si="46"/>
        <v>6.8565400843881861E-4</v>
      </c>
      <c r="AR43" s="370"/>
      <c r="AS43" s="279"/>
      <c r="AT43" s="128"/>
      <c r="AU43" s="102"/>
      <c r="AV43" s="50">
        <f t="shared" si="47"/>
        <v>6.8565400843881861E-4</v>
      </c>
      <c r="AW43" s="370"/>
      <c r="AX43" s="279"/>
      <c r="AY43" s="128"/>
      <c r="AZ43" s="102"/>
      <c r="BA43" s="50">
        <f t="shared" si="48"/>
        <v>6.8565400843881861E-4</v>
      </c>
      <c r="BB43" s="370"/>
      <c r="BC43" s="279"/>
      <c r="BD43" s="128"/>
      <c r="BE43" s="102"/>
      <c r="BF43" s="50">
        <f t="shared" si="49"/>
        <v>6.8565400843881861E-4</v>
      </c>
      <c r="BG43" s="370"/>
      <c r="BH43" s="279"/>
      <c r="BI43" s="128"/>
      <c r="BJ43" s="102"/>
      <c r="BK43" s="50">
        <f t="shared" si="50"/>
        <v>6.8565400843881861E-4</v>
      </c>
      <c r="BL43" s="370"/>
      <c r="BM43" s="279"/>
      <c r="BN43" s="128"/>
      <c r="BO43" s="102"/>
      <c r="BP43" s="50">
        <f t="shared" si="51"/>
        <v>6.8565400843881861E-4</v>
      </c>
      <c r="BQ43" s="370"/>
    </row>
    <row r="44" spans="1:69" x14ac:dyDescent="0.15">
      <c r="A44" s="72" t="s">
        <v>39</v>
      </c>
      <c r="B44" s="61">
        <f>_xlfn.IFNA(VLOOKUP($A44,批次辅助!$A$4:$DC$41,MATCH($A$5&amp;B$4,批次辅助!$A$1:$DC$1,0),0),0)</f>
        <v>0</v>
      </c>
      <c r="C44" s="61">
        <f>_xlfn.IFNA(VLOOKUP($A44,批次辅助!$A$4:$DC$41,MATCH($A$5&amp;C$4,批次辅助!$A$1:$DC$1,0),0),0)</f>
        <v>0</v>
      </c>
      <c r="D44" s="61">
        <f>_xlfn.IFNA(VLOOKUP($A44,批次辅助!$A$4:$DC$41,MATCH($A$5&amp;D$4,批次辅助!$A$1:$DC$1,0),0),0)</f>
        <v>0</v>
      </c>
      <c r="E44" s="73"/>
      <c r="F44" s="74"/>
      <c r="G44" s="75"/>
      <c r="H44" s="62">
        <f t="shared" si="39"/>
        <v>0</v>
      </c>
      <c r="I44" s="62"/>
      <c r="J44" s="73"/>
      <c r="K44" s="135"/>
      <c r="L44" s="143"/>
      <c r="M44" s="62">
        <f t="shared" si="40"/>
        <v>0</v>
      </c>
      <c r="N44" s="62"/>
      <c r="O44" s="73"/>
      <c r="P44" s="135"/>
      <c r="Q44" s="143"/>
      <c r="R44" s="62">
        <f t="shared" si="41"/>
        <v>0</v>
      </c>
      <c r="S44" s="62"/>
      <c r="T44" s="73"/>
      <c r="U44" s="135"/>
      <c r="V44" s="143"/>
      <c r="W44" s="62">
        <f t="shared" si="42"/>
        <v>0</v>
      </c>
      <c r="X44" s="62"/>
      <c r="Y44" s="73"/>
      <c r="Z44" s="135"/>
      <c r="AA44" s="143"/>
      <c r="AB44" s="62">
        <f t="shared" si="43"/>
        <v>0</v>
      </c>
      <c r="AC44" s="62"/>
      <c r="AD44" s="73"/>
      <c r="AE44" s="135"/>
      <c r="AF44" s="143"/>
      <c r="AG44" s="62">
        <f t="shared" si="44"/>
        <v>0</v>
      </c>
      <c r="AH44" s="62"/>
      <c r="AI44" s="73"/>
      <c r="AJ44" s="135"/>
      <c r="AK44" s="143"/>
      <c r="AL44" s="62">
        <f t="shared" si="45"/>
        <v>0</v>
      </c>
      <c r="AM44" s="62"/>
      <c r="AN44" s="73"/>
      <c r="AO44" s="135"/>
      <c r="AP44" s="143"/>
      <c r="AQ44" s="62">
        <f t="shared" si="46"/>
        <v>0</v>
      </c>
      <c r="AR44" s="62"/>
      <c r="AS44" s="73"/>
      <c r="AT44" s="135"/>
      <c r="AU44" s="143"/>
      <c r="AV44" s="62">
        <f t="shared" si="47"/>
        <v>0</v>
      </c>
      <c r="AW44" s="62"/>
      <c r="AX44" s="73"/>
      <c r="AY44" s="135"/>
      <c r="AZ44" s="143"/>
      <c r="BA44" s="62">
        <f t="shared" si="48"/>
        <v>0</v>
      </c>
      <c r="BB44" s="62"/>
      <c r="BC44" s="73"/>
      <c r="BD44" s="135"/>
      <c r="BE44" s="143"/>
      <c r="BF44" s="62">
        <f t="shared" si="49"/>
        <v>0</v>
      </c>
      <c r="BG44" s="62"/>
      <c r="BH44" s="73"/>
      <c r="BI44" s="135"/>
      <c r="BJ44" s="143"/>
      <c r="BK44" s="62">
        <f t="shared" si="50"/>
        <v>0</v>
      </c>
      <c r="BL44" s="62"/>
      <c r="BM44" s="73"/>
      <c r="BN44" s="135"/>
      <c r="BO44" s="143"/>
      <c r="BP44" s="62">
        <f t="shared" si="51"/>
        <v>0</v>
      </c>
      <c r="BQ44" s="62"/>
    </row>
    <row r="45" spans="1:69" x14ac:dyDescent="0.15">
      <c r="A45" s="76" t="s">
        <v>28</v>
      </c>
      <c r="B45" s="76"/>
      <c r="C45" s="76"/>
      <c r="D45" s="76"/>
      <c r="E45" s="77"/>
      <c r="F45" s="78"/>
      <c r="G45" s="79"/>
      <c r="H45" s="62"/>
      <c r="I45" s="62"/>
      <c r="J45" s="77"/>
      <c r="K45" s="80"/>
      <c r="L45" s="144"/>
      <c r="M45" s="62"/>
      <c r="N45" s="62"/>
      <c r="O45" s="77"/>
      <c r="P45" s="80"/>
      <c r="Q45" s="144"/>
      <c r="R45" s="62"/>
      <c r="S45" s="62"/>
      <c r="T45" s="77"/>
      <c r="U45" s="80"/>
      <c r="V45" s="144"/>
      <c r="W45" s="62"/>
      <c r="X45" s="62"/>
      <c r="Y45" s="77"/>
      <c r="Z45" s="80"/>
      <c r="AA45" s="144"/>
      <c r="AB45" s="62"/>
      <c r="AC45" s="62"/>
      <c r="AD45" s="77"/>
      <c r="AE45" s="80"/>
      <c r="AF45" s="144"/>
      <c r="AG45" s="62"/>
      <c r="AH45" s="62"/>
      <c r="AI45" s="77"/>
      <c r="AJ45" s="80"/>
      <c r="AK45" s="144"/>
      <c r="AL45" s="62"/>
      <c r="AM45" s="62"/>
      <c r="AN45" s="77"/>
      <c r="AO45" s="80"/>
      <c r="AP45" s="144"/>
      <c r="AQ45" s="62"/>
      <c r="AR45" s="62"/>
      <c r="AS45" s="77"/>
      <c r="AT45" s="80"/>
      <c r="AU45" s="144"/>
      <c r="AV45" s="62"/>
      <c r="AW45" s="62"/>
      <c r="AX45" s="77"/>
      <c r="AY45" s="80"/>
      <c r="AZ45" s="144"/>
      <c r="BA45" s="62"/>
      <c r="BB45" s="62"/>
      <c r="BC45" s="77"/>
      <c r="BD45" s="80"/>
      <c r="BE45" s="144"/>
      <c r="BF45" s="62"/>
      <c r="BG45" s="62"/>
      <c r="BH45" s="77"/>
      <c r="BI45" s="80"/>
      <c r="BJ45" s="144"/>
      <c r="BK45" s="62"/>
      <c r="BL45" s="62"/>
      <c r="BM45" s="77"/>
      <c r="BN45" s="80"/>
      <c r="BO45" s="144"/>
      <c r="BP45" s="62"/>
      <c r="BQ45" s="62"/>
    </row>
    <row r="46" spans="1:69" x14ac:dyDescent="0.15">
      <c r="A46" s="81" t="s">
        <v>476</v>
      </c>
      <c r="B46" s="81"/>
      <c r="C46" s="81"/>
      <c r="D46" s="81"/>
      <c r="E46" s="81"/>
      <c r="F46" s="82">
        <f>SUM(F13:F45)</f>
        <v>8.9107594936708862E-2</v>
      </c>
      <c r="G46" s="83">
        <f>SUM(G13:G45)</f>
        <v>0</v>
      </c>
      <c r="H46" s="81"/>
      <c r="I46" s="81"/>
      <c r="J46" s="81"/>
      <c r="K46" s="84">
        <f>SUM(K13:K45)</f>
        <v>0</v>
      </c>
      <c r="L46" s="145">
        <f>SUM(L13:L45)</f>
        <v>0</v>
      </c>
      <c r="M46" s="81"/>
      <c r="N46" s="81"/>
      <c r="O46" s="81"/>
      <c r="P46" s="84">
        <f>SUM(P13:P45)</f>
        <v>0</v>
      </c>
      <c r="Q46" s="145">
        <f>SUM(Q13:Q45)</f>
        <v>0</v>
      </c>
      <c r="R46" s="81"/>
      <c r="S46" s="81"/>
      <c r="T46" s="81"/>
      <c r="U46" s="84">
        <f>SUM(U13:U45)</f>
        <v>0</v>
      </c>
      <c r="V46" s="145">
        <f>SUM(V13:V45)</f>
        <v>0</v>
      </c>
      <c r="W46" s="81"/>
      <c r="X46" s="81"/>
      <c r="Y46" s="81"/>
      <c r="Z46" s="84">
        <f>SUM(Z13:Z45)</f>
        <v>0</v>
      </c>
      <c r="AA46" s="145">
        <f>SUM(AA13:AA45)</f>
        <v>0</v>
      </c>
      <c r="AB46" s="81"/>
      <c r="AC46" s="81"/>
      <c r="AD46" s="81"/>
      <c r="AE46" s="84">
        <f>SUM(AE13:AE45)</f>
        <v>0</v>
      </c>
      <c r="AF46" s="145">
        <f>SUM(AF13:AF45)</f>
        <v>0</v>
      </c>
      <c r="AG46" s="81"/>
      <c r="AH46" s="81"/>
      <c r="AI46" s="81"/>
      <c r="AJ46" s="84">
        <f>SUM(AJ13:AJ45)</f>
        <v>0</v>
      </c>
      <c r="AK46" s="145">
        <f>SUM(AK13:AK45)</f>
        <v>0</v>
      </c>
      <c r="AL46" s="81"/>
      <c r="AM46" s="81"/>
      <c r="AN46" s="81"/>
      <c r="AO46" s="84">
        <f>SUM(AO13:AO45)</f>
        <v>0</v>
      </c>
      <c r="AP46" s="145">
        <f>SUM(AP13:AP45)</f>
        <v>0</v>
      </c>
      <c r="AQ46" s="81"/>
      <c r="AR46" s="81"/>
      <c r="AS46" s="81"/>
      <c r="AT46" s="84">
        <f>SUM(AT13:AT45)</f>
        <v>0</v>
      </c>
      <c r="AU46" s="145">
        <f>SUM(AU13:AU45)</f>
        <v>0</v>
      </c>
      <c r="AV46" s="81"/>
      <c r="AW46" s="81"/>
      <c r="AX46" s="81"/>
      <c r="AY46" s="84">
        <f>SUM(AY13:AY45)</f>
        <v>0</v>
      </c>
      <c r="AZ46" s="145">
        <f>SUM(AZ13:AZ45)</f>
        <v>0</v>
      </c>
      <c r="BA46" s="81"/>
      <c r="BB46" s="81"/>
      <c r="BC46" s="81"/>
      <c r="BD46" s="84">
        <f>SUM(BD13:BD45)</f>
        <v>0</v>
      </c>
      <c r="BE46" s="145">
        <f>SUM(BE13:BE45)</f>
        <v>0</v>
      </c>
      <c r="BF46" s="81"/>
      <c r="BG46" s="81"/>
      <c r="BH46" s="81"/>
      <c r="BI46" s="84">
        <f>SUM(BI13:BI45)</f>
        <v>0</v>
      </c>
      <c r="BJ46" s="145">
        <f>SUM(BJ13:BJ45)</f>
        <v>0</v>
      </c>
      <c r="BK46" s="81"/>
      <c r="BL46" s="81"/>
      <c r="BM46" s="81"/>
      <c r="BN46" s="84">
        <f>SUM(BN13:BN45)</f>
        <v>0</v>
      </c>
      <c r="BO46" s="145">
        <f>SUM(BO13:BO45)</f>
        <v>0</v>
      </c>
      <c r="BP46" s="81"/>
      <c r="BQ46" s="81"/>
    </row>
    <row r="48" spans="1:69" x14ac:dyDescent="0.15">
      <c r="A48" s="572" t="s">
        <v>481</v>
      </c>
      <c r="B48" s="572"/>
      <c r="C48" s="572"/>
      <c r="D48" s="572"/>
      <c r="E48" s="572"/>
      <c r="F48" s="572"/>
      <c r="G48" s="572"/>
      <c r="H48" s="572"/>
      <c r="I48" s="572"/>
      <c r="J48" s="572"/>
      <c r="K48" s="572"/>
    </row>
    <row r="49" spans="1:32" ht="49.5" x14ac:dyDescent="0.15">
      <c r="A49" s="573" t="s">
        <v>591</v>
      </c>
      <c r="B49" s="574"/>
      <c r="C49" s="574"/>
      <c r="D49" s="574"/>
      <c r="E49" s="574"/>
      <c r="F49" s="574"/>
      <c r="G49" s="574"/>
      <c r="H49" s="574"/>
      <c r="I49" s="574"/>
      <c r="J49" s="574"/>
      <c r="K49" s="574"/>
      <c r="L49" s="574"/>
      <c r="M49" s="574"/>
      <c r="N49" s="574"/>
      <c r="O49" s="575"/>
      <c r="P49" s="576" t="s">
        <v>589</v>
      </c>
      <c r="Q49" s="577"/>
      <c r="R49" s="577"/>
      <c r="S49" s="577"/>
      <c r="T49" s="577"/>
      <c r="U49" s="577"/>
      <c r="W49" s="578" t="s">
        <v>594</v>
      </c>
      <c r="X49" s="579"/>
      <c r="Y49" s="369" t="s">
        <v>596</v>
      </c>
      <c r="Z49" s="192" t="s">
        <v>596</v>
      </c>
      <c r="AC49" s="193"/>
      <c r="AD49" s="193"/>
    </row>
    <row r="50" spans="1:32" x14ac:dyDescent="0.15">
      <c r="A50" s="189" t="s">
        <v>469</v>
      </c>
      <c r="B50" s="190" t="str">
        <f>E3</f>
        <v>M05</v>
      </c>
      <c r="C50" s="190" t="str">
        <f>J3</f>
        <v/>
      </c>
      <c r="D50" s="189" t="str">
        <f>O3</f>
        <v/>
      </c>
      <c r="E50" s="189" t="str">
        <f>T3</f>
        <v/>
      </c>
      <c r="F50" s="189" t="str">
        <f>Y3</f>
        <v/>
      </c>
      <c r="G50" s="198" t="str">
        <f>AD3</f>
        <v/>
      </c>
      <c r="H50" s="198" t="str">
        <f>AI3</f>
        <v/>
      </c>
      <c r="I50" s="198" t="str">
        <f>AN3</f>
        <v/>
      </c>
      <c r="J50" s="198" t="str">
        <f>AS3</f>
        <v/>
      </c>
      <c r="K50" s="198" t="str">
        <f>AX3</f>
        <v/>
      </c>
      <c r="L50" s="198" t="str">
        <f>BC3</f>
        <v/>
      </c>
      <c r="M50" s="198" t="str">
        <f>BH3</f>
        <v/>
      </c>
      <c r="N50" s="198" t="str">
        <f>BM3</f>
        <v/>
      </c>
      <c r="O50" s="363" t="str">
        <f>P50</f>
        <v>M03</v>
      </c>
      <c r="P50" s="209" t="s">
        <v>1411</v>
      </c>
      <c r="Q50" s="209" t="s">
        <v>880</v>
      </c>
      <c r="R50" s="209" t="s">
        <v>910</v>
      </c>
      <c r="S50" s="209" t="s">
        <v>912</v>
      </c>
      <c r="T50" s="209" t="s">
        <v>1414</v>
      </c>
      <c r="U50" s="209"/>
      <c r="V50" s="87"/>
      <c r="W50" s="191" t="s">
        <v>450</v>
      </c>
      <c r="X50" s="356"/>
      <c r="Y50" s="356"/>
      <c r="Z50" s="356"/>
      <c r="AC50" s="194"/>
      <c r="AD50" s="194"/>
    </row>
    <row r="51" spans="1:32" x14ac:dyDescent="0.15">
      <c r="A51" s="31" t="s">
        <v>40</v>
      </c>
      <c r="B51" s="85" t="str">
        <f>E4</f>
        <v>04/18蒸镀批次</v>
      </c>
      <c r="C51" s="85" t="str">
        <f>J4</f>
        <v/>
      </c>
      <c r="D51" s="356" t="str">
        <f>O4</f>
        <v/>
      </c>
      <c r="E51" s="356" t="str">
        <f>T4</f>
        <v/>
      </c>
      <c r="F51" s="356" t="str">
        <f>Y4</f>
        <v/>
      </c>
      <c r="G51" s="537" t="str">
        <f>AD4</f>
        <v/>
      </c>
      <c r="H51" s="198" t="str">
        <f t="shared" ref="H51" si="52">AI4</f>
        <v/>
      </c>
      <c r="I51" s="198" t="str">
        <f>AN4</f>
        <v/>
      </c>
      <c r="J51" s="198" t="str">
        <f>AS4</f>
        <v/>
      </c>
      <c r="K51" s="198" t="str">
        <f>AX4</f>
        <v/>
      </c>
      <c r="L51" s="235" t="str">
        <f>BC4</f>
        <v/>
      </c>
      <c r="M51" s="235" t="str">
        <f t="shared" ref="M51" si="53">BH4</f>
        <v/>
      </c>
      <c r="N51" s="235" t="str">
        <f t="shared" ref="N51" si="54">BM4</f>
        <v/>
      </c>
      <c r="O51" s="368">
        <f>X51</f>
        <v>0</v>
      </c>
      <c r="P51" s="210"/>
      <c r="Q51" s="85"/>
      <c r="R51" s="85"/>
      <c r="S51" s="85"/>
      <c r="T51" s="85"/>
      <c r="U51" s="85"/>
      <c r="W51" s="356" t="s">
        <v>451</v>
      </c>
      <c r="X51" s="196"/>
      <c r="Y51" s="356">
        <f>X51</f>
        <v>0</v>
      </c>
      <c r="Z51" s="356">
        <f>X51</f>
        <v>0</v>
      </c>
      <c r="AC51" s="194"/>
      <c r="AD51" s="194"/>
    </row>
    <row r="52" spans="1:32" x14ac:dyDescent="0.15">
      <c r="A52" s="356" t="s">
        <v>470</v>
      </c>
      <c r="B52" s="356">
        <f>E6</f>
        <v>1080</v>
      </c>
      <c r="C52" s="356">
        <f>J6</f>
        <v>0</v>
      </c>
      <c r="D52" s="356">
        <f>O6</f>
        <v>0</v>
      </c>
      <c r="E52" s="356">
        <f>T6</f>
        <v>0</v>
      </c>
      <c r="F52" s="356">
        <f>Y6</f>
        <v>0</v>
      </c>
      <c r="G52" s="537">
        <f>AD6</f>
        <v>0</v>
      </c>
      <c r="H52" s="198">
        <f>AI6</f>
        <v>0</v>
      </c>
      <c r="I52" s="537">
        <f>AN6</f>
        <v>0</v>
      </c>
      <c r="J52" s="537">
        <f>AS6</f>
        <v>0</v>
      </c>
      <c r="K52" s="537">
        <f t="shared" ref="K52:L54" si="55">AX6</f>
        <v>0</v>
      </c>
      <c r="L52" s="537">
        <f t="shared" si="55"/>
        <v>0</v>
      </c>
      <c r="M52" s="537">
        <f>BH6</f>
        <v>0</v>
      </c>
      <c r="N52" s="537">
        <f>BM6</f>
        <v>0</v>
      </c>
      <c r="O52" s="364">
        <f>_xlfn.IFNA(VLOOKUP(A52,$W$52:$Y$86,2,0),"0%")/A2</f>
        <v>0</v>
      </c>
      <c r="P52" s="209">
        <f t="shared" ref="P52:T53" si="56">SUMIF($B$50:$O$50,P$50,$B52:$O52)</f>
        <v>0</v>
      </c>
      <c r="Q52" s="86">
        <f t="shared" si="56"/>
        <v>0</v>
      </c>
      <c r="R52" s="86">
        <f t="shared" si="56"/>
        <v>1080</v>
      </c>
      <c r="S52" s="86">
        <f t="shared" si="56"/>
        <v>0</v>
      </c>
      <c r="T52" s="86">
        <f t="shared" si="56"/>
        <v>0</v>
      </c>
      <c r="U52" s="86"/>
      <c r="W52" s="356" t="s">
        <v>470</v>
      </c>
      <c r="X52" s="356">
        <f>Z52-Y52</f>
        <v>0</v>
      </c>
      <c r="Y52" s="356"/>
      <c r="Z52" s="356"/>
      <c r="AC52" s="194"/>
      <c r="AD52" s="194"/>
    </row>
    <row r="53" spans="1:32" x14ac:dyDescent="0.15">
      <c r="A53" s="356" t="s">
        <v>472</v>
      </c>
      <c r="B53" s="356">
        <f>E7</f>
        <v>1080</v>
      </c>
      <c r="C53" s="356">
        <f>J7</f>
        <v>0</v>
      </c>
      <c r="D53" s="356">
        <f>O7</f>
        <v>0</v>
      </c>
      <c r="E53" s="356">
        <f>T7</f>
        <v>0</v>
      </c>
      <c r="F53" s="356">
        <f>Y7</f>
        <v>0</v>
      </c>
      <c r="G53" s="537">
        <f>AD7</f>
        <v>0</v>
      </c>
      <c r="H53" s="198">
        <f t="shared" ref="H53:H54" si="57">AI7</f>
        <v>0</v>
      </c>
      <c r="I53" s="537">
        <f>AN7</f>
        <v>0</v>
      </c>
      <c r="J53" s="537">
        <f>AS7</f>
        <v>0</v>
      </c>
      <c r="K53" s="537">
        <f t="shared" si="55"/>
        <v>0</v>
      </c>
      <c r="L53" s="537">
        <f t="shared" si="55"/>
        <v>0</v>
      </c>
      <c r="M53" s="537">
        <f t="shared" ref="M53:M54" si="58">BH7</f>
        <v>0</v>
      </c>
      <c r="N53" s="537">
        <f t="shared" ref="N53:N54" si="59">BM7</f>
        <v>0</v>
      </c>
      <c r="O53" s="364">
        <f>O52</f>
        <v>0</v>
      </c>
      <c r="P53" s="209">
        <f t="shared" si="56"/>
        <v>0</v>
      </c>
      <c r="Q53" s="86">
        <f t="shared" si="56"/>
        <v>0</v>
      </c>
      <c r="R53" s="86">
        <f t="shared" si="56"/>
        <v>1080</v>
      </c>
      <c r="S53" s="86">
        <f t="shared" si="56"/>
        <v>0</v>
      </c>
      <c r="T53" s="86">
        <f t="shared" si="56"/>
        <v>0</v>
      </c>
      <c r="U53" s="86"/>
      <c r="W53" s="356" t="s">
        <v>472</v>
      </c>
      <c r="X53" s="356">
        <f>X52</f>
        <v>0</v>
      </c>
      <c r="Y53" s="356"/>
      <c r="Z53" s="356"/>
      <c r="AC53" s="194"/>
    </row>
    <row r="54" spans="1:32" x14ac:dyDescent="0.15">
      <c r="A54" s="356" t="s">
        <v>454</v>
      </c>
      <c r="B54" s="9">
        <f>E8</f>
        <v>1</v>
      </c>
      <c r="C54" s="9">
        <f>J8</f>
        <v>0</v>
      </c>
      <c r="D54" s="9">
        <f>O8</f>
        <v>0</v>
      </c>
      <c r="E54" s="9">
        <f>T8</f>
        <v>0</v>
      </c>
      <c r="F54" s="9">
        <f>Y8</f>
        <v>0</v>
      </c>
      <c r="G54" s="200">
        <f>AD8</f>
        <v>0</v>
      </c>
      <c r="H54" s="234">
        <f t="shared" si="57"/>
        <v>0</v>
      </c>
      <c r="I54" s="200">
        <f>AN8</f>
        <v>0</v>
      </c>
      <c r="J54" s="200">
        <f>AS8</f>
        <v>0</v>
      </c>
      <c r="K54" s="200">
        <f t="shared" si="55"/>
        <v>0</v>
      </c>
      <c r="L54" s="200">
        <f t="shared" si="55"/>
        <v>0</v>
      </c>
      <c r="M54" s="200">
        <f t="shared" si="58"/>
        <v>0</v>
      </c>
      <c r="N54" s="200">
        <f t="shared" si="59"/>
        <v>0</v>
      </c>
      <c r="O54" s="364" t="str">
        <f>_xlfn.IFNA(VLOOKUP(A54,$W$52:$Y$86,2,0),"0%")</f>
        <v>0%</v>
      </c>
      <c r="P54" s="211">
        <f>IFERROR(P53/P52,0)</f>
        <v>0</v>
      </c>
      <c r="Q54" s="88">
        <f>IFERROR(Q53/Q52,0)</f>
        <v>0</v>
      </c>
      <c r="R54" s="88">
        <f t="shared" ref="R54:T54" si="60">IFERROR(R53/R52,0)</f>
        <v>1</v>
      </c>
      <c r="S54" s="88">
        <f t="shared" si="60"/>
        <v>0</v>
      </c>
      <c r="T54" s="88">
        <f t="shared" si="60"/>
        <v>0</v>
      </c>
      <c r="U54" s="88"/>
      <c r="W54" s="356" t="s">
        <v>59</v>
      </c>
      <c r="X54" s="9">
        <f>IF(Y54=0%,0%,(Z54*Z52-Y52*Y54)/X52)</f>
        <v>0</v>
      </c>
      <c r="Y54" s="9"/>
      <c r="Z54" s="9"/>
      <c r="AC54" s="359"/>
    </row>
    <row r="55" spans="1:32" ht="21" x14ac:dyDescent="0.15">
      <c r="A55" s="538" t="s">
        <v>59</v>
      </c>
      <c r="B55" s="215">
        <f t="shared" ref="B55:B91" si="61">H9</f>
        <v>0.88157660928270054</v>
      </c>
      <c r="C55" s="215">
        <f t="shared" ref="C55:C91" si="62">M9</f>
        <v>0.88157660928270054</v>
      </c>
      <c r="D55" s="215">
        <f t="shared" ref="D55:D91" si="63">R9</f>
        <v>0.88157660928270054</v>
      </c>
      <c r="E55" s="215">
        <f t="shared" ref="E55:E91" si="64">W9</f>
        <v>0.88157660928270054</v>
      </c>
      <c r="F55" s="215">
        <f t="shared" ref="F55:F91" si="65">AB9</f>
        <v>0.88157660928270054</v>
      </c>
      <c r="G55" s="216">
        <f t="shared" ref="G55:G91" si="66">AG9</f>
        <v>0.88157660928270054</v>
      </c>
      <c r="H55" s="216">
        <f>AL9</f>
        <v>0.88157660928270054</v>
      </c>
      <c r="I55" s="216">
        <f t="shared" ref="I55:I93" si="67">AQ9</f>
        <v>0.88157660928270054</v>
      </c>
      <c r="J55" s="216">
        <f t="shared" ref="J55:J93" si="68">AV9</f>
        <v>0.88157660928270054</v>
      </c>
      <c r="K55" s="216">
        <f t="shared" ref="K55:K93" si="69">BA9</f>
        <v>0.88157660928270054</v>
      </c>
      <c r="L55" s="216">
        <f t="shared" ref="L55:L93" si="70">BF9</f>
        <v>0.88157660928270054</v>
      </c>
      <c r="M55" s="216">
        <f>BK9</f>
        <v>0.88157660928270054</v>
      </c>
      <c r="N55" s="216">
        <f>BP9</f>
        <v>0.88157660928270054</v>
      </c>
      <c r="O55" s="365">
        <f>_xlfn.IFNA(VLOOKUP(A55,$W$52:$Y$86,2,0),"0%")</f>
        <v>0</v>
      </c>
      <c r="P55" s="212">
        <f t="shared" ref="P55:T86" si="71">IF(P$53=0,0%,SUMPRODUCT(($B$50:$O$50=P$50)*$B$53:$O$53*$B55:$O55)/P$53)</f>
        <v>0</v>
      </c>
      <c r="Q55" s="96">
        <f t="shared" si="71"/>
        <v>0</v>
      </c>
      <c r="R55" s="96">
        <f t="shared" si="71"/>
        <v>0.88157660928270054</v>
      </c>
      <c r="S55" s="96">
        <f t="shared" si="71"/>
        <v>0</v>
      </c>
      <c r="T55" s="96">
        <f>IF(T$53=0,0%,SUMPRODUCT(($B$50:$O$50=T$50)*$B$53:$O$53*$B55:$O55)/T$53)</f>
        <v>0</v>
      </c>
      <c r="U55" s="96"/>
      <c r="W55" s="89"/>
      <c r="X55" s="89"/>
      <c r="AA55" s="154"/>
    </row>
    <row r="56" spans="1:32" ht="21" x14ac:dyDescent="0.15">
      <c r="A56" s="356" t="s">
        <v>33</v>
      </c>
      <c r="B56" s="8">
        <f t="shared" si="61"/>
        <v>0.89072745316455704</v>
      </c>
      <c r="C56" s="8">
        <f t="shared" si="62"/>
        <v>0.89072745316455704</v>
      </c>
      <c r="D56" s="8">
        <f t="shared" si="63"/>
        <v>0.89072745316455704</v>
      </c>
      <c r="E56" s="8">
        <f t="shared" si="64"/>
        <v>0.89072745316455704</v>
      </c>
      <c r="F56" s="8">
        <f t="shared" si="65"/>
        <v>0.89072745316455704</v>
      </c>
      <c r="G56" s="201">
        <f t="shared" si="66"/>
        <v>0.89072745316455704</v>
      </c>
      <c r="H56" s="201">
        <f t="shared" ref="H56:H93" si="72">AL10</f>
        <v>0.89072745316455704</v>
      </c>
      <c r="I56" s="201">
        <f t="shared" si="67"/>
        <v>0.89072745316455704</v>
      </c>
      <c r="J56" s="201">
        <f t="shared" si="68"/>
        <v>0.89072745316455704</v>
      </c>
      <c r="K56" s="201">
        <f t="shared" si="69"/>
        <v>0.89072745316455704</v>
      </c>
      <c r="L56" s="201">
        <f t="shared" si="70"/>
        <v>0.89072745316455704</v>
      </c>
      <c r="M56" s="201">
        <f>BK10</f>
        <v>0.89072745316455704</v>
      </c>
      <c r="N56" s="201">
        <f>BP10</f>
        <v>0.89072745316455704</v>
      </c>
      <c r="O56" s="365">
        <f>O55</f>
        <v>0</v>
      </c>
      <c r="P56" s="212">
        <f t="shared" si="71"/>
        <v>0</v>
      </c>
      <c r="Q56" s="96">
        <f t="shared" si="71"/>
        <v>0</v>
      </c>
      <c r="R56" s="96">
        <f t="shared" si="71"/>
        <v>0.89072745316455704</v>
      </c>
      <c r="S56" s="96">
        <f t="shared" si="71"/>
        <v>0</v>
      </c>
      <c r="T56" s="96">
        <f t="shared" si="71"/>
        <v>0</v>
      </c>
      <c r="U56" s="96"/>
      <c r="Y56" s="230"/>
      <c r="AA56" s="154"/>
    </row>
    <row r="57" spans="1:32" x14ac:dyDescent="0.15">
      <c r="A57" s="39" t="s">
        <v>32</v>
      </c>
      <c r="B57" s="90">
        <f t="shared" si="61"/>
        <v>0.91527473734177234</v>
      </c>
      <c r="C57" s="90">
        <f t="shared" si="62"/>
        <v>0.91527473734177234</v>
      </c>
      <c r="D57" s="90">
        <f t="shared" si="63"/>
        <v>0.91527473734177234</v>
      </c>
      <c r="E57" s="90">
        <f t="shared" si="64"/>
        <v>0.91527473734177234</v>
      </c>
      <c r="F57" s="90">
        <f t="shared" si="65"/>
        <v>0.91527473734177234</v>
      </c>
      <c r="G57" s="202">
        <f t="shared" si="66"/>
        <v>0.91527473734177234</v>
      </c>
      <c r="H57" s="202">
        <f t="shared" si="72"/>
        <v>0.91527473734177234</v>
      </c>
      <c r="I57" s="202">
        <f t="shared" si="67"/>
        <v>0.91527473734177234</v>
      </c>
      <c r="J57" s="202">
        <f t="shared" si="68"/>
        <v>0.91527473734177234</v>
      </c>
      <c r="K57" s="202">
        <f t="shared" si="69"/>
        <v>0.91527473734177234</v>
      </c>
      <c r="L57" s="202">
        <f t="shared" si="70"/>
        <v>0.91527473734177234</v>
      </c>
      <c r="M57" s="202">
        <f t="shared" ref="M57:M93" si="73">BK11</f>
        <v>0.91527473734177234</v>
      </c>
      <c r="N57" s="202">
        <f t="shared" ref="N57:N93" si="74">BP11</f>
        <v>0.91527473734177234</v>
      </c>
      <c r="O57" s="366">
        <f>O58*99.9%</f>
        <v>0</v>
      </c>
      <c r="P57" s="223">
        <f t="shared" si="71"/>
        <v>0</v>
      </c>
      <c r="Q57" s="224">
        <f t="shared" si="71"/>
        <v>0</v>
      </c>
      <c r="R57" s="224">
        <f t="shared" si="71"/>
        <v>0.91527473734177234</v>
      </c>
      <c r="S57" s="224">
        <f t="shared" si="71"/>
        <v>0</v>
      </c>
      <c r="T57" s="224">
        <f t="shared" si="71"/>
        <v>0</v>
      </c>
      <c r="U57" s="224"/>
      <c r="X57" s="97">
        <f>IF(IF(Y57=0%,0%,(Z57*$Z$52-$Y$52*Y57)/$X$52)&gt;100%,"100%",IF(Y57=0%,0%,(Z57*$Z$52-$Y$52*Y57)/$X$52))</f>
        <v>0</v>
      </c>
      <c r="AA57" s="154"/>
      <c r="AF57" s="154"/>
    </row>
    <row r="58" spans="1:32" x14ac:dyDescent="0.35">
      <c r="A58" s="40" t="s">
        <v>60</v>
      </c>
      <c r="B58" s="91">
        <f t="shared" si="61"/>
        <v>0.91619092827004223</v>
      </c>
      <c r="C58" s="91">
        <f t="shared" si="62"/>
        <v>0.91619092827004223</v>
      </c>
      <c r="D58" s="91">
        <f t="shared" si="63"/>
        <v>0.91619092827004223</v>
      </c>
      <c r="E58" s="91">
        <f t="shared" si="64"/>
        <v>0.91619092827004223</v>
      </c>
      <c r="F58" s="91">
        <f t="shared" si="65"/>
        <v>0.91619092827004223</v>
      </c>
      <c r="G58" s="203">
        <f t="shared" si="66"/>
        <v>0.91619092827004223</v>
      </c>
      <c r="H58" s="203">
        <f t="shared" si="72"/>
        <v>0.91619092827004223</v>
      </c>
      <c r="I58" s="203">
        <f t="shared" si="67"/>
        <v>0.91619092827004223</v>
      </c>
      <c r="J58" s="203">
        <f t="shared" si="68"/>
        <v>0.91619092827004223</v>
      </c>
      <c r="K58" s="203">
        <f t="shared" si="69"/>
        <v>0.91619092827004223</v>
      </c>
      <c r="L58" s="203">
        <f t="shared" si="70"/>
        <v>0.91619092827004223</v>
      </c>
      <c r="M58" s="203">
        <f t="shared" si="73"/>
        <v>0.91619092827004223</v>
      </c>
      <c r="N58" s="203">
        <f t="shared" si="74"/>
        <v>0.91619092827004223</v>
      </c>
      <c r="O58" s="364" t="str">
        <f t="shared" ref="O58:O93" si="75">_xlfn.IFNA(VLOOKUP(A58,$W$52:$Y$86,2,0),"0%")</f>
        <v>0%</v>
      </c>
      <c r="P58" s="223">
        <f t="shared" si="71"/>
        <v>0</v>
      </c>
      <c r="Q58" s="224">
        <f t="shared" si="71"/>
        <v>0</v>
      </c>
      <c r="R58" s="224">
        <f t="shared" si="71"/>
        <v>0.91619092827004223</v>
      </c>
      <c r="S58" s="224">
        <f t="shared" si="71"/>
        <v>0</v>
      </c>
      <c r="T58" s="224">
        <f t="shared" si="71"/>
        <v>0</v>
      </c>
      <c r="U58" s="224"/>
      <c r="X58" s="97">
        <f t="shared" ref="X58:X60" si="76">IF(IF(Y58=0%,0%,(Z58*$Z$52-$Y$52*Y58)/$X$52)&gt;100%,"100%",IF(Y58=0%,0%,(Z58*$Z$52-$Y$52*Y58)/$X$52))</f>
        <v>0</v>
      </c>
      <c r="AA58" s="154"/>
      <c r="AD58" s="178"/>
      <c r="AE58" s="181"/>
    </row>
    <row r="59" spans="1:32" x14ac:dyDescent="0.15">
      <c r="A59" s="42" t="s">
        <v>42</v>
      </c>
      <c r="B59" s="53">
        <f t="shared" si="61"/>
        <v>2.4079113924050637E-2</v>
      </c>
      <c r="C59" s="53">
        <f t="shared" si="62"/>
        <v>2.4079113924050637E-2</v>
      </c>
      <c r="D59" s="53">
        <f t="shared" si="63"/>
        <v>2.4079113924050637E-2</v>
      </c>
      <c r="E59" s="53">
        <f t="shared" si="64"/>
        <v>2.4079113924050637E-2</v>
      </c>
      <c r="F59" s="53">
        <f t="shared" si="65"/>
        <v>2.4079113924050637E-2</v>
      </c>
      <c r="G59" s="204">
        <f t="shared" si="66"/>
        <v>2.4079113924050637E-2</v>
      </c>
      <c r="H59" s="204">
        <f t="shared" si="72"/>
        <v>2.4079113924050637E-2</v>
      </c>
      <c r="I59" s="204">
        <f t="shared" si="67"/>
        <v>2.4079113924050637E-2</v>
      </c>
      <c r="J59" s="204">
        <f t="shared" si="68"/>
        <v>2.4079113924050637E-2</v>
      </c>
      <c r="K59" s="204">
        <f t="shared" si="69"/>
        <v>2.4079113924050637E-2</v>
      </c>
      <c r="L59" s="204">
        <f t="shared" si="70"/>
        <v>2.4079113924050637E-2</v>
      </c>
      <c r="M59" s="204">
        <f t="shared" si="73"/>
        <v>2.4079113924050637E-2</v>
      </c>
      <c r="N59" s="204">
        <f t="shared" si="74"/>
        <v>2.4079113924050637E-2</v>
      </c>
      <c r="O59" s="366" t="str">
        <f t="shared" si="75"/>
        <v>0%</v>
      </c>
      <c r="P59" s="213">
        <f t="shared" si="71"/>
        <v>0</v>
      </c>
      <c r="Q59" s="92">
        <f t="shared" si="71"/>
        <v>0</v>
      </c>
      <c r="R59" s="92">
        <f t="shared" si="71"/>
        <v>2.4079113924050637E-2</v>
      </c>
      <c r="S59" s="92">
        <f t="shared" si="71"/>
        <v>0</v>
      </c>
      <c r="T59" s="92">
        <f t="shared" si="71"/>
        <v>0</v>
      </c>
      <c r="U59" s="92"/>
      <c r="X59" s="97">
        <f t="shared" si="76"/>
        <v>0</v>
      </c>
      <c r="AA59" s="154"/>
    </row>
    <row r="60" spans="1:32" x14ac:dyDescent="0.15">
      <c r="A60" s="42" t="s">
        <v>43</v>
      </c>
      <c r="B60" s="53">
        <f t="shared" si="61"/>
        <v>2.0780590717299579E-2</v>
      </c>
      <c r="C60" s="53">
        <f t="shared" si="62"/>
        <v>2.0780590717299579E-2</v>
      </c>
      <c r="D60" s="53">
        <f t="shared" si="63"/>
        <v>2.0780590717299579E-2</v>
      </c>
      <c r="E60" s="53">
        <f t="shared" si="64"/>
        <v>2.0780590717299579E-2</v>
      </c>
      <c r="F60" s="53">
        <f t="shared" si="65"/>
        <v>2.0780590717299579E-2</v>
      </c>
      <c r="G60" s="204">
        <f t="shared" si="66"/>
        <v>2.0780590717299579E-2</v>
      </c>
      <c r="H60" s="204">
        <f t="shared" si="72"/>
        <v>2.0780590717299579E-2</v>
      </c>
      <c r="I60" s="204">
        <f t="shared" si="67"/>
        <v>2.0780590717299579E-2</v>
      </c>
      <c r="J60" s="204">
        <f t="shared" si="68"/>
        <v>2.0780590717299579E-2</v>
      </c>
      <c r="K60" s="204">
        <f t="shared" si="69"/>
        <v>2.0780590717299579E-2</v>
      </c>
      <c r="L60" s="204">
        <f t="shared" si="70"/>
        <v>2.0780590717299579E-2</v>
      </c>
      <c r="M60" s="204">
        <f t="shared" si="73"/>
        <v>2.0780590717299579E-2</v>
      </c>
      <c r="N60" s="204">
        <f t="shared" si="74"/>
        <v>2.0780590717299579E-2</v>
      </c>
      <c r="O60" s="366" t="str">
        <f t="shared" si="75"/>
        <v>0%</v>
      </c>
      <c r="P60" s="213">
        <f t="shared" si="71"/>
        <v>0</v>
      </c>
      <c r="Q60" s="92">
        <f t="shared" si="71"/>
        <v>0</v>
      </c>
      <c r="R60" s="92">
        <f t="shared" si="71"/>
        <v>2.0780590717299579E-2</v>
      </c>
      <c r="S60" s="92">
        <f t="shared" si="71"/>
        <v>0</v>
      </c>
      <c r="T60" s="92">
        <f t="shared" si="71"/>
        <v>0</v>
      </c>
      <c r="U60" s="92"/>
      <c r="X60" s="97">
        <f t="shared" si="76"/>
        <v>0</v>
      </c>
      <c r="AA60" s="154"/>
    </row>
    <row r="61" spans="1:32" x14ac:dyDescent="0.15">
      <c r="A61" s="42" t="s">
        <v>44</v>
      </c>
      <c r="B61" s="53">
        <f t="shared" si="61"/>
        <v>1.2710970464135021E-2</v>
      </c>
      <c r="C61" s="53">
        <f t="shared" si="62"/>
        <v>1.2710970464135021E-2</v>
      </c>
      <c r="D61" s="53">
        <f t="shared" si="63"/>
        <v>1.2710970464135021E-2</v>
      </c>
      <c r="E61" s="53">
        <f t="shared" si="64"/>
        <v>1.2710970464135021E-2</v>
      </c>
      <c r="F61" s="53">
        <f t="shared" si="65"/>
        <v>1.2710970464135021E-2</v>
      </c>
      <c r="G61" s="204">
        <f t="shared" si="66"/>
        <v>1.2710970464135021E-2</v>
      </c>
      <c r="H61" s="204">
        <f t="shared" si="72"/>
        <v>1.2710970464135021E-2</v>
      </c>
      <c r="I61" s="204">
        <f t="shared" si="67"/>
        <v>1.2710970464135021E-2</v>
      </c>
      <c r="J61" s="204">
        <f t="shared" si="68"/>
        <v>1.2710970464135021E-2</v>
      </c>
      <c r="K61" s="204">
        <f t="shared" si="69"/>
        <v>1.2710970464135021E-2</v>
      </c>
      <c r="L61" s="204">
        <f t="shared" si="70"/>
        <v>1.2710970464135021E-2</v>
      </c>
      <c r="M61" s="204">
        <f t="shared" si="73"/>
        <v>1.2710970464135021E-2</v>
      </c>
      <c r="N61" s="204">
        <f t="shared" si="74"/>
        <v>1.2710970464135021E-2</v>
      </c>
      <c r="O61" s="366" t="str">
        <f t="shared" si="75"/>
        <v>0%</v>
      </c>
      <c r="P61" s="213">
        <f t="shared" si="71"/>
        <v>0</v>
      </c>
      <c r="Q61" s="92">
        <f t="shared" si="71"/>
        <v>0</v>
      </c>
      <c r="R61" s="92">
        <f t="shared" si="71"/>
        <v>1.2710970464135021E-2</v>
      </c>
      <c r="S61" s="92">
        <f t="shared" si="71"/>
        <v>0</v>
      </c>
      <c r="T61" s="92">
        <f t="shared" si="71"/>
        <v>0</v>
      </c>
      <c r="U61" s="92"/>
      <c r="AA61" s="154"/>
    </row>
    <row r="62" spans="1:32" x14ac:dyDescent="0.15">
      <c r="A62" s="53" t="s">
        <v>45</v>
      </c>
      <c r="B62" s="53">
        <f t="shared" si="61"/>
        <v>1.45042194092827E-2</v>
      </c>
      <c r="C62" s="53">
        <f t="shared" si="62"/>
        <v>1.45042194092827E-2</v>
      </c>
      <c r="D62" s="53">
        <f t="shared" si="63"/>
        <v>1.45042194092827E-2</v>
      </c>
      <c r="E62" s="53">
        <f t="shared" si="64"/>
        <v>1.45042194092827E-2</v>
      </c>
      <c r="F62" s="53">
        <f t="shared" si="65"/>
        <v>1.45042194092827E-2</v>
      </c>
      <c r="G62" s="204">
        <f t="shared" si="66"/>
        <v>1.45042194092827E-2</v>
      </c>
      <c r="H62" s="204">
        <f t="shared" si="72"/>
        <v>1.45042194092827E-2</v>
      </c>
      <c r="I62" s="204">
        <f t="shared" si="67"/>
        <v>1.45042194092827E-2</v>
      </c>
      <c r="J62" s="204">
        <f t="shared" si="68"/>
        <v>1.45042194092827E-2</v>
      </c>
      <c r="K62" s="204">
        <f t="shared" si="69"/>
        <v>1.45042194092827E-2</v>
      </c>
      <c r="L62" s="204">
        <f t="shared" si="70"/>
        <v>1.45042194092827E-2</v>
      </c>
      <c r="M62" s="204">
        <f t="shared" si="73"/>
        <v>1.45042194092827E-2</v>
      </c>
      <c r="N62" s="204">
        <f t="shared" si="74"/>
        <v>1.45042194092827E-2</v>
      </c>
      <c r="O62" s="366" t="str">
        <f t="shared" si="75"/>
        <v>0%</v>
      </c>
      <c r="P62" s="213">
        <f t="shared" si="71"/>
        <v>0</v>
      </c>
      <c r="Q62" s="92">
        <f t="shared" si="71"/>
        <v>0</v>
      </c>
      <c r="R62" s="92">
        <f t="shared" si="71"/>
        <v>1.45042194092827E-2</v>
      </c>
      <c r="S62" s="92">
        <f t="shared" si="71"/>
        <v>0</v>
      </c>
      <c r="T62" s="92">
        <f t="shared" si="71"/>
        <v>0</v>
      </c>
      <c r="U62" s="92"/>
      <c r="AA62" s="154"/>
    </row>
    <row r="63" spans="1:32" x14ac:dyDescent="0.15">
      <c r="A63" s="42" t="s">
        <v>46</v>
      </c>
      <c r="B63" s="53">
        <f t="shared" si="61"/>
        <v>4.4462025316455676E-3</v>
      </c>
      <c r="C63" s="53">
        <f t="shared" si="62"/>
        <v>4.4462025316455676E-3</v>
      </c>
      <c r="D63" s="53">
        <f t="shared" si="63"/>
        <v>4.4462025316455676E-3</v>
      </c>
      <c r="E63" s="53">
        <f t="shared" si="64"/>
        <v>4.4462025316455676E-3</v>
      </c>
      <c r="F63" s="53">
        <f t="shared" si="65"/>
        <v>4.4462025316455676E-3</v>
      </c>
      <c r="G63" s="204">
        <f t="shared" si="66"/>
        <v>4.4462025316455676E-3</v>
      </c>
      <c r="H63" s="204">
        <f t="shared" si="72"/>
        <v>4.4462025316455676E-3</v>
      </c>
      <c r="I63" s="204">
        <f t="shared" si="67"/>
        <v>4.4462025316455676E-3</v>
      </c>
      <c r="J63" s="204">
        <f t="shared" si="68"/>
        <v>4.4462025316455676E-3</v>
      </c>
      <c r="K63" s="204">
        <f t="shared" si="69"/>
        <v>4.4462025316455676E-3</v>
      </c>
      <c r="L63" s="204">
        <f t="shared" si="70"/>
        <v>4.4462025316455676E-3</v>
      </c>
      <c r="M63" s="204">
        <f t="shared" si="73"/>
        <v>4.4462025316455676E-3</v>
      </c>
      <c r="N63" s="204">
        <f t="shared" si="74"/>
        <v>4.4462025316455676E-3</v>
      </c>
      <c r="O63" s="366" t="str">
        <f t="shared" si="75"/>
        <v>0%</v>
      </c>
      <c r="P63" s="213">
        <f t="shared" si="71"/>
        <v>0</v>
      </c>
      <c r="Q63" s="92">
        <f t="shared" si="71"/>
        <v>0</v>
      </c>
      <c r="R63" s="92">
        <f t="shared" si="71"/>
        <v>4.4462025316455676E-3</v>
      </c>
      <c r="S63" s="92">
        <f t="shared" si="71"/>
        <v>0</v>
      </c>
      <c r="T63" s="92">
        <f t="shared" si="71"/>
        <v>0</v>
      </c>
      <c r="U63" s="92"/>
      <c r="AA63" s="154"/>
    </row>
    <row r="64" spans="1:32" x14ac:dyDescent="0.15">
      <c r="A64" s="42" t="s">
        <v>47</v>
      </c>
      <c r="B64" s="53">
        <f t="shared" si="61"/>
        <v>7.2879746835443002E-3</v>
      </c>
      <c r="C64" s="53">
        <f t="shared" si="62"/>
        <v>7.2879746835443002E-3</v>
      </c>
      <c r="D64" s="53">
        <f t="shared" si="63"/>
        <v>7.2879746835443002E-3</v>
      </c>
      <c r="E64" s="53">
        <f t="shared" si="64"/>
        <v>7.2879746835443002E-3</v>
      </c>
      <c r="F64" s="53">
        <f t="shared" si="65"/>
        <v>7.2879746835443002E-3</v>
      </c>
      <c r="G64" s="204">
        <f t="shared" si="66"/>
        <v>7.2879746835443002E-3</v>
      </c>
      <c r="H64" s="204">
        <f t="shared" si="72"/>
        <v>7.2879746835443002E-3</v>
      </c>
      <c r="I64" s="204">
        <f t="shared" si="67"/>
        <v>7.2879746835443002E-3</v>
      </c>
      <c r="J64" s="204">
        <f t="shared" si="68"/>
        <v>7.2879746835443002E-3</v>
      </c>
      <c r="K64" s="204">
        <f t="shared" si="69"/>
        <v>7.2879746835443002E-3</v>
      </c>
      <c r="L64" s="204">
        <f t="shared" si="70"/>
        <v>7.2879746835443002E-3</v>
      </c>
      <c r="M64" s="204">
        <f t="shared" si="73"/>
        <v>7.2879746835443002E-3</v>
      </c>
      <c r="N64" s="204">
        <f t="shared" si="74"/>
        <v>7.2879746835443002E-3</v>
      </c>
      <c r="O64" s="366" t="str">
        <f t="shared" si="75"/>
        <v>0%</v>
      </c>
      <c r="P64" s="213">
        <f t="shared" si="71"/>
        <v>0</v>
      </c>
      <c r="Q64" s="92">
        <f t="shared" si="71"/>
        <v>0</v>
      </c>
      <c r="R64" s="92">
        <f t="shared" si="71"/>
        <v>7.2879746835443002E-3</v>
      </c>
      <c r="S64" s="92">
        <f t="shared" si="71"/>
        <v>0</v>
      </c>
      <c r="T64" s="92">
        <f t="shared" si="71"/>
        <v>0</v>
      </c>
      <c r="U64" s="92"/>
      <c r="AA64" s="154"/>
    </row>
    <row r="65" spans="1:27" x14ac:dyDescent="0.15">
      <c r="A65" s="61" t="s">
        <v>31</v>
      </c>
      <c r="B65" s="61">
        <f t="shared" si="61"/>
        <v>0</v>
      </c>
      <c r="C65" s="61">
        <f t="shared" si="62"/>
        <v>0</v>
      </c>
      <c r="D65" s="61">
        <f t="shared" si="63"/>
        <v>0</v>
      </c>
      <c r="E65" s="61">
        <f t="shared" si="64"/>
        <v>0</v>
      </c>
      <c r="F65" s="61">
        <f t="shared" si="65"/>
        <v>0</v>
      </c>
      <c r="G65" s="205">
        <f t="shared" si="66"/>
        <v>0</v>
      </c>
      <c r="H65" s="205">
        <f t="shared" si="72"/>
        <v>0</v>
      </c>
      <c r="I65" s="205">
        <f t="shared" si="67"/>
        <v>0</v>
      </c>
      <c r="J65" s="205">
        <f t="shared" si="68"/>
        <v>0</v>
      </c>
      <c r="K65" s="205">
        <f t="shared" si="69"/>
        <v>0</v>
      </c>
      <c r="L65" s="205">
        <f t="shared" si="70"/>
        <v>0</v>
      </c>
      <c r="M65" s="205">
        <f t="shared" si="73"/>
        <v>0</v>
      </c>
      <c r="N65" s="205">
        <f t="shared" si="74"/>
        <v>0</v>
      </c>
      <c r="O65" s="366" t="str">
        <f t="shared" si="75"/>
        <v>0%</v>
      </c>
      <c r="P65" s="213">
        <f t="shared" si="71"/>
        <v>0</v>
      </c>
      <c r="Q65" s="92">
        <f t="shared" si="71"/>
        <v>0</v>
      </c>
      <c r="R65" s="92">
        <f t="shared" si="71"/>
        <v>0</v>
      </c>
      <c r="S65" s="92">
        <f t="shared" si="71"/>
        <v>0</v>
      </c>
      <c r="T65" s="92">
        <f t="shared" si="71"/>
        <v>0</v>
      </c>
      <c r="U65" s="92"/>
      <c r="AA65" s="154"/>
    </row>
    <row r="66" spans="1:27" x14ac:dyDescent="0.15">
      <c r="A66" s="65" t="s">
        <v>30</v>
      </c>
      <c r="B66" s="90">
        <f t="shared" si="61"/>
        <v>0.97750253164556977</v>
      </c>
      <c r="C66" s="90">
        <f t="shared" si="62"/>
        <v>0.97750253164556977</v>
      </c>
      <c r="D66" s="90">
        <f t="shared" si="63"/>
        <v>0.97750253164556977</v>
      </c>
      <c r="E66" s="90">
        <f t="shared" si="64"/>
        <v>0.97750253164556977</v>
      </c>
      <c r="F66" s="90">
        <f t="shared" si="65"/>
        <v>0.97750253164556977</v>
      </c>
      <c r="G66" s="202">
        <f t="shared" si="66"/>
        <v>0.97750253164556977</v>
      </c>
      <c r="H66" s="202">
        <f t="shared" si="72"/>
        <v>0.97750253164556977</v>
      </c>
      <c r="I66" s="202">
        <f t="shared" si="67"/>
        <v>0.97750253164556977</v>
      </c>
      <c r="J66" s="202">
        <f t="shared" si="68"/>
        <v>0.97750253164556977</v>
      </c>
      <c r="K66" s="202">
        <f t="shared" si="69"/>
        <v>0.97750253164556977</v>
      </c>
      <c r="L66" s="202">
        <f t="shared" si="70"/>
        <v>0.97750253164556977</v>
      </c>
      <c r="M66" s="202">
        <f t="shared" si="73"/>
        <v>0.97750253164556977</v>
      </c>
      <c r="N66" s="202">
        <f t="shared" si="74"/>
        <v>0.97750253164556977</v>
      </c>
      <c r="O66" s="366">
        <f>O67*99.9%</f>
        <v>0</v>
      </c>
      <c r="P66" s="225">
        <f t="shared" si="71"/>
        <v>0</v>
      </c>
      <c r="Q66" s="226">
        <f t="shared" si="71"/>
        <v>0</v>
      </c>
      <c r="R66" s="226">
        <f t="shared" si="71"/>
        <v>0.97750253164556988</v>
      </c>
      <c r="S66" s="226">
        <f t="shared" si="71"/>
        <v>0</v>
      </c>
      <c r="T66" s="226">
        <f t="shared" si="71"/>
        <v>0</v>
      </c>
      <c r="U66" s="226"/>
      <c r="AA66" s="154"/>
    </row>
    <row r="67" spans="1:27" x14ac:dyDescent="0.35">
      <c r="A67" s="40" t="s">
        <v>456</v>
      </c>
      <c r="B67" s="91">
        <f t="shared" si="61"/>
        <v>0.97848101265822784</v>
      </c>
      <c r="C67" s="91">
        <f t="shared" si="62"/>
        <v>0.97848101265822784</v>
      </c>
      <c r="D67" s="91">
        <f t="shared" si="63"/>
        <v>0.97848101265822784</v>
      </c>
      <c r="E67" s="91">
        <f t="shared" si="64"/>
        <v>0.97848101265822784</v>
      </c>
      <c r="F67" s="91">
        <f t="shared" si="65"/>
        <v>0.97848101265822784</v>
      </c>
      <c r="G67" s="203">
        <f t="shared" si="66"/>
        <v>0.97848101265822784</v>
      </c>
      <c r="H67" s="203">
        <f t="shared" si="72"/>
        <v>0.97848101265822784</v>
      </c>
      <c r="I67" s="203">
        <f t="shared" si="67"/>
        <v>0.97848101265822784</v>
      </c>
      <c r="J67" s="203">
        <f t="shared" si="68"/>
        <v>0.97848101265822784</v>
      </c>
      <c r="K67" s="203">
        <f t="shared" si="69"/>
        <v>0.97848101265822784</v>
      </c>
      <c r="L67" s="203">
        <f t="shared" si="70"/>
        <v>0.97848101265822784</v>
      </c>
      <c r="M67" s="203">
        <f t="shared" si="73"/>
        <v>0.97848101265822784</v>
      </c>
      <c r="N67" s="203">
        <f t="shared" si="74"/>
        <v>0.97848101265822784</v>
      </c>
      <c r="O67" s="366" t="str">
        <f t="shared" si="75"/>
        <v>0%</v>
      </c>
      <c r="P67" s="225">
        <f t="shared" si="71"/>
        <v>0</v>
      </c>
      <c r="Q67" s="226">
        <f t="shared" si="71"/>
        <v>0</v>
      </c>
      <c r="R67" s="226">
        <f t="shared" si="71"/>
        <v>0.97848101265822784</v>
      </c>
      <c r="S67" s="226">
        <f t="shared" si="71"/>
        <v>0</v>
      </c>
      <c r="T67" s="226">
        <f t="shared" si="71"/>
        <v>0</v>
      </c>
      <c r="U67" s="226"/>
      <c r="AA67" s="154"/>
    </row>
    <row r="68" spans="1:27" x14ac:dyDescent="0.15">
      <c r="A68" s="42" t="s">
        <v>48</v>
      </c>
      <c r="B68" s="53">
        <f t="shared" si="61"/>
        <v>2.5052742616033757E-3</v>
      </c>
      <c r="C68" s="53">
        <f t="shared" si="62"/>
        <v>2.5052742616033757E-3</v>
      </c>
      <c r="D68" s="53">
        <f t="shared" si="63"/>
        <v>2.5052742616033757E-3</v>
      </c>
      <c r="E68" s="53">
        <f t="shared" si="64"/>
        <v>2.5052742616033757E-3</v>
      </c>
      <c r="F68" s="53">
        <f t="shared" si="65"/>
        <v>2.5052742616033757E-3</v>
      </c>
      <c r="G68" s="204">
        <f t="shared" si="66"/>
        <v>2.5052742616033757E-3</v>
      </c>
      <c r="H68" s="204">
        <f t="shared" si="72"/>
        <v>2.5052742616033757E-3</v>
      </c>
      <c r="I68" s="204">
        <f t="shared" si="67"/>
        <v>2.5052742616033757E-3</v>
      </c>
      <c r="J68" s="204">
        <f t="shared" si="68"/>
        <v>2.5052742616033757E-3</v>
      </c>
      <c r="K68" s="204">
        <f t="shared" si="69"/>
        <v>2.5052742616033757E-3</v>
      </c>
      <c r="L68" s="204">
        <f t="shared" si="70"/>
        <v>2.5052742616033757E-3</v>
      </c>
      <c r="M68" s="204">
        <f t="shared" si="73"/>
        <v>2.5052742616033757E-3</v>
      </c>
      <c r="N68" s="204">
        <f t="shared" si="74"/>
        <v>2.5052742616033757E-3</v>
      </c>
      <c r="O68" s="366" t="str">
        <f t="shared" si="75"/>
        <v>0%</v>
      </c>
      <c r="P68" s="213">
        <f t="shared" si="71"/>
        <v>0</v>
      </c>
      <c r="Q68" s="92">
        <f t="shared" si="71"/>
        <v>0</v>
      </c>
      <c r="R68" s="92">
        <f t="shared" si="71"/>
        <v>2.5052742616033757E-3</v>
      </c>
      <c r="S68" s="92">
        <f t="shared" si="71"/>
        <v>0</v>
      </c>
      <c r="T68" s="92">
        <f t="shared" si="71"/>
        <v>0</v>
      </c>
      <c r="U68" s="92"/>
      <c r="AA68" s="154"/>
    </row>
    <row r="69" spans="1:27" x14ac:dyDescent="0.15">
      <c r="A69" s="42" t="s">
        <v>49</v>
      </c>
      <c r="B69" s="53">
        <f t="shared" si="61"/>
        <v>1.6666666666666666E-2</v>
      </c>
      <c r="C69" s="53">
        <f t="shared" si="62"/>
        <v>1.6666666666666666E-2</v>
      </c>
      <c r="D69" s="53">
        <f t="shared" si="63"/>
        <v>1.6666666666666666E-2</v>
      </c>
      <c r="E69" s="53">
        <f t="shared" si="64"/>
        <v>1.6666666666666666E-2</v>
      </c>
      <c r="F69" s="53">
        <f t="shared" si="65"/>
        <v>1.6666666666666666E-2</v>
      </c>
      <c r="G69" s="204">
        <f t="shared" si="66"/>
        <v>1.6666666666666666E-2</v>
      </c>
      <c r="H69" s="204">
        <f t="shared" si="72"/>
        <v>1.6666666666666666E-2</v>
      </c>
      <c r="I69" s="204">
        <f t="shared" si="67"/>
        <v>1.6666666666666666E-2</v>
      </c>
      <c r="J69" s="204">
        <f t="shared" si="68"/>
        <v>1.6666666666666666E-2</v>
      </c>
      <c r="K69" s="204">
        <f t="shared" si="69"/>
        <v>1.6666666666666666E-2</v>
      </c>
      <c r="L69" s="204">
        <f t="shared" si="70"/>
        <v>1.6666666666666666E-2</v>
      </c>
      <c r="M69" s="204">
        <f t="shared" si="73"/>
        <v>1.6666666666666666E-2</v>
      </c>
      <c r="N69" s="204">
        <f t="shared" si="74"/>
        <v>1.6666666666666666E-2</v>
      </c>
      <c r="O69" s="366" t="str">
        <f t="shared" si="75"/>
        <v>0%</v>
      </c>
      <c r="P69" s="213">
        <f t="shared" si="71"/>
        <v>0</v>
      </c>
      <c r="Q69" s="92">
        <f t="shared" si="71"/>
        <v>0</v>
      </c>
      <c r="R69" s="92">
        <f t="shared" si="71"/>
        <v>1.6666666666666666E-2</v>
      </c>
      <c r="S69" s="92">
        <f t="shared" si="71"/>
        <v>0</v>
      </c>
      <c r="T69" s="92">
        <f t="shared" si="71"/>
        <v>0</v>
      </c>
      <c r="U69" s="92"/>
      <c r="AA69" s="154"/>
    </row>
    <row r="70" spans="1:27" x14ac:dyDescent="0.15">
      <c r="A70" s="42" t="s">
        <v>50</v>
      </c>
      <c r="B70" s="53">
        <f t="shared" si="61"/>
        <v>1.0548523206751055E-4</v>
      </c>
      <c r="C70" s="53">
        <f t="shared" si="62"/>
        <v>1.0548523206751055E-4</v>
      </c>
      <c r="D70" s="53">
        <f t="shared" si="63"/>
        <v>1.0548523206751055E-4</v>
      </c>
      <c r="E70" s="53">
        <f t="shared" si="64"/>
        <v>1.0548523206751055E-4</v>
      </c>
      <c r="F70" s="53">
        <f t="shared" si="65"/>
        <v>1.0548523206751055E-4</v>
      </c>
      <c r="G70" s="204">
        <f t="shared" si="66"/>
        <v>1.0548523206751055E-4</v>
      </c>
      <c r="H70" s="204">
        <f t="shared" si="72"/>
        <v>1.0548523206751055E-4</v>
      </c>
      <c r="I70" s="204">
        <f t="shared" si="67"/>
        <v>1.0548523206751055E-4</v>
      </c>
      <c r="J70" s="204">
        <f t="shared" si="68"/>
        <v>1.0548523206751055E-4</v>
      </c>
      <c r="K70" s="204">
        <f t="shared" si="69"/>
        <v>1.0548523206751055E-4</v>
      </c>
      <c r="L70" s="204">
        <f t="shared" si="70"/>
        <v>1.0548523206751055E-4</v>
      </c>
      <c r="M70" s="204">
        <f t="shared" si="73"/>
        <v>1.0548523206751055E-4</v>
      </c>
      <c r="N70" s="204">
        <f t="shared" si="74"/>
        <v>1.0548523206751055E-4</v>
      </c>
      <c r="O70" s="366" t="str">
        <f t="shared" si="75"/>
        <v>0%</v>
      </c>
      <c r="P70" s="213">
        <f t="shared" si="71"/>
        <v>0</v>
      </c>
      <c r="Q70" s="92">
        <f t="shared" si="71"/>
        <v>0</v>
      </c>
      <c r="R70" s="92">
        <f t="shared" si="71"/>
        <v>1.0548523206751055E-4</v>
      </c>
      <c r="S70" s="92">
        <f t="shared" si="71"/>
        <v>0</v>
      </c>
      <c r="T70" s="92">
        <f t="shared" si="71"/>
        <v>0</v>
      </c>
      <c r="U70" s="92"/>
      <c r="AA70" s="154"/>
    </row>
    <row r="71" spans="1:27" x14ac:dyDescent="0.15">
      <c r="A71" s="42" t="s">
        <v>51</v>
      </c>
      <c r="B71" s="53">
        <f t="shared" si="61"/>
        <v>2.2415611814345991E-3</v>
      </c>
      <c r="C71" s="53">
        <f t="shared" si="62"/>
        <v>2.2415611814345991E-3</v>
      </c>
      <c r="D71" s="53">
        <f t="shared" si="63"/>
        <v>2.2415611814345991E-3</v>
      </c>
      <c r="E71" s="53">
        <f t="shared" si="64"/>
        <v>2.2415611814345991E-3</v>
      </c>
      <c r="F71" s="53">
        <f t="shared" si="65"/>
        <v>2.2415611814345991E-3</v>
      </c>
      <c r="G71" s="204">
        <f t="shared" si="66"/>
        <v>2.2415611814345991E-3</v>
      </c>
      <c r="H71" s="204">
        <f t="shared" si="72"/>
        <v>2.2415611814345991E-3</v>
      </c>
      <c r="I71" s="204">
        <f t="shared" si="67"/>
        <v>2.2415611814345991E-3</v>
      </c>
      <c r="J71" s="204">
        <f t="shared" si="68"/>
        <v>2.2415611814345991E-3</v>
      </c>
      <c r="K71" s="204">
        <f t="shared" si="69"/>
        <v>2.2415611814345991E-3</v>
      </c>
      <c r="L71" s="204">
        <f t="shared" si="70"/>
        <v>2.2415611814345991E-3</v>
      </c>
      <c r="M71" s="204">
        <f t="shared" si="73"/>
        <v>2.2415611814345991E-3</v>
      </c>
      <c r="N71" s="204">
        <f t="shared" si="74"/>
        <v>2.2415611814345991E-3</v>
      </c>
      <c r="O71" s="366" t="str">
        <f t="shared" si="75"/>
        <v>0%</v>
      </c>
      <c r="P71" s="213">
        <f t="shared" si="71"/>
        <v>0</v>
      </c>
      <c r="Q71" s="92">
        <f t="shared" si="71"/>
        <v>0</v>
      </c>
      <c r="R71" s="92">
        <f t="shared" si="71"/>
        <v>2.2415611814345991E-3</v>
      </c>
      <c r="S71" s="92">
        <f t="shared" si="71"/>
        <v>0</v>
      </c>
      <c r="T71" s="92">
        <f t="shared" si="71"/>
        <v>0</v>
      </c>
      <c r="U71" s="92"/>
      <c r="AA71" s="154"/>
    </row>
    <row r="72" spans="1:27" x14ac:dyDescent="0.15">
      <c r="A72" s="42" t="s">
        <v>455</v>
      </c>
      <c r="B72" s="53">
        <f t="shared" si="61"/>
        <v>0</v>
      </c>
      <c r="C72" s="53">
        <f t="shared" si="62"/>
        <v>0</v>
      </c>
      <c r="D72" s="53">
        <f t="shared" si="63"/>
        <v>0</v>
      </c>
      <c r="E72" s="53">
        <f t="shared" si="64"/>
        <v>0</v>
      </c>
      <c r="F72" s="53">
        <f t="shared" si="65"/>
        <v>0</v>
      </c>
      <c r="G72" s="204">
        <f t="shared" si="66"/>
        <v>0</v>
      </c>
      <c r="H72" s="204">
        <f t="shared" si="72"/>
        <v>0</v>
      </c>
      <c r="I72" s="204">
        <f t="shared" si="67"/>
        <v>0</v>
      </c>
      <c r="J72" s="204">
        <f t="shared" si="68"/>
        <v>0</v>
      </c>
      <c r="K72" s="204">
        <f t="shared" si="69"/>
        <v>0</v>
      </c>
      <c r="L72" s="204">
        <f t="shared" si="70"/>
        <v>0</v>
      </c>
      <c r="M72" s="204">
        <f t="shared" si="73"/>
        <v>0</v>
      </c>
      <c r="N72" s="204">
        <f t="shared" si="74"/>
        <v>0</v>
      </c>
      <c r="O72" s="366" t="str">
        <f t="shared" si="75"/>
        <v>0%</v>
      </c>
      <c r="P72" s="213">
        <f t="shared" si="71"/>
        <v>0</v>
      </c>
      <c r="Q72" s="92">
        <f t="shared" si="71"/>
        <v>0</v>
      </c>
      <c r="R72" s="92">
        <f t="shared" si="71"/>
        <v>0</v>
      </c>
      <c r="S72" s="92">
        <f t="shared" si="71"/>
        <v>0</v>
      </c>
      <c r="T72" s="92">
        <f t="shared" si="71"/>
        <v>0</v>
      </c>
      <c r="U72" s="92"/>
      <c r="AA72" s="154"/>
    </row>
    <row r="73" spans="1:27" x14ac:dyDescent="0.15">
      <c r="A73" s="72" t="s">
        <v>29</v>
      </c>
      <c r="B73" s="61">
        <f t="shared" si="61"/>
        <v>9.1508438818565397E-3</v>
      </c>
      <c r="C73" s="61">
        <f t="shared" si="62"/>
        <v>9.1508438818565397E-3</v>
      </c>
      <c r="D73" s="61">
        <f t="shared" si="63"/>
        <v>9.1508438818565397E-3</v>
      </c>
      <c r="E73" s="61">
        <f t="shared" si="64"/>
        <v>9.1508438818565397E-3</v>
      </c>
      <c r="F73" s="61">
        <f t="shared" si="65"/>
        <v>9.1508438818565397E-3</v>
      </c>
      <c r="G73" s="205">
        <f t="shared" si="66"/>
        <v>9.1508438818565397E-3</v>
      </c>
      <c r="H73" s="205">
        <f t="shared" si="72"/>
        <v>9.1508438818565397E-3</v>
      </c>
      <c r="I73" s="205">
        <f t="shared" si="67"/>
        <v>9.1508438818565397E-3</v>
      </c>
      <c r="J73" s="205">
        <f t="shared" si="68"/>
        <v>9.1508438818565397E-3</v>
      </c>
      <c r="K73" s="205">
        <f t="shared" si="69"/>
        <v>9.1508438818565397E-3</v>
      </c>
      <c r="L73" s="205">
        <f t="shared" si="70"/>
        <v>9.1508438818565397E-3</v>
      </c>
      <c r="M73" s="205">
        <f t="shared" si="73"/>
        <v>9.1508438818565397E-3</v>
      </c>
      <c r="N73" s="205">
        <f t="shared" si="74"/>
        <v>9.1508438818565397E-3</v>
      </c>
      <c r="O73" s="366" t="str">
        <f t="shared" si="75"/>
        <v>0%</v>
      </c>
      <c r="P73" s="213">
        <f t="shared" si="71"/>
        <v>0</v>
      </c>
      <c r="Q73" s="92">
        <f t="shared" si="71"/>
        <v>0</v>
      </c>
      <c r="R73" s="92">
        <f t="shared" si="71"/>
        <v>9.1508438818565397E-3</v>
      </c>
      <c r="S73" s="92">
        <f t="shared" si="71"/>
        <v>0</v>
      </c>
      <c r="T73" s="92">
        <f t="shared" si="71"/>
        <v>0</v>
      </c>
      <c r="U73" s="92"/>
      <c r="AA73" s="154"/>
    </row>
    <row r="74" spans="1:27" x14ac:dyDescent="0.15">
      <c r="A74" s="76" t="s">
        <v>28</v>
      </c>
      <c r="B74" s="93">
        <f t="shared" si="61"/>
        <v>0</v>
      </c>
      <c r="C74" s="93">
        <f t="shared" si="62"/>
        <v>0</v>
      </c>
      <c r="D74" s="93">
        <f t="shared" si="63"/>
        <v>0</v>
      </c>
      <c r="E74" s="93">
        <f t="shared" si="64"/>
        <v>0</v>
      </c>
      <c r="F74" s="93">
        <f t="shared" si="65"/>
        <v>0</v>
      </c>
      <c r="G74" s="206">
        <f t="shared" si="66"/>
        <v>0</v>
      </c>
      <c r="H74" s="206">
        <f t="shared" si="72"/>
        <v>0</v>
      </c>
      <c r="I74" s="206">
        <f t="shared" si="67"/>
        <v>0</v>
      </c>
      <c r="J74" s="206">
        <f t="shared" si="68"/>
        <v>0</v>
      </c>
      <c r="K74" s="206">
        <f t="shared" si="69"/>
        <v>0</v>
      </c>
      <c r="L74" s="206">
        <f t="shared" si="70"/>
        <v>0</v>
      </c>
      <c r="M74" s="206">
        <f t="shared" si="73"/>
        <v>0</v>
      </c>
      <c r="N74" s="206">
        <f t="shared" si="74"/>
        <v>0</v>
      </c>
      <c r="O74" s="366" t="str">
        <f t="shared" si="75"/>
        <v>0%</v>
      </c>
      <c r="P74" s="213">
        <f t="shared" si="71"/>
        <v>0</v>
      </c>
      <c r="Q74" s="92">
        <f t="shared" si="71"/>
        <v>0</v>
      </c>
      <c r="R74" s="92">
        <f t="shared" si="71"/>
        <v>0</v>
      </c>
      <c r="S74" s="92">
        <f t="shared" si="71"/>
        <v>0</v>
      </c>
      <c r="T74" s="92">
        <f t="shared" si="71"/>
        <v>0</v>
      </c>
      <c r="U74" s="92"/>
      <c r="AA74" s="154"/>
    </row>
    <row r="75" spans="1:27" x14ac:dyDescent="0.15">
      <c r="A75" s="65" t="s">
        <v>37</v>
      </c>
      <c r="B75" s="39">
        <f t="shared" si="61"/>
        <v>0.9988091772151898</v>
      </c>
      <c r="C75" s="39">
        <f t="shared" si="62"/>
        <v>0.9988091772151898</v>
      </c>
      <c r="D75" s="39">
        <f t="shared" si="63"/>
        <v>0.9988091772151898</v>
      </c>
      <c r="E75" s="39">
        <f t="shared" si="64"/>
        <v>0.9988091772151898</v>
      </c>
      <c r="F75" s="39">
        <f t="shared" si="65"/>
        <v>0.9988091772151898</v>
      </c>
      <c r="G75" s="207">
        <f t="shared" si="66"/>
        <v>0.9988091772151898</v>
      </c>
      <c r="H75" s="207">
        <f t="shared" si="72"/>
        <v>0.9988091772151898</v>
      </c>
      <c r="I75" s="207">
        <f t="shared" si="67"/>
        <v>0.9988091772151898</v>
      </c>
      <c r="J75" s="207">
        <f t="shared" si="68"/>
        <v>0.9988091772151898</v>
      </c>
      <c r="K75" s="207">
        <f t="shared" si="69"/>
        <v>0.9988091772151898</v>
      </c>
      <c r="L75" s="207">
        <f t="shared" si="70"/>
        <v>0.9988091772151898</v>
      </c>
      <c r="M75" s="207">
        <f t="shared" si="73"/>
        <v>0.9988091772151898</v>
      </c>
      <c r="N75" s="207">
        <f t="shared" si="74"/>
        <v>0.9988091772151898</v>
      </c>
      <c r="O75" s="366">
        <f>O76*99.96%</f>
        <v>0</v>
      </c>
      <c r="P75" s="225">
        <f t="shared" si="71"/>
        <v>0</v>
      </c>
      <c r="Q75" s="226">
        <f t="shared" si="71"/>
        <v>0</v>
      </c>
      <c r="R75" s="226">
        <f t="shared" si="71"/>
        <v>0.9988091772151898</v>
      </c>
      <c r="S75" s="226">
        <f t="shared" si="71"/>
        <v>0</v>
      </c>
      <c r="T75" s="226">
        <f t="shared" si="71"/>
        <v>0</v>
      </c>
      <c r="U75" s="226"/>
      <c r="AA75" s="154"/>
    </row>
    <row r="76" spans="1:27" x14ac:dyDescent="0.35">
      <c r="A76" s="40" t="s">
        <v>458</v>
      </c>
      <c r="B76" s="41">
        <f t="shared" si="61"/>
        <v>0.99920886075949367</v>
      </c>
      <c r="C76" s="41">
        <f t="shared" si="62"/>
        <v>0.99920886075949367</v>
      </c>
      <c r="D76" s="41">
        <f t="shared" si="63"/>
        <v>0.99920886075949367</v>
      </c>
      <c r="E76" s="41">
        <f t="shared" si="64"/>
        <v>0.99920886075949367</v>
      </c>
      <c r="F76" s="41">
        <f t="shared" si="65"/>
        <v>0.99920886075949367</v>
      </c>
      <c r="G76" s="208">
        <f t="shared" si="66"/>
        <v>0.99920886075949367</v>
      </c>
      <c r="H76" s="208">
        <f t="shared" si="72"/>
        <v>0.99920886075949367</v>
      </c>
      <c r="I76" s="208">
        <f t="shared" si="67"/>
        <v>0.99920886075949367</v>
      </c>
      <c r="J76" s="208">
        <f t="shared" si="68"/>
        <v>0.99920886075949367</v>
      </c>
      <c r="K76" s="208">
        <f t="shared" si="69"/>
        <v>0.99920886075949367</v>
      </c>
      <c r="L76" s="208">
        <f t="shared" si="70"/>
        <v>0.99920886075949367</v>
      </c>
      <c r="M76" s="208">
        <f t="shared" si="73"/>
        <v>0.99920886075949367</v>
      </c>
      <c r="N76" s="208">
        <f t="shared" si="74"/>
        <v>0.99920886075949367</v>
      </c>
      <c r="O76" s="366" t="str">
        <f t="shared" si="75"/>
        <v>0%</v>
      </c>
      <c r="P76" s="225">
        <f t="shared" si="71"/>
        <v>0</v>
      </c>
      <c r="Q76" s="226">
        <f t="shared" si="71"/>
        <v>0</v>
      </c>
      <c r="R76" s="226">
        <f t="shared" si="71"/>
        <v>0.99920886075949367</v>
      </c>
      <c r="S76" s="226">
        <f t="shared" si="71"/>
        <v>0</v>
      </c>
      <c r="T76" s="226">
        <f t="shared" si="71"/>
        <v>0</v>
      </c>
      <c r="U76" s="226"/>
      <c r="AA76" s="154"/>
    </row>
    <row r="77" spans="1:27" x14ac:dyDescent="0.15">
      <c r="A77" s="42" t="s">
        <v>52</v>
      </c>
      <c r="B77" s="53">
        <f t="shared" si="61"/>
        <v>0</v>
      </c>
      <c r="C77" s="53">
        <f t="shared" si="62"/>
        <v>0</v>
      </c>
      <c r="D77" s="53">
        <f t="shared" si="63"/>
        <v>0</v>
      </c>
      <c r="E77" s="53">
        <f t="shared" si="64"/>
        <v>0</v>
      </c>
      <c r="F77" s="53">
        <f t="shared" si="65"/>
        <v>0</v>
      </c>
      <c r="G77" s="204">
        <f t="shared" si="66"/>
        <v>0</v>
      </c>
      <c r="H77" s="204">
        <f t="shared" si="72"/>
        <v>0</v>
      </c>
      <c r="I77" s="204">
        <f t="shared" si="67"/>
        <v>0</v>
      </c>
      <c r="J77" s="204">
        <f t="shared" si="68"/>
        <v>0</v>
      </c>
      <c r="K77" s="204">
        <f t="shared" si="69"/>
        <v>0</v>
      </c>
      <c r="L77" s="204">
        <f t="shared" si="70"/>
        <v>0</v>
      </c>
      <c r="M77" s="204">
        <f t="shared" si="73"/>
        <v>0</v>
      </c>
      <c r="N77" s="204">
        <f t="shared" si="74"/>
        <v>0</v>
      </c>
      <c r="O77" s="366" t="str">
        <f t="shared" si="75"/>
        <v>0%</v>
      </c>
      <c r="P77" s="213">
        <f t="shared" si="71"/>
        <v>0</v>
      </c>
      <c r="Q77" s="92">
        <f t="shared" si="71"/>
        <v>0</v>
      </c>
      <c r="R77" s="92">
        <f t="shared" si="71"/>
        <v>0</v>
      </c>
      <c r="S77" s="92">
        <f t="shared" si="71"/>
        <v>0</v>
      </c>
      <c r="T77" s="92">
        <f t="shared" si="71"/>
        <v>0</v>
      </c>
      <c r="U77" s="92"/>
      <c r="AA77" s="154"/>
    </row>
    <row r="78" spans="1:27" x14ac:dyDescent="0.15">
      <c r="A78" s="42" t="s">
        <v>545</v>
      </c>
      <c r="B78" s="53">
        <f t="shared" si="61"/>
        <v>3.428270042194093E-4</v>
      </c>
      <c r="C78" s="53">
        <f t="shared" si="62"/>
        <v>3.428270042194093E-4</v>
      </c>
      <c r="D78" s="53">
        <f t="shared" si="63"/>
        <v>3.428270042194093E-4</v>
      </c>
      <c r="E78" s="53">
        <f t="shared" si="64"/>
        <v>3.428270042194093E-4</v>
      </c>
      <c r="F78" s="53">
        <f t="shared" si="65"/>
        <v>3.428270042194093E-4</v>
      </c>
      <c r="G78" s="204">
        <f t="shared" si="66"/>
        <v>3.428270042194093E-4</v>
      </c>
      <c r="H78" s="204">
        <f t="shared" si="72"/>
        <v>3.428270042194093E-4</v>
      </c>
      <c r="I78" s="204">
        <f t="shared" si="67"/>
        <v>3.428270042194093E-4</v>
      </c>
      <c r="J78" s="204">
        <f t="shared" si="68"/>
        <v>3.428270042194093E-4</v>
      </c>
      <c r="K78" s="204">
        <f t="shared" si="69"/>
        <v>3.428270042194093E-4</v>
      </c>
      <c r="L78" s="204">
        <f t="shared" si="70"/>
        <v>3.428270042194093E-4</v>
      </c>
      <c r="M78" s="204">
        <f t="shared" si="73"/>
        <v>3.428270042194093E-4</v>
      </c>
      <c r="N78" s="204">
        <f t="shared" si="74"/>
        <v>3.428270042194093E-4</v>
      </c>
      <c r="O78" s="366" t="str">
        <f t="shared" si="75"/>
        <v>0%</v>
      </c>
      <c r="P78" s="213">
        <f t="shared" si="71"/>
        <v>0</v>
      </c>
      <c r="Q78" s="92">
        <f t="shared" si="71"/>
        <v>0</v>
      </c>
      <c r="R78" s="92">
        <f t="shared" si="71"/>
        <v>3.428270042194093E-4</v>
      </c>
      <c r="S78" s="92">
        <f t="shared" si="71"/>
        <v>0</v>
      </c>
      <c r="T78" s="92">
        <f t="shared" si="71"/>
        <v>0</v>
      </c>
      <c r="U78" s="92"/>
      <c r="AA78" s="154"/>
    </row>
    <row r="79" spans="1:27" x14ac:dyDescent="0.15">
      <c r="A79" s="42" t="s">
        <v>544</v>
      </c>
      <c r="B79" s="53">
        <f t="shared" si="61"/>
        <v>5.2742616033755268E-5</v>
      </c>
      <c r="C79" s="53">
        <f t="shared" si="62"/>
        <v>5.2742616033755268E-5</v>
      </c>
      <c r="D79" s="53">
        <f t="shared" si="63"/>
        <v>5.2742616033755268E-5</v>
      </c>
      <c r="E79" s="53">
        <f t="shared" si="64"/>
        <v>5.2742616033755268E-5</v>
      </c>
      <c r="F79" s="53">
        <f t="shared" si="65"/>
        <v>5.2742616033755268E-5</v>
      </c>
      <c r="G79" s="204">
        <f t="shared" si="66"/>
        <v>5.2742616033755268E-5</v>
      </c>
      <c r="H79" s="204">
        <f t="shared" si="72"/>
        <v>5.2742616033755268E-5</v>
      </c>
      <c r="I79" s="204">
        <f t="shared" si="67"/>
        <v>5.2742616033755268E-5</v>
      </c>
      <c r="J79" s="204">
        <f t="shared" si="68"/>
        <v>5.2742616033755268E-5</v>
      </c>
      <c r="K79" s="204">
        <f t="shared" si="69"/>
        <v>5.2742616033755268E-5</v>
      </c>
      <c r="L79" s="204">
        <f t="shared" si="70"/>
        <v>5.2742616033755268E-5</v>
      </c>
      <c r="M79" s="204">
        <f t="shared" si="73"/>
        <v>5.2742616033755268E-5</v>
      </c>
      <c r="N79" s="204">
        <f t="shared" si="74"/>
        <v>5.2742616033755268E-5</v>
      </c>
      <c r="O79" s="366" t="str">
        <f t="shared" si="75"/>
        <v>0%</v>
      </c>
      <c r="P79" s="213">
        <f t="shared" si="71"/>
        <v>0</v>
      </c>
      <c r="Q79" s="92">
        <f t="shared" si="71"/>
        <v>0</v>
      </c>
      <c r="R79" s="92">
        <f t="shared" si="71"/>
        <v>5.2742616033755268E-5</v>
      </c>
      <c r="S79" s="92">
        <f t="shared" si="71"/>
        <v>0</v>
      </c>
      <c r="T79" s="92">
        <f t="shared" si="71"/>
        <v>0</v>
      </c>
      <c r="U79" s="92"/>
      <c r="AA79" s="154"/>
    </row>
    <row r="80" spans="1:27" x14ac:dyDescent="0.15">
      <c r="A80" s="42" t="s">
        <v>53</v>
      </c>
      <c r="B80" s="53">
        <f t="shared" si="61"/>
        <v>3.9556962025316455E-4</v>
      </c>
      <c r="C80" s="53">
        <f t="shared" si="62"/>
        <v>3.9556962025316455E-4</v>
      </c>
      <c r="D80" s="53">
        <f t="shared" si="63"/>
        <v>3.9556962025316455E-4</v>
      </c>
      <c r="E80" s="53">
        <f t="shared" si="64"/>
        <v>3.9556962025316455E-4</v>
      </c>
      <c r="F80" s="53">
        <f t="shared" si="65"/>
        <v>3.9556962025316455E-4</v>
      </c>
      <c r="G80" s="204">
        <f t="shared" si="66"/>
        <v>3.9556962025316455E-4</v>
      </c>
      <c r="H80" s="204">
        <f t="shared" si="72"/>
        <v>3.9556962025316455E-4</v>
      </c>
      <c r="I80" s="204">
        <f t="shared" si="67"/>
        <v>3.9556962025316455E-4</v>
      </c>
      <c r="J80" s="204">
        <f t="shared" si="68"/>
        <v>3.9556962025316455E-4</v>
      </c>
      <c r="K80" s="204">
        <f t="shared" si="69"/>
        <v>3.9556962025316455E-4</v>
      </c>
      <c r="L80" s="204">
        <f t="shared" si="70"/>
        <v>3.9556962025316455E-4</v>
      </c>
      <c r="M80" s="204">
        <f t="shared" si="73"/>
        <v>3.9556962025316455E-4</v>
      </c>
      <c r="N80" s="204">
        <f t="shared" si="74"/>
        <v>3.9556962025316455E-4</v>
      </c>
      <c r="O80" s="366" t="str">
        <f t="shared" si="75"/>
        <v>0%</v>
      </c>
      <c r="P80" s="213">
        <f t="shared" si="71"/>
        <v>0</v>
      </c>
      <c r="Q80" s="92">
        <f t="shared" si="71"/>
        <v>0</v>
      </c>
      <c r="R80" s="92">
        <f t="shared" si="71"/>
        <v>3.9556962025316455E-4</v>
      </c>
      <c r="S80" s="92">
        <f t="shared" si="71"/>
        <v>0</v>
      </c>
      <c r="T80" s="92">
        <f t="shared" si="71"/>
        <v>0</v>
      </c>
      <c r="U80" s="92"/>
      <c r="AA80" s="154"/>
    </row>
    <row r="81" spans="1:27" x14ac:dyDescent="0.15">
      <c r="A81" s="42" t="s">
        <v>54</v>
      </c>
      <c r="B81" s="53">
        <f t="shared" si="61"/>
        <v>0</v>
      </c>
      <c r="C81" s="53">
        <f t="shared" si="62"/>
        <v>0</v>
      </c>
      <c r="D81" s="53">
        <f t="shared" si="63"/>
        <v>0</v>
      </c>
      <c r="E81" s="53">
        <f t="shared" si="64"/>
        <v>0</v>
      </c>
      <c r="F81" s="53">
        <f t="shared" si="65"/>
        <v>0</v>
      </c>
      <c r="G81" s="204">
        <f t="shared" si="66"/>
        <v>0</v>
      </c>
      <c r="H81" s="204">
        <f t="shared" si="72"/>
        <v>0</v>
      </c>
      <c r="I81" s="204">
        <f t="shared" si="67"/>
        <v>0</v>
      </c>
      <c r="J81" s="204">
        <f t="shared" si="68"/>
        <v>0</v>
      </c>
      <c r="K81" s="204">
        <f t="shared" si="69"/>
        <v>0</v>
      </c>
      <c r="L81" s="204">
        <f t="shared" si="70"/>
        <v>0</v>
      </c>
      <c r="M81" s="204">
        <f t="shared" si="73"/>
        <v>0</v>
      </c>
      <c r="N81" s="204">
        <f t="shared" si="74"/>
        <v>0</v>
      </c>
      <c r="O81" s="366" t="str">
        <f t="shared" si="75"/>
        <v>0%</v>
      </c>
      <c r="P81" s="213">
        <f t="shared" si="71"/>
        <v>0</v>
      </c>
      <c r="Q81" s="92">
        <f t="shared" si="71"/>
        <v>0</v>
      </c>
      <c r="R81" s="92">
        <f t="shared" si="71"/>
        <v>0</v>
      </c>
      <c r="S81" s="92">
        <f t="shared" si="71"/>
        <v>0</v>
      </c>
      <c r="T81" s="92">
        <f t="shared" si="71"/>
        <v>0</v>
      </c>
      <c r="U81" s="92"/>
      <c r="AA81" s="154"/>
    </row>
    <row r="82" spans="1:27" x14ac:dyDescent="0.15">
      <c r="A82" s="72" t="s">
        <v>38</v>
      </c>
      <c r="B82" s="61">
        <f t="shared" si="61"/>
        <v>0</v>
      </c>
      <c r="C82" s="61">
        <f t="shared" si="62"/>
        <v>0</v>
      </c>
      <c r="D82" s="61">
        <f t="shared" si="63"/>
        <v>0</v>
      </c>
      <c r="E82" s="61">
        <f t="shared" si="64"/>
        <v>0</v>
      </c>
      <c r="F82" s="61">
        <f t="shared" si="65"/>
        <v>0</v>
      </c>
      <c r="G82" s="205">
        <f t="shared" si="66"/>
        <v>0</v>
      </c>
      <c r="H82" s="205">
        <f t="shared" si="72"/>
        <v>0</v>
      </c>
      <c r="I82" s="205">
        <f t="shared" si="67"/>
        <v>0</v>
      </c>
      <c r="J82" s="205">
        <f t="shared" si="68"/>
        <v>0</v>
      </c>
      <c r="K82" s="205">
        <f t="shared" si="69"/>
        <v>0</v>
      </c>
      <c r="L82" s="205">
        <f t="shared" si="70"/>
        <v>0</v>
      </c>
      <c r="M82" s="205">
        <f t="shared" si="73"/>
        <v>0</v>
      </c>
      <c r="N82" s="205">
        <f t="shared" si="74"/>
        <v>0</v>
      </c>
      <c r="O82" s="366" t="str">
        <f t="shared" si="75"/>
        <v>0%</v>
      </c>
      <c r="P82" s="213">
        <f t="shared" si="71"/>
        <v>0</v>
      </c>
      <c r="Q82" s="92">
        <f t="shared" si="71"/>
        <v>0</v>
      </c>
      <c r="R82" s="92">
        <f t="shared" si="71"/>
        <v>0</v>
      </c>
      <c r="S82" s="92">
        <f t="shared" si="71"/>
        <v>0</v>
      </c>
      <c r="T82" s="92">
        <f t="shared" si="71"/>
        <v>0</v>
      </c>
      <c r="U82" s="92"/>
      <c r="AA82" s="154"/>
    </row>
    <row r="83" spans="1:27" x14ac:dyDescent="0.15">
      <c r="A83" s="76" t="s">
        <v>28</v>
      </c>
      <c r="B83" s="93">
        <f t="shared" si="61"/>
        <v>0</v>
      </c>
      <c r="C83" s="93">
        <f t="shared" si="62"/>
        <v>0</v>
      </c>
      <c r="D83" s="93">
        <f t="shared" si="63"/>
        <v>0</v>
      </c>
      <c r="E83" s="93">
        <f t="shared" si="64"/>
        <v>0</v>
      </c>
      <c r="F83" s="93">
        <f t="shared" si="65"/>
        <v>0</v>
      </c>
      <c r="G83" s="206">
        <f t="shared" si="66"/>
        <v>0</v>
      </c>
      <c r="H83" s="206">
        <f t="shared" si="72"/>
        <v>0</v>
      </c>
      <c r="I83" s="206">
        <f t="shared" si="67"/>
        <v>0</v>
      </c>
      <c r="J83" s="206">
        <f t="shared" si="68"/>
        <v>0</v>
      </c>
      <c r="K83" s="206">
        <f t="shared" si="69"/>
        <v>0</v>
      </c>
      <c r="L83" s="206">
        <f t="shared" si="70"/>
        <v>0</v>
      </c>
      <c r="M83" s="206">
        <f t="shared" si="73"/>
        <v>0</v>
      </c>
      <c r="N83" s="206">
        <f t="shared" si="74"/>
        <v>0</v>
      </c>
      <c r="O83" s="366" t="str">
        <f t="shared" si="75"/>
        <v>0%</v>
      </c>
      <c r="P83" s="213">
        <f t="shared" si="71"/>
        <v>0</v>
      </c>
      <c r="Q83" s="92">
        <f t="shared" si="71"/>
        <v>0</v>
      </c>
      <c r="R83" s="92">
        <f t="shared" si="71"/>
        <v>0</v>
      </c>
      <c r="S83" s="92">
        <f t="shared" si="71"/>
        <v>0</v>
      </c>
      <c r="T83" s="92">
        <f t="shared" si="71"/>
        <v>0</v>
      </c>
      <c r="U83" s="92"/>
      <c r="AA83" s="154"/>
    </row>
    <row r="84" spans="1:27" x14ac:dyDescent="0.15">
      <c r="A84" s="65" t="s">
        <v>36</v>
      </c>
      <c r="B84" s="39">
        <f t="shared" si="61"/>
        <v>0.99918248945147681</v>
      </c>
      <c r="C84" s="39">
        <f t="shared" si="62"/>
        <v>0.99918248945147681</v>
      </c>
      <c r="D84" s="39">
        <f t="shared" si="63"/>
        <v>0.99918248945147681</v>
      </c>
      <c r="E84" s="39">
        <f t="shared" si="64"/>
        <v>0.99918248945147681</v>
      </c>
      <c r="F84" s="39">
        <f t="shared" si="65"/>
        <v>0.99918248945147681</v>
      </c>
      <c r="G84" s="207">
        <f t="shared" si="66"/>
        <v>0.99918248945147681</v>
      </c>
      <c r="H84" s="207">
        <f t="shared" si="72"/>
        <v>0.99918248945147681</v>
      </c>
      <c r="I84" s="207">
        <f t="shared" si="67"/>
        <v>0.99918248945147681</v>
      </c>
      <c r="J84" s="207">
        <f t="shared" si="68"/>
        <v>0.99918248945147681</v>
      </c>
      <c r="K84" s="207">
        <f t="shared" si="69"/>
        <v>0.99918248945147681</v>
      </c>
      <c r="L84" s="207">
        <f t="shared" si="70"/>
        <v>0.99918248945147681</v>
      </c>
      <c r="M84" s="207">
        <f t="shared" si="73"/>
        <v>0.99918248945147681</v>
      </c>
      <c r="N84" s="207">
        <f t="shared" si="74"/>
        <v>0.99918248945147681</v>
      </c>
      <c r="O84" s="366" t="str">
        <f>O85</f>
        <v>0%</v>
      </c>
      <c r="P84" s="225">
        <f t="shared" si="71"/>
        <v>0</v>
      </c>
      <c r="Q84" s="226">
        <f t="shared" si="71"/>
        <v>0</v>
      </c>
      <c r="R84" s="226">
        <f t="shared" si="71"/>
        <v>0.99918248945147681</v>
      </c>
      <c r="S84" s="226">
        <f t="shared" si="71"/>
        <v>0</v>
      </c>
      <c r="T84" s="226">
        <f t="shared" si="71"/>
        <v>0</v>
      </c>
      <c r="U84" s="226"/>
      <c r="AA84" s="154"/>
    </row>
    <row r="85" spans="1:27" x14ac:dyDescent="0.35">
      <c r="A85" s="40" t="s">
        <v>460</v>
      </c>
      <c r="B85" s="41">
        <f t="shared" si="61"/>
        <v>0.99918248945147681</v>
      </c>
      <c r="C85" s="41">
        <f t="shared" si="62"/>
        <v>0.99918248945147681</v>
      </c>
      <c r="D85" s="41">
        <f t="shared" si="63"/>
        <v>0.99918248945147681</v>
      </c>
      <c r="E85" s="41">
        <f t="shared" si="64"/>
        <v>0.99918248945147681</v>
      </c>
      <c r="F85" s="41">
        <f t="shared" si="65"/>
        <v>0.99918248945147681</v>
      </c>
      <c r="G85" s="208">
        <f t="shared" si="66"/>
        <v>0.99918248945147681</v>
      </c>
      <c r="H85" s="208">
        <f t="shared" si="72"/>
        <v>0.99918248945147681</v>
      </c>
      <c r="I85" s="208">
        <f t="shared" si="67"/>
        <v>0.99918248945147681</v>
      </c>
      <c r="J85" s="208">
        <f t="shared" si="68"/>
        <v>0.99918248945147681</v>
      </c>
      <c r="K85" s="208">
        <f t="shared" si="69"/>
        <v>0.99918248945147681</v>
      </c>
      <c r="L85" s="208">
        <f t="shared" si="70"/>
        <v>0.99918248945147681</v>
      </c>
      <c r="M85" s="208">
        <f t="shared" si="73"/>
        <v>0.99918248945147681</v>
      </c>
      <c r="N85" s="208">
        <f t="shared" si="74"/>
        <v>0.99918248945147681</v>
      </c>
      <c r="O85" s="366" t="str">
        <f t="shared" si="75"/>
        <v>0%</v>
      </c>
      <c r="P85" s="225">
        <f t="shared" si="71"/>
        <v>0</v>
      </c>
      <c r="Q85" s="226">
        <f t="shared" si="71"/>
        <v>0</v>
      </c>
      <c r="R85" s="226">
        <f t="shared" si="71"/>
        <v>0.99918248945147681</v>
      </c>
      <c r="S85" s="226">
        <f t="shared" si="71"/>
        <v>0</v>
      </c>
      <c r="T85" s="226">
        <f t="shared" si="71"/>
        <v>0</v>
      </c>
      <c r="U85" s="226"/>
      <c r="AA85" s="154"/>
    </row>
    <row r="86" spans="1:27" x14ac:dyDescent="0.15">
      <c r="A86" s="42" t="s">
        <v>55</v>
      </c>
      <c r="B86" s="53">
        <f t="shared" si="61"/>
        <v>2.6371308016877641E-5</v>
      </c>
      <c r="C86" s="53">
        <f t="shared" si="62"/>
        <v>2.6371308016877641E-5</v>
      </c>
      <c r="D86" s="53">
        <f t="shared" si="63"/>
        <v>2.6371308016877641E-5</v>
      </c>
      <c r="E86" s="53">
        <f t="shared" si="64"/>
        <v>2.6371308016877641E-5</v>
      </c>
      <c r="F86" s="53">
        <f t="shared" si="65"/>
        <v>2.6371308016877641E-5</v>
      </c>
      <c r="G86" s="204">
        <f t="shared" si="66"/>
        <v>2.6371308016877641E-5</v>
      </c>
      <c r="H86" s="204">
        <f t="shared" si="72"/>
        <v>2.6371308016877641E-5</v>
      </c>
      <c r="I86" s="204">
        <f t="shared" si="67"/>
        <v>2.6371308016877641E-5</v>
      </c>
      <c r="J86" s="204">
        <f t="shared" si="68"/>
        <v>2.6371308016877641E-5</v>
      </c>
      <c r="K86" s="204">
        <f t="shared" si="69"/>
        <v>2.6371308016877641E-5</v>
      </c>
      <c r="L86" s="204">
        <f t="shared" si="70"/>
        <v>2.6371308016877641E-5</v>
      </c>
      <c r="M86" s="204">
        <f t="shared" si="73"/>
        <v>2.6371308016877641E-5</v>
      </c>
      <c r="N86" s="204">
        <f t="shared" si="74"/>
        <v>2.6371308016877641E-5</v>
      </c>
      <c r="O86" s="366" t="str">
        <f t="shared" si="75"/>
        <v>0%</v>
      </c>
      <c r="P86" s="213">
        <f t="shared" si="71"/>
        <v>0</v>
      </c>
      <c r="Q86" s="92">
        <f t="shared" si="71"/>
        <v>0</v>
      </c>
      <c r="R86" s="92">
        <f t="shared" si="71"/>
        <v>2.6371308016877641E-5</v>
      </c>
      <c r="S86" s="92">
        <f t="shared" si="71"/>
        <v>0</v>
      </c>
      <c r="T86" s="92">
        <f t="shared" si="71"/>
        <v>0</v>
      </c>
      <c r="U86" s="92"/>
      <c r="AA86" s="154"/>
    </row>
    <row r="87" spans="1:27" x14ac:dyDescent="0.15">
      <c r="A87" s="42" t="s">
        <v>56</v>
      </c>
      <c r="B87" s="53">
        <f t="shared" si="61"/>
        <v>7.9113924050632913E-5</v>
      </c>
      <c r="C87" s="53">
        <f t="shared" si="62"/>
        <v>7.9113924050632913E-5</v>
      </c>
      <c r="D87" s="53">
        <f t="shared" si="63"/>
        <v>7.9113924050632913E-5</v>
      </c>
      <c r="E87" s="53">
        <f t="shared" si="64"/>
        <v>7.9113924050632913E-5</v>
      </c>
      <c r="F87" s="53">
        <f t="shared" si="65"/>
        <v>7.9113924050632913E-5</v>
      </c>
      <c r="G87" s="204">
        <f t="shared" si="66"/>
        <v>7.9113924050632913E-5</v>
      </c>
      <c r="H87" s="204">
        <f t="shared" si="72"/>
        <v>7.9113924050632913E-5</v>
      </c>
      <c r="I87" s="204">
        <f t="shared" si="67"/>
        <v>7.9113924050632913E-5</v>
      </c>
      <c r="J87" s="204">
        <f t="shared" si="68"/>
        <v>7.9113924050632913E-5</v>
      </c>
      <c r="K87" s="204">
        <f t="shared" si="69"/>
        <v>7.9113924050632913E-5</v>
      </c>
      <c r="L87" s="204">
        <f t="shared" si="70"/>
        <v>7.9113924050632913E-5</v>
      </c>
      <c r="M87" s="204">
        <f t="shared" si="73"/>
        <v>7.9113924050632913E-5</v>
      </c>
      <c r="N87" s="204">
        <f t="shared" si="74"/>
        <v>7.9113924050632913E-5</v>
      </c>
      <c r="O87" s="366" t="str">
        <f t="shared" si="75"/>
        <v>0%</v>
      </c>
      <c r="P87" s="213">
        <f t="shared" ref="P87:T93" si="77">IF(P$53=0,0%,SUMPRODUCT(($B$50:$O$50=P$50)*$B$53:$O$53*$B87:$O87)/P$53)</f>
        <v>0</v>
      </c>
      <c r="Q87" s="92">
        <f t="shared" si="77"/>
        <v>0</v>
      </c>
      <c r="R87" s="92">
        <f t="shared" si="77"/>
        <v>7.9113924050632913E-5</v>
      </c>
      <c r="S87" s="92">
        <f t="shared" si="77"/>
        <v>0</v>
      </c>
      <c r="T87" s="92">
        <f t="shared" si="77"/>
        <v>0</v>
      </c>
      <c r="U87" s="92"/>
      <c r="AA87" s="154"/>
    </row>
    <row r="88" spans="1:27" x14ac:dyDescent="0.15">
      <c r="A88" s="42" t="s">
        <v>57</v>
      </c>
      <c r="B88" s="53">
        <f t="shared" si="61"/>
        <v>2.6371308016877641E-5</v>
      </c>
      <c r="C88" s="53">
        <f t="shared" si="62"/>
        <v>2.6371308016877641E-5</v>
      </c>
      <c r="D88" s="53">
        <f t="shared" si="63"/>
        <v>2.6371308016877641E-5</v>
      </c>
      <c r="E88" s="53">
        <f t="shared" si="64"/>
        <v>2.6371308016877641E-5</v>
      </c>
      <c r="F88" s="53">
        <f t="shared" si="65"/>
        <v>2.6371308016877641E-5</v>
      </c>
      <c r="G88" s="204">
        <f t="shared" si="66"/>
        <v>2.6371308016877641E-5</v>
      </c>
      <c r="H88" s="204">
        <f t="shared" si="72"/>
        <v>2.6371308016877641E-5</v>
      </c>
      <c r="I88" s="204">
        <f t="shared" si="67"/>
        <v>2.6371308016877641E-5</v>
      </c>
      <c r="J88" s="204">
        <f t="shared" si="68"/>
        <v>2.6371308016877641E-5</v>
      </c>
      <c r="K88" s="204">
        <f t="shared" si="69"/>
        <v>2.6371308016877641E-5</v>
      </c>
      <c r="L88" s="204">
        <f t="shared" si="70"/>
        <v>2.6371308016877641E-5</v>
      </c>
      <c r="M88" s="204">
        <f t="shared" si="73"/>
        <v>2.6371308016877641E-5</v>
      </c>
      <c r="N88" s="204">
        <f t="shared" si="74"/>
        <v>2.6371308016877641E-5</v>
      </c>
      <c r="O88" s="366" t="str">
        <f t="shared" si="75"/>
        <v>0%</v>
      </c>
      <c r="P88" s="213">
        <f t="shared" si="77"/>
        <v>0</v>
      </c>
      <c r="Q88" s="92">
        <f t="shared" si="77"/>
        <v>0</v>
      </c>
      <c r="R88" s="92">
        <f t="shared" si="77"/>
        <v>2.6371308016877641E-5</v>
      </c>
      <c r="S88" s="92">
        <f t="shared" si="77"/>
        <v>0</v>
      </c>
      <c r="T88" s="92">
        <f t="shared" si="77"/>
        <v>0</v>
      </c>
      <c r="U88" s="92"/>
      <c r="AA88" s="154"/>
    </row>
    <row r="89" spans="1:27" x14ac:dyDescent="0.15">
      <c r="A89" s="42" t="s">
        <v>58</v>
      </c>
      <c r="B89" s="53">
        <f t="shared" si="61"/>
        <v>6.8565400843881861E-4</v>
      </c>
      <c r="C89" s="53">
        <f t="shared" si="62"/>
        <v>6.8565400843881861E-4</v>
      </c>
      <c r="D89" s="53">
        <f t="shared" si="63"/>
        <v>6.8565400843881861E-4</v>
      </c>
      <c r="E89" s="53">
        <f t="shared" si="64"/>
        <v>6.8565400843881861E-4</v>
      </c>
      <c r="F89" s="53">
        <f t="shared" si="65"/>
        <v>6.8565400843881861E-4</v>
      </c>
      <c r="G89" s="204">
        <f t="shared" si="66"/>
        <v>6.8565400843881861E-4</v>
      </c>
      <c r="H89" s="204">
        <f t="shared" si="72"/>
        <v>6.8565400843881861E-4</v>
      </c>
      <c r="I89" s="204">
        <f t="shared" si="67"/>
        <v>6.8565400843881861E-4</v>
      </c>
      <c r="J89" s="204">
        <f t="shared" si="68"/>
        <v>6.8565400843881861E-4</v>
      </c>
      <c r="K89" s="204">
        <f t="shared" si="69"/>
        <v>6.8565400843881861E-4</v>
      </c>
      <c r="L89" s="204">
        <f t="shared" si="70"/>
        <v>6.8565400843881861E-4</v>
      </c>
      <c r="M89" s="204">
        <f t="shared" si="73"/>
        <v>6.8565400843881861E-4</v>
      </c>
      <c r="N89" s="204">
        <f t="shared" si="74"/>
        <v>6.8565400843881861E-4</v>
      </c>
      <c r="O89" s="366" t="str">
        <f t="shared" si="75"/>
        <v>0%</v>
      </c>
      <c r="P89" s="213">
        <f t="shared" si="77"/>
        <v>0</v>
      </c>
      <c r="Q89" s="92">
        <f t="shared" si="77"/>
        <v>0</v>
      </c>
      <c r="R89" s="92">
        <f t="shared" si="77"/>
        <v>6.8565400843881861E-4</v>
      </c>
      <c r="S89" s="92">
        <f t="shared" si="77"/>
        <v>0</v>
      </c>
      <c r="T89" s="92">
        <f t="shared" si="77"/>
        <v>0</v>
      </c>
      <c r="U89" s="92"/>
      <c r="AA89" s="154"/>
    </row>
    <row r="90" spans="1:27" x14ac:dyDescent="0.15">
      <c r="A90" s="72" t="s">
        <v>39</v>
      </c>
      <c r="B90" s="61">
        <f t="shared" si="61"/>
        <v>0</v>
      </c>
      <c r="C90" s="61">
        <f t="shared" si="62"/>
        <v>0</v>
      </c>
      <c r="D90" s="61">
        <f t="shared" si="63"/>
        <v>0</v>
      </c>
      <c r="E90" s="61">
        <f t="shared" si="64"/>
        <v>0</v>
      </c>
      <c r="F90" s="61">
        <f t="shared" si="65"/>
        <v>0</v>
      </c>
      <c r="G90" s="205">
        <f t="shared" si="66"/>
        <v>0</v>
      </c>
      <c r="H90" s="205">
        <f t="shared" si="72"/>
        <v>0</v>
      </c>
      <c r="I90" s="205">
        <f t="shared" si="67"/>
        <v>0</v>
      </c>
      <c r="J90" s="205">
        <f t="shared" si="68"/>
        <v>0</v>
      </c>
      <c r="K90" s="205">
        <f t="shared" si="69"/>
        <v>0</v>
      </c>
      <c r="L90" s="205">
        <f t="shared" si="70"/>
        <v>0</v>
      </c>
      <c r="M90" s="205">
        <f t="shared" si="73"/>
        <v>0</v>
      </c>
      <c r="N90" s="205">
        <f t="shared" si="74"/>
        <v>0</v>
      </c>
      <c r="O90" s="366" t="str">
        <f t="shared" si="75"/>
        <v>0%</v>
      </c>
      <c r="P90" s="213">
        <f t="shared" si="77"/>
        <v>0</v>
      </c>
      <c r="Q90" s="92">
        <f t="shared" si="77"/>
        <v>0</v>
      </c>
      <c r="R90" s="92">
        <f t="shared" si="77"/>
        <v>0</v>
      </c>
      <c r="S90" s="92">
        <f t="shared" si="77"/>
        <v>0</v>
      </c>
      <c r="T90" s="92">
        <f t="shared" si="77"/>
        <v>0</v>
      </c>
      <c r="U90" s="92"/>
      <c r="AA90" s="154"/>
    </row>
    <row r="91" spans="1:27" x14ac:dyDescent="0.15">
      <c r="A91" s="76" t="s">
        <v>28</v>
      </c>
      <c r="B91" s="93">
        <f t="shared" si="61"/>
        <v>0</v>
      </c>
      <c r="C91" s="93">
        <f t="shared" si="62"/>
        <v>0</v>
      </c>
      <c r="D91" s="93">
        <f t="shared" si="63"/>
        <v>0</v>
      </c>
      <c r="E91" s="93">
        <f t="shared" si="64"/>
        <v>0</v>
      </c>
      <c r="F91" s="93">
        <f t="shared" si="65"/>
        <v>0</v>
      </c>
      <c r="G91" s="206">
        <f t="shared" si="66"/>
        <v>0</v>
      </c>
      <c r="H91" s="206">
        <f t="shared" si="72"/>
        <v>0</v>
      </c>
      <c r="I91" s="206">
        <f t="shared" si="67"/>
        <v>0</v>
      </c>
      <c r="J91" s="206">
        <f t="shared" si="68"/>
        <v>0</v>
      </c>
      <c r="K91" s="206">
        <f t="shared" si="69"/>
        <v>0</v>
      </c>
      <c r="L91" s="206">
        <f t="shared" si="70"/>
        <v>0</v>
      </c>
      <c r="M91" s="206">
        <f t="shared" si="73"/>
        <v>0</v>
      </c>
      <c r="N91" s="206">
        <f t="shared" si="74"/>
        <v>0</v>
      </c>
      <c r="O91" s="366" t="str">
        <f t="shared" si="75"/>
        <v>0%</v>
      </c>
      <c r="P91" s="213">
        <f t="shared" si="77"/>
        <v>0</v>
      </c>
      <c r="Q91" s="92">
        <f t="shared" si="77"/>
        <v>0</v>
      </c>
      <c r="R91" s="92">
        <f t="shared" si="77"/>
        <v>0</v>
      </c>
      <c r="S91" s="92">
        <f t="shared" si="77"/>
        <v>0</v>
      </c>
      <c r="T91" s="92">
        <f t="shared" si="77"/>
        <v>0</v>
      </c>
      <c r="U91" s="92"/>
      <c r="AA91" s="154"/>
    </row>
    <row r="92" spans="1:27" x14ac:dyDescent="0.15">
      <c r="A92" s="81" t="s">
        <v>478</v>
      </c>
      <c r="B92" s="8">
        <f>F46</f>
        <v>8.9107594936708862E-2</v>
      </c>
      <c r="C92" s="8">
        <f>K46</f>
        <v>0</v>
      </c>
      <c r="D92" s="8">
        <f>P46</f>
        <v>0</v>
      </c>
      <c r="E92" s="8">
        <f>U46</f>
        <v>0</v>
      </c>
      <c r="F92" s="8">
        <f>Z46</f>
        <v>0</v>
      </c>
      <c r="G92" s="201">
        <f>AE46</f>
        <v>0</v>
      </c>
      <c r="H92" s="201">
        <f t="shared" si="72"/>
        <v>0</v>
      </c>
      <c r="I92" s="201">
        <f t="shared" si="67"/>
        <v>0</v>
      </c>
      <c r="J92" s="201">
        <f t="shared" si="68"/>
        <v>0</v>
      </c>
      <c r="K92" s="201">
        <f t="shared" si="69"/>
        <v>0</v>
      </c>
      <c r="L92" s="201">
        <f t="shared" si="70"/>
        <v>0</v>
      </c>
      <c r="M92" s="201">
        <f t="shared" si="73"/>
        <v>0</v>
      </c>
      <c r="N92" s="201">
        <f t="shared" si="74"/>
        <v>0</v>
      </c>
      <c r="O92" s="366" t="str">
        <f t="shared" si="75"/>
        <v>0%</v>
      </c>
      <c r="P92" s="213">
        <f t="shared" si="77"/>
        <v>0</v>
      </c>
      <c r="Q92" s="92">
        <f t="shared" si="77"/>
        <v>0</v>
      </c>
      <c r="R92" s="92">
        <f t="shared" si="77"/>
        <v>8.9107594936708862E-2</v>
      </c>
      <c r="S92" s="92">
        <f t="shared" si="77"/>
        <v>0</v>
      </c>
      <c r="T92" s="92">
        <f t="shared" si="77"/>
        <v>0</v>
      </c>
      <c r="U92" s="92"/>
      <c r="AA92" s="154"/>
    </row>
    <row r="93" spans="1:27" x14ac:dyDescent="0.15">
      <c r="A93" s="81" t="s">
        <v>479</v>
      </c>
      <c r="B93" s="8">
        <f>G46</f>
        <v>0</v>
      </c>
      <c r="C93" s="8">
        <f>L46</f>
        <v>0</v>
      </c>
      <c r="D93" s="8">
        <f>Q46</f>
        <v>0</v>
      </c>
      <c r="E93" s="8">
        <f>V46</f>
        <v>0</v>
      </c>
      <c r="F93" s="8">
        <f>AA46</f>
        <v>0</v>
      </c>
      <c r="G93" s="201">
        <f>AF46</f>
        <v>0</v>
      </c>
      <c r="H93" s="201">
        <f t="shared" si="72"/>
        <v>0</v>
      </c>
      <c r="I93" s="201">
        <f t="shared" si="67"/>
        <v>0</v>
      </c>
      <c r="J93" s="201">
        <f t="shared" si="68"/>
        <v>0</v>
      </c>
      <c r="K93" s="201">
        <f t="shared" si="69"/>
        <v>0</v>
      </c>
      <c r="L93" s="201">
        <f t="shared" si="70"/>
        <v>0</v>
      </c>
      <c r="M93" s="201">
        <f t="shared" si="73"/>
        <v>0</v>
      </c>
      <c r="N93" s="201">
        <f t="shared" si="74"/>
        <v>0</v>
      </c>
      <c r="O93" s="366" t="str">
        <f t="shared" si="75"/>
        <v>0%</v>
      </c>
      <c r="P93" s="213">
        <f t="shared" si="77"/>
        <v>0</v>
      </c>
      <c r="Q93" s="92">
        <f t="shared" si="77"/>
        <v>0</v>
      </c>
      <c r="R93" s="92">
        <f t="shared" si="77"/>
        <v>0</v>
      </c>
      <c r="S93" s="92">
        <f t="shared" si="77"/>
        <v>0</v>
      </c>
      <c r="T93" s="92">
        <f t="shared" si="77"/>
        <v>0</v>
      </c>
      <c r="U93" s="92"/>
      <c r="AA93" s="154"/>
    </row>
  </sheetData>
  <mergeCells count="33">
    <mergeCell ref="O3:S3"/>
    <mergeCell ref="B2:C2"/>
    <mergeCell ref="D2:D3"/>
    <mergeCell ref="E2:M2"/>
    <mergeCell ref="E3:I3"/>
    <mergeCell ref="J3:N3"/>
    <mergeCell ref="AX3:BB3"/>
    <mergeCell ref="BC3:BG3"/>
    <mergeCell ref="BH3:BL3"/>
    <mergeCell ref="BM3:BQ3"/>
    <mergeCell ref="E4:I4"/>
    <mergeCell ref="J4:N4"/>
    <mergeCell ref="O4:S4"/>
    <mergeCell ref="T4:X4"/>
    <mergeCell ref="Y4:AC4"/>
    <mergeCell ref="AD4:AH4"/>
    <mergeCell ref="T3:X3"/>
    <mergeCell ref="Y3:AC3"/>
    <mergeCell ref="AD3:AH3"/>
    <mergeCell ref="AI3:AM3"/>
    <mergeCell ref="AN3:AR3"/>
    <mergeCell ref="AS3:AW3"/>
    <mergeCell ref="BM4:BQ4"/>
    <mergeCell ref="A48:K48"/>
    <mergeCell ref="A49:O49"/>
    <mergeCell ref="P49:U49"/>
    <mergeCell ref="W49:X49"/>
    <mergeCell ref="AI4:AM4"/>
    <mergeCell ref="AN4:AR4"/>
    <mergeCell ref="AS4:AW4"/>
    <mergeCell ref="AX4:BB4"/>
    <mergeCell ref="BC4:BG4"/>
    <mergeCell ref="BH4:BL4"/>
  </mergeCells>
  <phoneticPr fontId="2" type="noConversion"/>
  <conditionalFormatting sqref="H21:I21">
    <cfRule type="cellIs" dxfId="12899" priority="374" operator="lessThan">
      <formula>#REF!</formula>
    </cfRule>
  </conditionalFormatting>
  <conditionalFormatting sqref="H9:I9">
    <cfRule type="cellIs" dxfId="12898" priority="376" operator="lessThan">
      <formula>#REF!</formula>
    </cfRule>
    <cfRule type="cellIs" dxfId="12897" priority="377" operator="greaterThan">
      <formula>#REF!</formula>
    </cfRule>
  </conditionalFormatting>
  <conditionalFormatting sqref="H10:I10">
    <cfRule type="cellIs" dxfId="12896" priority="375" operator="lessThan">
      <formula>#REF!</formula>
    </cfRule>
  </conditionalFormatting>
  <conditionalFormatting sqref="H11:I11">
    <cfRule type="cellIs" dxfId="12895" priority="373" operator="lessThan">
      <formula>#REF!</formula>
    </cfRule>
  </conditionalFormatting>
  <conditionalFormatting sqref="H12:I12">
    <cfRule type="cellIs" dxfId="12894" priority="372" operator="lessThan">
      <formula>#REF!</formula>
    </cfRule>
  </conditionalFormatting>
  <conditionalFormatting sqref="O19 O13 O17 O15">
    <cfRule type="cellIs" dxfId="12893" priority="371" operator="greaterThan">
      <formula>#REF!</formula>
    </cfRule>
  </conditionalFormatting>
  <conditionalFormatting sqref="H20:I20">
    <cfRule type="cellIs" dxfId="12892" priority="378" operator="lessThan">
      <formula>#REF!</formula>
    </cfRule>
    <cfRule type="cellIs" dxfId="12891" priority="379" operator="lessThan">
      <formula>#REF!</formula>
    </cfRule>
  </conditionalFormatting>
  <conditionalFormatting sqref="M21">
    <cfRule type="cellIs" dxfId="12890" priority="368" operator="lessThan">
      <formula>#REF!</formula>
    </cfRule>
  </conditionalFormatting>
  <conditionalFormatting sqref="M11:N11">
    <cfRule type="cellIs" dxfId="12889" priority="367" operator="lessThan">
      <formula>#REF!</formula>
    </cfRule>
  </conditionalFormatting>
  <conditionalFormatting sqref="M12:N12">
    <cfRule type="cellIs" dxfId="12888" priority="366" operator="lessThan">
      <formula>#REF!</formula>
    </cfRule>
  </conditionalFormatting>
  <conditionalFormatting sqref="M20">
    <cfRule type="cellIs" dxfId="12887" priority="369" operator="lessThan">
      <formula>#REF!</formula>
    </cfRule>
    <cfRule type="cellIs" dxfId="12886" priority="370" operator="lessThan">
      <formula>#REF!</formula>
    </cfRule>
  </conditionalFormatting>
  <conditionalFormatting sqref="L13">
    <cfRule type="cellIs" dxfId="12885" priority="365" operator="greaterThan">
      <formula>#REF!</formula>
    </cfRule>
  </conditionalFormatting>
  <conditionalFormatting sqref="H30:I30">
    <cfRule type="cellIs" dxfId="12884" priority="362" operator="lessThan">
      <formula>#REF!</formula>
    </cfRule>
  </conditionalFormatting>
  <conditionalFormatting sqref="H29:I29">
    <cfRule type="cellIs" dxfId="12883" priority="363" operator="lessThan">
      <formula>#REF!</formula>
    </cfRule>
    <cfRule type="cellIs" dxfId="12882" priority="364" operator="lessThan">
      <formula>#REF!</formula>
    </cfRule>
  </conditionalFormatting>
  <conditionalFormatting sqref="M30">
    <cfRule type="cellIs" dxfId="12881" priority="359" operator="lessThan">
      <formula>#REF!</formula>
    </cfRule>
  </conditionalFormatting>
  <conditionalFormatting sqref="M29">
    <cfRule type="cellIs" dxfId="12880" priority="360" operator="lessThan">
      <formula>#REF!</formula>
    </cfRule>
    <cfRule type="cellIs" dxfId="12879" priority="361" operator="lessThan">
      <formula>#REF!</formula>
    </cfRule>
  </conditionalFormatting>
  <conditionalFormatting sqref="H39:I39">
    <cfRule type="cellIs" dxfId="12878" priority="356" operator="lessThan">
      <formula>#REF!</formula>
    </cfRule>
  </conditionalFormatting>
  <conditionalFormatting sqref="H38:I38">
    <cfRule type="cellIs" dxfId="12877" priority="357" operator="lessThan">
      <formula>#REF!</formula>
    </cfRule>
    <cfRule type="cellIs" dxfId="12876" priority="358" operator="lessThan">
      <formula>#REF!</formula>
    </cfRule>
  </conditionalFormatting>
  <conditionalFormatting sqref="M39">
    <cfRule type="cellIs" dxfId="12875" priority="355" operator="lessThan">
      <formula>#REF!</formula>
    </cfRule>
  </conditionalFormatting>
  <conditionalFormatting sqref="R21">
    <cfRule type="cellIs" dxfId="12874" priority="352" operator="lessThan">
      <formula>#REF!</formula>
    </cfRule>
  </conditionalFormatting>
  <conditionalFormatting sqref="R11:S11">
    <cfRule type="cellIs" dxfId="12873" priority="351" operator="lessThan">
      <formula>#REF!</formula>
    </cfRule>
  </conditionalFormatting>
  <conditionalFormatting sqref="R12:S12">
    <cfRule type="cellIs" dxfId="12872" priority="350" operator="lessThan">
      <formula>#REF!</formula>
    </cfRule>
  </conditionalFormatting>
  <conditionalFormatting sqref="R20">
    <cfRule type="cellIs" dxfId="12871" priority="353" operator="lessThan">
      <formula>#REF!</formula>
    </cfRule>
    <cfRule type="cellIs" dxfId="12870" priority="354" operator="lessThan">
      <formula>#REF!</formula>
    </cfRule>
  </conditionalFormatting>
  <conditionalFormatting sqref="R30">
    <cfRule type="cellIs" dxfId="12869" priority="347" operator="lessThan">
      <formula>#REF!</formula>
    </cfRule>
  </conditionalFormatting>
  <conditionalFormatting sqref="R29">
    <cfRule type="cellIs" dxfId="12868" priority="348" operator="lessThan">
      <formula>#REF!</formula>
    </cfRule>
    <cfRule type="cellIs" dxfId="12867" priority="349" operator="lessThan">
      <formula>#REF!</formula>
    </cfRule>
  </conditionalFormatting>
  <conditionalFormatting sqref="R39">
    <cfRule type="cellIs" dxfId="12866" priority="346" operator="lessThan">
      <formula>#REF!</formula>
    </cfRule>
  </conditionalFormatting>
  <conditionalFormatting sqref="M9:N9">
    <cfRule type="cellIs" dxfId="12865" priority="344" operator="lessThan">
      <formula>#REF!</formula>
    </cfRule>
    <cfRule type="cellIs" dxfId="12864" priority="345" operator="greaterThan">
      <formula>#REF!</formula>
    </cfRule>
  </conditionalFormatting>
  <conditionalFormatting sqref="R9:S9">
    <cfRule type="cellIs" dxfId="12863" priority="342" operator="lessThan">
      <formula>#REF!</formula>
    </cfRule>
    <cfRule type="cellIs" dxfId="12862" priority="343" operator="greaterThan">
      <formula>#REF!</formula>
    </cfRule>
  </conditionalFormatting>
  <conditionalFormatting sqref="T19 T13:T15 T17">
    <cfRule type="cellIs" dxfId="12861" priority="341" operator="greaterThan">
      <formula>#REF!</formula>
    </cfRule>
  </conditionalFormatting>
  <conditionalFormatting sqref="W21">
    <cfRule type="cellIs" dxfId="12860" priority="338" operator="lessThan">
      <formula>#REF!</formula>
    </cfRule>
  </conditionalFormatting>
  <conditionalFormatting sqref="W11:X11">
    <cfRule type="cellIs" dxfId="12859" priority="337" operator="lessThan">
      <formula>#REF!</formula>
    </cfRule>
  </conditionalFormatting>
  <conditionalFormatting sqref="W12:X12">
    <cfRule type="cellIs" dxfId="12858" priority="336" operator="lessThan">
      <formula>#REF!</formula>
    </cfRule>
  </conditionalFormatting>
  <conditionalFormatting sqref="W20">
    <cfRule type="cellIs" dxfId="12857" priority="339" operator="lessThan">
      <formula>#REF!</formula>
    </cfRule>
    <cfRule type="cellIs" dxfId="12856" priority="340" operator="lessThan">
      <formula>#REF!</formula>
    </cfRule>
  </conditionalFormatting>
  <conditionalFormatting sqref="W30">
    <cfRule type="cellIs" dxfId="12855" priority="333" operator="lessThan">
      <formula>#REF!</formula>
    </cfRule>
  </conditionalFormatting>
  <conditionalFormatting sqref="W29">
    <cfRule type="cellIs" dxfId="12854" priority="334" operator="lessThan">
      <formula>#REF!</formula>
    </cfRule>
    <cfRule type="cellIs" dxfId="12853" priority="335" operator="lessThan">
      <formula>#REF!</formula>
    </cfRule>
  </conditionalFormatting>
  <conditionalFormatting sqref="W39">
    <cfRule type="cellIs" dxfId="12852" priority="332" operator="lessThan">
      <formula>#REF!</formula>
    </cfRule>
  </conditionalFormatting>
  <conditionalFormatting sqref="W9:X9">
    <cfRule type="cellIs" dxfId="12851" priority="330" operator="lessThan">
      <formula>#REF!</formula>
    </cfRule>
    <cfRule type="cellIs" dxfId="12850" priority="331" operator="greaterThan">
      <formula>#REF!</formula>
    </cfRule>
  </conditionalFormatting>
  <conditionalFormatting sqref="Y19 Y13:Y15 Y17">
    <cfRule type="cellIs" dxfId="12849" priority="329" operator="greaterThan">
      <formula>#REF!</formula>
    </cfRule>
  </conditionalFormatting>
  <conditionalFormatting sqref="AB21">
    <cfRule type="cellIs" dxfId="12848" priority="326" operator="lessThan">
      <formula>#REF!</formula>
    </cfRule>
  </conditionalFormatting>
  <conditionalFormatting sqref="AB11:AC11">
    <cfRule type="cellIs" dxfId="12847" priority="325" operator="lessThan">
      <formula>#REF!</formula>
    </cfRule>
  </conditionalFormatting>
  <conditionalFormatting sqref="AB12:AC12">
    <cfRule type="cellIs" dxfId="12846" priority="324" operator="lessThan">
      <formula>#REF!</formula>
    </cfRule>
  </conditionalFormatting>
  <conditionalFormatting sqref="AB20">
    <cfRule type="cellIs" dxfId="12845" priority="327" operator="lessThan">
      <formula>#REF!</formula>
    </cfRule>
    <cfRule type="cellIs" dxfId="12844" priority="328" operator="lessThan">
      <formula>#REF!</formula>
    </cfRule>
  </conditionalFormatting>
  <conditionalFormatting sqref="AB30">
    <cfRule type="cellIs" dxfId="12843" priority="321" operator="lessThan">
      <formula>#REF!</formula>
    </cfRule>
  </conditionalFormatting>
  <conditionalFormatting sqref="AB29">
    <cfRule type="cellIs" dxfId="12842" priority="322" operator="lessThan">
      <formula>#REF!</formula>
    </cfRule>
    <cfRule type="cellIs" dxfId="12841" priority="323" operator="lessThan">
      <formula>#REF!</formula>
    </cfRule>
  </conditionalFormatting>
  <conditionalFormatting sqref="AB39">
    <cfRule type="cellIs" dxfId="12840" priority="320" operator="lessThan">
      <formula>#REF!</formula>
    </cfRule>
  </conditionalFormatting>
  <conditionalFormatting sqref="AB9:AC9">
    <cfRule type="cellIs" dxfId="12839" priority="318" operator="lessThan">
      <formula>#REF!</formula>
    </cfRule>
    <cfRule type="cellIs" dxfId="12838" priority="319" operator="greaterThan">
      <formula>#REF!</formula>
    </cfRule>
  </conditionalFormatting>
  <conditionalFormatting sqref="AD19 AD13:AD15 AD17">
    <cfRule type="cellIs" dxfId="12837" priority="317" operator="greaterThan">
      <formula>#REF!</formula>
    </cfRule>
  </conditionalFormatting>
  <conditionalFormatting sqref="AG21">
    <cfRule type="cellIs" dxfId="12836" priority="314" operator="lessThan">
      <formula>#REF!</formula>
    </cfRule>
  </conditionalFormatting>
  <conditionalFormatting sqref="AG11:AH11">
    <cfRule type="cellIs" dxfId="12835" priority="313" operator="lessThan">
      <formula>#REF!</formula>
    </cfRule>
  </conditionalFormatting>
  <conditionalFormatting sqref="AG12:AH12">
    <cfRule type="cellIs" dxfId="12834" priority="312" operator="lessThan">
      <formula>#REF!</formula>
    </cfRule>
  </conditionalFormatting>
  <conditionalFormatting sqref="AG20">
    <cfRule type="cellIs" dxfId="12833" priority="315" operator="lessThan">
      <formula>#REF!</formula>
    </cfRule>
    <cfRule type="cellIs" dxfId="12832" priority="316" operator="lessThan">
      <formula>#REF!</formula>
    </cfRule>
  </conditionalFormatting>
  <conditionalFormatting sqref="AG30">
    <cfRule type="cellIs" dxfId="12831" priority="309" operator="lessThan">
      <formula>#REF!</formula>
    </cfRule>
  </conditionalFormatting>
  <conditionalFormatting sqref="AG29">
    <cfRule type="cellIs" dxfId="12830" priority="310" operator="lessThan">
      <formula>#REF!</formula>
    </cfRule>
    <cfRule type="cellIs" dxfId="12829" priority="311" operator="lessThan">
      <formula>#REF!</formula>
    </cfRule>
  </conditionalFormatting>
  <conditionalFormatting sqref="AG39">
    <cfRule type="cellIs" dxfId="12828" priority="308" operator="lessThan">
      <formula>#REF!</formula>
    </cfRule>
  </conditionalFormatting>
  <conditionalFormatting sqref="AG9:AH9">
    <cfRule type="cellIs" dxfId="12827" priority="306" operator="lessThan">
      <formula>#REF!</formula>
    </cfRule>
    <cfRule type="cellIs" dxfId="12826" priority="307" operator="greaterThan">
      <formula>#REF!</formula>
    </cfRule>
  </conditionalFormatting>
  <conditionalFormatting sqref="G17">
    <cfRule type="cellIs" dxfId="12825" priority="305" operator="greaterThan">
      <formula>#REF!</formula>
    </cfRule>
  </conditionalFormatting>
  <conditionalFormatting sqref="L19 L17 L14:L15">
    <cfRule type="cellIs" dxfId="12824" priority="304" operator="greaterThan">
      <formula>#REF!</formula>
    </cfRule>
  </conditionalFormatting>
  <conditionalFormatting sqref="P13:Q13">
    <cfRule type="cellIs" dxfId="12823" priority="303" operator="greaterThan">
      <formula>#REF!</formula>
    </cfRule>
  </conditionalFormatting>
  <conditionalFormatting sqref="P19:Q19 P15:Q15 P17:Q17 Q14">
    <cfRule type="cellIs" dxfId="12822" priority="302" operator="greaterThan">
      <formula>#REF!</formula>
    </cfRule>
  </conditionalFormatting>
  <conditionalFormatting sqref="U13:V13">
    <cfRule type="cellIs" dxfId="12821" priority="301" operator="greaterThan">
      <formula>#REF!</formula>
    </cfRule>
  </conditionalFormatting>
  <conditionalFormatting sqref="U19:V19 U14:V15 U17:V17">
    <cfRule type="cellIs" dxfId="12820" priority="300" operator="greaterThan">
      <formula>#REF!</formula>
    </cfRule>
  </conditionalFormatting>
  <conditionalFormatting sqref="Z13:AA13">
    <cfRule type="cellIs" dxfId="12819" priority="299" operator="greaterThan">
      <formula>#REF!</formula>
    </cfRule>
  </conditionalFormatting>
  <conditionalFormatting sqref="Z19:AA19 Z14:AA15 Z17:AA17">
    <cfRule type="cellIs" dxfId="12818" priority="298" operator="greaterThan">
      <formula>#REF!</formula>
    </cfRule>
  </conditionalFormatting>
  <conditionalFormatting sqref="AE13:AF13">
    <cfRule type="cellIs" dxfId="12817" priority="297" operator="greaterThan">
      <formula>#REF!</formula>
    </cfRule>
  </conditionalFormatting>
  <conditionalFormatting sqref="AE19:AF19 AE14:AF15 AE17:AF17">
    <cfRule type="cellIs" dxfId="12816" priority="296" operator="greaterThan">
      <formula>#REF!</formula>
    </cfRule>
  </conditionalFormatting>
  <conditionalFormatting sqref="M38">
    <cfRule type="cellIs" dxfId="12815" priority="294" operator="lessThan">
      <formula>#REF!</formula>
    </cfRule>
    <cfRule type="cellIs" dxfId="12814" priority="295" operator="lessThan">
      <formula>#REF!</formula>
    </cfRule>
  </conditionalFormatting>
  <conditionalFormatting sqref="R38">
    <cfRule type="cellIs" dxfId="12813" priority="292" operator="lessThan">
      <formula>#REF!</formula>
    </cfRule>
    <cfRule type="cellIs" dxfId="12812" priority="293" operator="lessThan">
      <formula>#REF!</formula>
    </cfRule>
  </conditionalFormatting>
  <conditionalFormatting sqref="W38">
    <cfRule type="cellIs" dxfId="12811" priority="290" operator="lessThan">
      <formula>#REF!</formula>
    </cfRule>
    <cfRule type="cellIs" dxfId="12810" priority="291" operator="lessThan">
      <formula>#REF!</formula>
    </cfRule>
  </conditionalFormatting>
  <conditionalFormatting sqref="AB38">
    <cfRule type="cellIs" dxfId="12809" priority="288" operator="lessThan">
      <formula>#REF!</formula>
    </cfRule>
    <cfRule type="cellIs" dxfId="12808" priority="289" operator="lessThan">
      <formula>#REF!</formula>
    </cfRule>
  </conditionalFormatting>
  <conditionalFormatting sqref="AG38">
    <cfRule type="cellIs" dxfId="12807" priority="286" operator="lessThan">
      <formula>#REF!</formula>
    </cfRule>
    <cfRule type="cellIs" dxfId="12806" priority="287" operator="lessThan">
      <formula>#REF!</formula>
    </cfRule>
  </conditionalFormatting>
  <conditionalFormatting sqref="N10">
    <cfRule type="cellIs" dxfId="12805" priority="285" operator="lessThan">
      <formula>#REF!</formula>
    </cfRule>
  </conditionalFormatting>
  <conditionalFormatting sqref="S10">
    <cfRule type="cellIs" dxfId="12804" priority="284" operator="lessThan">
      <formula>#REF!</formula>
    </cfRule>
  </conditionalFormatting>
  <conditionalFormatting sqref="X10">
    <cfRule type="cellIs" dxfId="12803" priority="283" operator="lessThan">
      <formula>#REF!</formula>
    </cfRule>
  </conditionalFormatting>
  <conditionalFormatting sqref="AC10">
    <cfRule type="cellIs" dxfId="12802" priority="282" operator="lessThan">
      <formula>#REF!</formula>
    </cfRule>
  </conditionalFormatting>
  <conditionalFormatting sqref="AH10">
    <cfRule type="cellIs" dxfId="12801" priority="281" operator="lessThan">
      <formula>#REF!</formula>
    </cfRule>
  </conditionalFormatting>
  <conditionalFormatting sqref="AI19 AI13:AI15 AI17">
    <cfRule type="cellIs" dxfId="12800" priority="280" operator="greaterThan">
      <formula>#REF!</formula>
    </cfRule>
  </conditionalFormatting>
  <conditionalFormatting sqref="AL21">
    <cfRule type="cellIs" dxfId="12799" priority="277" operator="lessThan">
      <formula>#REF!</formula>
    </cfRule>
  </conditionalFormatting>
  <conditionalFormatting sqref="AL11:AM11">
    <cfRule type="cellIs" dxfId="12798" priority="276" operator="lessThan">
      <formula>#REF!</formula>
    </cfRule>
  </conditionalFormatting>
  <conditionalFormatting sqref="AL12:AM12">
    <cfRule type="cellIs" dxfId="12797" priority="275" operator="lessThan">
      <formula>#REF!</formula>
    </cfRule>
  </conditionalFormatting>
  <conditionalFormatting sqref="AL20">
    <cfRule type="cellIs" dxfId="12796" priority="278" operator="lessThan">
      <formula>#REF!</formula>
    </cfRule>
    <cfRule type="cellIs" dxfId="12795" priority="279" operator="lessThan">
      <formula>#REF!</formula>
    </cfRule>
  </conditionalFormatting>
  <conditionalFormatting sqref="AL30">
    <cfRule type="cellIs" dxfId="12794" priority="272" operator="lessThan">
      <formula>#REF!</formula>
    </cfRule>
  </conditionalFormatting>
  <conditionalFormatting sqref="AL29">
    <cfRule type="cellIs" dxfId="12793" priority="273" operator="lessThan">
      <formula>#REF!</formula>
    </cfRule>
    <cfRule type="cellIs" dxfId="12792" priority="274" operator="lessThan">
      <formula>#REF!</formula>
    </cfRule>
  </conditionalFormatting>
  <conditionalFormatting sqref="AL39">
    <cfRule type="cellIs" dxfId="12791" priority="271" operator="lessThan">
      <formula>#REF!</formula>
    </cfRule>
  </conditionalFormatting>
  <conditionalFormatting sqref="AL9:AM9">
    <cfRule type="cellIs" dxfId="12790" priority="269" operator="lessThan">
      <formula>#REF!</formula>
    </cfRule>
    <cfRule type="cellIs" dxfId="12789" priority="270" operator="greaterThan">
      <formula>#REF!</formula>
    </cfRule>
  </conditionalFormatting>
  <conditionalFormatting sqref="AJ13:AK13">
    <cfRule type="cellIs" dxfId="12788" priority="268" operator="greaterThan">
      <formula>#REF!</formula>
    </cfRule>
  </conditionalFormatting>
  <conditionalFormatting sqref="AJ19:AK19 AJ14:AK15 AJ17:AK17">
    <cfRule type="cellIs" dxfId="12787" priority="267" operator="greaterThan">
      <formula>#REF!</formula>
    </cfRule>
  </conditionalFormatting>
  <conditionalFormatting sqref="AL38">
    <cfRule type="cellIs" dxfId="12786" priority="265" operator="lessThan">
      <formula>#REF!</formula>
    </cfRule>
    <cfRule type="cellIs" dxfId="12785" priority="266" operator="lessThan">
      <formula>#REF!</formula>
    </cfRule>
  </conditionalFormatting>
  <conditionalFormatting sqref="AM10">
    <cfRule type="cellIs" dxfId="12784" priority="264" operator="lessThan">
      <formula>#REF!</formula>
    </cfRule>
  </conditionalFormatting>
  <conditionalFormatting sqref="AN19 AN13:AN15 AN17">
    <cfRule type="cellIs" dxfId="12783" priority="263" operator="greaterThan">
      <formula>#REF!</formula>
    </cfRule>
  </conditionalFormatting>
  <conditionalFormatting sqref="AQ21">
    <cfRule type="cellIs" dxfId="12782" priority="260" operator="lessThan">
      <formula>#REF!</formula>
    </cfRule>
  </conditionalFormatting>
  <conditionalFormatting sqref="AQ11:AR11">
    <cfRule type="cellIs" dxfId="12781" priority="259" operator="lessThan">
      <formula>#REF!</formula>
    </cfRule>
  </conditionalFormatting>
  <conditionalFormatting sqref="AQ12:AR12">
    <cfRule type="cellIs" dxfId="12780" priority="258" operator="lessThan">
      <formula>#REF!</formula>
    </cfRule>
  </conditionalFormatting>
  <conditionalFormatting sqref="AQ20">
    <cfRule type="cellIs" dxfId="12779" priority="261" operator="lessThan">
      <formula>#REF!</formula>
    </cfRule>
    <cfRule type="cellIs" dxfId="12778" priority="262" operator="lessThan">
      <formula>#REF!</formula>
    </cfRule>
  </conditionalFormatting>
  <conditionalFormatting sqref="AQ30">
    <cfRule type="cellIs" dxfId="12777" priority="255" operator="lessThan">
      <formula>#REF!</formula>
    </cfRule>
  </conditionalFormatting>
  <conditionalFormatting sqref="AQ29">
    <cfRule type="cellIs" dxfId="12776" priority="256" operator="lessThan">
      <formula>#REF!</formula>
    </cfRule>
    <cfRule type="cellIs" dxfId="12775" priority="257" operator="lessThan">
      <formula>#REF!</formula>
    </cfRule>
  </conditionalFormatting>
  <conditionalFormatting sqref="AQ39">
    <cfRule type="cellIs" dxfId="12774" priority="254" operator="lessThan">
      <formula>#REF!</formula>
    </cfRule>
  </conditionalFormatting>
  <conditionalFormatting sqref="AQ9:AR9">
    <cfRule type="cellIs" dxfId="12773" priority="252" operator="lessThan">
      <formula>#REF!</formula>
    </cfRule>
    <cfRule type="cellIs" dxfId="12772" priority="253" operator="greaterThan">
      <formula>#REF!</formula>
    </cfRule>
  </conditionalFormatting>
  <conditionalFormatting sqref="AO13:AP13">
    <cfRule type="cellIs" dxfId="12771" priority="251" operator="greaterThan">
      <formula>#REF!</formula>
    </cfRule>
  </conditionalFormatting>
  <conditionalFormatting sqref="AO19:AP19 AO14:AP15 AO17:AP17">
    <cfRule type="cellIs" dxfId="12770" priority="250" operator="greaterThan">
      <formula>#REF!</formula>
    </cfRule>
  </conditionalFormatting>
  <conditionalFormatting sqref="AQ38">
    <cfRule type="cellIs" dxfId="12769" priority="248" operator="lessThan">
      <formula>#REF!</formula>
    </cfRule>
    <cfRule type="cellIs" dxfId="12768" priority="249" operator="lessThan">
      <formula>#REF!</formula>
    </cfRule>
  </conditionalFormatting>
  <conditionalFormatting sqref="AR10">
    <cfRule type="cellIs" dxfId="12767" priority="247" operator="lessThan">
      <formula>#REF!</formula>
    </cfRule>
  </conditionalFormatting>
  <conditionalFormatting sqref="AS19 AS13:AS15 AS17">
    <cfRule type="cellIs" dxfId="12766" priority="246" operator="greaterThan">
      <formula>#REF!</formula>
    </cfRule>
  </conditionalFormatting>
  <conditionalFormatting sqref="AV21">
    <cfRule type="cellIs" dxfId="12765" priority="243" operator="lessThan">
      <formula>#REF!</formula>
    </cfRule>
  </conditionalFormatting>
  <conditionalFormatting sqref="AV11:AW11">
    <cfRule type="cellIs" dxfId="12764" priority="242" operator="lessThan">
      <formula>#REF!</formula>
    </cfRule>
  </conditionalFormatting>
  <conditionalFormatting sqref="AV12:AW12">
    <cfRule type="cellIs" dxfId="12763" priority="241" operator="lessThan">
      <formula>#REF!</formula>
    </cfRule>
  </conditionalFormatting>
  <conditionalFormatting sqref="AV20">
    <cfRule type="cellIs" dxfId="12762" priority="244" operator="lessThan">
      <formula>#REF!</formula>
    </cfRule>
    <cfRule type="cellIs" dxfId="12761" priority="245" operator="lessThan">
      <formula>#REF!</formula>
    </cfRule>
  </conditionalFormatting>
  <conditionalFormatting sqref="AV30">
    <cfRule type="cellIs" dxfId="12760" priority="238" operator="lessThan">
      <formula>#REF!</formula>
    </cfRule>
  </conditionalFormatting>
  <conditionalFormatting sqref="AV29">
    <cfRule type="cellIs" dxfId="12759" priority="239" operator="lessThan">
      <formula>#REF!</formula>
    </cfRule>
    <cfRule type="cellIs" dxfId="12758" priority="240" operator="lessThan">
      <formula>#REF!</formula>
    </cfRule>
  </conditionalFormatting>
  <conditionalFormatting sqref="AV39">
    <cfRule type="cellIs" dxfId="12757" priority="237" operator="lessThan">
      <formula>#REF!</formula>
    </cfRule>
  </conditionalFormatting>
  <conditionalFormatting sqref="AV9:AW9">
    <cfRule type="cellIs" dxfId="12756" priority="235" operator="lessThan">
      <formula>#REF!</formula>
    </cfRule>
    <cfRule type="cellIs" dxfId="12755" priority="236" operator="greaterThan">
      <formula>#REF!</formula>
    </cfRule>
  </conditionalFormatting>
  <conditionalFormatting sqref="AT13:AU13">
    <cfRule type="cellIs" dxfId="12754" priority="234" operator="greaterThan">
      <formula>#REF!</formula>
    </cfRule>
  </conditionalFormatting>
  <conditionalFormatting sqref="AT19:AU19 AT14:AU15 AT17:AU17">
    <cfRule type="cellIs" dxfId="12753" priority="233" operator="greaterThan">
      <formula>#REF!</formula>
    </cfRule>
  </conditionalFormatting>
  <conditionalFormatting sqref="AV38">
    <cfRule type="cellIs" dxfId="12752" priority="231" operator="lessThan">
      <formula>#REF!</formula>
    </cfRule>
    <cfRule type="cellIs" dxfId="12751" priority="232" operator="lessThan">
      <formula>#REF!</formula>
    </cfRule>
  </conditionalFormatting>
  <conditionalFormatting sqref="AW10">
    <cfRule type="cellIs" dxfId="12750" priority="230" operator="lessThan">
      <formula>#REF!</formula>
    </cfRule>
  </conditionalFormatting>
  <conditionalFormatting sqref="AX19 AX13:AX15 AX17">
    <cfRule type="cellIs" dxfId="12749" priority="229" operator="greaterThan">
      <formula>#REF!</formula>
    </cfRule>
  </conditionalFormatting>
  <conditionalFormatting sqref="BA21">
    <cfRule type="cellIs" dxfId="12748" priority="226" operator="lessThan">
      <formula>#REF!</formula>
    </cfRule>
  </conditionalFormatting>
  <conditionalFormatting sqref="BA11:BB11">
    <cfRule type="cellIs" dxfId="12747" priority="225" operator="lessThan">
      <formula>#REF!</formula>
    </cfRule>
  </conditionalFormatting>
  <conditionalFormatting sqref="BA12:BB12">
    <cfRule type="cellIs" dxfId="12746" priority="224" operator="lessThan">
      <formula>#REF!</formula>
    </cfRule>
  </conditionalFormatting>
  <conditionalFormatting sqref="BA20">
    <cfRule type="cellIs" dxfId="12745" priority="227" operator="lessThan">
      <formula>#REF!</formula>
    </cfRule>
    <cfRule type="cellIs" dxfId="12744" priority="228" operator="lessThan">
      <formula>#REF!</formula>
    </cfRule>
  </conditionalFormatting>
  <conditionalFormatting sqref="BA30">
    <cfRule type="cellIs" dxfId="12743" priority="221" operator="lessThan">
      <formula>#REF!</formula>
    </cfRule>
  </conditionalFormatting>
  <conditionalFormatting sqref="BA29">
    <cfRule type="cellIs" dxfId="12742" priority="222" operator="lessThan">
      <formula>#REF!</formula>
    </cfRule>
    <cfRule type="cellIs" dxfId="12741" priority="223" operator="lessThan">
      <formula>#REF!</formula>
    </cfRule>
  </conditionalFormatting>
  <conditionalFormatting sqref="BA39">
    <cfRule type="cellIs" dxfId="12740" priority="220" operator="lessThan">
      <formula>#REF!</formula>
    </cfRule>
  </conditionalFormatting>
  <conditionalFormatting sqref="BA9:BB9">
    <cfRule type="cellIs" dxfId="12739" priority="218" operator="lessThan">
      <formula>#REF!</formula>
    </cfRule>
    <cfRule type="cellIs" dxfId="12738" priority="219" operator="greaterThan">
      <formula>#REF!</formula>
    </cfRule>
  </conditionalFormatting>
  <conditionalFormatting sqref="AY13:AZ13">
    <cfRule type="cellIs" dxfId="12737" priority="217" operator="greaterThan">
      <formula>#REF!</formula>
    </cfRule>
  </conditionalFormatting>
  <conditionalFormatting sqref="AY19:AZ19 AY14:AZ15 AY17:AZ17">
    <cfRule type="cellIs" dxfId="12736" priority="216" operator="greaterThan">
      <formula>#REF!</formula>
    </cfRule>
  </conditionalFormatting>
  <conditionalFormatting sqref="BA38">
    <cfRule type="cellIs" dxfId="12735" priority="214" operator="lessThan">
      <formula>#REF!</formula>
    </cfRule>
    <cfRule type="cellIs" dxfId="12734" priority="215" operator="lessThan">
      <formula>#REF!</formula>
    </cfRule>
  </conditionalFormatting>
  <conditionalFormatting sqref="BB10">
    <cfRule type="cellIs" dxfId="12733" priority="213" operator="lessThan">
      <formula>#REF!</formula>
    </cfRule>
  </conditionalFormatting>
  <conditionalFormatting sqref="BC19 BC13:BC15 BC17">
    <cfRule type="cellIs" dxfId="12732" priority="212" operator="greaterThan">
      <formula>#REF!</formula>
    </cfRule>
  </conditionalFormatting>
  <conditionalFormatting sqref="BF21">
    <cfRule type="cellIs" dxfId="12731" priority="209" operator="lessThan">
      <formula>#REF!</formula>
    </cfRule>
  </conditionalFormatting>
  <conditionalFormatting sqref="BF11">
    <cfRule type="cellIs" dxfId="12730" priority="208" operator="lessThan">
      <formula>#REF!</formula>
    </cfRule>
  </conditionalFormatting>
  <conditionalFormatting sqref="BF12">
    <cfRule type="cellIs" dxfId="12729" priority="207" operator="lessThan">
      <formula>#REF!</formula>
    </cfRule>
  </conditionalFormatting>
  <conditionalFormatting sqref="BF20">
    <cfRule type="cellIs" dxfId="12728" priority="210" operator="lessThan">
      <formula>#REF!</formula>
    </cfRule>
    <cfRule type="cellIs" dxfId="12727" priority="211" operator="lessThan">
      <formula>#REF!</formula>
    </cfRule>
  </conditionalFormatting>
  <conditionalFormatting sqref="BF30">
    <cfRule type="cellIs" dxfId="12726" priority="204" operator="lessThan">
      <formula>#REF!</formula>
    </cfRule>
  </conditionalFormatting>
  <conditionalFormatting sqref="BF29">
    <cfRule type="cellIs" dxfId="12725" priority="205" operator="lessThan">
      <formula>#REF!</formula>
    </cfRule>
    <cfRule type="cellIs" dxfId="12724" priority="206" operator="lessThan">
      <formula>#REF!</formula>
    </cfRule>
  </conditionalFormatting>
  <conditionalFormatting sqref="BF39">
    <cfRule type="cellIs" dxfId="12723" priority="203" operator="lessThan">
      <formula>#REF!</formula>
    </cfRule>
  </conditionalFormatting>
  <conditionalFormatting sqref="BF9">
    <cfRule type="cellIs" dxfId="12722" priority="201" operator="lessThan">
      <formula>#REF!</formula>
    </cfRule>
    <cfRule type="cellIs" dxfId="12721" priority="202" operator="greaterThan">
      <formula>#REF!</formula>
    </cfRule>
  </conditionalFormatting>
  <conditionalFormatting sqref="BD13:BE13">
    <cfRule type="cellIs" dxfId="12720" priority="200" operator="greaterThan">
      <formula>#REF!</formula>
    </cfRule>
  </conditionalFormatting>
  <conditionalFormatting sqref="BD19:BE19 BD14:BE15 BD17:BE17">
    <cfRule type="cellIs" dxfId="12719" priority="199" operator="greaterThan">
      <formula>#REF!</formula>
    </cfRule>
  </conditionalFormatting>
  <conditionalFormatting sqref="BF38">
    <cfRule type="cellIs" dxfId="12718" priority="197" operator="lessThan">
      <formula>#REF!</formula>
    </cfRule>
    <cfRule type="cellIs" dxfId="12717" priority="198" operator="lessThan">
      <formula>#REF!</formula>
    </cfRule>
  </conditionalFormatting>
  <conditionalFormatting sqref="J17">
    <cfRule type="cellIs" dxfId="12716" priority="196" operator="greaterThan">
      <formula>#REF!</formula>
    </cfRule>
  </conditionalFormatting>
  <conditionalFormatting sqref="K17">
    <cfRule type="cellIs" dxfId="12715" priority="195" operator="greaterThan">
      <formula>#REF!</formula>
    </cfRule>
  </conditionalFormatting>
  <conditionalFormatting sqref="O14">
    <cfRule type="cellIs" dxfId="12714" priority="194" operator="greaterThan">
      <formula>#REF!</formula>
    </cfRule>
  </conditionalFormatting>
  <conditionalFormatting sqref="P14">
    <cfRule type="cellIs" dxfId="12713" priority="193" operator="greaterThan">
      <formula>#REF!</formula>
    </cfRule>
  </conditionalFormatting>
  <conditionalFormatting sqref="O16">
    <cfRule type="cellIs" dxfId="12712" priority="192" operator="greaterThan">
      <formula>#REF!</formula>
    </cfRule>
  </conditionalFormatting>
  <conditionalFormatting sqref="G13 G15">
    <cfRule type="cellIs" dxfId="12711" priority="191" operator="greaterThan">
      <formula>#REF!</formula>
    </cfRule>
  </conditionalFormatting>
  <conditionalFormatting sqref="G14">
    <cfRule type="cellIs" dxfId="12710" priority="190" operator="greaterThan">
      <formula>#REF!</formula>
    </cfRule>
  </conditionalFormatting>
  <conditionalFormatting sqref="BG11">
    <cfRule type="cellIs" dxfId="12709" priority="187" operator="lessThan">
      <formula>#REF!</formula>
    </cfRule>
  </conditionalFormatting>
  <conditionalFormatting sqref="BG12">
    <cfRule type="cellIs" dxfId="12708" priority="186" operator="lessThan">
      <formula>#REF!</formula>
    </cfRule>
  </conditionalFormatting>
  <conditionalFormatting sqref="BG9">
    <cfRule type="cellIs" dxfId="12707" priority="184" operator="lessThan">
      <formula>#REF!</formula>
    </cfRule>
    <cfRule type="cellIs" dxfId="12706" priority="185" operator="greaterThan">
      <formula>#REF!</formula>
    </cfRule>
  </conditionalFormatting>
  <conditionalFormatting sqref="BG10">
    <cfRule type="cellIs" dxfId="12705" priority="183" operator="lessThan">
      <formula>#REF!</formula>
    </cfRule>
  </conditionalFormatting>
  <conditionalFormatting sqref="N21">
    <cfRule type="cellIs" dxfId="12704" priority="180" operator="lessThan">
      <formula>#REF!</formula>
    </cfRule>
  </conditionalFormatting>
  <conditionalFormatting sqref="N20">
    <cfRule type="cellIs" dxfId="12703" priority="181" operator="lessThan">
      <formula>#REF!</formula>
    </cfRule>
    <cfRule type="cellIs" dxfId="12702" priority="182" operator="lessThan">
      <formula>#REF!</formula>
    </cfRule>
  </conditionalFormatting>
  <conditionalFormatting sqref="N30">
    <cfRule type="cellIs" dxfId="12701" priority="177" operator="lessThan">
      <formula>#REF!</formula>
    </cfRule>
  </conditionalFormatting>
  <conditionalFormatting sqref="N29">
    <cfRule type="cellIs" dxfId="12700" priority="178" operator="lessThan">
      <formula>#REF!</formula>
    </cfRule>
    <cfRule type="cellIs" dxfId="12699" priority="179" operator="lessThan">
      <formula>#REF!</formula>
    </cfRule>
  </conditionalFormatting>
  <conditionalFormatting sqref="N39">
    <cfRule type="cellIs" dxfId="12698" priority="174" operator="lessThan">
      <formula>#REF!</formula>
    </cfRule>
  </conditionalFormatting>
  <conditionalFormatting sqref="N38">
    <cfRule type="cellIs" dxfId="12697" priority="175" operator="lessThan">
      <formula>#REF!</formula>
    </cfRule>
    <cfRule type="cellIs" dxfId="12696" priority="176" operator="lessThan">
      <formula>#REF!</formula>
    </cfRule>
  </conditionalFormatting>
  <conditionalFormatting sqref="S21">
    <cfRule type="cellIs" dxfId="12695" priority="171" operator="lessThan">
      <formula>#REF!</formula>
    </cfRule>
  </conditionalFormatting>
  <conditionalFormatting sqref="S20">
    <cfRule type="cellIs" dxfId="12694" priority="172" operator="lessThan">
      <formula>#REF!</formula>
    </cfRule>
    <cfRule type="cellIs" dxfId="12693" priority="173" operator="lessThan">
      <formula>#REF!</formula>
    </cfRule>
  </conditionalFormatting>
  <conditionalFormatting sqref="S30">
    <cfRule type="cellIs" dxfId="12692" priority="168" operator="lessThan">
      <formula>#REF!</formula>
    </cfRule>
  </conditionalFormatting>
  <conditionalFormatting sqref="S29">
    <cfRule type="cellIs" dxfId="12691" priority="169" operator="lessThan">
      <formula>#REF!</formula>
    </cfRule>
    <cfRule type="cellIs" dxfId="12690" priority="170" operator="lessThan">
      <formula>#REF!</formula>
    </cfRule>
  </conditionalFormatting>
  <conditionalFormatting sqref="S39">
    <cfRule type="cellIs" dxfId="12689" priority="165" operator="lessThan">
      <formula>#REF!</formula>
    </cfRule>
  </conditionalFormatting>
  <conditionalFormatting sqref="S38">
    <cfRule type="cellIs" dxfId="12688" priority="166" operator="lessThan">
      <formula>#REF!</formula>
    </cfRule>
    <cfRule type="cellIs" dxfId="12687" priority="167" operator="lessThan">
      <formula>#REF!</formula>
    </cfRule>
  </conditionalFormatting>
  <conditionalFormatting sqref="X21">
    <cfRule type="cellIs" dxfId="12686" priority="162" operator="lessThan">
      <formula>#REF!</formula>
    </cfRule>
  </conditionalFormatting>
  <conditionalFormatting sqref="X20">
    <cfRule type="cellIs" dxfId="12685" priority="163" operator="lessThan">
      <formula>#REF!</formula>
    </cfRule>
    <cfRule type="cellIs" dxfId="12684" priority="164" operator="lessThan">
      <formula>#REF!</formula>
    </cfRule>
  </conditionalFormatting>
  <conditionalFormatting sqref="X30">
    <cfRule type="cellIs" dxfId="12683" priority="159" operator="lessThan">
      <formula>#REF!</formula>
    </cfRule>
  </conditionalFormatting>
  <conditionalFormatting sqref="X29">
    <cfRule type="cellIs" dxfId="12682" priority="160" operator="lessThan">
      <formula>#REF!</formula>
    </cfRule>
    <cfRule type="cellIs" dxfId="12681" priority="161" operator="lessThan">
      <formula>#REF!</formula>
    </cfRule>
  </conditionalFormatting>
  <conditionalFormatting sqref="X39">
    <cfRule type="cellIs" dxfId="12680" priority="156" operator="lessThan">
      <formula>#REF!</formula>
    </cfRule>
  </conditionalFormatting>
  <conditionalFormatting sqref="X38">
    <cfRule type="cellIs" dxfId="12679" priority="157" operator="lessThan">
      <formula>#REF!</formula>
    </cfRule>
    <cfRule type="cellIs" dxfId="12678" priority="158" operator="lessThan">
      <formula>#REF!</formula>
    </cfRule>
  </conditionalFormatting>
  <conditionalFormatting sqref="AC21">
    <cfRule type="cellIs" dxfId="12677" priority="153" operator="lessThan">
      <formula>#REF!</formula>
    </cfRule>
  </conditionalFormatting>
  <conditionalFormatting sqref="AC20">
    <cfRule type="cellIs" dxfId="12676" priority="154" operator="lessThan">
      <formula>#REF!</formula>
    </cfRule>
    <cfRule type="cellIs" dxfId="12675" priority="155" operator="lessThan">
      <formula>#REF!</formula>
    </cfRule>
  </conditionalFormatting>
  <conditionalFormatting sqref="AC30">
    <cfRule type="cellIs" dxfId="12674" priority="150" operator="lessThan">
      <formula>#REF!</formula>
    </cfRule>
  </conditionalFormatting>
  <conditionalFormatting sqref="AC29">
    <cfRule type="cellIs" dxfId="12673" priority="151" operator="lessThan">
      <formula>#REF!</formula>
    </cfRule>
    <cfRule type="cellIs" dxfId="12672" priority="152" operator="lessThan">
      <formula>#REF!</formula>
    </cfRule>
  </conditionalFormatting>
  <conditionalFormatting sqref="AC39">
    <cfRule type="cellIs" dxfId="12671" priority="147" operator="lessThan">
      <formula>#REF!</formula>
    </cfRule>
  </conditionalFormatting>
  <conditionalFormatting sqref="AC38">
    <cfRule type="cellIs" dxfId="12670" priority="148" operator="lessThan">
      <formula>#REF!</formula>
    </cfRule>
    <cfRule type="cellIs" dxfId="12669" priority="149" operator="lessThan">
      <formula>#REF!</formula>
    </cfRule>
  </conditionalFormatting>
  <conditionalFormatting sqref="AH21">
    <cfRule type="cellIs" dxfId="12668" priority="144" operator="lessThan">
      <formula>#REF!</formula>
    </cfRule>
  </conditionalFormatting>
  <conditionalFormatting sqref="AH20">
    <cfRule type="cellIs" dxfId="12667" priority="145" operator="lessThan">
      <formula>#REF!</formula>
    </cfRule>
    <cfRule type="cellIs" dxfId="12666" priority="146" operator="lessThan">
      <formula>#REF!</formula>
    </cfRule>
  </conditionalFormatting>
  <conditionalFormatting sqref="AH30">
    <cfRule type="cellIs" dxfId="12665" priority="141" operator="lessThan">
      <formula>#REF!</formula>
    </cfRule>
  </conditionalFormatting>
  <conditionalFormatting sqref="AH29">
    <cfRule type="cellIs" dxfId="12664" priority="142" operator="lessThan">
      <formula>#REF!</formula>
    </cfRule>
    <cfRule type="cellIs" dxfId="12663" priority="143" operator="lessThan">
      <formula>#REF!</formula>
    </cfRule>
  </conditionalFormatting>
  <conditionalFormatting sqref="AH39">
    <cfRule type="cellIs" dxfId="12662" priority="138" operator="lessThan">
      <formula>#REF!</formula>
    </cfRule>
  </conditionalFormatting>
  <conditionalFormatting sqref="AH38">
    <cfRule type="cellIs" dxfId="12661" priority="139" operator="lessThan">
      <formula>#REF!</formula>
    </cfRule>
    <cfRule type="cellIs" dxfId="12660" priority="140" operator="lessThan">
      <formula>#REF!</formula>
    </cfRule>
  </conditionalFormatting>
  <conditionalFormatting sqref="AM21">
    <cfRule type="cellIs" dxfId="12659" priority="135" operator="lessThan">
      <formula>#REF!</formula>
    </cfRule>
  </conditionalFormatting>
  <conditionalFormatting sqref="AM20">
    <cfRule type="cellIs" dxfId="12658" priority="136" operator="lessThan">
      <formula>#REF!</formula>
    </cfRule>
    <cfRule type="cellIs" dxfId="12657" priority="137" operator="lessThan">
      <formula>#REF!</formula>
    </cfRule>
  </conditionalFormatting>
  <conditionalFormatting sqref="AM30">
    <cfRule type="cellIs" dxfId="12656" priority="132" operator="lessThan">
      <formula>#REF!</formula>
    </cfRule>
  </conditionalFormatting>
  <conditionalFormatting sqref="AM29">
    <cfRule type="cellIs" dxfId="12655" priority="133" operator="lessThan">
      <formula>#REF!</formula>
    </cfRule>
    <cfRule type="cellIs" dxfId="12654" priority="134" operator="lessThan">
      <formula>#REF!</formula>
    </cfRule>
  </conditionalFormatting>
  <conditionalFormatting sqref="AM39">
    <cfRule type="cellIs" dxfId="12653" priority="129" operator="lessThan">
      <formula>#REF!</formula>
    </cfRule>
  </conditionalFormatting>
  <conditionalFormatting sqref="AM38">
    <cfRule type="cellIs" dxfId="12652" priority="130" operator="lessThan">
      <formula>#REF!</formula>
    </cfRule>
    <cfRule type="cellIs" dxfId="12651" priority="131" operator="lessThan">
      <formula>#REF!</formula>
    </cfRule>
  </conditionalFormatting>
  <conditionalFormatting sqref="AR21">
    <cfRule type="cellIs" dxfId="12650" priority="126" operator="lessThan">
      <formula>#REF!</formula>
    </cfRule>
  </conditionalFormatting>
  <conditionalFormatting sqref="AR20">
    <cfRule type="cellIs" dxfId="12649" priority="127" operator="lessThan">
      <formula>#REF!</formula>
    </cfRule>
    <cfRule type="cellIs" dxfId="12648" priority="128" operator="lessThan">
      <formula>#REF!</formula>
    </cfRule>
  </conditionalFormatting>
  <conditionalFormatting sqref="AR30">
    <cfRule type="cellIs" dxfId="12647" priority="123" operator="lessThan">
      <formula>#REF!</formula>
    </cfRule>
  </conditionalFormatting>
  <conditionalFormatting sqref="AR29">
    <cfRule type="cellIs" dxfId="12646" priority="124" operator="lessThan">
      <formula>#REF!</formula>
    </cfRule>
    <cfRule type="cellIs" dxfId="12645" priority="125" operator="lessThan">
      <formula>#REF!</formula>
    </cfRule>
  </conditionalFormatting>
  <conditionalFormatting sqref="AR39">
    <cfRule type="cellIs" dxfId="12644" priority="120" operator="lessThan">
      <formula>#REF!</formula>
    </cfRule>
  </conditionalFormatting>
  <conditionalFormatting sqref="AR38">
    <cfRule type="cellIs" dxfId="12643" priority="121" operator="lessThan">
      <formula>#REF!</formula>
    </cfRule>
    <cfRule type="cellIs" dxfId="12642" priority="122" operator="lessThan">
      <formula>#REF!</formula>
    </cfRule>
  </conditionalFormatting>
  <conditionalFormatting sqref="AW21">
    <cfRule type="cellIs" dxfId="12641" priority="117" operator="lessThan">
      <formula>#REF!</formula>
    </cfRule>
  </conditionalFormatting>
  <conditionalFormatting sqref="AW20">
    <cfRule type="cellIs" dxfId="12640" priority="118" operator="lessThan">
      <formula>#REF!</formula>
    </cfRule>
    <cfRule type="cellIs" dxfId="12639" priority="119" operator="lessThan">
      <formula>#REF!</formula>
    </cfRule>
  </conditionalFormatting>
  <conditionalFormatting sqref="AW30">
    <cfRule type="cellIs" dxfId="12638" priority="114" operator="lessThan">
      <formula>#REF!</formula>
    </cfRule>
  </conditionalFormatting>
  <conditionalFormatting sqref="AW29">
    <cfRule type="cellIs" dxfId="12637" priority="115" operator="lessThan">
      <formula>#REF!</formula>
    </cfRule>
    <cfRule type="cellIs" dxfId="12636" priority="116" operator="lessThan">
      <formula>#REF!</formula>
    </cfRule>
  </conditionalFormatting>
  <conditionalFormatting sqref="AW39">
    <cfRule type="cellIs" dxfId="12635" priority="111" operator="lessThan">
      <formula>#REF!</formula>
    </cfRule>
  </conditionalFormatting>
  <conditionalFormatting sqref="AW38">
    <cfRule type="cellIs" dxfId="12634" priority="112" operator="lessThan">
      <formula>#REF!</formula>
    </cfRule>
    <cfRule type="cellIs" dxfId="12633" priority="113" operator="lessThan">
      <formula>#REF!</formula>
    </cfRule>
  </conditionalFormatting>
  <conditionalFormatting sqref="BB21">
    <cfRule type="cellIs" dxfId="12632" priority="108" operator="lessThan">
      <formula>#REF!</formula>
    </cfRule>
  </conditionalFormatting>
  <conditionalFormatting sqref="BB20">
    <cfRule type="cellIs" dxfId="12631" priority="109" operator="lessThan">
      <formula>#REF!</formula>
    </cfRule>
    <cfRule type="cellIs" dxfId="12630" priority="110" operator="lessThan">
      <formula>#REF!</formula>
    </cfRule>
  </conditionalFormatting>
  <conditionalFormatting sqref="BB30">
    <cfRule type="cellIs" dxfId="12629" priority="105" operator="lessThan">
      <formula>#REF!</formula>
    </cfRule>
  </conditionalFormatting>
  <conditionalFormatting sqref="BB29">
    <cfRule type="cellIs" dxfId="12628" priority="106" operator="lessThan">
      <formula>#REF!</formula>
    </cfRule>
    <cfRule type="cellIs" dxfId="12627" priority="107" operator="lessThan">
      <formula>#REF!</formula>
    </cfRule>
  </conditionalFormatting>
  <conditionalFormatting sqref="BB39">
    <cfRule type="cellIs" dxfId="12626" priority="102" operator="lessThan">
      <formula>#REF!</formula>
    </cfRule>
  </conditionalFormatting>
  <conditionalFormatting sqref="BB38">
    <cfRule type="cellIs" dxfId="12625" priority="103" operator="lessThan">
      <formula>#REF!</formula>
    </cfRule>
    <cfRule type="cellIs" dxfId="12624" priority="104" operator="lessThan">
      <formula>#REF!</formula>
    </cfRule>
  </conditionalFormatting>
  <conditionalFormatting sqref="BG21">
    <cfRule type="cellIs" dxfId="12623" priority="99" operator="lessThan">
      <formula>#REF!</formula>
    </cfRule>
  </conditionalFormatting>
  <conditionalFormatting sqref="BG20">
    <cfRule type="cellIs" dxfId="12622" priority="100" operator="lessThan">
      <formula>#REF!</formula>
    </cfRule>
    <cfRule type="cellIs" dxfId="12621" priority="101" operator="lessThan">
      <formula>#REF!</formula>
    </cfRule>
  </conditionalFormatting>
  <conditionalFormatting sqref="BG30">
    <cfRule type="cellIs" dxfId="12620" priority="96" operator="lessThan">
      <formula>#REF!</formula>
    </cfRule>
  </conditionalFormatting>
  <conditionalFormatting sqref="BG29">
    <cfRule type="cellIs" dxfId="12619" priority="97" operator="lessThan">
      <formula>#REF!</formula>
    </cfRule>
    <cfRule type="cellIs" dxfId="12618" priority="98" operator="lessThan">
      <formula>#REF!</formula>
    </cfRule>
  </conditionalFormatting>
  <conditionalFormatting sqref="BG39">
    <cfRule type="cellIs" dxfId="12617" priority="93" operator="lessThan">
      <formula>#REF!</formula>
    </cfRule>
  </conditionalFormatting>
  <conditionalFormatting sqref="BG38">
    <cfRule type="cellIs" dxfId="12616" priority="94" operator="lessThan">
      <formula>#REF!</formula>
    </cfRule>
    <cfRule type="cellIs" dxfId="12615" priority="95" operator="lessThan">
      <formula>#REF!</formula>
    </cfRule>
  </conditionalFormatting>
  <conditionalFormatting sqref="J13">
    <cfRule type="cellIs" dxfId="12614" priority="92" operator="greaterThan">
      <formula>#REF!</formula>
    </cfRule>
  </conditionalFormatting>
  <conditionalFormatting sqref="J15">
    <cfRule type="cellIs" dxfId="12613" priority="91" operator="greaterThan">
      <formula>#REF!</formula>
    </cfRule>
  </conditionalFormatting>
  <conditionalFormatting sqref="J14">
    <cfRule type="cellIs" dxfId="12612" priority="90" operator="greaterThan">
      <formula>#REF!</formula>
    </cfRule>
  </conditionalFormatting>
  <conditionalFormatting sqref="J16">
    <cfRule type="cellIs" dxfId="12611" priority="89" operator="greaterThan">
      <formula>#REF!</formula>
    </cfRule>
  </conditionalFormatting>
  <conditionalFormatting sqref="K13:K16">
    <cfRule type="cellIs" dxfId="12610" priority="88" operator="greaterThan">
      <formula>#REF!</formula>
    </cfRule>
  </conditionalFormatting>
  <conditionalFormatting sqref="E19:G19">
    <cfRule type="cellIs" dxfId="12609" priority="85" operator="greaterThan">
      <formula>#REF!</formula>
    </cfRule>
  </conditionalFormatting>
  <conditionalFormatting sqref="BH19 BH13:BH15 BH17">
    <cfRule type="cellIs" dxfId="12608" priority="82" operator="greaterThan">
      <formula>#REF!</formula>
    </cfRule>
  </conditionalFormatting>
  <conditionalFormatting sqref="BK21">
    <cfRule type="cellIs" dxfId="12607" priority="79" operator="lessThan">
      <formula>#REF!</formula>
    </cfRule>
  </conditionalFormatting>
  <conditionalFormatting sqref="BK11">
    <cfRule type="cellIs" dxfId="12606" priority="78" operator="lessThan">
      <formula>#REF!</formula>
    </cfRule>
  </conditionalFormatting>
  <conditionalFormatting sqref="BK12">
    <cfRule type="cellIs" dxfId="12605" priority="77" operator="lessThan">
      <formula>#REF!</formula>
    </cfRule>
  </conditionalFormatting>
  <conditionalFormatting sqref="BK20">
    <cfRule type="cellIs" dxfId="12604" priority="80" operator="lessThan">
      <formula>#REF!</formula>
    </cfRule>
    <cfRule type="cellIs" dxfId="12603" priority="81" operator="lessThan">
      <formula>#REF!</formula>
    </cfRule>
  </conditionalFormatting>
  <conditionalFormatting sqref="BK30">
    <cfRule type="cellIs" dxfId="12602" priority="74" operator="lessThan">
      <formula>#REF!</formula>
    </cfRule>
  </conditionalFormatting>
  <conditionalFormatting sqref="BK29">
    <cfRule type="cellIs" dxfId="12601" priority="75" operator="lessThan">
      <formula>#REF!</formula>
    </cfRule>
    <cfRule type="cellIs" dxfId="12600" priority="76" operator="lessThan">
      <formula>#REF!</formula>
    </cfRule>
  </conditionalFormatting>
  <conditionalFormatting sqref="BK39">
    <cfRule type="cellIs" dxfId="12599" priority="73" operator="lessThan">
      <formula>#REF!</formula>
    </cfRule>
  </conditionalFormatting>
  <conditionalFormatting sqref="BK9">
    <cfRule type="cellIs" dxfId="12598" priority="71" operator="lessThan">
      <formula>#REF!</formula>
    </cfRule>
    <cfRule type="cellIs" dxfId="12597" priority="72" operator="greaterThan">
      <formula>#REF!</formula>
    </cfRule>
  </conditionalFormatting>
  <conditionalFormatting sqref="BI13:BJ13">
    <cfRule type="cellIs" dxfId="12596" priority="70" operator="greaterThan">
      <formula>#REF!</formula>
    </cfRule>
  </conditionalFormatting>
  <conditionalFormatting sqref="BI19:BJ19 BI14:BJ15 BI17:BJ17">
    <cfRule type="cellIs" dxfId="12595" priority="69" operator="greaterThan">
      <formula>#REF!</formula>
    </cfRule>
  </conditionalFormatting>
  <conditionalFormatting sqref="BK38">
    <cfRule type="cellIs" dxfId="12594" priority="67" operator="lessThan">
      <formula>#REF!</formula>
    </cfRule>
    <cfRule type="cellIs" dxfId="12593" priority="68" operator="lessThan">
      <formula>#REF!</formula>
    </cfRule>
  </conditionalFormatting>
  <conditionalFormatting sqref="BL11">
    <cfRule type="cellIs" dxfId="12592" priority="66" operator="lessThan">
      <formula>#REF!</formula>
    </cfRule>
  </conditionalFormatting>
  <conditionalFormatting sqref="BL12">
    <cfRule type="cellIs" dxfId="12591" priority="65" operator="lessThan">
      <formula>#REF!</formula>
    </cfRule>
  </conditionalFormatting>
  <conditionalFormatting sqref="BL9">
    <cfRule type="cellIs" dxfId="12590" priority="63" operator="lessThan">
      <formula>#REF!</formula>
    </cfRule>
    <cfRule type="cellIs" dxfId="12589" priority="64" operator="greaterThan">
      <formula>#REF!</formula>
    </cfRule>
  </conditionalFormatting>
  <conditionalFormatting sqref="BL10">
    <cfRule type="cellIs" dxfId="12588" priority="62" operator="lessThan">
      <formula>#REF!</formula>
    </cfRule>
  </conditionalFormatting>
  <conditionalFormatting sqref="BL21">
    <cfRule type="cellIs" dxfId="12587" priority="59" operator="lessThan">
      <formula>#REF!</formula>
    </cfRule>
  </conditionalFormatting>
  <conditionalFormatting sqref="BL20">
    <cfRule type="cellIs" dxfId="12586" priority="60" operator="lessThan">
      <formula>#REF!</formula>
    </cfRule>
    <cfRule type="cellIs" dxfId="12585" priority="61" operator="lessThan">
      <formula>#REF!</formula>
    </cfRule>
  </conditionalFormatting>
  <conditionalFormatting sqref="BL30">
    <cfRule type="cellIs" dxfId="12584" priority="56" operator="lessThan">
      <formula>#REF!</formula>
    </cfRule>
  </conditionalFormatting>
  <conditionalFormatting sqref="BL29">
    <cfRule type="cellIs" dxfId="12583" priority="57" operator="lessThan">
      <formula>#REF!</formula>
    </cfRule>
    <cfRule type="cellIs" dxfId="12582" priority="58" operator="lessThan">
      <formula>#REF!</formula>
    </cfRule>
  </conditionalFormatting>
  <conditionalFormatting sqref="BL39">
    <cfRule type="cellIs" dxfId="12581" priority="53" operator="lessThan">
      <formula>#REF!</formula>
    </cfRule>
  </conditionalFormatting>
  <conditionalFormatting sqref="BL38">
    <cfRule type="cellIs" dxfId="12580" priority="54" operator="lessThan">
      <formula>#REF!</formula>
    </cfRule>
    <cfRule type="cellIs" dxfId="12579" priority="55" operator="lessThan">
      <formula>#REF!</formula>
    </cfRule>
  </conditionalFormatting>
  <conditionalFormatting sqref="BM19 BM13:BM15 BM17">
    <cfRule type="cellIs" dxfId="12578" priority="52" operator="greaterThan">
      <formula>#REF!</formula>
    </cfRule>
  </conditionalFormatting>
  <conditionalFormatting sqref="BP21">
    <cfRule type="cellIs" dxfId="12577" priority="49" operator="lessThan">
      <formula>#REF!</formula>
    </cfRule>
  </conditionalFormatting>
  <conditionalFormatting sqref="BP11">
    <cfRule type="cellIs" dxfId="12576" priority="48" operator="lessThan">
      <formula>#REF!</formula>
    </cfRule>
  </conditionalFormatting>
  <conditionalFormatting sqref="BP12">
    <cfRule type="cellIs" dxfId="12575" priority="47" operator="lessThan">
      <formula>#REF!</formula>
    </cfRule>
  </conditionalFormatting>
  <conditionalFormatting sqref="BP20">
    <cfRule type="cellIs" dxfId="12574" priority="50" operator="lessThan">
      <formula>#REF!</formula>
    </cfRule>
    <cfRule type="cellIs" dxfId="12573" priority="51" operator="lessThan">
      <formula>#REF!</formula>
    </cfRule>
  </conditionalFormatting>
  <conditionalFormatting sqref="BP30">
    <cfRule type="cellIs" dxfId="12572" priority="44" operator="lessThan">
      <formula>#REF!</formula>
    </cfRule>
  </conditionalFormatting>
  <conditionalFormatting sqref="BP29">
    <cfRule type="cellIs" dxfId="12571" priority="45" operator="lessThan">
      <formula>#REF!</formula>
    </cfRule>
    <cfRule type="cellIs" dxfId="12570" priority="46" operator="lessThan">
      <formula>#REF!</formula>
    </cfRule>
  </conditionalFormatting>
  <conditionalFormatting sqref="BP39">
    <cfRule type="cellIs" dxfId="12569" priority="43" operator="lessThan">
      <formula>#REF!</formula>
    </cfRule>
  </conditionalFormatting>
  <conditionalFormatting sqref="BP9">
    <cfRule type="cellIs" dxfId="12568" priority="41" operator="lessThan">
      <formula>#REF!</formula>
    </cfRule>
    <cfRule type="cellIs" dxfId="12567" priority="42" operator="greaterThan">
      <formula>#REF!</formula>
    </cfRule>
  </conditionalFormatting>
  <conditionalFormatting sqref="BN13:BO13">
    <cfRule type="cellIs" dxfId="12566" priority="40" operator="greaterThan">
      <formula>#REF!</formula>
    </cfRule>
  </conditionalFormatting>
  <conditionalFormatting sqref="BN19:BO19 BN14:BO15 BN17:BO17">
    <cfRule type="cellIs" dxfId="12565" priority="39" operator="greaterThan">
      <formula>#REF!</formula>
    </cfRule>
  </conditionalFormatting>
  <conditionalFormatting sqref="BP38">
    <cfRule type="cellIs" dxfId="12564" priority="37" operator="lessThan">
      <formula>#REF!</formula>
    </cfRule>
    <cfRule type="cellIs" dxfId="12563" priority="38" operator="lessThan">
      <formula>#REF!</formula>
    </cfRule>
  </conditionalFormatting>
  <conditionalFormatting sqref="BQ11">
    <cfRule type="cellIs" dxfId="12562" priority="36" operator="lessThan">
      <formula>#REF!</formula>
    </cfRule>
  </conditionalFormatting>
  <conditionalFormatting sqref="BQ12">
    <cfRule type="cellIs" dxfId="12561" priority="35" operator="lessThan">
      <formula>#REF!</formula>
    </cfRule>
  </conditionalFormatting>
  <conditionalFormatting sqref="BQ9">
    <cfRule type="cellIs" dxfId="12560" priority="33" operator="lessThan">
      <formula>#REF!</formula>
    </cfRule>
    <cfRule type="cellIs" dxfId="12559" priority="34" operator="greaterThan">
      <formula>#REF!</formula>
    </cfRule>
  </conditionalFormatting>
  <conditionalFormatting sqref="BQ10">
    <cfRule type="cellIs" dxfId="12558" priority="32" operator="lessThan">
      <formula>#REF!</formula>
    </cfRule>
  </conditionalFormatting>
  <conditionalFormatting sqref="BQ21">
    <cfRule type="cellIs" dxfId="12557" priority="29" operator="lessThan">
      <formula>#REF!</formula>
    </cfRule>
  </conditionalFormatting>
  <conditionalFormatting sqref="BQ20">
    <cfRule type="cellIs" dxfId="12556" priority="30" operator="lessThan">
      <formula>#REF!</formula>
    </cfRule>
    <cfRule type="cellIs" dxfId="12555" priority="31" operator="lessThan">
      <formula>#REF!</formula>
    </cfRule>
  </conditionalFormatting>
  <conditionalFormatting sqref="BQ30">
    <cfRule type="cellIs" dxfId="12554" priority="26" operator="lessThan">
      <formula>#REF!</formula>
    </cfRule>
  </conditionalFormatting>
  <conditionalFormatting sqref="BQ29">
    <cfRule type="cellIs" dxfId="12553" priority="27" operator="lessThan">
      <formula>#REF!</formula>
    </cfRule>
    <cfRule type="cellIs" dxfId="12552" priority="28" operator="lessThan">
      <formula>#REF!</formula>
    </cfRule>
  </conditionalFormatting>
  <conditionalFormatting sqref="BQ39">
    <cfRule type="cellIs" dxfId="12551" priority="23" operator="lessThan">
      <formula>#REF!</formula>
    </cfRule>
  </conditionalFormatting>
  <conditionalFormatting sqref="BQ38">
    <cfRule type="cellIs" dxfId="12550" priority="24" operator="lessThan">
      <formula>#REF!</formula>
    </cfRule>
    <cfRule type="cellIs" dxfId="12549" priority="25" operator="lessThan">
      <formula>#REF!</formula>
    </cfRule>
  </conditionalFormatting>
  <conditionalFormatting sqref="J19">
    <cfRule type="cellIs" dxfId="12548" priority="22" operator="greaterThan">
      <formula>#REF!</formula>
    </cfRule>
  </conditionalFormatting>
  <conditionalFormatting sqref="K19">
    <cfRule type="cellIs" dxfId="12547" priority="21" operator="greaterThan">
      <formula>#REF!</formula>
    </cfRule>
  </conditionalFormatting>
  <conditionalFormatting sqref="M10">
    <cfRule type="cellIs" dxfId="12546" priority="20" operator="lessThan">
      <formula>#REF!</formula>
    </cfRule>
  </conditionalFormatting>
  <conditionalFormatting sqref="R10">
    <cfRule type="cellIs" dxfId="12545" priority="19" operator="lessThan">
      <formula>#REF!</formula>
    </cfRule>
  </conditionalFormatting>
  <conditionalFormatting sqref="W10">
    <cfRule type="cellIs" dxfId="12544" priority="18" operator="lessThan">
      <formula>#REF!</formula>
    </cfRule>
  </conditionalFormatting>
  <conditionalFormatting sqref="AB10">
    <cfRule type="cellIs" dxfId="12543" priority="17" operator="lessThan">
      <formula>#REF!</formula>
    </cfRule>
  </conditionalFormatting>
  <conditionalFormatting sqref="AG10">
    <cfRule type="cellIs" dxfId="12542" priority="16" operator="lessThan">
      <formula>#REF!</formula>
    </cfRule>
  </conditionalFormatting>
  <conditionalFormatting sqref="AL10">
    <cfRule type="cellIs" dxfId="12541" priority="15" operator="lessThan">
      <formula>#REF!</formula>
    </cfRule>
  </conditionalFormatting>
  <conditionalFormatting sqref="AQ10">
    <cfRule type="cellIs" dxfId="12540" priority="14" operator="lessThan">
      <formula>#REF!</formula>
    </cfRule>
  </conditionalFormatting>
  <conditionalFormatting sqref="AV10">
    <cfRule type="cellIs" dxfId="12539" priority="13" operator="lessThan">
      <formula>#REF!</formula>
    </cfRule>
  </conditionalFormatting>
  <conditionalFormatting sqref="BA10">
    <cfRule type="cellIs" dxfId="12538" priority="12" operator="lessThan">
      <formula>#REF!</formula>
    </cfRule>
  </conditionalFormatting>
  <conditionalFormatting sqref="BF10">
    <cfRule type="cellIs" dxfId="12537" priority="11" operator="lessThan">
      <formula>#REF!</formula>
    </cfRule>
  </conditionalFormatting>
  <conditionalFormatting sqref="BK10">
    <cfRule type="cellIs" dxfId="12536" priority="10" operator="lessThan">
      <formula>#REF!</formula>
    </cfRule>
  </conditionalFormatting>
  <conditionalFormatting sqref="BP10">
    <cfRule type="cellIs" dxfId="12535" priority="9" operator="lessThan">
      <formula>#REF!</formula>
    </cfRule>
  </conditionalFormatting>
  <conditionalFormatting sqref="E17:F17">
    <cfRule type="cellIs" dxfId="12534" priority="8" operator="greaterThan">
      <formula>#REF!</formula>
    </cfRule>
  </conditionalFormatting>
  <conditionalFormatting sqref="F13">
    <cfRule type="cellIs" dxfId="12533" priority="7" operator="greaterThan">
      <formula>#REF!</formula>
    </cfRule>
  </conditionalFormatting>
  <conditionalFormatting sqref="F14">
    <cfRule type="cellIs" dxfId="12532" priority="6" operator="greaterThan">
      <formula>#REF!</formula>
    </cfRule>
  </conditionalFormatting>
  <conditionalFormatting sqref="E16">
    <cfRule type="cellIs" dxfId="12531" priority="5" operator="greaterThan">
      <formula>#REF!</formula>
    </cfRule>
  </conditionalFormatting>
  <conditionalFormatting sqref="E13">
    <cfRule type="cellIs" dxfId="12530" priority="4" operator="greaterThan">
      <formula>#REF!</formula>
    </cfRule>
  </conditionalFormatting>
  <conditionalFormatting sqref="E14">
    <cfRule type="cellIs" dxfId="12529" priority="3" operator="greaterThan">
      <formula>#REF!</formula>
    </cfRule>
  </conditionalFormatting>
  <conditionalFormatting sqref="F15">
    <cfRule type="cellIs" dxfId="12528" priority="2" operator="greaterThan">
      <formula>#REF!</formula>
    </cfRule>
  </conditionalFormatting>
  <conditionalFormatting sqref="E15">
    <cfRule type="cellIs" dxfId="12527" priority="1" operator="greaterThan">
      <formula>#REF!</formula>
    </cfRule>
  </conditionalFormatting>
  <pageMargins left="0.7" right="0.7" top="0.75" bottom="0.75" header="0.3" footer="0.3"/>
  <pageSetup paperSize="9" orientation="portrait" r:id="rId1"/>
  <headerFooter>
    <oddHeader>&amp;C&amp;G</oddHeader>
  </headerFooter>
  <legacyDrawingHF r:id="rId2"/>
  <picture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9FFCC"/>
  </sheetPr>
  <dimension ref="A1:BQ94"/>
  <sheetViews>
    <sheetView zoomScale="70" zoomScaleNormal="70" workbookViewId="0">
      <pane xSplit="3" ySplit="10" topLeftCell="D11" activePane="bottomRight" state="frozenSplit"/>
      <selection activeCell="AA73" sqref="AA73"/>
      <selection pane="topRight" activeCell="AA73" sqref="AA73"/>
      <selection pane="bottomLeft" activeCell="AA73" sqref="AA73"/>
      <selection pane="bottomRight" activeCell="E36" sqref="E36"/>
    </sheetView>
  </sheetViews>
  <sheetFormatPr defaultRowHeight="16.5" x14ac:dyDescent="0.15"/>
  <cols>
    <col min="1" max="1" width="21" style="97" customWidth="1"/>
    <col min="2" max="2" width="15" style="97" customWidth="1"/>
    <col min="3" max="4" width="11.25" style="97" customWidth="1"/>
    <col min="5" max="5" width="38.5" style="97" customWidth="1"/>
    <col min="6" max="7" width="10.625" style="97" customWidth="1"/>
    <col min="8" max="9" width="13.625" style="97" customWidth="1"/>
    <col min="10" max="10" width="44.5" style="97" customWidth="1"/>
    <col min="11" max="12" width="12.25" style="97" customWidth="1"/>
    <col min="13" max="14" width="11.875" style="97" customWidth="1"/>
    <col min="15" max="15" width="38.25" style="97" customWidth="1"/>
    <col min="16" max="17" width="12.25" style="97" customWidth="1"/>
    <col min="18" max="19" width="11.875" style="97" customWidth="1"/>
    <col min="20" max="20" width="31.625" style="97" customWidth="1"/>
    <col min="21" max="22" width="12.625" style="97" customWidth="1"/>
    <col min="23" max="24" width="11.875" style="97" customWidth="1"/>
    <col min="25" max="25" width="31.625" style="97" customWidth="1"/>
    <col min="26" max="27" width="9.125" style="97" bestFit="1" customWidth="1"/>
    <col min="28" max="28" width="9.625" style="97" bestFit="1" customWidth="1"/>
    <col min="29" max="29" width="9.625" style="97" customWidth="1"/>
    <col min="30" max="30" width="31.625" style="97" customWidth="1"/>
    <col min="31" max="32" width="9.125" style="97" bestFit="1" customWidth="1"/>
    <col min="33" max="33" width="9.625" style="97" bestFit="1" customWidth="1"/>
    <col min="34" max="34" width="9.625" style="97" customWidth="1"/>
    <col min="35" max="35" width="31.625" style="97" customWidth="1"/>
    <col min="36" max="37" width="9.125" style="97" bestFit="1" customWidth="1"/>
    <col min="38" max="38" width="9.625" style="97" bestFit="1" customWidth="1"/>
    <col min="39" max="39" width="9.625" style="97" customWidth="1"/>
    <col min="40" max="40" width="31.625" style="97" customWidth="1"/>
    <col min="41" max="42" width="9.125" style="97" bestFit="1" customWidth="1"/>
    <col min="43" max="43" width="9.625" style="97" bestFit="1" customWidth="1"/>
    <col min="44" max="44" width="9.625" style="97" customWidth="1"/>
    <col min="45" max="45" width="31.625" style="97" customWidth="1"/>
    <col min="46" max="47" width="9.125" style="97" bestFit="1" customWidth="1"/>
    <col min="48" max="48" width="9.625" style="97" bestFit="1" customWidth="1"/>
    <col min="49" max="49" width="9.625" style="97" customWidth="1"/>
    <col min="50" max="50" width="31.625" style="97" customWidth="1"/>
    <col min="51" max="52" width="9.125" style="97" bestFit="1" customWidth="1"/>
    <col min="53" max="53" width="9.625" style="97" bestFit="1" customWidth="1"/>
    <col min="54" max="54" width="9.625" style="97" customWidth="1"/>
    <col min="55" max="55" width="31.625" style="97" customWidth="1"/>
    <col min="56" max="57" width="9.125" style="97" bestFit="1" customWidth="1"/>
    <col min="58" max="58" width="9.625" style="97" bestFit="1" customWidth="1"/>
    <col min="59" max="59" width="9.625" style="97" customWidth="1"/>
    <col min="60" max="60" width="43.875" style="97" customWidth="1"/>
    <col min="61" max="62" width="9" style="97"/>
    <col min="63" max="63" width="15.125" style="97" customWidth="1"/>
    <col min="64" max="64" width="9" style="97"/>
    <col min="65" max="65" width="48.125" style="97" customWidth="1"/>
    <col min="66" max="67" width="9" style="97"/>
    <col min="68" max="68" width="16" style="97" customWidth="1"/>
    <col min="69" max="16384" width="9" style="97"/>
  </cols>
  <sheetData>
    <row r="1" spans="1:69" x14ac:dyDescent="0.15">
      <c r="B1" s="175" t="str">
        <f>VLOOKUP(A5,'PMC数据辅助&amp;月良率预估'!$AR$3:$AS$130,2,0)</f>
        <v>穿戴</v>
      </c>
      <c r="C1" s="177"/>
      <c r="E1" s="97" t="s">
        <v>474</v>
      </c>
      <c r="AI1" s="166"/>
      <c r="AJ1" s="166"/>
      <c r="AK1" s="166"/>
      <c r="AL1" s="166"/>
      <c r="AM1" s="166"/>
      <c r="AN1" s="166"/>
      <c r="AO1" s="166"/>
      <c r="AP1" s="166"/>
      <c r="AQ1" s="166"/>
      <c r="AR1" s="166"/>
      <c r="AS1" s="166"/>
      <c r="AT1" s="166"/>
      <c r="AU1" s="166"/>
      <c r="AV1" s="166"/>
      <c r="AW1" s="166"/>
      <c r="AX1" s="166"/>
      <c r="AY1" s="166"/>
      <c r="AZ1" s="166"/>
      <c r="BA1" s="166"/>
      <c r="BB1" s="166"/>
      <c r="BC1" s="166"/>
      <c r="BD1" s="166"/>
    </row>
    <row r="2" spans="1:69" x14ac:dyDescent="0.15">
      <c r="A2" s="356">
        <f>VLOOKUP(A5,切数!$C:$J,8,0)</f>
        <v>612</v>
      </c>
      <c r="B2" s="580" t="s">
        <v>27</v>
      </c>
      <c r="C2" s="580"/>
      <c r="D2" s="581" t="s">
        <v>553</v>
      </c>
      <c r="E2" s="583" t="s">
        <v>41</v>
      </c>
      <c r="F2" s="583"/>
      <c r="G2" s="583"/>
      <c r="H2" s="583"/>
      <c r="I2" s="583"/>
      <c r="J2" s="583"/>
      <c r="K2" s="583"/>
      <c r="L2" s="583"/>
      <c r="M2" s="583"/>
      <c r="N2" s="30"/>
      <c r="O2" s="30"/>
      <c r="P2" s="30"/>
      <c r="Q2" s="30"/>
      <c r="R2" s="30"/>
      <c r="S2" s="30"/>
    </row>
    <row r="3" spans="1:69" x14ac:dyDescent="0.15">
      <c r="A3" s="356" t="s">
        <v>469</v>
      </c>
      <c r="B3" s="481"/>
      <c r="C3" s="481"/>
      <c r="D3" s="582"/>
      <c r="E3" s="1" t="str">
        <f>_xlfn.IFNA(VLOOKUP($A$5&amp;E$4,'PMC数据辅助&amp;月良率预估'!$B$2:$G$1000,2,0),"")</f>
        <v>M02</v>
      </c>
      <c r="F3" s="567"/>
      <c r="G3" s="567"/>
      <c r="H3" s="567"/>
      <c r="I3" s="568"/>
      <c r="J3" s="1" t="str">
        <f>_xlfn.IFNA(VLOOKUP($A$5&amp;J$4,'PMC数据辅助&amp;月良率预估'!$B$2:$G$1000,2,0),"")</f>
        <v>M03</v>
      </c>
      <c r="K3" s="567"/>
      <c r="L3" s="567"/>
      <c r="M3" s="567"/>
      <c r="N3" s="568"/>
      <c r="O3" s="1" t="str">
        <f>_xlfn.IFNA(VLOOKUP($A$5&amp;O$4,'PMC数据辅助&amp;月良率预估'!$B$2:$G$1000,2,0),"")</f>
        <v>M03</v>
      </c>
      <c r="P3" s="567"/>
      <c r="Q3" s="567"/>
      <c r="R3" s="567"/>
      <c r="S3" s="568"/>
      <c r="T3" s="1" t="str">
        <f>_xlfn.IFNA(VLOOKUP($A$5&amp;T$4,'PMC数据辅助&amp;月良率预估'!$B$2:$G$1000,2,0),"")</f>
        <v>M04</v>
      </c>
      <c r="U3" s="567"/>
      <c r="V3" s="567"/>
      <c r="W3" s="567"/>
      <c r="X3" s="568"/>
      <c r="Y3" s="1" t="str">
        <f>_xlfn.IFNA(VLOOKUP($A$5&amp;Y$4,'PMC数据辅助&amp;月良率预估'!$B$2:$G$1000,2,0),"")</f>
        <v>M04</v>
      </c>
      <c r="Z3" s="567"/>
      <c r="AA3" s="567"/>
      <c r="AB3" s="567"/>
      <c r="AC3" s="568"/>
      <c r="AD3" s="1" t="str">
        <f>_xlfn.IFNA(VLOOKUP($A$5&amp;AD$4,'PMC数据辅助&amp;月良率预估'!$B$2:$G$1000,2,0),"")</f>
        <v>M04</v>
      </c>
      <c r="AE3" s="567"/>
      <c r="AF3" s="567"/>
      <c r="AG3" s="567"/>
      <c r="AH3" s="568"/>
      <c r="AI3" s="1" t="str">
        <f>_xlfn.IFNA(VLOOKUP($A$5&amp;AI$4,'PMC数据辅助&amp;月良率预估'!$B$2:$G$1000,2,0),"")</f>
        <v>M05</v>
      </c>
      <c r="AJ3" s="567"/>
      <c r="AK3" s="567"/>
      <c r="AL3" s="567"/>
      <c r="AM3" s="568"/>
      <c r="AN3" s="1" t="str">
        <f>_xlfn.IFNA(VLOOKUP($A$5&amp;AN$4,'PMC数据辅助&amp;月良率预估'!$B$2:$G$1000,2,0),"")</f>
        <v>M05</v>
      </c>
      <c r="AO3" s="567"/>
      <c r="AP3" s="567"/>
      <c r="AQ3" s="567"/>
      <c r="AR3" s="568"/>
      <c r="AS3" s="1" t="str">
        <f>_xlfn.IFNA(VLOOKUP($A$5&amp;AS$4,'PMC数据辅助&amp;月良率预估'!$B$2:$G$1000,2,0),"")</f>
        <v>M06</v>
      </c>
      <c r="AT3" s="567"/>
      <c r="AU3" s="567"/>
      <c r="AV3" s="567"/>
      <c r="AW3" s="568"/>
      <c r="AX3" s="1" t="str">
        <f>_xlfn.IFNA(VLOOKUP($A$5&amp;AX$4,'PMC数据辅助&amp;月良率预估'!$B$2:$G$1000,2,0),"")</f>
        <v>M06</v>
      </c>
      <c r="AY3" s="567"/>
      <c r="AZ3" s="567"/>
      <c r="BA3" s="567"/>
      <c r="BB3" s="568"/>
      <c r="BC3" s="1" t="str">
        <f>_xlfn.IFNA(VLOOKUP($A$5&amp;BC$4,'PMC数据辅助&amp;月良率预估'!$B$2:$G$1000,2,0),"")</f>
        <v/>
      </c>
      <c r="BD3" s="567"/>
      <c r="BE3" s="567"/>
      <c r="BF3" s="567"/>
      <c r="BG3" s="568"/>
      <c r="BH3" s="1" t="str">
        <f>_xlfn.IFNA(VLOOKUP($A$5&amp;BH$4,'PMC数据辅助&amp;月良率预估'!$B$2:$G$1000,2,0),"")</f>
        <v/>
      </c>
      <c r="BI3" s="567"/>
      <c r="BJ3" s="567"/>
      <c r="BK3" s="567"/>
      <c r="BL3" s="568"/>
      <c r="BM3" s="1" t="str">
        <f>_xlfn.IFNA(VLOOKUP($A$5&amp;BM$4,'PMC数据辅助&amp;月良率预估'!$B$2:$G$1000,2,0),"")</f>
        <v/>
      </c>
      <c r="BN3" s="567"/>
      <c r="BO3" s="567"/>
      <c r="BP3" s="567"/>
      <c r="BQ3" s="568"/>
    </row>
    <row r="4" spans="1:69" ht="33" x14ac:dyDescent="0.15">
      <c r="A4" s="31" t="s">
        <v>40</v>
      </c>
      <c r="B4" s="94"/>
      <c r="C4" s="94"/>
      <c r="D4" s="115" t="s">
        <v>1423</v>
      </c>
      <c r="E4" s="587" t="str">
        <f>_xlfn.IFNA(VLOOKUP($A$5&amp;COLUMN($A$1),'PMC数据辅助&amp;月良率预估'!$A:$F,5,0),"")</f>
        <v>02/07蒸镀批次</v>
      </c>
      <c r="F4" s="588"/>
      <c r="G4" s="588"/>
      <c r="H4" s="588"/>
      <c r="I4" s="589"/>
      <c r="J4" s="569" t="str">
        <f>_xlfn.IFNA(VLOOKUP($A$5&amp;COLUMN($B$1),'PMC数据辅助&amp;月良率预估'!$A:$F,5,0),"")</f>
        <v>03/13蒸镀批次</v>
      </c>
      <c r="K4" s="570"/>
      <c r="L4" s="570"/>
      <c r="M4" s="570"/>
      <c r="N4" s="571"/>
      <c r="O4" s="569" t="str">
        <f>_xlfn.IFNA(VLOOKUP($A$5&amp;COLUMN($C$1),'PMC数据辅助&amp;月良率预估'!$A:$F,5,0),"")</f>
        <v>03/18蒸镀批次</v>
      </c>
      <c r="P4" s="570"/>
      <c r="Q4" s="570"/>
      <c r="R4" s="570"/>
      <c r="S4" s="571"/>
      <c r="T4" s="569" t="str">
        <f>_xlfn.IFNA(VLOOKUP($A$5&amp;COLUMN($D$1),'PMC数据辅助&amp;月良率预估'!$A:$F,5,0),"")</f>
        <v>03/26蒸镀批次</v>
      </c>
      <c r="U4" s="570"/>
      <c r="V4" s="570"/>
      <c r="W4" s="570"/>
      <c r="X4" s="571"/>
      <c r="Y4" s="569" t="str">
        <f>_xlfn.IFNA(VLOOKUP($A$5&amp;COLUMN($E$1),'PMC数据辅助&amp;月良率预估'!$A:$F,5,0),"")</f>
        <v>04/08蒸镀批次</v>
      </c>
      <c r="Z4" s="570"/>
      <c r="AA4" s="570"/>
      <c r="AB4" s="570"/>
      <c r="AC4" s="571"/>
      <c r="AD4" s="569" t="str">
        <f>_xlfn.IFNA(VLOOKUP($A$5&amp;COLUMN($F$1),'PMC数据辅助&amp;月良率预估'!$A:$F,5,0),"")</f>
        <v>04/14蒸镀批次</v>
      </c>
      <c r="AE4" s="570"/>
      <c r="AF4" s="570"/>
      <c r="AG4" s="570"/>
      <c r="AH4" s="571"/>
      <c r="AI4" s="569" t="str">
        <f>_xlfn.IFNA(VLOOKUP($A$5&amp;COLUMN($G$1),'PMC数据辅助&amp;月良率预估'!$A:$F,5,0),"")</f>
        <v>04/26蒸镀批次</v>
      </c>
      <c r="AJ4" s="570"/>
      <c r="AK4" s="570"/>
      <c r="AL4" s="570"/>
      <c r="AM4" s="571"/>
      <c r="AN4" s="569" t="str">
        <f>_xlfn.IFNA(VLOOKUP($A$5&amp;COLUMN($H$1),'PMC数据辅助&amp;月良率预估'!$A:$F,5,0),"")</f>
        <v>05/05蒸镀批次</v>
      </c>
      <c r="AO4" s="570"/>
      <c r="AP4" s="570"/>
      <c r="AQ4" s="570"/>
      <c r="AR4" s="571"/>
      <c r="AS4" s="569" t="str">
        <f>_xlfn.IFNA(VLOOKUP($A$5&amp;COLUMN($I$1),'PMC数据辅助&amp;月良率预估'!$A:$F,5,0),"")</f>
        <v>06/06蒸镀批次</v>
      </c>
      <c r="AT4" s="570"/>
      <c r="AU4" s="570"/>
      <c r="AV4" s="570"/>
      <c r="AW4" s="571"/>
      <c r="AX4" s="569" t="str">
        <f>_xlfn.IFNA(VLOOKUP($A$5&amp;COLUMN($J$1),'PMC数据辅助&amp;月良率预估'!$A:$F,5,0),"")</f>
        <v>06/18蒸镀批次</v>
      </c>
      <c r="AY4" s="570"/>
      <c r="AZ4" s="570"/>
      <c r="BA4" s="570"/>
      <c r="BB4" s="571"/>
      <c r="BC4" s="569" t="str">
        <f>_xlfn.IFNA(VLOOKUP($A$5&amp;COLUMN($K$1),'PMC数据辅助&amp;月良率预估'!$A:$F,5,0),"")</f>
        <v/>
      </c>
      <c r="BD4" s="570"/>
      <c r="BE4" s="570"/>
      <c r="BF4" s="570"/>
      <c r="BG4" s="571"/>
      <c r="BH4" s="569" t="str">
        <f>_xlfn.IFNA(VLOOKUP($A$5&amp;COLUMN($L$1),'PMC数据辅助&amp;月良率预估'!$A:$F,5,0),"")</f>
        <v/>
      </c>
      <c r="BI4" s="570"/>
      <c r="BJ4" s="570"/>
      <c r="BK4" s="570"/>
      <c r="BL4" s="571"/>
      <c r="BM4" s="569" t="str">
        <f>_xlfn.IFNA(VLOOKUP($A$5&amp;COLUMN($M$1),'PMC数据辅助&amp;月良率预估'!$A:$F,5,0),"")</f>
        <v/>
      </c>
      <c r="BN4" s="570"/>
      <c r="BO4" s="570"/>
      <c r="BP4" s="570"/>
      <c r="BQ4" s="571"/>
    </row>
    <row r="5" spans="1:69" ht="51" customHeight="1" x14ac:dyDescent="0.15">
      <c r="A5" s="32" t="s">
        <v>931</v>
      </c>
      <c r="B5" s="32" t="s">
        <v>35</v>
      </c>
      <c r="C5" s="32" t="s">
        <v>35</v>
      </c>
      <c r="D5" s="32"/>
      <c r="E5" s="32" t="s">
        <v>467</v>
      </c>
      <c r="F5" s="33" t="s">
        <v>483</v>
      </c>
      <c r="G5" s="33" t="s">
        <v>484</v>
      </c>
      <c r="H5" s="33" t="s">
        <v>485</v>
      </c>
      <c r="I5" s="362" t="s">
        <v>840</v>
      </c>
      <c r="J5" s="32" t="s">
        <v>467</v>
      </c>
      <c r="K5" s="33" t="s">
        <v>483</v>
      </c>
      <c r="L5" s="33" t="s">
        <v>484</v>
      </c>
      <c r="M5" s="33" t="s">
        <v>485</v>
      </c>
      <c r="N5" s="362" t="s">
        <v>838</v>
      </c>
      <c r="O5" s="32" t="s">
        <v>467</v>
      </c>
      <c r="P5" s="33" t="s">
        <v>483</v>
      </c>
      <c r="Q5" s="33" t="s">
        <v>484</v>
      </c>
      <c r="R5" s="33" t="s">
        <v>485</v>
      </c>
      <c r="S5" s="362" t="s">
        <v>840</v>
      </c>
      <c r="T5" s="32" t="s">
        <v>467</v>
      </c>
      <c r="U5" s="33" t="s">
        <v>483</v>
      </c>
      <c r="V5" s="33" t="s">
        <v>484</v>
      </c>
      <c r="W5" s="33" t="s">
        <v>485</v>
      </c>
      <c r="X5" s="362" t="s">
        <v>840</v>
      </c>
      <c r="Y5" s="32" t="s">
        <v>467</v>
      </c>
      <c r="Z5" s="33" t="s">
        <v>483</v>
      </c>
      <c r="AA5" s="33" t="s">
        <v>484</v>
      </c>
      <c r="AB5" s="33" t="s">
        <v>485</v>
      </c>
      <c r="AC5" s="362" t="s">
        <v>840</v>
      </c>
      <c r="AD5" s="32" t="s">
        <v>467</v>
      </c>
      <c r="AE5" s="33" t="s">
        <v>483</v>
      </c>
      <c r="AF5" s="33" t="s">
        <v>484</v>
      </c>
      <c r="AG5" s="33" t="s">
        <v>485</v>
      </c>
      <c r="AH5" s="362" t="s">
        <v>840</v>
      </c>
      <c r="AI5" s="32" t="s">
        <v>467</v>
      </c>
      <c r="AJ5" s="33" t="s">
        <v>483</v>
      </c>
      <c r="AK5" s="33" t="s">
        <v>484</v>
      </c>
      <c r="AL5" s="33" t="s">
        <v>485</v>
      </c>
      <c r="AM5" s="362" t="s">
        <v>840</v>
      </c>
      <c r="AN5" s="32" t="s">
        <v>467</v>
      </c>
      <c r="AO5" s="33" t="s">
        <v>483</v>
      </c>
      <c r="AP5" s="33" t="s">
        <v>484</v>
      </c>
      <c r="AQ5" s="33" t="s">
        <v>485</v>
      </c>
      <c r="AR5" s="362" t="s">
        <v>840</v>
      </c>
      <c r="AS5" s="32" t="s">
        <v>467</v>
      </c>
      <c r="AT5" s="33" t="s">
        <v>483</v>
      </c>
      <c r="AU5" s="33" t="s">
        <v>484</v>
      </c>
      <c r="AV5" s="33" t="s">
        <v>485</v>
      </c>
      <c r="AW5" s="362" t="s">
        <v>840</v>
      </c>
      <c r="AX5" s="32" t="s">
        <v>467</v>
      </c>
      <c r="AY5" s="33" t="s">
        <v>483</v>
      </c>
      <c r="AZ5" s="33" t="s">
        <v>484</v>
      </c>
      <c r="BA5" s="33" t="s">
        <v>485</v>
      </c>
      <c r="BB5" s="362" t="s">
        <v>840</v>
      </c>
      <c r="BC5" s="32" t="s">
        <v>467</v>
      </c>
      <c r="BD5" s="33" t="s">
        <v>483</v>
      </c>
      <c r="BE5" s="33" t="s">
        <v>484</v>
      </c>
      <c r="BF5" s="33" t="s">
        <v>485</v>
      </c>
      <c r="BG5" s="362" t="s">
        <v>840</v>
      </c>
      <c r="BH5" s="32" t="s">
        <v>467</v>
      </c>
      <c r="BI5" s="33" t="s">
        <v>483</v>
      </c>
      <c r="BJ5" s="33" t="s">
        <v>484</v>
      </c>
      <c r="BK5" s="33" t="s">
        <v>485</v>
      </c>
      <c r="BL5" s="362" t="s">
        <v>839</v>
      </c>
      <c r="BM5" s="32" t="s">
        <v>467</v>
      </c>
      <c r="BN5" s="33" t="s">
        <v>483</v>
      </c>
      <c r="BO5" s="33" t="s">
        <v>484</v>
      </c>
      <c r="BP5" s="33" t="s">
        <v>485</v>
      </c>
      <c r="BQ5" s="362" t="s">
        <v>839</v>
      </c>
    </row>
    <row r="6" spans="1:69" x14ac:dyDescent="0.15">
      <c r="A6" s="34" t="s">
        <v>745</v>
      </c>
      <c r="B6" s="34">
        <f>_xlfn.IFNA(VLOOKUP($A6,批次辅助!$A$4:$DC$41,MATCH($A$5&amp;B$4,批次辅助!$A$1:$DC$1,0),0),0)</f>
        <v>0</v>
      </c>
      <c r="C6" s="34">
        <f>_xlfn.IFNA(VLOOKUP($A6,批次辅助!$A$4:$DC$41,MATCH($A$5&amp;C$4,批次辅助!$A$1:$DC$1,0),0),0)</f>
        <v>0</v>
      </c>
      <c r="D6" s="34">
        <f>_xlfn.IFNA(VLOOKUP($A6,批次辅助!$A$4:$DC$41,MATCH($A$5&amp;D$4,批次辅助!$A$1:$DC$1,0),0),0)</f>
        <v>128122</v>
      </c>
      <c r="E6" s="34">
        <f>_xlfn.IFNA(VLOOKUP($A$5&amp;E$4,'PMC数据辅助&amp;月良率预估'!$B$2:$G$599,5,0),0)</f>
        <v>354</v>
      </c>
      <c r="F6" s="34"/>
      <c r="G6" s="34"/>
      <c r="H6" s="35"/>
      <c r="I6" s="35"/>
      <c r="J6" s="34">
        <f>_xlfn.IFNA(VLOOKUP($A$5&amp;J$4,'PMC数据辅助&amp;月良率预估'!$B$2:$G$599,5,0),0)</f>
        <v>180</v>
      </c>
      <c r="K6" s="34"/>
      <c r="L6" s="34"/>
      <c r="M6" s="35"/>
      <c r="N6" s="35"/>
      <c r="O6" s="34">
        <f>_xlfn.IFNA(VLOOKUP($A$5&amp;O$4,'PMC数据辅助&amp;月良率预估'!$B$2:$G$599,5,0),0)</f>
        <v>120</v>
      </c>
      <c r="P6" s="34"/>
      <c r="Q6" s="34"/>
      <c r="R6" s="35"/>
      <c r="S6" s="35"/>
      <c r="T6" s="34">
        <f>_xlfn.IFNA(VLOOKUP($A$5&amp;T$4,'PMC数据辅助&amp;月良率预估'!$B$2:$G$599,5,0),0)</f>
        <v>120</v>
      </c>
      <c r="U6" s="34"/>
      <c r="V6" s="34"/>
      <c r="W6" s="35"/>
      <c r="X6" s="35"/>
      <c r="Y6" s="34">
        <f>_xlfn.IFNA(VLOOKUP($A$5&amp;Y$4,'PMC数据辅助&amp;月良率预估'!$B$2:$G$599,5,0),0)</f>
        <v>120</v>
      </c>
      <c r="Z6" s="34"/>
      <c r="AA6" s="34"/>
      <c r="AB6" s="35"/>
      <c r="AC6" s="35"/>
      <c r="AD6" s="34">
        <f>_xlfn.IFNA(VLOOKUP($A$5&amp;AD$4,'PMC数据辅助&amp;月良率预估'!$B$2:$G$599,5,0),0)</f>
        <v>180</v>
      </c>
      <c r="AE6" s="34"/>
      <c r="AF6" s="34"/>
      <c r="AG6" s="35"/>
      <c r="AH6" s="35"/>
      <c r="AI6" s="34">
        <f>_xlfn.IFNA(VLOOKUP($A$5&amp;AI$4,'PMC数据辅助&amp;月良率预估'!$B$2:$G$599,5,0),0)</f>
        <v>240</v>
      </c>
      <c r="AJ6" s="34"/>
      <c r="AK6" s="34"/>
      <c r="AL6" s="35"/>
      <c r="AM6" s="35"/>
      <c r="AN6" s="34">
        <f>_xlfn.IFNA(VLOOKUP($A$5&amp;AN$4,'PMC数据辅助&amp;月良率预估'!$B$2:$G$599,5,0),0)</f>
        <v>240</v>
      </c>
      <c r="AO6" s="34"/>
      <c r="AP6" s="34"/>
      <c r="AQ6" s="35"/>
      <c r="AR6" s="35"/>
      <c r="AS6" s="34">
        <f>_xlfn.IFNA(VLOOKUP($A$5&amp;AS$4,'PMC数据辅助&amp;月良率预估'!$B$2:$G$599,5,0),0)</f>
        <v>240</v>
      </c>
      <c r="AT6" s="34"/>
      <c r="AU6" s="34"/>
      <c r="AV6" s="35"/>
      <c r="AW6" s="35"/>
      <c r="AX6" s="34">
        <f>_xlfn.IFNA(VLOOKUP($A$5&amp;AX$4,'PMC数据辅助&amp;月良率预估'!$B$2:$G$599,5,0),0)</f>
        <v>240</v>
      </c>
      <c r="AY6" s="34"/>
      <c r="AZ6" s="34"/>
      <c r="BA6" s="35"/>
      <c r="BB6" s="35"/>
      <c r="BC6" s="34">
        <f>_xlfn.IFNA(VLOOKUP($A$5&amp;BC$4,'PMC数据辅助&amp;月良率预估'!$B$2:$G$599,5,0),0)</f>
        <v>0</v>
      </c>
      <c r="BD6" s="34"/>
      <c r="BE6" s="34"/>
      <c r="BF6" s="35"/>
      <c r="BG6" s="35"/>
      <c r="BH6" s="34">
        <f>_xlfn.IFNA(VLOOKUP($A$5&amp;BH$4,'PMC数据辅助&amp;月良率预估'!$B$2:$G$599,5,0),0)</f>
        <v>0</v>
      </c>
      <c r="BI6" s="34"/>
      <c r="BJ6" s="34"/>
      <c r="BK6" s="35"/>
      <c r="BL6" s="35"/>
      <c r="BM6" s="34">
        <f>_xlfn.IFNA(VLOOKUP($A$5&amp;BM$4,'PMC数据辅助&amp;月良率预估'!$B$2:$G$599,5,0),0)</f>
        <v>0</v>
      </c>
      <c r="BN6" s="34"/>
      <c r="BO6" s="34"/>
      <c r="BP6" s="35"/>
      <c r="BQ6" s="35"/>
    </row>
    <row r="7" spans="1:69" x14ac:dyDescent="0.15">
      <c r="A7" s="34" t="s">
        <v>746</v>
      </c>
      <c r="B7" s="34">
        <f>_xlfn.IFNA(VLOOKUP($A7,批次辅助!$A$4:$DC$41,MATCH($A$5&amp;B$4,批次辅助!$A$1:$DC$1,0),0),0)</f>
        <v>0</v>
      </c>
      <c r="C7" s="34">
        <f>_xlfn.IFNA(VLOOKUP($A7,批次辅助!$A$4:$DC$41,MATCH($A$5&amp;C$4,批次辅助!$A$1:$DC$1,0),0),0)</f>
        <v>0</v>
      </c>
      <c r="D7" s="34">
        <f>_xlfn.IFNA(VLOOKUP($A7,批次辅助!$A$4:$DC$41,MATCH($A$5&amp;D$4,批次辅助!$A$1:$DC$1,0),0),0)</f>
        <v>216648</v>
      </c>
      <c r="E7" s="34">
        <f>_xlfn.IFNA(VLOOKUP($A$5&amp;E$4,'PMC数据辅助&amp;月良率预估'!$B$2:$G$599,6,0),0)</f>
        <v>354</v>
      </c>
      <c r="F7" s="34"/>
      <c r="G7" s="34"/>
      <c r="H7" s="35"/>
      <c r="I7" s="35"/>
      <c r="J7" s="34">
        <f>_xlfn.IFNA(VLOOKUP($A$5&amp;J$4,'PMC数据辅助&amp;月良率预估'!$B$2:$G$599,6,0),0)</f>
        <v>180</v>
      </c>
      <c r="K7" s="34"/>
      <c r="L7" s="34"/>
      <c r="M7" s="35"/>
      <c r="N7" s="35"/>
      <c r="O7" s="34">
        <f>_xlfn.IFNA(VLOOKUP($A$5&amp;O$4,'PMC数据辅助&amp;月良率预估'!$B$2:$G$599,6,0),0)</f>
        <v>120</v>
      </c>
      <c r="P7" s="34"/>
      <c r="Q7" s="34"/>
      <c r="R7" s="35"/>
      <c r="S7" s="35"/>
      <c r="T7" s="34">
        <f>_xlfn.IFNA(VLOOKUP($A$5&amp;T$4,'PMC数据辅助&amp;月良率预估'!$B$2:$G$599,6,0),0)</f>
        <v>120</v>
      </c>
      <c r="U7" s="34"/>
      <c r="V7" s="34"/>
      <c r="W7" s="35"/>
      <c r="X7" s="35"/>
      <c r="Y7" s="34">
        <f>_xlfn.IFNA(VLOOKUP($A$5&amp;Y$4,'PMC数据辅助&amp;月良率预估'!$B$2:$G$599,6,0),0)</f>
        <v>120</v>
      </c>
      <c r="Z7" s="34"/>
      <c r="AA7" s="34"/>
      <c r="AB7" s="35"/>
      <c r="AC7" s="35"/>
      <c r="AD7" s="34">
        <f>_xlfn.IFNA(VLOOKUP($A$5&amp;AD$4,'PMC数据辅助&amp;月良率预估'!$B$2:$G$599,6,0),0)</f>
        <v>180</v>
      </c>
      <c r="AE7" s="34"/>
      <c r="AF7" s="34"/>
      <c r="AG7" s="35"/>
      <c r="AH7" s="35"/>
      <c r="AI7" s="34">
        <f>_xlfn.IFNA(VLOOKUP($A$5&amp;AI$4,'PMC数据辅助&amp;月良率预估'!$B$2:$G$599,6,0),0)</f>
        <v>240</v>
      </c>
      <c r="AJ7" s="34"/>
      <c r="AK7" s="34"/>
      <c r="AL7" s="35"/>
      <c r="AM7" s="35"/>
      <c r="AN7" s="34">
        <f>_xlfn.IFNA(VLOOKUP($A$5&amp;AN$4,'PMC数据辅助&amp;月良率预估'!$B$2:$G$599,6,0),0)</f>
        <v>240</v>
      </c>
      <c r="AO7" s="34"/>
      <c r="AP7" s="34"/>
      <c r="AQ7" s="35"/>
      <c r="AR7" s="35"/>
      <c r="AS7" s="34">
        <f>_xlfn.IFNA(VLOOKUP($A$5&amp;AS$4,'PMC数据辅助&amp;月良率预估'!$B$2:$G$599,6,0),0)</f>
        <v>240</v>
      </c>
      <c r="AT7" s="34"/>
      <c r="AU7" s="34"/>
      <c r="AV7" s="35"/>
      <c r="AW7" s="35"/>
      <c r="AX7" s="34">
        <f>_xlfn.IFNA(VLOOKUP($A$5&amp;AX$4,'PMC数据辅助&amp;月良率预估'!$B$2:$G$599,6,0),0)</f>
        <v>240</v>
      </c>
      <c r="AY7" s="34"/>
      <c r="AZ7" s="34"/>
      <c r="BA7" s="35"/>
      <c r="BB7" s="35"/>
      <c r="BC7" s="34">
        <f>_xlfn.IFNA(VLOOKUP($A$5&amp;BC$4,'PMC数据辅助&amp;月良率预估'!$B$2:$G$599,6,0),0)</f>
        <v>0</v>
      </c>
      <c r="BD7" s="34"/>
      <c r="BE7" s="34"/>
      <c r="BF7" s="35"/>
      <c r="BG7" s="35"/>
      <c r="BH7" s="34">
        <f>_xlfn.IFNA(VLOOKUP($A$5&amp;BH$4,'PMC数据辅助&amp;月良率预估'!$B$2:$G$599,6,0),0)</f>
        <v>0</v>
      </c>
      <c r="BI7" s="34"/>
      <c r="BJ7" s="34"/>
      <c r="BK7" s="35"/>
      <c r="BL7" s="35"/>
      <c r="BM7" s="34">
        <f>_xlfn.IFNA(VLOOKUP($A$5&amp;BM$4,'PMC数据辅助&amp;月良率预估'!$B$2:$G$599,6,0),0)</f>
        <v>0</v>
      </c>
      <c r="BN7" s="34"/>
      <c r="BO7" s="34"/>
      <c r="BP7" s="35"/>
      <c r="BQ7" s="35"/>
    </row>
    <row r="8" spans="1:69" s="119" customFormat="1" x14ac:dyDescent="0.15">
      <c r="A8" s="116" t="s">
        <v>454</v>
      </c>
      <c r="B8" s="117">
        <f>_xlfn.IFNA(VLOOKUP($A8,批次辅助!$A$4:$DC$41,MATCH($A$5&amp;B$4,批次辅助!$A$1:$DC$1,0),0),0)</f>
        <v>0</v>
      </c>
      <c r="C8" s="117">
        <f>_xlfn.IFNA(VLOOKUP($A8,批次辅助!$A$4:$DC$41,MATCH($A$5&amp;C$4,批次辅助!$A$1:$DC$1,0),0),0)</f>
        <v>0</v>
      </c>
      <c r="D8" s="117">
        <f>_xlfn.IFNA(VLOOKUP($A8,批次辅助!$A$4:$DC$41,MATCH($A$5&amp;D$4,批次辅助!$A$1:$DC$1,0),0),0)</f>
        <v>0.59138325763450394</v>
      </c>
      <c r="E8" s="117">
        <f>IF(E6=0,0%,E7/E6)</f>
        <v>1</v>
      </c>
      <c r="F8" s="116"/>
      <c r="G8" s="116"/>
      <c r="H8" s="118"/>
      <c r="I8" s="118"/>
      <c r="J8" s="117">
        <f>IF(J6=0,0%,J7/J6)</f>
        <v>1</v>
      </c>
      <c r="K8" s="116"/>
      <c r="L8" s="116"/>
      <c r="M8" s="118"/>
      <c r="N8" s="118"/>
      <c r="O8" s="117">
        <f>IF(O6=0,0%,O7/O6)</f>
        <v>1</v>
      </c>
      <c r="P8" s="116"/>
      <c r="Q8" s="116"/>
      <c r="R8" s="118"/>
      <c r="S8" s="118"/>
      <c r="T8" s="117">
        <f>IF(T6=0,0%,T7/T6)</f>
        <v>1</v>
      </c>
      <c r="U8" s="116"/>
      <c r="V8" s="116"/>
      <c r="W8" s="118"/>
      <c r="X8" s="118"/>
      <c r="Y8" s="117">
        <f>IF(Y6=0,0%,Y7/Y6)</f>
        <v>1</v>
      </c>
      <c r="Z8" s="116"/>
      <c r="AA8" s="116"/>
      <c r="AB8" s="118"/>
      <c r="AC8" s="118"/>
      <c r="AD8" s="117">
        <f>IF(AD6=0,0%,AD7/AD6)</f>
        <v>1</v>
      </c>
      <c r="AE8" s="116"/>
      <c r="AF8" s="116"/>
      <c r="AG8" s="118"/>
      <c r="AH8" s="118"/>
      <c r="AI8" s="117">
        <f>IF(AI6=0,0%,AI7/AI6)</f>
        <v>1</v>
      </c>
      <c r="AJ8" s="116"/>
      <c r="AK8" s="116"/>
      <c r="AL8" s="118"/>
      <c r="AM8" s="118"/>
      <c r="AN8" s="117">
        <f>IF(AN6=0,0%,AN7/AN6)</f>
        <v>1</v>
      </c>
      <c r="AO8" s="116"/>
      <c r="AP8" s="116"/>
      <c r="AQ8" s="118"/>
      <c r="AR8" s="118"/>
      <c r="AS8" s="117">
        <f>IF(AS6=0,0%,AS7/AS6)</f>
        <v>1</v>
      </c>
      <c r="AT8" s="116"/>
      <c r="AU8" s="116"/>
      <c r="AV8" s="118"/>
      <c r="AW8" s="118"/>
      <c r="AX8" s="117">
        <f>IF(AX6=0,0%,AX7/AX6)</f>
        <v>1</v>
      </c>
      <c r="AY8" s="116"/>
      <c r="AZ8" s="116"/>
      <c r="BA8" s="118"/>
      <c r="BB8" s="118"/>
      <c r="BC8" s="117">
        <f>IF(BC6=0,0%,BC7/BC6)</f>
        <v>0</v>
      </c>
      <c r="BD8" s="116"/>
      <c r="BE8" s="116"/>
      <c r="BF8" s="118"/>
      <c r="BG8" s="118"/>
      <c r="BH8" s="117">
        <f>IF(BH6=0,0%,BH7/BH6)</f>
        <v>0</v>
      </c>
      <c r="BI8" s="116"/>
      <c r="BJ8" s="116"/>
      <c r="BK8" s="118"/>
      <c r="BL8" s="118"/>
      <c r="BM8" s="117">
        <f>IF(BM6=0,0%,BM7/BM6)</f>
        <v>0</v>
      </c>
      <c r="BN8" s="116"/>
      <c r="BO8" s="116"/>
      <c r="BP8" s="118"/>
      <c r="BQ8" s="118"/>
    </row>
    <row r="9" spans="1:69" s="161" customFormat="1" x14ac:dyDescent="0.15">
      <c r="A9" s="158" t="s">
        <v>34</v>
      </c>
      <c r="B9" s="159">
        <f>_xlfn.IFNA(VLOOKUP($A9,批次辅助!$A$4:$DC$41,MATCH($A$5&amp;B$4,批次辅助!$A$1:$DC$1,0),0),0)</f>
        <v>0</v>
      </c>
      <c r="C9" s="159">
        <f>_xlfn.IFNA(VLOOKUP($A9,批次辅助!$A$4:$DC$41,MATCH($A$5&amp;C$4,批次辅助!$A$1:$DC$1,0),0),0)</f>
        <v>0</v>
      </c>
      <c r="D9" s="159">
        <f>_xlfn.IFNA(VLOOKUP($A9,批次辅助!$A$4:$DC$41,MATCH($A$5&amp;D$4,批次辅助!$A$1:$DC$1,0),0),0)</f>
        <v>0.98682505736719695</v>
      </c>
      <c r="E9" s="160"/>
      <c r="F9" s="160"/>
      <c r="G9" s="160"/>
      <c r="H9" s="160">
        <f>H10-H19-H27-H28-H36-H37-H44-H45</f>
        <v>0.98390821999999956</v>
      </c>
      <c r="I9" s="160"/>
      <c r="J9" s="160"/>
      <c r="K9" s="160"/>
      <c r="L9" s="160"/>
      <c r="M9" s="160">
        <f>M10-M19-M27-M28-M36-M37-M44-M45</f>
        <v>0.98390821999999956</v>
      </c>
      <c r="N9" s="160"/>
      <c r="O9" s="160"/>
      <c r="P9" s="160"/>
      <c r="Q9" s="160"/>
      <c r="R9" s="160">
        <f>R10-R19-R27-R28-R36-R37-R44-R45</f>
        <v>0.98390821999999956</v>
      </c>
      <c r="S9" s="160"/>
      <c r="T9" s="160"/>
      <c r="U9" s="160"/>
      <c r="V9" s="160"/>
      <c r="W9" s="160">
        <f>W10-W19-W27-W28-W36-W37-W44-W45</f>
        <v>0.98390821999999956</v>
      </c>
      <c r="X9" s="160"/>
      <c r="Y9" s="160"/>
      <c r="Z9" s="160"/>
      <c r="AA9" s="160"/>
      <c r="AB9" s="160">
        <f>AB10-AB19-AB27-AB28-AB36-AB37-AB44-AB45</f>
        <v>0.98390821999999956</v>
      </c>
      <c r="AC9" s="160"/>
      <c r="AD9" s="160"/>
      <c r="AE9" s="160"/>
      <c r="AF9" s="160"/>
      <c r="AG9" s="160">
        <f>AG10-AG19-AG27-AG28-AG36-AG37-AG44-AG45</f>
        <v>0.98390821999999956</v>
      </c>
      <c r="AH9" s="160"/>
      <c r="AI9" s="160"/>
      <c r="AJ9" s="160"/>
      <c r="AK9" s="160"/>
      <c r="AL9" s="160">
        <f>AL10-AL19-AL27-AL28-AL36-AL37-AL44-AL45</f>
        <v>0.98390821999999956</v>
      </c>
      <c r="AM9" s="160"/>
      <c r="AN9" s="160"/>
      <c r="AO9" s="160"/>
      <c r="AP9" s="160"/>
      <c r="AQ9" s="160">
        <f>AQ10-AQ19-AQ27-AQ28-AQ36-AQ37-AQ44-AQ45</f>
        <v>0.98390821999999956</v>
      </c>
      <c r="AR9" s="160"/>
      <c r="AS9" s="160"/>
      <c r="AT9" s="160"/>
      <c r="AU9" s="160"/>
      <c r="AV9" s="160">
        <f>AV10-AV19-AV27-AV28-AV36-AV37-AV44-AV45</f>
        <v>0.98390821999999956</v>
      </c>
      <c r="AW9" s="160"/>
      <c r="AX9" s="160"/>
      <c r="AY9" s="160"/>
      <c r="AZ9" s="160"/>
      <c r="BA9" s="160">
        <f>BA10-BA19-BA27-BA28-BA36-BA37-BA44-BA45</f>
        <v>0.98390821999999956</v>
      </c>
      <c r="BB9" s="160"/>
      <c r="BC9" s="160"/>
      <c r="BD9" s="160"/>
      <c r="BE9" s="160"/>
      <c r="BF9" s="160">
        <f>BF10-BF19-BF27-BF28-BF36-BF37-BF44-BF45</f>
        <v>0.98390821999999956</v>
      </c>
      <c r="BG9" s="160"/>
      <c r="BH9" s="160"/>
      <c r="BI9" s="160"/>
      <c r="BJ9" s="160"/>
      <c r="BK9" s="160">
        <f>BK10-BK19-BK27-BK28-BK36-BK37-BK44-BK45</f>
        <v>0.98390821999999956</v>
      </c>
      <c r="BL9" s="160"/>
      <c r="BM9" s="160"/>
      <c r="BN9" s="160"/>
      <c r="BO9" s="160"/>
      <c r="BP9" s="160">
        <f>BP10-BP19-BP27-BP28-BP36-BP37-BP44-BP45</f>
        <v>0.98390821999999956</v>
      </c>
      <c r="BQ9" s="160"/>
    </row>
    <row r="10" spans="1:69" x14ac:dyDescent="0.15">
      <c r="A10" s="36" t="s">
        <v>33</v>
      </c>
      <c r="B10" s="37">
        <f>B9+B19+B27+B28+B36+B37+B44+B45</f>
        <v>0</v>
      </c>
      <c r="C10" s="37">
        <f>C9+C19+C27+C28+C36+C37+C44+C45</f>
        <v>0</v>
      </c>
      <c r="D10" s="37">
        <f>D9+D19+D27+D28+D36+D37+D44+D45</f>
        <v>0.98682505736719695</v>
      </c>
      <c r="E10" s="38"/>
      <c r="F10" s="38"/>
      <c r="G10" s="38"/>
      <c r="H10" s="38">
        <f>(H12+H21+H30+H39)*99.94%-3</f>
        <v>0.98390821999999956</v>
      </c>
      <c r="I10" s="38"/>
      <c r="J10" s="38"/>
      <c r="K10" s="38"/>
      <c r="L10" s="38"/>
      <c r="M10" s="38">
        <f>(M12+M21+M30+M39)*99.94%-3</f>
        <v>0.98390821999999956</v>
      </c>
      <c r="N10" s="38"/>
      <c r="O10" s="38"/>
      <c r="P10" s="38"/>
      <c r="Q10" s="38"/>
      <c r="R10" s="38">
        <f>(R12+R21+R30+R39)*99.94%-3</f>
        <v>0.98390821999999956</v>
      </c>
      <c r="S10" s="38"/>
      <c r="T10" s="38"/>
      <c r="U10" s="38"/>
      <c r="V10" s="38"/>
      <c r="W10" s="38">
        <f>(W12+W21+W30+W39)*99.94%-3</f>
        <v>0.98390821999999956</v>
      </c>
      <c r="X10" s="38"/>
      <c r="Y10" s="38"/>
      <c r="Z10" s="38"/>
      <c r="AA10" s="38"/>
      <c r="AB10" s="38">
        <f>(AB12+AB21+AB30+AB39)*99.94%-3</f>
        <v>0.98390821999999956</v>
      </c>
      <c r="AC10" s="38"/>
      <c r="AD10" s="38"/>
      <c r="AE10" s="38"/>
      <c r="AF10" s="38"/>
      <c r="AG10" s="38">
        <f>(AG12+AG21+AG30+AG39)*99.94%-3</f>
        <v>0.98390821999999956</v>
      </c>
      <c r="AH10" s="38"/>
      <c r="AI10" s="38"/>
      <c r="AJ10" s="38"/>
      <c r="AK10" s="38"/>
      <c r="AL10" s="38">
        <f>(AL12+AL21+AL30+AL39)*99.94%-3</f>
        <v>0.98390821999999956</v>
      </c>
      <c r="AM10" s="38"/>
      <c r="AN10" s="38"/>
      <c r="AO10" s="38"/>
      <c r="AP10" s="38"/>
      <c r="AQ10" s="38">
        <f>(AQ12+AQ21+AQ30+AQ39)*99.94%-3</f>
        <v>0.98390821999999956</v>
      </c>
      <c r="AR10" s="38"/>
      <c r="AS10" s="38"/>
      <c r="AT10" s="38"/>
      <c r="AU10" s="38"/>
      <c r="AV10" s="38">
        <f>(AV12+AV21+AV30+AV39)*99.94%-3</f>
        <v>0.98390821999999956</v>
      </c>
      <c r="AW10" s="38"/>
      <c r="AX10" s="38"/>
      <c r="AY10" s="38"/>
      <c r="AZ10" s="38"/>
      <c r="BA10" s="38">
        <f>(BA12+BA21+BA30+BA39)*99.94%-3</f>
        <v>0.98390821999999956</v>
      </c>
      <c r="BB10" s="38"/>
      <c r="BC10" s="38"/>
      <c r="BD10" s="38"/>
      <c r="BE10" s="38"/>
      <c r="BF10" s="38">
        <f>(BF12+BF21+BF30+BF39)*99.94%-3</f>
        <v>0.98390821999999956</v>
      </c>
      <c r="BG10" s="38"/>
      <c r="BH10" s="38"/>
      <c r="BI10" s="38"/>
      <c r="BJ10" s="38"/>
      <c r="BK10" s="38">
        <f>(BK12+BK21+BK30+BK39)*99.94%-3</f>
        <v>0.98390821999999956</v>
      </c>
      <c r="BL10" s="38"/>
      <c r="BM10" s="38"/>
      <c r="BN10" s="38"/>
      <c r="BO10" s="38"/>
      <c r="BP10" s="38">
        <f>(BP12+BP21+BP30+BP39)*99.94%-3</f>
        <v>0.98390821999999956</v>
      </c>
      <c r="BQ10" s="38"/>
    </row>
    <row r="11" spans="1:69" x14ac:dyDescent="0.15">
      <c r="A11" s="39" t="s">
        <v>32</v>
      </c>
      <c r="B11" s="39"/>
      <c r="C11" s="39"/>
      <c r="D11" s="39"/>
      <c r="E11" s="39"/>
      <c r="F11" s="39"/>
      <c r="G11" s="39"/>
      <c r="H11" s="39">
        <f>H12*99.9%</f>
        <v>0.99000900000000014</v>
      </c>
      <c r="I11" s="39"/>
      <c r="J11" s="39"/>
      <c r="K11" s="39"/>
      <c r="L11" s="39"/>
      <c r="M11" s="39">
        <f>M12*99.9%</f>
        <v>0.99000900000000014</v>
      </c>
      <c r="N11" s="39"/>
      <c r="O11" s="39"/>
      <c r="P11" s="39"/>
      <c r="Q11" s="39"/>
      <c r="R11" s="39">
        <f>R12*99.9%</f>
        <v>0.99000900000000014</v>
      </c>
      <c r="S11" s="39"/>
      <c r="T11" s="39"/>
      <c r="U11" s="39"/>
      <c r="V11" s="39"/>
      <c r="W11" s="39">
        <f>W12*99.9%</f>
        <v>0.99000900000000014</v>
      </c>
      <c r="X11" s="39"/>
      <c r="Y11" s="39"/>
      <c r="Z11" s="39"/>
      <c r="AA11" s="39"/>
      <c r="AB11" s="39">
        <f>AB12*99.9%</f>
        <v>0.99000900000000014</v>
      </c>
      <c r="AC11" s="39"/>
      <c r="AD11" s="39"/>
      <c r="AE11" s="39"/>
      <c r="AF11" s="39"/>
      <c r="AG11" s="39">
        <f>AG12*99.9%</f>
        <v>0.99000900000000014</v>
      </c>
      <c r="AH11" s="39"/>
      <c r="AI11" s="39"/>
      <c r="AJ11" s="39"/>
      <c r="AK11" s="39"/>
      <c r="AL11" s="39">
        <f>AL12*99.9%</f>
        <v>0.99000900000000014</v>
      </c>
      <c r="AM11" s="39"/>
      <c r="AN11" s="39"/>
      <c r="AO11" s="39"/>
      <c r="AP11" s="39"/>
      <c r="AQ11" s="39">
        <f>AQ12*99.9%</f>
        <v>0.99000900000000014</v>
      </c>
      <c r="AR11" s="39"/>
      <c r="AS11" s="39"/>
      <c r="AT11" s="39"/>
      <c r="AU11" s="39"/>
      <c r="AV11" s="39">
        <f>AV12*99.9%</f>
        <v>0.99000900000000014</v>
      </c>
      <c r="AW11" s="39"/>
      <c r="AX11" s="39"/>
      <c r="AY11" s="39"/>
      <c r="AZ11" s="39"/>
      <c r="BA11" s="39">
        <f>BA12*99.9%</f>
        <v>0.99000900000000014</v>
      </c>
      <c r="BB11" s="39"/>
      <c r="BC11" s="39"/>
      <c r="BD11" s="39"/>
      <c r="BE11" s="39"/>
      <c r="BF11" s="39">
        <f>BF12*99.9%</f>
        <v>0.99000900000000014</v>
      </c>
      <c r="BG11" s="39"/>
      <c r="BH11" s="39"/>
      <c r="BI11" s="39"/>
      <c r="BJ11" s="39"/>
      <c r="BK11" s="39">
        <f>BK12*99.9%</f>
        <v>0.99000900000000014</v>
      </c>
      <c r="BL11" s="39"/>
      <c r="BM11" s="39"/>
      <c r="BN11" s="39"/>
      <c r="BO11" s="39"/>
      <c r="BP11" s="39">
        <f>BP12*99.9%</f>
        <v>0.99000900000000014</v>
      </c>
      <c r="BQ11" s="39"/>
    </row>
    <row r="12" spans="1:69" x14ac:dyDescent="0.35">
      <c r="A12" s="40" t="s">
        <v>60</v>
      </c>
      <c r="B12" s="41">
        <f>_xlfn.IFNA(VLOOKUP($A12,批次辅助!$A$4:$DC$41,MATCH($A$5&amp;B$4,批次辅助!$A$1:$DC$1,0),0),0)</f>
        <v>0</v>
      </c>
      <c r="C12" s="41">
        <f>_xlfn.IFNA(VLOOKUP($A12,批次辅助!$A$4:$DC$41,MATCH($A$5&amp;C$4,批次辅助!$A$1:$DC$1,0),0),0)</f>
        <v>0</v>
      </c>
      <c r="D12" s="41">
        <f>_xlfn.IFNA(VLOOKUP($A12,批次辅助!$A$4:$DC$41,MATCH($A$5&amp;D$4,批次辅助!$A$1:$DC$1,0),0),0)</f>
        <v>0.99224957462418628</v>
      </c>
      <c r="E12" s="39"/>
      <c r="F12" s="39"/>
      <c r="G12" s="39"/>
      <c r="H12" s="39">
        <f>1-SUM(H13:H18)</f>
        <v>0.99099999999999999</v>
      </c>
      <c r="I12" s="39"/>
      <c r="J12" s="39"/>
      <c r="K12" s="39"/>
      <c r="L12" s="39"/>
      <c r="M12" s="39">
        <f>1-SUM(M13:M18)</f>
        <v>0.99099999999999999</v>
      </c>
      <c r="N12" s="39"/>
      <c r="O12" s="39"/>
      <c r="P12" s="39"/>
      <c r="Q12" s="39"/>
      <c r="R12" s="39">
        <f>1-SUM(R13:R18)</f>
        <v>0.99099999999999999</v>
      </c>
      <c r="S12" s="39"/>
      <c r="T12" s="39"/>
      <c r="U12" s="39"/>
      <c r="V12" s="39"/>
      <c r="W12" s="39">
        <f>1-SUM(W13:W18)</f>
        <v>0.99099999999999999</v>
      </c>
      <c r="X12" s="39"/>
      <c r="Y12" s="39"/>
      <c r="Z12" s="39"/>
      <c r="AA12" s="39"/>
      <c r="AB12" s="39">
        <f>1-SUM(AB13:AB18)</f>
        <v>0.99099999999999999</v>
      </c>
      <c r="AC12" s="39"/>
      <c r="AD12" s="39"/>
      <c r="AE12" s="39"/>
      <c r="AF12" s="39"/>
      <c r="AG12" s="39">
        <f>1-SUM(AG13:AG18)</f>
        <v>0.99099999999999999</v>
      </c>
      <c r="AH12" s="39"/>
      <c r="AI12" s="39"/>
      <c r="AJ12" s="39"/>
      <c r="AK12" s="39"/>
      <c r="AL12" s="39">
        <f>1-SUM(AL13:AL18)</f>
        <v>0.99099999999999999</v>
      </c>
      <c r="AM12" s="39"/>
      <c r="AN12" s="39"/>
      <c r="AO12" s="39"/>
      <c r="AP12" s="39"/>
      <c r="AQ12" s="39">
        <f>1-SUM(AQ13:AQ18)</f>
        <v>0.99099999999999999</v>
      </c>
      <c r="AR12" s="39"/>
      <c r="AS12" s="39"/>
      <c r="AT12" s="39"/>
      <c r="AU12" s="39"/>
      <c r="AV12" s="39">
        <f>1-SUM(AV13:AV18)</f>
        <v>0.99099999999999999</v>
      </c>
      <c r="AW12" s="39"/>
      <c r="AX12" s="39"/>
      <c r="AY12" s="39"/>
      <c r="AZ12" s="39"/>
      <c r="BA12" s="39">
        <f>1-SUM(BA13:BA18)</f>
        <v>0.99099999999999999</v>
      </c>
      <c r="BB12" s="39"/>
      <c r="BC12" s="39"/>
      <c r="BD12" s="39"/>
      <c r="BE12" s="39"/>
      <c r="BF12" s="39">
        <f>1-SUM(BF13:BF18)</f>
        <v>0.99099999999999999</v>
      </c>
      <c r="BG12" s="39"/>
      <c r="BH12" s="39"/>
      <c r="BI12" s="39"/>
      <c r="BJ12" s="39"/>
      <c r="BK12" s="39">
        <f>1-SUM(BK13:BK18)</f>
        <v>0.99099999999999999</v>
      </c>
      <c r="BL12" s="39"/>
      <c r="BM12" s="39"/>
      <c r="BN12" s="39"/>
      <c r="BO12" s="39"/>
      <c r="BP12" s="39">
        <f>1-SUM(BP13:BP18)</f>
        <v>0.99099999999999999</v>
      </c>
      <c r="BQ12" s="39"/>
    </row>
    <row r="13" spans="1:69" x14ac:dyDescent="0.15">
      <c r="A13" s="42" t="s">
        <v>42</v>
      </c>
      <c r="B13" s="43">
        <f>_xlfn.IFNA(VLOOKUP($A13,批次辅助!$A$4:$DC$41,MATCH($A$5&amp;B$4,批次辅助!$A$1:$DC$1,0),0),0)</f>
        <v>0</v>
      </c>
      <c r="C13" s="43">
        <f>_xlfn.IFNA(VLOOKUP($A13,批次辅助!$A$4:$DC$41,MATCH($A$5&amp;C$4,批次辅助!$A$1:$DC$1,0),0),0)</f>
        <v>0</v>
      </c>
      <c r="D13" s="43">
        <f>_xlfn.IFNA(VLOOKUP($A13,批次辅助!$A$4:$DC$41,MATCH($A$5&amp;D$4,批次辅助!$A$1:$DC$1,0),0),0)</f>
        <v>1.6234526466961177E-3</v>
      </c>
      <c r="E13" s="279"/>
      <c r="F13" s="128"/>
      <c r="G13" s="102">
        <v>3.0000000000000001E-3</v>
      </c>
      <c r="H13" s="47">
        <f>C13-F13+G13</f>
        <v>3.0000000000000001E-3</v>
      </c>
      <c r="I13" s="370"/>
      <c r="J13" s="279"/>
      <c r="K13" s="128"/>
      <c r="L13" s="102"/>
      <c r="M13" s="47">
        <f>H13-K13+L13</f>
        <v>3.0000000000000001E-3</v>
      </c>
      <c r="N13" s="370"/>
      <c r="O13" s="278"/>
      <c r="P13" s="132"/>
      <c r="Q13" s="102"/>
      <c r="R13" s="47">
        <f>M13-P13+Q13</f>
        <v>3.0000000000000001E-3</v>
      </c>
      <c r="S13" s="370"/>
      <c r="T13" s="279"/>
      <c r="U13" s="128"/>
      <c r="V13" s="102"/>
      <c r="W13" s="47">
        <f>R13-U13+V13</f>
        <v>3.0000000000000001E-3</v>
      </c>
      <c r="X13" s="370"/>
      <c r="Y13" s="279"/>
      <c r="Z13" s="128"/>
      <c r="AA13" s="102"/>
      <c r="AB13" s="47">
        <f>W13-Z13+AA13</f>
        <v>3.0000000000000001E-3</v>
      </c>
      <c r="AC13" s="370"/>
      <c r="AD13" s="279"/>
      <c r="AE13" s="128"/>
      <c r="AF13" s="102"/>
      <c r="AG13" s="47">
        <f>AB13-AE13+AF13</f>
        <v>3.0000000000000001E-3</v>
      </c>
      <c r="AH13" s="370"/>
      <c r="AI13" s="279"/>
      <c r="AJ13" s="128"/>
      <c r="AK13" s="102"/>
      <c r="AL13" s="47">
        <f>AG13-AJ13+AK13</f>
        <v>3.0000000000000001E-3</v>
      </c>
      <c r="AM13" s="370"/>
      <c r="AN13" s="279"/>
      <c r="AO13" s="128"/>
      <c r="AP13" s="102"/>
      <c r="AQ13" s="47">
        <f>AL13-AO13+AP13</f>
        <v>3.0000000000000001E-3</v>
      </c>
      <c r="AR13" s="370"/>
      <c r="AS13" s="279"/>
      <c r="AT13" s="128"/>
      <c r="AU13" s="102"/>
      <c r="AV13" s="47">
        <f>AQ13-AT13+AU13</f>
        <v>3.0000000000000001E-3</v>
      </c>
      <c r="AW13" s="370"/>
      <c r="AX13" s="279"/>
      <c r="AY13" s="128"/>
      <c r="AZ13" s="102"/>
      <c r="BA13" s="47">
        <f>AV13-AY13+AZ13</f>
        <v>3.0000000000000001E-3</v>
      </c>
      <c r="BB13" s="370"/>
      <c r="BC13" s="279"/>
      <c r="BD13" s="128"/>
      <c r="BE13" s="102"/>
      <c r="BF13" s="47">
        <f>BA13-BD13+BE13</f>
        <v>3.0000000000000001E-3</v>
      </c>
      <c r="BG13" s="370"/>
      <c r="BH13" s="279"/>
      <c r="BI13" s="128"/>
      <c r="BJ13" s="102"/>
      <c r="BK13" s="47">
        <f>BF13-BI13+BJ13</f>
        <v>3.0000000000000001E-3</v>
      </c>
      <c r="BL13" s="370"/>
      <c r="BM13" s="279"/>
      <c r="BN13" s="128"/>
      <c r="BO13" s="102"/>
      <c r="BP13" s="47">
        <f>BK13-BN13+BO13</f>
        <v>3.0000000000000001E-3</v>
      </c>
      <c r="BQ13" s="370"/>
    </row>
    <row r="14" spans="1:69" x14ac:dyDescent="0.15">
      <c r="A14" s="42" t="s">
        <v>43</v>
      </c>
      <c r="B14" s="43">
        <f>_xlfn.IFNA(VLOOKUP($A14,批次辅助!$A$4:$DC$41,MATCH($A$5&amp;B$4,批次辅助!$A$1:$DC$1,0),0),0)</f>
        <v>0</v>
      </c>
      <c r="C14" s="43">
        <f>_xlfn.IFNA(VLOOKUP($A14,批次辅助!$A$4:$DC$41,MATCH($A$5&amp;C$4,批次辅助!$A$1:$DC$1,0),0),0)</f>
        <v>0</v>
      </c>
      <c r="D14" s="43">
        <f>_xlfn.IFNA(VLOOKUP($A14,批次辅助!$A$4:$DC$41,MATCH($A$5&amp;D$4,批次辅助!$A$1:$DC$1,0),0),0)</f>
        <v>1.7249184371146251E-3</v>
      </c>
      <c r="E14" s="51"/>
      <c r="F14" s="129"/>
      <c r="G14" s="140">
        <v>2.3E-3</v>
      </c>
      <c r="H14" s="47">
        <f t="shared" ref="H14:H19" si="0">C14-F14+G14</f>
        <v>2.3E-3</v>
      </c>
      <c r="I14" s="370"/>
      <c r="J14" s="51"/>
      <c r="K14" s="129"/>
      <c r="L14" s="140"/>
      <c r="M14" s="50">
        <f t="shared" ref="M14:M19" si="1">H14-K14+L14</f>
        <v>2.3E-3</v>
      </c>
      <c r="N14" s="370"/>
      <c r="O14" s="278"/>
      <c r="P14" s="186"/>
      <c r="Q14" s="140"/>
      <c r="R14" s="50">
        <f t="shared" ref="R14:R19" si="2">M14-P14+Q14</f>
        <v>2.3E-3</v>
      </c>
      <c r="S14" s="370"/>
      <c r="T14" s="51"/>
      <c r="U14" s="129"/>
      <c r="V14" s="140"/>
      <c r="W14" s="50">
        <f t="shared" ref="W14:W19" si="3">R14-U14+V14</f>
        <v>2.3E-3</v>
      </c>
      <c r="X14" s="370"/>
      <c r="Y14" s="51"/>
      <c r="Z14" s="129"/>
      <c r="AA14" s="140"/>
      <c r="AB14" s="50">
        <f t="shared" ref="AB14:AB19" si="4">W14-Z14+AA14</f>
        <v>2.3E-3</v>
      </c>
      <c r="AC14" s="370"/>
      <c r="AD14" s="51"/>
      <c r="AE14" s="129"/>
      <c r="AF14" s="140"/>
      <c r="AG14" s="50">
        <f t="shared" ref="AG14:AG19" si="5">AB14-AE14+AF14</f>
        <v>2.3E-3</v>
      </c>
      <c r="AH14" s="370"/>
      <c r="AI14" s="51"/>
      <c r="AJ14" s="129"/>
      <c r="AK14" s="140"/>
      <c r="AL14" s="50">
        <f t="shared" ref="AL14:AL19" si="6">AG14-AJ14+AK14</f>
        <v>2.3E-3</v>
      </c>
      <c r="AM14" s="370"/>
      <c r="AN14" s="51"/>
      <c r="AO14" s="129"/>
      <c r="AP14" s="140"/>
      <c r="AQ14" s="50">
        <f t="shared" ref="AQ14:AQ19" si="7">AL14-AO14+AP14</f>
        <v>2.3E-3</v>
      </c>
      <c r="AR14" s="370"/>
      <c r="AS14" s="51"/>
      <c r="AT14" s="129"/>
      <c r="AU14" s="140"/>
      <c r="AV14" s="50">
        <f t="shared" ref="AV14:AV19" si="8">AQ14-AT14+AU14</f>
        <v>2.3E-3</v>
      </c>
      <c r="AW14" s="370"/>
      <c r="AX14" s="51"/>
      <c r="AY14" s="129"/>
      <c r="AZ14" s="140"/>
      <c r="BA14" s="50">
        <f t="shared" ref="BA14:BA19" si="9">AV14-AY14+AZ14</f>
        <v>2.3E-3</v>
      </c>
      <c r="BB14" s="370"/>
      <c r="BC14" s="51"/>
      <c r="BD14" s="129"/>
      <c r="BE14" s="140"/>
      <c r="BF14" s="50">
        <f t="shared" ref="BF14:BF19" si="10">BA14-BD14+BE14</f>
        <v>2.3E-3</v>
      </c>
      <c r="BG14" s="370"/>
      <c r="BH14" s="51"/>
      <c r="BI14" s="129"/>
      <c r="BJ14" s="140"/>
      <c r="BK14" s="50">
        <f t="shared" ref="BK14:BK19" si="11">BF14-BI14+BJ14</f>
        <v>2.3E-3</v>
      </c>
      <c r="BL14" s="370"/>
      <c r="BM14" s="51"/>
      <c r="BN14" s="129"/>
      <c r="BO14" s="140"/>
      <c r="BP14" s="50">
        <f t="shared" ref="BP14:BP19" si="12">BK14-BN14+BO14</f>
        <v>2.3E-3</v>
      </c>
      <c r="BQ14" s="370"/>
    </row>
    <row r="15" spans="1:69" x14ac:dyDescent="0.15">
      <c r="A15" s="42" t="s">
        <v>44</v>
      </c>
      <c r="B15" s="43">
        <f>_xlfn.IFNA(VLOOKUP($A15,批次辅助!$A$4:$DC$41,MATCH($A$5&amp;B$4,批次辅助!$A$1:$DC$1,0),0),0)</f>
        <v>0</v>
      </c>
      <c r="C15" s="43">
        <f>_xlfn.IFNA(VLOOKUP($A15,批次辅助!$A$4:$DC$41,MATCH($A$5&amp;C$4,批次辅助!$A$1:$DC$1,0),0),0)</f>
        <v>0</v>
      </c>
      <c r="D15" s="43">
        <f>_xlfn.IFNA(VLOOKUP($A15,批次辅助!$A$4:$DC$41,MATCH($A$5&amp;D$4,批次辅助!$A$1:$DC$1,0),0),0)</f>
        <v>3.3717862662150139E-3</v>
      </c>
      <c r="E15" s="279" t="s">
        <v>1500</v>
      </c>
      <c r="F15" s="128"/>
      <c r="G15" s="46">
        <v>3.0000000000000001E-3</v>
      </c>
      <c r="H15" s="47">
        <f t="shared" si="0"/>
        <v>3.0000000000000001E-3</v>
      </c>
      <c r="I15" s="370"/>
      <c r="J15" s="279"/>
      <c r="K15" s="128"/>
      <c r="L15" s="102"/>
      <c r="M15" s="50">
        <f t="shared" si="1"/>
        <v>3.0000000000000001E-3</v>
      </c>
      <c r="N15" s="370"/>
      <c r="O15" s="278"/>
      <c r="P15" s="132"/>
      <c r="Q15" s="102"/>
      <c r="R15" s="50">
        <f t="shared" si="2"/>
        <v>3.0000000000000001E-3</v>
      </c>
      <c r="S15" s="370"/>
      <c r="T15" s="279"/>
      <c r="U15" s="128"/>
      <c r="V15" s="102"/>
      <c r="W15" s="50">
        <f t="shared" si="3"/>
        <v>3.0000000000000001E-3</v>
      </c>
      <c r="X15" s="370"/>
      <c r="Y15" s="279"/>
      <c r="Z15" s="128"/>
      <c r="AA15" s="102"/>
      <c r="AB15" s="50">
        <f t="shared" si="4"/>
        <v>3.0000000000000001E-3</v>
      </c>
      <c r="AC15" s="370"/>
      <c r="AD15" s="279"/>
      <c r="AE15" s="128"/>
      <c r="AF15" s="102"/>
      <c r="AG15" s="50">
        <f t="shared" si="5"/>
        <v>3.0000000000000001E-3</v>
      </c>
      <c r="AH15" s="370"/>
      <c r="AI15" s="279"/>
      <c r="AJ15" s="128"/>
      <c r="AK15" s="102"/>
      <c r="AL15" s="50">
        <f t="shared" si="6"/>
        <v>3.0000000000000001E-3</v>
      </c>
      <c r="AM15" s="370"/>
      <c r="AN15" s="279"/>
      <c r="AO15" s="128"/>
      <c r="AP15" s="102"/>
      <c r="AQ15" s="50">
        <f t="shared" si="7"/>
        <v>3.0000000000000001E-3</v>
      </c>
      <c r="AR15" s="370"/>
      <c r="AS15" s="279"/>
      <c r="AT15" s="128"/>
      <c r="AU15" s="102"/>
      <c r="AV15" s="50">
        <f t="shared" si="8"/>
        <v>3.0000000000000001E-3</v>
      </c>
      <c r="AW15" s="370"/>
      <c r="AX15" s="279"/>
      <c r="AY15" s="128"/>
      <c r="AZ15" s="102"/>
      <c r="BA15" s="50">
        <f t="shared" si="9"/>
        <v>3.0000000000000001E-3</v>
      </c>
      <c r="BB15" s="370"/>
      <c r="BC15" s="279"/>
      <c r="BD15" s="128"/>
      <c r="BE15" s="102"/>
      <c r="BF15" s="50">
        <f t="shared" si="10"/>
        <v>3.0000000000000001E-3</v>
      </c>
      <c r="BG15" s="370"/>
      <c r="BH15" s="279"/>
      <c r="BI15" s="128"/>
      <c r="BJ15" s="102"/>
      <c r="BK15" s="50">
        <f t="shared" si="11"/>
        <v>3.0000000000000001E-3</v>
      </c>
      <c r="BL15" s="370"/>
      <c r="BM15" s="279"/>
      <c r="BN15" s="128"/>
      <c r="BO15" s="102"/>
      <c r="BP15" s="50">
        <f t="shared" si="12"/>
        <v>3.0000000000000001E-3</v>
      </c>
      <c r="BQ15" s="370"/>
    </row>
    <row r="16" spans="1:69" x14ac:dyDescent="0.15">
      <c r="A16" s="53" t="s">
        <v>45</v>
      </c>
      <c r="B16" s="53">
        <f>_xlfn.IFNA(VLOOKUP($A16,批次辅助!$A$4:$DC$41,MATCH($A$5&amp;B$4,批次辅助!$A$1:$DC$1,0),0),0)</f>
        <v>0</v>
      </c>
      <c r="C16" s="53">
        <f>_xlfn.IFNA(VLOOKUP($A16,批次辅助!$A$4:$DC$41,MATCH($A$5&amp;C$4,批次辅助!$A$1:$DC$1,0),0),0)</f>
        <v>0</v>
      </c>
      <c r="D16" s="53">
        <f>_xlfn.IFNA(VLOOKUP($A16,批次辅助!$A$4:$DC$41,MATCH($A$5&amp;D$4,批次辅助!$A$1:$DC$1,0),0),0)</f>
        <v>7.102605329295515E-4</v>
      </c>
      <c r="E16" s="279"/>
      <c r="F16" s="128"/>
      <c r="G16" s="55">
        <v>1E-4</v>
      </c>
      <c r="H16" s="47">
        <f t="shared" si="0"/>
        <v>1E-4</v>
      </c>
      <c r="I16" s="370"/>
      <c r="J16" s="56"/>
      <c r="K16" s="130"/>
      <c r="L16" s="103"/>
      <c r="M16" s="50">
        <f t="shared" si="1"/>
        <v>1E-4</v>
      </c>
      <c r="N16" s="370"/>
      <c r="O16" s="278"/>
      <c r="P16" s="132"/>
      <c r="Q16" s="103"/>
      <c r="R16" s="50">
        <f t="shared" si="2"/>
        <v>1E-4</v>
      </c>
      <c r="S16" s="370"/>
      <c r="T16" s="56"/>
      <c r="U16" s="130"/>
      <c r="V16" s="103"/>
      <c r="W16" s="50">
        <f t="shared" si="3"/>
        <v>1E-4</v>
      </c>
      <c r="X16" s="370"/>
      <c r="Y16" s="56"/>
      <c r="Z16" s="130"/>
      <c r="AA16" s="103"/>
      <c r="AB16" s="50">
        <f t="shared" si="4"/>
        <v>1E-4</v>
      </c>
      <c r="AC16" s="370"/>
      <c r="AD16" s="56"/>
      <c r="AE16" s="130"/>
      <c r="AF16" s="103"/>
      <c r="AG16" s="50">
        <f t="shared" si="5"/>
        <v>1E-4</v>
      </c>
      <c r="AH16" s="370"/>
      <c r="AI16" s="56"/>
      <c r="AJ16" s="130"/>
      <c r="AK16" s="103"/>
      <c r="AL16" s="50">
        <f t="shared" si="6"/>
        <v>1E-4</v>
      </c>
      <c r="AM16" s="370"/>
      <c r="AN16" s="56"/>
      <c r="AO16" s="130"/>
      <c r="AP16" s="103"/>
      <c r="AQ16" s="50">
        <f t="shared" si="7"/>
        <v>1E-4</v>
      </c>
      <c r="AR16" s="370"/>
      <c r="AS16" s="56"/>
      <c r="AT16" s="130"/>
      <c r="AU16" s="103"/>
      <c r="AV16" s="50">
        <f t="shared" si="8"/>
        <v>1E-4</v>
      </c>
      <c r="AW16" s="370"/>
      <c r="AX16" s="56"/>
      <c r="AY16" s="130"/>
      <c r="AZ16" s="103"/>
      <c r="BA16" s="50">
        <f t="shared" si="9"/>
        <v>1E-4</v>
      </c>
      <c r="BB16" s="370"/>
      <c r="BC16" s="56"/>
      <c r="BD16" s="130"/>
      <c r="BE16" s="103"/>
      <c r="BF16" s="50">
        <f t="shared" si="10"/>
        <v>1E-4</v>
      </c>
      <c r="BG16" s="370"/>
      <c r="BH16" s="56"/>
      <c r="BI16" s="130"/>
      <c r="BJ16" s="103"/>
      <c r="BK16" s="50">
        <f t="shared" si="11"/>
        <v>1E-4</v>
      </c>
      <c r="BL16" s="370"/>
      <c r="BM16" s="56"/>
      <c r="BN16" s="130"/>
      <c r="BO16" s="103"/>
      <c r="BP16" s="50">
        <f t="shared" si="12"/>
        <v>1E-4</v>
      </c>
      <c r="BQ16" s="370"/>
    </row>
    <row r="17" spans="1:69" x14ac:dyDescent="0.15">
      <c r="A17" s="42" t="s">
        <v>46</v>
      </c>
      <c r="B17" s="53">
        <f>_xlfn.IFNA(VLOOKUP($A17,批次辅助!$A$4:$DC$41,MATCH($A$5&amp;B$4,批次辅助!$A$1:$DC$1,0),0),0)</f>
        <v>0</v>
      </c>
      <c r="C17" s="53">
        <f>_xlfn.IFNA(VLOOKUP($A17,批次辅助!$A$4:$DC$41,MATCH($A$5&amp;C$4,批次辅助!$A$1:$DC$1,0),0),0)</f>
        <v>0</v>
      </c>
      <c r="D17" s="53">
        <f>_xlfn.IFNA(VLOOKUP($A17,批次辅助!$A$4:$DC$41,MATCH($A$5&amp;D$4,批次辅助!$A$1:$DC$1,0),0),0)</f>
        <v>2.6537206724840389E-4</v>
      </c>
      <c r="E17" s="43"/>
      <c r="F17" s="131"/>
      <c r="G17" s="58">
        <v>2.9999999999999997E-4</v>
      </c>
      <c r="H17" s="47">
        <f t="shared" si="0"/>
        <v>2.9999999999999997E-4</v>
      </c>
      <c r="I17" s="370"/>
      <c r="J17" s="43"/>
      <c r="K17" s="131"/>
      <c r="L17" s="104"/>
      <c r="M17" s="53">
        <f t="shared" si="1"/>
        <v>2.9999999999999997E-4</v>
      </c>
      <c r="N17" s="370"/>
      <c r="O17" s="330"/>
      <c r="P17" s="186"/>
      <c r="Q17" s="104"/>
      <c r="R17" s="53">
        <f t="shared" si="2"/>
        <v>2.9999999999999997E-4</v>
      </c>
      <c r="S17" s="370"/>
      <c r="T17" s="43"/>
      <c r="U17" s="131"/>
      <c r="V17" s="104"/>
      <c r="W17" s="53">
        <f t="shared" si="3"/>
        <v>2.9999999999999997E-4</v>
      </c>
      <c r="X17" s="370"/>
      <c r="Y17" s="43"/>
      <c r="Z17" s="131"/>
      <c r="AA17" s="104"/>
      <c r="AB17" s="53">
        <f t="shared" si="4"/>
        <v>2.9999999999999997E-4</v>
      </c>
      <c r="AC17" s="370"/>
      <c r="AD17" s="43"/>
      <c r="AE17" s="131"/>
      <c r="AF17" s="104"/>
      <c r="AG17" s="53">
        <f t="shared" si="5"/>
        <v>2.9999999999999997E-4</v>
      </c>
      <c r="AH17" s="370"/>
      <c r="AI17" s="43"/>
      <c r="AJ17" s="131"/>
      <c r="AK17" s="104"/>
      <c r="AL17" s="53">
        <f t="shared" si="6"/>
        <v>2.9999999999999997E-4</v>
      </c>
      <c r="AM17" s="370"/>
      <c r="AN17" s="43"/>
      <c r="AO17" s="131"/>
      <c r="AP17" s="104"/>
      <c r="AQ17" s="53">
        <f t="shared" si="7"/>
        <v>2.9999999999999997E-4</v>
      </c>
      <c r="AR17" s="370"/>
      <c r="AS17" s="43"/>
      <c r="AT17" s="131"/>
      <c r="AU17" s="104"/>
      <c r="AV17" s="53">
        <f t="shared" si="8"/>
        <v>2.9999999999999997E-4</v>
      </c>
      <c r="AW17" s="370"/>
      <c r="AX17" s="43"/>
      <c r="AY17" s="131"/>
      <c r="AZ17" s="104"/>
      <c r="BA17" s="53">
        <f t="shared" si="9"/>
        <v>2.9999999999999997E-4</v>
      </c>
      <c r="BB17" s="370"/>
      <c r="BC17" s="43"/>
      <c r="BD17" s="131"/>
      <c r="BE17" s="104"/>
      <c r="BF17" s="53">
        <f t="shared" si="10"/>
        <v>2.9999999999999997E-4</v>
      </c>
      <c r="BG17" s="370"/>
      <c r="BH17" s="43"/>
      <c r="BI17" s="131"/>
      <c r="BJ17" s="104"/>
      <c r="BK17" s="53">
        <f t="shared" si="11"/>
        <v>2.9999999999999997E-4</v>
      </c>
      <c r="BL17" s="370"/>
      <c r="BM17" s="43"/>
      <c r="BN17" s="131"/>
      <c r="BO17" s="104"/>
      <c r="BP17" s="53">
        <f t="shared" si="12"/>
        <v>2.9999999999999997E-4</v>
      </c>
      <c r="BQ17" s="370"/>
    </row>
    <row r="18" spans="1:69" x14ac:dyDescent="0.15">
      <c r="A18" s="42" t="s">
        <v>47</v>
      </c>
      <c r="B18" s="43">
        <f>_xlfn.IFNA(VLOOKUP($A18,批次辅助!$A$4:$DC$41,MATCH($A$5&amp;B$4,批次辅助!$A$1:$DC$1,0),0),0)</f>
        <v>0</v>
      </c>
      <c r="C18" s="43">
        <f>_xlfn.IFNA(VLOOKUP($A18,批次辅助!$A$4:$DC$41,MATCH($A$5&amp;C$4,批次辅助!$A$1:$DC$1,0),0),0)</f>
        <v>0</v>
      </c>
      <c r="D18" s="114">
        <f>_xlfn.IFNA(VLOOKUP($A18,批次辅助!$A$4:$DC$41,MATCH($A$5&amp;D$4,批次辅助!$A$1:$DC$1,0),0),0)</f>
        <v>5.4635425609965499E-5</v>
      </c>
      <c r="E18" s="10"/>
      <c r="F18" s="132"/>
      <c r="G18" s="70">
        <v>2.9999999999999997E-4</v>
      </c>
      <c r="H18" s="47">
        <f t="shared" si="0"/>
        <v>2.9999999999999997E-4</v>
      </c>
      <c r="I18" s="370"/>
      <c r="J18" s="10"/>
      <c r="K18" s="132"/>
      <c r="L18" s="105"/>
      <c r="M18" s="43">
        <f t="shared" si="1"/>
        <v>2.9999999999999997E-4</v>
      </c>
      <c r="N18" s="370"/>
      <c r="O18" s="10"/>
      <c r="P18" s="132"/>
      <c r="Q18" s="105"/>
      <c r="R18" s="43">
        <f t="shared" si="2"/>
        <v>2.9999999999999997E-4</v>
      </c>
      <c r="S18" s="370"/>
      <c r="T18" s="10"/>
      <c r="U18" s="132"/>
      <c r="V18" s="105"/>
      <c r="W18" s="43">
        <f t="shared" si="3"/>
        <v>2.9999999999999997E-4</v>
      </c>
      <c r="X18" s="370"/>
      <c r="Y18" s="10"/>
      <c r="Z18" s="132"/>
      <c r="AA18" s="105"/>
      <c r="AB18" s="43">
        <f t="shared" si="4"/>
        <v>2.9999999999999997E-4</v>
      </c>
      <c r="AC18" s="370"/>
      <c r="AD18" s="10"/>
      <c r="AE18" s="132"/>
      <c r="AF18" s="105"/>
      <c r="AG18" s="43">
        <f t="shared" si="5"/>
        <v>2.9999999999999997E-4</v>
      </c>
      <c r="AH18" s="370"/>
      <c r="AI18" s="10"/>
      <c r="AJ18" s="132"/>
      <c r="AK18" s="105"/>
      <c r="AL18" s="43">
        <f t="shared" si="6"/>
        <v>2.9999999999999997E-4</v>
      </c>
      <c r="AM18" s="370"/>
      <c r="AN18" s="10"/>
      <c r="AO18" s="132"/>
      <c r="AP18" s="105"/>
      <c r="AQ18" s="43">
        <f t="shared" si="7"/>
        <v>2.9999999999999997E-4</v>
      </c>
      <c r="AR18" s="370"/>
      <c r="AS18" s="10"/>
      <c r="AT18" s="132"/>
      <c r="AU18" s="105"/>
      <c r="AV18" s="43">
        <f t="shared" si="8"/>
        <v>2.9999999999999997E-4</v>
      </c>
      <c r="AW18" s="370"/>
      <c r="AX18" s="10"/>
      <c r="AY18" s="132"/>
      <c r="AZ18" s="105"/>
      <c r="BA18" s="43">
        <f t="shared" si="9"/>
        <v>2.9999999999999997E-4</v>
      </c>
      <c r="BB18" s="370"/>
      <c r="BC18" s="10"/>
      <c r="BD18" s="132"/>
      <c r="BE18" s="105"/>
      <c r="BF18" s="43">
        <f t="shared" si="10"/>
        <v>2.9999999999999997E-4</v>
      </c>
      <c r="BG18" s="370"/>
      <c r="BH18" s="10"/>
      <c r="BI18" s="132"/>
      <c r="BJ18" s="105"/>
      <c r="BK18" s="43">
        <f t="shared" si="11"/>
        <v>2.9999999999999997E-4</v>
      </c>
      <c r="BL18" s="370"/>
      <c r="BM18" s="10"/>
      <c r="BN18" s="132"/>
      <c r="BO18" s="105"/>
      <c r="BP18" s="43">
        <f t="shared" si="12"/>
        <v>2.9999999999999997E-4</v>
      </c>
      <c r="BQ18" s="370"/>
    </row>
    <row r="19" spans="1:69" x14ac:dyDescent="0.15">
      <c r="A19" s="61" t="s">
        <v>31</v>
      </c>
      <c r="B19" s="61">
        <f>_xlfn.IFNA(VLOOKUP($A19,批次辅助!$A$4:$DC$41,MATCH($A$5&amp;B$4,批次辅助!$A$1:$DC$1,0),0),0)</f>
        <v>0</v>
      </c>
      <c r="C19" s="61">
        <f>_xlfn.IFNA(VLOOKUP($A19,批次辅助!$A$4:$DC$41,MATCH($A$5&amp;C$4,批次辅助!$A$1:$DC$1,0),0),0)</f>
        <v>0</v>
      </c>
      <c r="D19" s="61">
        <f>_xlfn.IFNA(VLOOKUP($A19,批次辅助!$A$4:$DC$41,MATCH($A$5&amp;D$4,批次辅助!$A$1:$DC$1,0),0),0)</f>
        <v>0</v>
      </c>
      <c r="E19" s="62"/>
      <c r="F19" s="133"/>
      <c r="G19" s="64"/>
      <c r="H19" s="62">
        <f t="shared" si="0"/>
        <v>0</v>
      </c>
      <c r="I19" s="62"/>
      <c r="J19" s="62"/>
      <c r="K19" s="133"/>
      <c r="L19" s="141"/>
      <c r="M19" s="62">
        <f t="shared" si="1"/>
        <v>0</v>
      </c>
      <c r="N19" s="62"/>
      <c r="O19" s="62"/>
      <c r="P19" s="133"/>
      <c r="Q19" s="141"/>
      <c r="R19" s="62">
        <f t="shared" si="2"/>
        <v>0</v>
      </c>
      <c r="S19" s="62"/>
      <c r="T19" s="62"/>
      <c r="U19" s="133"/>
      <c r="V19" s="141"/>
      <c r="W19" s="62">
        <f t="shared" si="3"/>
        <v>0</v>
      </c>
      <c r="X19" s="62"/>
      <c r="Y19" s="62"/>
      <c r="Z19" s="133"/>
      <c r="AA19" s="141"/>
      <c r="AB19" s="62">
        <f t="shared" si="4"/>
        <v>0</v>
      </c>
      <c r="AC19" s="62"/>
      <c r="AD19" s="62"/>
      <c r="AE19" s="133"/>
      <c r="AF19" s="141"/>
      <c r="AG19" s="62">
        <f t="shared" si="5"/>
        <v>0</v>
      </c>
      <c r="AH19" s="62"/>
      <c r="AI19" s="62"/>
      <c r="AJ19" s="133"/>
      <c r="AK19" s="141"/>
      <c r="AL19" s="62">
        <f t="shared" si="6"/>
        <v>0</v>
      </c>
      <c r="AM19" s="62"/>
      <c r="AN19" s="62"/>
      <c r="AO19" s="133"/>
      <c r="AP19" s="141"/>
      <c r="AQ19" s="62">
        <f t="shared" si="7"/>
        <v>0</v>
      </c>
      <c r="AR19" s="62"/>
      <c r="AS19" s="62"/>
      <c r="AT19" s="133"/>
      <c r="AU19" s="141"/>
      <c r="AV19" s="62">
        <f t="shared" si="8"/>
        <v>0</v>
      </c>
      <c r="AW19" s="62"/>
      <c r="AX19" s="62"/>
      <c r="AY19" s="133"/>
      <c r="AZ19" s="141"/>
      <c r="BA19" s="62">
        <f t="shared" si="9"/>
        <v>0</v>
      </c>
      <c r="BB19" s="62"/>
      <c r="BC19" s="62"/>
      <c r="BD19" s="133"/>
      <c r="BE19" s="141"/>
      <c r="BF19" s="62">
        <f t="shared" si="10"/>
        <v>0</v>
      </c>
      <c r="BG19" s="62"/>
      <c r="BH19" s="62"/>
      <c r="BI19" s="133"/>
      <c r="BJ19" s="141"/>
      <c r="BK19" s="62">
        <f t="shared" si="11"/>
        <v>0</v>
      </c>
      <c r="BL19" s="62"/>
      <c r="BM19" s="62"/>
      <c r="BN19" s="133"/>
      <c r="BO19" s="141"/>
      <c r="BP19" s="62">
        <f t="shared" si="12"/>
        <v>0</v>
      </c>
      <c r="BQ19" s="62"/>
    </row>
    <row r="20" spans="1:69" x14ac:dyDescent="0.15">
      <c r="A20" s="65" t="s">
        <v>30</v>
      </c>
      <c r="B20" s="66"/>
      <c r="C20" s="66"/>
      <c r="D20" s="66"/>
      <c r="E20" s="66"/>
      <c r="F20" s="134"/>
      <c r="G20" s="68"/>
      <c r="H20" s="66">
        <f>H21*99.9%</f>
        <v>0.99660240000000011</v>
      </c>
      <c r="I20" s="66"/>
      <c r="J20" s="66"/>
      <c r="K20" s="134"/>
      <c r="L20" s="142"/>
      <c r="M20" s="66">
        <f>M21*99.9%</f>
        <v>0.99660240000000011</v>
      </c>
      <c r="N20" s="66"/>
      <c r="O20" s="66"/>
      <c r="P20" s="134"/>
      <c r="Q20" s="142"/>
      <c r="R20" s="66">
        <f>R21*99.9%</f>
        <v>0.99660240000000011</v>
      </c>
      <c r="S20" s="66"/>
      <c r="T20" s="66"/>
      <c r="U20" s="134"/>
      <c r="V20" s="142"/>
      <c r="W20" s="66">
        <f>W21*99.9%</f>
        <v>0.99660240000000011</v>
      </c>
      <c r="X20" s="66"/>
      <c r="Y20" s="66"/>
      <c r="Z20" s="134"/>
      <c r="AA20" s="142"/>
      <c r="AB20" s="66">
        <f>AB21*99.9%</f>
        <v>0.99660240000000011</v>
      </c>
      <c r="AC20" s="66"/>
      <c r="AD20" s="66"/>
      <c r="AE20" s="134"/>
      <c r="AF20" s="142"/>
      <c r="AG20" s="66">
        <f>AG21*99.9%</f>
        <v>0.99660240000000011</v>
      </c>
      <c r="AH20" s="66"/>
      <c r="AI20" s="66"/>
      <c r="AJ20" s="134"/>
      <c r="AK20" s="142"/>
      <c r="AL20" s="66">
        <f>AL21*99.9%</f>
        <v>0.99660240000000011</v>
      </c>
      <c r="AM20" s="66"/>
      <c r="AN20" s="66"/>
      <c r="AO20" s="134"/>
      <c r="AP20" s="142"/>
      <c r="AQ20" s="66">
        <f>AQ21*99.9%</f>
        <v>0.99660240000000011</v>
      </c>
      <c r="AR20" s="66"/>
      <c r="AS20" s="66"/>
      <c r="AT20" s="134"/>
      <c r="AU20" s="142"/>
      <c r="AV20" s="66">
        <f>AV21*99.9%</f>
        <v>0.99660240000000011</v>
      </c>
      <c r="AW20" s="66"/>
      <c r="AX20" s="66"/>
      <c r="AY20" s="134"/>
      <c r="AZ20" s="142"/>
      <c r="BA20" s="66">
        <f>BA21*99.9%</f>
        <v>0.99660240000000011</v>
      </c>
      <c r="BB20" s="66"/>
      <c r="BC20" s="66"/>
      <c r="BD20" s="134"/>
      <c r="BE20" s="142"/>
      <c r="BF20" s="66">
        <f>BF21*99.9%</f>
        <v>0.99660240000000011</v>
      </c>
      <c r="BG20" s="66"/>
      <c r="BH20" s="66"/>
      <c r="BI20" s="134"/>
      <c r="BJ20" s="142"/>
      <c r="BK20" s="66">
        <f>BK21*99.9%</f>
        <v>0.99660240000000011</v>
      </c>
      <c r="BL20" s="66"/>
      <c r="BM20" s="66"/>
      <c r="BN20" s="134"/>
      <c r="BO20" s="142"/>
      <c r="BP20" s="66">
        <f>BP21*99.9%</f>
        <v>0.99660240000000011</v>
      </c>
      <c r="BQ20" s="66"/>
    </row>
    <row r="21" spans="1:69" x14ac:dyDescent="0.35">
      <c r="A21" s="40" t="s">
        <v>456</v>
      </c>
      <c r="B21" s="41">
        <f>_xlfn.IFNA(VLOOKUP($A21,批次辅助!$A$4:$DC$41,MATCH($A$5&amp;B$4,批次辅助!$A$1:$DC$1,0),0),0)</f>
        <v>0</v>
      </c>
      <c r="C21" s="41">
        <f>_xlfn.IFNA(VLOOKUP($A21,批次辅助!$A$4:$DC$41,MATCH($A$5&amp;C$4,批次辅助!$A$1:$DC$1,0),0),0)</f>
        <v>0</v>
      </c>
      <c r="D21" s="41">
        <f>_xlfn.IFNA(VLOOKUP($A21,批次辅助!$A$4:$DC$41,MATCH($A$5&amp;D$4,批次辅助!$A$1:$DC$1,0),0),0)</f>
        <v>0.99564477607280566</v>
      </c>
      <c r="E21" s="66"/>
      <c r="F21" s="134"/>
      <c r="G21" s="68"/>
      <c r="H21" s="66">
        <f>1-SUM(H22:H26)</f>
        <v>0.99760000000000004</v>
      </c>
      <c r="I21" s="66"/>
      <c r="J21" s="66"/>
      <c r="K21" s="134"/>
      <c r="L21" s="142"/>
      <c r="M21" s="66">
        <f>1-SUM(M22:M26)</f>
        <v>0.99760000000000004</v>
      </c>
      <c r="N21" s="66"/>
      <c r="O21" s="66"/>
      <c r="P21" s="134"/>
      <c r="Q21" s="142"/>
      <c r="R21" s="66">
        <f>1-SUM(R22:R26)</f>
        <v>0.99760000000000004</v>
      </c>
      <c r="S21" s="66"/>
      <c r="T21" s="66"/>
      <c r="U21" s="134"/>
      <c r="V21" s="142"/>
      <c r="W21" s="66">
        <f>1-SUM(W22:W26)</f>
        <v>0.99760000000000004</v>
      </c>
      <c r="X21" s="66"/>
      <c r="Y21" s="66"/>
      <c r="Z21" s="134"/>
      <c r="AA21" s="142"/>
      <c r="AB21" s="66">
        <f>1-SUM(AB22:AB26)</f>
        <v>0.99760000000000004</v>
      </c>
      <c r="AC21" s="66"/>
      <c r="AD21" s="66"/>
      <c r="AE21" s="134"/>
      <c r="AF21" s="142"/>
      <c r="AG21" s="66">
        <f>1-SUM(AG22:AG26)</f>
        <v>0.99760000000000004</v>
      </c>
      <c r="AH21" s="66"/>
      <c r="AI21" s="66"/>
      <c r="AJ21" s="134"/>
      <c r="AK21" s="142"/>
      <c r="AL21" s="66">
        <f>1-SUM(AL22:AL26)</f>
        <v>0.99760000000000004</v>
      </c>
      <c r="AM21" s="66"/>
      <c r="AN21" s="66"/>
      <c r="AO21" s="134"/>
      <c r="AP21" s="142"/>
      <c r="AQ21" s="66">
        <f>1-SUM(AQ22:AQ26)</f>
        <v>0.99760000000000004</v>
      </c>
      <c r="AR21" s="66"/>
      <c r="AS21" s="66"/>
      <c r="AT21" s="134"/>
      <c r="AU21" s="142"/>
      <c r="AV21" s="66">
        <f>1-SUM(AV22:AV26)</f>
        <v>0.99760000000000004</v>
      </c>
      <c r="AW21" s="66"/>
      <c r="AX21" s="66"/>
      <c r="AY21" s="134"/>
      <c r="AZ21" s="142"/>
      <c r="BA21" s="66">
        <f>1-SUM(BA22:BA26)</f>
        <v>0.99760000000000004</v>
      </c>
      <c r="BB21" s="66"/>
      <c r="BC21" s="66"/>
      <c r="BD21" s="134"/>
      <c r="BE21" s="142"/>
      <c r="BF21" s="66">
        <f>1-SUM(BF22:BF26)</f>
        <v>0.99760000000000004</v>
      </c>
      <c r="BG21" s="66"/>
      <c r="BH21" s="66"/>
      <c r="BI21" s="134"/>
      <c r="BJ21" s="142"/>
      <c r="BK21" s="66">
        <f>1-SUM(BK22:BK26)</f>
        <v>0.99760000000000004</v>
      </c>
      <c r="BL21" s="66"/>
      <c r="BM21" s="66"/>
      <c r="BN21" s="134"/>
      <c r="BO21" s="142"/>
      <c r="BP21" s="66">
        <f>1-SUM(BP22:BP26)</f>
        <v>0.99760000000000004</v>
      </c>
      <c r="BQ21" s="66"/>
    </row>
    <row r="22" spans="1:69" x14ac:dyDescent="0.15">
      <c r="A22" s="42" t="s">
        <v>48</v>
      </c>
      <c r="B22" s="43">
        <f>_xlfn.IFNA(VLOOKUP($A22,批次辅助!$A$4:$DC$41,MATCH($A$5&amp;B$4,批次辅助!$A$1:$DC$1,0),0),0)</f>
        <v>0</v>
      </c>
      <c r="C22" s="43">
        <f>_xlfn.IFNA(VLOOKUP($A22,批次辅助!$A$4:$DC$41,MATCH($A$5&amp;C$4,批次辅助!$A$1:$DC$1,0),0),0)</f>
        <v>0</v>
      </c>
      <c r="D22" s="43">
        <f>_xlfn.IFNA(VLOOKUP($A22,批次辅助!$A$4:$DC$41,MATCH($A$5&amp;D$4,批次辅助!$A$1:$DC$1,0),0),0)</f>
        <v>3.6683785766691124E-4</v>
      </c>
      <c r="E22" s="277"/>
      <c r="F22" s="132"/>
      <c r="G22" s="70">
        <v>8.9999999999999998E-4</v>
      </c>
      <c r="H22" s="277">
        <f>C22-F22+G22</f>
        <v>8.9999999999999998E-4</v>
      </c>
      <c r="I22" s="370"/>
      <c r="J22" s="278"/>
      <c r="K22" s="132"/>
      <c r="L22" s="105"/>
      <c r="M22" s="277">
        <f>H22-K22+L22</f>
        <v>8.9999999999999998E-4</v>
      </c>
      <c r="N22" s="370"/>
      <c r="O22" s="277"/>
      <c r="P22" s="132"/>
      <c r="Q22" s="105"/>
      <c r="R22" s="277">
        <f>M22-P22+Q22</f>
        <v>8.9999999999999998E-4</v>
      </c>
      <c r="S22" s="370"/>
      <c r="T22" s="277"/>
      <c r="U22" s="132"/>
      <c r="V22" s="105"/>
      <c r="W22" s="277">
        <f>R22-U22+V22</f>
        <v>8.9999999999999998E-4</v>
      </c>
      <c r="X22" s="370"/>
      <c r="Y22" s="277"/>
      <c r="Z22" s="132"/>
      <c r="AA22" s="105"/>
      <c r="AB22" s="277">
        <f>W22-Z22+AA22</f>
        <v>8.9999999999999998E-4</v>
      </c>
      <c r="AC22" s="370"/>
      <c r="AD22" s="277"/>
      <c r="AE22" s="132"/>
      <c r="AF22" s="105"/>
      <c r="AG22" s="277">
        <f>AB22-AE22+AF22</f>
        <v>8.9999999999999998E-4</v>
      </c>
      <c r="AH22" s="370"/>
      <c r="AI22" s="277"/>
      <c r="AJ22" s="132"/>
      <c r="AK22" s="105"/>
      <c r="AL22" s="277">
        <f>AG22-AJ22+AK22</f>
        <v>8.9999999999999998E-4</v>
      </c>
      <c r="AM22" s="370"/>
      <c r="AN22" s="277"/>
      <c r="AO22" s="132"/>
      <c r="AP22" s="105"/>
      <c r="AQ22" s="277">
        <f>AL22-AO22+AP22</f>
        <v>8.9999999999999998E-4</v>
      </c>
      <c r="AR22" s="370"/>
      <c r="AS22" s="277"/>
      <c r="AT22" s="132"/>
      <c r="AU22" s="105"/>
      <c r="AV22" s="277">
        <f>AQ22-AT22+AU22</f>
        <v>8.9999999999999998E-4</v>
      </c>
      <c r="AW22" s="370"/>
      <c r="AX22" s="277"/>
      <c r="AY22" s="132"/>
      <c r="AZ22" s="105"/>
      <c r="BA22" s="277">
        <f>AV22-AY22+AZ22</f>
        <v>8.9999999999999998E-4</v>
      </c>
      <c r="BB22" s="370"/>
      <c r="BC22" s="277"/>
      <c r="BD22" s="132"/>
      <c r="BE22" s="105"/>
      <c r="BF22" s="277">
        <f>BA22-BD22+BE22</f>
        <v>8.9999999999999998E-4</v>
      </c>
      <c r="BG22" s="370"/>
      <c r="BH22" s="277"/>
      <c r="BI22" s="132"/>
      <c r="BJ22" s="105"/>
      <c r="BK22" s="277">
        <f>BF22-BI22+BJ22</f>
        <v>8.9999999999999998E-4</v>
      </c>
      <c r="BL22" s="370"/>
      <c r="BM22" s="277"/>
      <c r="BN22" s="132"/>
      <c r="BO22" s="105"/>
      <c r="BP22" s="277">
        <f>BK22-BN22+BO22</f>
        <v>8.9999999999999998E-4</v>
      </c>
      <c r="BQ22" s="370"/>
    </row>
    <row r="23" spans="1:69" x14ac:dyDescent="0.15">
      <c r="A23" s="42" t="s">
        <v>49</v>
      </c>
      <c r="B23" s="43">
        <f>_xlfn.IFNA(VLOOKUP($A23,批次辅助!$A$4:$DC$41,MATCH($A$5&amp;B$4,批次辅助!$A$1:$DC$1,0),0),0)</f>
        <v>0</v>
      </c>
      <c r="C23" s="43">
        <f>_xlfn.IFNA(VLOOKUP($A23,批次辅助!$A$4:$DC$41,MATCH($A$5&amp;C$4,批次辅助!$A$1:$DC$1,0),0),0)</f>
        <v>0</v>
      </c>
      <c r="D23" s="43">
        <f>_xlfn.IFNA(VLOOKUP($A23,批次辅助!$A$4:$DC$41,MATCH($A$5&amp;D$4,批次辅助!$A$1:$DC$1,0),0),0)</f>
        <v>2.4195688484413293E-4</v>
      </c>
      <c r="E23" s="277"/>
      <c r="F23" s="132"/>
      <c r="G23" s="46">
        <v>5.0000000000000001E-4</v>
      </c>
      <c r="H23" s="277">
        <f>C23-F23+G23</f>
        <v>5.0000000000000001E-4</v>
      </c>
      <c r="I23" s="370"/>
      <c r="J23" s="277"/>
      <c r="K23" s="132"/>
      <c r="L23" s="105"/>
      <c r="M23" s="50">
        <f t="shared" ref="M23:M27" si="13">H23-K23+L23</f>
        <v>5.0000000000000001E-4</v>
      </c>
      <c r="N23" s="370"/>
      <c r="O23" s="47"/>
      <c r="P23" s="128"/>
      <c r="Q23" s="102"/>
      <c r="R23" s="50">
        <f t="shared" ref="R23:R27" si="14">M23-P23+Q23</f>
        <v>5.0000000000000001E-4</v>
      </c>
      <c r="S23" s="370"/>
      <c r="T23" s="47"/>
      <c r="U23" s="128"/>
      <c r="V23" s="102"/>
      <c r="W23" s="50">
        <f t="shared" ref="W23:W27" si="15">R23-U23+V23</f>
        <v>5.0000000000000001E-4</v>
      </c>
      <c r="X23" s="370"/>
      <c r="Y23" s="47"/>
      <c r="Z23" s="128"/>
      <c r="AA23" s="102"/>
      <c r="AB23" s="50">
        <f t="shared" ref="AB23:AB27" si="16">W23-Z23+AA23</f>
        <v>5.0000000000000001E-4</v>
      </c>
      <c r="AC23" s="370"/>
      <c r="AD23" s="47"/>
      <c r="AE23" s="128"/>
      <c r="AF23" s="102"/>
      <c r="AG23" s="50">
        <f t="shared" ref="AG23:AG27" si="17">AB23-AE23+AF23</f>
        <v>5.0000000000000001E-4</v>
      </c>
      <c r="AH23" s="370"/>
      <c r="AI23" s="47"/>
      <c r="AJ23" s="128"/>
      <c r="AK23" s="102"/>
      <c r="AL23" s="50">
        <f t="shared" ref="AL23:AL27" si="18">AG23-AJ23+AK23</f>
        <v>5.0000000000000001E-4</v>
      </c>
      <c r="AM23" s="370"/>
      <c r="AN23" s="47"/>
      <c r="AO23" s="128"/>
      <c r="AP23" s="102"/>
      <c r="AQ23" s="50">
        <f t="shared" ref="AQ23:AQ27" si="19">AL23-AO23+AP23</f>
        <v>5.0000000000000001E-4</v>
      </c>
      <c r="AR23" s="370"/>
      <c r="AS23" s="47"/>
      <c r="AT23" s="128"/>
      <c r="AU23" s="102"/>
      <c r="AV23" s="50">
        <f t="shared" ref="AV23:AV27" si="20">AQ23-AT23+AU23</f>
        <v>5.0000000000000001E-4</v>
      </c>
      <c r="AW23" s="370"/>
      <c r="AX23" s="47"/>
      <c r="AY23" s="128"/>
      <c r="AZ23" s="102"/>
      <c r="BA23" s="50">
        <f t="shared" ref="BA23:BA27" si="21">AV23-AY23+AZ23</f>
        <v>5.0000000000000001E-4</v>
      </c>
      <c r="BB23" s="370"/>
      <c r="BC23" s="47"/>
      <c r="BD23" s="128"/>
      <c r="BE23" s="102"/>
      <c r="BF23" s="50">
        <f t="shared" ref="BF23:BF27" si="22">BA23-BD23+BE23</f>
        <v>5.0000000000000001E-4</v>
      </c>
      <c r="BG23" s="370"/>
      <c r="BH23" s="47"/>
      <c r="BI23" s="128"/>
      <c r="BJ23" s="102"/>
      <c r="BK23" s="50">
        <f t="shared" ref="BK23:BK27" si="23">BF23-BI23+BJ23</f>
        <v>5.0000000000000001E-4</v>
      </c>
      <c r="BL23" s="370"/>
      <c r="BM23" s="47"/>
      <c r="BN23" s="128"/>
      <c r="BO23" s="102"/>
      <c r="BP23" s="50">
        <f t="shared" ref="BP23:BP27" si="24">BK23-BN23+BO23</f>
        <v>5.0000000000000001E-4</v>
      </c>
      <c r="BQ23" s="370"/>
    </row>
    <row r="24" spans="1:69" x14ac:dyDescent="0.15">
      <c r="A24" s="42" t="s">
        <v>50</v>
      </c>
      <c r="B24" s="43">
        <f>_xlfn.IFNA(VLOOKUP($A24,批次辅助!$A$4:$DC$41,MATCH($A$5&amp;B$4,批次辅助!$A$1:$DC$1,0),0),0)</f>
        <v>0</v>
      </c>
      <c r="C24" s="43">
        <f>_xlfn.IFNA(VLOOKUP($A24,批次辅助!$A$4:$DC$41,MATCH($A$5&amp;C$4,批次辅助!$A$1:$DC$1,0),0),0)</f>
        <v>0</v>
      </c>
      <c r="D24" s="43">
        <f>_xlfn.IFNA(VLOOKUP($A24,批次辅助!$A$4:$DC$41,MATCH($A$5&amp;D$4,批次辅助!$A$1:$DC$1,0),0),0)</f>
        <v>0</v>
      </c>
      <c r="E24" s="277"/>
      <c r="F24" s="132"/>
      <c r="G24" s="102"/>
      <c r="H24" s="277">
        <f t="shared" ref="H24:H27" si="25">C24-F24+G24</f>
        <v>0</v>
      </c>
      <c r="I24" s="370"/>
      <c r="J24" s="277"/>
      <c r="K24" s="132"/>
      <c r="L24" s="102"/>
      <c r="M24" s="50">
        <f t="shared" si="13"/>
        <v>0</v>
      </c>
      <c r="N24" s="370"/>
      <c r="O24" s="47"/>
      <c r="P24" s="128"/>
      <c r="Q24" s="102"/>
      <c r="R24" s="50">
        <f t="shared" si="14"/>
        <v>0</v>
      </c>
      <c r="S24" s="370"/>
      <c r="T24" s="47"/>
      <c r="U24" s="128"/>
      <c r="V24" s="102"/>
      <c r="W24" s="50">
        <f t="shared" si="15"/>
        <v>0</v>
      </c>
      <c r="X24" s="370"/>
      <c r="Y24" s="47"/>
      <c r="Z24" s="128"/>
      <c r="AA24" s="102"/>
      <c r="AB24" s="50">
        <f t="shared" si="16"/>
        <v>0</v>
      </c>
      <c r="AC24" s="370"/>
      <c r="AD24" s="47"/>
      <c r="AE24" s="128"/>
      <c r="AF24" s="102"/>
      <c r="AG24" s="50">
        <f t="shared" si="17"/>
        <v>0</v>
      </c>
      <c r="AH24" s="370"/>
      <c r="AI24" s="47"/>
      <c r="AJ24" s="128"/>
      <c r="AK24" s="102"/>
      <c r="AL24" s="50">
        <f t="shared" si="18"/>
        <v>0</v>
      </c>
      <c r="AM24" s="370"/>
      <c r="AN24" s="47"/>
      <c r="AO24" s="128"/>
      <c r="AP24" s="102"/>
      <c r="AQ24" s="50">
        <f t="shared" si="19"/>
        <v>0</v>
      </c>
      <c r="AR24" s="370"/>
      <c r="AS24" s="47"/>
      <c r="AT24" s="128"/>
      <c r="AU24" s="102"/>
      <c r="AV24" s="50">
        <f t="shared" si="20"/>
        <v>0</v>
      </c>
      <c r="AW24" s="370"/>
      <c r="AX24" s="47"/>
      <c r="AY24" s="128"/>
      <c r="AZ24" s="102"/>
      <c r="BA24" s="50">
        <f t="shared" si="21"/>
        <v>0</v>
      </c>
      <c r="BB24" s="370"/>
      <c r="BC24" s="47"/>
      <c r="BD24" s="128"/>
      <c r="BE24" s="102"/>
      <c r="BF24" s="50">
        <f t="shared" si="22"/>
        <v>0</v>
      </c>
      <c r="BG24" s="370"/>
      <c r="BH24" s="47"/>
      <c r="BI24" s="128"/>
      <c r="BJ24" s="102"/>
      <c r="BK24" s="50">
        <f t="shared" si="23"/>
        <v>0</v>
      </c>
      <c r="BL24" s="370"/>
      <c r="BM24" s="47"/>
      <c r="BN24" s="128"/>
      <c r="BO24" s="102"/>
      <c r="BP24" s="50">
        <f t="shared" si="24"/>
        <v>0</v>
      </c>
      <c r="BQ24" s="370"/>
    </row>
    <row r="25" spans="1:69" x14ac:dyDescent="0.15">
      <c r="A25" s="42" t="s">
        <v>51</v>
      </c>
      <c r="B25" s="43">
        <f>_xlfn.IFNA(VLOOKUP($A25,批次辅助!$A$4:$DC$41,MATCH($A$5&amp;B$4,批次辅助!$A$1:$DC$1,0),0),0)</f>
        <v>0</v>
      </c>
      <c r="C25" s="43">
        <f>_xlfn.IFNA(VLOOKUP($A25,批次辅助!$A$4:$DC$41,MATCH($A$5&amp;C$4,批次辅助!$A$1:$DC$1,0),0),0)</f>
        <v>0</v>
      </c>
      <c r="D25" s="43">
        <f>_xlfn.IFNA(VLOOKUP($A25,批次辅助!$A$4:$DC$41,MATCH($A$5&amp;D$4,批次辅助!$A$1:$DC$1,0),0),0)</f>
        <v>3.7464291846833488E-3</v>
      </c>
      <c r="E25" s="47" t="s">
        <v>1455</v>
      </c>
      <c r="F25" s="128"/>
      <c r="G25" s="46">
        <v>1E-3</v>
      </c>
      <c r="H25" s="277">
        <f t="shared" si="25"/>
        <v>1E-3</v>
      </c>
      <c r="I25" s="370"/>
      <c r="J25" s="47"/>
      <c r="K25" s="128"/>
      <c r="L25" s="102"/>
      <c r="M25" s="50">
        <f t="shared" si="13"/>
        <v>1E-3</v>
      </c>
      <c r="N25" s="370"/>
      <c r="O25" s="47"/>
      <c r="P25" s="128"/>
      <c r="Q25" s="102"/>
      <c r="R25" s="50">
        <f t="shared" si="14"/>
        <v>1E-3</v>
      </c>
      <c r="S25" s="370"/>
      <c r="T25" s="47"/>
      <c r="U25" s="128"/>
      <c r="V25" s="102"/>
      <c r="W25" s="50">
        <f t="shared" si="15"/>
        <v>1E-3</v>
      </c>
      <c r="X25" s="370"/>
      <c r="Y25" s="47"/>
      <c r="Z25" s="128"/>
      <c r="AA25" s="102"/>
      <c r="AB25" s="50">
        <f t="shared" si="16"/>
        <v>1E-3</v>
      </c>
      <c r="AC25" s="370"/>
      <c r="AD25" s="47"/>
      <c r="AE25" s="128"/>
      <c r="AF25" s="102"/>
      <c r="AG25" s="50">
        <f t="shared" si="17"/>
        <v>1E-3</v>
      </c>
      <c r="AH25" s="370"/>
      <c r="AI25" s="47"/>
      <c r="AJ25" s="128"/>
      <c r="AK25" s="102"/>
      <c r="AL25" s="50">
        <f t="shared" si="18"/>
        <v>1E-3</v>
      </c>
      <c r="AM25" s="370"/>
      <c r="AN25" s="47"/>
      <c r="AO25" s="128"/>
      <c r="AP25" s="102"/>
      <c r="AQ25" s="50">
        <f t="shared" si="19"/>
        <v>1E-3</v>
      </c>
      <c r="AR25" s="370"/>
      <c r="AS25" s="47"/>
      <c r="AT25" s="128"/>
      <c r="AU25" s="102"/>
      <c r="AV25" s="50">
        <f t="shared" si="20"/>
        <v>1E-3</v>
      </c>
      <c r="AW25" s="370"/>
      <c r="AX25" s="47"/>
      <c r="AY25" s="128"/>
      <c r="AZ25" s="102"/>
      <c r="BA25" s="50">
        <f t="shared" si="21"/>
        <v>1E-3</v>
      </c>
      <c r="BB25" s="370"/>
      <c r="BC25" s="47"/>
      <c r="BD25" s="128"/>
      <c r="BE25" s="102"/>
      <c r="BF25" s="50">
        <f t="shared" si="22"/>
        <v>1E-3</v>
      </c>
      <c r="BG25" s="370"/>
      <c r="BH25" s="47"/>
      <c r="BI25" s="128"/>
      <c r="BJ25" s="102"/>
      <c r="BK25" s="50">
        <f t="shared" si="23"/>
        <v>1E-3</v>
      </c>
      <c r="BL25" s="370"/>
      <c r="BM25" s="47"/>
      <c r="BN25" s="128"/>
      <c r="BO25" s="102"/>
      <c r="BP25" s="50">
        <f t="shared" si="24"/>
        <v>1E-3</v>
      </c>
      <c r="BQ25" s="370"/>
    </row>
    <row r="26" spans="1:69" x14ac:dyDescent="0.15">
      <c r="A26" s="42" t="s">
        <v>455</v>
      </c>
      <c r="B26" s="43">
        <f>_xlfn.IFNA(VLOOKUP($A26,批次辅助!$A$4:$DC$41,MATCH($A$5&amp;B$4,批次辅助!$A$1:$DC$1,0),0),0)</f>
        <v>0</v>
      </c>
      <c r="C26" s="43">
        <f>_xlfn.IFNA(VLOOKUP($A26,批次辅助!$A$4:$DC$41,MATCH($A$5&amp;C$4,批次辅助!$A$1:$DC$1,0),0),0)</f>
        <v>0</v>
      </c>
      <c r="D26" s="43">
        <f>_xlfn.IFNA(VLOOKUP($A26,批次辅助!$A$4:$DC$41,MATCH($A$5&amp;D$4,批次辅助!$A$1:$DC$1,0),0),0)</f>
        <v>0</v>
      </c>
      <c r="E26" s="279"/>
      <c r="F26" s="128"/>
      <c r="G26" s="46"/>
      <c r="H26" s="277">
        <f t="shared" si="25"/>
        <v>0</v>
      </c>
      <c r="I26" s="370"/>
      <c r="J26" s="279"/>
      <c r="K26" s="128"/>
      <c r="L26" s="102"/>
      <c r="M26" s="50">
        <f t="shared" si="13"/>
        <v>0</v>
      </c>
      <c r="N26" s="370"/>
      <c r="O26" s="279"/>
      <c r="P26" s="128"/>
      <c r="Q26" s="102"/>
      <c r="R26" s="50">
        <f t="shared" si="14"/>
        <v>0</v>
      </c>
      <c r="S26" s="370"/>
      <c r="T26" s="279"/>
      <c r="U26" s="128"/>
      <c r="V26" s="102"/>
      <c r="W26" s="50">
        <f t="shared" si="15"/>
        <v>0</v>
      </c>
      <c r="X26" s="370"/>
      <c r="Y26" s="279"/>
      <c r="Z26" s="128"/>
      <c r="AA26" s="102"/>
      <c r="AB26" s="50">
        <f t="shared" si="16"/>
        <v>0</v>
      </c>
      <c r="AC26" s="370"/>
      <c r="AD26" s="279"/>
      <c r="AE26" s="128"/>
      <c r="AF26" s="102"/>
      <c r="AG26" s="50">
        <f t="shared" si="17"/>
        <v>0</v>
      </c>
      <c r="AH26" s="370"/>
      <c r="AI26" s="279"/>
      <c r="AJ26" s="128"/>
      <c r="AK26" s="102"/>
      <c r="AL26" s="50">
        <f t="shared" si="18"/>
        <v>0</v>
      </c>
      <c r="AM26" s="370"/>
      <c r="AN26" s="279"/>
      <c r="AO26" s="128"/>
      <c r="AP26" s="102"/>
      <c r="AQ26" s="50">
        <f t="shared" si="19"/>
        <v>0</v>
      </c>
      <c r="AR26" s="370"/>
      <c r="AS26" s="279"/>
      <c r="AT26" s="128"/>
      <c r="AU26" s="102"/>
      <c r="AV26" s="50">
        <f t="shared" si="20"/>
        <v>0</v>
      </c>
      <c r="AW26" s="370"/>
      <c r="AX26" s="279"/>
      <c r="AY26" s="128"/>
      <c r="AZ26" s="102"/>
      <c r="BA26" s="50">
        <f t="shared" si="21"/>
        <v>0</v>
      </c>
      <c r="BB26" s="370"/>
      <c r="BC26" s="279"/>
      <c r="BD26" s="128"/>
      <c r="BE26" s="102"/>
      <c r="BF26" s="50">
        <f t="shared" si="22"/>
        <v>0</v>
      </c>
      <c r="BG26" s="370"/>
      <c r="BH26" s="279"/>
      <c r="BI26" s="128"/>
      <c r="BJ26" s="102"/>
      <c r="BK26" s="50">
        <f t="shared" si="23"/>
        <v>0</v>
      </c>
      <c r="BL26" s="370"/>
      <c r="BM26" s="279"/>
      <c r="BN26" s="128"/>
      <c r="BO26" s="102"/>
      <c r="BP26" s="50">
        <f t="shared" si="24"/>
        <v>0</v>
      </c>
      <c r="BQ26" s="370"/>
    </row>
    <row r="27" spans="1:69" x14ac:dyDescent="0.15">
      <c r="A27" s="72" t="s">
        <v>29</v>
      </c>
      <c r="B27" s="61">
        <f>_xlfn.IFNA(VLOOKUP($A27,批次辅助!$A$4:$DC$41,MATCH($A$5&amp;B$4,批次辅助!$A$1:$DC$1,0),0),0)</f>
        <v>0</v>
      </c>
      <c r="C27" s="61">
        <f>_xlfn.IFNA(VLOOKUP($A27,批次辅助!$A$4:$DC$41,MATCH($A$5&amp;C$4,批次辅助!$A$1:$DC$1,0),0),0)</f>
        <v>0</v>
      </c>
      <c r="D27" s="61">
        <f>_xlfn.IFNA(VLOOKUP($A27,批次辅助!$A$4:$DC$41,MATCH($A$5&amp;D$4,批次辅助!$A$1:$DC$1,0),0),0)</f>
        <v>0</v>
      </c>
      <c r="E27" s="73"/>
      <c r="F27" s="74"/>
      <c r="G27" s="75"/>
      <c r="H27" s="62">
        <f t="shared" si="25"/>
        <v>0</v>
      </c>
      <c r="I27" s="62"/>
      <c r="J27" s="73"/>
      <c r="K27" s="74"/>
      <c r="L27" s="143"/>
      <c r="M27" s="62">
        <f t="shared" si="13"/>
        <v>0</v>
      </c>
      <c r="N27" s="62"/>
      <c r="O27" s="73"/>
      <c r="P27" s="135"/>
      <c r="Q27" s="143"/>
      <c r="R27" s="62">
        <f t="shared" si="14"/>
        <v>0</v>
      </c>
      <c r="S27" s="62"/>
      <c r="T27" s="73"/>
      <c r="U27" s="135"/>
      <c r="V27" s="143"/>
      <c r="W27" s="62">
        <f t="shared" si="15"/>
        <v>0</v>
      </c>
      <c r="X27" s="62"/>
      <c r="Y27" s="73"/>
      <c r="Z27" s="135"/>
      <c r="AA27" s="143"/>
      <c r="AB27" s="62">
        <f t="shared" si="16"/>
        <v>0</v>
      </c>
      <c r="AC27" s="62"/>
      <c r="AD27" s="73"/>
      <c r="AE27" s="135"/>
      <c r="AF27" s="143"/>
      <c r="AG27" s="62">
        <f t="shared" si="17"/>
        <v>0</v>
      </c>
      <c r="AH27" s="62"/>
      <c r="AI27" s="73"/>
      <c r="AJ27" s="135"/>
      <c r="AK27" s="143"/>
      <c r="AL27" s="62">
        <f t="shared" si="18"/>
        <v>0</v>
      </c>
      <c r="AM27" s="62"/>
      <c r="AN27" s="73"/>
      <c r="AO27" s="135"/>
      <c r="AP27" s="143"/>
      <c r="AQ27" s="62">
        <f t="shared" si="19"/>
        <v>0</v>
      </c>
      <c r="AR27" s="62"/>
      <c r="AS27" s="73"/>
      <c r="AT27" s="135"/>
      <c r="AU27" s="143"/>
      <c r="AV27" s="62">
        <f t="shared" si="20"/>
        <v>0</v>
      </c>
      <c r="AW27" s="62"/>
      <c r="AX27" s="73"/>
      <c r="AY27" s="135"/>
      <c r="AZ27" s="143"/>
      <c r="BA27" s="62">
        <f t="shared" si="21"/>
        <v>0</v>
      </c>
      <c r="BB27" s="62"/>
      <c r="BC27" s="73"/>
      <c r="BD27" s="135"/>
      <c r="BE27" s="143"/>
      <c r="BF27" s="62">
        <f t="shared" si="22"/>
        <v>0</v>
      </c>
      <c r="BG27" s="62"/>
      <c r="BH27" s="73"/>
      <c r="BI27" s="135"/>
      <c r="BJ27" s="143"/>
      <c r="BK27" s="62">
        <f t="shared" si="23"/>
        <v>0</v>
      </c>
      <c r="BL27" s="62"/>
      <c r="BM27" s="73"/>
      <c r="BN27" s="135"/>
      <c r="BO27" s="143"/>
      <c r="BP27" s="62">
        <f t="shared" si="24"/>
        <v>0</v>
      </c>
      <c r="BQ27" s="62"/>
    </row>
    <row r="28" spans="1:69" x14ac:dyDescent="0.15">
      <c r="A28" s="76" t="s">
        <v>28</v>
      </c>
      <c r="B28" s="76"/>
      <c r="C28" s="76"/>
      <c r="D28" s="76"/>
      <c r="E28" s="77"/>
      <c r="F28" s="136"/>
      <c r="G28" s="79"/>
      <c r="H28" s="62"/>
      <c r="I28" s="62"/>
      <c r="J28" s="77"/>
      <c r="K28" s="136"/>
      <c r="L28" s="144"/>
      <c r="M28" s="62"/>
      <c r="N28" s="62"/>
      <c r="O28" s="77"/>
      <c r="P28" s="136"/>
      <c r="Q28" s="144"/>
      <c r="R28" s="62"/>
      <c r="S28" s="62"/>
      <c r="T28" s="77"/>
      <c r="U28" s="136"/>
      <c r="V28" s="144"/>
      <c r="W28" s="62"/>
      <c r="X28" s="62"/>
      <c r="Y28" s="77"/>
      <c r="Z28" s="136"/>
      <c r="AA28" s="144"/>
      <c r="AB28" s="62"/>
      <c r="AC28" s="62"/>
      <c r="AD28" s="77"/>
      <c r="AE28" s="136"/>
      <c r="AF28" s="144"/>
      <c r="AG28" s="62"/>
      <c r="AH28" s="62"/>
      <c r="AI28" s="77"/>
      <c r="AJ28" s="136"/>
      <c r="AK28" s="144"/>
      <c r="AL28" s="62"/>
      <c r="AM28" s="62"/>
      <c r="AN28" s="77"/>
      <c r="AO28" s="136"/>
      <c r="AP28" s="144"/>
      <c r="AQ28" s="62"/>
      <c r="AR28" s="62"/>
      <c r="AS28" s="77"/>
      <c r="AT28" s="136"/>
      <c r="AU28" s="144"/>
      <c r="AV28" s="62"/>
      <c r="AW28" s="62"/>
      <c r="AX28" s="77"/>
      <c r="AY28" s="136"/>
      <c r="AZ28" s="144"/>
      <c r="BA28" s="62"/>
      <c r="BB28" s="62"/>
      <c r="BC28" s="77"/>
      <c r="BD28" s="136"/>
      <c r="BE28" s="144"/>
      <c r="BF28" s="62"/>
      <c r="BG28" s="62"/>
      <c r="BH28" s="77"/>
      <c r="BI28" s="136"/>
      <c r="BJ28" s="144"/>
      <c r="BK28" s="62"/>
      <c r="BL28" s="62"/>
      <c r="BM28" s="77"/>
      <c r="BN28" s="136"/>
      <c r="BO28" s="144"/>
      <c r="BP28" s="62"/>
      <c r="BQ28" s="62"/>
    </row>
    <row r="29" spans="1:69" x14ac:dyDescent="0.15">
      <c r="A29" s="65" t="s">
        <v>37</v>
      </c>
      <c r="B29" s="66"/>
      <c r="C29" s="66"/>
      <c r="D29" s="66"/>
      <c r="E29" s="66"/>
      <c r="F29" s="134"/>
      <c r="G29" s="68"/>
      <c r="H29" s="66">
        <f>H30*99.96%</f>
        <v>0.99850043999999993</v>
      </c>
      <c r="I29" s="66"/>
      <c r="J29" s="66"/>
      <c r="K29" s="134"/>
      <c r="L29" s="142"/>
      <c r="M29" s="66">
        <f>M30*99.96%</f>
        <v>0.99850043999999993</v>
      </c>
      <c r="N29" s="66"/>
      <c r="O29" s="66"/>
      <c r="P29" s="134"/>
      <c r="Q29" s="142"/>
      <c r="R29" s="66">
        <f>R30*99.96%</f>
        <v>0.99850043999999993</v>
      </c>
      <c r="S29" s="66"/>
      <c r="T29" s="66"/>
      <c r="U29" s="134"/>
      <c r="V29" s="142"/>
      <c r="W29" s="66">
        <f>W30*99.96%</f>
        <v>0.99850043999999993</v>
      </c>
      <c r="X29" s="66"/>
      <c r="Y29" s="66"/>
      <c r="Z29" s="134"/>
      <c r="AA29" s="142"/>
      <c r="AB29" s="66">
        <f>AB30*99.96%</f>
        <v>0.99850043999999993</v>
      </c>
      <c r="AC29" s="66"/>
      <c r="AD29" s="66"/>
      <c r="AE29" s="134"/>
      <c r="AF29" s="142"/>
      <c r="AG29" s="66">
        <f>AG30*99.96%</f>
        <v>0.99850043999999993</v>
      </c>
      <c r="AH29" s="66"/>
      <c r="AI29" s="66"/>
      <c r="AJ29" s="134"/>
      <c r="AK29" s="142"/>
      <c r="AL29" s="66">
        <f>AL30*99.96%</f>
        <v>0.99850043999999993</v>
      </c>
      <c r="AM29" s="66"/>
      <c r="AN29" s="66"/>
      <c r="AO29" s="134"/>
      <c r="AP29" s="142"/>
      <c r="AQ29" s="66">
        <f>AQ30*99.96%</f>
        <v>0.99850043999999993</v>
      </c>
      <c r="AR29" s="66"/>
      <c r="AS29" s="66"/>
      <c r="AT29" s="134"/>
      <c r="AU29" s="142"/>
      <c r="AV29" s="66">
        <f>AV30*99.96%</f>
        <v>0.99850043999999993</v>
      </c>
      <c r="AW29" s="66"/>
      <c r="AX29" s="66"/>
      <c r="AY29" s="134"/>
      <c r="AZ29" s="142"/>
      <c r="BA29" s="66">
        <f>BA30*99.96%</f>
        <v>0.99850043999999993</v>
      </c>
      <c r="BB29" s="66"/>
      <c r="BC29" s="66"/>
      <c r="BD29" s="134"/>
      <c r="BE29" s="142"/>
      <c r="BF29" s="66">
        <f>BF30*99.96%</f>
        <v>0.99850043999999993</v>
      </c>
      <c r="BG29" s="66"/>
      <c r="BH29" s="66"/>
      <c r="BI29" s="134"/>
      <c r="BJ29" s="142"/>
      <c r="BK29" s="66">
        <f>BK30*99.96%</f>
        <v>0.99850043999999993</v>
      </c>
      <c r="BL29" s="66"/>
      <c r="BM29" s="66"/>
      <c r="BN29" s="134"/>
      <c r="BO29" s="142"/>
      <c r="BP29" s="66">
        <f>BP30*99.96%</f>
        <v>0.99850043999999993</v>
      </c>
      <c r="BQ29" s="66"/>
    </row>
    <row r="30" spans="1:69" x14ac:dyDescent="0.35">
      <c r="A30" s="40" t="s">
        <v>458</v>
      </c>
      <c r="B30" s="41">
        <f>_xlfn.IFNA(VLOOKUP($A30,批次辅助!$A$4:$DC$41,MATCH($A$5&amp;B$4,批次辅助!$A$1:$DC$1,0),0),0)</f>
        <v>0</v>
      </c>
      <c r="C30" s="41">
        <f>_xlfn.IFNA(VLOOKUP($A30,批次辅助!$A$4:$DC$41,MATCH($A$5&amp;C$4,批次辅助!$A$1:$DC$1,0),0),0)</f>
        <v>0</v>
      </c>
      <c r="D30" s="41">
        <f>_xlfn.IFNA(VLOOKUP($A30,批次辅助!$A$4:$DC$41,MATCH($A$5&amp;D$4,批次辅助!$A$1:$DC$1,0),0),0)</f>
        <v>0.99992194939198575</v>
      </c>
      <c r="E30" s="66"/>
      <c r="F30" s="134"/>
      <c r="G30" s="68"/>
      <c r="H30" s="66">
        <f>1-SUM(H31:H35)</f>
        <v>0.99890000000000001</v>
      </c>
      <c r="I30" s="66"/>
      <c r="J30" s="66"/>
      <c r="K30" s="134"/>
      <c r="L30" s="142"/>
      <c r="M30" s="66">
        <f>1-SUM(M31:M35)</f>
        <v>0.99890000000000001</v>
      </c>
      <c r="N30" s="66"/>
      <c r="O30" s="66"/>
      <c r="P30" s="134"/>
      <c r="Q30" s="142"/>
      <c r="R30" s="66">
        <f>1-SUM(R31:R35)</f>
        <v>0.99890000000000001</v>
      </c>
      <c r="S30" s="66"/>
      <c r="T30" s="66"/>
      <c r="U30" s="134"/>
      <c r="V30" s="142"/>
      <c r="W30" s="66">
        <f>1-SUM(W31:W35)</f>
        <v>0.99890000000000001</v>
      </c>
      <c r="X30" s="66"/>
      <c r="Y30" s="66"/>
      <c r="Z30" s="134"/>
      <c r="AA30" s="142"/>
      <c r="AB30" s="66">
        <f>1-SUM(AB31:AB35)</f>
        <v>0.99890000000000001</v>
      </c>
      <c r="AC30" s="66"/>
      <c r="AD30" s="66"/>
      <c r="AE30" s="134"/>
      <c r="AF30" s="142"/>
      <c r="AG30" s="66">
        <f>1-SUM(AG31:AG35)</f>
        <v>0.99890000000000001</v>
      </c>
      <c r="AH30" s="66"/>
      <c r="AI30" s="66"/>
      <c r="AJ30" s="134"/>
      <c r="AK30" s="142"/>
      <c r="AL30" s="66">
        <f>1-SUM(AL31:AL35)</f>
        <v>0.99890000000000001</v>
      </c>
      <c r="AM30" s="66"/>
      <c r="AN30" s="66"/>
      <c r="AO30" s="134"/>
      <c r="AP30" s="142"/>
      <c r="AQ30" s="66">
        <f>1-SUM(AQ31:AQ35)</f>
        <v>0.99890000000000001</v>
      </c>
      <c r="AR30" s="66"/>
      <c r="AS30" s="66"/>
      <c r="AT30" s="134"/>
      <c r="AU30" s="142"/>
      <c r="AV30" s="66">
        <f>1-SUM(AV31:AV35)</f>
        <v>0.99890000000000001</v>
      </c>
      <c r="AW30" s="66"/>
      <c r="AX30" s="66"/>
      <c r="AY30" s="134"/>
      <c r="AZ30" s="142"/>
      <c r="BA30" s="66">
        <f>1-SUM(BA31:BA35)</f>
        <v>0.99890000000000001</v>
      </c>
      <c r="BB30" s="66"/>
      <c r="BC30" s="66"/>
      <c r="BD30" s="134"/>
      <c r="BE30" s="142"/>
      <c r="BF30" s="66">
        <f>1-SUM(BF31:BF35)</f>
        <v>0.99890000000000001</v>
      </c>
      <c r="BG30" s="66"/>
      <c r="BH30" s="66"/>
      <c r="BI30" s="134"/>
      <c r="BJ30" s="142"/>
      <c r="BK30" s="66">
        <f>1-SUM(BK31:BK35)</f>
        <v>0.99890000000000001</v>
      </c>
      <c r="BL30" s="66"/>
      <c r="BM30" s="66"/>
      <c r="BN30" s="134"/>
      <c r="BO30" s="142"/>
      <c r="BP30" s="66">
        <f>1-SUM(BP31:BP35)</f>
        <v>0.99890000000000001</v>
      </c>
      <c r="BQ30" s="66"/>
    </row>
    <row r="31" spans="1:69" x14ac:dyDescent="0.15">
      <c r="A31" s="42" t="s">
        <v>52</v>
      </c>
      <c r="B31" s="43">
        <f>_xlfn.IFNA(VLOOKUP($A31,批次辅助!$A$4:$DC$41,MATCH($A$5&amp;B$4,批次辅助!$A$1:$DC$1,0),0),0)</f>
        <v>0</v>
      </c>
      <c r="C31" s="43">
        <f>_xlfn.IFNA(VLOOKUP($A31,批次辅助!$A$4:$DC$41,MATCH($A$5&amp;C$4,批次辅助!$A$1:$DC$1,0),0),0)</f>
        <v>0</v>
      </c>
      <c r="D31" s="43">
        <f>_xlfn.IFNA(VLOOKUP($A31,批次辅助!$A$4:$DC$41,MATCH($A$5&amp;D$4,批次辅助!$A$1:$DC$1,0),0),0)</f>
        <v>0</v>
      </c>
      <c r="E31" s="277"/>
      <c r="F31" s="132"/>
      <c r="G31" s="70"/>
      <c r="H31" s="277">
        <f>C31-F31+G31</f>
        <v>0</v>
      </c>
      <c r="I31" s="370"/>
      <c r="J31" s="277"/>
      <c r="K31" s="132"/>
      <c r="L31" s="105"/>
      <c r="M31" s="277">
        <f>H31-K31+L31</f>
        <v>0</v>
      </c>
      <c r="N31" s="370"/>
      <c r="O31" s="277"/>
      <c r="P31" s="132"/>
      <c r="Q31" s="105"/>
      <c r="R31" s="277">
        <f>M31-P31+Q31</f>
        <v>0</v>
      </c>
      <c r="S31" s="370"/>
      <c r="T31" s="277"/>
      <c r="U31" s="132"/>
      <c r="V31" s="105"/>
      <c r="W31" s="277">
        <f>R31-U31+V31</f>
        <v>0</v>
      </c>
      <c r="X31" s="370"/>
      <c r="Y31" s="277"/>
      <c r="Z31" s="132"/>
      <c r="AA31" s="105"/>
      <c r="AB31" s="277">
        <f>W31-Z31+AA31</f>
        <v>0</v>
      </c>
      <c r="AC31" s="370"/>
      <c r="AD31" s="277"/>
      <c r="AE31" s="132"/>
      <c r="AF31" s="105"/>
      <c r="AG31" s="277">
        <f>AB31-AE31+AF31</f>
        <v>0</v>
      </c>
      <c r="AH31" s="370"/>
      <c r="AI31" s="277"/>
      <c r="AJ31" s="132"/>
      <c r="AK31" s="105"/>
      <c r="AL31" s="277">
        <f>AG31-AJ31+AK31</f>
        <v>0</v>
      </c>
      <c r="AM31" s="370"/>
      <c r="AN31" s="277"/>
      <c r="AO31" s="132"/>
      <c r="AP31" s="105"/>
      <c r="AQ31" s="277">
        <f>AL31-AO31+AP31</f>
        <v>0</v>
      </c>
      <c r="AR31" s="370"/>
      <c r="AS31" s="277"/>
      <c r="AT31" s="132"/>
      <c r="AU31" s="105"/>
      <c r="AV31" s="277">
        <f>AQ31-AT31+AU31</f>
        <v>0</v>
      </c>
      <c r="AW31" s="370"/>
      <c r="AX31" s="277"/>
      <c r="AY31" s="132"/>
      <c r="AZ31" s="105"/>
      <c r="BA31" s="277">
        <f>AV31-AY31+AZ31</f>
        <v>0</v>
      </c>
      <c r="BB31" s="370"/>
      <c r="BC31" s="277"/>
      <c r="BD31" s="132"/>
      <c r="BE31" s="105"/>
      <c r="BF31" s="277">
        <f>BA31-BD31+BE31</f>
        <v>0</v>
      </c>
      <c r="BG31" s="370"/>
      <c r="BH31" s="277"/>
      <c r="BI31" s="132"/>
      <c r="BJ31" s="105"/>
      <c r="BK31" s="277">
        <f>BF31-BI31+BJ31</f>
        <v>0</v>
      </c>
      <c r="BL31" s="370"/>
      <c r="BM31" s="277"/>
      <c r="BN31" s="132"/>
      <c r="BO31" s="105"/>
      <c r="BP31" s="277">
        <f>BK31-BN31+BO31</f>
        <v>0</v>
      </c>
      <c r="BQ31" s="370"/>
    </row>
    <row r="32" spans="1:69" x14ac:dyDescent="0.15">
      <c r="A32" s="42" t="s">
        <v>545</v>
      </c>
      <c r="B32" s="43">
        <f>_xlfn.IFNA(VLOOKUP($A32,批次辅助!$A$4:$DC$41,MATCH($A$5&amp;B$4,批次辅助!$A$1:$DC$1,0),0),0)</f>
        <v>0</v>
      </c>
      <c r="C32" s="43">
        <f>_xlfn.IFNA(VLOOKUP($A32,批次辅助!$A$4:$DC$41,MATCH($A$5&amp;C$4,批次辅助!$A$1:$DC$1,0),0),0)</f>
        <v>0</v>
      </c>
      <c r="D32" s="43">
        <f>_xlfn.IFNA(VLOOKUP($A32,批次辅助!$A$4:$DC$41,MATCH($A$5&amp;D$4,批次辅助!$A$1:$DC$1,0),0),0)</f>
        <v>7.8050608014236425E-5</v>
      </c>
      <c r="E32" s="277"/>
      <c r="F32" s="132"/>
      <c r="G32" s="70">
        <v>1.1000000000000001E-3</v>
      </c>
      <c r="H32" s="277">
        <f t="shared" ref="H32:H36" si="26">C32-F32+G32</f>
        <v>1.1000000000000001E-3</v>
      </c>
      <c r="I32" s="370"/>
      <c r="J32" s="277"/>
      <c r="K32" s="132"/>
      <c r="L32" s="105"/>
      <c r="M32" s="277">
        <f t="shared" ref="M32:M36" si="27">H32-K32+L32</f>
        <v>1.1000000000000001E-3</v>
      </c>
      <c r="N32" s="370"/>
      <c r="O32" s="277"/>
      <c r="P32" s="132"/>
      <c r="Q32" s="105"/>
      <c r="R32" s="277">
        <f t="shared" ref="R32:R36" si="28">M32-P32+Q32</f>
        <v>1.1000000000000001E-3</v>
      </c>
      <c r="S32" s="370"/>
      <c r="T32" s="277"/>
      <c r="U32" s="132"/>
      <c r="V32" s="105"/>
      <c r="W32" s="277">
        <f t="shared" ref="W32:W36" si="29">R32-U32+V32</f>
        <v>1.1000000000000001E-3</v>
      </c>
      <c r="X32" s="370"/>
      <c r="Y32" s="277"/>
      <c r="Z32" s="132"/>
      <c r="AA32" s="105"/>
      <c r="AB32" s="277">
        <f t="shared" ref="AB32:AB36" si="30">W32-Z32+AA32</f>
        <v>1.1000000000000001E-3</v>
      </c>
      <c r="AC32" s="370"/>
      <c r="AD32" s="277"/>
      <c r="AE32" s="132"/>
      <c r="AF32" s="105"/>
      <c r="AG32" s="277">
        <f t="shared" ref="AG32:AG36" si="31">AB32-AE32+AF32</f>
        <v>1.1000000000000001E-3</v>
      </c>
      <c r="AH32" s="370"/>
      <c r="AI32" s="277"/>
      <c r="AJ32" s="132"/>
      <c r="AK32" s="105"/>
      <c r="AL32" s="277">
        <f t="shared" ref="AL32:AL36" si="32">AG32-AJ32+AK32</f>
        <v>1.1000000000000001E-3</v>
      </c>
      <c r="AM32" s="370"/>
      <c r="AN32" s="277"/>
      <c r="AO32" s="132"/>
      <c r="AP32" s="105"/>
      <c r="AQ32" s="277">
        <f t="shared" ref="AQ32:AQ36" si="33">AL32-AO32+AP32</f>
        <v>1.1000000000000001E-3</v>
      </c>
      <c r="AR32" s="370"/>
      <c r="AS32" s="277"/>
      <c r="AT32" s="132"/>
      <c r="AU32" s="105"/>
      <c r="AV32" s="277">
        <f t="shared" ref="AV32:AV36" si="34">AQ32-AT32+AU32</f>
        <v>1.1000000000000001E-3</v>
      </c>
      <c r="AW32" s="370"/>
      <c r="AX32" s="277"/>
      <c r="AY32" s="132"/>
      <c r="AZ32" s="105"/>
      <c r="BA32" s="277">
        <f t="shared" ref="BA32:BA36" si="35">AV32-AY32+AZ32</f>
        <v>1.1000000000000001E-3</v>
      </c>
      <c r="BB32" s="370"/>
      <c r="BC32" s="277"/>
      <c r="BD32" s="132"/>
      <c r="BE32" s="105"/>
      <c r="BF32" s="277">
        <f t="shared" ref="BF32:BF36" si="36">BA32-BD32+BE32</f>
        <v>1.1000000000000001E-3</v>
      </c>
      <c r="BG32" s="370"/>
      <c r="BH32" s="277"/>
      <c r="BI32" s="132"/>
      <c r="BJ32" s="105"/>
      <c r="BK32" s="277">
        <f t="shared" ref="BK32:BK36" si="37">BF32-BI32+BJ32</f>
        <v>1.1000000000000001E-3</v>
      </c>
      <c r="BL32" s="370"/>
      <c r="BM32" s="277"/>
      <c r="BN32" s="132"/>
      <c r="BO32" s="105"/>
      <c r="BP32" s="277">
        <f t="shared" ref="BP32:BP36" si="38">BK32-BN32+BO32</f>
        <v>1.1000000000000001E-3</v>
      </c>
      <c r="BQ32" s="370"/>
    </row>
    <row r="33" spans="1:69" x14ac:dyDescent="0.15">
      <c r="A33" s="42" t="s">
        <v>544</v>
      </c>
      <c r="B33" s="43">
        <f>_xlfn.IFNA(VLOOKUP($A33,批次辅助!$A$4:$DC$41,MATCH($A$5&amp;B$4,批次辅助!$A$1:$DC$1,0),0),0)</f>
        <v>0</v>
      </c>
      <c r="C33" s="43">
        <f>_xlfn.IFNA(VLOOKUP($A33,批次辅助!$A$4:$DC$41,MATCH($A$5&amp;C$4,批次辅助!$A$1:$DC$1,0),0),0)</f>
        <v>0</v>
      </c>
      <c r="D33" s="43">
        <f>_xlfn.IFNA(VLOOKUP($A33,批次辅助!$A$4:$DC$41,MATCH($A$5&amp;D$4,批次辅助!$A$1:$DC$1,0),0),0)</f>
        <v>0</v>
      </c>
      <c r="E33" s="277"/>
      <c r="F33" s="132"/>
      <c r="G33" s="70"/>
      <c r="H33" s="277">
        <f t="shared" si="26"/>
        <v>0</v>
      </c>
      <c r="I33" s="370"/>
      <c r="J33" s="277"/>
      <c r="K33" s="132"/>
      <c r="L33" s="105"/>
      <c r="M33" s="277">
        <f t="shared" si="27"/>
        <v>0</v>
      </c>
      <c r="N33" s="370"/>
      <c r="O33" s="277"/>
      <c r="P33" s="132"/>
      <c r="Q33" s="105"/>
      <c r="R33" s="277">
        <f t="shared" si="28"/>
        <v>0</v>
      </c>
      <c r="S33" s="370"/>
      <c r="T33" s="277"/>
      <c r="U33" s="132"/>
      <c r="V33" s="105"/>
      <c r="W33" s="277">
        <f t="shared" si="29"/>
        <v>0</v>
      </c>
      <c r="X33" s="370"/>
      <c r="Y33" s="277"/>
      <c r="Z33" s="132"/>
      <c r="AA33" s="105"/>
      <c r="AB33" s="277">
        <f t="shared" si="30"/>
        <v>0</v>
      </c>
      <c r="AC33" s="370"/>
      <c r="AD33" s="277"/>
      <c r="AE33" s="132"/>
      <c r="AF33" s="105"/>
      <c r="AG33" s="277">
        <f t="shared" si="31"/>
        <v>0</v>
      </c>
      <c r="AH33" s="370"/>
      <c r="AI33" s="277"/>
      <c r="AJ33" s="132"/>
      <c r="AK33" s="105"/>
      <c r="AL33" s="277">
        <f t="shared" si="32"/>
        <v>0</v>
      </c>
      <c r="AM33" s="370"/>
      <c r="AN33" s="277"/>
      <c r="AO33" s="132"/>
      <c r="AP33" s="105"/>
      <c r="AQ33" s="277">
        <f t="shared" si="33"/>
        <v>0</v>
      </c>
      <c r="AR33" s="370"/>
      <c r="AS33" s="277"/>
      <c r="AT33" s="132"/>
      <c r="AU33" s="105"/>
      <c r="AV33" s="277">
        <f t="shared" si="34"/>
        <v>0</v>
      </c>
      <c r="AW33" s="370"/>
      <c r="AX33" s="277"/>
      <c r="AY33" s="132"/>
      <c r="AZ33" s="105"/>
      <c r="BA33" s="277">
        <f t="shared" si="35"/>
        <v>0</v>
      </c>
      <c r="BB33" s="370"/>
      <c r="BC33" s="277"/>
      <c r="BD33" s="132"/>
      <c r="BE33" s="105"/>
      <c r="BF33" s="277">
        <f t="shared" si="36"/>
        <v>0</v>
      </c>
      <c r="BG33" s="370"/>
      <c r="BH33" s="277"/>
      <c r="BI33" s="132"/>
      <c r="BJ33" s="105"/>
      <c r="BK33" s="277">
        <f t="shared" si="37"/>
        <v>0</v>
      </c>
      <c r="BL33" s="370"/>
      <c r="BM33" s="277"/>
      <c r="BN33" s="132"/>
      <c r="BO33" s="105"/>
      <c r="BP33" s="277">
        <f t="shared" si="38"/>
        <v>0</v>
      </c>
      <c r="BQ33" s="370"/>
    </row>
    <row r="34" spans="1:69" x14ac:dyDescent="0.15">
      <c r="A34" s="42" t="s">
        <v>53</v>
      </c>
      <c r="B34" s="43">
        <f>_xlfn.IFNA(VLOOKUP($A34,批次辅助!$A$4:$DC$41,MATCH($A$5&amp;B$4,批次辅助!$A$1:$DC$1,0),0),0)</f>
        <v>0</v>
      </c>
      <c r="C34" s="43">
        <f>_xlfn.IFNA(VLOOKUP($A34,批次辅助!$A$4:$DC$41,MATCH($A$5&amp;C$4,批次辅助!$A$1:$DC$1,0),0),0)</f>
        <v>0</v>
      </c>
      <c r="D34" s="43">
        <f>_xlfn.IFNA(VLOOKUP($A34,批次辅助!$A$4:$DC$41,MATCH($A$5&amp;D$4,批次辅助!$A$1:$DC$1,0),0),0)</f>
        <v>0</v>
      </c>
      <c r="E34" s="47"/>
      <c r="F34" s="128"/>
      <c r="G34" s="46"/>
      <c r="H34" s="277">
        <f t="shared" si="26"/>
        <v>0</v>
      </c>
      <c r="I34" s="370"/>
      <c r="J34" s="47"/>
      <c r="K34" s="128"/>
      <c r="L34" s="102"/>
      <c r="M34" s="50">
        <f t="shared" si="27"/>
        <v>0</v>
      </c>
      <c r="N34" s="370"/>
      <c r="O34" s="47"/>
      <c r="P34" s="128"/>
      <c r="Q34" s="102"/>
      <c r="R34" s="50">
        <f t="shared" si="28"/>
        <v>0</v>
      </c>
      <c r="S34" s="370"/>
      <c r="T34" s="47"/>
      <c r="U34" s="128"/>
      <c r="V34" s="102"/>
      <c r="W34" s="50">
        <f t="shared" si="29"/>
        <v>0</v>
      </c>
      <c r="X34" s="370"/>
      <c r="Y34" s="47"/>
      <c r="Z34" s="128"/>
      <c r="AA34" s="102"/>
      <c r="AB34" s="50">
        <f t="shared" si="30"/>
        <v>0</v>
      </c>
      <c r="AC34" s="370"/>
      <c r="AD34" s="47"/>
      <c r="AE34" s="128"/>
      <c r="AF34" s="102"/>
      <c r="AG34" s="50">
        <f t="shared" si="31"/>
        <v>0</v>
      </c>
      <c r="AH34" s="370"/>
      <c r="AI34" s="47"/>
      <c r="AJ34" s="128"/>
      <c r="AK34" s="102"/>
      <c r="AL34" s="50">
        <f t="shared" si="32"/>
        <v>0</v>
      </c>
      <c r="AM34" s="370"/>
      <c r="AN34" s="47"/>
      <c r="AO34" s="128"/>
      <c r="AP34" s="102"/>
      <c r="AQ34" s="50">
        <f t="shared" si="33"/>
        <v>0</v>
      </c>
      <c r="AR34" s="370"/>
      <c r="AS34" s="47"/>
      <c r="AT34" s="128"/>
      <c r="AU34" s="102"/>
      <c r="AV34" s="50">
        <f t="shared" si="34"/>
        <v>0</v>
      </c>
      <c r="AW34" s="370"/>
      <c r="AX34" s="47"/>
      <c r="AY34" s="128"/>
      <c r="AZ34" s="102"/>
      <c r="BA34" s="50">
        <f t="shared" si="35"/>
        <v>0</v>
      </c>
      <c r="BB34" s="370"/>
      <c r="BC34" s="47"/>
      <c r="BD34" s="128"/>
      <c r="BE34" s="102"/>
      <c r="BF34" s="50">
        <f t="shared" si="36"/>
        <v>0</v>
      </c>
      <c r="BG34" s="370"/>
      <c r="BH34" s="47"/>
      <c r="BI34" s="128"/>
      <c r="BJ34" s="102"/>
      <c r="BK34" s="50">
        <f t="shared" si="37"/>
        <v>0</v>
      </c>
      <c r="BL34" s="370"/>
      <c r="BM34" s="47"/>
      <c r="BN34" s="128"/>
      <c r="BO34" s="102"/>
      <c r="BP34" s="50">
        <f t="shared" si="38"/>
        <v>0</v>
      </c>
      <c r="BQ34" s="370"/>
    </row>
    <row r="35" spans="1:69" x14ac:dyDescent="0.15">
      <c r="A35" s="42" t="s">
        <v>54</v>
      </c>
      <c r="B35" s="43">
        <f>_xlfn.IFNA(VLOOKUP($A35,批次辅助!$A$4:$DC$41,MATCH($A$5&amp;B$4,批次辅助!$A$1:$DC$1,0),0),0)</f>
        <v>0</v>
      </c>
      <c r="C35" s="43">
        <f>_xlfn.IFNA(VLOOKUP($A35,批次辅助!$A$4:$DC$41,MATCH($A$5&amp;C$4,批次辅助!$A$1:$DC$1,0),0),0)</f>
        <v>0</v>
      </c>
      <c r="D35" s="43">
        <f>_xlfn.IFNA(VLOOKUP($A35,批次辅助!$A$4:$DC$41,MATCH($A$5&amp;D$4,批次辅助!$A$1:$DC$1,0),0),0)</f>
        <v>0</v>
      </c>
      <c r="E35" s="47"/>
      <c r="F35" s="128"/>
      <c r="G35" s="46"/>
      <c r="H35" s="277">
        <f t="shared" si="26"/>
        <v>0</v>
      </c>
      <c r="I35" s="370"/>
      <c r="J35" s="47"/>
      <c r="K35" s="128"/>
      <c r="L35" s="102"/>
      <c r="M35" s="50">
        <f t="shared" si="27"/>
        <v>0</v>
      </c>
      <c r="N35" s="370"/>
      <c r="O35" s="47"/>
      <c r="P35" s="128"/>
      <c r="Q35" s="102"/>
      <c r="R35" s="50">
        <f t="shared" si="28"/>
        <v>0</v>
      </c>
      <c r="S35" s="370"/>
      <c r="T35" s="47"/>
      <c r="U35" s="128"/>
      <c r="V35" s="102"/>
      <c r="W35" s="50">
        <f t="shared" si="29"/>
        <v>0</v>
      </c>
      <c r="X35" s="370"/>
      <c r="Y35" s="47"/>
      <c r="Z35" s="128"/>
      <c r="AA35" s="102"/>
      <c r="AB35" s="50">
        <f t="shared" si="30"/>
        <v>0</v>
      </c>
      <c r="AC35" s="370"/>
      <c r="AD35" s="47"/>
      <c r="AE35" s="128"/>
      <c r="AF35" s="102"/>
      <c r="AG35" s="50">
        <f t="shared" si="31"/>
        <v>0</v>
      </c>
      <c r="AH35" s="370"/>
      <c r="AI35" s="47"/>
      <c r="AJ35" s="128"/>
      <c r="AK35" s="102"/>
      <c r="AL35" s="50">
        <f t="shared" si="32"/>
        <v>0</v>
      </c>
      <c r="AM35" s="370"/>
      <c r="AN35" s="47"/>
      <c r="AO35" s="128"/>
      <c r="AP35" s="102"/>
      <c r="AQ35" s="50">
        <f t="shared" si="33"/>
        <v>0</v>
      </c>
      <c r="AR35" s="370"/>
      <c r="AS35" s="47"/>
      <c r="AT35" s="128"/>
      <c r="AU35" s="102"/>
      <c r="AV35" s="50">
        <f t="shared" si="34"/>
        <v>0</v>
      </c>
      <c r="AW35" s="370"/>
      <c r="AX35" s="47"/>
      <c r="AY35" s="128"/>
      <c r="AZ35" s="102"/>
      <c r="BA35" s="50">
        <f t="shared" si="35"/>
        <v>0</v>
      </c>
      <c r="BB35" s="370"/>
      <c r="BC35" s="47"/>
      <c r="BD35" s="128"/>
      <c r="BE35" s="102"/>
      <c r="BF35" s="50">
        <f t="shared" si="36"/>
        <v>0</v>
      </c>
      <c r="BG35" s="370"/>
      <c r="BH35" s="47"/>
      <c r="BI35" s="128"/>
      <c r="BJ35" s="102"/>
      <c r="BK35" s="50">
        <f t="shared" si="37"/>
        <v>0</v>
      </c>
      <c r="BL35" s="370"/>
      <c r="BM35" s="47"/>
      <c r="BN35" s="128"/>
      <c r="BO35" s="102"/>
      <c r="BP35" s="50">
        <f t="shared" si="38"/>
        <v>0</v>
      </c>
      <c r="BQ35" s="370"/>
    </row>
    <row r="36" spans="1:69" x14ac:dyDescent="0.15">
      <c r="A36" s="72" t="s">
        <v>38</v>
      </c>
      <c r="B36" s="61">
        <f>_xlfn.IFNA(VLOOKUP($A36,批次辅助!$A$4:$DC$41,MATCH($A$5&amp;B$4,批次辅助!$A$1:$DC$1,0),0),0)</f>
        <v>0</v>
      </c>
      <c r="C36" s="61">
        <f>_xlfn.IFNA(VLOOKUP($A36,批次辅助!$A$4:$DC$41,MATCH($A$5&amp;C$4,批次辅助!$A$1:$DC$1,0),0),0)</f>
        <v>0</v>
      </c>
      <c r="D36" s="61">
        <f>_xlfn.IFNA(VLOOKUP($A36,批次辅助!$A$4:$DC$41,MATCH($A$5&amp;D$4,批次辅助!$A$1:$DC$1,0),0),0)</f>
        <v>0</v>
      </c>
      <c r="E36" s="73"/>
      <c r="F36" s="74"/>
      <c r="G36" s="75"/>
      <c r="H36" s="62">
        <f t="shared" si="26"/>
        <v>0</v>
      </c>
      <c r="I36" s="62"/>
      <c r="J36" s="73"/>
      <c r="K36" s="135"/>
      <c r="L36" s="143"/>
      <c r="M36" s="62">
        <f t="shared" si="27"/>
        <v>0</v>
      </c>
      <c r="N36" s="62"/>
      <c r="O36" s="73"/>
      <c r="P36" s="135"/>
      <c r="Q36" s="143"/>
      <c r="R36" s="62">
        <f t="shared" si="28"/>
        <v>0</v>
      </c>
      <c r="S36" s="62"/>
      <c r="T36" s="73"/>
      <c r="U36" s="135"/>
      <c r="V36" s="143"/>
      <c r="W36" s="62">
        <f t="shared" si="29"/>
        <v>0</v>
      </c>
      <c r="X36" s="62"/>
      <c r="Y36" s="73"/>
      <c r="Z36" s="135"/>
      <c r="AA36" s="143"/>
      <c r="AB36" s="62">
        <f t="shared" si="30"/>
        <v>0</v>
      </c>
      <c r="AC36" s="62"/>
      <c r="AD36" s="73"/>
      <c r="AE36" s="135"/>
      <c r="AF36" s="143"/>
      <c r="AG36" s="62">
        <f t="shared" si="31"/>
        <v>0</v>
      </c>
      <c r="AH36" s="62"/>
      <c r="AI36" s="73"/>
      <c r="AJ36" s="135"/>
      <c r="AK36" s="143"/>
      <c r="AL36" s="62">
        <f t="shared" si="32"/>
        <v>0</v>
      </c>
      <c r="AM36" s="62"/>
      <c r="AN36" s="73"/>
      <c r="AO36" s="135"/>
      <c r="AP36" s="143"/>
      <c r="AQ36" s="62">
        <f t="shared" si="33"/>
        <v>0</v>
      </c>
      <c r="AR36" s="62"/>
      <c r="AS36" s="73"/>
      <c r="AT36" s="135"/>
      <c r="AU36" s="143"/>
      <c r="AV36" s="62">
        <f t="shared" si="34"/>
        <v>0</v>
      </c>
      <c r="AW36" s="62"/>
      <c r="AX36" s="73"/>
      <c r="AY36" s="135"/>
      <c r="AZ36" s="143"/>
      <c r="BA36" s="62">
        <f t="shared" si="35"/>
        <v>0</v>
      </c>
      <c r="BB36" s="62"/>
      <c r="BC36" s="73"/>
      <c r="BD36" s="135"/>
      <c r="BE36" s="143"/>
      <c r="BF36" s="62">
        <f t="shared" si="36"/>
        <v>0</v>
      </c>
      <c r="BG36" s="62"/>
      <c r="BH36" s="73"/>
      <c r="BI36" s="135"/>
      <c r="BJ36" s="143"/>
      <c r="BK36" s="62">
        <f t="shared" si="37"/>
        <v>0</v>
      </c>
      <c r="BL36" s="62"/>
      <c r="BM36" s="73"/>
      <c r="BN36" s="135"/>
      <c r="BO36" s="143"/>
      <c r="BP36" s="62">
        <f t="shared" si="38"/>
        <v>0</v>
      </c>
      <c r="BQ36" s="62"/>
    </row>
    <row r="37" spans="1:69" x14ac:dyDescent="0.15">
      <c r="A37" s="76" t="s">
        <v>28</v>
      </c>
      <c r="B37" s="76"/>
      <c r="C37" s="76"/>
      <c r="D37" s="76"/>
      <c r="E37" s="77"/>
      <c r="F37" s="78"/>
      <c r="G37" s="79"/>
      <c r="H37" s="62"/>
      <c r="I37" s="62"/>
      <c r="J37" s="77"/>
      <c r="K37" s="136"/>
      <c r="L37" s="144"/>
      <c r="M37" s="62"/>
      <c r="N37" s="62"/>
      <c r="O37" s="77"/>
      <c r="P37" s="136"/>
      <c r="Q37" s="144"/>
      <c r="R37" s="62"/>
      <c r="S37" s="62"/>
      <c r="T37" s="77"/>
      <c r="U37" s="136"/>
      <c r="V37" s="144"/>
      <c r="W37" s="62"/>
      <c r="X37" s="62"/>
      <c r="Y37" s="77"/>
      <c r="Z37" s="136"/>
      <c r="AA37" s="144"/>
      <c r="AB37" s="62"/>
      <c r="AC37" s="62"/>
      <c r="AD37" s="77"/>
      <c r="AE37" s="136"/>
      <c r="AF37" s="144"/>
      <c r="AG37" s="62"/>
      <c r="AH37" s="62"/>
      <c r="AI37" s="77"/>
      <c r="AJ37" s="136"/>
      <c r="AK37" s="144"/>
      <c r="AL37" s="62"/>
      <c r="AM37" s="62"/>
      <c r="AN37" s="77"/>
      <c r="AO37" s="136"/>
      <c r="AP37" s="144"/>
      <c r="AQ37" s="62"/>
      <c r="AR37" s="62"/>
      <c r="AS37" s="77"/>
      <c r="AT37" s="136"/>
      <c r="AU37" s="144"/>
      <c r="AV37" s="62"/>
      <c r="AW37" s="62"/>
      <c r="AX37" s="77"/>
      <c r="AY37" s="136"/>
      <c r="AZ37" s="144"/>
      <c r="BA37" s="62"/>
      <c r="BB37" s="62"/>
      <c r="BC37" s="77"/>
      <c r="BD37" s="136"/>
      <c r="BE37" s="144"/>
      <c r="BF37" s="62"/>
      <c r="BG37" s="62"/>
      <c r="BH37" s="77"/>
      <c r="BI37" s="136"/>
      <c r="BJ37" s="144"/>
      <c r="BK37" s="62"/>
      <c r="BL37" s="62"/>
      <c r="BM37" s="77"/>
      <c r="BN37" s="136"/>
      <c r="BO37" s="144"/>
      <c r="BP37" s="62"/>
      <c r="BQ37" s="62"/>
    </row>
    <row r="38" spans="1:69" x14ac:dyDescent="0.15">
      <c r="A38" s="65" t="s">
        <v>36</v>
      </c>
      <c r="B38" s="66"/>
      <c r="C38" s="66"/>
      <c r="D38" s="66"/>
      <c r="E38" s="66"/>
      <c r="F38" s="67"/>
      <c r="G38" s="68"/>
      <c r="H38" s="66">
        <f>H39</f>
        <v>0.99880000000000002</v>
      </c>
      <c r="I38" s="66"/>
      <c r="J38" s="66"/>
      <c r="K38" s="134"/>
      <c r="L38" s="142"/>
      <c r="M38" s="66">
        <f>M39</f>
        <v>0.99880000000000002</v>
      </c>
      <c r="N38" s="66"/>
      <c r="O38" s="66"/>
      <c r="P38" s="134"/>
      <c r="Q38" s="142"/>
      <c r="R38" s="66">
        <f>R39</f>
        <v>0.99880000000000002</v>
      </c>
      <c r="S38" s="66"/>
      <c r="T38" s="66"/>
      <c r="U38" s="134"/>
      <c r="V38" s="142"/>
      <c r="W38" s="66">
        <f>W39</f>
        <v>0.99880000000000002</v>
      </c>
      <c r="X38" s="66"/>
      <c r="Y38" s="66"/>
      <c r="Z38" s="134"/>
      <c r="AA38" s="142"/>
      <c r="AB38" s="66">
        <f>AB39</f>
        <v>0.99880000000000002</v>
      </c>
      <c r="AC38" s="66"/>
      <c r="AD38" s="66"/>
      <c r="AE38" s="134"/>
      <c r="AF38" s="142"/>
      <c r="AG38" s="66">
        <f>AG39</f>
        <v>0.99880000000000002</v>
      </c>
      <c r="AH38" s="66"/>
      <c r="AI38" s="66"/>
      <c r="AJ38" s="134"/>
      <c r="AK38" s="142"/>
      <c r="AL38" s="66">
        <f>AL39</f>
        <v>0.99880000000000002</v>
      </c>
      <c r="AM38" s="66"/>
      <c r="AN38" s="66"/>
      <c r="AO38" s="134"/>
      <c r="AP38" s="142"/>
      <c r="AQ38" s="66">
        <f>AQ39</f>
        <v>0.99880000000000002</v>
      </c>
      <c r="AR38" s="66"/>
      <c r="AS38" s="66"/>
      <c r="AT38" s="134"/>
      <c r="AU38" s="142"/>
      <c r="AV38" s="66">
        <f>AV39</f>
        <v>0.99880000000000002</v>
      </c>
      <c r="AW38" s="66"/>
      <c r="AX38" s="66"/>
      <c r="AY38" s="134"/>
      <c r="AZ38" s="142"/>
      <c r="BA38" s="66">
        <f>BA39</f>
        <v>0.99880000000000002</v>
      </c>
      <c r="BB38" s="66"/>
      <c r="BC38" s="66"/>
      <c r="BD38" s="134"/>
      <c r="BE38" s="142"/>
      <c r="BF38" s="66">
        <f>BF39</f>
        <v>0.99880000000000002</v>
      </c>
      <c r="BG38" s="66"/>
      <c r="BH38" s="66"/>
      <c r="BI38" s="134"/>
      <c r="BJ38" s="142"/>
      <c r="BK38" s="66">
        <f>BK39</f>
        <v>0.99880000000000002</v>
      </c>
      <c r="BL38" s="66"/>
      <c r="BM38" s="66"/>
      <c r="BN38" s="134"/>
      <c r="BO38" s="142"/>
      <c r="BP38" s="66">
        <f>BP39</f>
        <v>0.99880000000000002</v>
      </c>
      <c r="BQ38" s="66"/>
    </row>
    <row r="39" spans="1:69" x14ac:dyDescent="0.35">
      <c r="A39" s="40" t="s">
        <v>460</v>
      </c>
      <c r="B39" s="41">
        <f>_xlfn.IFNA(VLOOKUP($A39,批次辅助!$A$4:$DC$41,MATCH($A$5&amp;B$4,批次辅助!$A$1:$DC$1,0),0),0)</f>
        <v>0</v>
      </c>
      <c r="C39" s="41">
        <f>_xlfn.IFNA(VLOOKUP($A39,批次辅助!$A$4:$DC$41,MATCH($A$5&amp;C$4,批次辅助!$A$1:$DC$1,0),0),0)</f>
        <v>0</v>
      </c>
      <c r="D39" s="41">
        <f>_xlfn.IFNA(VLOOKUP($A39,批次辅助!$A$4:$DC$41,MATCH($A$5&amp;D$4,批次辅助!$A$1:$DC$1,0),0),0)</f>
        <v>0.99910241800783628</v>
      </c>
      <c r="E39" s="66"/>
      <c r="F39" s="67"/>
      <c r="G39" s="68"/>
      <c r="H39" s="66">
        <f>1-SUM(H40:H43)</f>
        <v>0.99880000000000002</v>
      </c>
      <c r="I39" s="66"/>
      <c r="J39" s="66"/>
      <c r="K39" s="134"/>
      <c r="L39" s="142"/>
      <c r="M39" s="66">
        <f>1-SUM(M40:M43)</f>
        <v>0.99880000000000002</v>
      </c>
      <c r="N39" s="66"/>
      <c r="O39" s="66"/>
      <c r="P39" s="134"/>
      <c r="Q39" s="142"/>
      <c r="R39" s="66">
        <f>1-SUM(R40:R43)</f>
        <v>0.99880000000000002</v>
      </c>
      <c r="S39" s="66"/>
      <c r="T39" s="66"/>
      <c r="U39" s="134"/>
      <c r="V39" s="142"/>
      <c r="W39" s="66">
        <f>1-SUM(W40:W43)</f>
        <v>0.99880000000000002</v>
      </c>
      <c r="X39" s="66"/>
      <c r="Y39" s="66"/>
      <c r="Z39" s="134"/>
      <c r="AA39" s="142"/>
      <c r="AB39" s="66">
        <f>1-SUM(AB40:AB43)</f>
        <v>0.99880000000000002</v>
      </c>
      <c r="AC39" s="66"/>
      <c r="AD39" s="66"/>
      <c r="AE39" s="134"/>
      <c r="AF39" s="142"/>
      <c r="AG39" s="66">
        <f>1-SUM(AG40:AG43)</f>
        <v>0.99880000000000002</v>
      </c>
      <c r="AH39" s="66"/>
      <c r="AI39" s="66"/>
      <c r="AJ39" s="134"/>
      <c r="AK39" s="142"/>
      <c r="AL39" s="66">
        <f>1-SUM(AL40:AL43)</f>
        <v>0.99880000000000002</v>
      </c>
      <c r="AM39" s="66"/>
      <c r="AN39" s="66"/>
      <c r="AO39" s="134"/>
      <c r="AP39" s="142"/>
      <c r="AQ39" s="66">
        <f>1-SUM(AQ40:AQ43)</f>
        <v>0.99880000000000002</v>
      </c>
      <c r="AR39" s="66"/>
      <c r="AS39" s="66"/>
      <c r="AT39" s="134"/>
      <c r="AU39" s="142"/>
      <c r="AV39" s="66">
        <f>1-SUM(AV40:AV43)</f>
        <v>0.99880000000000002</v>
      </c>
      <c r="AW39" s="66"/>
      <c r="AX39" s="66"/>
      <c r="AY39" s="134"/>
      <c r="AZ39" s="142"/>
      <c r="BA39" s="66">
        <f>1-SUM(BA40:BA43)</f>
        <v>0.99880000000000002</v>
      </c>
      <c r="BB39" s="66"/>
      <c r="BC39" s="66"/>
      <c r="BD39" s="134"/>
      <c r="BE39" s="142"/>
      <c r="BF39" s="66">
        <f>1-SUM(BF40:BF43)</f>
        <v>0.99880000000000002</v>
      </c>
      <c r="BG39" s="66"/>
      <c r="BH39" s="66"/>
      <c r="BI39" s="134"/>
      <c r="BJ39" s="142"/>
      <c r="BK39" s="66">
        <f>1-SUM(BK40:BK43)</f>
        <v>0.99880000000000002</v>
      </c>
      <c r="BL39" s="66"/>
      <c r="BM39" s="66"/>
      <c r="BN39" s="134"/>
      <c r="BO39" s="142"/>
      <c r="BP39" s="66">
        <f>1-SUM(BP40:BP43)</f>
        <v>0.99880000000000002</v>
      </c>
      <c r="BQ39" s="66"/>
    </row>
    <row r="40" spans="1:69" x14ac:dyDescent="0.15">
      <c r="A40" s="42" t="s">
        <v>55</v>
      </c>
      <c r="B40" s="43">
        <f>_xlfn.IFNA(VLOOKUP($A40,批次辅助!$A$4:$DC$41,MATCH($A$5&amp;B$4,批次辅助!$A$1:$DC$1,0),0),0)</f>
        <v>0</v>
      </c>
      <c r="C40" s="43">
        <f>_xlfn.IFNA(VLOOKUP($A40,批次辅助!$A$4:$DC$41,MATCH($A$5&amp;C$4,批次辅助!$A$1:$DC$1,0),0),0)</f>
        <v>0</v>
      </c>
      <c r="D40" s="43">
        <f>_xlfn.IFNA(VLOOKUP($A40,批次辅助!$A$4:$DC$41,MATCH($A$5&amp;D$4,批次辅助!$A$1:$DC$1,0),0),0)</f>
        <v>9.3660729617083718E-5</v>
      </c>
      <c r="E40" s="279"/>
      <c r="F40" s="69"/>
      <c r="G40" s="70"/>
      <c r="H40" s="277">
        <f>C40-F40+G40</f>
        <v>0</v>
      </c>
      <c r="I40" s="370"/>
      <c r="J40" s="277"/>
      <c r="K40" s="132"/>
      <c r="L40" s="105"/>
      <c r="M40" s="277">
        <f>H40-K40+L40</f>
        <v>0</v>
      </c>
      <c r="N40" s="370"/>
      <c r="O40" s="277"/>
      <c r="P40" s="132"/>
      <c r="Q40" s="105"/>
      <c r="R40" s="277">
        <f>M40-P40+Q40</f>
        <v>0</v>
      </c>
      <c r="S40" s="370"/>
      <c r="T40" s="277"/>
      <c r="U40" s="132"/>
      <c r="V40" s="105"/>
      <c r="W40" s="277">
        <f>R40-U40+V40</f>
        <v>0</v>
      </c>
      <c r="X40" s="370"/>
      <c r="Y40" s="277"/>
      <c r="Z40" s="132"/>
      <c r="AA40" s="105"/>
      <c r="AB40" s="277">
        <f>W40-Z40+AA40</f>
        <v>0</v>
      </c>
      <c r="AC40" s="370"/>
      <c r="AD40" s="277"/>
      <c r="AE40" s="132"/>
      <c r="AF40" s="105"/>
      <c r="AG40" s="277">
        <f>AB40-AE40+AF40</f>
        <v>0</v>
      </c>
      <c r="AH40" s="370"/>
      <c r="AI40" s="277"/>
      <c r="AJ40" s="132"/>
      <c r="AK40" s="105"/>
      <c r="AL40" s="277">
        <f>AG40-AJ40+AK40</f>
        <v>0</v>
      </c>
      <c r="AM40" s="370"/>
      <c r="AN40" s="277"/>
      <c r="AO40" s="132"/>
      <c r="AP40" s="105"/>
      <c r="AQ40" s="277">
        <f>AL40-AO40+AP40</f>
        <v>0</v>
      </c>
      <c r="AR40" s="370"/>
      <c r="AS40" s="277"/>
      <c r="AT40" s="132"/>
      <c r="AU40" s="105"/>
      <c r="AV40" s="277">
        <f>AQ40-AT40+AU40</f>
        <v>0</v>
      </c>
      <c r="AW40" s="370"/>
      <c r="AX40" s="277"/>
      <c r="AY40" s="132"/>
      <c r="AZ40" s="105"/>
      <c r="BA40" s="277">
        <f>AV40-AY40+AZ40</f>
        <v>0</v>
      </c>
      <c r="BB40" s="370"/>
      <c r="BC40" s="277"/>
      <c r="BD40" s="132"/>
      <c r="BE40" s="105"/>
      <c r="BF40" s="277">
        <f>BA40-BD40+BE40</f>
        <v>0</v>
      </c>
      <c r="BG40" s="370"/>
      <c r="BH40" s="277"/>
      <c r="BI40" s="132"/>
      <c r="BJ40" s="105"/>
      <c r="BK40" s="277">
        <f>BF40-BI40+BJ40</f>
        <v>0</v>
      </c>
      <c r="BL40" s="370"/>
      <c r="BM40" s="277"/>
      <c r="BN40" s="132"/>
      <c r="BO40" s="105"/>
      <c r="BP40" s="277">
        <f>BK40-BN40+BO40</f>
        <v>0</v>
      </c>
      <c r="BQ40" s="370"/>
    </row>
    <row r="41" spans="1:69" x14ac:dyDescent="0.15">
      <c r="A41" s="42" t="s">
        <v>56</v>
      </c>
      <c r="B41" s="43">
        <f>_xlfn.IFNA(VLOOKUP($A41,批次辅助!$A$4:$DC$41,MATCH($A$5&amp;B$4,批次辅助!$A$1:$DC$1,0),0),0)</f>
        <v>0</v>
      </c>
      <c r="C41" s="43">
        <f>_xlfn.IFNA(VLOOKUP($A41,批次辅助!$A$4:$DC$41,MATCH($A$5&amp;C$4,批次辅助!$A$1:$DC$1,0),0),0)</f>
        <v>0</v>
      </c>
      <c r="D41" s="43">
        <f>_xlfn.IFNA(VLOOKUP($A41,批次辅助!$A$4:$DC$41,MATCH($A$5&amp;D$4,批次辅助!$A$1:$DC$1,0),0),0)</f>
        <v>0</v>
      </c>
      <c r="E41" s="279"/>
      <c r="F41" s="45"/>
      <c r="G41" s="46"/>
      <c r="H41" s="277">
        <f t="shared" ref="H41:H44" si="39">C41-F41+G41</f>
        <v>0</v>
      </c>
      <c r="I41" s="370"/>
      <c r="J41" s="47"/>
      <c r="K41" s="128"/>
      <c r="L41" s="102"/>
      <c r="M41" s="50">
        <f t="shared" ref="M41:M44" si="40">H41-K41+L41</f>
        <v>0</v>
      </c>
      <c r="N41" s="370"/>
      <c r="O41" s="47"/>
      <c r="P41" s="128"/>
      <c r="Q41" s="102"/>
      <c r="R41" s="50">
        <f t="shared" ref="R41:R44" si="41">M41-P41+Q41</f>
        <v>0</v>
      </c>
      <c r="S41" s="370"/>
      <c r="T41" s="47"/>
      <c r="U41" s="128"/>
      <c r="V41" s="102"/>
      <c r="W41" s="50">
        <f t="shared" ref="W41:W44" si="42">R41-U41+V41</f>
        <v>0</v>
      </c>
      <c r="X41" s="370"/>
      <c r="Y41" s="47"/>
      <c r="Z41" s="128"/>
      <c r="AA41" s="102"/>
      <c r="AB41" s="50">
        <f t="shared" ref="AB41:AB44" si="43">W41-Z41+AA41</f>
        <v>0</v>
      </c>
      <c r="AC41" s="370"/>
      <c r="AD41" s="47"/>
      <c r="AE41" s="128"/>
      <c r="AF41" s="102"/>
      <c r="AG41" s="50">
        <f t="shared" ref="AG41:AG44" si="44">AB41-AE41+AF41</f>
        <v>0</v>
      </c>
      <c r="AH41" s="370"/>
      <c r="AI41" s="47"/>
      <c r="AJ41" s="128"/>
      <c r="AK41" s="102"/>
      <c r="AL41" s="50">
        <f t="shared" ref="AL41:AL44" si="45">AG41-AJ41+AK41</f>
        <v>0</v>
      </c>
      <c r="AM41" s="370"/>
      <c r="AN41" s="47"/>
      <c r="AO41" s="128"/>
      <c r="AP41" s="102"/>
      <c r="AQ41" s="50">
        <f t="shared" ref="AQ41:AQ44" si="46">AL41-AO41+AP41</f>
        <v>0</v>
      </c>
      <c r="AR41" s="370"/>
      <c r="AS41" s="47"/>
      <c r="AT41" s="128"/>
      <c r="AU41" s="102"/>
      <c r="AV41" s="50">
        <f t="shared" ref="AV41:AV44" si="47">AQ41-AT41+AU41</f>
        <v>0</v>
      </c>
      <c r="AW41" s="370"/>
      <c r="AX41" s="47"/>
      <c r="AY41" s="128"/>
      <c r="AZ41" s="102"/>
      <c r="BA41" s="50">
        <f t="shared" ref="BA41:BA44" si="48">AV41-AY41+AZ41</f>
        <v>0</v>
      </c>
      <c r="BB41" s="370"/>
      <c r="BC41" s="47"/>
      <c r="BD41" s="128"/>
      <c r="BE41" s="102"/>
      <c r="BF41" s="50">
        <f t="shared" ref="BF41:BF44" si="49">BA41-BD41+BE41</f>
        <v>0</v>
      </c>
      <c r="BG41" s="370"/>
      <c r="BH41" s="47"/>
      <c r="BI41" s="128"/>
      <c r="BJ41" s="102"/>
      <c r="BK41" s="50">
        <f t="shared" ref="BK41:BK44" si="50">BF41-BI41+BJ41</f>
        <v>0</v>
      </c>
      <c r="BL41" s="370"/>
      <c r="BM41" s="47"/>
      <c r="BN41" s="128"/>
      <c r="BO41" s="102"/>
      <c r="BP41" s="50">
        <f t="shared" ref="BP41:BP44" si="51">BK41-BN41+BO41</f>
        <v>0</v>
      </c>
      <c r="BQ41" s="370"/>
    </row>
    <row r="42" spans="1:69" x14ac:dyDescent="0.15">
      <c r="A42" s="42" t="s">
        <v>57</v>
      </c>
      <c r="B42" s="43">
        <f>_xlfn.IFNA(VLOOKUP($A42,批次辅助!$A$4:$DC$41,MATCH($A$5&amp;B$4,批次辅助!$A$1:$DC$1,0),0),0)</f>
        <v>0</v>
      </c>
      <c r="C42" s="43">
        <f>_xlfn.IFNA(VLOOKUP($A42,批次辅助!$A$4:$DC$41,MATCH($A$5&amp;C$4,批次辅助!$A$1:$DC$1,0),0),0)</f>
        <v>0</v>
      </c>
      <c r="D42" s="43">
        <f>_xlfn.IFNA(VLOOKUP($A42,批次辅助!$A$4:$DC$41,MATCH($A$5&amp;D$4,批次辅助!$A$1:$DC$1,0),0),0)</f>
        <v>0</v>
      </c>
      <c r="E42" s="279"/>
      <c r="F42" s="45"/>
      <c r="G42" s="46"/>
      <c r="H42" s="277">
        <f t="shared" si="39"/>
        <v>0</v>
      </c>
      <c r="I42" s="370"/>
      <c r="J42" s="47"/>
      <c r="K42" s="128"/>
      <c r="L42" s="102"/>
      <c r="M42" s="50">
        <f t="shared" si="40"/>
        <v>0</v>
      </c>
      <c r="N42" s="370"/>
      <c r="O42" s="47"/>
      <c r="P42" s="128"/>
      <c r="Q42" s="102"/>
      <c r="R42" s="50">
        <f t="shared" si="41"/>
        <v>0</v>
      </c>
      <c r="S42" s="370"/>
      <c r="T42" s="47"/>
      <c r="U42" s="128"/>
      <c r="V42" s="102"/>
      <c r="W42" s="50">
        <f t="shared" si="42"/>
        <v>0</v>
      </c>
      <c r="X42" s="370"/>
      <c r="Y42" s="47"/>
      <c r="Z42" s="128"/>
      <c r="AA42" s="102"/>
      <c r="AB42" s="50">
        <f t="shared" si="43"/>
        <v>0</v>
      </c>
      <c r="AC42" s="370"/>
      <c r="AD42" s="47"/>
      <c r="AE42" s="128"/>
      <c r="AF42" s="102"/>
      <c r="AG42" s="50">
        <f t="shared" si="44"/>
        <v>0</v>
      </c>
      <c r="AH42" s="370"/>
      <c r="AI42" s="47"/>
      <c r="AJ42" s="128"/>
      <c r="AK42" s="102"/>
      <c r="AL42" s="50">
        <f t="shared" si="45"/>
        <v>0</v>
      </c>
      <c r="AM42" s="370"/>
      <c r="AN42" s="47"/>
      <c r="AO42" s="128"/>
      <c r="AP42" s="102"/>
      <c r="AQ42" s="50">
        <f t="shared" si="46"/>
        <v>0</v>
      </c>
      <c r="AR42" s="370"/>
      <c r="AS42" s="47"/>
      <c r="AT42" s="128"/>
      <c r="AU42" s="102"/>
      <c r="AV42" s="50">
        <f t="shared" si="47"/>
        <v>0</v>
      </c>
      <c r="AW42" s="370"/>
      <c r="AX42" s="47"/>
      <c r="AY42" s="128"/>
      <c r="AZ42" s="102"/>
      <c r="BA42" s="50">
        <f t="shared" si="48"/>
        <v>0</v>
      </c>
      <c r="BB42" s="370"/>
      <c r="BC42" s="47"/>
      <c r="BD42" s="128"/>
      <c r="BE42" s="102"/>
      <c r="BF42" s="50">
        <f t="shared" si="49"/>
        <v>0</v>
      </c>
      <c r="BG42" s="370"/>
      <c r="BH42" s="47"/>
      <c r="BI42" s="128"/>
      <c r="BJ42" s="102"/>
      <c r="BK42" s="50">
        <f t="shared" si="50"/>
        <v>0</v>
      </c>
      <c r="BL42" s="370"/>
      <c r="BM42" s="47"/>
      <c r="BN42" s="128"/>
      <c r="BO42" s="102"/>
      <c r="BP42" s="50">
        <f t="shared" si="51"/>
        <v>0</v>
      </c>
      <c r="BQ42" s="370"/>
    </row>
    <row r="43" spans="1:69" x14ac:dyDescent="0.15">
      <c r="A43" s="42" t="s">
        <v>58</v>
      </c>
      <c r="B43" s="43">
        <f>_xlfn.IFNA(VLOOKUP($A43,批次辅助!$A$4:$DC$41,MATCH($A$5&amp;B$4,批次辅助!$A$1:$DC$1,0),0),0)</f>
        <v>0</v>
      </c>
      <c r="C43" s="43">
        <f>_xlfn.IFNA(VLOOKUP($A43,批次辅助!$A$4:$DC$41,MATCH($A$5&amp;C$4,批次辅助!$A$1:$DC$1,0),0),0)</f>
        <v>0</v>
      </c>
      <c r="D43" s="43">
        <f>_xlfn.IFNA(VLOOKUP($A43,批次辅助!$A$4:$DC$41,MATCH($A$5&amp;D$4,批次辅助!$A$1:$DC$1,0),0),0)</f>
        <v>8.9758199216371896E-4</v>
      </c>
      <c r="E43" s="279"/>
      <c r="F43" s="45"/>
      <c r="G43" s="46">
        <v>1.1999999999999999E-3</v>
      </c>
      <c r="H43" s="277">
        <f t="shared" si="39"/>
        <v>1.1999999999999999E-3</v>
      </c>
      <c r="I43" s="370"/>
      <c r="J43" s="279"/>
      <c r="K43" s="128"/>
      <c r="L43" s="102"/>
      <c r="M43" s="50">
        <f t="shared" si="40"/>
        <v>1.1999999999999999E-3</v>
      </c>
      <c r="N43" s="370"/>
      <c r="O43" s="279"/>
      <c r="P43" s="128"/>
      <c r="Q43" s="102"/>
      <c r="R43" s="50">
        <f t="shared" si="41"/>
        <v>1.1999999999999999E-3</v>
      </c>
      <c r="S43" s="370"/>
      <c r="T43" s="279"/>
      <c r="U43" s="128"/>
      <c r="V43" s="102"/>
      <c r="W43" s="50">
        <f t="shared" si="42"/>
        <v>1.1999999999999999E-3</v>
      </c>
      <c r="X43" s="370"/>
      <c r="Y43" s="279"/>
      <c r="Z43" s="128"/>
      <c r="AA43" s="102"/>
      <c r="AB43" s="50">
        <f t="shared" si="43"/>
        <v>1.1999999999999999E-3</v>
      </c>
      <c r="AC43" s="370"/>
      <c r="AD43" s="279"/>
      <c r="AE43" s="128"/>
      <c r="AF43" s="102"/>
      <c r="AG43" s="50">
        <f t="shared" si="44"/>
        <v>1.1999999999999999E-3</v>
      </c>
      <c r="AH43" s="370"/>
      <c r="AI43" s="279"/>
      <c r="AJ43" s="128"/>
      <c r="AK43" s="102"/>
      <c r="AL43" s="50">
        <f t="shared" si="45"/>
        <v>1.1999999999999999E-3</v>
      </c>
      <c r="AM43" s="370"/>
      <c r="AN43" s="279"/>
      <c r="AO43" s="128"/>
      <c r="AP43" s="102"/>
      <c r="AQ43" s="50">
        <f t="shared" si="46"/>
        <v>1.1999999999999999E-3</v>
      </c>
      <c r="AR43" s="370"/>
      <c r="AS43" s="279"/>
      <c r="AT43" s="128"/>
      <c r="AU43" s="102"/>
      <c r="AV43" s="50">
        <f t="shared" si="47"/>
        <v>1.1999999999999999E-3</v>
      </c>
      <c r="AW43" s="370"/>
      <c r="AX43" s="279"/>
      <c r="AY43" s="128"/>
      <c r="AZ43" s="102"/>
      <c r="BA43" s="50">
        <f t="shared" si="48"/>
        <v>1.1999999999999999E-3</v>
      </c>
      <c r="BB43" s="370"/>
      <c r="BC43" s="279"/>
      <c r="BD43" s="128"/>
      <c r="BE43" s="102"/>
      <c r="BF43" s="50">
        <f t="shared" si="49"/>
        <v>1.1999999999999999E-3</v>
      </c>
      <c r="BG43" s="370"/>
      <c r="BH43" s="279"/>
      <c r="BI43" s="128"/>
      <c r="BJ43" s="102"/>
      <c r="BK43" s="50">
        <f t="shared" si="50"/>
        <v>1.1999999999999999E-3</v>
      </c>
      <c r="BL43" s="370"/>
      <c r="BM43" s="279"/>
      <c r="BN43" s="128"/>
      <c r="BO43" s="102"/>
      <c r="BP43" s="50">
        <f t="shared" si="51"/>
        <v>1.1999999999999999E-3</v>
      </c>
      <c r="BQ43" s="370"/>
    </row>
    <row r="44" spans="1:69" x14ac:dyDescent="0.15">
      <c r="A44" s="72" t="s">
        <v>39</v>
      </c>
      <c r="B44" s="61">
        <f>_xlfn.IFNA(VLOOKUP($A44,批次辅助!$A$4:$DC$41,MATCH($A$5&amp;B$4,批次辅助!$A$1:$DC$1,0),0),0)</f>
        <v>0</v>
      </c>
      <c r="C44" s="61">
        <f>_xlfn.IFNA(VLOOKUP($A44,批次辅助!$A$4:$DC$41,MATCH($A$5&amp;C$4,批次辅助!$A$1:$DC$1,0),0),0)</f>
        <v>0</v>
      </c>
      <c r="D44" s="61">
        <f>_xlfn.IFNA(VLOOKUP($A44,批次辅助!$A$4:$DC$41,MATCH($A$5&amp;D$4,批次辅助!$A$1:$DC$1,0),0),0)</f>
        <v>0</v>
      </c>
      <c r="E44" s="73"/>
      <c r="F44" s="74"/>
      <c r="G44" s="75"/>
      <c r="H44" s="62">
        <f t="shared" si="39"/>
        <v>0</v>
      </c>
      <c r="I44" s="62"/>
      <c r="J44" s="73"/>
      <c r="K44" s="135"/>
      <c r="L44" s="143"/>
      <c r="M44" s="62">
        <f t="shared" si="40"/>
        <v>0</v>
      </c>
      <c r="N44" s="62"/>
      <c r="O44" s="73"/>
      <c r="P44" s="135"/>
      <c r="Q44" s="143"/>
      <c r="R44" s="62">
        <f t="shared" si="41"/>
        <v>0</v>
      </c>
      <c r="S44" s="62"/>
      <c r="T44" s="73"/>
      <c r="U44" s="135"/>
      <c r="V44" s="143"/>
      <c r="W44" s="62">
        <f t="shared" si="42"/>
        <v>0</v>
      </c>
      <c r="X44" s="62"/>
      <c r="Y44" s="73"/>
      <c r="Z44" s="135"/>
      <c r="AA44" s="143"/>
      <c r="AB44" s="62">
        <f t="shared" si="43"/>
        <v>0</v>
      </c>
      <c r="AC44" s="62"/>
      <c r="AD44" s="73"/>
      <c r="AE44" s="135"/>
      <c r="AF44" s="143"/>
      <c r="AG44" s="62">
        <f t="shared" si="44"/>
        <v>0</v>
      </c>
      <c r="AH44" s="62"/>
      <c r="AI44" s="73"/>
      <c r="AJ44" s="135"/>
      <c r="AK44" s="143"/>
      <c r="AL44" s="62">
        <f t="shared" si="45"/>
        <v>0</v>
      </c>
      <c r="AM44" s="62"/>
      <c r="AN44" s="73"/>
      <c r="AO44" s="135"/>
      <c r="AP44" s="143"/>
      <c r="AQ44" s="62">
        <f t="shared" si="46"/>
        <v>0</v>
      </c>
      <c r="AR44" s="62"/>
      <c r="AS44" s="73"/>
      <c r="AT44" s="135"/>
      <c r="AU44" s="143"/>
      <c r="AV44" s="62">
        <f t="shared" si="47"/>
        <v>0</v>
      </c>
      <c r="AW44" s="62"/>
      <c r="AX44" s="73"/>
      <c r="AY44" s="135"/>
      <c r="AZ44" s="143"/>
      <c r="BA44" s="62">
        <f t="shared" si="48"/>
        <v>0</v>
      </c>
      <c r="BB44" s="62"/>
      <c r="BC44" s="73"/>
      <c r="BD44" s="135"/>
      <c r="BE44" s="143"/>
      <c r="BF44" s="62">
        <f t="shared" si="49"/>
        <v>0</v>
      </c>
      <c r="BG44" s="62"/>
      <c r="BH44" s="73"/>
      <c r="BI44" s="135"/>
      <c r="BJ44" s="143"/>
      <c r="BK44" s="62">
        <f t="shared" si="50"/>
        <v>0</v>
      </c>
      <c r="BL44" s="62"/>
      <c r="BM44" s="73"/>
      <c r="BN44" s="135"/>
      <c r="BO44" s="143"/>
      <c r="BP44" s="62">
        <f t="shared" si="51"/>
        <v>0</v>
      </c>
      <c r="BQ44" s="62"/>
    </row>
    <row r="45" spans="1:69" x14ac:dyDescent="0.15">
      <c r="A45" s="76" t="s">
        <v>28</v>
      </c>
      <c r="B45" s="76"/>
      <c r="C45" s="76"/>
      <c r="D45" s="76"/>
      <c r="E45" s="77"/>
      <c r="F45" s="78"/>
      <c r="G45" s="79"/>
      <c r="H45" s="62"/>
      <c r="I45" s="62"/>
      <c r="J45" s="77"/>
      <c r="K45" s="80"/>
      <c r="L45" s="144"/>
      <c r="M45" s="62"/>
      <c r="N45" s="62"/>
      <c r="O45" s="77"/>
      <c r="P45" s="80"/>
      <c r="Q45" s="144"/>
      <c r="R45" s="62"/>
      <c r="S45" s="62"/>
      <c r="T45" s="77"/>
      <c r="U45" s="80"/>
      <c r="V45" s="144"/>
      <c r="W45" s="62"/>
      <c r="X45" s="62"/>
      <c r="Y45" s="77"/>
      <c r="Z45" s="80"/>
      <c r="AA45" s="144"/>
      <c r="AB45" s="62"/>
      <c r="AC45" s="62"/>
      <c r="AD45" s="77"/>
      <c r="AE45" s="80"/>
      <c r="AF45" s="144"/>
      <c r="AG45" s="62"/>
      <c r="AH45" s="62"/>
      <c r="AI45" s="77"/>
      <c r="AJ45" s="80"/>
      <c r="AK45" s="144"/>
      <c r="AL45" s="62"/>
      <c r="AM45" s="62"/>
      <c r="AN45" s="77"/>
      <c r="AO45" s="80"/>
      <c r="AP45" s="144"/>
      <c r="AQ45" s="62"/>
      <c r="AR45" s="62"/>
      <c r="AS45" s="77"/>
      <c r="AT45" s="80"/>
      <c r="AU45" s="144"/>
      <c r="AV45" s="62"/>
      <c r="AW45" s="62"/>
      <c r="AX45" s="77"/>
      <c r="AY45" s="80"/>
      <c r="AZ45" s="144"/>
      <c r="BA45" s="62"/>
      <c r="BB45" s="62"/>
      <c r="BC45" s="77"/>
      <c r="BD45" s="80"/>
      <c r="BE45" s="144"/>
      <c r="BF45" s="62"/>
      <c r="BG45" s="62"/>
      <c r="BH45" s="77"/>
      <c r="BI45" s="80"/>
      <c r="BJ45" s="144"/>
      <c r="BK45" s="62"/>
      <c r="BL45" s="62"/>
      <c r="BM45" s="77"/>
      <c r="BN45" s="80"/>
      <c r="BO45" s="144"/>
      <c r="BP45" s="62"/>
      <c r="BQ45" s="62"/>
    </row>
    <row r="46" spans="1:69" x14ac:dyDescent="0.15">
      <c r="A46" s="81" t="s">
        <v>476</v>
      </c>
      <c r="B46" s="81"/>
      <c r="C46" s="81"/>
      <c r="D46" s="81"/>
      <c r="E46" s="81"/>
      <c r="F46" s="82">
        <f>SUM(F13:F45)</f>
        <v>0</v>
      </c>
      <c r="G46" s="83">
        <f>SUM(G13:G45)</f>
        <v>1.37E-2</v>
      </c>
      <c r="H46" s="81"/>
      <c r="I46" s="81"/>
      <c r="J46" s="81"/>
      <c r="K46" s="84">
        <f>SUM(K13:K45)</f>
        <v>0</v>
      </c>
      <c r="L46" s="145">
        <f>SUM(L13:L45)</f>
        <v>0</v>
      </c>
      <c r="M46" s="81"/>
      <c r="N46" s="81"/>
      <c r="O46" s="81"/>
      <c r="P46" s="84">
        <f>SUM(P13:P45)</f>
        <v>0</v>
      </c>
      <c r="Q46" s="145">
        <f>SUM(Q13:Q45)</f>
        <v>0</v>
      </c>
      <c r="R46" s="81"/>
      <c r="S46" s="81"/>
      <c r="T46" s="81"/>
      <c r="U46" s="84">
        <f>SUM(U13:U45)</f>
        <v>0</v>
      </c>
      <c r="V46" s="145">
        <f>SUM(V13:V45)</f>
        <v>0</v>
      </c>
      <c r="W46" s="81"/>
      <c r="X46" s="81"/>
      <c r="Y46" s="81"/>
      <c r="Z46" s="84">
        <f>SUM(Z13:Z45)</f>
        <v>0</v>
      </c>
      <c r="AA46" s="145">
        <f>SUM(AA13:AA45)</f>
        <v>0</v>
      </c>
      <c r="AB46" s="81"/>
      <c r="AC46" s="81"/>
      <c r="AD46" s="81"/>
      <c r="AE46" s="84">
        <f>SUM(AE13:AE45)</f>
        <v>0</v>
      </c>
      <c r="AF46" s="145">
        <f>SUM(AF13:AF45)</f>
        <v>0</v>
      </c>
      <c r="AG46" s="81"/>
      <c r="AH46" s="81"/>
      <c r="AI46" s="81"/>
      <c r="AJ46" s="84">
        <f>SUM(AJ13:AJ45)</f>
        <v>0</v>
      </c>
      <c r="AK46" s="145">
        <f>SUM(AK13:AK45)</f>
        <v>0</v>
      </c>
      <c r="AL46" s="81"/>
      <c r="AM46" s="81"/>
      <c r="AN46" s="81"/>
      <c r="AO46" s="84">
        <f>SUM(AO13:AO45)</f>
        <v>0</v>
      </c>
      <c r="AP46" s="145">
        <f>SUM(AP13:AP45)</f>
        <v>0</v>
      </c>
      <c r="AQ46" s="81"/>
      <c r="AR46" s="81"/>
      <c r="AS46" s="81"/>
      <c r="AT46" s="84">
        <f>SUM(AT13:AT45)</f>
        <v>0</v>
      </c>
      <c r="AU46" s="145">
        <f>SUM(AU13:AU45)</f>
        <v>0</v>
      </c>
      <c r="AV46" s="81"/>
      <c r="AW46" s="81"/>
      <c r="AX46" s="81"/>
      <c r="AY46" s="84">
        <f>SUM(AY13:AY45)</f>
        <v>0</v>
      </c>
      <c r="AZ46" s="145">
        <f>SUM(AZ13:AZ45)</f>
        <v>0</v>
      </c>
      <c r="BA46" s="81"/>
      <c r="BB46" s="81"/>
      <c r="BC46" s="81"/>
      <c r="BD46" s="84">
        <f>SUM(BD13:BD45)</f>
        <v>0</v>
      </c>
      <c r="BE46" s="145">
        <f>SUM(BE13:BE45)</f>
        <v>0</v>
      </c>
      <c r="BF46" s="81"/>
      <c r="BG46" s="81"/>
      <c r="BH46" s="81"/>
      <c r="BI46" s="84">
        <f>SUM(BI13:BI45)</f>
        <v>0</v>
      </c>
      <c r="BJ46" s="145">
        <f>SUM(BJ13:BJ45)</f>
        <v>0</v>
      </c>
      <c r="BK46" s="81"/>
      <c r="BL46" s="81"/>
      <c r="BM46" s="81"/>
      <c r="BN46" s="84">
        <f>SUM(BN13:BN45)</f>
        <v>0</v>
      </c>
      <c r="BO46" s="145">
        <f>SUM(BO13:BO45)</f>
        <v>0</v>
      </c>
      <c r="BP46" s="81"/>
      <c r="BQ46" s="81"/>
    </row>
    <row r="48" spans="1:69" x14ac:dyDescent="0.15">
      <c r="A48" s="572" t="s">
        <v>481</v>
      </c>
      <c r="B48" s="572"/>
      <c r="C48" s="572"/>
      <c r="D48" s="572"/>
      <c r="E48" s="572"/>
      <c r="F48" s="572"/>
      <c r="G48" s="572"/>
      <c r="H48" s="572"/>
      <c r="I48" s="572"/>
      <c r="J48" s="572"/>
      <c r="K48" s="572"/>
    </row>
    <row r="49" spans="1:30" ht="49.5" x14ac:dyDescent="0.15">
      <c r="A49" s="573" t="s">
        <v>591</v>
      </c>
      <c r="B49" s="574"/>
      <c r="C49" s="574"/>
      <c r="D49" s="574"/>
      <c r="E49" s="574"/>
      <c r="F49" s="574"/>
      <c r="G49" s="574"/>
      <c r="H49" s="574"/>
      <c r="I49" s="574"/>
      <c r="J49" s="574"/>
      <c r="K49" s="574"/>
      <c r="L49" s="574"/>
      <c r="M49" s="574"/>
      <c r="N49" s="574"/>
      <c r="O49" s="575"/>
      <c r="P49" s="576" t="s">
        <v>589</v>
      </c>
      <c r="Q49" s="577"/>
      <c r="R49" s="577"/>
      <c r="S49" s="577"/>
      <c r="T49" s="577"/>
      <c r="U49" s="577"/>
      <c r="W49" s="578" t="s">
        <v>594</v>
      </c>
      <c r="X49" s="579"/>
      <c r="Y49" s="369" t="s">
        <v>596</v>
      </c>
      <c r="Z49" s="192" t="s">
        <v>596</v>
      </c>
      <c r="AC49" s="193"/>
      <c r="AD49" s="193"/>
    </row>
    <row r="50" spans="1:30" x14ac:dyDescent="0.15">
      <c r="A50" s="189" t="s">
        <v>469</v>
      </c>
      <c r="B50" s="190" t="str">
        <f>E3</f>
        <v>M02</v>
      </c>
      <c r="C50" s="190" t="str">
        <f>J3</f>
        <v>M03</v>
      </c>
      <c r="D50" s="189" t="str">
        <f>O3</f>
        <v>M03</v>
      </c>
      <c r="E50" s="189" t="str">
        <f>T3</f>
        <v>M04</v>
      </c>
      <c r="F50" s="189" t="str">
        <f>Y3</f>
        <v>M04</v>
      </c>
      <c r="G50" s="198" t="str">
        <f>AD3</f>
        <v>M04</v>
      </c>
      <c r="H50" s="198" t="str">
        <f>AI3</f>
        <v>M05</v>
      </c>
      <c r="I50" s="198" t="str">
        <f>AN3</f>
        <v>M05</v>
      </c>
      <c r="J50" s="198" t="str">
        <f>AS3</f>
        <v>M06</v>
      </c>
      <c r="K50" s="198" t="str">
        <f>AX3</f>
        <v>M06</v>
      </c>
      <c r="L50" s="198" t="str">
        <f>BC3</f>
        <v/>
      </c>
      <c r="M50" s="198" t="str">
        <f>BH3</f>
        <v/>
      </c>
      <c r="N50" s="198" t="str">
        <f>BM3</f>
        <v/>
      </c>
      <c r="O50" s="363" t="str">
        <f>P50</f>
        <v>M03</v>
      </c>
      <c r="P50" s="209" t="s">
        <v>1411</v>
      </c>
      <c r="Q50" s="209" t="s">
        <v>880</v>
      </c>
      <c r="R50" s="209" t="s">
        <v>910</v>
      </c>
      <c r="S50" s="209" t="s">
        <v>912</v>
      </c>
      <c r="T50" s="209" t="s">
        <v>1414</v>
      </c>
      <c r="U50" s="209"/>
      <c r="V50" s="87"/>
      <c r="W50" s="191" t="s">
        <v>450</v>
      </c>
      <c r="X50" s="356"/>
      <c r="Y50" s="356"/>
      <c r="Z50" s="356"/>
      <c r="AC50" s="194"/>
      <c r="AD50" s="194"/>
    </row>
    <row r="51" spans="1:30" x14ac:dyDescent="0.15">
      <c r="A51" s="31" t="s">
        <v>40</v>
      </c>
      <c r="B51" s="85" t="str">
        <f>E4</f>
        <v>02/07蒸镀批次</v>
      </c>
      <c r="C51" s="85" t="str">
        <f>J4</f>
        <v>03/13蒸镀批次</v>
      </c>
      <c r="D51" s="356" t="str">
        <f>O4</f>
        <v>03/18蒸镀批次</v>
      </c>
      <c r="E51" s="356" t="str">
        <f>T4</f>
        <v>03/26蒸镀批次</v>
      </c>
      <c r="F51" s="356" t="str">
        <f>Y4</f>
        <v>04/08蒸镀批次</v>
      </c>
      <c r="G51" s="482" t="str">
        <f>AD4</f>
        <v>04/14蒸镀批次</v>
      </c>
      <c r="H51" s="198" t="str">
        <f t="shared" ref="H51" si="52">AI4</f>
        <v>04/26蒸镀批次</v>
      </c>
      <c r="I51" s="198" t="str">
        <f>AN4</f>
        <v>05/05蒸镀批次</v>
      </c>
      <c r="J51" s="198" t="str">
        <f>AS4</f>
        <v>06/06蒸镀批次</v>
      </c>
      <c r="K51" s="198" t="str">
        <f>AX4</f>
        <v>06/18蒸镀批次</v>
      </c>
      <c r="L51" s="235" t="str">
        <f>BC4</f>
        <v/>
      </c>
      <c r="M51" s="235" t="str">
        <f t="shared" ref="M51" si="53">BH4</f>
        <v/>
      </c>
      <c r="N51" s="235" t="str">
        <f t="shared" ref="N51" si="54">BM4</f>
        <v/>
      </c>
      <c r="O51" s="364" t="str">
        <f>X51</f>
        <v>2/7批</v>
      </c>
      <c r="P51" s="210"/>
      <c r="Q51" s="85"/>
      <c r="R51" s="85"/>
      <c r="S51" s="85"/>
      <c r="T51" s="85"/>
      <c r="U51" s="85"/>
      <c r="W51" s="356" t="s">
        <v>451</v>
      </c>
      <c r="X51" s="356" t="s">
        <v>1475</v>
      </c>
      <c r="Y51" s="356" t="str">
        <f>X51</f>
        <v>2/7批</v>
      </c>
      <c r="Z51" s="356" t="str">
        <f>Y51</f>
        <v>2/7批</v>
      </c>
      <c r="AC51" s="194"/>
      <c r="AD51" s="194"/>
    </row>
    <row r="52" spans="1:30" x14ac:dyDescent="0.15">
      <c r="A52" s="356" t="s">
        <v>470</v>
      </c>
      <c r="B52" s="356">
        <f>E6</f>
        <v>354</v>
      </c>
      <c r="C52" s="356">
        <f>J6</f>
        <v>180</v>
      </c>
      <c r="D52" s="356">
        <f>O6</f>
        <v>120</v>
      </c>
      <c r="E52" s="356">
        <f>T6</f>
        <v>120</v>
      </c>
      <c r="F52" s="356">
        <f>Y6</f>
        <v>120</v>
      </c>
      <c r="G52" s="482">
        <f>AD6</f>
        <v>180</v>
      </c>
      <c r="H52" s="198">
        <f>AI6</f>
        <v>240</v>
      </c>
      <c r="I52" s="482">
        <f>AN6</f>
        <v>240</v>
      </c>
      <c r="J52" s="482">
        <f>AS6</f>
        <v>240</v>
      </c>
      <c r="K52" s="482">
        <f t="shared" ref="K52:L54" si="55">AX6</f>
        <v>240</v>
      </c>
      <c r="L52" s="482">
        <f t="shared" si="55"/>
        <v>0</v>
      </c>
      <c r="M52" s="482">
        <f>BH6</f>
        <v>0</v>
      </c>
      <c r="N52" s="482">
        <f>BM6</f>
        <v>0</v>
      </c>
      <c r="O52" s="364">
        <f>_xlfn.IFNA(VLOOKUP(A52,$W$52:$Y$86,2,0),"0%")/A2</f>
        <v>277.39379084967322</v>
      </c>
      <c r="P52" s="209">
        <f t="shared" ref="P52:T53" si="56">SUMIF($B$50:$O$50,P$50,$B52:$O52)</f>
        <v>577.39379084967322</v>
      </c>
      <c r="Q52" s="86">
        <f t="shared" si="56"/>
        <v>420</v>
      </c>
      <c r="R52" s="86">
        <f t="shared" si="56"/>
        <v>480</v>
      </c>
      <c r="S52" s="86">
        <f t="shared" si="56"/>
        <v>480</v>
      </c>
      <c r="T52" s="86">
        <f t="shared" si="56"/>
        <v>0</v>
      </c>
      <c r="U52" s="86"/>
      <c r="W52" s="356" t="s">
        <v>470</v>
      </c>
      <c r="X52" s="356">
        <f>Z52-Y52</f>
        <v>169765</v>
      </c>
      <c r="Y52" s="356">
        <v>46883</v>
      </c>
      <c r="Z52" s="356">
        <v>216648</v>
      </c>
      <c r="AC52" s="194"/>
      <c r="AD52" s="194"/>
    </row>
    <row r="53" spans="1:30" x14ac:dyDescent="0.15">
      <c r="A53" s="356" t="s">
        <v>472</v>
      </c>
      <c r="B53" s="356">
        <f>E7</f>
        <v>354</v>
      </c>
      <c r="C53" s="356">
        <f>J7</f>
        <v>180</v>
      </c>
      <c r="D53" s="356">
        <f>O7</f>
        <v>120</v>
      </c>
      <c r="E53" s="356">
        <f>T7</f>
        <v>120</v>
      </c>
      <c r="F53" s="356">
        <f>Y7</f>
        <v>120</v>
      </c>
      <c r="G53" s="482">
        <f>AD7</f>
        <v>180</v>
      </c>
      <c r="H53" s="198">
        <f t="shared" ref="H53:H54" si="57">AI7</f>
        <v>240</v>
      </c>
      <c r="I53" s="482">
        <f>AN7</f>
        <v>240</v>
      </c>
      <c r="J53" s="482">
        <f>AS7</f>
        <v>240</v>
      </c>
      <c r="K53" s="482">
        <f t="shared" si="55"/>
        <v>240</v>
      </c>
      <c r="L53" s="482">
        <f t="shared" si="55"/>
        <v>0</v>
      </c>
      <c r="M53" s="482">
        <f t="shared" ref="M53:M54" si="58">BH7</f>
        <v>0</v>
      </c>
      <c r="N53" s="482">
        <f t="shared" ref="N53:N54" si="59">BM7</f>
        <v>0</v>
      </c>
      <c r="O53" s="364">
        <f>O52</f>
        <v>277.39379084967322</v>
      </c>
      <c r="P53" s="209">
        <f t="shared" si="56"/>
        <v>577.39379084967322</v>
      </c>
      <c r="Q53" s="86">
        <f t="shared" si="56"/>
        <v>420</v>
      </c>
      <c r="R53" s="86">
        <f t="shared" si="56"/>
        <v>480</v>
      </c>
      <c r="S53" s="86">
        <f t="shared" si="56"/>
        <v>480</v>
      </c>
      <c r="T53" s="86">
        <f t="shared" si="56"/>
        <v>0</v>
      </c>
      <c r="U53" s="86"/>
      <c r="W53" s="356" t="s">
        <v>472</v>
      </c>
      <c r="X53" s="356">
        <f>X52</f>
        <v>169765</v>
      </c>
      <c r="Y53" s="356"/>
      <c r="Z53" s="356"/>
      <c r="AC53" s="194"/>
    </row>
    <row r="54" spans="1:30" x14ac:dyDescent="0.15">
      <c r="A54" s="356" t="s">
        <v>454</v>
      </c>
      <c r="B54" s="9">
        <f>E8</f>
        <v>1</v>
      </c>
      <c r="C54" s="9">
        <f>J8</f>
        <v>1</v>
      </c>
      <c r="D54" s="9">
        <f>O8</f>
        <v>1</v>
      </c>
      <c r="E54" s="9">
        <f>T8</f>
        <v>1</v>
      </c>
      <c r="F54" s="9">
        <f>Y8</f>
        <v>1</v>
      </c>
      <c r="G54" s="200">
        <f>AD8</f>
        <v>1</v>
      </c>
      <c r="H54" s="234">
        <f t="shared" si="57"/>
        <v>1</v>
      </c>
      <c r="I54" s="200">
        <f>AN8</f>
        <v>1</v>
      </c>
      <c r="J54" s="200">
        <f>AS8</f>
        <v>1</v>
      </c>
      <c r="K54" s="200">
        <f t="shared" si="55"/>
        <v>1</v>
      </c>
      <c r="L54" s="200">
        <f t="shared" si="55"/>
        <v>0</v>
      </c>
      <c r="M54" s="200">
        <f t="shared" si="58"/>
        <v>0</v>
      </c>
      <c r="N54" s="200">
        <f t="shared" si="59"/>
        <v>0</v>
      </c>
      <c r="O54" s="364" t="str">
        <f>_xlfn.IFNA(VLOOKUP(A54,$W$52:$Y$86,2,0),"0%")</f>
        <v>0%</v>
      </c>
      <c r="P54" s="211">
        <f>IFERROR(P53/P52,0)</f>
        <v>1</v>
      </c>
      <c r="Q54" s="88">
        <f>IFERROR(Q53/Q52,0)</f>
        <v>1</v>
      </c>
      <c r="R54" s="88">
        <f t="shared" ref="R54:T54" si="60">IFERROR(R53/R52,0)</f>
        <v>1</v>
      </c>
      <c r="S54" s="88">
        <f t="shared" si="60"/>
        <v>1</v>
      </c>
      <c r="T54" s="88">
        <f t="shared" si="60"/>
        <v>0</v>
      </c>
      <c r="U54" s="88"/>
      <c r="W54" s="356" t="s">
        <v>59</v>
      </c>
      <c r="X54" s="9">
        <f>IF(Y54=0%,0%,(Z54*Z52-Y52*Y54)/X52)</f>
        <v>0.9804361796987594</v>
      </c>
      <c r="Y54" s="9">
        <v>0.99648060064415678</v>
      </c>
      <c r="Z54" s="9">
        <f>B55</f>
        <v>0.98390821999999956</v>
      </c>
      <c r="AC54" s="359"/>
    </row>
    <row r="55" spans="1:30" ht="21" x14ac:dyDescent="0.15">
      <c r="A55" s="481" t="s">
        <v>59</v>
      </c>
      <c r="B55" s="215">
        <f t="shared" ref="B55:B91" si="61">H9</f>
        <v>0.98390821999999956</v>
      </c>
      <c r="C55" s="215">
        <f t="shared" ref="C55:C91" si="62">M9</f>
        <v>0.98390821999999956</v>
      </c>
      <c r="D55" s="215">
        <f t="shared" ref="D55:D91" si="63">R9</f>
        <v>0.98390821999999956</v>
      </c>
      <c r="E55" s="215">
        <f t="shared" ref="E55:E91" si="64">W9</f>
        <v>0.98390821999999956</v>
      </c>
      <c r="F55" s="215">
        <f t="shared" ref="F55:F91" si="65">AB9</f>
        <v>0.98390821999999956</v>
      </c>
      <c r="G55" s="216">
        <f t="shared" ref="G55:G91" si="66">AG9</f>
        <v>0.98390821999999956</v>
      </c>
      <c r="H55" s="216">
        <f>AL9</f>
        <v>0.98390821999999956</v>
      </c>
      <c r="I55" s="216">
        <f t="shared" ref="I55:I93" si="67">AQ9</f>
        <v>0.98390821999999956</v>
      </c>
      <c r="J55" s="216">
        <f t="shared" ref="J55:J93" si="68">AV9</f>
        <v>0.98390821999999956</v>
      </c>
      <c r="K55" s="216">
        <f t="shared" ref="K55:K93" si="69">BA9</f>
        <v>0.98390821999999956</v>
      </c>
      <c r="L55" s="216">
        <f t="shared" ref="L55:L93" si="70">BF9</f>
        <v>0.98390821999999956</v>
      </c>
      <c r="M55" s="216">
        <f>BK9</f>
        <v>0.98390821999999956</v>
      </c>
      <c r="N55" s="216">
        <f>BP9</f>
        <v>0.98390821999999956</v>
      </c>
      <c r="O55" s="364">
        <f>_xlfn.IFNA(VLOOKUP(A55,$W$52:$Y$86,2,0),"0%")</f>
        <v>0.9804361796987594</v>
      </c>
      <c r="P55" s="212">
        <f t="shared" ref="P55:T70" si="71">IF(P$53=0,0%,SUMPRODUCT(($B$50:$O$50=P$50)*$B$53:$O$53*$B55:$O55)/P$53)</f>
        <v>0.98224016877325093</v>
      </c>
      <c r="Q55" s="96">
        <f t="shared" si="71"/>
        <v>0.98390821999999967</v>
      </c>
      <c r="R55" s="96">
        <f t="shared" si="71"/>
        <v>0.98390821999999956</v>
      </c>
      <c r="S55" s="96">
        <f t="shared" si="71"/>
        <v>0.98390821999999956</v>
      </c>
      <c r="T55" s="96">
        <f>IF(T$53=0,0%,SUMPRODUCT(($B$50:$O$50=T$50)*$B$53:$O$53*$B55:$O55)/T$53)</f>
        <v>0</v>
      </c>
      <c r="U55" s="96"/>
      <c r="W55" s="89"/>
      <c r="X55" s="89"/>
      <c r="AA55" s="154"/>
    </row>
    <row r="56" spans="1:30" ht="21" x14ac:dyDescent="0.15">
      <c r="A56" s="356" t="s">
        <v>33</v>
      </c>
      <c r="B56" s="8">
        <f t="shared" si="61"/>
        <v>0.98390821999999956</v>
      </c>
      <c r="C56" s="8">
        <f t="shared" si="62"/>
        <v>0.98390821999999956</v>
      </c>
      <c r="D56" s="8">
        <f t="shared" si="63"/>
        <v>0.98390821999999956</v>
      </c>
      <c r="E56" s="8">
        <f t="shared" si="64"/>
        <v>0.98390821999999956</v>
      </c>
      <c r="F56" s="8">
        <f t="shared" si="65"/>
        <v>0.98390821999999956</v>
      </c>
      <c r="G56" s="201">
        <f t="shared" si="66"/>
        <v>0.98390821999999956</v>
      </c>
      <c r="H56" s="201">
        <f t="shared" ref="H56:H93" si="72">AL10</f>
        <v>0.98390821999999956</v>
      </c>
      <c r="I56" s="201">
        <f t="shared" si="67"/>
        <v>0.98390821999999956</v>
      </c>
      <c r="J56" s="201">
        <f t="shared" si="68"/>
        <v>0.98390821999999956</v>
      </c>
      <c r="K56" s="201">
        <f t="shared" si="69"/>
        <v>0.98390821999999956</v>
      </c>
      <c r="L56" s="201">
        <f t="shared" si="70"/>
        <v>0.98390821999999956</v>
      </c>
      <c r="M56" s="201">
        <f>BK10</f>
        <v>0.98390821999999956</v>
      </c>
      <c r="N56" s="201">
        <f>BP10</f>
        <v>0.98390821999999956</v>
      </c>
      <c r="O56" s="364">
        <f>O55</f>
        <v>0.9804361796987594</v>
      </c>
      <c r="P56" s="212">
        <f t="shared" si="71"/>
        <v>0.98224016877325093</v>
      </c>
      <c r="Q56" s="96">
        <f t="shared" si="71"/>
        <v>0.98390821999999967</v>
      </c>
      <c r="R56" s="96">
        <f t="shared" si="71"/>
        <v>0.98390821999999956</v>
      </c>
      <c r="S56" s="96">
        <f t="shared" si="71"/>
        <v>0.98390821999999956</v>
      </c>
      <c r="T56" s="96">
        <f t="shared" si="71"/>
        <v>0</v>
      </c>
      <c r="U56" s="96"/>
      <c r="AA56" s="154"/>
    </row>
    <row r="57" spans="1:30" x14ac:dyDescent="0.15">
      <c r="A57" s="39" t="s">
        <v>32</v>
      </c>
      <c r="B57" s="90">
        <f t="shared" si="61"/>
        <v>0.99000900000000014</v>
      </c>
      <c r="C57" s="90">
        <f t="shared" si="62"/>
        <v>0.99000900000000014</v>
      </c>
      <c r="D57" s="90">
        <f t="shared" si="63"/>
        <v>0.99000900000000014</v>
      </c>
      <c r="E57" s="90">
        <f t="shared" si="64"/>
        <v>0.99000900000000014</v>
      </c>
      <c r="F57" s="90">
        <f t="shared" si="65"/>
        <v>0.99000900000000014</v>
      </c>
      <c r="G57" s="202">
        <f t="shared" si="66"/>
        <v>0.99000900000000014</v>
      </c>
      <c r="H57" s="202">
        <f t="shared" si="72"/>
        <v>0.99000900000000014</v>
      </c>
      <c r="I57" s="202">
        <f t="shared" si="67"/>
        <v>0.99000900000000014</v>
      </c>
      <c r="J57" s="202">
        <f t="shared" si="68"/>
        <v>0.99000900000000014</v>
      </c>
      <c r="K57" s="202">
        <f t="shared" si="69"/>
        <v>0.99000900000000014</v>
      </c>
      <c r="L57" s="202">
        <f t="shared" si="70"/>
        <v>0.99000900000000014</v>
      </c>
      <c r="M57" s="202">
        <f t="shared" ref="M57:M93" si="73">BK11</f>
        <v>0.99000900000000014</v>
      </c>
      <c r="N57" s="202">
        <f t="shared" ref="N57:N93" si="74">BP11</f>
        <v>0.99000900000000014</v>
      </c>
      <c r="O57" s="366">
        <f>O58*99.9%</f>
        <v>0.98765546980826446</v>
      </c>
      <c r="P57" s="223">
        <f t="shared" si="71"/>
        <v>0.98887830778939623</v>
      </c>
      <c r="Q57" s="224">
        <f t="shared" si="71"/>
        <v>0.99000900000000014</v>
      </c>
      <c r="R57" s="224">
        <f t="shared" si="71"/>
        <v>0.99000900000000014</v>
      </c>
      <c r="S57" s="224">
        <f t="shared" si="71"/>
        <v>0.99000900000000014</v>
      </c>
      <c r="T57" s="224">
        <f t="shared" si="71"/>
        <v>0</v>
      </c>
      <c r="U57" s="224"/>
      <c r="W57" s="97" t="s">
        <v>60</v>
      </c>
      <c r="X57" s="9">
        <f>IF(IF(Y57=0%,0%,(Z57*$Z$52-$Y$52*Y57)/$X$52)&gt;100%,"100%",IF(Y57=0%,0%,(Z57*$Z$52-$Y$52*Y57)/$X$52))</f>
        <v>0.98864411392218654</v>
      </c>
      <c r="Y57" s="154">
        <v>0.99953074675255427</v>
      </c>
      <c r="Z57" s="178">
        <f>B58</f>
        <v>0.99099999999999999</v>
      </c>
      <c r="AA57" s="154"/>
    </row>
    <row r="58" spans="1:30" x14ac:dyDescent="0.35">
      <c r="A58" s="40" t="s">
        <v>60</v>
      </c>
      <c r="B58" s="91">
        <f t="shared" si="61"/>
        <v>0.99099999999999999</v>
      </c>
      <c r="C58" s="91">
        <f t="shared" si="62"/>
        <v>0.99099999999999999</v>
      </c>
      <c r="D58" s="91">
        <f t="shared" si="63"/>
        <v>0.99099999999999999</v>
      </c>
      <c r="E58" s="91">
        <f t="shared" si="64"/>
        <v>0.99099999999999999</v>
      </c>
      <c r="F58" s="91">
        <f t="shared" si="65"/>
        <v>0.99099999999999999</v>
      </c>
      <c r="G58" s="203">
        <f t="shared" si="66"/>
        <v>0.99099999999999999</v>
      </c>
      <c r="H58" s="203">
        <f t="shared" si="72"/>
        <v>0.99099999999999999</v>
      </c>
      <c r="I58" s="203">
        <f t="shared" si="67"/>
        <v>0.99099999999999999</v>
      </c>
      <c r="J58" s="203">
        <f t="shared" si="68"/>
        <v>0.99099999999999999</v>
      </c>
      <c r="K58" s="203">
        <f t="shared" si="69"/>
        <v>0.99099999999999999</v>
      </c>
      <c r="L58" s="203">
        <f t="shared" si="70"/>
        <v>0.99099999999999999</v>
      </c>
      <c r="M58" s="203">
        <f t="shared" si="73"/>
        <v>0.99099999999999999</v>
      </c>
      <c r="N58" s="203">
        <f t="shared" si="74"/>
        <v>0.99099999999999999</v>
      </c>
      <c r="O58" s="364">
        <f t="shared" ref="O58:O65" si="75">_xlfn.IFNA(VLOOKUP(A58,$W$52:$Y$86,2,0),"0%")</f>
        <v>0.98864411392218654</v>
      </c>
      <c r="P58" s="223">
        <f t="shared" si="71"/>
        <v>0.98986817596536147</v>
      </c>
      <c r="Q58" s="224">
        <f t="shared" si="71"/>
        <v>0.9910000000000001</v>
      </c>
      <c r="R58" s="224">
        <f t="shared" si="71"/>
        <v>0.99099999999999999</v>
      </c>
      <c r="S58" s="224">
        <f t="shared" si="71"/>
        <v>0.99099999999999999</v>
      </c>
      <c r="T58" s="224">
        <f t="shared" si="71"/>
        <v>0</v>
      </c>
      <c r="U58" s="224"/>
      <c r="W58" s="97" t="s">
        <v>61</v>
      </c>
      <c r="X58" s="9">
        <f t="shared" ref="X58:X60" si="76">IF(IF(Y58=0%,0%,(Z58*$Z$52-$Y$52*Y58)/$X$52)&gt;100%,"100%",IF(Y58=0%,0%,(Z58*$Z$52-$Y$52*Y58)/$X$52))</f>
        <v>0.99859621947986932</v>
      </c>
      <c r="Y58" s="154">
        <v>1</v>
      </c>
      <c r="Z58" s="178">
        <f>B76</f>
        <v>0.99890000000000001</v>
      </c>
      <c r="AA58" s="154"/>
    </row>
    <row r="59" spans="1:30" x14ac:dyDescent="0.15">
      <c r="A59" s="42" t="s">
        <v>42</v>
      </c>
      <c r="B59" s="53">
        <f t="shared" si="61"/>
        <v>3.0000000000000001E-3</v>
      </c>
      <c r="C59" s="53">
        <f t="shared" si="62"/>
        <v>3.0000000000000001E-3</v>
      </c>
      <c r="D59" s="53">
        <f t="shared" si="63"/>
        <v>3.0000000000000001E-3</v>
      </c>
      <c r="E59" s="53">
        <f t="shared" si="64"/>
        <v>3.0000000000000001E-3</v>
      </c>
      <c r="F59" s="53">
        <f t="shared" si="65"/>
        <v>3.0000000000000001E-3</v>
      </c>
      <c r="G59" s="204">
        <f t="shared" si="66"/>
        <v>3.0000000000000001E-3</v>
      </c>
      <c r="H59" s="204">
        <f t="shared" si="72"/>
        <v>3.0000000000000001E-3</v>
      </c>
      <c r="I59" s="204">
        <f t="shared" si="67"/>
        <v>3.0000000000000001E-3</v>
      </c>
      <c r="J59" s="204">
        <f t="shared" si="68"/>
        <v>3.0000000000000001E-3</v>
      </c>
      <c r="K59" s="204">
        <f t="shared" si="69"/>
        <v>3.0000000000000001E-3</v>
      </c>
      <c r="L59" s="204">
        <f t="shared" si="70"/>
        <v>3.0000000000000001E-3</v>
      </c>
      <c r="M59" s="204">
        <f t="shared" si="73"/>
        <v>3.0000000000000001E-3</v>
      </c>
      <c r="N59" s="204">
        <f t="shared" si="74"/>
        <v>3.0000000000000001E-3</v>
      </c>
      <c r="O59" s="364">
        <f t="shared" si="75"/>
        <v>3.8284923276293696E-3</v>
      </c>
      <c r="P59" s="213">
        <f t="shared" si="71"/>
        <v>3.3980275352680656E-3</v>
      </c>
      <c r="Q59" s="92">
        <f t="shared" si="71"/>
        <v>3.0000000000000001E-3</v>
      </c>
      <c r="R59" s="92">
        <f t="shared" si="71"/>
        <v>3.0000000000000001E-3</v>
      </c>
      <c r="S59" s="92">
        <f t="shared" si="71"/>
        <v>3.0000000000000001E-3</v>
      </c>
      <c r="T59" s="92">
        <f t="shared" si="71"/>
        <v>0</v>
      </c>
      <c r="U59" s="92"/>
      <c r="W59" s="97" t="s">
        <v>62</v>
      </c>
      <c r="X59" s="9">
        <f t="shared" si="76"/>
        <v>0.99757927016758463</v>
      </c>
      <c r="Y59" s="154">
        <v>0.9976750634558369</v>
      </c>
      <c r="Z59" s="178">
        <f>B67</f>
        <v>0.99760000000000004</v>
      </c>
      <c r="AA59" s="154"/>
    </row>
    <row r="60" spans="1:30" x14ac:dyDescent="0.15">
      <c r="A60" s="42" t="s">
        <v>43</v>
      </c>
      <c r="B60" s="53">
        <f t="shared" si="61"/>
        <v>2.3E-3</v>
      </c>
      <c r="C60" s="53">
        <f t="shared" si="62"/>
        <v>2.3E-3</v>
      </c>
      <c r="D60" s="53">
        <f t="shared" si="63"/>
        <v>2.3E-3</v>
      </c>
      <c r="E60" s="53">
        <f t="shared" si="64"/>
        <v>2.3E-3</v>
      </c>
      <c r="F60" s="53">
        <f t="shared" si="65"/>
        <v>2.3E-3</v>
      </c>
      <c r="G60" s="204">
        <f t="shared" si="66"/>
        <v>2.3E-3</v>
      </c>
      <c r="H60" s="204">
        <f t="shared" si="72"/>
        <v>2.3E-3</v>
      </c>
      <c r="I60" s="204">
        <f t="shared" si="67"/>
        <v>2.3E-3</v>
      </c>
      <c r="J60" s="204">
        <f t="shared" si="68"/>
        <v>2.3E-3</v>
      </c>
      <c r="K60" s="204">
        <f t="shared" si="69"/>
        <v>2.3E-3</v>
      </c>
      <c r="L60" s="204">
        <f t="shared" si="70"/>
        <v>2.3E-3</v>
      </c>
      <c r="M60" s="204">
        <f t="shared" si="73"/>
        <v>2.3E-3</v>
      </c>
      <c r="N60" s="204">
        <f t="shared" si="74"/>
        <v>2.3E-3</v>
      </c>
      <c r="O60" s="364">
        <f t="shared" si="75"/>
        <v>2.9351774511825169E-3</v>
      </c>
      <c r="P60" s="213">
        <f t="shared" si="71"/>
        <v>2.6051544437055169E-3</v>
      </c>
      <c r="Q60" s="92">
        <f t="shared" si="71"/>
        <v>2.3E-3</v>
      </c>
      <c r="R60" s="92">
        <f t="shared" si="71"/>
        <v>2.3000000000000004E-3</v>
      </c>
      <c r="S60" s="92">
        <f t="shared" si="71"/>
        <v>2.3000000000000004E-3</v>
      </c>
      <c r="T60" s="92">
        <f t="shared" si="71"/>
        <v>0</v>
      </c>
      <c r="U60" s="92"/>
      <c r="W60" s="97" t="s">
        <v>63</v>
      </c>
      <c r="X60" s="9">
        <f t="shared" si="76"/>
        <v>0.99866887992224551</v>
      </c>
      <c r="Y60" s="154">
        <v>0.99927479043576561</v>
      </c>
      <c r="Z60" s="178">
        <f>B85</f>
        <v>0.99880000000000002</v>
      </c>
      <c r="AA60" s="154"/>
    </row>
    <row r="61" spans="1:30" x14ac:dyDescent="0.15">
      <c r="A61" s="42" t="s">
        <v>44</v>
      </c>
      <c r="B61" s="53">
        <f t="shared" si="61"/>
        <v>3.0000000000000001E-3</v>
      </c>
      <c r="C61" s="53">
        <f t="shared" si="62"/>
        <v>3.0000000000000001E-3</v>
      </c>
      <c r="D61" s="53">
        <f t="shared" si="63"/>
        <v>3.0000000000000001E-3</v>
      </c>
      <c r="E61" s="53">
        <f t="shared" si="64"/>
        <v>3.0000000000000001E-3</v>
      </c>
      <c r="F61" s="53">
        <f t="shared" si="65"/>
        <v>3.0000000000000001E-3</v>
      </c>
      <c r="G61" s="204">
        <f t="shared" si="66"/>
        <v>3.0000000000000001E-3</v>
      </c>
      <c r="H61" s="204">
        <f t="shared" si="72"/>
        <v>3.0000000000000001E-3</v>
      </c>
      <c r="I61" s="204">
        <f t="shared" si="67"/>
        <v>3.0000000000000001E-3</v>
      </c>
      <c r="J61" s="204">
        <f t="shared" si="68"/>
        <v>3.0000000000000001E-3</v>
      </c>
      <c r="K61" s="204">
        <f t="shared" si="69"/>
        <v>3.0000000000000001E-3</v>
      </c>
      <c r="L61" s="204">
        <f t="shared" si="70"/>
        <v>3.0000000000000001E-3</v>
      </c>
      <c r="M61" s="204">
        <f t="shared" si="73"/>
        <v>3.0000000000000001E-3</v>
      </c>
      <c r="N61" s="204">
        <f t="shared" si="74"/>
        <v>3.0000000000000001E-3</v>
      </c>
      <c r="O61" s="364">
        <f t="shared" si="75"/>
        <v>3.8284923276293696E-3</v>
      </c>
      <c r="P61" s="213">
        <f t="shared" si="71"/>
        <v>3.3980275352680656E-3</v>
      </c>
      <c r="Q61" s="92">
        <f t="shared" si="71"/>
        <v>3.0000000000000001E-3</v>
      </c>
      <c r="R61" s="92">
        <f t="shared" si="71"/>
        <v>3.0000000000000001E-3</v>
      </c>
      <c r="S61" s="92">
        <f t="shared" si="71"/>
        <v>3.0000000000000001E-3</v>
      </c>
      <c r="T61" s="92">
        <f t="shared" si="71"/>
        <v>0</v>
      </c>
      <c r="U61" s="92"/>
      <c r="W61" s="97" t="s">
        <v>43</v>
      </c>
      <c r="X61" s="9">
        <f>IF((Z61*$Z$52-Y61*$Y$52)&lt;0,Y61*$Y$52/$X$52,(Z61*$Z$52-Y61*$Y$52)/$X$52)</f>
        <v>2.9351774511825169E-3</v>
      </c>
      <c r="Y61" s="154">
        <v>0</v>
      </c>
      <c r="Z61" s="154">
        <f>VLOOKUP(W61,$A$57:$B$93,2,0)</f>
        <v>2.3E-3</v>
      </c>
      <c r="AA61" s="154"/>
    </row>
    <row r="62" spans="1:30" x14ac:dyDescent="0.15">
      <c r="A62" s="53" t="s">
        <v>45</v>
      </c>
      <c r="B62" s="53">
        <f t="shared" si="61"/>
        <v>1E-4</v>
      </c>
      <c r="C62" s="53">
        <f t="shared" si="62"/>
        <v>1E-4</v>
      </c>
      <c r="D62" s="53">
        <f t="shared" si="63"/>
        <v>1E-4</v>
      </c>
      <c r="E62" s="53">
        <f t="shared" si="64"/>
        <v>1E-4</v>
      </c>
      <c r="F62" s="53">
        <f t="shared" si="65"/>
        <v>1E-4</v>
      </c>
      <c r="G62" s="204">
        <f t="shared" si="66"/>
        <v>1E-4</v>
      </c>
      <c r="H62" s="204">
        <f t="shared" si="72"/>
        <v>1E-4</v>
      </c>
      <c r="I62" s="204">
        <f t="shared" si="67"/>
        <v>1E-4</v>
      </c>
      <c r="J62" s="204">
        <f t="shared" si="68"/>
        <v>1E-4</v>
      </c>
      <c r="K62" s="204">
        <f t="shared" si="69"/>
        <v>1E-4</v>
      </c>
      <c r="L62" s="204">
        <f t="shared" si="70"/>
        <v>1E-4</v>
      </c>
      <c r="M62" s="204">
        <f t="shared" si="73"/>
        <v>1E-4</v>
      </c>
      <c r="N62" s="204">
        <f t="shared" si="74"/>
        <v>1E-4</v>
      </c>
      <c r="O62" s="364">
        <f t="shared" si="75"/>
        <v>1.2761641092097899E-4</v>
      </c>
      <c r="P62" s="213">
        <f t="shared" si="71"/>
        <v>1.1326758450893551E-4</v>
      </c>
      <c r="Q62" s="92">
        <f t="shared" si="71"/>
        <v>1E-4</v>
      </c>
      <c r="R62" s="92">
        <f t="shared" si="71"/>
        <v>1E-4</v>
      </c>
      <c r="S62" s="92">
        <f t="shared" si="71"/>
        <v>1E-4</v>
      </c>
      <c r="T62" s="92">
        <f t="shared" si="71"/>
        <v>0</v>
      </c>
      <c r="U62" s="92"/>
      <c r="W62" s="97" t="s">
        <v>47</v>
      </c>
      <c r="X62" s="9">
        <f t="shared" ref="X62:X78" si="77">IF((Z62*$Z$52-Y62*$Y$52)&lt;0,Y62*$Y$52/$X$52,(Z62*$Z$52-Y62*$Y$52)/$X$52)</f>
        <v>3.7106824139251319E-4</v>
      </c>
      <c r="Y62" s="154">
        <v>4.2659386131433569E-5</v>
      </c>
      <c r="Z62" s="154">
        <f t="shared" ref="Z62:Z78" si="78">VLOOKUP(W62,$A$57:$B$93,2,0)</f>
        <v>2.9999999999999997E-4</v>
      </c>
      <c r="AA62" s="154"/>
    </row>
    <row r="63" spans="1:30" x14ac:dyDescent="0.15">
      <c r="A63" s="42" t="s">
        <v>46</v>
      </c>
      <c r="B63" s="53">
        <f t="shared" si="61"/>
        <v>2.9999999999999997E-4</v>
      </c>
      <c r="C63" s="53">
        <f t="shared" si="62"/>
        <v>2.9999999999999997E-4</v>
      </c>
      <c r="D63" s="53">
        <f t="shared" si="63"/>
        <v>2.9999999999999997E-4</v>
      </c>
      <c r="E63" s="53">
        <f t="shared" si="64"/>
        <v>2.9999999999999997E-4</v>
      </c>
      <c r="F63" s="53">
        <f t="shared" si="65"/>
        <v>2.9999999999999997E-4</v>
      </c>
      <c r="G63" s="204">
        <f t="shared" si="66"/>
        <v>2.9999999999999997E-4</v>
      </c>
      <c r="H63" s="204">
        <f t="shared" si="72"/>
        <v>2.9999999999999997E-4</v>
      </c>
      <c r="I63" s="204">
        <f t="shared" si="67"/>
        <v>2.9999999999999997E-4</v>
      </c>
      <c r="J63" s="204">
        <f t="shared" si="68"/>
        <v>2.9999999999999997E-4</v>
      </c>
      <c r="K63" s="204">
        <f t="shared" si="69"/>
        <v>2.9999999999999997E-4</v>
      </c>
      <c r="L63" s="204">
        <f t="shared" si="70"/>
        <v>2.9999999999999997E-4</v>
      </c>
      <c r="M63" s="204">
        <f t="shared" si="73"/>
        <v>2.9999999999999997E-4</v>
      </c>
      <c r="N63" s="204">
        <f t="shared" si="74"/>
        <v>2.9999999999999997E-4</v>
      </c>
      <c r="O63" s="364">
        <f t="shared" si="75"/>
        <v>2.6503931905869879E-4</v>
      </c>
      <c r="P63" s="213">
        <f t="shared" si="71"/>
        <v>2.8320405246699587E-4</v>
      </c>
      <c r="Q63" s="92">
        <f t="shared" si="71"/>
        <v>3.0000000000000003E-4</v>
      </c>
      <c r="R63" s="92">
        <f t="shared" si="71"/>
        <v>2.9999999999999997E-4</v>
      </c>
      <c r="S63" s="92">
        <f t="shared" si="71"/>
        <v>2.9999999999999997E-4</v>
      </c>
      <c r="T63" s="92">
        <f t="shared" si="71"/>
        <v>0</v>
      </c>
      <c r="U63" s="92"/>
      <c r="W63" s="97" t="s">
        <v>42</v>
      </c>
      <c r="X63" s="9">
        <f t="shared" si="77"/>
        <v>3.8284923276293696E-3</v>
      </c>
      <c r="Y63" s="154">
        <v>0</v>
      </c>
      <c r="Z63" s="154">
        <f t="shared" si="78"/>
        <v>3.0000000000000001E-3</v>
      </c>
      <c r="AA63" s="154"/>
    </row>
    <row r="64" spans="1:30" x14ac:dyDescent="0.15">
      <c r="A64" s="42" t="s">
        <v>47</v>
      </c>
      <c r="B64" s="53">
        <f t="shared" si="61"/>
        <v>2.9999999999999997E-4</v>
      </c>
      <c r="C64" s="53">
        <f t="shared" si="62"/>
        <v>2.9999999999999997E-4</v>
      </c>
      <c r="D64" s="53">
        <f t="shared" si="63"/>
        <v>2.9999999999999997E-4</v>
      </c>
      <c r="E64" s="53">
        <f t="shared" si="64"/>
        <v>2.9999999999999997E-4</v>
      </c>
      <c r="F64" s="53">
        <f t="shared" si="65"/>
        <v>2.9999999999999997E-4</v>
      </c>
      <c r="G64" s="204">
        <f t="shared" si="66"/>
        <v>2.9999999999999997E-4</v>
      </c>
      <c r="H64" s="204">
        <f t="shared" si="72"/>
        <v>2.9999999999999997E-4</v>
      </c>
      <c r="I64" s="204">
        <f t="shared" si="67"/>
        <v>2.9999999999999997E-4</v>
      </c>
      <c r="J64" s="204">
        <f t="shared" si="68"/>
        <v>2.9999999999999997E-4</v>
      </c>
      <c r="K64" s="204">
        <f t="shared" si="69"/>
        <v>2.9999999999999997E-4</v>
      </c>
      <c r="L64" s="204">
        <f t="shared" si="70"/>
        <v>2.9999999999999997E-4</v>
      </c>
      <c r="M64" s="204">
        <f t="shared" si="73"/>
        <v>2.9999999999999997E-4</v>
      </c>
      <c r="N64" s="204">
        <f t="shared" si="74"/>
        <v>2.9999999999999997E-4</v>
      </c>
      <c r="O64" s="364">
        <f t="shared" si="75"/>
        <v>3.7106824139251319E-4</v>
      </c>
      <c r="P64" s="213">
        <f t="shared" si="71"/>
        <v>3.3414288342082548E-4</v>
      </c>
      <c r="Q64" s="92">
        <f t="shared" si="71"/>
        <v>3.0000000000000003E-4</v>
      </c>
      <c r="R64" s="92">
        <f t="shared" si="71"/>
        <v>2.9999999999999997E-4</v>
      </c>
      <c r="S64" s="92">
        <f t="shared" si="71"/>
        <v>2.9999999999999997E-4</v>
      </c>
      <c r="T64" s="92">
        <f t="shared" si="71"/>
        <v>0</v>
      </c>
      <c r="U64" s="92"/>
      <c r="W64" s="97" t="s">
        <v>44</v>
      </c>
      <c r="X64" s="9">
        <f t="shared" si="77"/>
        <v>3.8284923276293696E-3</v>
      </c>
      <c r="Y64" s="154">
        <v>0</v>
      </c>
      <c r="Z64" s="154">
        <f t="shared" si="78"/>
        <v>3.0000000000000001E-3</v>
      </c>
      <c r="AA64" s="154"/>
    </row>
    <row r="65" spans="1:27" x14ac:dyDescent="0.15">
      <c r="A65" s="61" t="s">
        <v>31</v>
      </c>
      <c r="B65" s="61">
        <f t="shared" si="61"/>
        <v>0</v>
      </c>
      <c r="C65" s="61">
        <f t="shared" si="62"/>
        <v>0</v>
      </c>
      <c r="D65" s="61">
        <f t="shared" si="63"/>
        <v>0</v>
      </c>
      <c r="E65" s="61">
        <f t="shared" si="64"/>
        <v>0</v>
      </c>
      <c r="F65" s="61">
        <f t="shared" si="65"/>
        <v>0</v>
      </c>
      <c r="G65" s="205">
        <f t="shared" si="66"/>
        <v>0</v>
      </c>
      <c r="H65" s="205">
        <f t="shared" si="72"/>
        <v>0</v>
      </c>
      <c r="I65" s="205">
        <f t="shared" si="67"/>
        <v>0</v>
      </c>
      <c r="J65" s="205">
        <f t="shared" si="68"/>
        <v>0</v>
      </c>
      <c r="K65" s="205">
        <f t="shared" si="69"/>
        <v>0</v>
      </c>
      <c r="L65" s="205">
        <f t="shared" si="70"/>
        <v>0</v>
      </c>
      <c r="M65" s="205">
        <f t="shared" si="73"/>
        <v>0</v>
      </c>
      <c r="N65" s="205">
        <f t="shared" si="74"/>
        <v>0</v>
      </c>
      <c r="O65" s="364" t="str">
        <f t="shared" si="75"/>
        <v>0%</v>
      </c>
      <c r="P65" s="213">
        <f t="shared" si="71"/>
        <v>0</v>
      </c>
      <c r="Q65" s="92">
        <f t="shared" si="71"/>
        <v>0</v>
      </c>
      <c r="R65" s="92">
        <f t="shared" si="71"/>
        <v>0</v>
      </c>
      <c r="S65" s="92">
        <f t="shared" si="71"/>
        <v>0</v>
      </c>
      <c r="T65" s="92">
        <f t="shared" si="71"/>
        <v>0</v>
      </c>
      <c r="U65" s="92"/>
      <c r="W65" s="97" t="s">
        <v>45</v>
      </c>
      <c r="X65" s="9">
        <f t="shared" si="77"/>
        <v>1.2761641092097899E-4</v>
      </c>
      <c r="Y65" s="154">
        <v>0</v>
      </c>
      <c r="Z65" s="154">
        <f t="shared" si="78"/>
        <v>1E-4</v>
      </c>
      <c r="AA65" s="154"/>
    </row>
    <row r="66" spans="1:27" x14ac:dyDescent="0.15">
      <c r="A66" s="65" t="s">
        <v>30</v>
      </c>
      <c r="B66" s="90">
        <f t="shared" si="61"/>
        <v>0.99660240000000011</v>
      </c>
      <c r="C66" s="90">
        <f t="shared" si="62"/>
        <v>0.99660240000000011</v>
      </c>
      <c r="D66" s="90">
        <f t="shared" si="63"/>
        <v>0.99660240000000011</v>
      </c>
      <c r="E66" s="90">
        <f t="shared" si="64"/>
        <v>0.99660240000000011</v>
      </c>
      <c r="F66" s="90">
        <f t="shared" si="65"/>
        <v>0.99660240000000011</v>
      </c>
      <c r="G66" s="202">
        <f t="shared" si="66"/>
        <v>0.99660240000000011</v>
      </c>
      <c r="H66" s="202">
        <f t="shared" si="72"/>
        <v>0.99660240000000011</v>
      </c>
      <c r="I66" s="202">
        <f t="shared" si="67"/>
        <v>0.99660240000000011</v>
      </c>
      <c r="J66" s="202">
        <f t="shared" si="68"/>
        <v>0.99660240000000011</v>
      </c>
      <c r="K66" s="202">
        <f t="shared" si="69"/>
        <v>0.99660240000000011</v>
      </c>
      <c r="L66" s="202">
        <f t="shared" si="70"/>
        <v>0.99660240000000011</v>
      </c>
      <c r="M66" s="202">
        <f t="shared" si="73"/>
        <v>0.99660240000000011</v>
      </c>
      <c r="N66" s="202">
        <f t="shared" si="74"/>
        <v>0.99660240000000011</v>
      </c>
      <c r="O66" s="366">
        <f>O67*99.9%</f>
        <v>0.99658169089741711</v>
      </c>
      <c r="P66" s="225">
        <f t="shared" si="71"/>
        <v>0.99659245085166892</v>
      </c>
      <c r="Q66" s="226">
        <f t="shared" si="71"/>
        <v>0.99660240000000022</v>
      </c>
      <c r="R66" s="226">
        <f t="shared" si="71"/>
        <v>0.99660240000000011</v>
      </c>
      <c r="S66" s="226">
        <f t="shared" si="71"/>
        <v>0.99660240000000011</v>
      </c>
      <c r="T66" s="226">
        <f t="shared" si="71"/>
        <v>0</v>
      </c>
      <c r="U66" s="226"/>
      <c r="W66" s="97" t="s">
        <v>48</v>
      </c>
      <c r="X66" s="9">
        <f t="shared" si="77"/>
        <v>1.1485476982888109E-3</v>
      </c>
      <c r="Y66" s="154">
        <v>0</v>
      </c>
      <c r="Z66" s="154">
        <f t="shared" si="78"/>
        <v>8.9999999999999998E-4</v>
      </c>
      <c r="AA66" s="154"/>
    </row>
    <row r="67" spans="1:27" x14ac:dyDescent="0.35">
      <c r="A67" s="40" t="s">
        <v>456</v>
      </c>
      <c r="B67" s="91">
        <f t="shared" si="61"/>
        <v>0.99760000000000004</v>
      </c>
      <c r="C67" s="91">
        <f t="shared" si="62"/>
        <v>0.99760000000000004</v>
      </c>
      <c r="D67" s="91">
        <f t="shared" si="63"/>
        <v>0.99760000000000004</v>
      </c>
      <c r="E67" s="91">
        <f t="shared" si="64"/>
        <v>0.99760000000000004</v>
      </c>
      <c r="F67" s="91">
        <f t="shared" si="65"/>
        <v>0.99760000000000004</v>
      </c>
      <c r="G67" s="203">
        <f t="shared" si="66"/>
        <v>0.99760000000000004</v>
      </c>
      <c r="H67" s="203">
        <f t="shared" si="72"/>
        <v>0.99760000000000004</v>
      </c>
      <c r="I67" s="203">
        <f t="shared" si="67"/>
        <v>0.99760000000000004</v>
      </c>
      <c r="J67" s="203">
        <f t="shared" si="68"/>
        <v>0.99760000000000004</v>
      </c>
      <c r="K67" s="203">
        <f t="shared" si="69"/>
        <v>0.99760000000000004</v>
      </c>
      <c r="L67" s="203">
        <f t="shared" si="70"/>
        <v>0.99760000000000004</v>
      </c>
      <c r="M67" s="203">
        <f t="shared" si="73"/>
        <v>0.99760000000000004</v>
      </c>
      <c r="N67" s="203">
        <f t="shared" si="74"/>
        <v>0.99760000000000004</v>
      </c>
      <c r="O67" s="364">
        <f t="shared" ref="O67:O74" si="79">_xlfn.IFNA(VLOOKUP(A67,$W$52:$Y$86,2,0),"0%")</f>
        <v>0.99757927016758463</v>
      </c>
      <c r="P67" s="225">
        <f t="shared" si="71"/>
        <v>0.99759004089256142</v>
      </c>
      <c r="Q67" s="226">
        <f t="shared" si="71"/>
        <v>0.99760000000000004</v>
      </c>
      <c r="R67" s="226">
        <f t="shared" si="71"/>
        <v>0.99760000000000004</v>
      </c>
      <c r="S67" s="226">
        <f t="shared" si="71"/>
        <v>0.99760000000000004</v>
      </c>
      <c r="T67" s="226">
        <f t="shared" si="71"/>
        <v>0</v>
      </c>
      <c r="U67" s="226"/>
      <c r="W67" s="97" t="s">
        <v>49</v>
      </c>
      <c r="X67" s="9">
        <f t="shared" si="77"/>
        <v>5.7328660206756399E-4</v>
      </c>
      <c r="Y67" s="154">
        <v>2.3462662372288463E-4</v>
      </c>
      <c r="Z67" s="154">
        <f t="shared" si="78"/>
        <v>5.0000000000000001E-4</v>
      </c>
      <c r="AA67" s="154"/>
    </row>
    <row r="68" spans="1:27" x14ac:dyDescent="0.15">
      <c r="A68" s="42" t="s">
        <v>48</v>
      </c>
      <c r="B68" s="53">
        <f t="shared" si="61"/>
        <v>8.9999999999999998E-4</v>
      </c>
      <c r="C68" s="53">
        <f t="shared" si="62"/>
        <v>8.9999999999999998E-4</v>
      </c>
      <c r="D68" s="53">
        <f t="shared" si="63"/>
        <v>8.9999999999999998E-4</v>
      </c>
      <c r="E68" s="53">
        <f t="shared" si="64"/>
        <v>8.9999999999999998E-4</v>
      </c>
      <c r="F68" s="53">
        <f t="shared" si="65"/>
        <v>8.9999999999999998E-4</v>
      </c>
      <c r="G68" s="204">
        <f t="shared" si="66"/>
        <v>8.9999999999999998E-4</v>
      </c>
      <c r="H68" s="204">
        <f t="shared" si="72"/>
        <v>8.9999999999999998E-4</v>
      </c>
      <c r="I68" s="204">
        <f t="shared" si="67"/>
        <v>8.9999999999999998E-4</v>
      </c>
      <c r="J68" s="204">
        <f t="shared" si="68"/>
        <v>8.9999999999999998E-4</v>
      </c>
      <c r="K68" s="204">
        <f t="shared" si="69"/>
        <v>8.9999999999999998E-4</v>
      </c>
      <c r="L68" s="204">
        <f t="shared" si="70"/>
        <v>8.9999999999999998E-4</v>
      </c>
      <c r="M68" s="204">
        <f t="shared" si="73"/>
        <v>8.9999999999999998E-4</v>
      </c>
      <c r="N68" s="204">
        <f t="shared" si="74"/>
        <v>8.9999999999999998E-4</v>
      </c>
      <c r="O68" s="364">
        <f t="shared" si="79"/>
        <v>1.1485476982888109E-3</v>
      </c>
      <c r="P68" s="213">
        <f t="shared" si="71"/>
        <v>1.0194082605804197E-3</v>
      </c>
      <c r="Q68" s="92">
        <f t="shared" si="71"/>
        <v>8.9999999999999998E-4</v>
      </c>
      <c r="R68" s="92">
        <f t="shared" si="71"/>
        <v>8.9999999999999998E-4</v>
      </c>
      <c r="S68" s="92">
        <f t="shared" si="71"/>
        <v>8.9999999999999998E-4</v>
      </c>
      <c r="T68" s="92">
        <f t="shared" si="71"/>
        <v>0</v>
      </c>
      <c r="U68" s="92"/>
      <c r="W68" s="97" t="s">
        <v>51</v>
      </c>
      <c r="X68" s="9">
        <f t="shared" si="77"/>
        <v>6.9889553205902287E-4</v>
      </c>
      <c r="Y68" s="154">
        <v>2.0903099204402447E-3</v>
      </c>
      <c r="Z68" s="154">
        <f t="shared" si="78"/>
        <v>1E-3</v>
      </c>
      <c r="AA68" s="154"/>
    </row>
    <row r="69" spans="1:27" x14ac:dyDescent="0.15">
      <c r="A69" s="42" t="s">
        <v>49</v>
      </c>
      <c r="B69" s="53">
        <f t="shared" si="61"/>
        <v>5.0000000000000001E-4</v>
      </c>
      <c r="C69" s="53">
        <f t="shared" si="62"/>
        <v>5.0000000000000001E-4</v>
      </c>
      <c r="D69" s="53">
        <f t="shared" si="63"/>
        <v>5.0000000000000001E-4</v>
      </c>
      <c r="E69" s="53">
        <f t="shared" si="64"/>
        <v>5.0000000000000001E-4</v>
      </c>
      <c r="F69" s="53">
        <f t="shared" si="65"/>
        <v>5.0000000000000001E-4</v>
      </c>
      <c r="G69" s="204">
        <f t="shared" si="66"/>
        <v>5.0000000000000001E-4</v>
      </c>
      <c r="H69" s="204">
        <f t="shared" si="72"/>
        <v>5.0000000000000001E-4</v>
      </c>
      <c r="I69" s="204">
        <f t="shared" si="67"/>
        <v>5.0000000000000001E-4</v>
      </c>
      <c r="J69" s="204">
        <f t="shared" si="68"/>
        <v>5.0000000000000001E-4</v>
      </c>
      <c r="K69" s="204">
        <f t="shared" si="69"/>
        <v>5.0000000000000001E-4</v>
      </c>
      <c r="L69" s="204">
        <f t="shared" si="70"/>
        <v>5.0000000000000001E-4</v>
      </c>
      <c r="M69" s="204">
        <f t="shared" si="73"/>
        <v>5.0000000000000001E-4</v>
      </c>
      <c r="N69" s="204">
        <f t="shared" si="74"/>
        <v>5.0000000000000001E-4</v>
      </c>
      <c r="O69" s="364">
        <f t="shared" si="79"/>
        <v>5.7328660206756399E-4</v>
      </c>
      <c r="P69" s="213">
        <f t="shared" si="71"/>
        <v>5.3520863696178173E-4</v>
      </c>
      <c r="Q69" s="92">
        <f t="shared" si="71"/>
        <v>5.0000000000000001E-4</v>
      </c>
      <c r="R69" s="92">
        <f t="shared" si="71"/>
        <v>5.0000000000000001E-4</v>
      </c>
      <c r="S69" s="92">
        <f t="shared" si="71"/>
        <v>5.0000000000000001E-4</v>
      </c>
      <c r="T69" s="92">
        <f t="shared" si="71"/>
        <v>0</v>
      </c>
      <c r="U69" s="92"/>
      <c r="W69" s="97" t="s">
        <v>50</v>
      </c>
      <c r="X69" s="9">
        <f t="shared" si="77"/>
        <v>0</v>
      </c>
      <c r="Y69" s="154">
        <v>0</v>
      </c>
      <c r="Z69" s="154">
        <f t="shared" si="78"/>
        <v>0</v>
      </c>
      <c r="AA69" s="154"/>
    </row>
    <row r="70" spans="1:27" x14ac:dyDescent="0.15">
      <c r="A70" s="42" t="s">
        <v>50</v>
      </c>
      <c r="B70" s="53">
        <f t="shared" si="61"/>
        <v>0</v>
      </c>
      <c r="C70" s="53">
        <f t="shared" si="62"/>
        <v>0</v>
      </c>
      <c r="D70" s="53">
        <f t="shared" si="63"/>
        <v>0</v>
      </c>
      <c r="E70" s="53">
        <f t="shared" si="64"/>
        <v>0</v>
      </c>
      <c r="F70" s="53">
        <f t="shared" si="65"/>
        <v>0</v>
      </c>
      <c r="G70" s="204">
        <f t="shared" si="66"/>
        <v>0</v>
      </c>
      <c r="H70" s="204">
        <f t="shared" si="72"/>
        <v>0</v>
      </c>
      <c r="I70" s="204">
        <f t="shared" si="67"/>
        <v>0</v>
      </c>
      <c r="J70" s="204">
        <f t="shared" si="68"/>
        <v>0</v>
      </c>
      <c r="K70" s="204">
        <f t="shared" si="69"/>
        <v>0</v>
      </c>
      <c r="L70" s="204">
        <f t="shared" si="70"/>
        <v>0</v>
      </c>
      <c r="M70" s="204">
        <f t="shared" si="73"/>
        <v>0</v>
      </c>
      <c r="N70" s="204">
        <f t="shared" si="74"/>
        <v>0</v>
      </c>
      <c r="O70" s="364">
        <f t="shared" si="79"/>
        <v>0</v>
      </c>
      <c r="P70" s="213">
        <f t="shared" si="71"/>
        <v>0</v>
      </c>
      <c r="Q70" s="92">
        <f t="shared" si="71"/>
        <v>0</v>
      </c>
      <c r="R70" s="92">
        <f t="shared" si="71"/>
        <v>0</v>
      </c>
      <c r="S70" s="92">
        <f t="shared" si="71"/>
        <v>0</v>
      </c>
      <c r="T70" s="92">
        <f t="shared" si="71"/>
        <v>0</v>
      </c>
      <c r="U70" s="92"/>
      <c r="W70" s="97" t="s">
        <v>54</v>
      </c>
      <c r="X70" s="9">
        <f t="shared" si="77"/>
        <v>0</v>
      </c>
      <c r="Y70" s="154">
        <v>0</v>
      </c>
      <c r="Z70" s="154">
        <f t="shared" si="78"/>
        <v>0</v>
      </c>
      <c r="AA70" s="154"/>
    </row>
    <row r="71" spans="1:27" x14ac:dyDescent="0.15">
      <c r="A71" s="42" t="s">
        <v>51</v>
      </c>
      <c r="B71" s="53">
        <f t="shared" si="61"/>
        <v>1E-3</v>
      </c>
      <c r="C71" s="53">
        <f t="shared" si="62"/>
        <v>1E-3</v>
      </c>
      <c r="D71" s="53">
        <f t="shared" si="63"/>
        <v>1E-3</v>
      </c>
      <c r="E71" s="53">
        <f t="shared" si="64"/>
        <v>1E-3</v>
      </c>
      <c r="F71" s="53">
        <f t="shared" si="65"/>
        <v>1E-3</v>
      </c>
      <c r="G71" s="204">
        <f t="shared" si="66"/>
        <v>1E-3</v>
      </c>
      <c r="H71" s="204">
        <f t="shared" si="72"/>
        <v>1E-3</v>
      </c>
      <c r="I71" s="204">
        <f t="shared" si="67"/>
        <v>1E-3</v>
      </c>
      <c r="J71" s="204">
        <f t="shared" si="68"/>
        <v>1E-3</v>
      </c>
      <c r="K71" s="204">
        <f t="shared" si="69"/>
        <v>1E-3</v>
      </c>
      <c r="L71" s="204">
        <f t="shared" si="70"/>
        <v>1E-3</v>
      </c>
      <c r="M71" s="204">
        <f t="shared" si="73"/>
        <v>1E-3</v>
      </c>
      <c r="N71" s="204">
        <f t="shared" si="74"/>
        <v>1E-3</v>
      </c>
      <c r="O71" s="364">
        <f t="shared" si="79"/>
        <v>6.9889553205902287E-4</v>
      </c>
      <c r="P71" s="213">
        <f t="shared" ref="P71:T86" si="80">IF(P$53=0,0%,SUMPRODUCT(($B$50:$O$50=P$50)*$B$53:$O$53*$B71:$O71)/P$53)</f>
        <v>8.553422098962829E-4</v>
      </c>
      <c r="Q71" s="92">
        <f t="shared" si="80"/>
        <v>1E-3</v>
      </c>
      <c r="R71" s="92">
        <f t="shared" si="80"/>
        <v>1E-3</v>
      </c>
      <c r="S71" s="92">
        <f t="shared" si="80"/>
        <v>1E-3</v>
      </c>
      <c r="T71" s="92">
        <f t="shared" si="80"/>
        <v>0</v>
      </c>
      <c r="U71" s="92"/>
      <c r="W71" s="97" t="s">
        <v>544</v>
      </c>
      <c r="X71" s="9">
        <f t="shared" si="77"/>
        <v>0</v>
      </c>
      <c r="Y71" s="154">
        <v>0</v>
      </c>
      <c r="Z71" s="154">
        <f t="shared" si="78"/>
        <v>0</v>
      </c>
      <c r="AA71" s="154"/>
    </row>
    <row r="72" spans="1:27" x14ac:dyDescent="0.15">
      <c r="A72" s="42" t="s">
        <v>455</v>
      </c>
      <c r="B72" s="53">
        <f t="shared" si="61"/>
        <v>0</v>
      </c>
      <c r="C72" s="53">
        <f t="shared" si="62"/>
        <v>0</v>
      </c>
      <c r="D72" s="53">
        <f t="shared" si="63"/>
        <v>0</v>
      </c>
      <c r="E72" s="53">
        <f t="shared" si="64"/>
        <v>0</v>
      </c>
      <c r="F72" s="53">
        <f t="shared" si="65"/>
        <v>0</v>
      </c>
      <c r="G72" s="204">
        <f t="shared" si="66"/>
        <v>0</v>
      </c>
      <c r="H72" s="204">
        <f t="shared" si="72"/>
        <v>0</v>
      </c>
      <c r="I72" s="204">
        <f t="shared" si="67"/>
        <v>0</v>
      </c>
      <c r="J72" s="204">
        <f t="shared" si="68"/>
        <v>0</v>
      </c>
      <c r="K72" s="204">
        <f t="shared" si="69"/>
        <v>0</v>
      </c>
      <c r="L72" s="204">
        <f t="shared" si="70"/>
        <v>0</v>
      </c>
      <c r="M72" s="204">
        <f t="shared" si="73"/>
        <v>0</v>
      </c>
      <c r="N72" s="204">
        <f t="shared" si="74"/>
        <v>0</v>
      </c>
      <c r="O72" s="364" t="str">
        <f t="shared" si="79"/>
        <v>0%</v>
      </c>
      <c r="P72" s="213">
        <f t="shared" si="80"/>
        <v>0</v>
      </c>
      <c r="Q72" s="92">
        <f t="shared" si="80"/>
        <v>0</v>
      </c>
      <c r="R72" s="92">
        <f t="shared" si="80"/>
        <v>0</v>
      </c>
      <c r="S72" s="92">
        <f t="shared" si="80"/>
        <v>0</v>
      </c>
      <c r="T72" s="92">
        <f t="shared" si="80"/>
        <v>0</v>
      </c>
      <c r="U72" s="92"/>
      <c r="W72" s="97" t="s">
        <v>58</v>
      </c>
      <c r="X72" s="9">
        <f t="shared" si="77"/>
        <v>1.3311200777545429E-3</v>
      </c>
      <c r="Y72" s="154">
        <v>7.2520956423437069E-4</v>
      </c>
      <c r="Z72" s="154">
        <f t="shared" si="78"/>
        <v>1.1999999999999999E-3</v>
      </c>
      <c r="AA72" s="154"/>
    </row>
    <row r="73" spans="1:27" x14ac:dyDescent="0.15">
      <c r="A73" s="72" t="s">
        <v>29</v>
      </c>
      <c r="B73" s="61">
        <f t="shared" si="61"/>
        <v>0</v>
      </c>
      <c r="C73" s="61">
        <f t="shared" si="62"/>
        <v>0</v>
      </c>
      <c r="D73" s="61">
        <f t="shared" si="63"/>
        <v>0</v>
      </c>
      <c r="E73" s="61">
        <f t="shared" si="64"/>
        <v>0</v>
      </c>
      <c r="F73" s="61">
        <f t="shared" si="65"/>
        <v>0</v>
      </c>
      <c r="G73" s="205">
        <f t="shared" si="66"/>
        <v>0</v>
      </c>
      <c r="H73" s="205">
        <f t="shared" si="72"/>
        <v>0</v>
      </c>
      <c r="I73" s="205">
        <f t="shared" si="67"/>
        <v>0</v>
      </c>
      <c r="J73" s="205">
        <f t="shared" si="68"/>
        <v>0</v>
      </c>
      <c r="K73" s="205">
        <f t="shared" si="69"/>
        <v>0</v>
      </c>
      <c r="L73" s="205">
        <f t="shared" si="70"/>
        <v>0</v>
      </c>
      <c r="M73" s="205">
        <f t="shared" si="73"/>
        <v>0</v>
      </c>
      <c r="N73" s="205">
        <f t="shared" si="74"/>
        <v>0</v>
      </c>
      <c r="O73" s="364" t="str">
        <f t="shared" si="79"/>
        <v>0%</v>
      </c>
      <c r="P73" s="213">
        <f t="shared" si="80"/>
        <v>0</v>
      </c>
      <c r="Q73" s="92">
        <f t="shared" si="80"/>
        <v>0</v>
      </c>
      <c r="R73" s="92">
        <f t="shared" si="80"/>
        <v>0</v>
      </c>
      <c r="S73" s="92">
        <f t="shared" si="80"/>
        <v>0</v>
      </c>
      <c r="T73" s="92">
        <f t="shared" si="80"/>
        <v>0</v>
      </c>
      <c r="U73" s="92"/>
      <c r="W73" s="97" t="s">
        <v>57</v>
      </c>
      <c r="X73" s="9">
        <f t="shared" si="77"/>
        <v>0</v>
      </c>
      <c r="Y73" s="154">
        <v>0</v>
      </c>
      <c r="Z73" s="154">
        <f t="shared" si="78"/>
        <v>0</v>
      </c>
      <c r="AA73" s="154"/>
    </row>
    <row r="74" spans="1:27" x14ac:dyDescent="0.15">
      <c r="A74" s="76" t="s">
        <v>28</v>
      </c>
      <c r="B74" s="93">
        <f t="shared" si="61"/>
        <v>0</v>
      </c>
      <c r="C74" s="93">
        <f t="shared" si="62"/>
        <v>0</v>
      </c>
      <c r="D74" s="93">
        <f t="shared" si="63"/>
        <v>0</v>
      </c>
      <c r="E74" s="93">
        <f t="shared" si="64"/>
        <v>0</v>
      </c>
      <c r="F74" s="93">
        <f t="shared" si="65"/>
        <v>0</v>
      </c>
      <c r="G74" s="206">
        <f t="shared" si="66"/>
        <v>0</v>
      </c>
      <c r="H74" s="206">
        <f t="shared" si="72"/>
        <v>0</v>
      </c>
      <c r="I74" s="206">
        <f t="shared" si="67"/>
        <v>0</v>
      </c>
      <c r="J74" s="206">
        <f t="shared" si="68"/>
        <v>0</v>
      </c>
      <c r="K74" s="206">
        <f t="shared" si="69"/>
        <v>0</v>
      </c>
      <c r="L74" s="206">
        <f t="shared" si="70"/>
        <v>0</v>
      </c>
      <c r="M74" s="206">
        <f t="shared" si="73"/>
        <v>0</v>
      </c>
      <c r="N74" s="206">
        <f t="shared" si="74"/>
        <v>0</v>
      </c>
      <c r="O74" s="364" t="str">
        <f t="shared" si="79"/>
        <v>0%</v>
      </c>
      <c r="P74" s="213">
        <f t="shared" si="80"/>
        <v>0</v>
      </c>
      <c r="Q74" s="92">
        <f t="shared" si="80"/>
        <v>0</v>
      </c>
      <c r="R74" s="92">
        <f t="shared" si="80"/>
        <v>0</v>
      </c>
      <c r="S74" s="92">
        <f t="shared" si="80"/>
        <v>0</v>
      </c>
      <c r="T74" s="92">
        <f t="shared" si="80"/>
        <v>0</v>
      </c>
      <c r="U74" s="92"/>
      <c r="W74" s="97" t="s">
        <v>55</v>
      </c>
      <c r="X74" s="9">
        <f t="shared" si="77"/>
        <v>0</v>
      </c>
      <c r="Y74" s="154">
        <v>0</v>
      </c>
      <c r="Z74" s="154">
        <f t="shared" si="78"/>
        <v>0</v>
      </c>
      <c r="AA74" s="154"/>
    </row>
    <row r="75" spans="1:27" x14ac:dyDescent="0.15">
      <c r="A75" s="65" t="s">
        <v>37</v>
      </c>
      <c r="B75" s="39">
        <f t="shared" si="61"/>
        <v>0.99850043999999993</v>
      </c>
      <c r="C75" s="39">
        <f t="shared" si="62"/>
        <v>0.99850043999999993</v>
      </c>
      <c r="D75" s="39">
        <f t="shared" si="63"/>
        <v>0.99850043999999993</v>
      </c>
      <c r="E75" s="39">
        <f t="shared" si="64"/>
        <v>0.99850043999999993</v>
      </c>
      <c r="F75" s="39">
        <f t="shared" si="65"/>
        <v>0.99850043999999993</v>
      </c>
      <c r="G75" s="207">
        <f t="shared" si="66"/>
        <v>0.99850043999999993</v>
      </c>
      <c r="H75" s="207">
        <f t="shared" si="72"/>
        <v>0.99850043999999993</v>
      </c>
      <c r="I75" s="207">
        <f t="shared" si="67"/>
        <v>0.99850043999999993</v>
      </c>
      <c r="J75" s="207">
        <f t="shared" si="68"/>
        <v>0.99850043999999993</v>
      </c>
      <c r="K75" s="207">
        <f t="shared" si="69"/>
        <v>0.99850043999999993</v>
      </c>
      <c r="L75" s="207">
        <f t="shared" si="70"/>
        <v>0.99850043999999993</v>
      </c>
      <c r="M75" s="207">
        <f t="shared" si="73"/>
        <v>0.99850043999999993</v>
      </c>
      <c r="N75" s="207">
        <f t="shared" si="74"/>
        <v>0.99850043999999993</v>
      </c>
      <c r="O75" s="366">
        <f>O76*99.96%</f>
        <v>0.99819678099207731</v>
      </c>
      <c r="P75" s="225">
        <f t="shared" si="80"/>
        <v>0.99835455494777359</v>
      </c>
      <c r="Q75" s="226">
        <f t="shared" si="80"/>
        <v>0.99850043999999982</v>
      </c>
      <c r="R75" s="226">
        <f t="shared" si="80"/>
        <v>0.99850043999999982</v>
      </c>
      <c r="S75" s="226">
        <f t="shared" si="80"/>
        <v>0.99850043999999982</v>
      </c>
      <c r="T75" s="226">
        <f t="shared" si="80"/>
        <v>0</v>
      </c>
      <c r="U75" s="226"/>
      <c r="W75" s="97" t="s">
        <v>46</v>
      </c>
      <c r="X75" s="9">
        <f t="shared" si="77"/>
        <v>2.6503931905869879E-4</v>
      </c>
      <c r="Y75" s="154">
        <v>4.2659386131433568E-4</v>
      </c>
      <c r="Z75" s="154">
        <f t="shared" si="78"/>
        <v>2.9999999999999997E-4</v>
      </c>
      <c r="AA75" s="154"/>
    </row>
    <row r="76" spans="1:27" x14ac:dyDescent="0.35">
      <c r="A76" s="40" t="s">
        <v>458</v>
      </c>
      <c r="B76" s="41">
        <f t="shared" si="61"/>
        <v>0.99890000000000001</v>
      </c>
      <c r="C76" s="41">
        <f t="shared" si="62"/>
        <v>0.99890000000000001</v>
      </c>
      <c r="D76" s="41">
        <f t="shared" si="63"/>
        <v>0.99890000000000001</v>
      </c>
      <c r="E76" s="41">
        <f t="shared" si="64"/>
        <v>0.99890000000000001</v>
      </c>
      <c r="F76" s="41">
        <f t="shared" si="65"/>
        <v>0.99890000000000001</v>
      </c>
      <c r="G76" s="208">
        <f t="shared" si="66"/>
        <v>0.99890000000000001</v>
      </c>
      <c r="H76" s="208">
        <f t="shared" si="72"/>
        <v>0.99890000000000001</v>
      </c>
      <c r="I76" s="208">
        <f t="shared" si="67"/>
        <v>0.99890000000000001</v>
      </c>
      <c r="J76" s="208">
        <f t="shared" si="68"/>
        <v>0.99890000000000001</v>
      </c>
      <c r="K76" s="208">
        <f t="shared" si="69"/>
        <v>0.99890000000000001</v>
      </c>
      <c r="L76" s="208">
        <f t="shared" si="70"/>
        <v>0.99890000000000001</v>
      </c>
      <c r="M76" s="208">
        <f t="shared" si="73"/>
        <v>0.99890000000000001</v>
      </c>
      <c r="N76" s="208">
        <f t="shared" si="74"/>
        <v>0.99890000000000001</v>
      </c>
      <c r="O76" s="364">
        <f t="shared" ref="O76:O83" si="81">_xlfn.IFNA(VLOOKUP(A76,$W$52:$Y$86,2,0),"0%")</f>
        <v>0.99859621947986932</v>
      </c>
      <c r="P76" s="225">
        <f t="shared" si="80"/>
        <v>0.99875405657040184</v>
      </c>
      <c r="Q76" s="226">
        <f t="shared" si="80"/>
        <v>0.99890000000000001</v>
      </c>
      <c r="R76" s="226">
        <f t="shared" si="80"/>
        <v>0.99890000000000001</v>
      </c>
      <c r="S76" s="226">
        <f t="shared" si="80"/>
        <v>0.99890000000000001</v>
      </c>
      <c r="T76" s="226">
        <f t="shared" si="80"/>
        <v>0</v>
      </c>
      <c r="U76" s="226"/>
      <c r="W76" s="97" t="s">
        <v>53</v>
      </c>
      <c r="X76" s="9">
        <f t="shared" si="77"/>
        <v>0</v>
      </c>
      <c r="Y76" s="154">
        <v>0</v>
      </c>
      <c r="Z76" s="154">
        <f t="shared" si="78"/>
        <v>0</v>
      </c>
      <c r="AA76" s="154"/>
    </row>
    <row r="77" spans="1:27" x14ac:dyDescent="0.15">
      <c r="A77" s="42" t="s">
        <v>52</v>
      </c>
      <c r="B77" s="53">
        <f t="shared" si="61"/>
        <v>0</v>
      </c>
      <c r="C77" s="53">
        <f t="shared" si="62"/>
        <v>0</v>
      </c>
      <c r="D77" s="53">
        <f t="shared" si="63"/>
        <v>0</v>
      </c>
      <c r="E77" s="53">
        <f t="shared" si="64"/>
        <v>0</v>
      </c>
      <c r="F77" s="53">
        <f t="shared" si="65"/>
        <v>0</v>
      </c>
      <c r="G77" s="204">
        <f t="shared" si="66"/>
        <v>0</v>
      </c>
      <c r="H77" s="204">
        <f t="shared" si="72"/>
        <v>0</v>
      </c>
      <c r="I77" s="204">
        <f t="shared" si="67"/>
        <v>0</v>
      </c>
      <c r="J77" s="204">
        <f t="shared" si="68"/>
        <v>0</v>
      </c>
      <c r="K77" s="204">
        <f t="shared" si="69"/>
        <v>0</v>
      </c>
      <c r="L77" s="204">
        <f t="shared" si="70"/>
        <v>0</v>
      </c>
      <c r="M77" s="204">
        <f t="shared" si="73"/>
        <v>0</v>
      </c>
      <c r="N77" s="204">
        <f t="shared" si="74"/>
        <v>0</v>
      </c>
      <c r="O77" s="364" t="str">
        <f t="shared" si="81"/>
        <v>0%</v>
      </c>
      <c r="P77" s="213">
        <f t="shared" si="80"/>
        <v>0</v>
      </c>
      <c r="Q77" s="92">
        <f t="shared" si="80"/>
        <v>0</v>
      </c>
      <c r="R77" s="92">
        <f t="shared" si="80"/>
        <v>0</v>
      </c>
      <c r="S77" s="92">
        <f t="shared" si="80"/>
        <v>0</v>
      </c>
      <c r="T77" s="92">
        <f t="shared" si="80"/>
        <v>0</v>
      </c>
      <c r="U77" s="92"/>
      <c r="W77" s="97" t="s">
        <v>545</v>
      </c>
      <c r="X77" s="9">
        <f t="shared" si="77"/>
        <v>1.4037805201307691E-3</v>
      </c>
      <c r="Y77" s="154">
        <v>0</v>
      </c>
      <c r="Z77" s="154">
        <f t="shared" si="78"/>
        <v>1.1000000000000001E-3</v>
      </c>
      <c r="AA77" s="154"/>
    </row>
    <row r="78" spans="1:27" x14ac:dyDescent="0.15">
      <c r="A78" s="42" t="s">
        <v>545</v>
      </c>
      <c r="B78" s="53">
        <f t="shared" si="61"/>
        <v>1.1000000000000001E-3</v>
      </c>
      <c r="C78" s="53">
        <f t="shared" si="62"/>
        <v>1.1000000000000001E-3</v>
      </c>
      <c r="D78" s="53">
        <f t="shared" si="63"/>
        <v>1.1000000000000001E-3</v>
      </c>
      <c r="E78" s="53">
        <f t="shared" si="64"/>
        <v>1.1000000000000001E-3</v>
      </c>
      <c r="F78" s="53">
        <f t="shared" si="65"/>
        <v>1.1000000000000001E-3</v>
      </c>
      <c r="G78" s="204">
        <f t="shared" si="66"/>
        <v>1.1000000000000001E-3</v>
      </c>
      <c r="H78" s="204">
        <f t="shared" si="72"/>
        <v>1.1000000000000001E-3</v>
      </c>
      <c r="I78" s="204">
        <f t="shared" si="67"/>
        <v>1.1000000000000001E-3</v>
      </c>
      <c r="J78" s="204">
        <f t="shared" si="68"/>
        <v>1.1000000000000001E-3</v>
      </c>
      <c r="K78" s="204">
        <f t="shared" si="69"/>
        <v>1.1000000000000001E-3</v>
      </c>
      <c r="L78" s="204">
        <f t="shared" si="70"/>
        <v>1.1000000000000001E-3</v>
      </c>
      <c r="M78" s="204">
        <f t="shared" si="73"/>
        <v>1.1000000000000001E-3</v>
      </c>
      <c r="N78" s="204">
        <f t="shared" si="74"/>
        <v>1.1000000000000001E-3</v>
      </c>
      <c r="O78" s="364">
        <f t="shared" si="81"/>
        <v>1.4037805201307691E-3</v>
      </c>
      <c r="P78" s="213">
        <f t="shared" si="80"/>
        <v>1.2459434295982908E-3</v>
      </c>
      <c r="Q78" s="92">
        <f t="shared" si="80"/>
        <v>1.1000000000000001E-3</v>
      </c>
      <c r="R78" s="92">
        <f t="shared" si="80"/>
        <v>1.1000000000000001E-3</v>
      </c>
      <c r="S78" s="92">
        <f t="shared" si="80"/>
        <v>1.1000000000000001E-3</v>
      </c>
      <c r="T78" s="92">
        <f t="shared" si="80"/>
        <v>0</v>
      </c>
      <c r="U78" s="92"/>
      <c r="W78" s="97" t="s">
        <v>56</v>
      </c>
      <c r="X78" s="9">
        <f t="shared" si="77"/>
        <v>0</v>
      </c>
      <c r="Y78" s="154">
        <v>0</v>
      </c>
      <c r="Z78" s="154">
        <f t="shared" si="78"/>
        <v>0</v>
      </c>
      <c r="AA78" s="154"/>
    </row>
    <row r="79" spans="1:27" x14ac:dyDescent="0.15">
      <c r="A79" s="42" t="s">
        <v>544</v>
      </c>
      <c r="B79" s="53">
        <f t="shared" si="61"/>
        <v>0</v>
      </c>
      <c r="C79" s="53">
        <f t="shared" si="62"/>
        <v>0</v>
      </c>
      <c r="D79" s="53">
        <f t="shared" si="63"/>
        <v>0</v>
      </c>
      <c r="E79" s="53">
        <f t="shared" si="64"/>
        <v>0</v>
      </c>
      <c r="F79" s="53">
        <f t="shared" si="65"/>
        <v>0</v>
      </c>
      <c r="G79" s="204">
        <f t="shared" si="66"/>
        <v>0</v>
      </c>
      <c r="H79" s="204">
        <f t="shared" si="72"/>
        <v>0</v>
      </c>
      <c r="I79" s="204">
        <f t="shared" si="67"/>
        <v>0</v>
      </c>
      <c r="J79" s="204">
        <f t="shared" si="68"/>
        <v>0</v>
      </c>
      <c r="K79" s="204">
        <f t="shared" si="69"/>
        <v>0</v>
      </c>
      <c r="L79" s="204">
        <f t="shared" si="70"/>
        <v>0</v>
      </c>
      <c r="M79" s="204">
        <f t="shared" si="73"/>
        <v>0</v>
      </c>
      <c r="N79" s="204">
        <f t="shared" si="74"/>
        <v>0</v>
      </c>
      <c r="O79" s="364">
        <f t="shared" si="81"/>
        <v>0</v>
      </c>
      <c r="P79" s="213">
        <f t="shared" si="80"/>
        <v>0</v>
      </c>
      <c r="Q79" s="92">
        <f t="shared" si="80"/>
        <v>0</v>
      </c>
      <c r="R79" s="92">
        <f t="shared" si="80"/>
        <v>0</v>
      </c>
      <c r="S79" s="92">
        <f t="shared" si="80"/>
        <v>0</v>
      </c>
      <c r="T79" s="92">
        <f t="shared" si="80"/>
        <v>0</v>
      </c>
      <c r="U79" s="92"/>
      <c r="AA79" s="154"/>
    </row>
    <row r="80" spans="1:27" x14ac:dyDescent="0.15">
      <c r="A80" s="42" t="s">
        <v>53</v>
      </c>
      <c r="B80" s="53">
        <f t="shared" si="61"/>
        <v>0</v>
      </c>
      <c r="C80" s="53">
        <f t="shared" si="62"/>
        <v>0</v>
      </c>
      <c r="D80" s="53">
        <f t="shared" si="63"/>
        <v>0</v>
      </c>
      <c r="E80" s="53">
        <f t="shared" si="64"/>
        <v>0</v>
      </c>
      <c r="F80" s="53">
        <f t="shared" si="65"/>
        <v>0</v>
      </c>
      <c r="G80" s="204">
        <f t="shared" si="66"/>
        <v>0</v>
      </c>
      <c r="H80" s="204">
        <f t="shared" si="72"/>
        <v>0</v>
      </c>
      <c r="I80" s="204">
        <f t="shared" si="67"/>
        <v>0</v>
      </c>
      <c r="J80" s="204">
        <f t="shared" si="68"/>
        <v>0</v>
      </c>
      <c r="K80" s="204">
        <f t="shared" si="69"/>
        <v>0</v>
      </c>
      <c r="L80" s="204">
        <f t="shared" si="70"/>
        <v>0</v>
      </c>
      <c r="M80" s="204">
        <f t="shared" si="73"/>
        <v>0</v>
      </c>
      <c r="N80" s="204">
        <f t="shared" si="74"/>
        <v>0</v>
      </c>
      <c r="O80" s="364">
        <f t="shared" si="81"/>
        <v>0</v>
      </c>
      <c r="P80" s="213">
        <f t="shared" si="80"/>
        <v>0</v>
      </c>
      <c r="Q80" s="92">
        <f t="shared" si="80"/>
        <v>0</v>
      </c>
      <c r="R80" s="92">
        <f t="shared" si="80"/>
        <v>0</v>
      </c>
      <c r="S80" s="92">
        <f t="shared" si="80"/>
        <v>0</v>
      </c>
      <c r="T80" s="92">
        <f t="shared" si="80"/>
        <v>0</v>
      </c>
      <c r="U80" s="92"/>
      <c r="AA80" s="154"/>
    </row>
    <row r="81" spans="1:27" x14ac:dyDescent="0.15">
      <c r="A81" s="42" t="s">
        <v>54</v>
      </c>
      <c r="B81" s="53">
        <f t="shared" si="61"/>
        <v>0</v>
      </c>
      <c r="C81" s="53">
        <f t="shared" si="62"/>
        <v>0</v>
      </c>
      <c r="D81" s="53">
        <f t="shared" si="63"/>
        <v>0</v>
      </c>
      <c r="E81" s="53">
        <f t="shared" si="64"/>
        <v>0</v>
      </c>
      <c r="F81" s="53">
        <f t="shared" si="65"/>
        <v>0</v>
      </c>
      <c r="G81" s="204">
        <f t="shared" si="66"/>
        <v>0</v>
      </c>
      <c r="H81" s="204">
        <f t="shared" si="72"/>
        <v>0</v>
      </c>
      <c r="I81" s="204">
        <f t="shared" si="67"/>
        <v>0</v>
      </c>
      <c r="J81" s="204">
        <f t="shared" si="68"/>
        <v>0</v>
      </c>
      <c r="K81" s="204">
        <f t="shared" si="69"/>
        <v>0</v>
      </c>
      <c r="L81" s="204">
        <f t="shared" si="70"/>
        <v>0</v>
      </c>
      <c r="M81" s="204">
        <f t="shared" si="73"/>
        <v>0</v>
      </c>
      <c r="N81" s="204">
        <f t="shared" si="74"/>
        <v>0</v>
      </c>
      <c r="O81" s="364">
        <f t="shared" si="81"/>
        <v>0</v>
      </c>
      <c r="P81" s="213">
        <f t="shared" si="80"/>
        <v>0</v>
      </c>
      <c r="Q81" s="92">
        <f t="shared" si="80"/>
        <v>0</v>
      </c>
      <c r="R81" s="92">
        <f t="shared" si="80"/>
        <v>0</v>
      </c>
      <c r="S81" s="92">
        <f t="shared" si="80"/>
        <v>0</v>
      </c>
      <c r="T81" s="92">
        <f t="shared" si="80"/>
        <v>0</v>
      </c>
      <c r="U81" s="92"/>
      <c r="AA81" s="154"/>
    </row>
    <row r="82" spans="1:27" x14ac:dyDescent="0.15">
      <c r="A82" s="72" t="s">
        <v>38</v>
      </c>
      <c r="B82" s="61">
        <f t="shared" si="61"/>
        <v>0</v>
      </c>
      <c r="C82" s="61">
        <f t="shared" si="62"/>
        <v>0</v>
      </c>
      <c r="D82" s="61">
        <f t="shared" si="63"/>
        <v>0</v>
      </c>
      <c r="E82" s="61">
        <f t="shared" si="64"/>
        <v>0</v>
      </c>
      <c r="F82" s="61">
        <f t="shared" si="65"/>
        <v>0</v>
      </c>
      <c r="G82" s="205">
        <f t="shared" si="66"/>
        <v>0</v>
      </c>
      <c r="H82" s="205">
        <f t="shared" si="72"/>
        <v>0</v>
      </c>
      <c r="I82" s="205">
        <f t="shared" si="67"/>
        <v>0</v>
      </c>
      <c r="J82" s="205">
        <f t="shared" si="68"/>
        <v>0</v>
      </c>
      <c r="K82" s="205">
        <f t="shared" si="69"/>
        <v>0</v>
      </c>
      <c r="L82" s="205">
        <f t="shared" si="70"/>
        <v>0</v>
      </c>
      <c r="M82" s="205">
        <f t="shared" si="73"/>
        <v>0</v>
      </c>
      <c r="N82" s="205">
        <f t="shared" si="74"/>
        <v>0</v>
      </c>
      <c r="O82" s="364" t="str">
        <f t="shared" si="81"/>
        <v>0%</v>
      </c>
      <c r="P82" s="213">
        <f t="shared" si="80"/>
        <v>0</v>
      </c>
      <c r="Q82" s="92">
        <f t="shared" si="80"/>
        <v>0</v>
      </c>
      <c r="R82" s="92">
        <f t="shared" si="80"/>
        <v>0</v>
      </c>
      <c r="S82" s="92">
        <f t="shared" si="80"/>
        <v>0</v>
      </c>
      <c r="T82" s="92">
        <f t="shared" si="80"/>
        <v>0</v>
      </c>
      <c r="U82" s="92"/>
      <c r="AA82" s="154"/>
    </row>
    <row r="83" spans="1:27" x14ac:dyDescent="0.15">
      <c r="A83" s="76" t="s">
        <v>28</v>
      </c>
      <c r="B83" s="93">
        <f t="shared" si="61"/>
        <v>0</v>
      </c>
      <c r="C83" s="93">
        <f t="shared" si="62"/>
        <v>0</v>
      </c>
      <c r="D83" s="93">
        <f t="shared" si="63"/>
        <v>0</v>
      </c>
      <c r="E83" s="93">
        <f t="shared" si="64"/>
        <v>0</v>
      </c>
      <c r="F83" s="93">
        <f t="shared" si="65"/>
        <v>0</v>
      </c>
      <c r="G83" s="206">
        <f t="shared" si="66"/>
        <v>0</v>
      </c>
      <c r="H83" s="206">
        <f t="shared" si="72"/>
        <v>0</v>
      </c>
      <c r="I83" s="206">
        <f t="shared" si="67"/>
        <v>0</v>
      </c>
      <c r="J83" s="206">
        <f t="shared" si="68"/>
        <v>0</v>
      </c>
      <c r="K83" s="206">
        <f t="shared" si="69"/>
        <v>0</v>
      </c>
      <c r="L83" s="206">
        <f t="shared" si="70"/>
        <v>0</v>
      </c>
      <c r="M83" s="206">
        <f t="shared" si="73"/>
        <v>0</v>
      </c>
      <c r="N83" s="206">
        <f t="shared" si="74"/>
        <v>0</v>
      </c>
      <c r="O83" s="364" t="str">
        <f t="shared" si="81"/>
        <v>0%</v>
      </c>
      <c r="P83" s="213">
        <f t="shared" si="80"/>
        <v>0</v>
      </c>
      <c r="Q83" s="92">
        <f t="shared" si="80"/>
        <v>0</v>
      </c>
      <c r="R83" s="92">
        <f t="shared" si="80"/>
        <v>0</v>
      </c>
      <c r="S83" s="92">
        <f t="shared" si="80"/>
        <v>0</v>
      </c>
      <c r="T83" s="92">
        <f t="shared" si="80"/>
        <v>0</v>
      </c>
      <c r="U83" s="92"/>
      <c r="AA83" s="154"/>
    </row>
    <row r="84" spans="1:27" x14ac:dyDescent="0.15">
      <c r="A84" s="65" t="s">
        <v>36</v>
      </c>
      <c r="B84" s="39">
        <f t="shared" si="61"/>
        <v>0.99880000000000002</v>
      </c>
      <c r="C84" s="39">
        <f t="shared" si="62"/>
        <v>0.99880000000000002</v>
      </c>
      <c r="D84" s="39">
        <f t="shared" si="63"/>
        <v>0.99880000000000002</v>
      </c>
      <c r="E84" s="39">
        <f t="shared" si="64"/>
        <v>0.99880000000000002</v>
      </c>
      <c r="F84" s="39">
        <f t="shared" si="65"/>
        <v>0.99880000000000002</v>
      </c>
      <c r="G84" s="207">
        <f t="shared" si="66"/>
        <v>0.99880000000000002</v>
      </c>
      <c r="H84" s="207">
        <f t="shared" si="72"/>
        <v>0.99880000000000002</v>
      </c>
      <c r="I84" s="207">
        <f t="shared" si="67"/>
        <v>0.99880000000000002</v>
      </c>
      <c r="J84" s="207">
        <f t="shared" si="68"/>
        <v>0.99880000000000002</v>
      </c>
      <c r="K84" s="207">
        <f t="shared" si="69"/>
        <v>0.99880000000000002</v>
      </c>
      <c r="L84" s="207">
        <f t="shared" si="70"/>
        <v>0.99880000000000002</v>
      </c>
      <c r="M84" s="207">
        <f t="shared" si="73"/>
        <v>0.99880000000000002</v>
      </c>
      <c r="N84" s="207">
        <f t="shared" si="74"/>
        <v>0.99880000000000002</v>
      </c>
      <c r="O84" s="364">
        <f>O85</f>
        <v>0.99866887992224551</v>
      </c>
      <c r="P84" s="225">
        <f t="shared" si="80"/>
        <v>0.99873700677769439</v>
      </c>
      <c r="Q84" s="226">
        <f t="shared" si="80"/>
        <v>0.99879999999999991</v>
      </c>
      <c r="R84" s="226">
        <f t="shared" si="80"/>
        <v>0.99880000000000002</v>
      </c>
      <c r="S84" s="226">
        <f t="shared" si="80"/>
        <v>0.99880000000000002</v>
      </c>
      <c r="T84" s="226">
        <f t="shared" si="80"/>
        <v>0</v>
      </c>
      <c r="U84" s="226"/>
      <c r="AA84" s="154"/>
    </row>
    <row r="85" spans="1:27" x14ac:dyDescent="0.35">
      <c r="A85" s="40" t="s">
        <v>460</v>
      </c>
      <c r="B85" s="41">
        <f t="shared" si="61"/>
        <v>0.99880000000000002</v>
      </c>
      <c r="C85" s="41">
        <f t="shared" si="62"/>
        <v>0.99880000000000002</v>
      </c>
      <c r="D85" s="41">
        <f t="shared" si="63"/>
        <v>0.99880000000000002</v>
      </c>
      <c r="E85" s="41">
        <f t="shared" si="64"/>
        <v>0.99880000000000002</v>
      </c>
      <c r="F85" s="41">
        <f t="shared" si="65"/>
        <v>0.99880000000000002</v>
      </c>
      <c r="G85" s="208">
        <f t="shared" si="66"/>
        <v>0.99880000000000002</v>
      </c>
      <c r="H85" s="208">
        <f t="shared" si="72"/>
        <v>0.99880000000000002</v>
      </c>
      <c r="I85" s="208">
        <f t="shared" si="67"/>
        <v>0.99880000000000002</v>
      </c>
      <c r="J85" s="208">
        <f t="shared" si="68"/>
        <v>0.99880000000000002</v>
      </c>
      <c r="K85" s="208">
        <f t="shared" si="69"/>
        <v>0.99880000000000002</v>
      </c>
      <c r="L85" s="208">
        <f t="shared" si="70"/>
        <v>0.99880000000000002</v>
      </c>
      <c r="M85" s="208">
        <f t="shared" si="73"/>
        <v>0.99880000000000002</v>
      </c>
      <c r="N85" s="208">
        <f t="shared" si="74"/>
        <v>0.99880000000000002</v>
      </c>
      <c r="O85" s="364">
        <f t="shared" ref="O85:O94" si="82">_xlfn.IFNA(VLOOKUP(A85,$W$52:$Y$86,2,0),"0%")</f>
        <v>0.99866887992224551</v>
      </c>
      <c r="P85" s="225">
        <f t="shared" si="80"/>
        <v>0.99873700677769439</v>
      </c>
      <c r="Q85" s="226">
        <f t="shared" si="80"/>
        <v>0.99879999999999991</v>
      </c>
      <c r="R85" s="226">
        <f t="shared" si="80"/>
        <v>0.99880000000000002</v>
      </c>
      <c r="S85" s="226">
        <f t="shared" si="80"/>
        <v>0.99880000000000002</v>
      </c>
      <c r="T85" s="226">
        <f t="shared" si="80"/>
        <v>0</v>
      </c>
      <c r="U85" s="226"/>
      <c r="AA85" s="154"/>
    </row>
    <row r="86" spans="1:27" x14ac:dyDescent="0.15">
      <c r="A86" s="42" t="s">
        <v>55</v>
      </c>
      <c r="B86" s="53">
        <f t="shared" si="61"/>
        <v>0</v>
      </c>
      <c r="C86" s="53">
        <f t="shared" si="62"/>
        <v>0</v>
      </c>
      <c r="D86" s="53">
        <f t="shared" si="63"/>
        <v>0</v>
      </c>
      <c r="E86" s="53">
        <f t="shared" si="64"/>
        <v>0</v>
      </c>
      <c r="F86" s="53">
        <f t="shared" si="65"/>
        <v>0</v>
      </c>
      <c r="G86" s="204">
        <f t="shared" si="66"/>
        <v>0</v>
      </c>
      <c r="H86" s="204">
        <f t="shared" si="72"/>
        <v>0</v>
      </c>
      <c r="I86" s="204">
        <f t="shared" si="67"/>
        <v>0</v>
      </c>
      <c r="J86" s="204">
        <f t="shared" si="68"/>
        <v>0</v>
      </c>
      <c r="K86" s="204">
        <f t="shared" si="69"/>
        <v>0</v>
      </c>
      <c r="L86" s="204">
        <f t="shared" si="70"/>
        <v>0</v>
      </c>
      <c r="M86" s="204">
        <f t="shared" si="73"/>
        <v>0</v>
      </c>
      <c r="N86" s="204">
        <f t="shared" si="74"/>
        <v>0</v>
      </c>
      <c r="O86" s="364">
        <f t="shared" si="82"/>
        <v>0</v>
      </c>
      <c r="P86" s="213">
        <f t="shared" si="80"/>
        <v>0</v>
      </c>
      <c r="Q86" s="92">
        <f t="shared" si="80"/>
        <v>0</v>
      </c>
      <c r="R86" s="92">
        <f t="shared" si="80"/>
        <v>0</v>
      </c>
      <c r="S86" s="92">
        <f t="shared" si="80"/>
        <v>0</v>
      </c>
      <c r="T86" s="92">
        <f t="shared" si="80"/>
        <v>0</v>
      </c>
      <c r="U86" s="92"/>
      <c r="AA86" s="154"/>
    </row>
    <row r="87" spans="1:27" x14ac:dyDescent="0.15">
      <c r="A87" s="42" t="s">
        <v>56</v>
      </c>
      <c r="B87" s="53">
        <f t="shared" si="61"/>
        <v>0</v>
      </c>
      <c r="C87" s="53">
        <f t="shared" si="62"/>
        <v>0</v>
      </c>
      <c r="D87" s="53">
        <f t="shared" si="63"/>
        <v>0</v>
      </c>
      <c r="E87" s="53">
        <f t="shared" si="64"/>
        <v>0</v>
      </c>
      <c r="F87" s="53">
        <f t="shared" si="65"/>
        <v>0</v>
      </c>
      <c r="G87" s="204">
        <f t="shared" si="66"/>
        <v>0</v>
      </c>
      <c r="H87" s="204">
        <f t="shared" si="72"/>
        <v>0</v>
      </c>
      <c r="I87" s="204">
        <f t="shared" si="67"/>
        <v>0</v>
      </c>
      <c r="J87" s="204">
        <f t="shared" si="68"/>
        <v>0</v>
      </c>
      <c r="K87" s="204">
        <f t="shared" si="69"/>
        <v>0</v>
      </c>
      <c r="L87" s="204">
        <f t="shared" si="70"/>
        <v>0</v>
      </c>
      <c r="M87" s="204">
        <f t="shared" si="73"/>
        <v>0</v>
      </c>
      <c r="N87" s="204">
        <f t="shared" si="74"/>
        <v>0</v>
      </c>
      <c r="O87" s="364">
        <f t="shared" si="82"/>
        <v>0</v>
      </c>
      <c r="P87" s="213">
        <f t="shared" ref="P87:T93" si="83">IF(P$53=0,0%,SUMPRODUCT(($B$50:$O$50=P$50)*$B$53:$O$53*$B87:$O87)/P$53)</f>
        <v>0</v>
      </c>
      <c r="Q87" s="92">
        <f t="shared" si="83"/>
        <v>0</v>
      </c>
      <c r="R87" s="92">
        <f t="shared" si="83"/>
        <v>0</v>
      </c>
      <c r="S87" s="92">
        <f t="shared" si="83"/>
        <v>0</v>
      </c>
      <c r="T87" s="92">
        <f t="shared" si="83"/>
        <v>0</v>
      </c>
      <c r="U87" s="92"/>
      <c r="AA87" s="154"/>
    </row>
    <row r="88" spans="1:27" x14ac:dyDescent="0.15">
      <c r="A88" s="42" t="s">
        <v>57</v>
      </c>
      <c r="B88" s="53">
        <f t="shared" si="61"/>
        <v>0</v>
      </c>
      <c r="C88" s="53">
        <f t="shared" si="62"/>
        <v>0</v>
      </c>
      <c r="D88" s="53">
        <f t="shared" si="63"/>
        <v>0</v>
      </c>
      <c r="E88" s="53">
        <f t="shared" si="64"/>
        <v>0</v>
      </c>
      <c r="F88" s="53">
        <f t="shared" si="65"/>
        <v>0</v>
      </c>
      <c r="G88" s="204">
        <f t="shared" si="66"/>
        <v>0</v>
      </c>
      <c r="H88" s="204">
        <f t="shared" si="72"/>
        <v>0</v>
      </c>
      <c r="I88" s="204">
        <f t="shared" si="67"/>
        <v>0</v>
      </c>
      <c r="J88" s="204">
        <f t="shared" si="68"/>
        <v>0</v>
      </c>
      <c r="K88" s="204">
        <f t="shared" si="69"/>
        <v>0</v>
      </c>
      <c r="L88" s="204">
        <f t="shared" si="70"/>
        <v>0</v>
      </c>
      <c r="M88" s="204">
        <f t="shared" si="73"/>
        <v>0</v>
      </c>
      <c r="N88" s="204">
        <f t="shared" si="74"/>
        <v>0</v>
      </c>
      <c r="O88" s="364">
        <f t="shared" si="82"/>
        <v>0</v>
      </c>
      <c r="P88" s="213">
        <f t="shared" si="83"/>
        <v>0</v>
      </c>
      <c r="Q88" s="92">
        <f t="shared" si="83"/>
        <v>0</v>
      </c>
      <c r="R88" s="92">
        <f t="shared" si="83"/>
        <v>0</v>
      </c>
      <c r="S88" s="92">
        <f t="shared" si="83"/>
        <v>0</v>
      </c>
      <c r="T88" s="92">
        <f t="shared" si="83"/>
        <v>0</v>
      </c>
      <c r="U88" s="92"/>
      <c r="AA88" s="154"/>
    </row>
    <row r="89" spans="1:27" x14ac:dyDescent="0.15">
      <c r="A89" s="42" t="s">
        <v>58</v>
      </c>
      <c r="B89" s="53">
        <f t="shared" si="61"/>
        <v>1.1999999999999999E-3</v>
      </c>
      <c r="C89" s="53">
        <f t="shared" si="62"/>
        <v>1.1999999999999999E-3</v>
      </c>
      <c r="D89" s="53">
        <f t="shared" si="63"/>
        <v>1.1999999999999999E-3</v>
      </c>
      <c r="E89" s="53">
        <f t="shared" si="64"/>
        <v>1.1999999999999999E-3</v>
      </c>
      <c r="F89" s="53">
        <f t="shared" si="65"/>
        <v>1.1999999999999999E-3</v>
      </c>
      <c r="G89" s="204">
        <f t="shared" si="66"/>
        <v>1.1999999999999999E-3</v>
      </c>
      <c r="H89" s="204">
        <f t="shared" si="72"/>
        <v>1.1999999999999999E-3</v>
      </c>
      <c r="I89" s="204">
        <f t="shared" si="67"/>
        <v>1.1999999999999999E-3</v>
      </c>
      <c r="J89" s="204">
        <f t="shared" si="68"/>
        <v>1.1999999999999999E-3</v>
      </c>
      <c r="K89" s="204">
        <f t="shared" si="69"/>
        <v>1.1999999999999999E-3</v>
      </c>
      <c r="L89" s="204">
        <f t="shared" si="70"/>
        <v>1.1999999999999999E-3</v>
      </c>
      <c r="M89" s="204">
        <f t="shared" si="73"/>
        <v>1.1999999999999999E-3</v>
      </c>
      <c r="N89" s="204">
        <f t="shared" si="74"/>
        <v>1.1999999999999999E-3</v>
      </c>
      <c r="O89" s="364">
        <f t="shared" si="82"/>
        <v>1.3311200777545429E-3</v>
      </c>
      <c r="P89" s="213">
        <f t="shared" si="83"/>
        <v>1.2629932223055479E-3</v>
      </c>
      <c r="Q89" s="92">
        <f t="shared" si="83"/>
        <v>1.2000000000000001E-3</v>
      </c>
      <c r="R89" s="92">
        <f t="shared" si="83"/>
        <v>1.1999999999999999E-3</v>
      </c>
      <c r="S89" s="92">
        <f t="shared" si="83"/>
        <v>1.1999999999999999E-3</v>
      </c>
      <c r="T89" s="92">
        <f t="shared" si="83"/>
        <v>0</v>
      </c>
      <c r="U89" s="92"/>
      <c r="AA89" s="154"/>
    </row>
    <row r="90" spans="1:27" x14ac:dyDescent="0.15">
      <c r="A90" s="72" t="s">
        <v>39</v>
      </c>
      <c r="B90" s="61">
        <f t="shared" si="61"/>
        <v>0</v>
      </c>
      <c r="C90" s="61">
        <f t="shared" si="62"/>
        <v>0</v>
      </c>
      <c r="D90" s="61">
        <f t="shared" si="63"/>
        <v>0</v>
      </c>
      <c r="E90" s="61">
        <f t="shared" si="64"/>
        <v>0</v>
      </c>
      <c r="F90" s="61">
        <f t="shared" si="65"/>
        <v>0</v>
      </c>
      <c r="G90" s="205">
        <f t="shared" si="66"/>
        <v>0</v>
      </c>
      <c r="H90" s="205">
        <f t="shared" si="72"/>
        <v>0</v>
      </c>
      <c r="I90" s="205">
        <f t="shared" si="67"/>
        <v>0</v>
      </c>
      <c r="J90" s="205">
        <f t="shared" si="68"/>
        <v>0</v>
      </c>
      <c r="K90" s="205">
        <f t="shared" si="69"/>
        <v>0</v>
      </c>
      <c r="L90" s="205">
        <f t="shared" si="70"/>
        <v>0</v>
      </c>
      <c r="M90" s="205">
        <f t="shared" si="73"/>
        <v>0</v>
      </c>
      <c r="N90" s="205">
        <f t="shared" si="74"/>
        <v>0</v>
      </c>
      <c r="O90" s="364" t="str">
        <f t="shared" si="82"/>
        <v>0%</v>
      </c>
      <c r="P90" s="213">
        <f t="shared" si="83"/>
        <v>0</v>
      </c>
      <c r="Q90" s="92">
        <f t="shared" si="83"/>
        <v>0</v>
      </c>
      <c r="R90" s="92">
        <f t="shared" si="83"/>
        <v>0</v>
      </c>
      <c r="S90" s="92">
        <f t="shared" si="83"/>
        <v>0</v>
      </c>
      <c r="T90" s="92">
        <f t="shared" si="83"/>
        <v>0</v>
      </c>
      <c r="U90" s="92"/>
      <c r="AA90" s="154"/>
    </row>
    <row r="91" spans="1:27" x14ac:dyDescent="0.15">
      <c r="A91" s="76" t="s">
        <v>28</v>
      </c>
      <c r="B91" s="93">
        <f t="shared" si="61"/>
        <v>0</v>
      </c>
      <c r="C91" s="93">
        <f t="shared" si="62"/>
        <v>0</v>
      </c>
      <c r="D91" s="93">
        <f t="shared" si="63"/>
        <v>0</v>
      </c>
      <c r="E91" s="93">
        <f t="shared" si="64"/>
        <v>0</v>
      </c>
      <c r="F91" s="93">
        <f t="shared" si="65"/>
        <v>0</v>
      </c>
      <c r="G91" s="206">
        <f t="shared" si="66"/>
        <v>0</v>
      </c>
      <c r="H91" s="206">
        <f t="shared" si="72"/>
        <v>0</v>
      </c>
      <c r="I91" s="206">
        <f t="shared" si="67"/>
        <v>0</v>
      </c>
      <c r="J91" s="206">
        <f t="shared" si="68"/>
        <v>0</v>
      </c>
      <c r="K91" s="206">
        <f t="shared" si="69"/>
        <v>0</v>
      </c>
      <c r="L91" s="206">
        <f t="shared" si="70"/>
        <v>0</v>
      </c>
      <c r="M91" s="206">
        <f t="shared" si="73"/>
        <v>0</v>
      </c>
      <c r="N91" s="206">
        <f t="shared" si="74"/>
        <v>0</v>
      </c>
      <c r="O91" s="364" t="str">
        <f t="shared" si="82"/>
        <v>0%</v>
      </c>
      <c r="P91" s="213">
        <f t="shared" si="83"/>
        <v>0</v>
      </c>
      <c r="Q91" s="92">
        <f t="shared" si="83"/>
        <v>0</v>
      </c>
      <c r="R91" s="92">
        <f t="shared" si="83"/>
        <v>0</v>
      </c>
      <c r="S91" s="92">
        <f t="shared" si="83"/>
        <v>0</v>
      </c>
      <c r="T91" s="92">
        <f t="shared" si="83"/>
        <v>0</v>
      </c>
      <c r="U91" s="92"/>
      <c r="AA91" s="154"/>
    </row>
    <row r="92" spans="1:27" x14ac:dyDescent="0.15">
      <c r="A92" s="81" t="s">
        <v>478</v>
      </c>
      <c r="B92" s="8">
        <f>F46</f>
        <v>0</v>
      </c>
      <c r="C92" s="8">
        <f>K46</f>
        <v>0</v>
      </c>
      <c r="D92" s="8">
        <f>P46</f>
        <v>0</v>
      </c>
      <c r="E92" s="8">
        <f>U46</f>
        <v>0</v>
      </c>
      <c r="F92" s="8">
        <f>Z46</f>
        <v>0</v>
      </c>
      <c r="G92" s="201">
        <f>AE46</f>
        <v>0</v>
      </c>
      <c r="H92" s="201">
        <f t="shared" si="72"/>
        <v>0</v>
      </c>
      <c r="I92" s="201">
        <f t="shared" si="67"/>
        <v>0</v>
      </c>
      <c r="J92" s="201">
        <f t="shared" si="68"/>
        <v>0</v>
      </c>
      <c r="K92" s="201">
        <f t="shared" si="69"/>
        <v>0</v>
      </c>
      <c r="L92" s="201">
        <f t="shared" si="70"/>
        <v>0</v>
      </c>
      <c r="M92" s="201">
        <f t="shared" si="73"/>
        <v>0</v>
      </c>
      <c r="N92" s="201">
        <f t="shared" si="74"/>
        <v>0</v>
      </c>
      <c r="O92" s="364" t="str">
        <f t="shared" si="82"/>
        <v>0%</v>
      </c>
      <c r="P92" s="213">
        <f t="shared" si="83"/>
        <v>0</v>
      </c>
      <c r="Q92" s="92">
        <f t="shared" si="83"/>
        <v>0</v>
      </c>
      <c r="R92" s="92">
        <f t="shared" si="83"/>
        <v>0</v>
      </c>
      <c r="S92" s="92">
        <f t="shared" si="83"/>
        <v>0</v>
      </c>
      <c r="T92" s="92">
        <f t="shared" si="83"/>
        <v>0</v>
      </c>
      <c r="U92" s="92"/>
      <c r="AA92" s="154"/>
    </row>
    <row r="93" spans="1:27" x14ac:dyDescent="0.15">
      <c r="A93" s="81" t="s">
        <v>479</v>
      </c>
      <c r="B93" s="8">
        <f>G46</f>
        <v>1.37E-2</v>
      </c>
      <c r="C93" s="8">
        <f>L46</f>
        <v>0</v>
      </c>
      <c r="D93" s="8">
        <f>Q46</f>
        <v>0</v>
      </c>
      <c r="E93" s="8">
        <f>V46</f>
        <v>0</v>
      </c>
      <c r="F93" s="8">
        <f>AA46</f>
        <v>0</v>
      </c>
      <c r="G93" s="201">
        <f>AF46</f>
        <v>0</v>
      </c>
      <c r="H93" s="201">
        <f t="shared" si="72"/>
        <v>0</v>
      </c>
      <c r="I93" s="201">
        <f t="shared" si="67"/>
        <v>0</v>
      </c>
      <c r="J93" s="201">
        <f t="shared" si="68"/>
        <v>0</v>
      </c>
      <c r="K93" s="201">
        <f t="shared" si="69"/>
        <v>0</v>
      </c>
      <c r="L93" s="201">
        <f t="shared" si="70"/>
        <v>0</v>
      </c>
      <c r="M93" s="201">
        <f t="shared" si="73"/>
        <v>0</v>
      </c>
      <c r="N93" s="201">
        <f t="shared" si="74"/>
        <v>0</v>
      </c>
      <c r="O93" s="364" t="str">
        <f t="shared" si="82"/>
        <v>0%</v>
      </c>
      <c r="P93" s="213">
        <f t="shared" si="83"/>
        <v>0</v>
      </c>
      <c r="Q93" s="92">
        <f t="shared" si="83"/>
        <v>0</v>
      </c>
      <c r="R93" s="92">
        <f t="shared" si="83"/>
        <v>0</v>
      </c>
      <c r="S93" s="92">
        <f t="shared" si="83"/>
        <v>0</v>
      </c>
      <c r="T93" s="92">
        <f t="shared" si="83"/>
        <v>0</v>
      </c>
      <c r="U93" s="92"/>
      <c r="AA93" s="154"/>
    </row>
    <row r="94" spans="1:27" x14ac:dyDescent="0.15">
      <c r="O94" s="364" t="str">
        <f t="shared" si="82"/>
        <v>0%</v>
      </c>
    </row>
  </sheetData>
  <mergeCells count="33">
    <mergeCell ref="BM4:BQ4"/>
    <mergeCell ref="A48:K48"/>
    <mergeCell ref="A49:O49"/>
    <mergeCell ref="P49:U49"/>
    <mergeCell ref="W49:X49"/>
    <mergeCell ref="AI4:AM4"/>
    <mergeCell ref="AN4:AR4"/>
    <mergeCell ref="AS4:AW4"/>
    <mergeCell ref="AX4:BB4"/>
    <mergeCell ref="BC4:BG4"/>
    <mergeCell ref="BH4:BL4"/>
    <mergeCell ref="AX3:BB3"/>
    <mergeCell ref="BC3:BG3"/>
    <mergeCell ref="BH3:BL3"/>
    <mergeCell ref="BM3:BQ3"/>
    <mergeCell ref="E4:I4"/>
    <mergeCell ref="J4:N4"/>
    <mergeCell ref="O4:S4"/>
    <mergeCell ref="T4:X4"/>
    <mergeCell ref="Y4:AC4"/>
    <mergeCell ref="AD4:AH4"/>
    <mergeCell ref="T3:X3"/>
    <mergeCell ref="Y3:AC3"/>
    <mergeCell ref="AD3:AH3"/>
    <mergeCell ref="AI3:AM3"/>
    <mergeCell ref="AN3:AR3"/>
    <mergeCell ref="AS3:AW3"/>
    <mergeCell ref="O3:S3"/>
    <mergeCell ref="B2:C2"/>
    <mergeCell ref="D2:D3"/>
    <mergeCell ref="E2:M2"/>
    <mergeCell ref="E3:I3"/>
    <mergeCell ref="J3:N3"/>
  </mergeCells>
  <phoneticPr fontId="2" type="noConversion"/>
  <conditionalFormatting sqref="H21:I21">
    <cfRule type="cellIs" dxfId="12526" priority="401" operator="lessThan">
      <formula>#REF!</formula>
    </cfRule>
  </conditionalFormatting>
  <conditionalFormatting sqref="H9:I9">
    <cfRule type="cellIs" dxfId="12525" priority="403" operator="lessThan">
      <formula>#REF!</formula>
    </cfRule>
    <cfRule type="cellIs" dxfId="12524" priority="404" operator="greaterThan">
      <formula>#REF!</formula>
    </cfRule>
  </conditionalFormatting>
  <conditionalFormatting sqref="H10:I10">
    <cfRule type="cellIs" dxfId="12523" priority="402" operator="lessThan">
      <formula>#REF!</formula>
    </cfRule>
  </conditionalFormatting>
  <conditionalFormatting sqref="H11:I11">
    <cfRule type="cellIs" dxfId="12522" priority="400" operator="lessThan">
      <formula>#REF!</formula>
    </cfRule>
  </conditionalFormatting>
  <conditionalFormatting sqref="H12:I12">
    <cfRule type="cellIs" dxfId="12521" priority="399" operator="lessThan">
      <formula>#REF!</formula>
    </cfRule>
  </conditionalFormatting>
  <conditionalFormatting sqref="O19 O17">
    <cfRule type="cellIs" dxfId="12520" priority="398" operator="greaterThan">
      <formula>#REF!</formula>
    </cfRule>
  </conditionalFormatting>
  <conditionalFormatting sqref="H20:I20">
    <cfRule type="cellIs" dxfId="12519" priority="405" operator="lessThan">
      <formula>#REF!</formula>
    </cfRule>
    <cfRule type="cellIs" dxfId="12518" priority="406" operator="lessThan">
      <formula>#REF!</formula>
    </cfRule>
  </conditionalFormatting>
  <conditionalFormatting sqref="M21">
    <cfRule type="cellIs" dxfId="12517" priority="395" operator="lessThan">
      <formula>#REF!</formula>
    </cfRule>
  </conditionalFormatting>
  <conditionalFormatting sqref="M11:N11">
    <cfRule type="cellIs" dxfId="12516" priority="394" operator="lessThan">
      <formula>#REF!</formula>
    </cfRule>
  </conditionalFormatting>
  <conditionalFormatting sqref="M12:N12">
    <cfRule type="cellIs" dxfId="12515" priority="393" operator="lessThan">
      <formula>#REF!</formula>
    </cfRule>
  </conditionalFormatting>
  <conditionalFormatting sqref="M20">
    <cfRule type="cellIs" dxfId="12514" priority="396" operator="lessThan">
      <formula>#REF!</formula>
    </cfRule>
    <cfRule type="cellIs" dxfId="12513" priority="397" operator="lessThan">
      <formula>#REF!</formula>
    </cfRule>
  </conditionalFormatting>
  <conditionalFormatting sqref="H30:I30">
    <cfRule type="cellIs" dxfId="12512" priority="390" operator="lessThan">
      <formula>#REF!</formula>
    </cfRule>
  </conditionalFormatting>
  <conditionalFormatting sqref="H29:I29">
    <cfRule type="cellIs" dxfId="12511" priority="391" operator="lessThan">
      <formula>#REF!</formula>
    </cfRule>
    <cfRule type="cellIs" dxfId="12510" priority="392" operator="lessThan">
      <formula>#REF!</formula>
    </cfRule>
  </conditionalFormatting>
  <conditionalFormatting sqref="M30">
    <cfRule type="cellIs" dxfId="12509" priority="387" operator="lessThan">
      <formula>#REF!</formula>
    </cfRule>
  </conditionalFormatting>
  <conditionalFormatting sqref="M29">
    <cfRule type="cellIs" dxfId="12508" priority="388" operator="lessThan">
      <formula>#REF!</formula>
    </cfRule>
    <cfRule type="cellIs" dxfId="12507" priority="389" operator="lessThan">
      <formula>#REF!</formula>
    </cfRule>
  </conditionalFormatting>
  <conditionalFormatting sqref="H39:I39">
    <cfRule type="cellIs" dxfId="12506" priority="384" operator="lessThan">
      <formula>#REF!</formula>
    </cfRule>
  </conditionalFormatting>
  <conditionalFormatting sqref="H38:I38">
    <cfRule type="cellIs" dxfId="12505" priority="385" operator="lessThan">
      <formula>#REF!</formula>
    </cfRule>
    <cfRule type="cellIs" dxfId="12504" priority="386" operator="lessThan">
      <formula>#REF!</formula>
    </cfRule>
  </conditionalFormatting>
  <conditionalFormatting sqref="M39">
    <cfRule type="cellIs" dxfId="12503" priority="383" operator="lessThan">
      <formula>#REF!</formula>
    </cfRule>
  </conditionalFormatting>
  <conditionalFormatting sqref="R21">
    <cfRule type="cellIs" dxfId="12502" priority="380" operator="lessThan">
      <formula>#REF!</formula>
    </cfRule>
  </conditionalFormatting>
  <conditionalFormatting sqref="R11:S11">
    <cfRule type="cellIs" dxfId="12501" priority="379" operator="lessThan">
      <formula>#REF!</formula>
    </cfRule>
  </conditionalFormatting>
  <conditionalFormatting sqref="R12:S12">
    <cfRule type="cellIs" dxfId="12500" priority="378" operator="lessThan">
      <formula>#REF!</formula>
    </cfRule>
  </conditionalFormatting>
  <conditionalFormatting sqref="R20">
    <cfRule type="cellIs" dxfId="12499" priority="381" operator="lessThan">
      <formula>#REF!</formula>
    </cfRule>
    <cfRule type="cellIs" dxfId="12498" priority="382" operator="lessThan">
      <formula>#REF!</formula>
    </cfRule>
  </conditionalFormatting>
  <conditionalFormatting sqref="R30">
    <cfRule type="cellIs" dxfId="12497" priority="375" operator="lessThan">
      <formula>#REF!</formula>
    </cfRule>
  </conditionalFormatting>
  <conditionalFormatting sqref="R29">
    <cfRule type="cellIs" dxfId="12496" priority="376" operator="lessThan">
      <formula>#REF!</formula>
    </cfRule>
    <cfRule type="cellIs" dxfId="12495" priority="377" operator="lessThan">
      <formula>#REF!</formula>
    </cfRule>
  </conditionalFormatting>
  <conditionalFormatting sqref="R39">
    <cfRule type="cellIs" dxfId="12494" priority="374" operator="lessThan">
      <formula>#REF!</formula>
    </cfRule>
  </conditionalFormatting>
  <conditionalFormatting sqref="M9:N9">
    <cfRule type="cellIs" dxfId="12493" priority="372" operator="lessThan">
      <formula>#REF!</formula>
    </cfRule>
    <cfRule type="cellIs" dxfId="12492" priority="373" operator="greaterThan">
      <formula>#REF!</formula>
    </cfRule>
  </conditionalFormatting>
  <conditionalFormatting sqref="R9:S9">
    <cfRule type="cellIs" dxfId="12491" priority="370" operator="lessThan">
      <formula>#REF!</formula>
    </cfRule>
    <cfRule type="cellIs" dxfId="12490" priority="371" operator="greaterThan">
      <formula>#REF!</formula>
    </cfRule>
  </conditionalFormatting>
  <conditionalFormatting sqref="T19 T13:T15 T17">
    <cfRule type="cellIs" dxfId="12489" priority="369" operator="greaterThan">
      <formula>#REF!</formula>
    </cfRule>
  </conditionalFormatting>
  <conditionalFormatting sqref="W21">
    <cfRule type="cellIs" dxfId="12488" priority="366" operator="lessThan">
      <formula>#REF!</formula>
    </cfRule>
  </conditionalFormatting>
  <conditionalFormatting sqref="W11:X11">
    <cfRule type="cellIs" dxfId="12487" priority="365" operator="lessThan">
      <formula>#REF!</formula>
    </cfRule>
  </conditionalFormatting>
  <conditionalFormatting sqref="W12:X12">
    <cfRule type="cellIs" dxfId="12486" priority="364" operator="lessThan">
      <formula>#REF!</formula>
    </cfRule>
  </conditionalFormatting>
  <conditionalFormatting sqref="W20">
    <cfRule type="cellIs" dxfId="12485" priority="367" operator="lessThan">
      <formula>#REF!</formula>
    </cfRule>
    <cfRule type="cellIs" dxfId="12484" priority="368" operator="lessThan">
      <formula>#REF!</formula>
    </cfRule>
  </conditionalFormatting>
  <conditionalFormatting sqref="W30">
    <cfRule type="cellIs" dxfId="12483" priority="361" operator="lessThan">
      <formula>#REF!</formula>
    </cfRule>
  </conditionalFormatting>
  <conditionalFormatting sqref="W29">
    <cfRule type="cellIs" dxfId="12482" priority="362" operator="lessThan">
      <formula>#REF!</formula>
    </cfRule>
    <cfRule type="cellIs" dxfId="12481" priority="363" operator="lessThan">
      <formula>#REF!</formula>
    </cfRule>
  </conditionalFormatting>
  <conditionalFormatting sqref="W39">
    <cfRule type="cellIs" dxfId="12480" priority="360" operator="lessThan">
      <formula>#REF!</formula>
    </cfRule>
  </conditionalFormatting>
  <conditionalFormatting sqref="W9:X9">
    <cfRule type="cellIs" dxfId="12479" priority="358" operator="lessThan">
      <formula>#REF!</formula>
    </cfRule>
    <cfRule type="cellIs" dxfId="12478" priority="359" operator="greaterThan">
      <formula>#REF!</formula>
    </cfRule>
  </conditionalFormatting>
  <conditionalFormatting sqref="Y19 Y13:Y15 Y17">
    <cfRule type="cellIs" dxfId="12477" priority="357" operator="greaterThan">
      <formula>#REF!</formula>
    </cfRule>
  </conditionalFormatting>
  <conditionalFormatting sqref="AB21">
    <cfRule type="cellIs" dxfId="12476" priority="354" operator="lessThan">
      <formula>#REF!</formula>
    </cfRule>
  </conditionalFormatting>
  <conditionalFormatting sqref="AB11:AC11">
    <cfRule type="cellIs" dxfId="12475" priority="353" operator="lessThan">
      <formula>#REF!</formula>
    </cfRule>
  </conditionalFormatting>
  <conditionalFormatting sqref="AB12:AC12">
    <cfRule type="cellIs" dxfId="12474" priority="352" operator="lessThan">
      <formula>#REF!</formula>
    </cfRule>
  </conditionalFormatting>
  <conditionalFormatting sqref="AB20">
    <cfRule type="cellIs" dxfId="12473" priority="355" operator="lessThan">
      <formula>#REF!</formula>
    </cfRule>
    <cfRule type="cellIs" dxfId="12472" priority="356" operator="lessThan">
      <formula>#REF!</formula>
    </cfRule>
  </conditionalFormatting>
  <conditionalFormatting sqref="AB30">
    <cfRule type="cellIs" dxfId="12471" priority="349" operator="lessThan">
      <formula>#REF!</formula>
    </cfRule>
  </conditionalFormatting>
  <conditionalFormatting sqref="AB29">
    <cfRule type="cellIs" dxfId="12470" priority="350" operator="lessThan">
      <formula>#REF!</formula>
    </cfRule>
    <cfRule type="cellIs" dxfId="12469" priority="351" operator="lessThan">
      <formula>#REF!</formula>
    </cfRule>
  </conditionalFormatting>
  <conditionalFormatting sqref="AB39">
    <cfRule type="cellIs" dxfId="12468" priority="348" operator="lessThan">
      <formula>#REF!</formula>
    </cfRule>
  </conditionalFormatting>
  <conditionalFormatting sqref="AB9:AC9">
    <cfRule type="cellIs" dxfId="12467" priority="346" operator="lessThan">
      <formula>#REF!</formula>
    </cfRule>
    <cfRule type="cellIs" dxfId="12466" priority="347" operator="greaterThan">
      <formula>#REF!</formula>
    </cfRule>
  </conditionalFormatting>
  <conditionalFormatting sqref="AD19 AD13:AD15 AD17">
    <cfRule type="cellIs" dxfId="12465" priority="345" operator="greaterThan">
      <formula>#REF!</formula>
    </cfRule>
  </conditionalFormatting>
  <conditionalFormatting sqref="AG21">
    <cfRule type="cellIs" dxfId="12464" priority="342" operator="lessThan">
      <formula>#REF!</formula>
    </cfRule>
  </conditionalFormatting>
  <conditionalFormatting sqref="AG11:AH11">
    <cfRule type="cellIs" dxfId="12463" priority="341" operator="lessThan">
      <formula>#REF!</formula>
    </cfRule>
  </conditionalFormatting>
  <conditionalFormatting sqref="AG12:AH12">
    <cfRule type="cellIs" dxfId="12462" priority="340" operator="lessThan">
      <formula>#REF!</formula>
    </cfRule>
  </conditionalFormatting>
  <conditionalFormatting sqref="AG20">
    <cfRule type="cellIs" dxfId="12461" priority="343" operator="lessThan">
      <formula>#REF!</formula>
    </cfRule>
    <cfRule type="cellIs" dxfId="12460" priority="344" operator="lessThan">
      <formula>#REF!</formula>
    </cfRule>
  </conditionalFormatting>
  <conditionalFormatting sqref="AG30">
    <cfRule type="cellIs" dxfId="12459" priority="337" operator="lessThan">
      <formula>#REF!</formula>
    </cfRule>
  </conditionalFormatting>
  <conditionalFormatting sqref="AG29">
    <cfRule type="cellIs" dxfId="12458" priority="338" operator="lessThan">
      <formula>#REF!</formula>
    </cfRule>
    <cfRule type="cellIs" dxfId="12457" priority="339" operator="lessThan">
      <formula>#REF!</formula>
    </cfRule>
  </conditionalFormatting>
  <conditionalFormatting sqref="AG39">
    <cfRule type="cellIs" dxfId="12456" priority="336" operator="lessThan">
      <formula>#REF!</formula>
    </cfRule>
  </conditionalFormatting>
  <conditionalFormatting sqref="AG9:AH9">
    <cfRule type="cellIs" dxfId="12455" priority="334" operator="lessThan">
      <formula>#REF!</formula>
    </cfRule>
    <cfRule type="cellIs" dxfId="12454" priority="335" operator="greaterThan">
      <formula>#REF!</formula>
    </cfRule>
  </conditionalFormatting>
  <conditionalFormatting sqref="P19:Q19">
    <cfRule type="cellIs" dxfId="12453" priority="333" operator="greaterThan">
      <formula>#REF!</formula>
    </cfRule>
  </conditionalFormatting>
  <conditionalFormatting sqref="Q14:Q15">
    <cfRule type="cellIs" dxfId="12452" priority="331" operator="greaterThan">
      <formula>#REF!</formula>
    </cfRule>
  </conditionalFormatting>
  <conditionalFormatting sqref="Q13">
    <cfRule type="cellIs" dxfId="12451" priority="330" operator="greaterThan">
      <formula>#REF!</formula>
    </cfRule>
  </conditionalFormatting>
  <conditionalFormatting sqref="P17:Q17">
    <cfRule type="cellIs" dxfId="12450" priority="332" operator="greaterThan">
      <formula>#REF!</formula>
    </cfRule>
  </conditionalFormatting>
  <conditionalFormatting sqref="U19:V19">
    <cfRule type="cellIs" dxfId="12449" priority="329" operator="greaterThan">
      <formula>#REF!</formula>
    </cfRule>
  </conditionalFormatting>
  <conditionalFormatting sqref="U14:V15">
    <cfRule type="cellIs" dxfId="12448" priority="327" operator="greaterThan">
      <formula>#REF!</formula>
    </cfRule>
  </conditionalFormatting>
  <conditionalFormatting sqref="U13:V13">
    <cfRule type="cellIs" dxfId="12447" priority="326" operator="greaterThan">
      <formula>#REF!</formula>
    </cfRule>
  </conditionalFormatting>
  <conditionalFormatting sqref="U17:V17">
    <cfRule type="cellIs" dxfId="12446" priority="328" operator="greaterThan">
      <formula>#REF!</formula>
    </cfRule>
  </conditionalFormatting>
  <conditionalFormatting sqref="Z19:AA19">
    <cfRule type="cellIs" dxfId="12445" priority="325" operator="greaterThan">
      <formula>#REF!</formula>
    </cfRule>
  </conditionalFormatting>
  <conditionalFormatting sqref="Z14:AA15">
    <cfRule type="cellIs" dxfId="12444" priority="323" operator="greaterThan">
      <formula>#REF!</formula>
    </cfRule>
  </conditionalFormatting>
  <conditionalFormatting sqref="Z13:AA13">
    <cfRule type="cellIs" dxfId="12443" priority="322" operator="greaterThan">
      <formula>#REF!</formula>
    </cfRule>
  </conditionalFormatting>
  <conditionalFormatting sqref="Z17:AA17">
    <cfRule type="cellIs" dxfId="12442" priority="324" operator="greaterThan">
      <formula>#REF!</formula>
    </cfRule>
  </conditionalFormatting>
  <conditionalFormatting sqref="AE19:AF19">
    <cfRule type="cellIs" dxfId="12441" priority="321" operator="greaterThan">
      <formula>#REF!</formula>
    </cfRule>
  </conditionalFormatting>
  <conditionalFormatting sqref="AE14:AF15">
    <cfRule type="cellIs" dxfId="12440" priority="319" operator="greaterThan">
      <formula>#REF!</formula>
    </cfRule>
  </conditionalFormatting>
  <conditionalFormatting sqref="AE13:AF13">
    <cfRule type="cellIs" dxfId="12439" priority="318" operator="greaterThan">
      <formula>#REF!</formula>
    </cfRule>
  </conditionalFormatting>
  <conditionalFormatting sqref="AE17:AF17">
    <cfRule type="cellIs" dxfId="12438" priority="320" operator="greaterThan">
      <formula>#REF!</formula>
    </cfRule>
  </conditionalFormatting>
  <conditionalFormatting sqref="M38">
    <cfRule type="cellIs" dxfId="12437" priority="316" operator="lessThan">
      <formula>#REF!</formula>
    </cfRule>
    <cfRule type="cellIs" dxfId="12436" priority="317" operator="lessThan">
      <formula>#REF!</formula>
    </cfRule>
  </conditionalFormatting>
  <conditionalFormatting sqref="R38">
    <cfRule type="cellIs" dxfId="12435" priority="314" operator="lessThan">
      <formula>#REF!</formula>
    </cfRule>
    <cfRule type="cellIs" dxfId="12434" priority="315" operator="lessThan">
      <formula>#REF!</formula>
    </cfRule>
  </conditionalFormatting>
  <conditionalFormatting sqref="W38">
    <cfRule type="cellIs" dxfId="12433" priority="312" operator="lessThan">
      <formula>#REF!</formula>
    </cfRule>
    <cfRule type="cellIs" dxfId="12432" priority="313" operator="lessThan">
      <formula>#REF!</formula>
    </cfRule>
  </conditionalFormatting>
  <conditionalFormatting sqref="AB38">
    <cfRule type="cellIs" dxfId="12431" priority="310" operator="lessThan">
      <formula>#REF!</formula>
    </cfRule>
    <cfRule type="cellIs" dxfId="12430" priority="311" operator="lessThan">
      <formula>#REF!</formula>
    </cfRule>
  </conditionalFormatting>
  <conditionalFormatting sqref="AG38">
    <cfRule type="cellIs" dxfId="12429" priority="308" operator="lessThan">
      <formula>#REF!</formula>
    </cfRule>
    <cfRule type="cellIs" dxfId="12428" priority="309" operator="lessThan">
      <formula>#REF!</formula>
    </cfRule>
  </conditionalFormatting>
  <conditionalFormatting sqref="N10">
    <cfRule type="cellIs" dxfId="12427" priority="307" operator="lessThan">
      <formula>#REF!</formula>
    </cfRule>
  </conditionalFormatting>
  <conditionalFormatting sqref="S10">
    <cfRule type="cellIs" dxfId="12426" priority="306" operator="lessThan">
      <formula>#REF!</formula>
    </cfRule>
  </conditionalFormatting>
  <conditionalFormatting sqref="X10">
    <cfRule type="cellIs" dxfId="12425" priority="305" operator="lessThan">
      <formula>#REF!</formula>
    </cfRule>
  </conditionalFormatting>
  <conditionalFormatting sqref="AC10">
    <cfRule type="cellIs" dxfId="12424" priority="304" operator="lessThan">
      <formula>#REF!</formula>
    </cfRule>
  </conditionalFormatting>
  <conditionalFormatting sqref="AH10">
    <cfRule type="cellIs" dxfId="12423" priority="303" operator="lessThan">
      <formula>#REF!</formula>
    </cfRule>
  </conditionalFormatting>
  <conditionalFormatting sqref="AI19 AI13:AI15 AI17">
    <cfRule type="cellIs" dxfId="12422" priority="302" operator="greaterThan">
      <formula>#REF!</formula>
    </cfRule>
  </conditionalFormatting>
  <conditionalFormatting sqref="AL21">
    <cfRule type="cellIs" dxfId="12421" priority="299" operator="lessThan">
      <formula>#REF!</formula>
    </cfRule>
  </conditionalFormatting>
  <conditionalFormatting sqref="AL11:AM11">
    <cfRule type="cellIs" dxfId="12420" priority="298" operator="lessThan">
      <formula>#REF!</formula>
    </cfRule>
  </conditionalFormatting>
  <conditionalFormatting sqref="AL12:AM12">
    <cfRule type="cellIs" dxfId="12419" priority="297" operator="lessThan">
      <formula>#REF!</formula>
    </cfRule>
  </conditionalFormatting>
  <conditionalFormatting sqref="AL20">
    <cfRule type="cellIs" dxfId="12418" priority="300" operator="lessThan">
      <formula>#REF!</formula>
    </cfRule>
    <cfRule type="cellIs" dxfId="12417" priority="301" operator="lessThan">
      <formula>#REF!</formula>
    </cfRule>
  </conditionalFormatting>
  <conditionalFormatting sqref="AL30">
    <cfRule type="cellIs" dxfId="12416" priority="294" operator="lessThan">
      <formula>#REF!</formula>
    </cfRule>
  </conditionalFormatting>
  <conditionalFormatting sqref="AL29">
    <cfRule type="cellIs" dxfId="12415" priority="295" operator="lessThan">
      <formula>#REF!</formula>
    </cfRule>
    <cfRule type="cellIs" dxfId="12414" priority="296" operator="lessThan">
      <formula>#REF!</formula>
    </cfRule>
  </conditionalFormatting>
  <conditionalFormatting sqref="AL39">
    <cfRule type="cellIs" dxfId="12413" priority="293" operator="lessThan">
      <formula>#REF!</formula>
    </cfRule>
  </conditionalFormatting>
  <conditionalFormatting sqref="AL9:AM9">
    <cfRule type="cellIs" dxfId="12412" priority="291" operator="lessThan">
      <formula>#REF!</formula>
    </cfRule>
    <cfRule type="cellIs" dxfId="12411" priority="292" operator="greaterThan">
      <formula>#REF!</formula>
    </cfRule>
  </conditionalFormatting>
  <conditionalFormatting sqref="AJ19:AK19">
    <cfRule type="cellIs" dxfId="12410" priority="290" operator="greaterThan">
      <formula>#REF!</formula>
    </cfRule>
  </conditionalFormatting>
  <conditionalFormatting sqref="AJ14:AK15">
    <cfRule type="cellIs" dxfId="12409" priority="288" operator="greaterThan">
      <formula>#REF!</formula>
    </cfRule>
  </conditionalFormatting>
  <conditionalFormatting sqref="AJ13:AK13">
    <cfRule type="cellIs" dxfId="12408" priority="287" operator="greaterThan">
      <formula>#REF!</formula>
    </cfRule>
  </conditionalFormatting>
  <conditionalFormatting sqref="AJ17:AK17">
    <cfRule type="cellIs" dxfId="12407" priority="289" operator="greaterThan">
      <formula>#REF!</formula>
    </cfRule>
  </conditionalFormatting>
  <conditionalFormatting sqref="AL38">
    <cfRule type="cellIs" dxfId="12406" priority="285" operator="lessThan">
      <formula>#REF!</formula>
    </cfRule>
    <cfRule type="cellIs" dxfId="12405" priority="286" operator="lessThan">
      <formula>#REF!</formula>
    </cfRule>
  </conditionalFormatting>
  <conditionalFormatting sqref="AM10">
    <cfRule type="cellIs" dxfId="12404" priority="284" operator="lessThan">
      <formula>#REF!</formula>
    </cfRule>
  </conditionalFormatting>
  <conditionalFormatting sqref="AN19 AN13:AN15 AN17">
    <cfRule type="cellIs" dxfId="12403" priority="283" operator="greaterThan">
      <formula>#REF!</formula>
    </cfRule>
  </conditionalFormatting>
  <conditionalFormatting sqref="AQ21">
    <cfRule type="cellIs" dxfId="12402" priority="280" operator="lessThan">
      <formula>#REF!</formula>
    </cfRule>
  </conditionalFormatting>
  <conditionalFormatting sqref="AQ11:AR11">
    <cfRule type="cellIs" dxfId="12401" priority="279" operator="lessThan">
      <formula>#REF!</formula>
    </cfRule>
  </conditionalFormatting>
  <conditionalFormatting sqref="AQ12:AR12">
    <cfRule type="cellIs" dxfId="12400" priority="278" operator="lessThan">
      <formula>#REF!</formula>
    </cfRule>
  </conditionalFormatting>
  <conditionalFormatting sqref="AQ20">
    <cfRule type="cellIs" dxfId="12399" priority="281" operator="lessThan">
      <formula>#REF!</formula>
    </cfRule>
    <cfRule type="cellIs" dxfId="12398" priority="282" operator="lessThan">
      <formula>#REF!</formula>
    </cfRule>
  </conditionalFormatting>
  <conditionalFormatting sqref="AQ30">
    <cfRule type="cellIs" dxfId="12397" priority="275" operator="lessThan">
      <formula>#REF!</formula>
    </cfRule>
  </conditionalFormatting>
  <conditionalFormatting sqref="AQ29">
    <cfRule type="cellIs" dxfId="12396" priority="276" operator="lessThan">
      <formula>#REF!</formula>
    </cfRule>
    <cfRule type="cellIs" dxfId="12395" priority="277" operator="lessThan">
      <formula>#REF!</formula>
    </cfRule>
  </conditionalFormatting>
  <conditionalFormatting sqref="AQ39">
    <cfRule type="cellIs" dxfId="12394" priority="274" operator="lessThan">
      <formula>#REF!</formula>
    </cfRule>
  </conditionalFormatting>
  <conditionalFormatting sqref="AQ9:AR9">
    <cfRule type="cellIs" dxfId="12393" priority="272" operator="lessThan">
      <formula>#REF!</formula>
    </cfRule>
    <cfRule type="cellIs" dxfId="12392" priority="273" operator="greaterThan">
      <formula>#REF!</formula>
    </cfRule>
  </conditionalFormatting>
  <conditionalFormatting sqref="AO19:AP19">
    <cfRule type="cellIs" dxfId="12391" priority="271" operator="greaterThan">
      <formula>#REF!</formula>
    </cfRule>
  </conditionalFormatting>
  <conditionalFormatting sqref="AO14:AP15">
    <cfRule type="cellIs" dxfId="12390" priority="269" operator="greaterThan">
      <formula>#REF!</formula>
    </cfRule>
  </conditionalFormatting>
  <conditionalFormatting sqref="AO13:AP13">
    <cfRule type="cellIs" dxfId="12389" priority="268" operator="greaterThan">
      <formula>#REF!</formula>
    </cfRule>
  </conditionalFormatting>
  <conditionalFormatting sqref="AO17:AP17">
    <cfRule type="cellIs" dxfId="12388" priority="270" operator="greaterThan">
      <formula>#REF!</formula>
    </cfRule>
  </conditionalFormatting>
  <conditionalFormatting sqref="AQ38">
    <cfRule type="cellIs" dxfId="12387" priority="266" operator="lessThan">
      <formula>#REF!</formula>
    </cfRule>
    <cfRule type="cellIs" dxfId="12386" priority="267" operator="lessThan">
      <formula>#REF!</formula>
    </cfRule>
  </conditionalFormatting>
  <conditionalFormatting sqref="AR10">
    <cfRule type="cellIs" dxfId="12385" priority="265" operator="lessThan">
      <formula>#REF!</formula>
    </cfRule>
  </conditionalFormatting>
  <conditionalFormatting sqref="AS19 AS13:AS15 AS17">
    <cfRule type="cellIs" dxfId="12384" priority="264" operator="greaterThan">
      <formula>#REF!</formula>
    </cfRule>
  </conditionalFormatting>
  <conditionalFormatting sqref="AV21">
    <cfRule type="cellIs" dxfId="12383" priority="261" operator="lessThan">
      <formula>#REF!</formula>
    </cfRule>
  </conditionalFormatting>
  <conditionalFormatting sqref="AV11:AW11">
    <cfRule type="cellIs" dxfId="12382" priority="260" operator="lessThan">
      <formula>#REF!</formula>
    </cfRule>
  </conditionalFormatting>
  <conditionalFormatting sqref="AV12:AW12">
    <cfRule type="cellIs" dxfId="12381" priority="259" operator="lessThan">
      <formula>#REF!</formula>
    </cfRule>
  </conditionalFormatting>
  <conditionalFormatting sqref="AV20">
    <cfRule type="cellIs" dxfId="12380" priority="262" operator="lessThan">
      <formula>#REF!</formula>
    </cfRule>
    <cfRule type="cellIs" dxfId="12379" priority="263" operator="lessThan">
      <formula>#REF!</formula>
    </cfRule>
  </conditionalFormatting>
  <conditionalFormatting sqref="AV30">
    <cfRule type="cellIs" dxfId="12378" priority="256" operator="lessThan">
      <formula>#REF!</formula>
    </cfRule>
  </conditionalFormatting>
  <conditionalFormatting sqref="AV29">
    <cfRule type="cellIs" dxfId="12377" priority="257" operator="lessThan">
      <formula>#REF!</formula>
    </cfRule>
    <cfRule type="cellIs" dxfId="12376" priority="258" operator="lessThan">
      <formula>#REF!</formula>
    </cfRule>
  </conditionalFormatting>
  <conditionalFormatting sqref="AV39">
    <cfRule type="cellIs" dxfId="12375" priority="255" operator="lessThan">
      <formula>#REF!</formula>
    </cfRule>
  </conditionalFormatting>
  <conditionalFormatting sqref="AV9:AW9">
    <cfRule type="cellIs" dxfId="12374" priority="253" operator="lessThan">
      <formula>#REF!</formula>
    </cfRule>
    <cfRule type="cellIs" dxfId="12373" priority="254" operator="greaterThan">
      <formula>#REF!</formula>
    </cfRule>
  </conditionalFormatting>
  <conditionalFormatting sqref="AT19:AU19">
    <cfRule type="cellIs" dxfId="12372" priority="252" operator="greaterThan">
      <formula>#REF!</formula>
    </cfRule>
  </conditionalFormatting>
  <conditionalFormatting sqref="AT14:AU15">
    <cfRule type="cellIs" dxfId="12371" priority="250" operator="greaterThan">
      <formula>#REF!</formula>
    </cfRule>
  </conditionalFormatting>
  <conditionalFormatting sqref="AT13:AU13">
    <cfRule type="cellIs" dxfId="12370" priority="249" operator="greaterThan">
      <formula>#REF!</formula>
    </cfRule>
  </conditionalFormatting>
  <conditionalFormatting sqref="AT17:AU17">
    <cfRule type="cellIs" dxfId="12369" priority="251" operator="greaterThan">
      <formula>#REF!</formula>
    </cfRule>
  </conditionalFormatting>
  <conditionalFormatting sqref="AV38">
    <cfRule type="cellIs" dxfId="12368" priority="247" operator="lessThan">
      <formula>#REF!</formula>
    </cfRule>
    <cfRule type="cellIs" dxfId="12367" priority="248" operator="lessThan">
      <formula>#REF!</formula>
    </cfRule>
  </conditionalFormatting>
  <conditionalFormatting sqref="AW10">
    <cfRule type="cellIs" dxfId="12366" priority="246" operator="lessThan">
      <formula>#REF!</formula>
    </cfRule>
  </conditionalFormatting>
  <conditionalFormatting sqref="AX19 AX13:AX15 AX17">
    <cfRule type="cellIs" dxfId="12365" priority="245" operator="greaterThan">
      <formula>#REF!</formula>
    </cfRule>
  </conditionalFormatting>
  <conditionalFormatting sqref="BA21">
    <cfRule type="cellIs" dxfId="12364" priority="242" operator="lessThan">
      <formula>#REF!</formula>
    </cfRule>
  </conditionalFormatting>
  <conditionalFormatting sqref="BA11:BB11">
    <cfRule type="cellIs" dxfId="12363" priority="241" operator="lessThan">
      <formula>#REF!</formula>
    </cfRule>
  </conditionalFormatting>
  <conditionalFormatting sqref="BA12:BB12">
    <cfRule type="cellIs" dxfId="12362" priority="240" operator="lessThan">
      <formula>#REF!</formula>
    </cfRule>
  </conditionalFormatting>
  <conditionalFormatting sqref="BA20">
    <cfRule type="cellIs" dxfId="12361" priority="243" operator="lessThan">
      <formula>#REF!</formula>
    </cfRule>
    <cfRule type="cellIs" dxfId="12360" priority="244" operator="lessThan">
      <formula>#REF!</formula>
    </cfRule>
  </conditionalFormatting>
  <conditionalFormatting sqref="BA30">
    <cfRule type="cellIs" dxfId="12359" priority="237" operator="lessThan">
      <formula>#REF!</formula>
    </cfRule>
  </conditionalFormatting>
  <conditionalFormatting sqref="BA29">
    <cfRule type="cellIs" dxfId="12358" priority="238" operator="lessThan">
      <formula>#REF!</formula>
    </cfRule>
    <cfRule type="cellIs" dxfId="12357" priority="239" operator="lessThan">
      <formula>#REF!</formula>
    </cfRule>
  </conditionalFormatting>
  <conditionalFormatting sqref="BA39">
    <cfRule type="cellIs" dxfId="12356" priority="236" operator="lessThan">
      <formula>#REF!</formula>
    </cfRule>
  </conditionalFormatting>
  <conditionalFormatting sqref="BA9:BB9">
    <cfRule type="cellIs" dxfId="12355" priority="234" operator="lessThan">
      <formula>#REF!</formula>
    </cfRule>
    <cfRule type="cellIs" dxfId="12354" priority="235" operator="greaterThan">
      <formula>#REF!</formula>
    </cfRule>
  </conditionalFormatting>
  <conditionalFormatting sqref="AY19:AZ19">
    <cfRule type="cellIs" dxfId="12353" priority="233" operator="greaterThan">
      <formula>#REF!</formula>
    </cfRule>
  </conditionalFormatting>
  <conditionalFormatting sqref="AY14:AZ15">
    <cfRule type="cellIs" dxfId="12352" priority="231" operator="greaterThan">
      <formula>#REF!</formula>
    </cfRule>
  </conditionalFormatting>
  <conditionalFormatting sqref="AY13:AZ13">
    <cfRule type="cellIs" dxfId="12351" priority="230" operator="greaterThan">
      <formula>#REF!</formula>
    </cfRule>
  </conditionalFormatting>
  <conditionalFormatting sqref="AY17:AZ17">
    <cfRule type="cellIs" dxfId="12350" priority="232" operator="greaterThan">
      <formula>#REF!</formula>
    </cfRule>
  </conditionalFormatting>
  <conditionalFormatting sqref="BA38">
    <cfRule type="cellIs" dxfId="12349" priority="228" operator="lessThan">
      <formula>#REF!</formula>
    </cfRule>
    <cfRule type="cellIs" dxfId="12348" priority="229" operator="lessThan">
      <formula>#REF!</formula>
    </cfRule>
  </conditionalFormatting>
  <conditionalFormatting sqref="BB10">
    <cfRule type="cellIs" dxfId="12347" priority="227" operator="lessThan">
      <formula>#REF!</formula>
    </cfRule>
  </conditionalFormatting>
  <conditionalFormatting sqref="BC19 BC13:BC15 BC17">
    <cfRule type="cellIs" dxfId="12346" priority="226" operator="greaterThan">
      <formula>#REF!</formula>
    </cfRule>
  </conditionalFormatting>
  <conditionalFormatting sqref="BF21">
    <cfRule type="cellIs" dxfId="12345" priority="223" operator="lessThan">
      <formula>#REF!</formula>
    </cfRule>
  </conditionalFormatting>
  <conditionalFormatting sqref="BF11">
    <cfRule type="cellIs" dxfId="12344" priority="222" operator="lessThan">
      <formula>#REF!</formula>
    </cfRule>
  </conditionalFormatting>
  <conditionalFormatting sqref="BF12">
    <cfRule type="cellIs" dxfId="12343" priority="221" operator="lessThan">
      <formula>#REF!</formula>
    </cfRule>
  </conditionalFormatting>
  <conditionalFormatting sqref="BF20">
    <cfRule type="cellIs" dxfId="12342" priority="224" operator="lessThan">
      <formula>#REF!</formula>
    </cfRule>
    <cfRule type="cellIs" dxfId="12341" priority="225" operator="lessThan">
      <formula>#REF!</formula>
    </cfRule>
  </conditionalFormatting>
  <conditionalFormatting sqref="BF30">
    <cfRule type="cellIs" dxfId="12340" priority="218" operator="lessThan">
      <formula>#REF!</formula>
    </cfRule>
  </conditionalFormatting>
  <conditionalFormatting sqref="BF29">
    <cfRule type="cellIs" dxfId="12339" priority="219" operator="lessThan">
      <formula>#REF!</formula>
    </cfRule>
    <cfRule type="cellIs" dxfId="12338" priority="220" operator="lessThan">
      <formula>#REF!</formula>
    </cfRule>
  </conditionalFormatting>
  <conditionalFormatting sqref="BF39">
    <cfRule type="cellIs" dxfId="12337" priority="217" operator="lessThan">
      <formula>#REF!</formula>
    </cfRule>
  </conditionalFormatting>
  <conditionalFormatting sqref="BF9">
    <cfRule type="cellIs" dxfId="12336" priority="215" operator="lessThan">
      <formula>#REF!</formula>
    </cfRule>
    <cfRule type="cellIs" dxfId="12335" priority="216" operator="greaterThan">
      <formula>#REF!</formula>
    </cfRule>
  </conditionalFormatting>
  <conditionalFormatting sqref="BD19:BE19">
    <cfRule type="cellIs" dxfId="12334" priority="214" operator="greaterThan">
      <formula>#REF!</formula>
    </cfRule>
  </conditionalFormatting>
  <conditionalFormatting sqref="BD14:BE15">
    <cfRule type="cellIs" dxfId="12333" priority="212" operator="greaterThan">
      <formula>#REF!</formula>
    </cfRule>
  </conditionalFormatting>
  <conditionalFormatting sqref="BD13:BE13">
    <cfRule type="cellIs" dxfId="12332" priority="211" operator="greaterThan">
      <formula>#REF!</formula>
    </cfRule>
  </conditionalFormatting>
  <conditionalFormatting sqref="BD17:BE17">
    <cfRule type="cellIs" dxfId="12331" priority="213" operator="greaterThan">
      <formula>#REF!</formula>
    </cfRule>
  </conditionalFormatting>
  <conditionalFormatting sqref="BF38">
    <cfRule type="cellIs" dxfId="12330" priority="209" operator="lessThan">
      <formula>#REF!</formula>
    </cfRule>
    <cfRule type="cellIs" dxfId="12329" priority="210" operator="lessThan">
      <formula>#REF!</formula>
    </cfRule>
  </conditionalFormatting>
  <conditionalFormatting sqref="G19">
    <cfRule type="cellIs" dxfId="12328" priority="207" operator="greaterThan">
      <formula>#REF!</formula>
    </cfRule>
  </conditionalFormatting>
  <conditionalFormatting sqref="G17">
    <cfRule type="cellIs" dxfId="12327" priority="206" operator="greaterThan">
      <formula>#REF!</formula>
    </cfRule>
  </conditionalFormatting>
  <conditionalFormatting sqref="E15:F15">
    <cfRule type="cellIs" dxfId="12326" priority="203" operator="greaterThan">
      <formula>#REF!</formula>
    </cfRule>
  </conditionalFormatting>
  <conditionalFormatting sqref="E19:F19">
    <cfRule type="cellIs" dxfId="12325" priority="205" operator="greaterThan">
      <formula>#REF!</formula>
    </cfRule>
  </conditionalFormatting>
  <conditionalFormatting sqref="E17:F17">
    <cfRule type="cellIs" dxfId="12324" priority="204" operator="greaterThan">
      <formula>#REF!</formula>
    </cfRule>
  </conditionalFormatting>
  <conditionalFormatting sqref="E16:F16">
    <cfRule type="cellIs" dxfId="12323" priority="202" operator="greaterThan">
      <formula>#REF!</formula>
    </cfRule>
  </conditionalFormatting>
  <conditionalFormatting sqref="BG11">
    <cfRule type="cellIs" dxfId="12322" priority="201" operator="lessThan">
      <formula>#REF!</formula>
    </cfRule>
  </conditionalFormatting>
  <conditionalFormatting sqref="BG12">
    <cfRule type="cellIs" dxfId="12321" priority="200" operator="lessThan">
      <formula>#REF!</formula>
    </cfRule>
  </conditionalFormatting>
  <conditionalFormatting sqref="BG9">
    <cfRule type="cellIs" dxfId="12320" priority="198" operator="lessThan">
      <formula>#REF!</formula>
    </cfRule>
    <cfRule type="cellIs" dxfId="12319" priority="199" operator="greaterThan">
      <formula>#REF!</formula>
    </cfRule>
  </conditionalFormatting>
  <conditionalFormatting sqref="BG10">
    <cfRule type="cellIs" dxfId="12318" priority="197" operator="lessThan">
      <formula>#REF!</formula>
    </cfRule>
  </conditionalFormatting>
  <conditionalFormatting sqref="N21">
    <cfRule type="cellIs" dxfId="12317" priority="194" operator="lessThan">
      <formula>#REF!</formula>
    </cfRule>
  </conditionalFormatting>
  <conditionalFormatting sqref="N20">
    <cfRule type="cellIs" dxfId="12316" priority="195" operator="lessThan">
      <formula>#REF!</formula>
    </cfRule>
    <cfRule type="cellIs" dxfId="12315" priority="196" operator="lessThan">
      <formula>#REF!</formula>
    </cfRule>
  </conditionalFormatting>
  <conditionalFormatting sqref="N30">
    <cfRule type="cellIs" dxfId="12314" priority="191" operator="lessThan">
      <formula>#REF!</formula>
    </cfRule>
  </conditionalFormatting>
  <conditionalFormatting sqref="N29">
    <cfRule type="cellIs" dxfId="12313" priority="192" operator="lessThan">
      <formula>#REF!</formula>
    </cfRule>
    <cfRule type="cellIs" dxfId="12312" priority="193" operator="lessThan">
      <formula>#REF!</formula>
    </cfRule>
  </conditionalFormatting>
  <conditionalFormatting sqref="N39">
    <cfRule type="cellIs" dxfId="12311" priority="188" operator="lessThan">
      <formula>#REF!</formula>
    </cfRule>
  </conditionalFormatting>
  <conditionalFormatting sqref="N38">
    <cfRule type="cellIs" dxfId="12310" priority="189" operator="lessThan">
      <formula>#REF!</formula>
    </cfRule>
    <cfRule type="cellIs" dxfId="12309" priority="190" operator="lessThan">
      <formula>#REF!</formula>
    </cfRule>
  </conditionalFormatting>
  <conditionalFormatting sqref="S21">
    <cfRule type="cellIs" dxfId="12308" priority="185" operator="lessThan">
      <formula>#REF!</formula>
    </cfRule>
  </conditionalFormatting>
  <conditionalFormatting sqref="S20">
    <cfRule type="cellIs" dxfId="12307" priority="186" operator="lessThan">
      <formula>#REF!</formula>
    </cfRule>
    <cfRule type="cellIs" dxfId="12306" priority="187" operator="lessThan">
      <formula>#REF!</formula>
    </cfRule>
  </conditionalFormatting>
  <conditionalFormatting sqref="S30">
    <cfRule type="cellIs" dxfId="12305" priority="182" operator="lessThan">
      <formula>#REF!</formula>
    </cfRule>
  </conditionalFormatting>
  <conditionalFormatting sqref="S29">
    <cfRule type="cellIs" dxfId="12304" priority="183" operator="lessThan">
      <formula>#REF!</formula>
    </cfRule>
    <cfRule type="cellIs" dxfId="12303" priority="184" operator="lessThan">
      <formula>#REF!</formula>
    </cfRule>
  </conditionalFormatting>
  <conditionalFormatting sqref="S39">
    <cfRule type="cellIs" dxfId="12302" priority="179" operator="lessThan">
      <formula>#REF!</formula>
    </cfRule>
  </conditionalFormatting>
  <conditionalFormatting sqref="S38">
    <cfRule type="cellIs" dxfId="12301" priority="180" operator="lessThan">
      <formula>#REF!</formula>
    </cfRule>
    <cfRule type="cellIs" dxfId="12300" priority="181" operator="lessThan">
      <formula>#REF!</formula>
    </cfRule>
  </conditionalFormatting>
  <conditionalFormatting sqref="X21">
    <cfRule type="cellIs" dxfId="12299" priority="176" operator="lessThan">
      <formula>#REF!</formula>
    </cfRule>
  </conditionalFormatting>
  <conditionalFormatting sqref="X20">
    <cfRule type="cellIs" dxfId="12298" priority="177" operator="lessThan">
      <formula>#REF!</formula>
    </cfRule>
    <cfRule type="cellIs" dxfId="12297" priority="178" operator="lessThan">
      <formula>#REF!</formula>
    </cfRule>
  </conditionalFormatting>
  <conditionalFormatting sqref="X30">
    <cfRule type="cellIs" dxfId="12296" priority="173" operator="lessThan">
      <formula>#REF!</formula>
    </cfRule>
  </conditionalFormatting>
  <conditionalFormatting sqref="X29">
    <cfRule type="cellIs" dxfId="12295" priority="174" operator="lessThan">
      <formula>#REF!</formula>
    </cfRule>
    <cfRule type="cellIs" dxfId="12294" priority="175" operator="lessThan">
      <formula>#REF!</formula>
    </cfRule>
  </conditionalFormatting>
  <conditionalFormatting sqref="X39">
    <cfRule type="cellIs" dxfId="12293" priority="170" operator="lessThan">
      <formula>#REF!</formula>
    </cfRule>
  </conditionalFormatting>
  <conditionalFormatting sqref="X38">
    <cfRule type="cellIs" dxfId="12292" priority="171" operator="lessThan">
      <formula>#REF!</formula>
    </cfRule>
    <cfRule type="cellIs" dxfId="12291" priority="172" operator="lessThan">
      <formula>#REF!</formula>
    </cfRule>
  </conditionalFormatting>
  <conditionalFormatting sqref="AC21">
    <cfRule type="cellIs" dxfId="12290" priority="167" operator="lessThan">
      <formula>#REF!</formula>
    </cfRule>
  </conditionalFormatting>
  <conditionalFormatting sqref="AC20">
    <cfRule type="cellIs" dxfId="12289" priority="168" operator="lessThan">
      <formula>#REF!</formula>
    </cfRule>
    <cfRule type="cellIs" dxfId="12288" priority="169" operator="lessThan">
      <formula>#REF!</formula>
    </cfRule>
  </conditionalFormatting>
  <conditionalFormatting sqref="AC30">
    <cfRule type="cellIs" dxfId="12287" priority="164" operator="lessThan">
      <formula>#REF!</formula>
    </cfRule>
  </conditionalFormatting>
  <conditionalFormatting sqref="AC29">
    <cfRule type="cellIs" dxfId="12286" priority="165" operator="lessThan">
      <formula>#REF!</formula>
    </cfRule>
    <cfRule type="cellIs" dxfId="12285" priority="166" operator="lessThan">
      <formula>#REF!</formula>
    </cfRule>
  </conditionalFormatting>
  <conditionalFormatting sqref="AC39">
    <cfRule type="cellIs" dxfId="12284" priority="161" operator="lessThan">
      <formula>#REF!</formula>
    </cfRule>
  </conditionalFormatting>
  <conditionalFormatting sqref="AC38">
    <cfRule type="cellIs" dxfId="12283" priority="162" operator="lessThan">
      <formula>#REF!</formula>
    </cfRule>
    <cfRule type="cellIs" dxfId="12282" priority="163" operator="lessThan">
      <formula>#REF!</formula>
    </cfRule>
  </conditionalFormatting>
  <conditionalFormatting sqref="AH21">
    <cfRule type="cellIs" dxfId="12281" priority="158" operator="lessThan">
      <formula>#REF!</formula>
    </cfRule>
  </conditionalFormatting>
  <conditionalFormatting sqref="AH20">
    <cfRule type="cellIs" dxfId="12280" priority="159" operator="lessThan">
      <formula>#REF!</formula>
    </cfRule>
    <cfRule type="cellIs" dxfId="12279" priority="160" operator="lessThan">
      <formula>#REF!</formula>
    </cfRule>
  </conditionalFormatting>
  <conditionalFormatting sqref="AH30">
    <cfRule type="cellIs" dxfId="12278" priority="155" operator="lessThan">
      <formula>#REF!</formula>
    </cfRule>
  </conditionalFormatting>
  <conditionalFormatting sqref="AH29">
    <cfRule type="cellIs" dxfId="12277" priority="156" operator="lessThan">
      <formula>#REF!</formula>
    </cfRule>
    <cfRule type="cellIs" dxfId="12276" priority="157" operator="lessThan">
      <formula>#REF!</formula>
    </cfRule>
  </conditionalFormatting>
  <conditionalFormatting sqref="AH39">
    <cfRule type="cellIs" dxfId="12275" priority="152" operator="lessThan">
      <formula>#REF!</formula>
    </cfRule>
  </conditionalFormatting>
  <conditionalFormatting sqref="AH38">
    <cfRule type="cellIs" dxfId="12274" priority="153" operator="lessThan">
      <formula>#REF!</formula>
    </cfRule>
    <cfRule type="cellIs" dxfId="12273" priority="154" operator="lessThan">
      <formula>#REF!</formula>
    </cfRule>
  </conditionalFormatting>
  <conditionalFormatting sqref="AM21">
    <cfRule type="cellIs" dxfId="12272" priority="149" operator="lessThan">
      <formula>#REF!</formula>
    </cfRule>
  </conditionalFormatting>
  <conditionalFormatting sqref="AM20">
    <cfRule type="cellIs" dxfId="12271" priority="150" operator="lessThan">
      <formula>#REF!</formula>
    </cfRule>
    <cfRule type="cellIs" dxfId="12270" priority="151" operator="lessThan">
      <formula>#REF!</formula>
    </cfRule>
  </conditionalFormatting>
  <conditionalFormatting sqref="AM30">
    <cfRule type="cellIs" dxfId="12269" priority="146" operator="lessThan">
      <formula>#REF!</formula>
    </cfRule>
  </conditionalFormatting>
  <conditionalFormatting sqref="AM29">
    <cfRule type="cellIs" dxfId="12268" priority="147" operator="lessThan">
      <formula>#REF!</formula>
    </cfRule>
    <cfRule type="cellIs" dxfId="12267" priority="148" operator="lessThan">
      <formula>#REF!</formula>
    </cfRule>
  </conditionalFormatting>
  <conditionalFormatting sqref="AM39">
    <cfRule type="cellIs" dxfId="12266" priority="143" operator="lessThan">
      <formula>#REF!</formula>
    </cfRule>
  </conditionalFormatting>
  <conditionalFormatting sqref="AM38">
    <cfRule type="cellIs" dxfId="12265" priority="144" operator="lessThan">
      <formula>#REF!</formula>
    </cfRule>
    <cfRule type="cellIs" dxfId="12264" priority="145" operator="lessThan">
      <formula>#REF!</formula>
    </cfRule>
  </conditionalFormatting>
  <conditionalFormatting sqref="AR21">
    <cfRule type="cellIs" dxfId="12263" priority="140" operator="lessThan">
      <formula>#REF!</formula>
    </cfRule>
  </conditionalFormatting>
  <conditionalFormatting sqref="AR20">
    <cfRule type="cellIs" dxfId="12262" priority="141" operator="lessThan">
      <formula>#REF!</formula>
    </cfRule>
    <cfRule type="cellIs" dxfId="12261" priority="142" operator="lessThan">
      <formula>#REF!</formula>
    </cfRule>
  </conditionalFormatting>
  <conditionalFormatting sqref="AR30">
    <cfRule type="cellIs" dxfId="12260" priority="137" operator="lessThan">
      <formula>#REF!</formula>
    </cfRule>
  </conditionalFormatting>
  <conditionalFormatting sqref="AR29">
    <cfRule type="cellIs" dxfId="12259" priority="138" operator="lessThan">
      <formula>#REF!</formula>
    </cfRule>
    <cfRule type="cellIs" dxfId="12258" priority="139" operator="lessThan">
      <formula>#REF!</formula>
    </cfRule>
  </conditionalFormatting>
  <conditionalFormatting sqref="AR39">
    <cfRule type="cellIs" dxfId="12257" priority="134" operator="lessThan">
      <formula>#REF!</formula>
    </cfRule>
  </conditionalFormatting>
  <conditionalFormatting sqref="AR38">
    <cfRule type="cellIs" dxfId="12256" priority="135" operator="lessThan">
      <formula>#REF!</formula>
    </cfRule>
    <cfRule type="cellIs" dxfId="12255" priority="136" operator="lessThan">
      <formula>#REF!</formula>
    </cfRule>
  </conditionalFormatting>
  <conditionalFormatting sqref="AW21">
    <cfRule type="cellIs" dxfId="12254" priority="131" operator="lessThan">
      <formula>#REF!</formula>
    </cfRule>
  </conditionalFormatting>
  <conditionalFormatting sqref="AW20">
    <cfRule type="cellIs" dxfId="12253" priority="132" operator="lessThan">
      <formula>#REF!</formula>
    </cfRule>
    <cfRule type="cellIs" dxfId="12252" priority="133" operator="lessThan">
      <formula>#REF!</formula>
    </cfRule>
  </conditionalFormatting>
  <conditionalFormatting sqref="AW30">
    <cfRule type="cellIs" dxfId="12251" priority="128" operator="lessThan">
      <formula>#REF!</formula>
    </cfRule>
  </conditionalFormatting>
  <conditionalFormatting sqref="AW29">
    <cfRule type="cellIs" dxfId="12250" priority="129" operator="lessThan">
      <formula>#REF!</formula>
    </cfRule>
    <cfRule type="cellIs" dxfId="12249" priority="130" operator="lessThan">
      <formula>#REF!</formula>
    </cfRule>
  </conditionalFormatting>
  <conditionalFormatting sqref="AW39">
    <cfRule type="cellIs" dxfId="12248" priority="125" operator="lessThan">
      <formula>#REF!</formula>
    </cfRule>
  </conditionalFormatting>
  <conditionalFormatting sqref="AW38">
    <cfRule type="cellIs" dxfId="12247" priority="126" operator="lessThan">
      <formula>#REF!</formula>
    </cfRule>
    <cfRule type="cellIs" dxfId="12246" priority="127" operator="lessThan">
      <formula>#REF!</formula>
    </cfRule>
  </conditionalFormatting>
  <conditionalFormatting sqref="BB21">
    <cfRule type="cellIs" dxfId="12245" priority="122" operator="lessThan">
      <formula>#REF!</formula>
    </cfRule>
  </conditionalFormatting>
  <conditionalFormatting sqref="BB20">
    <cfRule type="cellIs" dxfId="12244" priority="123" operator="lessThan">
      <formula>#REF!</formula>
    </cfRule>
    <cfRule type="cellIs" dxfId="12243" priority="124" operator="lessThan">
      <formula>#REF!</formula>
    </cfRule>
  </conditionalFormatting>
  <conditionalFormatting sqref="BB30">
    <cfRule type="cellIs" dxfId="12242" priority="119" operator="lessThan">
      <formula>#REF!</formula>
    </cfRule>
  </conditionalFormatting>
  <conditionalFormatting sqref="BB29">
    <cfRule type="cellIs" dxfId="12241" priority="120" operator="lessThan">
      <formula>#REF!</formula>
    </cfRule>
    <cfRule type="cellIs" dxfId="12240" priority="121" operator="lessThan">
      <formula>#REF!</formula>
    </cfRule>
  </conditionalFormatting>
  <conditionalFormatting sqref="BB39">
    <cfRule type="cellIs" dxfId="12239" priority="116" operator="lessThan">
      <formula>#REF!</formula>
    </cfRule>
  </conditionalFormatting>
  <conditionalFormatting sqref="BB38">
    <cfRule type="cellIs" dxfId="12238" priority="117" operator="lessThan">
      <formula>#REF!</formula>
    </cfRule>
    <cfRule type="cellIs" dxfId="12237" priority="118" operator="lessThan">
      <formula>#REF!</formula>
    </cfRule>
  </conditionalFormatting>
  <conditionalFormatting sqref="BG21">
    <cfRule type="cellIs" dxfId="12236" priority="113" operator="lessThan">
      <formula>#REF!</formula>
    </cfRule>
  </conditionalFormatting>
  <conditionalFormatting sqref="BG20">
    <cfRule type="cellIs" dxfId="12235" priority="114" operator="lessThan">
      <formula>#REF!</formula>
    </cfRule>
    <cfRule type="cellIs" dxfId="12234" priority="115" operator="lessThan">
      <formula>#REF!</formula>
    </cfRule>
  </conditionalFormatting>
  <conditionalFormatting sqref="BG30">
    <cfRule type="cellIs" dxfId="12233" priority="110" operator="lessThan">
      <formula>#REF!</formula>
    </cfRule>
  </conditionalFormatting>
  <conditionalFormatting sqref="BG29">
    <cfRule type="cellIs" dxfId="12232" priority="111" operator="lessThan">
      <formula>#REF!</formula>
    </cfRule>
    <cfRule type="cellIs" dxfId="12231" priority="112" operator="lessThan">
      <formula>#REF!</formula>
    </cfRule>
  </conditionalFormatting>
  <conditionalFormatting sqref="BG39">
    <cfRule type="cellIs" dxfId="12230" priority="107" operator="lessThan">
      <formula>#REF!</formula>
    </cfRule>
  </conditionalFormatting>
  <conditionalFormatting sqref="BG38">
    <cfRule type="cellIs" dxfId="12229" priority="108" operator="lessThan">
      <formula>#REF!</formula>
    </cfRule>
    <cfRule type="cellIs" dxfId="12228" priority="109" operator="lessThan">
      <formula>#REF!</formula>
    </cfRule>
  </conditionalFormatting>
  <conditionalFormatting sqref="P13">
    <cfRule type="cellIs" dxfId="12227" priority="106" operator="greaterThan">
      <formula>#REF!</formula>
    </cfRule>
  </conditionalFormatting>
  <conditionalFormatting sqref="O13">
    <cfRule type="cellIs" dxfId="12226" priority="105" operator="greaterThan">
      <formula>#REF!</formula>
    </cfRule>
  </conditionalFormatting>
  <conditionalFormatting sqref="F13:G13">
    <cfRule type="cellIs" dxfId="12225" priority="104" operator="greaterThan">
      <formula>#REF!</formula>
    </cfRule>
  </conditionalFormatting>
  <conditionalFormatting sqref="E13">
    <cfRule type="cellIs" dxfId="12224" priority="103" operator="greaterThan">
      <formula>#REF!</formula>
    </cfRule>
  </conditionalFormatting>
  <conditionalFormatting sqref="J19 J14:J15 J17">
    <cfRule type="cellIs" dxfId="12223" priority="102" operator="greaterThan">
      <formula>#REF!</formula>
    </cfRule>
  </conditionalFormatting>
  <conditionalFormatting sqref="K19:L19">
    <cfRule type="cellIs" dxfId="12222" priority="101" operator="greaterThan">
      <formula>#REF!</formula>
    </cfRule>
  </conditionalFormatting>
  <conditionalFormatting sqref="K14:L15">
    <cfRule type="cellIs" dxfId="12221" priority="99" operator="greaterThan">
      <formula>#REF!</formula>
    </cfRule>
  </conditionalFormatting>
  <conditionalFormatting sqref="L13">
    <cfRule type="cellIs" dxfId="12220" priority="98" operator="greaterThan">
      <formula>#REF!</formula>
    </cfRule>
  </conditionalFormatting>
  <conditionalFormatting sqref="K17:L17">
    <cfRule type="cellIs" dxfId="12219" priority="100" operator="greaterThan">
      <formula>#REF!</formula>
    </cfRule>
  </conditionalFormatting>
  <conditionalFormatting sqref="K13">
    <cfRule type="cellIs" dxfId="12218" priority="97" operator="greaterThan">
      <formula>#REF!</formula>
    </cfRule>
  </conditionalFormatting>
  <conditionalFormatting sqref="J13">
    <cfRule type="cellIs" dxfId="12217" priority="96" operator="greaterThan">
      <formula>#REF!</formula>
    </cfRule>
  </conditionalFormatting>
  <conditionalFormatting sqref="E14">
    <cfRule type="cellIs" dxfId="12216" priority="95" operator="greaterThan">
      <formula>#REF!</formula>
    </cfRule>
  </conditionalFormatting>
  <conditionalFormatting sqref="F14:G14">
    <cfRule type="cellIs" dxfId="12215" priority="94" operator="greaterThan">
      <formula>#REF!</formula>
    </cfRule>
  </conditionalFormatting>
  <conditionalFormatting sqref="O14">
    <cfRule type="cellIs" dxfId="12214" priority="93" operator="greaterThan">
      <formula>#REF!</formula>
    </cfRule>
  </conditionalFormatting>
  <conditionalFormatting sqref="P14:P15">
    <cfRule type="cellIs" dxfId="12213" priority="92" operator="greaterThan">
      <formula>#REF!</formula>
    </cfRule>
  </conditionalFormatting>
  <conditionalFormatting sqref="O15">
    <cfRule type="cellIs" dxfId="12212" priority="91" operator="greaterThan">
      <formula>#REF!</formula>
    </cfRule>
  </conditionalFormatting>
  <conditionalFormatting sqref="BH19 BH13:BH15 BH17">
    <cfRule type="cellIs" dxfId="12211" priority="90" operator="greaterThan">
      <formula>#REF!</formula>
    </cfRule>
  </conditionalFormatting>
  <conditionalFormatting sqref="BK21">
    <cfRule type="cellIs" dxfId="12210" priority="87" operator="lessThan">
      <formula>#REF!</formula>
    </cfRule>
  </conditionalFormatting>
  <conditionalFormatting sqref="BK11">
    <cfRule type="cellIs" dxfId="12209" priority="86" operator="lessThan">
      <formula>#REF!</formula>
    </cfRule>
  </conditionalFormatting>
  <conditionalFormatting sqref="BK12">
    <cfRule type="cellIs" dxfId="12208" priority="85" operator="lessThan">
      <formula>#REF!</formula>
    </cfRule>
  </conditionalFormatting>
  <conditionalFormatting sqref="BK20">
    <cfRule type="cellIs" dxfId="12207" priority="88" operator="lessThan">
      <formula>#REF!</formula>
    </cfRule>
    <cfRule type="cellIs" dxfId="12206" priority="89" operator="lessThan">
      <formula>#REF!</formula>
    </cfRule>
  </conditionalFormatting>
  <conditionalFormatting sqref="BK30">
    <cfRule type="cellIs" dxfId="12205" priority="82" operator="lessThan">
      <formula>#REF!</formula>
    </cfRule>
  </conditionalFormatting>
  <conditionalFormatting sqref="BK29">
    <cfRule type="cellIs" dxfId="12204" priority="83" operator="lessThan">
      <formula>#REF!</formula>
    </cfRule>
    <cfRule type="cellIs" dxfId="12203" priority="84" operator="lessThan">
      <formula>#REF!</formula>
    </cfRule>
  </conditionalFormatting>
  <conditionalFormatting sqref="BK39">
    <cfRule type="cellIs" dxfId="12202" priority="81" operator="lessThan">
      <formula>#REF!</formula>
    </cfRule>
  </conditionalFormatting>
  <conditionalFormatting sqref="BK9">
    <cfRule type="cellIs" dxfId="12201" priority="79" operator="lessThan">
      <formula>#REF!</formula>
    </cfRule>
    <cfRule type="cellIs" dxfId="12200" priority="80" operator="greaterThan">
      <formula>#REF!</formula>
    </cfRule>
  </conditionalFormatting>
  <conditionalFormatting sqref="BI19:BJ19">
    <cfRule type="cellIs" dxfId="12199" priority="78" operator="greaterThan">
      <formula>#REF!</formula>
    </cfRule>
  </conditionalFormatting>
  <conditionalFormatting sqref="BI14:BJ15">
    <cfRule type="cellIs" dxfId="12198" priority="76" operator="greaterThan">
      <formula>#REF!</formula>
    </cfRule>
  </conditionalFormatting>
  <conditionalFormatting sqref="BI13:BJ13">
    <cfRule type="cellIs" dxfId="12197" priority="75" operator="greaterThan">
      <formula>#REF!</formula>
    </cfRule>
  </conditionalFormatting>
  <conditionalFormatting sqref="BI17:BJ17">
    <cfRule type="cellIs" dxfId="12196" priority="77" operator="greaterThan">
      <formula>#REF!</formula>
    </cfRule>
  </conditionalFormatting>
  <conditionalFormatting sqref="BK38">
    <cfRule type="cellIs" dxfId="12195" priority="73" operator="lessThan">
      <formula>#REF!</formula>
    </cfRule>
    <cfRule type="cellIs" dxfId="12194" priority="74" operator="lessThan">
      <formula>#REF!</formula>
    </cfRule>
  </conditionalFormatting>
  <conditionalFormatting sqref="BL11">
    <cfRule type="cellIs" dxfId="12193" priority="71" operator="lessThan">
      <formula>#REF!</formula>
    </cfRule>
  </conditionalFormatting>
  <conditionalFormatting sqref="BL12">
    <cfRule type="cellIs" dxfId="12192" priority="70" operator="lessThan">
      <formula>#REF!</formula>
    </cfRule>
  </conditionalFormatting>
  <conditionalFormatting sqref="BL9">
    <cfRule type="cellIs" dxfId="12191" priority="68" operator="lessThan">
      <formula>#REF!</formula>
    </cfRule>
    <cfRule type="cellIs" dxfId="12190" priority="69" operator="greaterThan">
      <formula>#REF!</formula>
    </cfRule>
  </conditionalFormatting>
  <conditionalFormatting sqref="BL10">
    <cfRule type="cellIs" dxfId="12189" priority="67" operator="lessThan">
      <formula>#REF!</formula>
    </cfRule>
  </conditionalFormatting>
  <conditionalFormatting sqref="BL21">
    <cfRule type="cellIs" dxfId="12188" priority="64" operator="lessThan">
      <formula>#REF!</formula>
    </cfRule>
  </conditionalFormatting>
  <conditionalFormatting sqref="BL20">
    <cfRule type="cellIs" dxfId="12187" priority="65" operator="lessThan">
      <formula>#REF!</formula>
    </cfRule>
    <cfRule type="cellIs" dxfId="12186" priority="66" operator="lessThan">
      <formula>#REF!</formula>
    </cfRule>
  </conditionalFormatting>
  <conditionalFormatting sqref="BL30">
    <cfRule type="cellIs" dxfId="12185" priority="61" operator="lessThan">
      <formula>#REF!</formula>
    </cfRule>
  </conditionalFormatting>
  <conditionalFormatting sqref="BL29">
    <cfRule type="cellIs" dxfId="12184" priority="62" operator="lessThan">
      <formula>#REF!</formula>
    </cfRule>
    <cfRule type="cellIs" dxfId="12183" priority="63" operator="lessThan">
      <formula>#REF!</formula>
    </cfRule>
  </conditionalFormatting>
  <conditionalFormatting sqref="BL39">
    <cfRule type="cellIs" dxfId="12182" priority="58" operator="lessThan">
      <formula>#REF!</formula>
    </cfRule>
  </conditionalFormatting>
  <conditionalFormatting sqref="BL38">
    <cfRule type="cellIs" dxfId="12181" priority="59" operator="lessThan">
      <formula>#REF!</formula>
    </cfRule>
    <cfRule type="cellIs" dxfId="12180" priority="60" operator="lessThan">
      <formula>#REF!</formula>
    </cfRule>
  </conditionalFormatting>
  <conditionalFormatting sqref="BM19 BM13:BM15 BM17">
    <cfRule type="cellIs" dxfId="12179" priority="57" operator="greaterThan">
      <formula>#REF!</formula>
    </cfRule>
  </conditionalFormatting>
  <conditionalFormatting sqref="BP21">
    <cfRule type="cellIs" dxfId="12178" priority="54" operator="lessThan">
      <formula>#REF!</formula>
    </cfRule>
  </conditionalFormatting>
  <conditionalFormatting sqref="BP11">
    <cfRule type="cellIs" dxfId="12177" priority="53" operator="lessThan">
      <formula>#REF!</formula>
    </cfRule>
  </conditionalFormatting>
  <conditionalFormatting sqref="BP12">
    <cfRule type="cellIs" dxfId="12176" priority="52" operator="lessThan">
      <formula>#REF!</formula>
    </cfRule>
  </conditionalFormatting>
  <conditionalFormatting sqref="BP20">
    <cfRule type="cellIs" dxfId="12175" priority="55" operator="lessThan">
      <formula>#REF!</formula>
    </cfRule>
    <cfRule type="cellIs" dxfId="12174" priority="56" operator="lessThan">
      <formula>#REF!</formula>
    </cfRule>
  </conditionalFormatting>
  <conditionalFormatting sqref="BP30">
    <cfRule type="cellIs" dxfId="12173" priority="49" operator="lessThan">
      <formula>#REF!</formula>
    </cfRule>
  </conditionalFormatting>
  <conditionalFormatting sqref="BP29">
    <cfRule type="cellIs" dxfId="12172" priority="50" operator="lessThan">
      <formula>#REF!</formula>
    </cfRule>
    <cfRule type="cellIs" dxfId="12171" priority="51" operator="lessThan">
      <formula>#REF!</formula>
    </cfRule>
  </conditionalFormatting>
  <conditionalFormatting sqref="BP39">
    <cfRule type="cellIs" dxfId="12170" priority="48" operator="lessThan">
      <formula>#REF!</formula>
    </cfRule>
  </conditionalFormatting>
  <conditionalFormatting sqref="BP9">
    <cfRule type="cellIs" dxfId="12169" priority="46" operator="lessThan">
      <formula>#REF!</formula>
    </cfRule>
    <cfRule type="cellIs" dxfId="12168" priority="47" operator="greaterThan">
      <formula>#REF!</formula>
    </cfRule>
  </conditionalFormatting>
  <conditionalFormatting sqref="BN19:BO19">
    <cfRule type="cellIs" dxfId="12167" priority="45" operator="greaterThan">
      <formula>#REF!</formula>
    </cfRule>
  </conditionalFormatting>
  <conditionalFormatting sqref="BN14:BO15">
    <cfRule type="cellIs" dxfId="12166" priority="43" operator="greaterThan">
      <formula>#REF!</formula>
    </cfRule>
  </conditionalFormatting>
  <conditionalFormatting sqref="BN13:BO13">
    <cfRule type="cellIs" dxfId="12165" priority="42" operator="greaterThan">
      <formula>#REF!</formula>
    </cfRule>
  </conditionalFormatting>
  <conditionalFormatting sqref="BN17:BO17">
    <cfRule type="cellIs" dxfId="12164" priority="44" operator="greaterThan">
      <formula>#REF!</formula>
    </cfRule>
  </conditionalFormatting>
  <conditionalFormatting sqref="BP38">
    <cfRule type="cellIs" dxfId="12163" priority="40" operator="lessThan">
      <formula>#REF!</formula>
    </cfRule>
    <cfRule type="cellIs" dxfId="12162" priority="41" operator="lessThan">
      <formula>#REF!</formula>
    </cfRule>
  </conditionalFormatting>
  <conditionalFormatting sqref="BQ11">
    <cfRule type="cellIs" dxfId="12161" priority="38" operator="lessThan">
      <formula>#REF!</formula>
    </cfRule>
  </conditionalFormatting>
  <conditionalFormatting sqref="BQ12">
    <cfRule type="cellIs" dxfId="12160" priority="37" operator="lessThan">
      <formula>#REF!</formula>
    </cfRule>
  </conditionalFormatting>
  <conditionalFormatting sqref="BQ9">
    <cfRule type="cellIs" dxfId="12159" priority="35" operator="lessThan">
      <formula>#REF!</formula>
    </cfRule>
    <cfRule type="cellIs" dxfId="12158" priority="36" operator="greaterThan">
      <formula>#REF!</formula>
    </cfRule>
  </conditionalFormatting>
  <conditionalFormatting sqref="BQ10">
    <cfRule type="cellIs" dxfId="12157" priority="34" operator="lessThan">
      <formula>#REF!</formula>
    </cfRule>
  </conditionalFormatting>
  <conditionalFormatting sqref="BQ21">
    <cfRule type="cellIs" dxfId="12156" priority="31" operator="lessThan">
      <formula>#REF!</formula>
    </cfRule>
  </conditionalFormatting>
  <conditionalFormatting sqref="BQ20">
    <cfRule type="cellIs" dxfId="12155" priority="32" operator="lessThan">
      <formula>#REF!</formula>
    </cfRule>
    <cfRule type="cellIs" dxfId="12154" priority="33" operator="lessThan">
      <formula>#REF!</formula>
    </cfRule>
  </conditionalFormatting>
  <conditionalFormatting sqref="BQ30">
    <cfRule type="cellIs" dxfId="12153" priority="28" operator="lessThan">
      <formula>#REF!</formula>
    </cfRule>
  </conditionalFormatting>
  <conditionalFormatting sqref="BQ29">
    <cfRule type="cellIs" dxfId="12152" priority="29" operator="lessThan">
      <formula>#REF!</formula>
    </cfRule>
    <cfRule type="cellIs" dxfId="12151" priority="30" operator="lessThan">
      <formula>#REF!</formula>
    </cfRule>
  </conditionalFormatting>
  <conditionalFormatting sqref="BQ39">
    <cfRule type="cellIs" dxfId="12150" priority="25" operator="lessThan">
      <formula>#REF!</formula>
    </cfRule>
  </conditionalFormatting>
  <conditionalFormatting sqref="BQ38">
    <cfRule type="cellIs" dxfId="12149" priority="26" operator="lessThan">
      <formula>#REF!</formula>
    </cfRule>
    <cfRule type="cellIs" dxfId="12148" priority="27" operator="lessThan">
      <formula>#REF!</formula>
    </cfRule>
  </conditionalFormatting>
  <conditionalFormatting sqref="M10">
    <cfRule type="cellIs" dxfId="12147" priority="12" operator="lessThan">
      <formula>#REF!</formula>
    </cfRule>
  </conditionalFormatting>
  <conditionalFormatting sqref="R10">
    <cfRule type="cellIs" dxfId="12146" priority="11" operator="lessThan">
      <formula>#REF!</formula>
    </cfRule>
  </conditionalFormatting>
  <conditionalFormatting sqref="W10">
    <cfRule type="cellIs" dxfId="12145" priority="10" operator="lessThan">
      <formula>#REF!</formula>
    </cfRule>
  </conditionalFormatting>
  <conditionalFormatting sqref="AB10">
    <cfRule type="cellIs" dxfId="12144" priority="9" operator="lessThan">
      <formula>#REF!</formula>
    </cfRule>
  </conditionalFormatting>
  <conditionalFormatting sqref="AG10">
    <cfRule type="cellIs" dxfId="12143" priority="8" operator="lessThan">
      <formula>#REF!</formula>
    </cfRule>
  </conditionalFormatting>
  <conditionalFormatting sqref="AL10">
    <cfRule type="cellIs" dxfId="12142" priority="7" operator="lessThan">
      <formula>#REF!</formula>
    </cfRule>
  </conditionalFormatting>
  <conditionalFormatting sqref="AQ10">
    <cfRule type="cellIs" dxfId="12141" priority="6" operator="lessThan">
      <formula>#REF!</formula>
    </cfRule>
  </conditionalFormatting>
  <conditionalFormatting sqref="AV10">
    <cfRule type="cellIs" dxfId="12140" priority="5" operator="lessThan">
      <formula>#REF!</formula>
    </cfRule>
  </conditionalFormatting>
  <conditionalFormatting sqref="BA10">
    <cfRule type="cellIs" dxfId="12139" priority="4" operator="lessThan">
      <formula>#REF!</formula>
    </cfRule>
  </conditionalFormatting>
  <conditionalFormatting sqref="BF10">
    <cfRule type="cellIs" dxfId="12138" priority="3" operator="lessThan">
      <formula>#REF!</formula>
    </cfRule>
  </conditionalFormatting>
  <conditionalFormatting sqref="BK10">
    <cfRule type="cellIs" dxfId="12137" priority="2" operator="lessThan">
      <formula>#REF!</formula>
    </cfRule>
  </conditionalFormatting>
  <conditionalFormatting sqref="BP10">
    <cfRule type="cellIs" dxfId="12136" priority="1" operator="lessThan">
      <formula>#REF!</formula>
    </cfRule>
  </conditionalFormatting>
  <pageMargins left="0.7" right="0.7" top="0.75" bottom="0.75" header="0.3" footer="0.3"/>
  <pageSetup paperSize="9" orientation="portrait" r:id="rId1"/>
  <headerFooter>
    <oddHeader>&amp;C&amp;G</oddHeader>
  </headerFooter>
  <legacyDrawingHF r:id="rId2"/>
  <picture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9FFCC"/>
  </sheetPr>
  <dimension ref="A1:BQ93"/>
  <sheetViews>
    <sheetView zoomScale="70" zoomScaleNormal="70" workbookViewId="0">
      <pane xSplit="3" ySplit="10" topLeftCell="F11" activePane="bottomRight" state="frozenSplit"/>
      <selection activeCell="AA73" sqref="AA73"/>
      <selection pane="topRight" activeCell="AA73" sqref="AA73"/>
      <selection pane="bottomLeft" activeCell="AA73" sqref="AA73"/>
      <selection pane="bottomRight" activeCell="T30" sqref="T30"/>
    </sheetView>
  </sheetViews>
  <sheetFormatPr defaultRowHeight="16.5" x14ac:dyDescent="0.15"/>
  <cols>
    <col min="1" max="1" width="21" style="29" customWidth="1"/>
    <col min="2" max="2" width="15" style="29" customWidth="1"/>
    <col min="3" max="3" width="11.25" style="29" customWidth="1"/>
    <col min="4" max="4" width="11.25" style="97" customWidth="1"/>
    <col min="5" max="5" width="38.5" style="29" customWidth="1"/>
    <col min="6" max="7" width="10.625" style="29" customWidth="1"/>
    <col min="8" max="8" width="13.625" style="29" customWidth="1"/>
    <col min="9" max="9" width="13.625" style="97" customWidth="1"/>
    <col min="10" max="10" width="44.5" style="29" customWidth="1"/>
    <col min="11" max="12" width="12.25" style="29" customWidth="1"/>
    <col min="13" max="13" width="11.875" style="29" customWidth="1"/>
    <col min="14" max="14" width="11.875" style="97" customWidth="1"/>
    <col min="15" max="15" width="38.25" style="29" customWidth="1"/>
    <col min="16" max="17" width="12.25" style="29" customWidth="1"/>
    <col min="18" max="18" width="11.875" style="29" customWidth="1"/>
    <col min="19" max="19" width="11.875" style="97" customWidth="1"/>
    <col min="20" max="20" width="31.625" style="29" customWidth="1"/>
    <col min="21" max="22" width="12.625" style="29" customWidth="1"/>
    <col min="23" max="23" width="11.875" style="29" customWidth="1"/>
    <col min="24" max="24" width="11.875" style="97" customWidth="1"/>
    <col min="25" max="25" width="31.625" style="29" customWidth="1"/>
    <col min="26" max="27" width="9.125" style="29" bestFit="1" customWidth="1"/>
    <col min="28" max="28" width="9.625" style="29" bestFit="1" customWidth="1"/>
    <col min="29" max="29" width="9.625" style="97" customWidth="1"/>
    <col min="30" max="30" width="31.625" style="29" customWidth="1"/>
    <col min="31" max="32" width="9.125" style="29" bestFit="1" customWidth="1"/>
    <col min="33" max="33" width="9.625" style="29" bestFit="1" customWidth="1"/>
    <col min="34" max="34" width="9.625" style="97" customWidth="1"/>
    <col min="35" max="35" width="31.625" style="97" customWidth="1"/>
    <col min="36" max="37" width="9.125" style="97" bestFit="1" customWidth="1"/>
    <col min="38" max="38" width="9.625" style="97" bestFit="1" customWidth="1"/>
    <col min="39" max="39" width="9.625" style="97" customWidth="1"/>
    <col min="40" max="40" width="31.625" style="97" customWidth="1"/>
    <col min="41" max="42" width="9.125" style="97" bestFit="1" customWidth="1"/>
    <col min="43" max="43" width="9.625" style="97" bestFit="1" customWidth="1"/>
    <col min="44" max="44" width="9.625" style="97" customWidth="1"/>
    <col min="45" max="45" width="31.625" style="97" customWidth="1"/>
    <col min="46" max="47" width="9.125" style="97" bestFit="1" customWidth="1"/>
    <col min="48" max="48" width="9.625" style="97" bestFit="1" customWidth="1"/>
    <col min="49" max="49" width="9.625" style="97" customWidth="1"/>
    <col min="50" max="50" width="31.625" style="97" customWidth="1"/>
    <col min="51" max="52" width="9.125" style="97" bestFit="1" customWidth="1"/>
    <col min="53" max="53" width="9.625" style="97" bestFit="1" customWidth="1"/>
    <col min="54" max="54" width="9.625" style="97" customWidth="1"/>
    <col min="55" max="55" width="31.625" style="97" customWidth="1"/>
    <col min="56" max="57" width="9.125" style="97" bestFit="1" customWidth="1"/>
    <col min="58" max="58" width="9.625" style="97" bestFit="1" customWidth="1"/>
    <col min="59" max="59" width="9.625" style="97" customWidth="1"/>
    <col min="60" max="60" width="43.875" style="29" customWidth="1"/>
    <col min="61" max="62" width="9" style="29"/>
    <col min="63" max="63" width="15.125" style="29" customWidth="1"/>
    <col min="64" max="64" width="9" style="29"/>
    <col min="65" max="65" width="48.125" style="29" customWidth="1"/>
    <col min="66" max="67" width="9" style="29"/>
    <col min="68" max="68" width="16" style="29" customWidth="1"/>
    <col min="69" max="16384" width="9" style="29"/>
  </cols>
  <sheetData>
    <row r="1" spans="1:69" x14ac:dyDescent="0.15">
      <c r="B1" s="175" t="str">
        <f>VLOOKUP(A5,'PMC数据辅助&amp;月良率预估'!$AR$3:$AS$130,2,0)</f>
        <v>LTPO手机</v>
      </c>
      <c r="C1" s="177">
        <v>0.88</v>
      </c>
      <c r="E1" s="29" t="s">
        <v>474</v>
      </c>
      <c r="AI1" s="166"/>
      <c r="AJ1" s="166"/>
      <c r="AK1" s="166"/>
      <c r="AL1" s="166"/>
      <c r="AM1" s="166"/>
      <c r="AN1" s="166"/>
      <c r="AO1" s="166"/>
      <c r="AP1" s="166"/>
      <c r="AQ1" s="166"/>
      <c r="AR1" s="166"/>
      <c r="AS1" s="166"/>
      <c r="AT1" s="166"/>
      <c r="AU1" s="166"/>
      <c r="AV1" s="166"/>
      <c r="AW1" s="166"/>
      <c r="AX1" s="166"/>
      <c r="AY1" s="166"/>
      <c r="AZ1" s="166"/>
      <c r="BA1" s="166"/>
      <c r="BB1" s="166"/>
      <c r="BC1" s="166"/>
      <c r="BD1" s="166"/>
    </row>
    <row r="2" spans="1:69" x14ac:dyDescent="0.15">
      <c r="A2" s="4">
        <f>VLOOKUP(A5,切数!$C:$J,8,0)</f>
        <v>95</v>
      </c>
      <c r="B2" s="580" t="s">
        <v>27</v>
      </c>
      <c r="C2" s="580"/>
      <c r="D2" s="581" t="s">
        <v>555</v>
      </c>
      <c r="E2" s="583" t="s">
        <v>41</v>
      </c>
      <c r="F2" s="583"/>
      <c r="G2" s="583"/>
      <c r="H2" s="583"/>
      <c r="I2" s="583"/>
      <c r="J2" s="583"/>
      <c r="K2" s="583"/>
      <c r="L2" s="583"/>
      <c r="M2" s="583"/>
      <c r="N2" s="30"/>
      <c r="O2" s="30"/>
      <c r="P2" s="30"/>
      <c r="Q2" s="30"/>
      <c r="R2" s="30"/>
      <c r="S2" s="30"/>
    </row>
    <row r="3" spans="1:69" x14ac:dyDescent="0.15">
      <c r="A3" s="4" t="s">
        <v>469</v>
      </c>
      <c r="B3" s="27"/>
      <c r="C3" s="27"/>
      <c r="D3" s="582"/>
      <c r="E3" s="1" t="str">
        <f>_xlfn.IFNA(VLOOKUP($A$5&amp;E$4,'PMC数据辅助&amp;月良率预估'!$B$2:$G$1000,2,0),"")</f>
        <v>M02</v>
      </c>
      <c r="F3" s="567"/>
      <c r="G3" s="567"/>
      <c r="H3" s="567"/>
      <c r="I3" s="568"/>
      <c r="J3" s="1" t="str">
        <f>_xlfn.IFNA(VLOOKUP($A$5&amp;J$4,'PMC数据辅助&amp;月良率预估'!$B$2:$G$1000,2,0),"")</f>
        <v>M02</v>
      </c>
      <c r="K3" s="567"/>
      <c r="L3" s="567"/>
      <c r="M3" s="567"/>
      <c r="N3" s="568"/>
      <c r="O3" s="1" t="str">
        <f>_xlfn.IFNA(VLOOKUP($A$5&amp;O$4,'PMC数据辅助&amp;月良率预估'!$B$2:$G$1000,2,0),"")</f>
        <v>M03</v>
      </c>
      <c r="P3" s="567"/>
      <c r="Q3" s="567"/>
      <c r="R3" s="567"/>
      <c r="S3" s="568"/>
      <c r="T3" s="1" t="str">
        <f>_xlfn.IFNA(VLOOKUP($A$5&amp;T$4,'PMC数据辅助&amp;月良率预估'!$B$2:$G$1000,2,0),"")</f>
        <v>M03</v>
      </c>
      <c r="U3" s="567"/>
      <c r="V3" s="567"/>
      <c r="W3" s="567"/>
      <c r="X3" s="568"/>
      <c r="Y3" s="1" t="str">
        <f>_xlfn.IFNA(VLOOKUP($A$5&amp;Y$4,'PMC数据辅助&amp;月良率预估'!$B$2:$G$1000,2,0),"")</f>
        <v>M04</v>
      </c>
      <c r="Z3" s="567"/>
      <c r="AA3" s="567"/>
      <c r="AB3" s="567"/>
      <c r="AC3" s="568"/>
      <c r="AD3" s="1" t="str">
        <f>_xlfn.IFNA(VLOOKUP($A$5&amp;AD$4,'PMC数据辅助&amp;月良率预估'!$B$2:$G$1000,2,0),"")</f>
        <v>M04</v>
      </c>
      <c r="AE3" s="567"/>
      <c r="AF3" s="567"/>
      <c r="AG3" s="567"/>
      <c r="AH3" s="568"/>
      <c r="AI3" s="1" t="str">
        <f>_xlfn.IFNA(VLOOKUP($A$5&amp;AI$4,'PMC数据辅助&amp;月良率预估'!$B$2:$G$1000,2,0),"")</f>
        <v>M05</v>
      </c>
      <c r="AJ3" s="567"/>
      <c r="AK3" s="567"/>
      <c r="AL3" s="567"/>
      <c r="AM3" s="568"/>
      <c r="AN3" s="1" t="str">
        <f>_xlfn.IFNA(VLOOKUP($A$5&amp;AN$4,'PMC数据辅助&amp;月良率预估'!$B$2:$G$1000,2,0),"")</f>
        <v>M05</v>
      </c>
      <c r="AO3" s="567"/>
      <c r="AP3" s="567"/>
      <c r="AQ3" s="567"/>
      <c r="AR3" s="568"/>
      <c r="AS3" s="1" t="str">
        <f>_xlfn.IFNA(VLOOKUP($A$5&amp;AS$4,'PMC数据辅助&amp;月良率预估'!$B$2:$G$1000,2,0),"")</f>
        <v>M05</v>
      </c>
      <c r="AT3" s="567"/>
      <c r="AU3" s="567"/>
      <c r="AV3" s="567"/>
      <c r="AW3" s="568"/>
      <c r="AX3" s="1" t="str">
        <f>_xlfn.IFNA(VLOOKUP($A$5&amp;AX$4,'PMC数据辅助&amp;月良率预估'!$B$2:$G$1000,2,0),"")</f>
        <v>M06</v>
      </c>
      <c r="AY3" s="567"/>
      <c r="AZ3" s="567"/>
      <c r="BA3" s="567"/>
      <c r="BB3" s="568"/>
      <c r="BC3" s="1" t="str">
        <f>_xlfn.IFNA(VLOOKUP($A$5&amp;BC$4,'PMC数据辅助&amp;月良率预估'!$B$2:$G$1000,2,0),"")</f>
        <v>M06</v>
      </c>
      <c r="BD3" s="567"/>
      <c r="BE3" s="567"/>
      <c r="BF3" s="567"/>
      <c r="BG3" s="568"/>
      <c r="BH3" s="1" t="str">
        <f>_xlfn.IFNA(VLOOKUP($A$5&amp;BH$4,'PMC数据辅助&amp;月良率预估'!$B$2:$G$1000,2,0),"")</f>
        <v>M06</v>
      </c>
      <c r="BI3" s="567"/>
      <c r="BJ3" s="567"/>
      <c r="BK3" s="567"/>
      <c r="BL3" s="568"/>
      <c r="BM3" s="1" t="str">
        <f>_xlfn.IFNA(VLOOKUP($A$5&amp;BM$4,'PMC数据辅助&amp;月良率预估'!$B$2:$G$1000,2,0),"")</f>
        <v/>
      </c>
      <c r="BN3" s="567"/>
      <c r="BO3" s="567"/>
      <c r="BP3" s="567"/>
      <c r="BQ3" s="568"/>
    </row>
    <row r="4" spans="1:69" ht="33" x14ac:dyDescent="0.15">
      <c r="A4" s="31" t="s">
        <v>40</v>
      </c>
      <c r="B4" s="94" t="s">
        <v>1277</v>
      </c>
      <c r="C4" s="94" t="s">
        <v>1291</v>
      </c>
      <c r="D4" s="115" t="s">
        <v>1423</v>
      </c>
      <c r="E4" s="584" t="str">
        <f>_xlfn.IFNA(VLOOKUP($A$5&amp;COLUMN($A$1),'PMC数据辅助&amp;月良率预估'!$A:$F,5,0),"")</f>
        <v>02/07蒸镀批次</v>
      </c>
      <c r="F4" s="585"/>
      <c r="G4" s="585"/>
      <c r="H4" s="585"/>
      <c r="I4" s="586"/>
      <c r="J4" s="584" t="str">
        <f>_xlfn.IFNA(VLOOKUP($A$5&amp;COLUMN($B$1),'PMC数据辅助&amp;月良率预估'!$A:$F,5,0),"")</f>
        <v>02/18蒸镀批次</v>
      </c>
      <c r="K4" s="585"/>
      <c r="L4" s="585"/>
      <c r="M4" s="585"/>
      <c r="N4" s="586"/>
      <c r="O4" s="569" t="str">
        <f>_xlfn.IFNA(VLOOKUP($A$5&amp;COLUMN($C$1),'PMC数据辅助&amp;月良率预估'!$A:$F,5,0),"")</f>
        <v>03/05蒸镀批次</v>
      </c>
      <c r="P4" s="570"/>
      <c r="Q4" s="570"/>
      <c r="R4" s="570"/>
      <c r="S4" s="571"/>
      <c r="T4" s="569" t="str">
        <f>_xlfn.IFNA(VLOOKUP($A$5&amp;COLUMN($D$1),'PMC数据辅助&amp;月良率预估'!$A:$F,5,0),"")</f>
        <v>03/18蒸镀批次</v>
      </c>
      <c r="U4" s="570"/>
      <c r="V4" s="570"/>
      <c r="W4" s="570"/>
      <c r="X4" s="571"/>
      <c r="Y4" s="569" t="str">
        <f>_xlfn.IFNA(VLOOKUP($A$5&amp;COLUMN($E$1),'PMC数据辅助&amp;月良率预估'!$A:$F,5,0),"")</f>
        <v>03/29蒸镀批次</v>
      </c>
      <c r="Z4" s="570"/>
      <c r="AA4" s="570"/>
      <c r="AB4" s="570"/>
      <c r="AC4" s="571"/>
      <c r="AD4" s="569" t="str">
        <f>_xlfn.IFNA(VLOOKUP($A$5&amp;COLUMN($F$1),'PMC数据辅助&amp;月良率预估'!$A:$F,5,0),"")</f>
        <v>04/05蒸镀批次</v>
      </c>
      <c r="AE4" s="570"/>
      <c r="AF4" s="570"/>
      <c r="AG4" s="570"/>
      <c r="AH4" s="571"/>
      <c r="AI4" s="569" t="str">
        <f>_xlfn.IFNA(VLOOKUP($A$5&amp;COLUMN($G$1),'PMC数据辅助&amp;月良率预估'!$A:$F,5,0),"")</f>
        <v>04/24蒸镀批次</v>
      </c>
      <c r="AJ4" s="570"/>
      <c r="AK4" s="570"/>
      <c r="AL4" s="570"/>
      <c r="AM4" s="571"/>
      <c r="AN4" s="569" t="str">
        <f>_xlfn.IFNA(VLOOKUP($A$5&amp;COLUMN($H$1),'PMC数据辅助&amp;月良率预估'!$A:$F,5,0),"")</f>
        <v>05/04蒸镀批次</v>
      </c>
      <c r="AO4" s="570"/>
      <c r="AP4" s="570"/>
      <c r="AQ4" s="570"/>
      <c r="AR4" s="571"/>
      <c r="AS4" s="569" t="str">
        <f>_xlfn.IFNA(VLOOKUP($A$5&amp;COLUMN($I$1),'PMC数据辅助&amp;月良率预估'!$A:$F,5,0),"")</f>
        <v>05/19蒸镀批次</v>
      </c>
      <c r="AT4" s="570"/>
      <c r="AU4" s="570"/>
      <c r="AV4" s="570"/>
      <c r="AW4" s="571"/>
      <c r="AX4" s="569" t="str">
        <f>_xlfn.IFNA(VLOOKUP($A$5&amp;COLUMN($J$1),'PMC数据辅助&amp;月良率预估'!$A:$F,5,0),"")</f>
        <v>05/30蒸镀批次</v>
      </c>
      <c r="AY4" s="570"/>
      <c r="AZ4" s="570"/>
      <c r="BA4" s="570"/>
      <c r="BB4" s="571"/>
      <c r="BC4" s="569" t="str">
        <f>_xlfn.IFNA(VLOOKUP($A$5&amp;COLUMN($K$1),'PMC数据辅助&amp;月良率预估'!$A:$F,5,0),"")</f>
        <v>06/10蒸镀批次</v>
      </c>
      <c r="BD4" s="570"/>
      <c r="BE4" s="570"/>
      <c r="BF4" s="570"/>
      <c r="BG4" s="571"/>
      <c r="BH4" s="569" t="str">
        <f>_xlfn.IFNA(VLOOKUP($A$5&amp;COLUMN($L$1),'PMC数据辅助&amp;月良率预估'!$A:$F,5,0),"")</f>
        <v>06/18蒸镀批次</v>
      </c>
      <c r="BI4" s="570"/>
      <c r="BJ4" s="570"/>
      <c r="BK4" s="570"/>
      <c r="BL4" s="571"/>
      <c r="BM4" s="569" t="str">
        <f>_xlfn.IFNA(VLOOKUP($A$5&amp;COLUMN($M$1),'PMC数据辅助&amp;月良率预估'!$A:$F,5,0),"")</f>
        <v/>
      </c>
      <c r="BN4" s="570"/>
      <c r="BO4" s="570"/>
      <c r="BP4" s="570"/>
      <c r="BQ4" s="571"/>
    </row>
    <row r="5" spans="1:69" ht="51" customHeight="1" x14ac:dyDescent="0.15">
      <c r="A5" s="32" t="s">
        <v>773</v>
      </c>
      <c r="B5" s="32" t="s">
        <v>35</v>
      </c>
      <c r="C5" s="32" t="s">
        <v>35</v>
      </c>
      <c r="D5" s="32"/>
      <c r="E5" s="32" t="s">
        <v>467</v>
      </c>
      <c r="F5" s="33" t="s">
        <v>493</v>
      </c>
      <c r="G5" s="33" t="s">
        <v>488</v>
      </c>
      <c r="H5" s="33" t="s">
        <v>489</v>
      </c>
      <c r="I5" s="362" t="s">
        <v>840</v>
      </c>
      <c r="J5" s="32" t="s">
        <v>467</v>
      </c>
      <c r="K5" s="33" t="s">
        <v>490</v>
      </c>
      <c r="L5" s="33" t="s">
        <v>491</v>
      </c>
      <c r="M5" s="33" t="s">
        <v>489</v>
      </c>
      <c r="N5" s="362" t="s">
        <v>838</v>
      </c>
      <c r="O5" s="32" t="s">
        <v>467</v>
      </c>
      <c r="P5" s="33" t="s">
        <v>490</v>
      </c>
      <c r="Q5" s="33" t="s">
        <v>491</v>
      </c>
      <c r="R5" s="33" t="s">
        <v>489</v>
      </c>
      <c r="S5" s="362" t="s">
        <v>840</v>
      </c>
      <c r="T5" s="32" t="s">
        <v>467</v>
      </c>
      <c r="U5" s="33" t="s">
        <v>490</v>
      </c>
      <c r="V5" s="33" t="s">
        <v>487</v>
      </c>
      <c r="W5" s="33" t="s">
        <v>489</v>
      </c>
      <c r="X5" s="362" t="s">
        <v>840</v>
      </c>
      <c r="Y5" s="32" t="s">
        <v>467</v>
      </c>
      <c r="Z5" s="33" t="s">
        <v>490</v>
      </c>
      <c r="AA5" s="33" t="s">
        <v>487</v>
      </c>
      <c r="AB5" s="33" t="s">
        <v>489</v>
      </c>
      <c r="AC5" s="362" t="s">
        <v>840</v>
      </c>
      <c r="AD5" s="32" t="s">
        <v>467</v>
      </c>
      <c r="AE5" s="33" t="s">
        <v>493</v>
      </c>
      <c r="AF5" s="33" t="s">
        <v>491</v>
      </c>
      <c r="AG5" s="33" t="s">
        <v>492</v>
      </c>
      <c r="AH5" s="362" t="s">
        <v>840</v>
      </c>
      <c r="AI5" s="32" t="s">
        <v>467</v>
      </c>
      <c r="AJ5" s="33" t="s">
        <v>483</v>
      </c>
      <c r="AK5" s="33" t="s">
        <v>484</v>
      </c>
      <c r="AL5" s="33" t="s">
        <v>485</v>
      </c>
      <c r="AM5" s="362" t="s">
        <v>840</v>
      </c>
      <c r="AN5" s="32" t="s">
        <v>467</v>
      </c>
      <c r="AO5" s="33" t="s">
        <v>483</v>
      </c>
      <c r="AP5" s="33" t="s">
        <v>484</v>
      </c>
      <c r="AQ5" s="33" t="s">
        <v>485</v>
      </c>
      <c r="AR5" s="362" t="s">
        <v>840</v>
      </c>
      <c r="AS5" s="32" t="s">
        <v>467</v>
      </c>
      <c r="AT5" s="33" t="s">
        <v>483</v>
      </c>
      <c r="AU5" s="33" t="s">
        <v>484</v>
      </c>
      <c r="AV5" s="33" t="s">
        <v>485</v>
      </c>
      <c r="AW5" s="362" t="s">
        <v>840</v>
      </c>
      <c r="AX5" s="32" t="s">
        <v>467</v>
      </c>
      <c r="AY5" s="33" t="s">
        <v>483</v>
      </c>
      <c r="AZ5" s="33" t="s">
        <v>484</v>
      </c>
      <c r="BA5" s="33" t="s">
        <v>485</v>
      </c>
      <c r="BB5" s="362" t="s">
        <v>840</v>
      </c>
      <c r="BC5" s="32" t="s">
        <v>467</v>
      </c>
      <c r="BD5" s="33" t="s">
        <v>483</v>
      </c>
      <c r="BE5" s="33" t="s">
        <v>484</v>
      </c>
      <c r="BF5" s="33" t="s">
        <v>485</v>
      </c>
      <c r="BG5" s="362" t="s">
        <v>840</v>
      </c>
      <c r="BH5" s="32" t="s">
        <v>467</v>
      </c>
      <c r="BI5" s="33" t="s">
        <v>483</v>
      </c>
      <c r="BJ5" s="33" t="s">
        <v>484</v>
      </c>
      <c r="BK5" s="33" t="s">
        <v>485</v>
      </c>
      <c r="BL5" s="362" t="s">
        <v>839</v>
      </c>
      <c r="BM5" s="32" t="s">
        <v>467</v>
      </c>
      <c r="BN5" s="33" t="s">
        <v>483</v>
      </c>
      <c r="BO5" s="33" t="s">
        <v>484</v>
      </c>
      <c r="BP5" s="33" t="s">
        <v>485</v>
      </c>
      <c r="BQ5" s="362" t="s">
        <v>839</v>
      </c>
    </row>
    <row r="6" spans="1:69" x14ac:dyDescent="0.15">
      <c r="A6" s="34" t="s">
        <v>745</v>
      </c>
      <c r="B6" s="34">
        <f>_xlfn.IFNA(VLOOKUP($A6,批次辅助!$A$4:$DC$41,MATCH($A$5&amp;B$4,批次辅助!$A$1:$DC$1,0),0),0)</f>
        <v>159098</v>
      </c>
      <c r="C6" s="34">
        <f>_xlfn.IFNA(VLOOKUP($A6,批次辅助!$A$4:$DC$41,MATCH($A$5&amp;C$4,批次辅助!$A$1:$DC$1,0),0),0)</f>
        <v>79800</v>
      </c>
      <c r="D6" s="34">
        <f>_xlfn.IFNA(VLOOKUP($A6,批次辅助!$A$4:$DC$41,MATCH($A$5&amp;D$4,批次辅助!$A$1:$DC$1,0),0),0)</f>
        <v>164638</v>
      </c>
      <c r="E6" s="34">
        <f>_xlfn.IFNA(VLOOKUP($A$5&amp;E$4,'PMC数据辅助&amp;月良率预估'!$B$2:$G$599,5,0),0)</f>
        <v>1762</v>
      </c>
      <c r="F6" s="34"/>
      <c r="G6" s="34"/>
      <c r="H6" s="35"/>
      <c r="I6" s="35"/>
      <c r="J6" s="34">
        <f>_xlfn.IFNA(VLOOKUP($A$5&amp;J$4,'PMC数据辅助&amp;月良率预估'!$B$2:$G$599,5,0),0)</f>
        <v>1358</v>
      </c>
      <c r="K6" s="34"/>
      <c r="L6" s="34"/>
      <c r="M6" s="35"/>
      <c r="N6" s="35"/>
      <c r="O6" s="34">
        <f>_xlfn.IFNA(VLOOKUP($A$5&amp;O$4,'PMC数据辅助&amp;月良率预估'!$B$2:$G$599,5,0),0)</f>
        <v>1680</v>
      </c>
      <c r="P6" s="34"/>
      <c r="Q6" s="34"/>
      <c r="R6" s="35"/>
      <c r="S6" s="35"/>
      <c r="T6" s="34">
        <f>_xlfn.IFNA(VLOOKUP($A$5&amp;T$4,'PMC数据辅助&amp;月良率预估'!$B$2:$G$599,5,0),0)</f>
        <v>1920</v>
      </c>
      <c r="U6" s="34"/>
      <c r="V6" s="34"/>
      <c r="W6" s="35"/>
      <c r="X6" s="35"/>
      <c r="Y6" s="34">
        <f>_xlfn.IFNA(VLOOKUP($A$5&amp;Y$4,'PMC数据辅助&amp;月良率预估'!$B$2:$G$599,5,0),0)</f>
        <v>630</v>
      </c>
      <c r="Z6" s="34"/>
      <c r="AA6" s="34"/>
      <c r="AB6" s="35"/>
      <c r="AC6" s="35"/>
      <c r="AD6" s="34">
        <f>_xlfn.IFNA(VLOOKUP($A$5&amp;AD$4,'PMC数据辅助&amp;月良率预估'!$B$2:$G$599,5,0),0)</f>
        <v>1760</v>
      </c>
      <c r="AE6" s="34"/>
      <c r="AF6" s="34"/>
      <c r="AG6" s="35"/>
      <c r="AH6" s="35"/>
      <c r="AI6" s="34">
        <f>_xlfn.IFNA(VLOOKUP($A$5&amp;AI$4,'PMC数据辅助&amp;月良率预估'!$B$2:$G$599,5,0),0)</f>
        <v>3520</v>
      </c>
      <c r="AJ6" s="34"/>
      <c r="AK6" s="34"/>
      <c r="AL6" s="35"/>
      <c r="AM6" s="35"/>
      <c r="AN6" s="34">
        <f>_xlfn.IFNA(VLOOKUP($A$5&amp;AN$4,'PMC数据辅助&amp;月良率预估'!$B$2:$G$599,5,0),0)</f>
        <v>4400</v>
      </c>
      <c r="AO6" s="34"/>
      <c r="AP6" s="34"/>
      <c r="AQ6" s="35"/>
      <c r="AR6" s="35"/>
      <c r="AS6" s="34">
        <f>_xlfn.IFNA(VLOOKUP($A$5&amp;AS$4,'PMC数据辅助&amp;月良率预估'!$B$2:$G$599,5,0),0)</f>
        <v>3950</v>
      </c>
      <c r="AT6" s="34"/>
      <c r="AU6" s="34"/>
      <c r="AV6" s="35"/>
      <c r="AW6" s="35"/>
      <c r="AX6" s="34">
        <f>_xlfn.IFNA(VLOOKUP($A$5&amp;AX$4,'PMC数据辅助&amp;月良率预估'!$B$2:$G$599,5,0),0)</f>
        <v>2200</v>
      </c>
      <c r="AY6" s="34"/>
      <c r="AZ6" s="34"/>
      <c r="BA6" s="35"/>
      <c r="BB6" s="35"/>
      <c r="BC6" s="34">
        <f>_xlfn.IFNA(VLOOKUP($A$5&amp;BC$4,'PMC数据辅助&amp;月良率预估'!$B$2:$G$599,5,0),0)</f>
        <v>1540</v>
      </c>
      <c r="BD6" s="34"/>
      <c r="BE6" s="34"/>
      <c r="BF6" s="35"/>
      <c r="BG6" s="35"/>
      <c r="BH6" s="34">
        <f>_xlfn.IFNA(VLOOKUP($A$5&amp;BH$4,'PMC数据辅助&amp;月良率预估'!$B$2:$G$599,5,0),0)</f>
        <v>2200</v>
      </c>
      <c r="BI6" s="34"/>
      <c r="BJ6" s="34"/>
      <c r="BK6" s="35"/>
      <c r="BL6" s="35"/>
      <c r="BM6" s="34">
        <f>_xlfn.IFNA(VLOOKUP($A$5&amp;BM$4,'PMC数据辅助&amp;月良率预估'!$B$2:$G$599,5,0),0)</f>
        <v>0</v>
      </c>
      <c r="BN6" s="34"/>
      <c r="BO6" s="34"/>
      <c r="BP6" s="35"/>
      <c r="BQ6" s="35"/>
    </row>
    <row r="7" spans="1:69" x14ac:dyDescent="0.15">
      <c r="A7" s="34" t="s">
        <v>746</v>
      </c>
      <c r="B7" s="34">
        <f>_xlfn.IFNA(VLOOKUP($A7,批次辅助!$A$4:$DC$41,MATCH($A$5&amp;B$4,批次辅助!$A$1:$DC$1,0),0),0)</f>
        <v>161500</v>
      </c>
      <c r="C7" s="34">
        <f>_xlfn.IFNA(VLOOKUP($A7,批次辅助!$A$4:$DC$41,MATCH($A$5&amp;C$4,批次辅助!$A$1:$DC$1,0),0),0)</f>
        <v>79800</v>
      </c>
      <c r="D7" s="34">
        <f>_xlfn.IFNA(VLOOKUP($A7,批次辅助!$A$4:$DC$41,MATCH($A$5&amp;D$4,批次辅助!$A$1:$DC$1,0),0),0)</f>
        <v>167390</v>
      </c>
      <c r="E7" s="34">
        <f>_xlfn.IFNA(VLOOKUP($A$5&amp;E$4,'PMC数据辅助&amp;月良率预估'!$B$2:$G$599,6,0),0)</f>
        <v>1762</v>
      </c>
      <c r="F7" s="34"/>
      <c r="G7" s="34"/>
      <c r="H7" s="35"/>
      <c r="I7" s="35"/>
      <c r="J7" s="34">
        <f>_xlfn.IFNA(VLOOKUP($A$5&amp;J$4,'PMC数据辅助&amp;月良率预估'!$B$2:$G$599,6,0),0)</f>
        <v>1358</v>
      </c>
      <c r="K7" s="34"/>
      <c r="L7" s="34"/>
      <c r="M7" s="35"/>
      <c r="N7" s="35"/>
      <c r="O7" s="34">
        <f>_xlfn.IFNA(VLOOKUP($A$5&amp;O$4,'PMC数据辅助&amp;月良率预估'!$B$2:$G$599,6,0),0)</f>
        <v>1680</v>
      </c>
      <c r="P7" s="34"/>
      <c r="Q7" s="34"/>
      <c r="R7" s="35"/>
      <c r="S7" s="35"/>
      <c r="T7" s="34">
        <f>_xlfn.IFNA(VLOOKUP($A$5&amp;T$4,'PMC数据辅助&amp;月良率预估'!$B$2:$G$599,6,0),0)</f>
        <v>1920</v>
      </c>
      <c r="U7" s="34"/>
      <c r="V7" s="34"/>
      <c r="W7" s="35"/>
      <c r="X7" s="35"/>
      <c r="Y7" s="34">
        <f>_xlfn.IFNA(VLOOKUP($A$5&amp;Y$4,'PMC数据辅助&amp;月良率预估'!$B$2:$G$599,6,0),0)</f>
        <v>630</v>
      </c>
      <c r="Z7" s="34"/>
      <c r="AA7" s="34"/>
      <c r="AB7" s="35"/>
      <c r="AC7" s="35"/>
      <c r="AD7" s="34">
        <f>_xlfn.IFNA(VLOOKUP($A$5&amp;AD$4,'PMC数据辅助&amp;月良率预估'!$B$2:$G$599,6,0),0)</f>
        <v>1760</v>
      </c>
      <c r="AE7" s="34"/>
      <c r="AF7" s="34"/>
      <c r="AG7" s="35"/>
      <c r="AH7" s="35"/>
      <c r="AI7" s="34">
        <f>_xlfn.IFNA(VLOOKUP($A$5&amp;AI$4,'PMC数据辅助&amp;月良率预估'!$B$2:$G$599,6,0),0)</f>
        <v>3520</v>
      </c>
      <c r="AJ7" s="34"/>
      <c r="AK7" s="34"/>
      <c r="AL7" s="35"/>
      <c r="AM7" s="35"/>
      <c r="AN7" s="34">
        <f>_xlfn.IFNA(VLOOKUP($A$5&amp;AN$4,'PMC数据辅助&amp;月良率预估'!$B$2:$G$599,6,0),0)</f>
        <v>4400</v>
      </c>
      <c r="AO7" s="34"/>
      <c r="AP7" s="34"/>
      <c r="AQ7" s="35"/>
      <c r="AR7" s="35"/>
      <c r="AS7" s="34">
        <f>_xlfn.IFNA(VLOOKUP($A$5&amp;AS$4,'PMC数据辅助&amp;月良率预估'!$B$2:$G$599,6,0),0)</f>
        <v>3950</v>
      </c>
      <c r="AT7" s="34"/>
      <c r="AU7" s="34"/>
      <c r="AV7" s="35"/>
      <c r="AW7" s="35"/>
      <c r="AX7" s="34">
        <f>_xlfn.IFNA(VLOOKUP($A$5&amp;AX$4,'PMC数据辅助&amp;月良率预估'!$B$2:$G$599,6,0),0)</f>
        <v>2200</v>
      </c>
      <c r="AY7" s="34"/>
      <c r="AZ7" s="34"/>
      <c r="BA7" s="35"/>
      <c r="BB7" s="35"/>
      <c r="BC7" s="34">
        <f>_xlfn.IFNA(VLOOKUP($A$5&amp;BC$4,'PMC数据辅助&amp;月良率预估'!$B$2:$G$599,6,0),0)</f>
        <v>1540</v>
      </c>
      <c r="BD7" s="34"/>
      <c r="BE7" s="34"/>
      <c r="BF7" s="35"/>
      <c r="BG7" s="35"/>
      <c r="BH7" s="34">
        <f>_xlfn.IFNA(VLOOKUP($A$5&amp;BH$4,'PMC数据辅助&amp;月良率预估'!$B$2:$G$599,6,0),0)</f>
        <v>2200</v>
      </c>
      <c r="BI7" s="34"/>
      <c r="BJ7" s="34"/>
      <c r="BK7" s="35"/>
      <c r="BL7" s="35"/>
      <c r="BM7" s="34">
        <f>_xlfn.IFNA(VLOOKUP($A$5&amp;BM$4,'PMC数据辅助&amp;月良率预估'!$B$2:$G$599,6,0),0)</f>
        <v>0</v>
      </c>
      <c r="BN7" s="34"/>
      <c r="BO7" s="34"/>
      <c r="BP7" s="35"/>
      <c r="BQ7" s="35"/>
    </row>
    <row r="8" spans="1:69" s="119" customFormat="1" x14ac:dyDescent="0.15">
      <c r="A8" s="116" t="s">
        <v>454</v>
      </c>
      <c r="B8" s="117">
        <f>_xlfn.IFNA(VLOOKUP($A8,批次辅助!$A$4:$DC$41,MATCH($A$5&amp;B$4,批次辅助!$A$1:$DC$1,0),0),0)</f>
        <v>0.98644813483703064</v>
      </c>
      <c r="C8" s="117">
        <f>_xlfn.IFNA(VLOOKUP($A8,批次辅助!$A$4:$DC$41,MATCH($A$5&amp;C$4,批次辅助!$A$1:$DC$1,0),0),0)</f>
        <v>1</v>
      </c>
      <c r="D8" s="117">
        <f>_xlfn.IFNA(VLOOKUP($A8,批次辅助!$A$4:$DC$41,MATCH($A$5&amp;D$4,批次辅助!$A$1:$DC$1,0),0),0)</f>
        <v>0.98639703686002744</v>
      </c>
      <c r="E8" s="117">
        <f>IF(E6=0,0%,E7/E6)</f>
        <v>1</v>
      </c>
      <c r="F8" s="116"/>
      <c r="G8" s="116"/>
      <c r="H8" s="118"/>
      <c r="I8" s="118"/>
      <c r="J8" s="117">
        <f>IF(J6=0,0%,J7/J6)</f>
        <v>1</v>
      </c>
      <c r="K8" s="116"/>
      <c r="L8" s="116"/>
      <c r="M8" s="118"/>
      <c r="N8" s="118"/>
      <c r="O8" s="117">
        <f>IF(O6=0,0%,O7/O6)</f>
        <v>1</v>
      </c>
      <c r="P8" s="116"/>
      <c r="Q8" s="116"/>
      <c r="R8" s="118"/>
      <c r="S8" s="118"/>
      <c r="T8" s="117">
        <f>IF(T6=0,0%,T7/T6)</f>
        <v>1</v>
      </c>
      <c r="U8" s="116"/>
      <c r="V8" s="116"/>
      <c r="W8" s="118"/>
      <c r="X8" s="118"/>
      <c r="Y8" s="117">
        <f>IF(Y6=0,0%,Y7/Y6)</f>
        <v>1</v>
      </c>
      <c r="Z8" s="116"/>
      <c r="AA8" s="116"/>
      <c r="AB8" s="118"/>
      <c r="AC8" s="118"/>
      <c r="AD8" s="117">
        <f>IF(AD6=0,0%,AD7/AD6)</f>
        <v>1</v>
      </c>
      <c r="AE8" s="116"/>
      <c r="AF8" s="116"/>
      <c r="AG8" s="118"/>
      <c r="AH8" s="118"/>
      <c r="AI8" s="117">
        <f>IF(AI6=0,0%,AI7/AI6)</f>
        <v>1</v>
      </c>
      <c r="AJ8" s="116"/>
      <c r="AK8" s="116"/>
      <c r="AL8" s="118"/>
      <c r="AM8" s="118"/>
      <c r="AN8" s="117">
        <f>IF(AN6=0,0%,AN7/AN6)</f>
        <v>1</v>
      </c>
      <c r="AO8" s="116"/>
      <c r="AP8" s="116"/>
      <c r="AQ8" s="118"/>
      <c r="AR8" s="118"/>
      <c r="AS8" s="117">
        <f>IF(AS6=0,0%,AS7/AS6)</f>
        <v>1</v>
      </c>
      <c r="AT8" s="116"/>
      <c r="AU8" s="116"/>
      <c r="AV8" s="118"/>
      <c r="AW8" s="118"/>
      <c r="AX8" s="117">
        <f>IF(AX6=0,0%,AX7/AX6)</f>
        <v>1</v>
      </c>
      <c r="AY8" s="116"/>
      <c r="AZ8" s="116"/>
      <c r="BA8" s="118"/>
      <c r="BB8" s="118"/>
      <c r="BC8" s="117">
        <f>IF(BC6=0,0%,BC7/BC6)</f>
        <v>1</v>
      </c>
      <c r="BD8" s="116"/>
      <c r="BE8" s="116"/>
      <c r="BF8" s="118"/>
      <c r="BG8" s="118"/>
      <c r="BH8" s="117">
        <f>IF(BH6=0,0%,BH7/BH6)</f>
        <v>1</v>
      </c>
      <c r="BI8" s="116"/>
      <c r="BJ8" s="116"/>
      <c r="BK8" s="118"/>
      <c r="BL8" s="118"/>
      <c r="BM8" s="117">
        <f>IF(BM6=0,0%,BM7/BM6)</f>
        <v>0</v>
      </c>
      <c r="BN8" s="116"/>
      <c r="BO8" s="116"/>
      <c r="BP8" s="118"/>
      <c r="BQ8" s="118"/>
    </row>
    <row r="9" spans="1:69" s="161" customFormat="1" x14ac:dyDescent="0.15">
      <c r="A9" s="158" t="s">
        <v>34</v>
      </c>
      <c r="B9" s="159">
        <f>_xlfn.IFNA(VLOOKUP($A9,批次辅助!$A$4:$DC$41,MATCH($A$5&amp;B$4,批次辅助!$A$1:$DC$1,0),0),0)</f>
        <v>0.85756577706822212</v>
      </c>
      <c r="C9" s="159">
        <f>_xlfn.IFNA(VLOOKUP($A9,批次辅助!$A$4:$DC$41,MATCH($A$5&amp;C$4,批次辅助!$A$1:$DC$1,0),0),0)</f>
        <v>0.88106516290726822</v>
      </c>
      <c r="D9" s="159">
        <f>_xlfn.IFNA(VLOOKUP($A9,批次辅助!$A$4:$DC$41,MATCH($A$5&amp;D$4,批次辅助!$A$1:$DC$1,0),0),0)</f>
        <v>0.90593909061091604</v>
      </c>
      <c r="E9" s="160"/>
      <c r="F9" s="160"/>
      <c r="G9" s="160"/>
      <c r="H9" s="160">
        <f>H10-H19-H27-H28-H36-H37-H44-H45</f>
        <v>0.90034083709273194</v>
      </c>
      <c r="I9" s="160"/>
      <c r="J9" s="160"/>
      <c r="K9" s="160"/>
      <c r="L9" s="160"/>
      <c r="M9" s="160">
        <f>M10-M19-M27-M28-M36-M37-M44-M45</f>
        <v>0.90633723709273184</v>
      </c>
      <c r="N9" s="160"/>
      <c r="O9" s="160"/>
      <c r="P9" s="160"/>
      <c r="Q9" s="160"/>
      <c r="R9" s="160">
        <f>R10-R19-R27-R28-R36-R37-R44-R45</f>
        <v>0.90633723709273184</v>
      </c>
      <c r="S9" s="160"/>
      <c r="T9" s="160"/>
      <c r="U9" s="160"/>
      <c r="V9" s="160"/>
      <c r="W9" s="160">
        <f>W10-W19-W27-W28-W36-W37-W44-W45</f>
        <v>0.90833603709273181</v>
      </c>
      <c r="X9" s="160"/>
      <c r="Y9" s="160"/>
      <c r="Z9" s="160"/>
      <c r="AA9" s="160"/>
      <c r="AB9" s="160">
        <f>AB10-AB19-AB27-AB28-AB36-AB37-AB44-AB45</f>
        <v>0.91033483709273133</v>
      </c>
      <c r="AC9" s="160"/>
      <c r="AD9" s="160"/>
      <c r="AE9" s="160"/>
      <c r="AF9" s="160"/>
      <c r="AG9" s="160">
        <f>AG10-AG19-AG27-AG28-AG36-AG37-AG44-AG45</f>
        <v>0.91033483709273133</v>
      </c>
      <c r="AH9" s="160"/>
      <c r="AI9" s="160"/>
      <c r="AJ9" s="160"/>
      <c r="AK9" s="160"/>
      <c r="AL9" s="160">
        <f>AL10-AL19-AL27-AL28-AL36-AL37-AL44-AL45</f>
        <v>0.91033483709273133</v>
      </c>
      <c r="AM9" s="160"/>
      <c r="AN9" s="160"/>
      <c r="AO9" s="160"/>
      <c r="AP9" s="160"/>
      <c r="AQ9" s="160">
        <f>AQ10-AQ19-AQ27-AQ28-AQ36-AQ37-AQ44-AQ45</f>
        <v>0.92433483709273123</v>
      </c>
      <c r="AR9" s="160"/>
      <c r="AS9" s="160"/>
      <c r="AT9" s="160"/>
      <c r="AU9" s="160"/>
      <c r="AV9" s="160">
        <f>AV10-AV19-AV27-AV28-AV36-AV37-AV44-AV45</f>
        <v>0.92433483709273123</v>
      </c>
      <c r="AW9" s="160"/>
      <c r="AX9" s="160"/>
      <c r="AY9" s="160"/>
      <c r="AZ9" s="160"/>
      <c r="BA9" s="160">
        <f>BA10-BA19-BA27-BA28-BA36-BA37-BA44-BA45</f>
        <v>0.92433483709273123</v>
      </c>
      <c r="BB9" s="160"/>
      <c r="BC9" s="160"/>
      <c r="BD9" s="160"/>
      <c r="BE9" s="160"/>
      <c r="BF9" s="160">
        <f>BF10-BF19-BF27-BF28-BF36-BF37-BF44-BF45</f>
        <v>0.92433483709273123</v>
      </c>
      <c r="BG9" s="160"/>
      <c r="BH9" s="160"/>
      <c r="BI9" s="160"/>
      <c r="BJ9" s="160"/>
      <c r="BK9" s="160">
        <f>BK10-BK19-BK27-BK28-BK36-BK37-BK44-BK45</f>
        <v>0.92433483709273123</v>
      </c>
      <c r="BL9" s="160"/>
      <c r="BM9" s="160"/>
      <c r="BN9" s="160"/>
      <c r="BO9" s="160"/>
      <c r="BP9" s="160">
        <f>BP10-BP19-BP27-BP28-BP36-BP37-BP44-BP45</f>
        <v>0.92433483709273123</v>
      </c>
      <c r="BQ9" s="160"/>
    </row>
    <row r="10" spans="1:69" x14ac:dyDescent="0.15">
      <c r="A10" s="36" t="s">
        <v>33</v>
      </c>
      <c r="B10" s="37">
        <f>B9+B19+B27+B28+B36+B37+B44+B45</f>
        <v>0.89404643678738893</v>
      </c>
      <c r="C10" s="37">
        <f>C9+C19+C27+C28+C36+C37+C44+C45</f>
        <v>0.90689223057644119</v>
      </c>
      <c r="D10" s="37">
        <f>D9+D19+D27+D28+D36+D37+D44+D45</f>
        <v>0.91891908307924053</v>
      </c>
      <c r="E10" s="38"/>
      <c r="F10" s="38"/>
      <c r="G10" s="38"/>
      <c r="H10" s="38">
        <f>(H12+H21+H30+H39)*99.94%-3</f>
        <v>0.91496790476190482</v>
      </c>
      <c r="I10" s="38"/>
      <c r="J10" s="38"/>
      <c r="K10" s="38"/>
      <c r="L10" s="38"/>
      <c r="M10" s="38">
        <f>(M12+M21+M30+M39)*99.94%-3</f>
        <v>0.92096430476190472</v>
      </c>
      <c r="N10" s="38"/>
      <c r="O10" s="38"/>
      <c r="P10" s="38"/>
      <c r="Q10" s="38"/>
      <c r="R10" s="38">
        <f>(R12+R21+R30+R39)*99.94%-3</f>
        <v>0.92096430476190472</v>
      </c>
      <c r="S10" s="38"/>
      <c r="T10" s="38"/>
      <c r="U10" s="38"/>
      <c r="V10" s="38"/>
      <c r="W10" s="38">
        <f>(W12+W21+W30+W39)*99.94%-3</f>
        <v>0.92296310476190468</v>
      </c>
      <c r="X10" s="38"/>
      <c r="Y10" s="38"/>
      <c r="Z10" s="38"/>
      <c r="AA10" s="38"/>
      <c r="AB10" s="38">
        <f>(AB12+AB21+AB30+AB39)*99.94%-3</f>
        <v>0.92496190476190421</v>
      </c>
      <c r="AC10" s="38"/>
      <c r="AD10" s="38"/>
      <c r="AE10" s="38"/>
      <c r="AF10" s="38"/>
      <c r="AG10" s="38">
        <f>(AG12+AG21+AG30+AG39)*99.94%-3</f>
        <v>0.92496190476190421</v>
      </c>
      <c r="AH10" s="38"/>
      <c r="AI10" s="38"/>
      <c r="AJ10" s="38"/>
      <c r="AK10" s="38"/>
      <c r="AL10" s="38">
        <f>(AL12+AL21+AL30+AL39)*99.94%-3</f>
        <v>0.92496190476190421</v>
      </c>
      <c r="AM10" s="38"/>
      <c r="AN10" s="38"/>
      <c r="AO10" s="38"/>
      <c r="AP10" s="38"/>
      <c r="AQ10" s="38">
        <f>(AQ12+AQ21+AQ30+AQ39)*99.94%-3</f>
        <v>0.92496190476190421</v>
      </c>
      <c r="AR10" s="38"/>
      <c r="AS10" s="38"/>
      <c r="AT10" s="38"/>
      <c r="AU10" s="38"/>
      <c r="AV10" s="38">
        <f>(AV12+AV21+AV30+AV39)*99.94%-3</f>
        <v>0.92496190476190421</v>
      </c>
      <c r="AW10" s="38"/>
      <c r="AX10" s="38"/>
      <c r="AY10" s="38"/>
      <c r="AZ10" s="38"/>
      <c r="BA10" s="38">
        <f>(BA12+BA21+BA30+BA39)*99.94%-3</f>
        <v>0.92496190476190421</v>
      </c>
      <c r="BB10" s="38"/>
      <c r="BC10" s="38"/>
      <c r="BD10" s="38"/>
      <c r="BE10" s="38"/>
      <c r="BF10" s="38">
        <f>(BF12+BF21+BF30+BF39)*99.94%-3</f>
        <v>0.92496190476190421</v>
      </c>
      <c r="BG10" s="38"/>
      <c r="BH10" s="38"/>
      <c r="BI10" s="38"/>
      <c r="BJ10" s="38"/>
      <c r="BK10" s="38">
        <f>(BK12+BK21+BK30+BK39)*99.94%-3</f>
        <v>0.92496190476190421</v>
      </c>
      <c r="BL10" s="38"/>
      <c r="BM10" s="38"/>
      <c r="BN10" s="38"/>
      <c r="BO10" s="38"/>
      <c r="BP10" s="38">
        <f>(BP12+BP21+BP30+BP39)*99.94%-3</f>
        <v>0.92496190476190421</v>
      </c>
      <c r="BQ10" s="38"/>
    </row>
    <row r="11" spans="1:69" x14ac:dyDescent="0.15">
      <c r="A11" s="39" t="s">
        <v>32</v>
      </c>
      <c r="B11" s="39"/>
      <c r="C11" s="39"/>
      <c r="D11" s="39"/>
      <c r="E11" s="39"/>
      <c r="F11" s="39"/>
      <c r="G11" s="39"/>
      <c r="H11" s="39">
        <f>H12*99.9%</f>
        <v>0.92609653533834591</v>
      </c>
      <c r="I11" s="39"/>
      <c r="J11" s="39"/>
      <c r="K11" s="39"/>
      <c r="L11" s="39"/>
      <c r="M11" s="39">
        <f>M12*99.9%</f>
        <v>0.9300925353383459</v>
      </c>
      <c r="N11" s="39"/>
      <c r="O11" s="39"/>
      <c r="P11" s="39"/>
      <c r="Q11" s="39"/>
      <c r="R11" s="39">
        <f>R12*99.9%</f>
        <v>0.9300925353383459</v>
      </c>
      <c r="S11" s="39"/>
      <c r="T11" s="39"/>
      <c r="U11" s="39"/>
      <c r="V11" s="39"/>
      <c r="W11" s="39">
        <f>W12*99.9%</f>
        <v>0.93209053533834596</v>
      </c>
      <c r="X11" s="39"/>
      <c r="Y11" s="39"/>
      <c r="Z11" s="39"/>
      <c r="AA11" s="39"/>
      <c r="AB11" s="39">
        <f>AB12*99.9%</f>
        <v>0.9340885353383459</v>
      </c>
      <c r="AC11" s="39"/>
      <c r="AD11" s="39"/>
      <c r="AE11" s="39"/>
      <c r="AF11" s="39"/>
      <c r="AG11" s="39">
        <f>AG12*99.9%</f>
        <v>0.9340885353383459</v>
      </c>
      <c r="AH11" s="39"/>
      <c r="AI11" s="39"/>
      <c r="AJ11" s="39"/>
      <c r="AK11" s="39"/>
      <c r="AL11" s="39">
        <f>AL12*99.9%</f>
        <v>0.9340885353383459</v>
      </c>
      <c r="AM11" s="39"/>
      <c r="AN11" s="39"/>
      <c r="AO11" s="39"/>
      <c r="AP11" s="39"/>
      <c r="AQ11" s="39">
        <f>AQ12*99.9%</f>
        <v>0.9340885353383459</v>
      </c>
      <c r="AR11" s="39"/>
      <c r="AS11" s="39"/>
      <c r="AT11" s="39"/>
      <c r="AU11" s="39"/>
      <c r="AV11" s="39">
        <f>AV12*99.9%</f>
        <v>0.9340885353383459</v>
      </c>
      <c r="AW11" s="39"/>
      <c r="AX11" s="39"/>
      <c r="AY11" s="39"/>
      <c r="AZ11" s="39"/>
      <c r="BA11" s="39">
        <f>BA12*99.9%</f>
        <v>0.9340885353383459</v>
      </c>
      <c r="BB11" s="39"/>
      <c r="BC11" s="39"/>
      <c r="BD11" s="39"/>
      <c r="BE11" s="39"/>
      <c r="BF11" s="39">
        <f>BF12*99.9%</f>
        <v>0.9340885353383459</v>
      </c>
      <c r="BG11" s="39"/>
      <c r="BH11" s="39"/>
      <c r="BI11" s="39"/>
      <c r="BJ11" s="39"/>
      <c r="BK11" s="39">
        <f>BK12*99.9%</f>
        <v>0.9340885353383459</v>
      </c>
      <c r="BL11" s="39"/>
      <c r="BM11" s="39"/>
      <c r="BN11" s="39"/>
      <c r="BO11" s="39"/>
      <c r="BP11" s="39">
        <f>BP12*99.9%</f>
        <v>0.9340885353383459</v>
      </c>
      <c r="BQ11" s="39"/>
    </row>
    <row r="12" spans="1:69" x14ac:dyDescent="0.35">
      <c r="A12" s="40" t="s">
        <v>60</v>
      </c>
      <c r="B12" s="41">
        <f>_xlfn.IFNA(VLOOKUP($A12,批次辅助!$A$4:$DC$41,MATCH($A$5&amp;B$4,批次辅助!$A$1:$DC$1,0),0),0)</f>
        <v>0.89159826019183142</v>
      </c>
      <c r="C12" s="41">
        <f>_xlfn.IFNA(VLOOKUP($A12,批次辅助!$A$4:$DC$41,MATCH($A$5&amp;C$4,批次辅助!$A$1:$DC$1,0),0),0)</f>
        <v>0.90133458646616538</v>
      </c>
      <c r="D12" s="41">
        <f>_xlfn.IFNA(VLOOKUP($A12,批次辅助!$A$4:$DC$41,MATCH($A$5&amp;D$4,批次辅助!$A$1:$DC$1,0),0),0)</f>
        <v>0.91708779261166928</v>
      </c>
      <c r="E12" s="39"/>
      <c r="F12" s="39"/>
      <c r="G12" s="39"/>
      <c r="H12" s="39">
        <f>1-SUM(H13:H18)</f>
        <v>0.92702355889724308</v>
      </c>
      <c r="I12" s="39"/>
      <c r="J12" s="39"/>
      <c r="K12" s="39"/>
      <c r="L12" s="39"/>
      <c r="M12" s="39">
        <f>1-SUM(M13:M18)</f>
        <v>0.93102355889724309</v>
      </c>
      <c r="N12" s="39"/>
      <c r="O12" s="39"/>
      <c r="P12" s="39"/>
      <c r="Q12" s="39"/>
      <c r="R12" s="39">
        <f>1-SUM(R13:R18)</f>
        <v>0.93102355889724309</v>
      </c>
      <c r="S12" s="39"/>
      <c r="T12" s="39"/>
      <c r="U12" s="39"/>
      <c r="V12" s="39"/>
      <c r="W12" s="39">
        <f>1-SUM(W13:W18)</f>
        <v>0.93302355889724309</v>
      </c>
      <c r="X12" s="39"/>
      <c r="Y12" s="39"/>
      <c r="Z12" s="39"/>
      <c r="AA12" s="39"/>
      <c r="AB12" s="39">
        <f>1-SUM(AB13:AB18)</f>
        <v>0.93502355889724309</v>
      </c>
      <c r="AC12" s="39"/>
      <c r="AD12" s="39"/>
      <c r="AE12" s="39"/>
      <c r="AF12" s="39"/>
      <c r="AG12" s="39">
        <f>1-SUM(AG13:AG18)</f>
        <v>0.93502355889724309</v>
      </c>
      <c r="AH12" s="39"/>
      <c r="AI12" s="39"/>
      <c r="AJ12" s="39"/>
      <c r="AK12" s="39"/>
      <c r="AL12" s="39">
        <f>1-SUM(AL13:AL18)</f>
        <v>0.93502355889724309</v>
      </c>
      <c r="AM12" s="39"/>
      <c r="AN12" s="39"/>
      <c r="AO12" s="39"/>
      <c r="AP12" s="39"/>
      <c r="AQ12" s="39">
        <f>1-SUM(AQ13:AQ18)</f>
        <v>0.93502355889724309</v>
      </c>
      <c r="AR12" s="39"/>
      <c r="AS12" s="39"/>
      <c r="AT12" s="39"/>
      <c r="AU12" s="39"/>
      <c r="AV12" s="39">
        <f>1-SUM(AV13:AV18)</f>
        <v>0.93502355889724309</v>
      </c>
      <c r="AW12" s="39"/>
      <c r="AX12" s="39"/>
      <c r="AY12" s="39"/>
      <c r="AZ12" s="39"/>
      <c r="BA12" s="39">
        <f>1-SUM(BA13:BA18)</f>
        <v>0.93502355889724309</v>
      </c>
      <c r="BB12" s="39"/>
      <c r="BC12" s="39"/>
      <c r="BD12" s="39"/>
      <c r="BE12" s="39"/>
      <c r="BF12" s="39">
        <f>1-SUM(BF13:BF18)</f>
        <v>0.93502355889724309</v>
      </c>
      <c r="BG12" s="39"/>
      <c r="BH12" s="39"/>
      <c r="BI12" s="39"/>
      <c r="BJ12" s="39"/>
      <c r="BK12" s="39">
        <f>1-SUM(BK13:BK18)</f>
        <v>0.93502355889724309</v>
      </c>
      <c r="BL12" s="39"/>
      <c r="BM12" s="39"/>
      <c r="BN12" s="39"/>
      <c r="BO12" s="39"/>
      <c r="BP12" s="39">
        <f>1-SUM(BP13:BP18)</f>
        <v>0.93502355889724309</v>
      </c>
      <c r="BQ12" s="39"/>
    </row>
    <row r="13" spans="1:69" x14ac:dyDescent="0.15">
      <c r="A13" s="42" t="s">
        <v>42</v>
      </c>
      <c r="B13" s="43">
        <f>_xlfn.IFNA(VLOOKUP($A13,批次辅助!$A$4:$DC$41,MATCH($A$5&amp;B$4,批次辅助!$A$1:$DC$1,0),0),0)</f>
        <v>1.9836830129857069E-2</v>
      </c>
      <c r="C13" s="43">
        <f>_xlfn.IFNA(VLOOKUP($A13,批次辅助!$A$4:$DC$41,MATCH($A$5&amp;C$4,批次辅助!$A$1:$DC$1,0),0),0)</f>
        <v>1.9285714285714285E-2</v>
      </c>
      <c r="D13" s="43">
        <f>_xlfn.IFNA(VLOOKUP($A13,批次辅助!$A$4:$DC$41,MATCH($A$5&amp;D$4,批次辅助!$A$1:$DC$1,0),0),0)</f>
        <v>1.77358811453006E-2</v>
      </c>
      <c r="E13" s="170"/>
      <c r="F13" s="52"/>
      <c r="G13" s="46"/>
      <c r="H13" s="47">
        <f>C13-F13+G13</f>
        <v>1.9285714285714285E-2</v>
      </c>
      <c r="I13" s="370"/>
      <c r="J13" s="278" t="s">
        <v>890</v>
      </c>
      <c r="K13" s="128">
        <v>1E-3</v>
      </c>
      <c r="L13" s="102"/>
      <c r="M13" s="47">
        <f>H13-K13+L13</f>
        <v>1.8285714285714284E-2</v>
      </c>
      <c r="N13" s="370"/>
      <c r="O13" s="44"/>
      <c r="P13" s="128"/>
      <c r="Q13" s="102"/>
      <c r="R13" s="47">
        <f>M13-P13+Q13</f>
        <v>1.8285714285714284E-2</v>
      </c>
      <c r="S13" s="370"/>
      <c r="T13" s="279"/>
      <c r="U13" s="128"/>
      <c r="V13" s="102"/>
      <c r="W13" s="47">
        <f>R13-U13+V13</f>
        <v>1.8285714285714284E-2</v>
      </c>
      <c r="X13" s="370"/>
      <c r="Y13" s="44"/>
      <c r="Z13" s="128"/>
      <c r="AA13" s="102"/>
      <c r="AB13" s="47">
        <f>W13-Z13+AA13</f>
        <v>1.8285714285714284E-2</v>
      </c>
      <c r="AC13" s="370"/>
      <c r="AD13" s="44"/>
      <c r="AE13" s="128"/>
      <c r="AF13" s="102"/>
      <c r="AG13" s="47">
        <f>AB13-AE13+AF13</f>
        <v>1.8285714285714284E-2</v>
      </c>
      <c r="AH13" s="370"/>
      <c r="AI13" s="44"/>
      <c r="AJ13" s="128"/>
      <c r="AK13" s="102"/>
      <c r="AL13" s="47">
        <f>AG13-AJ13+AK13</f>
        <v>1.8285714285714284E-2</v>
      </c>
      <c r="AM13" s="370"/>
      <c r="AN13" s="44"/>
      <c r="AO13" s="128"/>
      <c r="AP13" s="102"/>
      <c r="AQ13" s="47">
        <f>AL13-AO13+AP13</f>
        <v>1.8285714285714284E-2</v>
      </c>
      <c r="AR13" s="370"/>
      <c r="AS13" s="44"/>
      <c r="AT13" s="128"/>
      <c r="AU13" s="102"/>
      <c r="AV13" s="47">
        <f>AQ13-AT13+AU13</f>
        <v>1.8285714285714284E-2</v>
      </c>
      <c r="AW13" s="370"/>
      <c r="AX13" s="44"/>
      <c r="AY13" s="128"/>
      <c r="AZ13" s="102"/>
      <c r="BA13" s="47">
        <f>AV13-AY13+AZ13</f>
        <v>1.8285714285714284E-2</v>
      </c>
      <c r="BB13" s="370"/>
      <c r="BC13" s="44"/>
      <c r="BD13" s="128"/>
      <c r="BE13" s="102"/>
      <c r="BF13" s="47">
        <f>BA13-BD13+BE13</f>
        <v>1.8285714285714284E-2</v>
      </c>
      <c r="BG13" s="370"/>
      <c r="BH13" s="279"/>
      <c r="BI13" s="128"/>
      <c r="BJ13" s="102"/>
      <c r="BK13" s="47">
        <f>BF13-BI13+BJ13</f>
        <v>1.8285714285714284E-2</v>
      </c>
      <c r="BL13" s="370"/>
      <c r="BM13" s="279"/>
      <c r="BN13" s="128"/>
      <c r="BO13" s="102"/>
      <c r="BP13" s="47">
        <f>BK13-BN13+BO13</f>
        <v>1.8285714285714284E-2</v>
      </c>
      <c r="BQ13" s="370"/>
    </row>
    <row r="14" spans="1:69" x14ac:dyDescent="0.15">
      <c r="A14" s="42" t="s">
        <v>43</v>
      </c>
      <c r="B14" s="43">
        <f>_xlfn.IFNA(VLOOKUP($A14,批次辅助!$A$4:$DC$41,MATCH($A$5&amp;B$4,批次辅助!$A$1:$DC$1,0),0),0)</f>
        <v>2.8007894505273478E-2</v>
      </c>
      <c r="C14" s="43">
        <f>_xlfn.IFNA(VLOOKUP($A14,批次辅助!$A$4:$DC$41,MATCH($A$5&amp;C$4,批次辅助!$A$1:$DC$1,0),0),0)</f>
        <v>2.824561403508772E-2</v>
      </c>
      <c r="D14" s="43">
        <f>_xlfn.IFNA(VLOOKUP($A14,批次辅助!$A$4:$DC$41,MATCH($A$5&amp;D$4,批次辅助!$A$1:$DC$1,0),0),0)</f>
        <v>2.8547479925655074E-2</v>
      </c>
      <c r="E14" s="465"/>
      <c r="F14" s="122"/>
      <c r="G14" s="46"/>
      <c r="H14" s="47">
        <f t="shared" ref="H14:H18" si="0">C14-F14+G14</f>
        <v>2.824561403508772E-2</v>
      </c>
      <c r="I14" s="370"/>
      <c r="J14" s="278" t="s">
        <v>890</v>
      </c>
      <c r="K14" s="113">
        <v>2E-3</v>
      </c>
      <c r="L14" s="140"/>
      <c r="M14" s="50">
        <f t="shared" ref="M14:M18" si="1">H14-K14+L14</f>
        <v>2.6245614035087718E-2</v>
      </c>
      <c r="N14" s="370"/>
      <c r="O14" s="279"/>
      <c r="P14" s="129"/>
      <c r="Q14" s="140"/>
      <c r="R14" s="50">
        <f t="shared" ref="R14:R18" si="2">M14-P14+Q14</f>
        <v>2.6245614035087718E-2</v>
      </c>
      <c r="S14" s="370"/>
      <c r="T14" s="279"/>
      <c r="U14" s="129"/>
      <c r="V14" s="140"/>
      <c r="W14" s="50">
        <f t="shared" ref="W14:W18" si="3">R14-U14+V14</f>
        <v>2.6245614035087718E-2</v>
      </c>
      <c r="X14" s="370"/>
      <c r="Y14" s="278" t="s">
        <v>890</v>
      </c>
      <c r="Z14" s="113">
        <v>2E-3</v>
      </c>
      <c r="AA14" s="140"/>
      <c r="AB14" s="50">
        <f t="shared" ref="AB14:AB18" si="4">W14-Z14+AA14</f>
        <v>2.4245614035087716E-2</v>
      </c>
      <c r="AC14" s="370"/>
      <c r="AD14" s="51"/>
      <c r="AE14" s="129"/>
      <c r="AF14" s="140"/>
      <c r="AG14" s="50">
        <f t="shared" ref="AG14:AG18" si="5">AB14-AE14+AF14</f>
        <v>2.4245614035087716E-2</v>
      </c>
      <c r="AH14" s="370"/>
      <c r="AI14" s="51"/>
      <c r="AJ14" s="129"/>
      <c r="AK14" s="140"/>
      <c r="AL14" s="50">
        <f t="shared" ref="AL14:AL19" si="6">AG14-AJ14+AK14</f>
        <v>2.4245614035087716E-2</v>
      </c>
      <c r="AM14" s="370"/>
      <c r="AN14" s="51"/>
      <c r="AO14" s="129"/>
      <c r="AP14" s="140"/>
      <c r="AQ14" s="50">
        <f t="shared" ref="AQ14:AQ19" si="7">AL14-AO14+AP14</f>
        <v>2.4245614035087716E-2</v>
      </c>
      <c r="AR14" s="370"/>
      <c r="AS14" s="51"/>
      <c r="AT14" s="129"/>
      <c r="AU14" s="140"/>
      <c r="AV14" s="50">
        <f t="shared" ref="AV14:AV19" si="8">AQ14-AT14+AU14</f>
        <v>2.4245614035087716E-2</v>
      </c>
      <c r="AW14" s="370"/>
      <c r="AX14" s="51"/>
      <c r="AY14" s="129"/>
      <c r="AZ14" s="140"/>
      <c r="BA14" s="50">
        <f t="shared" ref="BA14:BA19" si="9">AV14-AY14+AZ14</f>
        <v>2.4245614035087716E-2</v>
      </c>
      <c r="BB14" s="370"/>
      <c r="BC14" s="51"/>
      <c r="BD14" s="129"/>
      <c r="BE14" s="140"/>
      <c r="BF14" s="50">
        <f t="shared" ref="BF14:BF19" si="10">BA14-BD14+BE14</f>
        <v>2.4245614035087716E-2</v>
      </c>
      <c r="BG14" s="370"/>
      <c r="BH14" s="51"/>
      <c r="BI14" s="129"/>
      <c r="BJ14" s="140"/>
      <c r="BK14" s="50">
        <f t="shared" ref="BK14:BK19" si="11">BF14-BI14+BJ14</f>
        <v>2.4245614035087716E-2</v>
      </c>
      <c r="BL14" s="370"/>
      <c r="BM14" s="51"/>
      <c r="BN14" s="129"/>
      <c r="BO14" s="140"/>
      <c r="BP14" s="50">
        <f t="shared" ref="BP14:BP19" si="12">BK14-BN14+BO14</f>
        <v>2.4245614035087716E-2</v>
      </c>
      <c r="BQ14" s="370"/>
    </row>
    <row r="15" spans="1:69" ht="66" x14ac:dyDescent="0.15">
      <c r="A15" s="42" t="s">
        <v>44</v>
      </c>
      <c r="B15" s="43">
        <f>_xlfn.IFNA(VLOOKUP($A15,批次辅助!$A$4:$DC$41,MATCH($A$5&amp;B$4,批次辅助!$A$1:$DC$1,0),0),0)</f>
        <v>2.7329067618700423E-2</v>
      </c>
      <c r="C15" s="43">
        <f>_xlfn.IFNA(VLOOKUP($A15,批次辅助!$A$4:$DC$41,MATCH($A$5&amp;C$4,批次辅助!$A$1:$DC$1,0),0),0)</f>
        <v>1.243107769423559E-2</v>
      </c>
      <c r="D15" s="43">
        <f>_xlfn.IFNA(VLOOKUP($A15,批次辅助!$A$4:$DC$41,MATCH($A$5&amp;D$4,批次辅助!$A$1:$DC$1,0),0),0)</f>
        <v>8.017590106779722E-3</v>
      </c>
      <c r="E15" s="446" t="s">
        <v>1457</v>
      </c>
      <c r="F15" s="113">
        <f>0.21%+0.27%</f>
        <v>4.8000000000000004E-3</v>
      </c>
      <c r="G15" s="46"/>
      <c r="H15" s="47">
        <f t="shared" si="0"/>
        <v>7.6310776942355892E-3</v>
      </c>
      <c r="I15" s="370"/>
      <c r="J15" s="544" t="s">
        <v>1452</v>
      </c>
      <c r="K15" s="113">
        <v>3.0000000000000001E-3</v>
      </c>
      <c r="L15" s="105"/>
      <c r="M15" s="50">
        <f t="shared" si="1"/>
        <v>4.6310776942355891E-3</v>
      </c>
      <c r="N15" s="370"/>
      <c r="O15" s="446"/>
      <c r="P15" s="132"/>
      <c r="Q15" s="102"/>
      <c r="R15" s="50">
        <f t="shared" si="2"/>
        <v>4.6310776942355891E-3</v>
      </c>
      <c r="S15" s="370"/>
      <c r="T15" s="278"/>
      <c r="U15" s="128"/>
      <c r="V15" s="102"/>
      <c r="W15" s="50">
        <f t="shared" si="3"/>
        <v>4.6310776942355891E-3</v>
      </c>
      <c r="X15" s="370"/>
      <c r="Y15" s="278"/>
      <c r="Z15" s="128"/>
      <c r="AA15" s="102"/>
      <c r="AB15" s="50">
        <f t="shared" si="4"/>
        <v>4.6310776942355891E-3</v>
      </c>
      <c r="AC15" s="370"/>
      <c r="AD15" s="44"/>
      <c r="AE15" s="128"/>
      <c r="AF15" s="102"/>
      <c r="AG15" s="50">
        <f t="shared" si="5"/>
        <v>4.6310776942355891E-3</v>
      </c>
      <c r="AH15" s="370"/>
      <c r="AI15" s="44"/>
      <c r="AJ15" s="128"/>
      <c r="AK15" s="102"/>
      <c r="AL15" s="50">
        <f t="shared" si="6"/>
        <v>4.6310776942355891E-3</v>
      </c>
      <c r="AM15" s="370"/>
      <c r="AN15" s="44"/>
      <c r="AO15" s="128"/>
      <c r="AP15" s="102"/>
      <c r="AQ15" s="50">
        <f t="shared" si="7"/>
        <v>4.6310776942355891E-3</v>
      </c>
      <c r="AR15" s="370"/>
      <c r="AS15" s="44"/>
      <c r="AT15" s="128"/>
      <c r="AU15" s="102"/>
      <c r="AV15" s="50">
        <f t="shared" si="8"/>
        <v>4.6310776942355891E-3</v>
      </c>
      <c r="AW15" s="370"/>
      <c r="AX15" s="44"/>
      <c r="AY15" s="128"/>
      <c r="AZ15" s="102"/>
      <c r="BA15" s="50">
        <f t="shared" si="9"/>
        <v>4.6310776942355891E-3</v>
      </c>
      <c r="BB15" s="370"/>
      <c r="BC15" s="44"/>
      <c r="BD15" s="128"/>
      <c r="BE15" s="102"/>
      <c r="BF15" s="50">
        <f t="shared" si="10"/>
        <v>4.6310776942355891E-3</v>
      </c>
      <c r="BG15" s="370"/>
      <c r="BH15" s="279"/>
      <c r="BI15" s="128"/>
      <c r="BJ15" s="102"/>
      <c r="BK15" s="50">
        <f t="shared" si="11"/>
        <v>4.6310776942355891E-3</v>
      </c>
      <c r="BL15" s="370"/>
      <c r="BM15" s="279"/>
      <c r="BN15" s="128"/>
      <c r="BO15" s="102"/>
      <c r="BP15" s="50">
        <f t="shared" si="12"/>
        <v>4.6310776942355891E-3</v>
      </c>
      <c r="BQ15" s="370"/>
    </row>
    <row r="16" spans="1:69" ht="33" x14ac:dyDescent="0.15">
      <c r="A16" s="53" t="s">
        <v>45</v>
      </c>
      <c r="B16" s="53">
        <f>_xlfn.IFNA(VLOOKUP($A16,批次辅助!$A$4:$DC$41,MATCH($A$5&amp;B$4,批次辅助!$A$1:$DC$1,0),0),0)</f>
        <v>1.5330173855108173E-2</v>
      </c>
      <c r="C16" s="53">
        <f>_xlfn.IFNA(VLOOKUP($A16,批次辅助!$A$4:$DC$41,MATCH($A$5&amp;C$4,批次辅助!$A$1:$DC$1,0),0),0)</f>
        <v>1.3646616541353384E-2</v>
      </c>
      <c r="D16" s="53">
        <f>_xlfn.IFNA(VLOOKUP($A16,批次辅助!$A$4:$DC$41,MATCH($A$5&amp;D$4,批次辅助!$A$1:$DC$1,0),0),0)</f>
        <v>1.2548743303490081E-2</v>
      </c>
      <c r="E16" s="446"/>
      <c r="F16" s="113"/>
      <c r="G16" s="46"/>
      <c r="H16" s="47">
        <f t="shared" si="0"/>
        <v>1.3646616541353384E-2</v>
      </c>
      <c r="I16" s="370"/>
      <c r="J16" s="446" t="s">
        <v>1544</v>
      </c>
      <c r="K16" s="123"/>
      <c r="L16" s="103">
        <v>2E-3</v>
      </c>
      <c r="M16" s="50">
        <f t="shared" si="1"/>
        <v>1.5646616541353384E-2</v>
      </c>
      <c r="N16" s="370"/>
      <c r="O16" s="286"/>
      <c r="P16" s="130"/>
      <c r="Q16" s="103"/>
      <c r="R16" s="50">
        <f t="shared" si="2"/>
        <v>1.5646616541353384E-2</v>
      </c>
      <c r="S16" s="370"/>
      <c r="T16" s="56" t="s">
        <v>1545</v>
      </c>
      <c r="U16" s="130">
        <v>2E-3</v>
      </c>
      <c r="V16" s="103"/>
      <c r="W16" s="50">
        <f t="shared" si="3"/>
        <v>1.3646616541353384E-2</v>
      </c>
      <c r="X16" s="370"/>
      <c r="Y16" s="286"/>
      <c r="Z16" s="130"/>
      <c r="AA16" s="103"/>
      <c r="AB16" s="50">
        <f t="shared" si="4"/>
        <v>1.3646616541353384E-2</v>
      </c>
      <c r="AC16" s="370"/>
      <c r="AD16" s="56"/>
      <c r="AE16" s="130"/>
      <c r="AF16" s="103"/>
      <c r="AG16" s="50">
        <f t="shared" si="5"/>
        <v>1.3646616541353384E-2</v>
      </c>
      <c r="AH16" s="370"/>
      <c r="AI16" s="56"/>
      <c r="AJ16" s="130"/>
      <c r="AK16" s="103"/>
      <c r="AL16" s="50">
        <f t="shared" si="6"/>
        <v>1.3646616541353384E-2</v>
      </c>
      <c r="AM16" s="370"/>
      <c r="AN16" s="56"/>
      <c r="AO16" s="130"/>
      <c r="AP16" s="103"/>
      <c r="AQ16" s="50">
        <f t="shared" si="7"/>
        <v>1.3646616541353384E-2</v>
      </c>
      <c r="AR16" s="370"/>
      <c r="AS16" s="56"/>
      <c r="AT16" s="130"/>
      <c r="AU16" s="103"/>
      <c r="AV16" s="50">
        <f t="shared" si="8"/>
        <v>1.3646616541353384E-2</v>
      </c>
      <c r="AW16" s="370"/>
      <c r="AX16" s="56"/>
      <c r="AY16" s="130"/>
      <c r="AZ16" s="103"/>
      <c r="BA16" s="50">
        <f t="shared" si="9"/>
        <v>1.3646616541353384E-2</v>
      </c>
      <c r="BB16" s="370"/>
      <c r="BC16" s="56"/>
      <c r="BD16" s="130"/>
      <c r="BE16" s="103"/>
      <c r="BF16" s="50">
        <f t="shared" si="10"/>
        <v>1.3646616541353384E-2</v>
      </c>
      <c r="BG16" s="370"/>
      <c r="BH16" s="56"/>
      <c r="BI16" s="130"/>
      <c r="BJ16" s="103"/>
      <c r="BK16" s="50">
        <f t="shared" si="11"/>
        <v>1.3646616541353384E-2</v>
      </c>
      <c r="BL16" s="370"/>
      <c r="BM16" s="56"/>
      <c r="BN16" s="130"/>
      <c r="BO16" s="103"/>
      <c r="BP16" s="50">
        <f t="shared" si="12"/>
        <v>1.3646616541353384E-2</v>
      </c>
      <c r="BQ16" s="370"/>
    </row>
    <row r="17" spans="1:69" x14ac:dyDescent="0.15">
      <c r="A17" s="42" t="s">
        <v>46</v>
      </c>
      <c r="B17" s="53">
        <f>_xlfn.IFNA(VLOOKUP($A17,批次辅助!$A$4:$DC$41,MATCH($A$5&amp;B$4,批次辅助!$A$1:$DC$1,0),0),0)</f>
        <v>3.72726244201687E-3</v>
      </c>
      <c r="C17" s="53">
        <f>_xlfn.IFNA(VLOOKUP($A17,批次辅助!$A$4:$DC$41,MATCH($A$5&amp;C$4,批次辅助!$A$1:$DC$1,0),0),0)</f>
        <v>5.8270676691729324E-3</v>
      </c>
      <c r="D17" s="53">
        <f>_xlfn.IFNA(VLOOKUP($A17,批次辅助!$A$4:$DC$41,MATCH($A$5&amp;D$4,批次辅助!$A$1:$DC$1,0),0),0)</f>
        <v>3.1888142470146625E-3</v>
      </c>
      <c r="E17" s="43" t="s">
        <v>1459</v>
      </c>
      <c r="F17" s="57">
        <v>2.8E-3</v>
      </c>
      <c r="G17" s="58"/>
      <c r="H17" s="47">
        <f t="shared" si="0"/>
        <v>3.0270676691729324E-3</v>
      </c>
      <c r="I17" s="370"/>
      <c r="J17" s="43"/>
      <c r="K17" s="124"/>
      <c r="L17" s="104"/>
      <c r="M17" s="53">
        <f t="shared" si="1"/>
        <v>3.0270676691729324E-3</v>
      </c>
      <c r="N17" s="370"/>
      <c r="O17" s="43"/>
      <c r="P17" s="131"/>
      <c r="Q17" s="104"/>
      <c r="R17" s="53">
        <f t="shared" si="2"/>
        <v>3.0270676691729324E-3</v>
      </c>
      <c r="S17" s="370"/>
      <c r="T17" s="43"/>
      <c r="U17" s="131"/>
      <c r="V17" s="104"/>
      <c r="W17" s="53">
        <f t="shared" si="3"/>
        <v>3.0270676691729324E-3</v>
      </c>
      <c r="X17" s="370"/>
      <c r="Y17" s="43"/>
      <c r="Z17" s="131"/>
      <c r="AA17" s="104"/>
      <c r="AB17" s="53">
        <f t="shared" si="4"/>
        <v>3.0270676691729324E-3</v>
      </c>
      <c r="AC17" s="370"/>
      <c r="AD17" s="43"/>
      <c r="AE17" s="131"/>
      <c r="AF17" s="104"/>
      <c r="AG17" s="53">
        <f t="shared" si="5"/>
        <v>3.0270676691729324E-3</v>
      </c>
      <c r="AH17" s="370"/>
      <c r="AI17" s="43"/>
      <c r="AJ17" s="131"/>
      <c r="AK17" s="104"/>
      <c r="AL17" s="53">
        <f t="shared" si="6"/>
        <v>3.0270676691729324E-3</v>
      </c>
      <c r="AM17" s="370"/>
      <c r="AN17" s="43"/>
      <c r="AO17" s="131"/>
      <c r="AP17" s="104"/>
      <c r="AQ17" s="53">
        <f t="shared" si="7"/>
        <v>3.0270676691729324E-3</v>
      </c>
      <c r="AR17" s="370"/>
      <c r="AS17" s="43"/>
      <c r="AT17" s="131"/>
      <c r="AU17" s="104"/>
      <c r="AV17" s="53">
        <f t="shared" si="8"/>
        <v>3.0270676691729324E-3</v>
      </c>
      <c r="AW17" s="370"/>
      <c r="AX17" s="43"/>
      <c r="AY17" s="131"/>
      <c r="AZ17" s="104"/>
      <c r="BA17" s="53">
        <f t="shared" si="9"/>
        <v>3.0270676691729324E-3</v>
      </c>
      <c r="BB17" s="370"/>
      <c r="BC17" s="43"/>
      <c r="BD17" s="131"/>
      <c r="BE17" s="104"/>
      <c r="BF17" s="53">
        <f t="shared" si="10"/>
        <v>3.0270676691729324E-3</v>
      </c>
      <c r="BG17" s="370"/>
      <c r="BH17" s="43"/>
      <c r="BI17" s="131"/>
      <c r="BJ17" s="104"/>
      <c r="BK17" s="53">
        <f t="shared" si="11"/>
        <v>3.0270676691729324E-3</v>
      </c>
      <c r="BL17" s="370"/>
      <c r="BM17" s="43"/>
      <c r="BN17" s="131"/>
      <c r="BO17" s="104"/>
      <c r="BP17" s="53">
        <f t="shared" si="12"/>
        <v>3.0270676691729324E-3</v>
      </c>
      <c r="BQ17" s="370"/>
    </row>
    <row r="18" spans="1:69" x14ac:dyDescent="0.15">
      <c r="A18" s="42" t="s">
        <v>47</v>
      </c>
      <c r="B18" s="43">
        <f>_xlfn.IFNA(VLOOKUP($A18,批次辅助!$A$4:$DC$41,MATCH($A$5&amp;B$4,批次辅助!$A$1:$DC$1,0),0),0)</f>
        <v>5.1540559906472743E-4</v>
      </c>
      <c r="C18" s="43">
        <f>_xlfn.IFNA(VLOOKUP($A18,批次辅助!$A$4:$DC$41,MATCH($A$5&amp;C$4,批次辅助!$A$1:$DC$1,0),0),0)</f>
        <v>1.1403508771929824E-3</v>
      </c>
      <c r="D18" s="114">
        <f>_xlfn.IFNA(VLOOKUP($A18,批次辅助!$A$4:$DC$41,MATCH($A$5&amp;D$4,批次辅助!$A$1:$DC$1,0),0),0)</f>
        <v>6.8635430459553686E-4</v>
      </c>
      <c r="F18" s="59"/>
      <c r="G18" s="70"/>
      <c r="H18" s="47">
        <f t="shared" si="0"/>
        <v>1.1403508771929824E-3</v>
      </c>
      <c r="I18" s="371"/>
      <c r="J18" s="97"/>
      <c r="K18" s="113"/>
      <c r="L18" s="105"/>
      <c r="M18" s="43">
        <f t="shared" si="1"/>
        <v>1.1403508771929824E-3</v>
      </c>
      <c r="N18" s="371"/>
      <c r="O18" s="10"/>
      <c r="P18" s="132"/>
      <c r="Q18" s="105"/>
      <c r="R18" s="43">
        <f t="shared" si="2"/>
        <v>1.1403508771929824E-3</v>
      </c>
      <c r="S18" s="371"/>
      <c r="T18" s="10"/>
      <c r="U18" s="132"/>
      <c r="V18" s="105"/>
      <c r="W18" s="43">
        <f t="shared" si="3"/>
        <v>1.1403508771929824E-3</v>
      </c>
      <c r="X18" s="371"/>
      <c r="Y18" s="10"/>
      <c r="Z18" s="132"/>
      <c r="AA18" s="105"/>
      <c r="AB18" s="43">
        <f t="shared" si="4"/>
        <v>1.1403508771929824E-3</v>
      </c>
      <c r="AC18" s="371"/>
      <c r="AD18" s="10"/>
      <c r="AE18" s="132"/>
      <c r="AF18" s="105"/>
      <c r="AG18" s="43">
        <f t="shared" si="5"/>
        <v>1.1403508771929824E-3</v>
      </c>
      <c r="AH18" s="371"/>
      <c r="AI18" s="10"/>
      <c r="AJ18" s="132"/>
      <c r="AK18" s="105"/>
      <c r="AL18" s="43">
        <f t="shared" si="6"/>
        <v>1.1403508771929824E-3</v>
      </c>
      <c r="AM18" s="371"/>
      <c r="AN18" s="10"/>
      <c r="AO18" s="132"/>
      <c r="AP18" s="105"/>
      <c r="AQ18" s="43">
        <f t="shared" si="7"/>
        <v>1.1403508771929824E-3</v>
      </c>
      <c r="AR18" s="371"/>
      <c r="AS18" s="10"/>
      <c r="AT18" s="132"/>
      <c r="AU18" s="105"/>
      <c r="AV18" s="43">
        <f t="shared" si="8"/>
        <v>1.1403508771929824E-3</v>
      </c>
      <c r="AW18" s="371"/>
      <c r="AX18" s="10"/>
      <c r="AY18" s="132"/>
      <c r="AZ18" s="105"/>
      <c r="BA18" s="43">
        <f t="shared" si="9"/>
        <v>1.1403508771929824E-3</v>
      </c>
      <c r="BB18" s="371"/>
      <c r="BC18" s="10"/>
      <c r="BD18" s="132"/>
      <c r="BE18" s="105"/>
      <c r="BF18" s="43">
        <f t="shared" si="10"/>
        <v>1.1403508771929824E-3</v>
      </c>
      <c r="BG18" s="371"/>
      <c r="BH18" s="10"/>
      <c r="BI18" s="132"/>
      <c r="BJ18" s="105"/>
      <c r="BK18" s="43">
        <f t="shared" si="11"/>
        <v>1.1403508771929824E-3</v>
      </c>
      <c r="BL18" s="371"/>
      <c r="BM18" s="10"/>
      <c r="BN18" s="132"/>
      <c r="BO18" s="105"/>
      <c r="BP18" s="43">
        <f t="shared" si="12"/>
        <v>1.1403508771929824E-3</v>
      </c>
      <c r="BQ18" s="371"/>
    </row>
    <row r="19" spans="1:69" x14ac:dyDescent="0.15">
      <c r="A19" s="61" t="s">
        <v>31</v>
      </c>
      <c r="B19" s="61">
        <f>_xlfn.IFNA(VLOOKUP($A19,批次辅助!$A$4:$DC$41,MATCH($A$5&amp;B$4,批次辅助!$A$1:$DC$1,0),0),0)</f>
        <v>1.4154797671875196E-2</v>
      </c>
      <c r="C19" s="61">
        <f>_xlfn.IFNA(VLOOKUP($A19,批次辅助!$A$4:$DC$41,MATCH($A$5&amp;C$4,批次辅助!$A$1:$DC$1,0),0),0)</f>
        <v>2.5827067669172931E-2</v>
      </c>
      <c r="D19" s="61">
        <f>_xlfn.IFNA(VLOOKUP($A19,批次辅助!$A$4:$DC$41,MATCH($A$5&amp;D$4,批次辅助!$A$1:$DC$1,0),0),0)</f>
        <v>1.2979992468324444E-2</v>
      </c>
      <c r="E19" s="62" t="s">
        <v>1486</v>
      </c>
      <c r="F19" s="63">
        <v>1.12E-2</v>
      </c>
      <c r="G19" s="64"/>
      <c r="H19" s="62">
        <f t="shared" ref="H19" si="13">C19-F19+G19</f>
        <v>1.4627067669172931E-2</v>
      </c>
      <c r="I19" s="62"/>
      <c r="J19" s="62"/>
      <c r="K19" s="125"/>
      <c r="L19" s="141"/>
      <c r="M19" s="62">
        <f t="shared" ref="M19" si="14">H19-K19+L19</f>
        <v>1.4627067669172931E-2</v>
      </c>
      <c r="N19" s="62"/>
      <c r="O19" s="62"/>
      <c r="P19" s="133"/>
      <c r="Q19" s="141"/>
      <c r="R19" s="62">
        <f t="shared" ref="R19" si="15">M19-P19+Q19</f>
        <v>1.4627067669172931E-2</v>
      </c>
      <c r="S19" s="62"/>
      <c r="T19" s="62"/>
      <c r="U19" s="133"/>
      <c r="V19" s="141"/>
      <c r="W19" s="62">
        <f t="shared" ref="W19" si="16">R19-U19+V19</f>
        <v>1.4627067669172931E-2</v>
      </c>
      <c r="X19" s="62"/>
      <c r="Y19" s="62"/>
      <c r="Z19" s="133"/>
      <c r="AA19" s="141"/>
      <c r="AB19" s="62">
        <f t="shared" ref="AB19" si="17">W19-Z19+AA19</f>
        <v>1.4627067669172931E-2</v>
      </c>
      <c r="AC19" s="62"/>
      <c r="AD19" s="62"/>
      <c r="AE19" s="133"/>
      <c r="AF19" s="141"/>
      <c r="AG19" s="62">
        <f t="shared" ref="AG19" si="18">AB19-AE19+AF19</f>
        <v>1.4627067669172931E-2</v>
      </c>
      <c r="AH19" s="62"/>
      <c r="AI19" s="62"/>
      <c r="AJ19" s="133"/>
      <c r="AK19" s="141"/>
      <c r="AL19" s="62">
        <f t="shared" si="6"/>
        <v>1.4627067669172931E-2</v>
      </c>
      <c r="AM19" s="62"/>
      <c r="AN19" s="62" t="s">
        <v>1273</v>
      </c>
      <c r="AO19" s="133">
        <v>1.4E-2</v>
      </c>
      <c r="AP19" s="141"/>
      <c r="AQ19" s="62">
        <f t="shared" si="7"/>
        <v>6.2706766917293086E-4</v>
      </c>
      <c r="AR19" s="62"/>
      <c r="AS19" s="62"/>
      <c r="AT19" s="133"/>
      <c r="AU19" s="141"/>
      <c r="AV19" s="62">
        <f t="shared" si="8"/>
        <v>6.2706766917293086E-4</v>
      </c>
      <c r="AW19" s="62"/>
      <c r="AX19" s="62"/>
      <c r="AY19" s="133"/>
      <c r="AZ19" s="141"/>
      <c r="BA19" s="62">
        <f t="shared" si="9"/>
        <v>6.2706766917293086E-4</v>
      </c>
      <c r="BB19" s="62"/>
      <c r="BC19" s="62"/>
      <c r="BD19" s="133"/>
      <c r="BE19" s="141"/>
      <c r="BF19" s="62">
        <f t="shared" si="10"/>
        <v>6.2706766917293086E-4</v>
      </c>
      <c r="BG19" s="62"/>
      <c r="BH19" s="62"/>
      <c r="BI19" s="133"/>
      <c r="BJ19" s="141"/>
      <c r="BK19" s="62">
        <f t="shared" si="11"/>
        <v>6.2706766917293086E-4</v>
      </c>
      <c r="BL19" s="62"/>
      <c r="BM19" s="62"/>
      <c r="BN19" s="133"/>
      <c r="BO19" s="141"/>
      <c r="BP19" s="62">
        <f t="shared" si="12"/>
        <v>6.2706766917293086E-4</v>
      </c>
      <c r="BQ19" s="62"/>
    </row>
    <row r="20" spans="1:69" x14ac:dyDescent="0.15">
      <c r="A20" s="65" t="s">
        <v>30</v>
      </c>
      <c r="B20" s="66"/>
      <c r="C20" s="66"/>
      <c r="D20" s="66"/>
      <c r="E20" s="66"/>
      <c r="F20" s="67"/>
      <c r="G20" s="68"/>
      <c r="H20" s="66">
        <f>H21*99.9%</f>
        <v>0.99250925413533841</v>
      </c>
      <c r="I20" s="66"/>
      <c r="J20" s="66"/>
      <c r="K20" s="126"/>
      <c r="L20" s="142"/>
      <c r="M20" s="66">
        <f>M21*99.9%</f>
        <v>0.99450725413533847</v>
      </c>
      <c r="N20" s="66"/>
      <c r="O20" s="66"/>
      <c r="P20" s="134"/>
      <c r="Q20" s="142"/>
      <c r="R20" s="66">
        <f>R21*99.9%</f>
        <v>0.99450725413533847</v>
      </c>
      <c r="S20" s="66"/>
      <c r="T20" s="66"/>
      <c r="U20" s="134"/>
      <c r="V20" s="142"/>
      <c r="W20" s="66">
        <f>W21*99.9%</f>
        <v>0.99450725413533847</v>
      </c>
      <c r="X20" s="66"/>
      <c r="Y20" s="66"/>
      <c r="Z20" s="134"/>
      <c r="AA20" s="142"/>
      <c r="AB20" s="66">
        <f>AB21*99.9%</f>
        <v>0.99450725413533847</v>
      </c>
      <c r="AC20" s="66"/>
      <c r="AD20" s="66"/>
      <c r="AE20" s="134"/>
      <c r="AF20" s="142"/>
      <c r="AG20" s="66">
        <f>AG21*99.9%</f>
        <v>0.99450725413533847</v>
      </c>
      <c r="AH20" s="66"/>
      <c r="AI20" s="66"/>
      <c r="AJ20" s="134"/>
      <c r="AK20" s="142"/>
      <c r="AL20" s="66">
        <f>AL21*99.9%</f>
        <v>0.99450725413533847</v>
      </c>
      <c r="AM20" s="66"/>
      <c r="AN20" s="66"/>
      <c r="AO20" s="134"/>
      <c r="AP20" s="142"/>
      <c r="AQ20" s="66">
        <f>AQ21*99.9%</f>
        <v>0.99450725413533847</v>
      </c>
      <c r="AR20" s="66"/>
      <c r="AS20" s="66"/>
      <c r="AT20" s="134"/>
      <c r="AU20" s="142"/>
      <c r="AV20" s="66">
        <f>AV21*99.9%</f>
        <v>0.99450725413533847</v>
      </c>
      <c r="AW20" s="66"/>
      <c r="AX20" s="66"/>
      <c r="AY20" s="134"/>
      <c r="AZ20" s="142"/>
      <c r="BA20" s="66">
        <f>BA21*99.9%</f>
        <v>0.99450725413533847</v>
      </c>
      <c r="BB20" s="66"/>
      <c r="BC20" s="66"/>
      <c r="BD20" s="134"/>
      <c r="BE20" s="142"/>
      <c r="BF20" s="66">
        <f>BF21*99.9%</f>
        <v>0.99450725413533847</v>
      </c>
      <c r="BG20" s="66"/>
      <c r="BH20" s="66"/>
      <c r="BI20" s="134"/>
      <c r="BJ20" s="142"/>
      <c r="BK20" s="66">
        <f>BK21*99.9%</f>
        <v>0.99450725413533847</v>
      </c>
      <c r="BL20" s="66"/>
      <c r="BM20" s="66"/>
      <c r="BN20" s="134"/>
      <c r="BO20" s="142"/>
      <c r="BP20" s="66">
        <f>BP21*99.9%</f>
        <v>0.99450725413533847</v>
      </c>
      <c r="BQ20" s="66"/>
    </row>
    <row r="21" spans="1:69" x14ac:dyDescent="0.35">
      <c r="A21" s="40" t="s">
        <v>456</v>
      </c>
      <c r="B21" s="41">
        <f>_xlfn.IFNA(VLOOKUP($A21,批次辅助!$A$4:$DC$41,MATCH($A$5&amp;B$4,批次辅助!$A$1:$DC$1,0),0),0)</f>
        <v>0.99082640888006135</v>
      </c>
      <c r="C21" s="41">
        <f>_xlfn.IFNA(VLOOKUP($A21,批次辅助!$A$4:$DC$41,MATCH($A$5&amp;C$4,批次辅助!$A$1:$DC$1,0),0),0)</f>
        <v>0.98360275689223053</v>
      </c>
      <c r="D21" s="41">
        <f>_xlfn.IFNA(VLOOKUP($A21,批次辅助!$A$4:$DC$41,MATCH($A$5&amp;D$4,批次辅助!$A$1:$DC$1,0),0),0)</f>
        <v>0.99161493701332626</v>
      </c>
      <c r="E21" s="66"/>
      <c r="F21" s="67"/>
      <c r="G21" s="68"/>
      <c r="H21" s="66">
        <f>1-SUM(H22:H26)</f>
        <v>0.99350275689223055</v>
      </c>
      <c r="I21" s="66"/>
      <c r="J21" s="66"/>
      <c r="K21" s="126"/>
      <c r="L21" s="142"/>
      <c r="M21" s="66">
        <f>1-SUM(M22:M26)</f>
        <v>0.99550275689223056</v>
      </c>
      <c r="N21" s="66"/>
      <c r="O21" s="66"/>
      <c r="P21" s="134"/>
      <c r="Q21" s="142"/>
      <c r="R21" s="66">
        <f>1-SUM(R22:R26)</f>
        <v>0.99550275689223056</v>
      </c>
      <c r="S21" s="66"/>
      <c r="T21" s="66"/>
      <c r="U21" s="134"/>
      <c r="V21" s="142"/>
      <c r="W21" s="66">
        <f>1-SUM(W22:W26)</f>
        <v>0.99550275689223056</v>
      </c>
      <c r="X21" s="66"/>
      <c r="Y21" s="66"/>
      <c r="Z21" s="134"/>
      <c r="AA21" s="142"/>
      <c r="AB21" s="66">
        <f>1-SUM(AB22:AB26)</f>
        <v>0.99550275689223056</v>
      </c>
      <c r="AC21" s="66"/>
      <c r="AD21" s="66"/>
      <c r="AE21" s="134"/>
      <c r="AF21" s="142"/>
      <c r="AG21" s="66">
        <f>1-SUM(AG22:AG26)</f>
        <v>0.99550275689223056</v>
      </c>
      <c r="AH21" s="66"/>
      <c r="AI21" s="66"/>
      <c r="AJ21" s="134"/>
      <c r="AK21" s="142"/>
      <c r="AL21" s="66">
        <f>1-SUM(AL22:AL26)</f>
        <v>0.99550275689223056</v>
      </c>
      <c r="AM21" s="66"/>
      <c r="AN21" s="66"/>
      <c r="AO21" s="134"/>
      <c r="AP21" s="142"/>
      <c r="AQ21" s="66">
        <f>1-SUM(AQ22:AQ26)</f>
        <v>0.99550275689223056</v>
      </c>
      <c r="AR21" s="66"/>
      <c r="AS21" s="66"/>
      <c r="AT21" s="134"/>
      <c r="AU21" s="142"/>
      <c r="AV21" s="66">
        <f>1-SUM(AV22:AV26)</f>
        <v>0.99550275689223056</v>
      </c>
      <c r="AW21" s="66"/>
      <c r="AX21" s="66"/>
      <c r="AY21" s="134"/>
      <c r="AZ21" s="142"/>
      <c r="BA21" s="66">
        <f>1-SUM(BA22:BA26)</f>
        <v>0.99550275689223056</v>
      </c>
      <c r="BB21" s="66"/>
      <c r="BC21" s="66"/>
      <c r="BD21" s="134"/>
      <c r="BE21" s="142"/>
      <c r="BF21" s="66">
        <f>1-SUM(BF22:BF26)</f>
        <v>0.99550275689223056</v>
      </c>
      <c r="BG21" s="66"/>
      <c r="BH21" s="66"/>
      <c r="BI21" s="134"/>
      <c r="BJ21" s="142"/>
      <c r="BK21" s="66">
        <f>1-SUM(BK22:BK26)</f>
        <v>0.99550275689223056</v>
      </c>
      <c r="BL21" s="66"/>
      <c r="BM21" s="66"/>
      <c r="BN21" s="134"/>
      <c r="BO21" s="142"/>
      <c r="BP21" s="66">
        <f>1-SUM(BP22:BP26)</f>
        <v>0.99550275689223056</v>
      </c>
      <c r="BQ21" s="66"/>
    </row>
    <row r="22" spans="1:69" x14ac:dyDescent="0.15">
      <c r="A22" s="42" t="s">
        <v>48</v>
      </c>
      <c r="B22" s="43">
        <f>_xlfn.IFNA(VLOOKUP($A22,批次辅助!$A$4:$DC$41,MATCH($A$5&amp;B$4,批次辅助!$A$1:$DC$1,0),0),0)</f>
        <v>4.9843492690040099E-3</v>
      </c>
      <c r="C22" s="43">
        <f>_xlfn.IFNA(VLOOKUP($A22,批次辅助!$A$4:$DC$41,MATCH($A$5&amp;C$4,批次辅助!$A$1:$DC$1,0),0),0)</f>
        <v>3.9724310776942358E-3</v>
      </c>
      <c r="D22" s="43">
        <f>_xlfn.IFNA(VLOOKUP($A22,批次辅助!$A$4:$DC$41,MATCH($A$5&amp;D$4,批次辅助!$A$1:$DC$1,0),0),0)</f>
        <v>3.5107326376656663E-3</v>
      </c>
      <c r="E22" s="277"/>
      <c r="F22" s="113"/>
      <c r="G22" s="70"/>
      <c r="H22" s="71">
        <f>C22-F22+G22</f>
        <v>3.9724310776942358E-3</v>
      </c>
      <c r="I22" s="370"/>
      <c r="J22" s="277" t="s">
        <v>1295</v>
      </c>
      <c r="K22" s="113">
        <v>2E-3</v>
      </c>
      <c r="L22" s="105"/>
      <c r="M22" s="71">
        <f>H22-K22+L22</f>
        <v>1.9724310776942358E-3</v>
      </c>
      <c r="N22" s="370"/>
      <c r="O22" s="71"/>
      <c r="P22" s="132"/>
      <c r="Q22" s="105"/>
      <c r="R22" s="71">
        <f>M22-P22+Q22</f>
        <v>1.9724310776942358E-3</v>
      </c>
      <c r="S22" s="370"/>
      <c r="T22" s="71" t="s">
        <v>9</v>
      </c>
      <c r="U22" s="132"/>
      <c r="V22" s="105"/>
      <c r="W22" s="71">
        <f>R22-U22+V22</f>
        <v>1.9724310776942358E-3</v>
      </c>
      <c r="X22" s="370"/>
      <c r="Y22" s="71" t="s">
        <v>9</v>
      </c>
      <c r="Z22" s="132"/>
      <c r="AA22" s="105"/>
      <c r="AB22" s="71">
        <f>W22-Z22+AA22</f>
        <v>1.9724310776942358E-3</v>
      </c>
      <c r="AC22" s="370"/>
      <c r="AD22" s="71" t="s">
        <v>9</v>
      </c>
      <c r="AE22" s="132"/>
      <c r="AF22" s="105"/>
      <c r="AG22" s="71">
        <f>AB22-AE22+AF22</f>
        <v>1.9724310776942358E-3</v>
      </c>
      <c r="AH22" s="370"/>
      <c r="AI22" s="71"/>
      <c r="AJ22" s="132"/>
      <c r="AK22" s="105"/>
      <c r="AL22" s="71">
        <f>AG22-AJ22+AK22</f>
        <v>1.9724310776942358E-3</v>
      </c>
      <c r="AM22" s="370"/>
      <c r="AN22" s="71" t="s">
        <v>9</v>
      </c>
      <c r="AO22" s="132"/>
      <c r="AP22" s="105"/>
      <c r="AQ22" s="71">
        <f>AL22-AO22+AP22</f>
        <v>1.9724310776942358E-3</v>
      </c>
      <c r="AR22" s="370"/>
      <c r="AS22" s="71" t="s">
        <v>9</v>
      </c>
      <c r="AT22" s="132"/>
      <c r="AU22" s="105"/>
      <c r="AV22" s="71">
        <f>AQ22-AT22+AU22</f>
        <v>1.9724310776942358E-3</v>
      </c>
      <c r="AW22" s="370"/>
      <c r="AX22" s="71" t="s">
        <v>9</v>
      </c>
      <c r="AY22" s="132"/>
      <c r="AZ22" s="105"/>
      <c r="BA22" s="71">
        <f>AV22-AY22+AZ22</f>
        <v>1.9724310776942358E-3</v>
      </c>
      <c r="BB22" s="370"/>
      <c r="BC22" s="71" t="s">
        <v>9</v>
      </c>
      <c r="BD22" s="132"/>
      <c r="BE22" s="105"/>
      <c r="BF22" s="71">
        <f>BA22-BD22+BE22</f>
        <v>1.9724310776942358E-3</v>
      </c>
      <c r="BG22" s="370"/>
      <c r="BH22" s="277" t="s">
        <v>9</v>
      </c>
      <c r="BI22" s="132"/>
      <c r="BJ22" s="105"/>
      <c r="BK22" s="277">
        <f>BF22-BI22+BJ22</f>
        <v>1.9724310776942358E-3</v>
      </c>
      <c r="BL22" s="370"/>
      <c r="BM22" s="277" t="s">
        <v>9</v>
      </c>
      <c r="BN22" s="132"/>
      <c r="BO22" s="105"/>
      <c r="BP22" s="277">
        <f>BK22-BN22+BO22</f>
        <v>1.9724310776942358E-3</v>
      </c>
      <c r="BQ22" s="370"/>
    </row>
    <row r="23" spans="1:69" x14ac:dyDescent="0.15">
      <c r="A23" s="42" t="s">
        <v>49</v>
      </c>
      <c r="B23" s="43">
        <f>_xlfn.IFNA(VLOOKUP($A23,批次辅助!$A$4:$DC$41,MATCH($A$5&amp;B$4,批次辅助!$A$1:$DC$1,0),0),0)</f>
        <v>1.5587876654640535E-3</v>
      </c>
      <c r="C23" s="43">
        <f>_xlfn.IFNA(VLOOKUP($A23,批次辅助!$A$4:$DC$41,MATCH($A$5&amp;C$4,批次辅助!$A$1:$DC$1,0),0),0)</f>
        <v>3.5087719298245615E-3</v>
      </c>
      <c r="D23" s="43">
        <f>_xlfn.IFNA(VLOOKUP($A23,批次辅助!$A$4:$DC$41,MATCH($A$5&amp;D$4,批次辅助!$A$1:$DC$1,0),0),0)</f>
        <v>1.4941872471725846E-3</v>
      </c>
      <c r="E23" s="337" t="s">
        <v>1458</v>
      </c>
      <c r="F23" s="121">
        <v>2.3999999999999998E-3</v>
      </c>
      <c r="G23" s="46"/>
      <c r="H23" s="71">
        <f>C23-F23+G23</f>
        <v>1.1087719298245617E-3</v>
      </c>
      <c r="I23" s="370"/>
      <c r="J23" s="47"/>
      <c r="K23" s="128"/>
      <c r="L23" s="102"/>
      <c r="M23" s="50">
        <f t="shared" ref="M23:M27" si="19">H23-K23+L23</f>
        <v>1.1087719298245617E-3</v>
      </c>
      <c r="N23" s="370"/>
      <c r="O23" s="47"/>
      <c r="P23" s="128"/>
      <c r="Q23" s="102"/>
      <c r="R23" s="50">
        <f t="shared" ref="R23:R27" si="20">M23-P23+Q23</f>
        <v>1.1087719298245617E-3</v>
      </c>
      <c r="S23" s="370"/>
      <c r="T23" s="218"/>
      <c r="U23" s="128"/>
      <c r="V23" s="102"/>
      <c r="W23" s="50">
        <f t="shared" ref="W23:W27" si="21">R23-U23+V23</f>
        <v>1.1087719298245617E-3</v>
      </c>
      <c r="X23" s="370"/>
      <c r="Y23" s="47" t="s">
        <v>9</v>
      </c>
      <c r="Z23" s="128"/>
      <c r="AA23" s="102"/>
      <c r="AB23" s="50">
        <f t="shared" ref="AB23:AB27" si="22">W23-Z23+AA23</f>
        <v>1.1087719298245617E-3</v>
      </c>
      <c r="AC23" s="370"/>
      <c r="AD23" s="47" t="s">
        <v>9</v>
      </c>
      <c r="AE23" s="128"/>
      <c r="AF23" s="102"/>
      <c r="AG23" s="50">
        <f t="shared" ref="AG23:AG27" si="23">AB23-AE23+AF23</f>
        <v>1.1087719298245617E-3</v>
      </c>
      <c r="AH23" s="370"/>
      <c r="AI23" s="47"/>
      <c r="AJ23" s="128"/>
      <c r="AK23" s="102"/>
      <c r="AL23" s="50">
        <f t="shared" ref="AL23:AL27" si="24">AG23-AJ23+AK23</f>
        <v>1.1087719298245617E-3</v>
      </c>
      <c r="AM23" s="370"/>
      <c r="AN23" s="47" t="s">
        <v>9</v>
      </c>
      <c r="AO23" s="128"/>
      <c r="AP23" s="102"/>
      <c r="AQ23" s="50">
        <f t="shared" ref="AQ23:AQ27" si="25">AL23-AO23+AP23</f>
        <v>1.1087719298245617E-3</v>
      </c>
      <c r="AR23" s="370"/>
      <c r="AS23" s="47" t="s">
        <v>9</v>
      </c>
      <c r="AT23" s="128"/>
      <c r="AU23" s="102"/>
      <c r="AV23" s="50">
        <f t="shared" ref="AV23:AV27" si="26">AQ23-AT23+AU23</f>
        <v>1.1087719298245617E-3</v>
      </c>
      <c r="AW23" s="370"/>
      <c r="AX23" s="47" t="s">
        <v>9</v>
      </c>
      <c r="AY23" s="128"/>
      <c r="AZ23" s="102"/>
      <c r="BA23" s="50">
        <f t="shared" ref="BA23:BA27" si="27">AV23-AY23+AZ23</f>
        <v>1.1087719298245617E-3</v>
      </c>
      <c r="BB23" s="370"/>
      <c r="BC23" s="47" t="s">
        <v>9</v>
      </c>
      <c r="BD23" s="128"/>
      <c r="BE23" s="102"/>
      <c r="BF23" s="50">
        <f t="shared" ref="BF23:BF27" si="28">BA23-BD23+BE23</f>
        <v>1.1087719298245617E-3</v>
      </c>
      <c r="BG23" s="370"/>
      <c r="BH23" s="47" t="s">
        <v>9</v>
      </c>
      <c r="BI23" s="128"/>
      <c r="BJ23" s="102"/>
      <c r="BK23" s="50">
        <f t="shared" ref="BK23:BK27" si="29">BF23-BI23+BJ23</f>
        <v>1.1087719298245617E-3</v>
      </c>
      <c r="BL23" s="370"/>
      <c r="BM23" s="47" t="s">
        <v>9</v>
      </c>
      <c r="BN23" s="128"/>
      <c r="BO23" s="102"/>
      <c r="BP23" s="50">
        <f t="shared" ref="BP23:BP27" si="30">BK23-BN23+BO23</f>
        <v>1.1087719298245617E-3</v>
      </c>
      <c r="BQ23" s="370"/>
    </row>
    <row r="24" spans="1:69" x14ac:dyDescent="0.15">
      <c r="A24" s="42" t="s">
        <v>50</v>
      </c>
      <c r="B24" s="43">
        <f>_xlfn.IFNA(VLOOKUP($A24,批次辅助!$A$4:$DC$41,MATCH($A$5&amp;B$4,批次辅助!$A$1:$DC$1,0),0),0)</f>
        <v>0</v>
      </c>
      <c r="C24" s="43">
        <f>_xlfn.IFNA(VLOOKUP($A24,批次辅助!$A$4:$DC$41,MATCH($A$5&amp;C$4,批次辅助!$A$1:$DC$1,0),0),0)</f>
        <v>0</v>
      </c>
      <c r="D24" s="43">
        <f>_xlfn.IFNA(VLOOKUP($A24,批次辅助!$A$4:$DC$41,MATCH($A$5&amp;D$4,批次辅助!$A$1:$DC$1,0),0),0)</f>
        <v>1.2147863798151099E-5</v>
      </c>
      <c r="E24" s="44"/>
      <c r="F24" s="45"/>
      <c r="G24" s="46"/>
      <c r="H24" s="71">
        <f t="shared" ref="H24:H27" si="31">C24-F24+G24</f>
        <v>0</v>
      </c>
      <c r="I24" s="370"/>
      <c r="J24" s="47"/>
      <c r="K24" s="128"/>
      <c r="L24" s="102"/>
      <c r="M24" s="50">
        <f t="shared" si="19"/>
        <v>0</v>
      </c>
      <c r="N24" s="370"/>
      <c r="O24" s="47"/>
      <c r="P24" s="128"/>
      <c r="Q24" s="102"/>
      <c r="R24" s="50">
        <f t="shared" si="20"/>
        <v>0</v>
      </c>
      <c r="S24" s="370"/>
      <c r="T24" s="47" t="s">
        <v>9</v>
      </c>
      <c r="U24" s="128"/>
      <c r="V24" s="102"/>
      <c r="W24" s="50">
        <f t="shared" si="21"/>
        <v>0</v>
      </c>
      <c r="X24" s="370"/>
      <c r="Y24" s="47" t="s">
        <v>9</v>
      </c>
      <c r="Z24" s="128"/>
      <c r="AA24" s="102"/>
      <c r="AB24" s="50">
        <f t="shared" si="22"/>
        <v>0</v>
      </c>
      <c r="AC24" s="370"/>
      <c r="AD24" s="47" t="s">
        <v>9</v>
      </c>
      <c r="AE24" s="128"/>
      <c r="AF24" s="102"/>
      <c r="AG24" s="50">
        <f t="shared" si="23"/>
        <v>0</v>
      </c>
      <c r="AH24" s="370"/>
      <c r="AI24" s="47"/>
      <c r="AJ24" s="128"/>
      <c r="AK24" s="102"/>
      <c r="AL24" s="50">
        <f t="shared" si="24"/>
        <v>0</v>
      </c>
      <c r="AM24" s="370"/>
      <c r="AN24" s="47" t="s">
        <v>9</v>
      </c>
      <c r="AO24" s="128"/>
      <c r="AP24" s="102"/>
      <c r="AQ24" s="50">
        <f t="shared" si="25"/>
        <v>0</v>
      </c>
      <c r="AR24" s="370"/>
      <c r="AS24" s="47" t="s">
        <v>9</v>
      </c>
      <c r="AT24" s="128"/>
      <c r="AU24" s="102"/>
      <c r="AV24" s="50">
        <f t="shared" si="26"/>
        <v>0</v>
      </c>
      <c r="AW24" s="370"/>
      <c r="AX24" s="47" t="s">
        <v>9</v>
      </c>
      <c r="AY24" s="128"/>
      <c r="AZ24" s="102"/>
      <c r="BA24" s="50">
        <f t="shared" si="27"/>
        <v>0</v>
      </c>
      <c r="BB24" s="370"/>
      <c r="BC24" s="47" t="s">
        <v>9</v>
      </c>
      <c r="BD24" s="128"/>
      <c r="BE24" s="102"/>
      <c r="BF24" s="50">
        <f t="shared" si="28"/>
        <v>0</v>
      </c>
      <c r="BG24" s="370"/>
      <c r="BH24" s="47" t="s">
        <v>9</v>
      </c>
      <c r="BI24" s="128"/>
      <c r="BJ24" s="102"/>
      <c r="BK24" s="50">
        <f t="shared" si="29"/>
        <v>0</v>
      </c>
      <c r="BL24" s="370"/>
      <c r="BM24" s="47" t="s">
        <v>9</v>
      </c>
      <c r="BN24" s="128"/>
      <c r="BO24" s="102"/>
      <c r="BP24" s="50">
        <f t="shared" si="30"/>
        <v>0</v>
      </c>
      <c r="BQ24" s="370"/>
    </row>
    <row r="25" spans="1:69" x14ac:dyDescent="0.15">
      <c r="A25" s="42" t="s">
        <v>51</v>
      </c>
      <c r="B25" s="43">
        <f>_xlfn.IFNA(VLOOKUP($A25,批次辅助!$A$4:$DC$41,MATCH($A$5&amp;B$4,批次辅助!$A$1:$DC$1,0),0),0)</f>
        <v>2.2313291179021735E-3</v>
      </c>
      <c r="C25" s="43">
        <f>_xlfn.IFNA(VLOOKUP($A25,批次辅助!$A$4:$DC$41,MATCH($A$5&amp;C$4,批次辅助!$A$1:$DC$1,0),0),0)</f>
        <v>1.4160401002506265E-3</v>
      </c>
      <c r="D25" s="43">
        <f>_xlfn.IFNA(VLOOKUP($A25,批次辅助!$A$4:$DC$41,MATCH($A$5&amp;D$4,批次辅助!$A$1:$DC$1,0),0),0)</f>
        <v>2.8000826054738275E-3</v>
      </c>
      <c r="E25" s="47"/>
      <c r="F25" s="121"/>
      <c r="G25" s="102"/>
      <c r="H25" s="71">
        <f t="shared" si="31"/>
        <v>1.4160401002506265E-3</v>
      </c>
      <c r="I25" s="370"/>
      <c r="J25" s="47"/>
      <c r="K25" s="128"/>
      <c r="L25" s="102"/>
      <c r="M25" s="50">
        <f t="shared" si="19"/>
        <v>1.4160401002506265E-3</v>
      </c>
      <c r="N25" s="370"/>
      <c r="O25" s="47"/>
      <c r="P25" s="128"/>
      <c r="Q25" s="102"/>
      <c r="R25" s="50">
        <f t="shared" si="20"/>
        <v>1.4160401002506265E-3</v>
      </c>
      <c r="S25" s="370"/>
      <c r="T25" s="47"/>
      <c r="U25" s="128"/>
      <c r="V25" s="102"/>
      <c r="W25" s="50">
        <f t="shared" si="21"/>
        <v>1.4160401002506265E-3</v>
      </c>
      <c r="X25" s="370"/>
      <c r="Y25" s="47"/>
      <c r="Z25" s="128"/>
      <c r="AA25" s="102"/>
      <c r="AB25" s="50">
        <f t="shared" si="22"/>
        <v>1.4160401002506265E-3</v>
      </c>
      <c r="AC25" s="370"/>
      <c r="AD25" s="47"/>
      <c r="AE25" s="128"/>
      <c r="AF25" s="102"/>
      <c r="AG25" s="50">
        <f t="shared" si="23"/>
        <v>1.4160401002506265E-3</v>
      </c>
      <c r="AH25" s="370"/>
      <c r="AI25" s="47"/>
      <c r="AJ25" s="128"/>
      <c r="AK25" s="102"/>
      <c r="AL25" s="50">
        <f t="shared" si="24"/>
        <v>1.4160401002506265E-3</v>
      </c>
      <c r="AM25" s="370"/>
      <c r="AN25" s="47"/>
      <c r="AO25" s="128"/>
      <c r="AP25" s="102"/>
      <c r="AQ25" s="50">
        <f t="shared" si="25"/>
        <v>1.4160401002506265E-3</v>
      </c>
      <c r="AR25" s="370"/>
      <c r="AS25" s="47"/>
      <c r="AT25" s="128"/>
      <c r="AU25" s="102"/>
      <c r="AV25" s="50">
        <f t="shared" si="26"/>
        <v>1.4160401002506265E-3</v>
      </c>
      <c r="AW25" s="370"/>
      <c r="AX25" s="47"/>
      <c r="AY25" s="128"/>
      <c r="AZ25" s="102"/>
      <c r="BA25" s="50">
        <f t="shared" si="27"/>
        <v>1.4160401002506265E-3</v>
      </c>
      <c r="BB25" s="370"/>
      <c r="BC25" s="47"/>
      <c r="BD25" s="128"/>
      <c r="BE25" s="102"/>
      <c r="BF25" s="50">
        <f t="shared" si="28"/>
        <v>1.4160401002506265E-3</v>
      </c>
      <c r="BG25" s="370"/>
      <c r="BH25" s="47"/>
      <c r="BI25" s="128"/>
      <c r="BJ25" s="102"/>
      <c r="BK25" s="50">
        <f t="shared" si="29"/>
        <v>1.4160401002506265E-3</v>
      </c>
      <c r="BL25" s="370"/>
      <c r="BM25" s="47"/>
      <c r="BN25" s="128"/>
      <c r="BO25" s="102"/>
      <c r="BP25" s="50">
        <f t="shared" si="30"/>
        <v>1.4160401002506265E-3</v>
      </c>
      <c r="BQ25" s="370"/>
    </row>
    <row r="26" spans="1:69" x14ac:dyDescent="0.15">
      <c r="A26" s="42" t="s">
        <v>455</v>
      </c>
      <c r="B26" s="43">
        <f>_xlfn.IFNA(VLOOKUP($A26,批次辅助!$A$4:$DC$41,MATCH($A$5&amp;B$4,批次辅助!$A$1:$DC$1,0),0),0)</f>
        <v>0</v>
      </c>
      <c r="C26" s="43">
        <f>_xlfn.IFNA(VLOOKUP($A26,批次辅助!$A$4:$DC$41,MATCH($A$5&amp;C$4,批次辅助!$A$1:$DC$1,0),0),0)</f>
        <v>0</v>
      </c>
      <c r="D26" s="43">
        <f>_xlfn.IFNA(VLOOKUP($A26,批次辅助!$A$4:$DC$41,MATCH($A$5&amp;D$4,批次辅助!$A$1:$DC$1,0),0),0)</f>
        <v>0</v>
      </c>
      <c r="E26" s="44"/>
      <c r="F26" s="45"/>
      <c r="G26" s="46"/>
      <c r="H26" s="71">
        <f t="shared" si="31"/>
        <v>0</v>
      </c>
      <c r="I26" s="370"/>
      <c r="J26" s="44"/>
      <c r="K26" s="128"/>
      <c r="L26" s="102"/>
      <c r="M26" s="50">
        <f t="shared" si="19"/>
        <v>0</v>
      </c>
      <c r="N26" s="370"/>
      <c r="O26" s="44"/>
      <c r="P26" s="128"/>
      <c r="Q26" s="102"/>
      <c r="R26" s="50">
        <f t="shared" si="20"/>
        <v>0</v>
      </c>
      <c r="S26" s="370"/>
      <c r="T26" s="44"/>
      <c r="U26" s="128"/>
      <c r="V26" s="102"/>
      <c r="W26" s="50">
        <f t="shared" si="21"/>
        <v>0</v>
      </c>
      <c r="X26" s="370"/>
      <c r="Y26" s="44"/>
      <c r="Z26" s="128"/>
      <c r="AA26" s="102"/>
      <c r="AB26" s="50">
        <f t="shared" si="22"/>
        <v>0</v>
      </c>
      <c r="AC26" s="370"/>
      <c r="AD26" s="44"/>
      <c r="AE26" s="128"/>
      <c r="AF26" s="102"/>
      <c r="AG26" s="50">
        <f t="shared" si="23"/>
        <v>0</v>
      </c>
      <c r="AH26" s="370"/>
      <c r="AI26" s="44"/>
      <c r="AJ26" s="128"/>
      <c r="AK26" s="102"/>
      <c r="AL26" s="50">
        <f t="shared" si="24"/>
        <v>0</v>
      </c>
      <c r="AM26" s="370"/>
      <c r="AN26" s="44"/>
      <c r="AO26" s="128"/>
      <c r="AP26" s="102"/>
      <c r="AQ26" s="50">
        <f t="shared" si="25"/>
        <v>0</v>
      </c>
      <c r="AR26" s="370"/>
      <c r="AS26" s="44"/>
      <c r="AT26" s="128"/>
      <c r="AU26" s="102"/>
      <c r="AV26" s="50">
        <f t="shared" si="26"/>
        <v>0</v>
      </c>
      <c r="AW26" s="370"/>
      <c r="AX26" s="44"/>
      <c r="AY26" s="128"/>
      <c r="AZ26" s="102"/>
      <c r="BA26" s="50">
        <f t="shared" si="27"/>
        <v>0</v>
      </c>
      <c r="BB26" s="370"/>
      <c r="BC26" s="44"/>
      <c r="BD26" s="128"/>
      <c r="BE26" s="102"/>
      <c r="BF26" s="50">
        <f t="shared" si="28"/>
        <v>0</v>
      </c>
      <c r="BG26" s="370"/>
      <c r="BH26" s="279"/>
      <c r="BI26" s="128"/>
      <c r="BJ26" s="102"/>
      <c r="BK26" s="50">
        <f t="shared" si="29"/>
        <v>0</v>
      </c>
      <c r="BL26" s="370"/>
      <c r="BM26" s="279"/>
      <c r="BN26" s="128"/>
      <c r="BO26" s="102"/>
      <c r="BP26" s="50">
        <f t="shared" si="30"/>
        <v>0</v>
      </c>
      <c r="BQ26" s="370"/>
    </row>
    <row r="27" spans="1:69" x14ac:dyDescent="0.15">
      <c r="A27" s="72" t="s">
        <v>29</v>
      </c>
      <c r="B27" s="61">
        <f>_xlfn.IFNA(VLOOKUP($A27,批次辅助!$A$4:$DC$41,MATCH($A$5&amp;B$4,批次辅助!$A$1:$DC$1,0),0),0)</f>
        <v>0</v>
      </c>
      <c r="C27" s="61">
        <f>_xlfn.IFNA(VLOOKUP($A27,批次辅助!$A$4:$DC$41,MATCH($A$5&amp;C$4,批次辅助!$A$1:$DC$1,0),0),0)</f>
        <v>0</v>
      </c>
      <c r="D27" s="61">
        <f>_xlfn.IFNA(VLOOKUP($A27,批次辅助!$A$4:$DC$41,MATCH($A$5&amp;D$4,批次辅助!$A$1:$DC$1,0),0),0)</f>
        <v>0</v>
      </c>
      <c r="E27" s="73"/>
      <c r="F27" s="127"/>
      <c r="G27" s="75"/>
      <c r="H27" s="62">
        <f t="shared" si="31"/>
        <v>0</v>
      </c>
      <c r="I27" s="62"/>
      <c r="J27" s="73"/>
      <c r="K27" s="135"/>
      <c r="L27" s="143"/>
      <c r="M27" s="62">
        <f t="shared" si="19"/>
        <v>0</v>
      </c>
      <c r="N27" s="62"/>
      <c r="O27" s="73"/>
      <c r="P27" s="135"/>
      <c r="Q27" s="143"/>
      <c r="R27" s="62">
        <f t="shared" si="20"/>
        <v>0</v>
      </c>
      <c r="S27" s="62"/>
      <c r="T27" s="73"/>
      <c r="U27" s="135"/>
      <c r="V27" s="143"/>
      <c r="W27" s="62">
        <f t="shared" si="21"/>
        <v>0</v>
      </c>
      <c r="X27" s="62"/>
      <c r="Y27" s="73"/>
      <c r="Z27" s="135"/>
      <c r="AA27" s="143"/>
      <c r="AB27" s="62">
        <f t="shared" si="22"/>
        <v>0</v>
      </c>
      <c r="AC27" s="62"/>
      <c r="AD27" s="73"/>
      <c r="AE27" s="135"/>
      <c r="AF27" s="143"/>
      <c r="AG27" s="62">
        <f t="shared" si="23"/>
        <v>0</v>
      </c>
      <c r="AH27" s="62"/>
      <c r="AI27" s="73"/>
      <c r="AJ27" s="135"/>
      <c r="AK27" s="143"/>
      <c r="AL27" s="62">
        <f t="shared" si="24"/>
        <v>0</v>
      </c>
      <c r="AM27" s="62"/>
      <c r="AN27" s="73"/>
      <c r="AO27" s="135"/>
      <c r="AP27" s="143"/>
      <c r="AQ27" s="62">
        <f t="shared" si="25"/>
        <v>0</v>
      </c>
      <c r="AR27" s="62"/>
      <c r="AS27" s="73"/>
      <c r="AT27" s="135"/>
      <c r="AU27" s="143"/>
      <c r="AV27" s="62">
        <f t="shared" si="26"/>
        <v>0</v>
      </c>
      <c r="AW27" s="62"/>
      <c r="AX27" s="73"/>
      <c r="AY27" s="135"/>
      <c r="AZ27" s="143"/>
      <c r="BA27" s="62">
        <f t="shared" si="27"/>
        <v>0</v>
      </c>
      <c r="BB27" s="62"/>
      <c r="BC27" s="73"/>
      <c r="BD27" s="135"/>
      <c r="BE27" s="143"/>
      <c r="BF27" s="62">
        <f t="shared" si="28"/>
        <v>0</v>
      </c>
      <c r="BG27" s="62"/>
      <c r="BH27" s="73"/>
      <c r="BI27" s="135"/>
      <c r="BJ27" s="143"/>
      <c r="BK27" s="62">
        <f t="shared" si="29"/>
        <v>0</v>
      </c>
      <c r="BL27" s="62"/>
      <c r="BM27" s="73"/>
      <c r="BN27" s="135"/>
      <c r="BO27" s="143"/>
      <c r="BP27" s="62">
        <f t="shared" si="30"/>
        <v>0</v>
      </c>
      <c r="BQ27" s="62"/>
    </row>
    <row r="28" spans="1:69" x14ac:dyDescent="0.15">
      <c r="A28" s="76" t="s">
        <v>28</v>
      </c>
      <c r="B28" s="76"/>
      <c r="C28" s="76"/>
      <c r="D28" s="76"/>
      <c r="E28" s="77"/>
      <c r="F28" s="78"/>
      <c r="G28" s="79"/>
      <c r="H28" s="62"/>
      <c r="I28" s="62"/>
      <c r="J28" s="77"/>
      <c r="K28" s="136"/>
      <c r="L28" s="144"/>
      <c r="M28" s="62"/>
      <c r="N28" s="62"/>
      <c r="O28" s="77"/>
      <c r="P28" s="136"/>
      <c r="Q28" s="144"/>
      <c r="R28" s="62"/>
      <c r="S28" s="62"/>
      <c r="T28" s="77"/>
      <c r="U28" s="136"/>
      <c r="V28" s="144"/>
      <c r="W28" s="62"/>
      <c r="X28" s="62"/>
      <c r="Y28" s="77"/>
      <c r="Z28" s="136"/>
      <c r="AA28" s="144"/>
      <c r="AB28" s="62"/>
      <c r="AC28" s="62"/>
      <c r="AD28" s="77"/>
      <c r="AE28" s="136"/>
      <c r="AF28" s="144"/>
      <c r="AG28" s="62"/>
      <c r="AH28" s="62"/>
      <c r="AI28" s="77"/>
      <c r="AJ28" s="136"/>
      <c r="AK28" s="144"/>
      <c r="AL28" s="62"/>
      <c r="AM28" s="62"/>
      <c r="AN28" s="77"/>
      <c r="AO28" s="136"/>
      <c r="AP28" s="144"/>
      <c r="AQ28" s="62"/>
      <c r="AR28" s="62"/>
      <c r="AS28" s="77"/>
      <c r="AT28" s="136"/>
      <c r="AU28" s="144"/>
      <c r="AV28" s="62"/>
      <c r="AW28" s="62"/>
      <c r="AX28" s="77"/>
      <c r="AY28" s="136"/>
      <c r="AZ28" s="144"/>
      <c r="BA28" s="62"/>
      <c r="BB28" s="62"/>
      <c r="BC28" s="77"/>
      <c r="BD28" s="136"/>
      <c r="BE28" s="144"/>
      <c r="BF28" s="62"/>
      <c r="BG28" s="62"/>
      <c r="BH28" s="77"/>
      <c r="BI28" s="136"/>
      <c r="BJ28" s="144"/>
      <c r="BK28" s="62"/>
      <c r="BL28" s="62"/>
      <c r="BM28" s="77"/>
      <c r="BN28" s="136"/>
      <c r="BO28" s="144"/>
      <c r="BP28" s="62"/>
      <c r="BQ28" s="62"/>
    </row>
    <row r="29" spans="1:69" x14ac:dyDescent="0.15">
      <c r="A29" s="65" t="s">
        <v>37</v>
      </c>
      <c r="B29" s="66"/>
      <c r="C29" s="66"/>
      <c r="D29" s="66"/>
      <c r="E29" s="66"/>
      <c r="F29" s="67"/>
      <c r="G29" s="68"/>
      <c r="H29" s="66">
        <f>H30*99.96%</f>
        <v>0.99703210526315778</v>
      </c>
      <c r="I29" s="66"/>
      <c r="J29" s="66"/>
      <c r="K29" s="134"/>
      <c r="L29" s="142"/>
      <c r="M29" s="66">
        <f>M30*99.96%</f>
        <v>0.99703210526315778</v>
      </c>
      <c r="N29" s="66"/>
      <c r="O29" s="66"/>
      <c r="P29" s="134"/>
      <c r="Q29" s="142"/>
      <c r="R29" s="66">
        <f>R30*99.96%</f>
        <v>0.99703210526315778</v>
      </c>
      <c r="S29" s="66"/>
      <c r="T29" s="66"/>
      <c r="U29" s="134"/>
      <c r="V29" s="142"/>
      <c r="W29" s="66">
        <f>W30*99.96%</f>
        <v>0.99703210526315778</v>
      </c>
      <c r="X29" s="66"/>
      <c r="Y29" s="66"/>
      <c r="Z29" s="134"/>
      <c r="AA29" s="142"/>
      <c r="AB29" s="66">
        <f>AB30*99.96%</f>
        <v>0.99703210526315778</v>
      </c>
      <c r="AC29" s="66"/>
      <c r="AD29" s="66"/>
      <c r="AE29" s="134"/>
      <c r="AF29" s="142"/>
      <c r="AG29" s="66">
        <f>AG30*99.96%</f>
        <v>0.99703210526315778</v>
      </c>
      <c r="AH29" s="66"/>
      <c r="AI29" s="66"/>
      <c r="AJ29" s="134"/>
      <c r="AK29" s="142"/>
      <c r="AL29" s="66">
        <f>AL30*99.96%</f>
        <v>0.99703210526315778</v>
      </c>
      <c r="AM29" s="66"/>
      <c r="AN29" s="66"/>
      <c r="AO29" s="134"/>
      <c r="AP29" s="142"/>
      <c r="AQ29" s="66">
        <f>AQ30*99.96%</f>
        <v>0.99703210526315778</v>
      </c>
      <c r="AR29" s="66"/>
      <c r="AS29" s="66"/>
      <c r="AT29" s="134"/>
      <c r="AU29" s="142"/>
      <c r="AV29" s="66">
        <f>AV30*99.96%</f>
        <v>0.99703210526315778</v>
      </c>
      <c r="AW29" s="66"/>
      <c r="AX29" s="66"/>
      <c r="AY29" s="134"/>
      <c r="AZ29" s="142"/>
      <c r="BA29" s="66">
        <f>BA30*99.96%</f>
        <v>0.99703210526315778</v>
      </c>
      <c r="BB29" s="66"/>
      <c r="BC29" s="66"/>
      <c r="BD29" s="134"/>
      <c r="BE29" s="142"/>
      <c r="BF29" s="66">
        <f>BF30*99.96%</f>
        <v>0.99703210526315778</v>
      </c>
      <c r="BG29" s="66"/>
      <c r="BH29" s="66"/>
      <c r="BI29" s="134"/>
      <c r="BJ29" s="142"/>
      <c r="BK29" s="66">
        <f>BK30*99.96%</f>
        <v>0.99703210526315778</v>
      </c>
      <c r="BL29" s="66"/>
      <c r="BM29" s="66"/>
      <c r="BN29" s="134"/>
      <c r="BO29" s="142"/>
      <c r="BP29" s="66">
        <f>BP30*99.96%</f>
        <v>0.99703210526315778</v>
      </c>
      <c r="BQ29" s="66"/>
    </row>
    <row r="30" spans="1:69" x14ac:dyDescent="0.35">
      <c r="A30" s="40" t="s">
        <v>458</v>
      </c>
      <c r="B30" s="41">
        <f>_xlfn.IFNA(VLOOKUP($A30,批次辅助!$A$4:$DC$41,MATCH($A$5&amp;B$4,批次辅助!$A$1:$DC$1,0),0),0)</f>
        <v>0.97559365925404473</v>
      </c>
      <c r="C30" s="41">
        <f>_xlfn.IFNA(VLOOKUP($A30,批次辅助!$A$4:$DC$41,MATCH($A$5&amp;C$4,批次辅助!$A$1:$DC$1,0),0),0)</f>
        <v>0.99743107769423556</v>
      </c>
      <c r="D30" s="41">
        <f>_xlfn.IFNA(VLOOKUP($A30,批次辅助!$A$4:$DC$41,MATCH($A$5&amp;D$4,批次辅助!$A$1:$DC$1,0),0),0)</f>
        <v>0.9980016764052041</v>
      </c>
      <c r="E30" s="66"/>
      <c r="F30" s="67"/>
      <c r="G30" s="68"/>
      <c r="H30" s="66">
        <f>1-SUM(H31:H35)</f>
        <v>0.99743107769423556</v>
      </c>
      <c r="I30" s="66"/>
      <c r="J30" s="66"/>
      <c r="K30" s="134"/>
      <c r="L30" s="142"/>
      <c r="M30" s="66">
        <f>1-SUM(M31:M35)</f>
        <v>0.99743107769423556</v>
      </c>
      <c r="N30" s="66"/>
      <c r="O30" s="66"/>
      <c r="P30" s="134"/>
      <c r="Q30" s="142"/>
      <c r="R30" s="66">
        <f>1-SUM(R31:R35)</f>
        <v>0.99743107769423556</v>
      </c>
      <c r="S30" s="66"/>
      <c r="T30" s="66"/>
      <c r="U30" s="134"/>
      <c r="V30" s="142"/>
      <c r="W30" s="66">
        <f>1-SUM(W31:W35)</f>
        <v>0.99743107769423556</v>
      </c>
      <c r="X30" s="66"/>
      <c r="Y30" s="66"/>
      <c r="Z30" s="134"/>
      <c r="AA30" s="142"/>
      <c r="AB30" s="66">
        <f>1-SUM(AB31:AB35)</f>
        <v>0.99743107769423556</v>
      </c>
      <c r="AC30" s="66"/>
      <c r="AD30" s="66"/>
      <c r="AE30" s="134"/>
      <c r="AF30" s="142"/>
      <c r="AG30" s="66">
        <f>1-SUM(AG31:AG35)</f>
        <v>0.99743107769423556</v>
      </c>
      <c r="AH30" s="66"/>
      <c r="AI30" s="66"/>
      <c r="AJ30" s="134"/>
      <c r="AK30" s="142"/>
      <c r="AL30" s="66">
        <f>1-SUM(AL31:AL35)</f>
        <v>0.99743107769423556</v>
      </c>
      <c r="AM30" s="66"/>
      <c r="AN30" s="66"/>
      <c r="AO30" s="134"/>
      <c r="AP30" s="142"/>
      <c r="AQ30" s="66">
        <f>1-SUM(AQ31:AQ35)</f>
        <v>0.99743107769423556</v>
      </c>
      <c r="AR30" s="66"/>
      <c r="AS30" s="66"/>
      <c r="AT30" s="134"/>
      <c r="AU30" s="142"/>
      <c r="AV30" s="66">
        <f>1-SUM(AV31:AV35)</f>
        <v>0.99743107769423556</v>
      </c>
      <c r="AW30" s="66"/>
      <c r="AX30" s="66"/>
      <c r="AY30" s="134"/>
      <c r="AZ30" s="142"/>
      <c r="BA30" s="66">
        <f>1-SUM(BA31:BA35)</f>
        <v>0.99743107769423556</v>
      </c>
      <c r="BB30" s="66"/>
      <c r="BC30" s="66"/>
      <c r="BD30" s="134"/>
      <c r="BE30" s="142"/>
      <c r="BF30" s="66">
        <f>1-SUM(BF31:BF35)</f>
        <v>0.99743107769423556</v>
      </c>
      <c r="BG30" s="66"/>
      <c r="BH30" s="66"/>
      <c r="BI30" s="134"/>
      <c r="BJ30" s="142"/>
      <c r="BK30" s="66">
        <f>1-SUM(BK31:BK35)</f>
        <v>0.99743107769423556</v>
      </c>
      <c r="BL30" s="66"/>
      <c r="BM30" s="66"/>
      <c r="BN30" s="134"/>
      <c r="BO30" s="142"/>
      <c r="BP30" s="66">
        <f>1-SUM(BP31:BP35)</f>
        <v>0.99743107769423556</v>
      </c>
      <c r="BQ30" s="66"/>
    </row>
    <row r="31" spans="1:69" x14ac:dyDescent="0.15">
      <c r="A31" s="42" t="s">
        <v>52</v>
      </c>
      <c r="B31" s="43">
        <f>_xlfn.IFNA(VLOOKUP($A31,批次辅助!$A$4:$DC$41,MATCH($A$5&amp;B$4,批次辅助!$A$1:$DC$1,0),0),0)</f>
        <v>0</v>
      </c>
      <c r="C31" s="43">
        <f>_xlfn.IFNA(VLOOKUP($A31,批次辅助!$A$4:$DC$41,MATCH($A$5&amp;C$4,批次辅助!$A$1:$DC$1,0),0),0)</f>
        <v>0</v>
      </c>
      <c r="D31" s="43">
        <f>_xlfn.IFNA(VLOOKUP($A31,批次辅助!$A$4:$DC$41,MATCH($A$5&amp;D$4,批次辅助!$A$1:$DC$1,0),0),0)</f>
        <v>0</v>
      </c>
      <c r="E31" s="44"/>
      <c r="F31" s="69"/>
      <c r="G31" s="70"/>
      <c r="H31" s="71">
        <f>C31-F31+G31</f>
        <v>0</v>
      </c>
      <c r="I31" s="370"/>
      <c r="J31" s="71"/>
      <c r="K31" s="132"/>
      <c r="L31" s="105"/>
      <c r="M31" s="71">
        <f>H31-K31+L31</f>
        <v>0</v>
      </c>
      <c r="N31" s="370"/>
      <c r="O31" s="71"/>
      <c r="P31" s="132"/>
      <c r="Q31" s="105"/>
      <c r="R31" s="71">
        <f>M31-P31+Q31</f>
        <v>0</v>
      </c>
      <c r="S31" s="370"/>
      <c r="T31" s="71" t="s">
        <v>9</v>
      </c>
      <c r="U31" s="132"/>
      <c r="V31" s="105"/>
      <c r="W31" s="71">
        <f>R31-U31+V31</f>
        <v>0</v>
      </c>
      <c r="X31" s="370"/>
      <c r="Y31" s="71" t="s">
        <v>9</v>
      </c>
      <c r="Z31" s="132"/>
      <c r="AA31" s="105"/>
      <c r="AB31" s="71">
        <f>W31-Z31+AA31</f>
        <v>0</v>
      </c>
      <c r="AC31" s="370"/>
      <c r="AD31" s="71" t="s">
        <v>9</v>
      </c>
      <c r="AE31" s="132"/>
      <c r="AF31" s="105"/>
      <c r="AG31" s="71">
        <f>AB31-AE31+AF31</f>
        <v>0</v>
      </c>
      <c r="AH31" s="370"/>
      <c r="AI31" s="71" t="s">
        <v>9</v>
      </c>
      <c r="AJ31" s="132"/>
      <c r="AK31" s="105"/>
      <c r="AL31" s="71">
        <f>AG31-AJ31+AK31</f>
        <v>0</v>
      </c>
      <c r="AM31" s="370"/>
      <c r="AN31" s="71" t="s">
        <v>9</v>
      </c>
      <c r="AO31" s="132"/>
      <c r="AP31" s="105"/>
      <c r="AQ31" s="71">
        <f>AL31-AO31+AP31</f>
        <v>0</v>
      </c>
      <c r="AR31" s="370"/>
      <c r="AS31" s="71" t="s">
        <v>9</v>
      </c>
      <c r="AT31" s="132"/>
      <c r="AU31" s="105"/>
      <c r="AV31" s="71">
        <f>AQ31-AT31+AU31</f>
        <v>0</v>
      </c>
      <c r="AW31" s="370"/>
      <c r="AX31" s="71" t="s">
        <v>9</v>
      </c>
      <c r="AY31" s="132"/>
      <c r="AZ31" s="105"/>
      <c r="BA31" s="71">
        <f>AV31-AY31+AZ31</f>
        <v>0</v>
      </c>
      <c r="BB31" s="370"/>
      <c r="BC31" s="71" t="s">
        <v>9</v>
      </c>
      <c r="BD31" s="132"/>
      <c r="BE31" s="105"/>
      <c r="BF31" s="71">
        <f>BA31-BD31+BE31</f>
        <v>0</v>
      </c>
      <c r="BG31" s="370"/>
      <c r="BH31" s="277" t="s">
        <v>9</v>
      </c>
      <c r="BI31" s="132"/>
      <c r="BJ31" s="105"/>
      <c r="BK31" s="277">
        <f>BF31-BI31+BJ31</f>
        <v>0</v>
      </c>
      <c r="BL31" s="370"/>
      <c r="BM31" s="277" t="s">
        <v>9</v>
      </c>
      <c r="BN31" s="132"/>
      <c r="BO31" s="105"/>
      <c r="BP31" s="277">
        <f>BK31-BN31+BO31</f>
        <v>0</v>
      </c>
      <c r="BQ31" s="370"/>
    </row>
    <row r="32" spans="1:69" s="97" customFormat="1" x14ac:dyDescent="0.15">
      <c r="A32" s="42" t="s">
        <v>545</v>
      </c>
      <c r="B32" s="43">
        <f>_xlfn.IFNA(VLOOKUP($A32,批次辅助!$A$4:$DC$41,MATCH($A$5&amp;B$4,批次辅助!$A$1:$DC$1,0),0),0)</f>
        <v>1.7159235188374462E-3</v>
      </c>
      <c r="C32" s="43">
        <f>_xlfn.IFNA(VLOOKUP($A32,批次辅助!$A$4:$DC$41,MATCH($A$5&amp;C$4,批次辅助!$A$1:$DC$1,0),0),0)</f>
        <v>2.2305764411027569E-3</v>
      </c>
      <c r="D32" s="43">
        <f>_xlfn.IFNA(VLOOKUP($A32,批次辅助!$A$4:$DC$41,MATCH($A$5&amp;D$4,批次辅助!$A$1:$DC$1,0),0),0)</f>
        <v>1.8404013654198909E-3</v>
      </c>
      <c r="E32" s="44"/>
      <c r="F32" s="69"/>
      <c r="G32" s="70"/>
      <c r="H32" s="71">
        <f t="shared" ref="H32:H33" si="32">C32-F32+G32</f>
        <v>2.2305764411027569E-3</v>
      </c>
      <c r="I32" s="370"/>
      <c r="J32" s="71"/>
      <c r="K32" s="132"/>
      <c r="L32" s="105"/>
      <c r="M32" s="71">
        <f t="shared" ref="M32:M33" si="33">H32-K32+L32</f>
        <v>2.2305764411027569E-3</v>
      </c>
      <c r="N32" s="370"/>
      <c r="O32" s="71"/>
      <c r="P32" s="132"/>
      <c r="Q32" s="105"/>
      <c r="R32" s="71">
        <f t="shared" ref="R32:R33" si="34">M32-P32+Q32</f>
        <v>2.2305764411027569E-3</v>
      </c>
      <c r="S32" s="370"/>
      <c r="T32" s="71"/>
      <c r="U32" s="132"/>
      <c r="V32" s="105"/>
      <c r="W32" s="71">
        <f t="shared" ref="W32:W33" si="35">R32-U32+V32</f>
        <v>2.2305764411027569E-3</v>
      </c>
      <c r="X32" s="370"/>
      <c r="Y32" s="71"/>
      <c r="Z32" s="132"/>
      <c r="AA32" s="105"/>
      <c r="AB32" s="71">
        <f t="shared" ref="AB32:AB33" si="36">W32-Z32+AA32</f>
        <v>2.2305764411027569E-3</v>
      </c>
      <c r="AC32" s="370"/>
      <c r="AD32" s="71"/>
      <c r="AE32" s="132"/>
      <c r="AF32" s="105"/>
      <c r="AG32" s="71">
        <f t="shared" ref="AG32:AG33" si="37">AB32-AE32+AF32</f>
        <v>2.2305764411027569E-3</v>
      </c>
      <c r="AH32" s="370"/>
      <c r="AI32" s="71"/>
      <c r="AJ32" s="132"/>
      <c r="AK32" s="105"/>
      <c r="AL32" s="71">
        <f t="shared" ref="AL32:AL36" si="38">AG32-AJ32+AK32</f>
        <v>2.2305764411027569E-3</v>
      </c>
      <c r="AM32" s="370"/>
      <c r="AN32" s="71"/>
      <c r="AO32" s="132"/>
      <c r="AP32" s="105"/>
      <c r="AQ32" s="71">
        <f t="shared" ref="AQ32:AQ36" si="39">AL32-AO32+AP32</f>
        <v>2.2305764411027569E-3</v>
      </c>
      <c r="AR32" s="370"/>
      <c r="AS32" s="71"/>
      <c r="AT32" s="132"/>
      <c r="AU32" s="105"/>
      <c r="AV32" s="71">
        <f t="shared" ref="AV32:AV36" si="40">AQ32-AT32+AU32</f>
        <v>2.2305764411027569E-3</v>
      </c>
      <c r="AW32" s="370"/>
      <c r="AX32" s="71"/>
      <c r="AY32" s="132"/>
      <c r="AZ32" s="105"/>
      <c r="BA32" s="71">
        <f t="shared" ref="BA32:BA36" si="41">AV32-AY32+AZ32</f>
        <v>2.2305764411027569E-3</v>
      </c>
      <c r="BB32" s="370"/>
      <c r="BC32" s="71"/>
      <c r="BD32" s="132"/>
      <c r="BE32" s="105"/>
      <c r="BF32" s="71">
        <f t="shared" ref="BF32:BF36" si="42">BA32-BD32+BE32</f>
        <v>2.2305764411027569E-3</v>
      </c>
      <c r="BG32" s="370"/>
      <c r="BH32" s="277"/>
      <c r="BI32" s="132"/>
      <c r="BJ32" s="105"/>
      <c r="BK32" s="277">
        <f t="shared" ref="BK32:BK36" si="43">BF32-BI32+BJ32</f>
        <v>2.2305764411027569E-3</v>
      </c>
      <c r="BL32" s="370"/>
      <c r="BM32" s="277"/>
      <c r="BN32" s="132"/>
      <c r="BO32" s="105"/>
      <c r="BP32" s="277">
        <f t="shared" ref="BP32:BP36" si="44">BK32-BN32+BO32</f>
        <v>2.2305764411027569E-3</v>
      </c>
      <c r="BQ32" s="370"/>
    </row>
    <row r="33" spans="1:69" s="97" customFormat="1" x14ac:dyDescent="0.15">
      <c r="A33" s="42" t="s">
        <v>544</v>
      </c>
      <c r="B33" s="43">
        <f>_xlfn.IFNA(VLOOKUP($A33,批次辅助!$A$4:$DC$41,MATCH($A$5&amp;B$4,批次辅助!$A$1:$DC$1,0),0),0)</f>
        <v>6.9139775484292697E-5</v>
      </c>
      <c r="C33" s="43">
        <f>_xlfn.IFNA(VLOOKUP($A33,批次辅助!$A$4:$DC$41,MATCH($A$5&amp;C$4,批次辅助!$A$1:$DC$1,0),0),0)</f>
        <v>1.8796992481203009E-4</v>
      </c>
      <c r="D33" s="43">
        <f>_xlfn.IFNA(VLOOKUP($A33,批次辅助!$A$4:$DC$41,MATCH($A$5&amp;D$4,批次辅助!$A$1:$DC$1,0),0),0)</f>
        <v>5.466538709167993E-5</v>
      </c>
      <c r="E33" s="44"/>
      <c r="F33" s="113"/>
      <c r="G33" s="70"/>
      <c r="H33" s="71">
        <f t="shared" si="32"/>
        <v>1.8796992481203009E-4</v>
      </c>
      <c r="I33" s="370"/>
      <c r="J33" s="71"/>
      <c r="K33" s="132"/>
      <c r="L33" s="105"/>
      <c r="M33" s="71">
        <f t="shared" si="33"/>
        <v>1.8796992481203009E-4</v>
      </c>
      <c r="N33" s="370"/>
      <c r="O33" s="71"/>
      <c r="P33" s="132"/>
      <c r="Q33" s="105"/>
      <c r="R33" s="71">
        <f t="shared" si="34"/>
        <v>1.8796992481203009E-4</v>
      </c>
      <c r="S33" s="370"/>
      <c r="T33" s="71"/>
      <c r="U33" s="132"/>
      <c r="V33" s="105"/>
      <c r="W33" s="71">
        <f t="shared" si="35"/>
        <v>1.8796992481203009E-4</v>
      </c>
      <c r="X33" s="370"/>
      <c r="Y33" s="71"/>
      <c r="Z33" s="132"/>
      <c r="AA33" s="105"/>
      <c r="AB33" s="71">
        <f t="shared" si="36"/>
        <v>1.8796992481203009E-4</v>
      </c>
      <c r="AC33" s="370"/>
      <c r="AD33" s="71"/>
      <c r="AE33" s="132"/>
      <c r="AF33" s="105"/>
      <c r="AG33" s="71">
        <f t="shared" si="37"/>
        <v>1.8796992481203009E-4</v>
      </c>
      <c r="AH33" s="370"/>
      <c r="AI33" s="71"/>
      <c r="AJ33" s="132"/>
      <c r="AK33" s="105"/>
      <c r="AL33" s="71">
        <f t="shared" si="38"/>
        <v>1.8796992481203009E-4</v>
      </c>
      <c r="AM33" s="370"/>
      <c r="AN33" s="71"/>
      <c r="AO33" s="132"/>
      <c r="AP33" s="105"/>
      <c r="AQ33" s="71">
        <f t="shared" si="39"/>
        <v>1.8796992481203009E-4</v>
      </c>
      <c r="AR33" s="370"/>
      <c r="AS33" s="71"/>
      <c r="AT33" s="132"/>
      <c r="AU33" s="105"/>
      <c r="AV33" s="71">
        <f t="shared" si="40"/>
        <v>1.8796992481203009E-4</v>
      </c>
      <c r="AW33" s="370"/>
      <c r="AX33" s="71"/>
      <c r="AY33" s="132"/>
      <c r="AZ33" s="105"/>
      <c r="BA33" s="71">
        <f t="shared" si="41"/>
        <v>1.8796992481203009E-4</v>
      </c>
      <c r="BB33" s="370"/>
      <c r="BC33" s="71"/>
      <c r="BD33" s="132"/>
      <c r="BE33" s="105"/>
      <c r="BF33" s="71">
        <f t="shared" si="42"/>
        <v>1.8796992481203009E-4</v>
      </c>
      <c r="BG33" s="370"/>
      <c r="BH33" s="277"/>
      <c r="BI33" s="132"/>
      <c r="BJ33" s="105"/>
      <c r="BK33" s="277">
        <f t="shared" si="43"/>
        <v>1.8796992481203009E-4</v>
      </c>
      <c r="BL33" s="370"/>
      <c r="BM33" s="277"/>
      <c r="BN33" s="132"/>
      <c r="BO33" s="105"/>
      <c r="BP33" s="277">
        <f t="shared" si="44"/>
        <v>1.8796992481203009E-4</v>
      </c>
      <c r="BQ33" s="370"/>
    </row>
    <row r="34" spans="1:69" x14ac:dyDescent="0.15">
      <c r="A34" s="42" t="s">
        <v>53</v>
      </c>
      <c r="B34" s="43">
        <f>_xlfn.IFNA(VLOOKUP($A34,批次辅助!$A$4:$DC$41,MATCH($A$5&amp;B$4,批次辅助!$A$1:$DC$1,0),0),0)</f>
        <v>0</v>
      </c>
      <c r="C34" s="43">
        <f>_xlfn.IFNA(VLOOKUP($A34,批次辅助!$A$4:$DC$41,MATCH($A$5&amp;C$4,批次辅助!$A$1:$DC$1,0),0),0)</f>
        <v>0</v>
      </c>
      <c r="D34" s="43">
        <f>_xlfn.IFNA(VLOOKUP($A34,批次辅助!$A$4:$DC$41,MATCH($A$5&amp;D$4,批次辅助!$A$1:$DC$1,0),0),0)</f>
        <v>0</v>
      </c>
      <c r="E34" s="44"/>
      <c r="F34" s="45"/>
      <c r="G34" s="46"/>
      <c r="H34" s="71">
        <f t="shared" ref="H34:H36" si="45">C34-F34+G34</f>
        <v>0</v>
      </c>
      <c r="I34" s="370"/>
      <c r="J34" s="47"/>
      <c r="K34" s="128"/>
      <c r="L34" s="102"/>
      <c r="M34" s="50">
        <f t="shared" ref="M34:M36" si="46">H34-K34+L34</f>
        <v>0</v>
      </c>
      <c r="N34" s="370"/>
      <c r="O34" s="47"/>
      <c r="P34" s="128"/>
      <c r="Q34" s="102"/>
      <c r="R34" s="50">
        <f t="shared" ref="R34:R36" si="47">M34-P34+Q34</f>
        <v>0</v>
      </c>
      <c r="S34" s="370"/>
      <c r="T34" s="47" t="s">
        <v>9</v>
      </c>
      <c r="U34" s="128"/>
      <c r="V34" s="102"/>
      <c r="W34" s="50">
        <f t="shared" ref="W34:W36" si="48">R34-U34+V34</f>
        <v>0</v>
      </c>
      <c r="X34" s="370"/>
      <c r="Y34" s="47" t="s">
        <v>9</v>
      </c>
      <c r="Z34" s="128"/>
      <c r="AA34" s="102"/>
      <c r="AB34" s="50">
        <f t="shared" ref="AB34:AB36" si="49">W34-Z34+AA34</f>
        <v>0</v>
      </c>
      <c r="AC34" s="370"/>
      <c r="AD34" s="47" t="s">
        <v>9</v>
      </c>
      <c r="AE34" s="128"/>
      <c r="AF34" s="102"/>
      <c r="AG34" s="50">
        <f t="shared" ref="AG34:AG36" si="50">AB34-AE34+AF34</f>
        <v>0</v>
      </c>
      <c r="AH34" s="370"/>
      <c r="AI34" s="47" t="s">
        <v>9</v>
      </c>
      <c r="AJ34" s="128"/>
      <c r="AK34" s="102"/>
      <c r="AL34" s="50">
        <f t="shared" si="38"/>
        <v>0</v>
      </c>
      <c r="AM34" s="370"/>
      <c r="AN34" s="47" t="s">
        <v>9</v>
      </c>
      <c r="AO34" s="128"/>
      <c r="AP34" s="102"/>
      <c r="AQ34" s="50">
        <f t="shared" si="39"/>
        <v>0</v>
      </c>
      <c r="AR34" s="370"/>
      <c r="AS34" s="47" t="s">
        <v>9</v>
      </c>
      <c r="AT34" s="128"/>
      <c r="AU34" s="102"/>
      <c r="AV34" s="50">
        <f t="shared" si="40"/>
        <v>0</v>
      </c>
      <c r="AW34" s="370"/>
      <c r="AX34" s="47" t="s">
        <v>9</v>
      </c>
      <c r="AY34" s="128"/>
      <c r="AZ34" s="102"/>
      <c r="BA34" s="50">
        <f t="shared" si="41"/>
        <v>0</v>
      </c>
      <c r="BB34" s="370"/>
      <c r="BC34" s="47" t="s">
        <v>9</v>
      </c>
      <c r="BD34" s="128"/>
      <c r="BE34" s="102"/>
      <c r="BF34" s="50">
        <f t="shared" si="42"/>
        <v>0</v>
      </c>
      <c r="BG34" s="370"/>
      <c r="BH34" s="47" t="s">
        <v>9</v>
      </c>
      <c r="BI34" s="128"/>
      <c r="BJ34" s="102"/>
      <c r="BK34" s="50">
        <f t="shared" si="43"/>
        <v>0</v>
      </c>
      <c r="BL34" s="370"/>
      <c r="BM34" s="47" t="s">
        <v>9</v>
      </c>
      <c r="BN34" s="128"/>
      <c r="BO34" s="102"/>
      <c r="BP34" s="50">
        <f t="shared" si="44"/>
        <v>0</v>
      </c>
      <c r="BQ34" s="370"/>
    </row>
    <row r="35" spans="1:69" x14ac:dyDescent="0.15">
      <c r="A35" s="42" t="s">
        <v>54</v>
      </c>
      <c r="B35" s="43">
        <f>_xlfn.IFNA(VLOOKUP($A35,批次辅助!$A$4:$DC$41,MATCH($A$5&amp;B$4,批次辅助!$A$1:$DC$1,0),0),0)</f>
        <v>2.9541540434197791E-4</v>
      </c>
      <c r="C35" s="43">
        <f>_xlfn.IFNA(VLOOKUP($A35,批次辅助!$A$4:$DC$41,MATCH($A$5&amp;C$4,批次辅助!$A$1:$DC$1,0),0),0)</f>
        <v>1.5037593984962405E-4</v>
      </c>
      <c r="D35" s="43">
        <f>_xlfn.IFNA(VLOOKUP($A35,批次辅助!$A$4:$DC$41,MATCH($A$5&amp;D$4,批次辅助!$A$1:$DC$1,0),0),0)</f>
        <v>1.0325684228428431E-4</v>
      </c>
      <c r="E35" s="44"/>
      <c r="F35" s="45"/>
      <c r="G35" s="46"/>
      <c r="H35" s="71">
        <f t="shared" si="45"/>
        <v>1.5037593984962405E-4</v>
      </c>
      <c r="I35" s="370"/>
      <c r="J35" s="277"/>
      <c r="K35" s="128"/>
      <c r="L35" s="102"/>
      <c r="M35" s="50">
        <f t="shared" si="46"/>
        <v>1.5037593984962405E-4</v>
      </c>
      <c r="N35" s="370"/>
      <c r="O35" s="47"/>
      <c r="P35" s="128"/>
      <c r="Q35" s="102"/>
      <c r="R35" s="50">
        <f t="shared" si="47"/>
        <v>1.5037593984962405E-4</v>
      </c>
      <c r="S35" s="370"/>
      <c r="T35" s="47" t="s">
        <v>9</v>
      </c>
      <c r="U35" s="128"/>
      <c r="V35" s="102"/>
      <c r="W35" s="50">
        <f t="shared" si="48"/>
        <v>1.5037593984962405E-4</v>
      </c>
      <c r="X35" s="370"/>
      <c r="Y35" s="47" t="s">
        <v>9</v>
      </c>
      <c r="Z35" s="128"/>
      <c r="AA35" s="102"/>
      <c r="AB35" s="50">
        <f t="shared" si="49"/>
        <v>1.5037593984962405E-4</v>
      </c>
      <c r="AC35" s="370"/>
      <c r="AD35" s="47" t="s">
        <v>9</v>
      </c>
      <c r="AE35" s="128"/>
      <c r="AF35" s="102"/>
      <c r="AG35" s="50">
        <f t="shared" si="50"/>
        <v>1.5037593984962405E-4</v>
      </c>
      <c r="AH35" s="370"/>
      <c r="AI35" s="47" t="s">
        <v>9</v>
      </c>
      <c r="AJ35" s="128"/>
      <c r="AK35" s="102"/>
      <c r="AL35" s="50">
        <f t="shared" si="38"/>
        <v>1.5037593984962405E-4</v>
      </c>
      <c r="AM35" s="370"/>
      <c r="AN35" s="47" t="s">
        <v>9</v>
      </c>
      <c r="AO35" s="128"/>
      <c r="AP35" s="102"/>
      <c r="AQ35" s="50">
        <f t="shared" si="39"/>
        <v>1.5037593984962405E-4</v>
      </c>
      <c r="AR35" s="370"/>
      <c r="AS35" s="47" t="s">
        <v>9</v>
      </c>
      <c r="AT35" s="128"/>
      <c r="AU35" s="102"/>
      <c r="AV35" s="50">
        <f t="shared" si="40"/>
        <v>1.5037593984962405E-4</v>
      </c>
      <c r="AW35" s="370"/>
      <c r="AX35" s="47" t="s">
        <v>9</v>
      </c>
      <c r="AY35" s="128"/>
      <c r="AZ35" s="102"/>
      <c r="BA35" s="50">
        <f t="shared" si="41"/>
        <v>1.5037593984962405E-4</v>
      </c>
      <c r="BB35" s="370"/>
      <c r="BC35" s="47" t="s">
        <v>9</v>
      </c>
      <c r="BD35" s="128"/>
      <c r="BE35" s="102"/>
      <c r="BF35" s="50">
        <f t="shared" si="42"/>
        <v>1.5037593984962405E-4</v>
      </c>
      <c r="BG35" s="370"/>
      <c r="BH35" s="47" t="s">
        <v>9</v>
      </c>
      <c r="BI35" s="128"/>
      <c r="BJ35" s="102"/>
      <c r="BK35" s="50">
        <f t="shared" si="43"/>
        <v>1.5037593984962405E-4</v>
      </c>
      <c r="BL35" s="370"/>
      <c r="BM35" s="47" t="s">
        <v>9</v>
      </c>
      <c r="BN35" s="128"/>
      <c r="BO35" s="102"/>
      <c r="BP35" s="50">
        <f t="shared" si="44"/>
        <v>1.5037593984962405E-4</v>
      </c>
      <c r="BQ35" s="370"/>
    </row>
    <row r="36" spans="1:69" x14ac:dyDescent="0.15">
      <c r="A36" s="72" t="s">
        <v>38</v>
      </c>
      <c r="B36" s="61">
        <f>_xlfn.IFNA(VLOOKUP($A36,批次辅助!$A$4:$DC$41,MATCH($A$5&amp;B$4,批次辅助!$A$1:$DC$1,0),0),0)</f>
        <v>2.2325862047291607E-2</v>
      </c>
      <c r="C36" s="61">
        <f>_xlfn.IFNA(VLOOKUP($A36,批次辅助!$A$4:$DC$41,MATCH($A$5&amp;C$4,批次辅助!$A$1:$DC$1,0),0),0)</f>
        <v>0</v>
      </c>
      <c r="D36" s="61">
        <f>_xlfn.IFNA(VLOOKUP($A36,批次辅助!$A$4:$DC$41,MATCH($A$5&amp;D$4,批次辅助!$A$1:$DC$1,0),0),0)</f>
        <v>0</v>
      </c>
      <c r="E36" s="73"/>
      <c r="F36" s="74"/>
      <c r="G36" s="75"/>
      <c r="H36" s="62">
        <f t="shared" si="45"/>
        <v>0</v>
      </c>
      <c r="I36" s="62"/>
      <c r="J36" s="73"/>
      <c r="K36" s="135"/>
      <c r="L36" s="143"/>
      <c r="M36" s="62">
        <f t="shared" si="46"/>
        <v>0</v>
      </c>
      <c r="N36" s="62"/>
      <c r="O36" s="73"/>
      <c r="P36" s="135"/>
      <c r="Q36" s="143"/>
      <c r="R36" s="62">
        <f t="shared" si="47"/>
        <v>0</v>
      </c>
      <c r="S36" s="62"/>
      <c r="T36" s="73"/>
      <c r="U36" s="135"/>
      <c r="V36" s="143"/>
      <c r="W36" s="62">
        <f t="shared" si="48"/>
        <v>0</v>
      </c>
      <c r="X36" s="62"/>
      <c r="Y36" s="73"/>
      <c r="Z36" s="135"/>
      <c r="AA36" s="143"/>
      <c r="AB36" s="62">
        <f t="shared" si="49"/>
        <v>0</v>
      </c>
      <c r="AC36" s="62"/>
      <c r="AD36" s="73"/>
      <c r="AE36" s="135"/>
      <c r="AF36" s="143"/>
      <c r="AG36" s="62">
        <f t="shared" si="50"/>
        <v>0</v>
      </c>
      <c r="AH36" s="62"/>
      <c r="AI36" s="73"/>
      <c r="AJ36" s="135"/>
      <c r="AK36" s="143"/>
      <c r="AL36" s="62">
        <f t="shared" si="38"/>
        <v>0</v>
      </c>
      <c r="AM36" s="62"/>
      <c r="AN36" s="73"/>
      <c r="AO36" s="135"/>
      <c r="AP36" s="143"/>
      <c r="AQ36" s="62">
        <f t="shared" si="39"/>
        <v>0</v>
      </c>
      <c r="AR36" s="62"/>
      <c r="AS36" s="73"/>
      <c r="AT36" s="135"/>
      <c r="AU36" s="143"/>
      <c r="AV36" s="62">
        <f t="shared" si="40"/>
        <v>0</v>
      </c>
      <c r="AW36" s="62"/>
      <c r="AX36" s="73"/>
      <c r="AY36" s="135"/>
      <c r="AZ36" s="143"/>
      <c r="BA36" s="62">
        <f t="shared" si="41"/>
        <v>0</v>
      </c>
      <c r="BB36" s="62"/>
      <c r="BC36" s="73"/>
      <c r="BD36" s="135"/>
      <c r="BE36" s="143"/>
      <c r="BF36" s="62">
        <f t="shared" si="42"/>
        <v>0</v>
      </c>
      <c r="BG36" s="62"/>
      <c r="BH36" s="73"/>
      <c r="BI36" s="135"/>
      <c r="BJ36" s="143"/>
      <c r="BK36" s="62">
        <f t="shared" si="43"/>
        <v>0</v>
      </c>
      <c r="BL36" s="62"/>
      <c r="BM36" s="73"/>
      <c r="BN36" s="135"/>
      <c r="BO36" s="143"/>
      <c r="BP36" s="62">
        <f t="shared" si="44"/>
        <v>0</v>
      </c>
      <c r="BQ36" s="62"/>
    </row>
    <row r="37" spans="1:69" x14ac:dyDescent="0.15">
      <c r="A37" s="76" t="s">
        <v>28</v>
      </c>
      <c r="B37" s="76"/>
      <c r="C37" s="76"/>
      <c r="D37" s="76"/>
      <c r="E37" s="77"/>
      <c r="F37" s="78"/>
      <c r="G37" s="79"/>
      <c r="H37" s="62"/>
      <c r="I37" s="62"/>
      <c r="J37" s="77"/>
      <c r="K37" s="136"/>
      <c r="L37" s="144"/>
      <c r="M37" s="62"/>
      <c r="N37" s="62"/>
      <c r="O37" s="77"/>
      <c r="P37" s="136"/>
      <c r="Q37" s="144"/>
      <c r="R37" s="62"/>
      <c r="S37" s="62"/>
      <c r="T37" s="77"/>
      <c r="U37" s="136"/>
      <c r="V37" s="144"/>
      <c r="W37" s="62"/>
      <c r="X37" s="62"/>
      <c r="Y37" s="77"/>
      <c r="Z37" s="136"/>
      <c r="AA37" s="144"/>
      <c r="AB37" s="62"/>
      <c r="AC37" s="62"/>
      <c r="AD37" s="77"/>
      <c r="AE37" s="136"/>
      <c r="AF37" s="144"/>
      <c r="AG37" s="62"/>
      <c r="AH37" s="62"/>
      <c r="AI37" s="77"/>
      <c r="AJ37" s="136"/>
      <c r="AK37" s="144"/>
      <c r="AL37" s="62"/>
      <c r="AM37" s="62"/>
      <c r="AN37" s="77"/>
      <c r="AO37" s="136"/>
      <c r="AP37" s="144"/>
      <c r="AQ37" s="62"/>
      <c r="AR37" s="62"/>
      <c r="AS37" s="77"/>
      <c r="AT37" s="136"/>
      <c r="AU37" s="144"/>
      <c r="AV37" s="62"/>
      <c r="AW37" s="62"/>
      <c r="AX37" s="77"/>
      <c r="AY37" s="136"/>
      <c r="AZ37" s="144"/>
      <c r="BA37" s="62"/>
      <c r="BB37" s="62"/>
      <c r="BC37" s="77"/>
      <c r="BD37" s="136"/>
      <c r="BE37" s="144"/>
      <c r="BF37" s="62"/>
      <c r="BG37" s="62"/>
      <c r="BH37" s="77"/>
      <c r="BI37" s="136"/>
      <c r="BJ37" s="144"/>
      <c r="BK37" s="62"/>
      <c r="BL37" s="62"/>
      <c r="BM37" s="77"/>
      <c r="BN37" s="136"/>
      <c r="BO37" s="144"/>
      <c r="BP37" s="62"/>
      <c r="BQ37" s="62"/>
    </row>
    <row r="38" spans="1:69" x14ac:dyDescent="0.15">
      <c r="A38" s="65" t="s">
        <v>36</v>
      </c>
      <c r="B38" s="66"/>
      <c r="C38" s="66"/>
      <c r="D38" s="66"/>
      <c r="E38" s="66"/>
      <c r="F38" s="67"/>
      <c r="G38" s="68"/>
      <c r="H38" s="66">
        <f>H39</f>
        <v>0.99936090225563912</v>
      </c>
      <c r="I38" s="66"/>
      <c r="J38" s="66"/>
      <c r="K38" s="134"/>
      <c r="L38" s="142"/>
      <c r="M38" s="66">
        <f>M39</f>
        <v>0.99936090225563912</v>
      </c>
      <c r="N38" s="66"/>
      <c r="O38" s="66"/>
      <c r="P38" s="134"/>
      <c r="Q38" s="142"/>
      <c r="R38" s="66">
        <f>R39</f>
        <v>0.99936090225563912</v>
      </c>
      <c r="S38" s="66"/>
      <c r="T38" s="66"/>
      <c r="U38" s="134"/>
      <c r="V38" s="142"/>
      <c r="W38" s="66">
        <f>W39</f>
        <v>0.99936090225563912</v>
      </c>
      <c r="X38" s="66"/>
      <c r="Y38" s="66"/>
      <c r="Z38" s="134"/>
      <c r="AA38" s="142"/>
      <c r="AB38" s="66">
        <f>AB39</f>
        <v>0.99936090225563912</v>
      </c>
      <c r="AC38" s="66"/>
      <c r="AD38" s="66"/>
      <c r="AE38" s="134"/>
      <c r="AF38" s="142"/>
      <c r="AG38" s="66">
        <f>AG39</f>
        <v>0.99936090225563912</v>
      </c>
      <c r="AH38" s="66"/>
      <c r="AI38" s="66"/>
      <c r="AJ38" s="134"/>
      <c r="AK38" s="142"/>
      <c r="AL38" s="66">
        <f>AL39</f>
        <v>0.99936090225563912</v>
      </c>
      <c r="AM38" s="66"/>
      <c r="AN38" s="66"/>
      <c r="AO38" s="134"/>
      <c r="AP38" s="142"/>
      <c r="AQ38" s="66">
        <f>AQ39</f>
        <v>0.99936090225563912</v>
      </c>
      <c r="AR38" s="66"/>
      <c r="AS38" s="66"/>
      <c r="AT38" s="134"/>
      <c r="AU38" s="142"/>
      <c r="AV38" s="66">
        <f>AV39</f>
        <v>0.99936090225563912</v>
      </c>
      <c r="AW38" s="66"/>
      <c r="AX38" s="66"/>
      <c r="AY38" s="134"/>
      <c r="AZ38" s="142"/>
      <c r="BA38" s="66">
        <f>BA39</f>
        <v>0.99936090225563912</v>
      </c>
      <c r="BB38" s="66"/>
      <c r="BC38" s="66"/>
      <c r="BD38" s="134"/>
      <c r="BE38" s="142"/>
      <c r="BF38" s="66">
        <f>BF39</f>
        <v>0.99936090225563912</v>
      </c>
      <c r="BG38" s="66"/>
      <c r="BH38" s="66"/>
      <c r="BI38" s="134"/>
      <c r="BJ38" s="142"/>
      <c r="BK38" s="66">
        <f>BK39</f>
        <v>0.99936090225563912</v>
      </c>
      <c r="BL38" s="66"/>
      <c r="BM38" s="66"/>
      <c r="BN38" s="134"/>
      <c r="BO38" s="142"/>
      <c r="BP38" s="66">
        <f>BP39</f>
        <v>0.99936090225563912</v>
      </c>
      <c r="BQ38" s="66"/>
    </row>
    <row r="39" spans="1:69" x14ac:dyDescent="0.35">
      <c r="A39" s="40" t="s">
        <v>460</v>
      </c>
      <c r="B39" s="41">
        <f>_xlfn.IFNA(VLOOKUP($A39,批次辅助!$A$4:$DC$41,MATCH($A$5&amp;B$4,批次辅助!$A$1:$DC$1,0),0),0)</f>
        <v>0.99946573809853045</v>
      </c>
      <c r="C39" s="41">
        <f>_xlfn.IFNA(VLOOKUP($A39,批次辅助!$A$4:$DC$41,MATCH($A$5&amp;C$4,批次辅助!$A$1:$DC$1,0),0),0)</f>
        <v>0.99936090225563912</v>
      </c>
      <c r="D39" s="41">
        <f>_xlfn.IFNA(VLOOKUP($A39,批次辅助!$A$4:$DC$41,MATCH($A$5&amp;D$4,批次辅助!$A$1:$DC$1,0),0),0)</f>
        <v>0.99945334612908321</v>
      </c>
      <c r="E39" s="66"/>
      <c r="F39" s="67"/>
      <c r="G39" s="68"/>
      <c r="H39" s="66">
        <f>1-SUM(H40:H43)</f>
        <v>0.99936090225563912</v>
      </c>
      <c r="I39" s="66"/>
      <c r="J39" s="66"/>
      <c r="K39" s="134"/>
      <c r="L39" s="142"/>
      <c r="M39" s="66">
        <f>1-SUM(M40:M43)</f>
        <v>0.99936090225563912</v>
      </c>
      <c r="N39" s="66"/>
      <c r="O39" s="66"/>
      <c r="P39" s="134"/>
      <c r="Q39" s="142"/>
      <c r="R39" s="66">
        <f>1-SUM(R40:R43)</f>
        <v>0.99936090225563912</v>
      </c>
      <c r="S39" s="66"/>
      <c r="T39" s="66"/>
      <c r="U39" s="134"/>
      <c r="V39" s="142"/>
      <c r="W39" s="66">
        <f>1-SUM(W40:W43)</f>
        <v>0.99936090225563912</v>
      </c>
      <c r="X39" s="66"/>
      <c r="Y39" s="66"/>
      <c r="Z39" s="134"/>
      <c r="AA39" s="142"/>
      <c r="AB39" s="66">
        <f>1-SUM(AB40:AB43)</f>
        <v>0.99936090225563912</v>
      </c>
      <c r="AC39" s="66"/>
      <c r="AD39" s="66"/>
      <c r="AE39" s="134"/>
      <c r="AF39" s="142"/>
      <c r="AG39" s="66">
        <f>1-SUM(AG40:AG43)</f>
        <v>0.99936090225563912</v>
      </c>
      <c r="AH39" s="66"/>
      <c r="AI39" s="66"/>
      <c r="AJ39" s="134"/>
      <c r="AK39" s="142"/>
      <c r="AL39" s="66">
        <f>1-SUM(AL40:AL43)</f>
        <v>0.99936090225563912</v>
      </c>
      <c r="AM39" s="66"/>
      <c r="AN39" s="66"/>
      <c r="AO39" s="134"/>
      <c r="AP39" s="142"/>
      <c r="AQ39" s="66">
        <f>1-SUM(AQ40:AQ43)</f>
        <v>0.99936090225563912</v>
      </c>
      <c r="AR39" s="66"/>
      <c r="AS39" s="66"/>
      <c r="AT39" s="134"/>
      <c r="AU39" s="142"/>
      <c r="AV39" s="66">
        <f>1-SUM(AV40:AV43)</f>
        <v>0.99936090225563912</v>
      </c>
      <c r="AW39" s="66"/>
      <c r="AX39" s="66"/>
      <c r="AY39" s="134"/>
      <c r="AZ39" s="142"/>
      <c r="BA39" s="66">
        <f>1-SUM(BA40:BA43)</f>
        <v>0.99936090225563912</v>
      </c>
      <c r="BB39" s="66"/>
      <c r="BC39" s="66"/>
      <c r="BD39" s="134"/>
      <c r="BE39" s="142"/>
      <c r="BF39" s="66">
        <f>1-SUM(BF40:BF43)</f>
        <v>0.99936090225563912</v>
      </c>
      <c r="BG39" s="66"/>
      <c r="BH39" s="66"/>
      <c r="BI39" s="134"/>
      <c r="BJ39" s="142"/>
      <c r="BK39" s="66">
        <f>1-SUM(BK40:BK43)</f>
        <v>0.99936090225563912</v>
      </c>
      <c r="BL39" s="66"/>
      <c r="BM39" s="66"/>
      <c r="BN39" s="134"/>
      <c r="BO39" s="142"/>
      <c r="BP39" s="66">
        <f>1-SUM(BP40:BP43)</f>
        <v>0.99936090225563912</v>
      </c>
      <c r="BQ39" s="66"/>
    </row>
    <row r="40" spans="1:69" x14ac:dyDescent="0.15">
      <c r="A40" s="42" t="s">
        <v>55</v>
      </c>
      <c r="B40" s="43">
        <f>_xlfn.IFNA(VLOOKUP($A40,批次辅助!$A$4:$DC$41,MATCH($A$5&amp;B$4,批次辅助!$A$1:$DC$1,0),0),0)</f>
        <v>7.5425209619228405E-5</v>
      </c>
      <c r="C40" s="43">
        <f>_xlfn.IFNA(VLOOKUP($A40,批次辅助!$A$4:$DC$41,MATCH($A$5&amp;C$4,批次辅助!$A$1:$DC$1,0),0),0)</f>
        <v>1.2531328320802005E-4</v>
      </c>
      <c r="D40" s="43">
        <f>_xlfn.IFNA(VLOOKUP($A40,批次辅助!$A$4:$DC$41,MATCH($A$5&amp;D$4,批次辅助!$A$1:$DC$1,0),0),0)</f>
        <v>2.4295727596302192E-5</v>
      </c>
      <c r="E40" s="44"/>
      <c r="F40" s="69"/>
      <c r="G40" s="70"/>
      <c r="H40" s="71">
        <f>C40-F40+G40</f>
        <v>1.2531328320802005E-4</v>
      </c>
      <c r="I40" s="370"/>
      <c r="J40" s="71"/>
      <c r="K40" s="132"/>
      <c r="L40" s="105"/>
      <c r="M40" s="71">
        <f>H40-K40+L40</f>
        <v>1.2531328320802005E-4</v>
      </c>
      <c r="N40" s="370"/>
      <c r="O40" s="71" t="s">
        <v>9</v>
      </c>
      <c r="P40" s="132"/>
      <c r="Q40" s="105"/>
      <c r="R40" s="71">
        <f>M40-P40+Q40</f>
        <v>1.2531328320802005E-4</v>
      </c>
      <c r="S40" s="370"/>
      <c r="T40" s="71" t="s">
        <v>9</v>
      </c>
      <c r="U40" s="132"/>
      <c r="V40" s="105"/>
      <c r="W40" s="71">
        <f>R40-U40+V40</f>
        <v>1.2531328320802005E-4</v>
      </c>
      <c r="X40" s="370"/>
      <c r="Y40" s="71" t="s">
        <v>9</v>
      </c>
      <c r="Z40" s="132"/>
      <c r="AA40" s="105"/>
      <c r="AB40" s="71">
        <f>W40-Z40+AA40</f>
        <v>1.2531328320802005E-4</v>
      </c>
      <c r="AC40" s="370"/>
      <c r="AD40" s="71" t="s">
        <v>9</v>
      </c>
      <c r="AE40" s="132"/>
      <c r="AF40" s="105"/>
      <c r="AG40" s="71">
        <f>AB40-AE40+AF40</f>
        <v>1.2531328320802005E-4</v>
      </c>
      <c r="AH40" s="370"/>
      <c r="AI40" s="71" t="s">
        <v>9</v>
      </c>
      <c r="AJ40" s="132"/>
      <c r="AK40" s="105"/>
      <c r="AL40" s="71">
        <f>AG40-AJ40+AK40</f>
        <v>1.2531328320802005E-4</v>
      </c>
      <c r="AM40" s="370"/>
      <c r="AN40" s="71" t="s">
        <v>9</v>
      </c>
      <c r="AO40" s="132"/>
      <c r="AP40" s="105"/>
      <c r="AQ40" s="71">
        <f>AL40-AO40+AP40</f>
        <v>1.2531328320802005E-4</v>
      </c>
      <c r="AR40" s="370"/>
      <c r="AS40" s="71" t="s">
        <v>9</v>
      </c>
      <c r="AT40" s="132"/>
      <c r="AU40" s="105"/>
      <c r="AV40" s="71">
        <f>AQ40-AT40+AU40</f>
        <v>1.2531328320802005E-4</v>
      </c>
      <c r="AW40" s="370"/>
      <c r="AX40" s="71" t="s">
        <v>9</v>
      </c>
      <c r="AY40" s="132"/>
      <c r="AZ40" s="105"/>
      <c r="BA40" s="71">
        <f>AV40-AY40+AZ40</f>
        <v>1.2531328320802005E-4</v>
      </c>
      <c r="BB40" s="370"/>
      <c r="BC40" s="71" t="s">
        <v>9</v>
      </c>
      <c r="BD40" s="132"/>
      <c r="BE40" s="105"/>
      <c r="BF40" s="71">
        <f>BA40-BD40+BE40</f>
        <v>1.2531328320802005E-4</v>
      </c>
      <c r="BG40" s="370"/>
      <c r="BH40" s="277" t="s">
        <v>9</v>
      </c>
      <c r="BI40" s="132"/>
      <c r="BJ40" s="105"/>
      <c r="BK40" s="277">
        <f>BF40-BI40+BJ40</f>
        <v>1.2531328320802005E-4</v>
      </c>
      <c r="BL40" s="370"/>
      <c r="BM40" s="277" t="s">
        <v>9</v>
      </c>
      <c r="BN40" s="132"/>
      <c r="BO40" s="105"/>
      <c r="BP40" s="277">
        <f>BK40-BN40+BO40</f>
        <v>1.2531328320802005E-4</v>
      </c>
      <c r="BQ40" s="370"/>
    </row>
    <row r="41" spans="1:69" x14ac:dyDescent="0.15">
      <c r="A41" s="42" t="s">
        <v>56</v>
      </c>
      <c r="B41" s="43">
        <f>_xlfn.IFNA(VLOOKUP($A41,批次辅助!$A$4:$DC$41,MATCH($A$5&amp;B$4,批次辅助!$A$1:$DC$1,0),0),0)</f>
        <v>1.25708682698714E-5</v>
      </c>
      <c r="C41" s="43">
        <f>_xlfn.IFNA(VLOOKUP($A41,批次辅助!$A$4:$DC$41,MATCH($A$5&amp;C$4,批次辅助!$A$1:$DC$1,0),0),0)</f>
        <v>0</v>
      </c>
      <c r="D41" s="43">
        <f>_xlfn.IFNA(VLOOKUP($A41,批次辅助!$A$4:$DC$41,MATCH($A$5&amp;D$4,批次辅助!$A$1:$DC$1,0),0),0)</f>
        <v>0</v>
      </c>
      <c r="E41" s="44"/>
      <c r="F41" s="45"/>
      <c r="G41" s="46"/>
      <c r="H41" s="71">
        <f t="shared" ref="H41:H44" si="51">C41-F41+G41</f>
        <v>0</v>
      </c>
      <c r="I41" s="370"/>
      <c r="J41" s="47"/>
      <c r="K41" s="128"/>
      <c r="L41" s="102"/>
      <c r="M41" s="50">
        <f t="shared" ref="M41:M44" si="52">H41-K41+L41</f>
        <v>0</v>
      </c>
      <c r="N41" s="370"/>
      <c r="O41" s="47" t="s">
        <v>9</v>
      </c>
      <c r="P41" s="128"/>
      <c r="Q41" s="102"/>
      <c r="R41" s="50">
        <f t="shared" ref="R41:R44" si="53">M41-P41+Q41</f>
        <v>0</v>
      </c>
      <c r="S41" s="370"/>
      <c r="T41" s="47" t="s">
        <v>9</v>
      </c>
      <c r="U41" s="128"/>
      <c r="V41" s="102"/>
      <c r="W41" s="50">
        <f t="shared" ref="W41:W44" si="54">R41-U41+V41</f>
        <v>0</v>
      </c>
      <c r="X41" s="370"/>
      <c r="Y41" s="47" t="s">
        <v>9</v>
      </c>
      <c r="Z41" s="128"/>
      <c r="AA41" s="102"/>
      <c r="AB41" s="50">
        <f t="shared" ref="AB41:AB44" si="55">W41-Z41+AA41</f>
        <v>0</v>
      </c>
      <c r="AC41" s="370"/>
      <c r="AD41" s="47" t="s">
        <v>9</v>
      </c>
      <c r="AE41" s="128"/>
      <c r="AF41" s="102"/>
      <c r="AG41" s="50">
        <f t="shared" ref="AG41:AG44" si="56">AB41-AE41+AF41</f>
        <v>0</v>
      </c>
      <c r="AH41" s="370"/>
      <c r="AI41" s="47" t="s">
        <v>9</v>
      </c>
      <c r="AJ41" s="128"/>
      <c r="AK41" s="102"/>
      <c r="AL41" s="50">
        <f t="shared" ref="AL41:AL44" si="57">AG41-AJ41+AK41</f>
        <v>0</v>
      </c>
      <c r="AM41" s="370"/>
      <c r="AN41" s="47" t="s">
        <v>9</v>
      </c>
      <c r="AO41" s="128"/>
      <c r="AP41" s="102"/>
      <c r="AQ41" s="50">
        <f t="shared" ref="AQ41:AQ44" si="58">AL41-AO41+AP41</f>
        <v>0</v>
      </c>
      <c r="AR41" s="370"/>
      <c r="AS41" s="47" t="s">
        <v>9</v>
      </c>
      <c r="AT41" s="128"/>
      <c r="AU41" s="102"/>
      <c r="AV41" s="50">
        <f t="shared" ref="AV41:AV44" si="59">AQ41-AT41+AU41</f>
        <v>0</v>
      </c>
      <c r="AW41" s="370"/>
      <c r="AX41" s="47" t="s">
        <v>9</v>
      </c>
      <c r="AY41" s="128"/>
      <c r="AZ41" s="102"/>
      <c r="BA41" s="50">
        <f t="shared" ref="BA41:BA44" si="60">AV41-AY41+AZ41</f>
        <v>0</v>
      </c>
      <c r="BB41" s="370"/>
      <c r="BC41" s="47" t="s">
        <v>9</v>
      </c>
      <c r="BD41" s="128"/>
      <c r="BE41" s="102"/>
      <c r="BF41" s="50">
        <f t="shared" ref="BF41:BF44" si="61">BA41-BD41+BE41</f>
        <v>0</v>
      </c>
      <c r="BG41" s="370"/>
      <c r="BH41" s="47" t="s">
        <v>9</v>
      </c>
      <c r="BI41" s="128"/>
      <c r="BJ41" s="102"/>
      <c r="BK41" s="50">
        <f t="shared" ref="BK41:BK44" si="62">BF41-BI41+BJ41</f>
        <v>0</v>
      </c>
      <c r="BL41" s="370"/>
      <c r="BM41" s="47" t="s">
        <v>9</v>
      </c>
      <c r="BN41" s="128"/>
      <c r="BO41" s="102"/>
      <c r="BP41" s="50">
        <f t="shared" ref="BP41:BP44" si="63">BK41-BN41+BO41</f>
        <v>0</v>
      </c>
      <c r="BQ41" s="370"/>
    </row>
    <row r="42" spans="1:69" x14ac:dyDescent="0.15">
      <c r="A42" s="42" t="s">
        <v>57</v>
      </c>
      <c r="B42" s="43">
        <f>_xlfn.IFNA(VLOOKUP($A42,批次辅助!$A$4:$DC$41,MATCH($A$5&amp;B$4,批次辅助!$A$1:$DC$1,0),0),0)</f>
        <v>0</v>
      </c>
      <c r="C42" s="43">
        <f>_xlfn.IFNA(VLOOKUP($A42,批次辅助!$A$4:$DC$41,MATCH($A$5&amp;C$4,批次辅助!$A$1:$DC$1,0),0),0)</f>
        <v>1.2531328320802011E-5</v>
      </c>
      <c r="D42" s="43">
        <f>_xlfn.IFNA(VLOOKUP($A42,批次辅助!$A$4:$DC$41,MATCH($A$5&amp;D$4,批次辅助!$A$1:$DC$1,0),0),0)</f>
        <v>0</v>
      </c>
      <c r="E42" s="44"/>
      <c r="F42" s="45"/>
      <c r="G42" s="46"/>
      <c r="H42" s="71">
        <f t="shared" si="51"/>
        <v>1.2531328320802011E-5</v>
      </c>
      <c r="I42" s="370"/>
      <c r="J42" s="47"/>
      <c r="K42" s="128"/>
      <c r="L42" s="102"/>
      <c r="M42" s="50">
        <f t="shared" si="52"/>
        <v>1.2531328320802011E-5</v>
      </c>
      <c r="N42" s="370"/>
      <c r="O42" s="47" t="s">
        <v>9</v>
      </c>
      <c r="P42" s="128"/>
      <c r="Q42" s="102"/>
      <c r="R42" s="50">
        <f t="shared" si="53"/>
        <v>1.2531328320802011E-5</v>
      </c>
      <c r="S42" s="370"/>
      <c r="T42" s="47" t="s">
        <v>9</v>
      </c>
      <c r="U42" s="128"/>
      <c r="V42" s="102"/>
      <c r="W42" s="50">
        <f t="shared" si="54"/>
        <v>1.2531328320802011E-5</v>
      </c>
      <c r="X42" s="370"/>
      <c r="Y42" s="47" t="s">
        <v>9</v>
      </c>
      <c r="Z42" s="128"/>
      <c r="AA42" s="102"/>
      <c r="AB42" s="50">
        <f t="shared" si="55"/>
        <v>1.2531328320802011E-5</v>
      </c>
      <c r="AC42" s="370"/>
      <c r="AD42" s="47" t="s">
        <v>9</v>
      </c>
      <c r="AE42" s="128"/>
      <c r="AF42" s="102"/>
      <c r="AG42" s="50">
        <f t="shared" si="56"/>
        <v>1.2531328320802011E-5</v>
      </c>
      <c r="AH42" s="370"/>
      <c r="AI42" s="47" t="s">
        <v>9</v>
      </c>
      <c r="AJ42" s="128"/>
      <c r="AK42" s="102"/>
      <c r="AL42" s="50">
        <f t="shared" si="57"/>
        <v>1.2531328320802011E-5</v>
      </c>
      <c r="AM42" s="370"/>
      <c r="AN42" s="47" t="s">
        <v>9</v>
      </c>
      <c r="AO42" s="128"/>
      <c r="AP42" s="102"/>
      <c r="AQ42" s="50">
        <f t="shared" si="58"/>
        <v>1.2531328320802011E-5</v>
      </c>
      <c r="AR42" s="370"/>
      <c r="AS42" s="47" t="s">
        <v>9</v>
      </c>
      <c r="AT42" s="128"/>
      <c r="AU42" s="102"/>
      <c r="AV42" s="50">
        <f t="shared" si="59"/>
        <v>1.2531328320802011E-5</v>
      </c>
      <c r="AW42" s="370"/>
      <c r="AX42" s="47" t="s">
        <v>9</v>
      </c>
      <c r="AY42" s="128"/>
      <c r="AZ42" s="102"/>
      <c r="BA42" s="50">
        <f t="shared" si="60"/>
        <v>1.2531328320802011E-5</v>
      </c>
      <c r="BB42" s="370"/>
      <c r="BC42" s="47" t="s">
        <v>9</v>
      </c>
      <c r="BD42" s="128"/>
      <c r="BE42" s="102"/>
      <c r="BF42" s="50">
        <f t="shared" si="61"/>
        <v>1.2531328320802011E-5</v>
      </c>
      <c r="BG42" s="370"/>
      <c r="BH42" s="47" t="s">
        <v>9</v>
      </c>
      <c r="BI42" s="128"/>
      <c r="BJ42" s="102"/>
      <c r="BK42" s="50">
        <f t="shared" si="62"/>
        <v>1.2531328320802011E-5</v>
      </c>
      <c r="BL42" s="370"/>
      <c r="BM42" s="47" t="s">
        <v>9</v>
      </c>
      <c r="BN42" s="128"/>
      <c r="BO42" s="102"/>
      <c r="BP42" s="50">
        <f t="shared" si="63"/>
        <v>1.2531328320802011E-5</v>
      </c>
      <c r="BQ42" s="370"/>
    </row>
    <row r="43" spans="1:69" x14ac:dyDescent="0.15">
      <c r="A43" s="42" t="s">
        <v>58</v>
      </c>
      <c r="B43" s="43">
        <f>_xlfn.IFNA(VLOOKUP($A43,批次辅助!$A$4:$DC$41,MATCH($A$5&amp;B$4,批次辅助!$A$1:$DC$1,0),0),0)</f>
        <v>4.525512577153704E-4</v>
      </c>
      <c r="C43" s="43">
        <f>_xlfn.IFNA(VLOOKUP($A43,批次辅助!$A$4:$DC$41,MATCH($A$5&amp;C$4,批次辅助!$A$1:$DC$1,0),0),0)</f>
        <v>5.0125313283208019E-4</v>
      </c>
      <c r="D43" s="43">
        <f>_xlfn.IFNA(VLOOKUP($A43,批次辅助!$A$4:$DC$41,MATCH($A$5&amp;D$4,批次辅助!$A$1:$DC$1,0),0),0)</f>
        <v>5.2235814332049707E-4</v>
      </c>
      <c r="E43" s="44"/>
      <c r="F43" s="45"/>
      <c r="G43" s="46"/>
      <c r="H43" s="71">
        <f t="shared" si="51"/>
        <v>5.0125313283208019E-4</v>
      </c>
      <c r="I43" s="370"/>
      <c r="J43" s="44"/>
      <c r="K43" s="128"/>
      <c r="L43" s="102"/>
      <c r="M43" s="50">
        <f t="shared" si="52"/>
        <v>5.0125313283208019E-4</v>
      </c>
      <c r="N43" s="370"/>
      <c r="O43" s="44"/>
      <c r="P43" s="128"/>
      <c r="Q43" s="102"/>
      <c r="R43" s="50">
        <f t="shared" si="53"/>
        <v>5.0125313283208019E-4</v>
      </c>
      <c r="S43" s="370"/>
      <c r="T43" s="291"/>
      <c r="U43" s="128"/>
      <c r="V43" s="102"/>
      <c r="W43" s="50">
        <f t="shared" si="54"/>
        <v>5.0125313283208019E-4</v>
      </c>
      <c r="X43" s="370"/>
      <c r="Y43" s="44"/>
      <c r="Z43" s="128"/>
      <c r="AA43" s="102"/>
      <c r="AB43" s="50">
        <f t="shared" si="55"/>
        <v>5.0125313283208019E-4</v>
      </c>
      <c r="AC43" s="370"/>
      <c r="AD43" s="44"/>
      <c r="AE43" s="128"/>
      <c r="AF43" s="102"/>
      <c r="AG43" s="50">
        <f t="shared" si="56"/>
        <v>5.0125313283208019E-4</v>
      </c>
      <c r="AH43" s="370"/>
      <c r="AI43" s="44"/>
      <c r="AJ43" s="128"/>
      <c r="AK43" s="102"/>
      <c r="AL43" s="50">
        <f t="shared" si="57"/>
        <v>5.0125313283208019E-4</v>
      </c>
      <c r="AM43" s="370"/>
      <c r="AN43" s="44"/>
      <c r="AO43" s="128"/>
      <c r="AP43" s="102"/>
      <c r="AQ43" s="50">
        <f t="shared" si="58"/>
        <v>5.0125313283208019E-4</v>
      </c>
      <c r="AR43" s="370"/>
      <c r="AS43" s="44"/>
      <c r="AT43" s="128"/>
      <c r="AU43" s="102"/>
      <c r="AV43" s="50">
        <f t="shared" si="59"/>
        <v>5.0125313283208019E-4</v>
      </c>
      <c r="AW43" s="370"/>
      <c r="AX43" s="44"/>
      <c r="AY43" s="128"/>
      <c r="AZ43" s="102"/>
      <c r="BA43" s="50">
        <f t="shared" si="60"/>
        <v>5.0125313283208019E-4</v>
      </c>
      <c r="BB43" s="370"/>
      <c r="BC43" s="44"/>
      <c r="BD43" s="128"/>
      <c r="BE43" s="102"/>
      <c r="BF43" s="50">
        <f t="shared" si="61"/>
        <v>5.0125313283208019E-4</v>
      </c>
      <c r="BG43" s="370"/>
      <c r="BH43" s="279"/>
      <c r="BI43" s="128"/>
      <c r="BJ43" s="102"/>
      <c r="BK43" s="50">
        <f t="shared" si="62"/>
        <v>5.0125313283208019E-4</v>
      </c>
      <c r="BL43" s="370"/>
      <c r="BM43" s="279"/>
      <c r="BN43" s="128"/>
      <c r="BO43" s="102"/>
      <c r="BP43" s="50">
        <f t="shared" si="63"/>
        <v>5.0125313283208019E-4</v>
      </c>
      <c r="BQ43" s="370"/>
    </row>
    <row r="44" spans="1:69" x14ac:dyDescent="0.15">
      <c r="A44" s="72" t="s">
        <v>39</v>
      </c>
      <c r="B44" s="61">
        <f>_xlfn.IFNA(VLOOKUP($A44,批次辅助!$A$4:$DC$41,MATCH($A$5&amp;B$4,批次辅助!$A$1:$DC$1,0),0),0)</f>
        <v>0</v>
      </c>
      <c r="C44" s="61">
        <f>_xlfn.IFNA(VLOOKUP($A44,批次辅助!$A$4:$DC$41,MATCH($A$5&amp;C$4,批次辅助!$A$1:$DC$1,0),0),0)</f>
        <v>0</v>
      </c>
      <c r="D44" s="61">
        <f>_xlfn.IFNA(VLOOKUP($A44,批次辅助!$A$4:$DC$41,MATCH($A$5&amp;D$4,批次辅助!$A$1:$DC$1,0),0),0)</f>
        <v>0</v>
      </c>
      <c r="E44" s="73"/>
      <c r="F44" s="74"/>
      <c r="G44" s="75"/>
      <c r="H44" s="62">
        <f t="shared" si="51"/>
        <v>0</v>
      </c>
      <c r="I44" s="62"/>
      <c r="J44" s="73"/>
      <c r="K44" s="135"/>
      <c r="L44" s="143"/>
      <c r="M44" s="62">
        <f t="shared" si="52"/>
        <v>0</v>
      </c>
      <c r="N44" s="62"/>
      <c r="O44" s="73"/>
      <c r="P44" s="135"/>
      <c r="Q44" s="143"/>
      <c r="R44" s="62">
        <f t="shared" si="53"/>
        <v>0</v>
      </c>
      <c r="S44" s="62"/>
      <c r="T44" s="73"/>
      <c r="U44" s="135"/>
      <c r="V44" s="143"/>
      <c r="W44" s="62">
        <f t="shared" si="54"/>
        <v>0</v>
      </c>
      <c r="X44" s="62"/>
      <c r="Y44" s="73"/>
      <c r="Z44" s="135"/>
      <c r="AA44" s="143"/>
      <c r="AB44" s="62">
        <f t="shared" si="55"/>
        <v>0</v>
      </c>
      <c r="AC44" s="62"/>
      <c r="AD44" s="73"/>
      <c r="AE44" s="135"/>
      <c r="AF44" s="143"/>
      <c r="AG44" s="62">
        <f t="shared" si="56"/>
        <v>0</v>
      </c>
      <c r="AH44" s="62"/>
      <c r="AI44" s="73"/>
      <c r="AJ44" s="135"/>
      <c r="AK44" s="143"/>
      <c r="AL44" s="62">
        <f t="shared" si="57"/>
        <v>0</v>
      </c>
      <c r="AM44" s="62"/>
      <c r="AN44" s="73"/>
      <c r="AO44" s="135"/>
      <c r="AP44" s="143"/>
      <c r="AQ44" s="62">
        <f t="shared" si="58"/>
        <v>0</v>
      </c>
      <c r="AR44" s="62"/>
      <c r="AS44" s="73"/>
      <c r="AT44" s="135"/>
      <c r="AU44" s="143"/>
      <c r="AV44" s="62">
        <f t="shared" si="59"/>
        <v>0</v>
      </c>
      <c r="AW44" s="62"/>
      <c r="AX44" s="73"/>
      <c r="AY44" s="135"/>
      <c r="AZ44" s="143"/>
      <c r="BA44" s="62">
        <f t="shared" si="60"/>
        <v>0</v>
      </c>
      <c r="BB44" s="62"/>
      <c r="BC44" s="73"/>
      <c r="BD44" s="135"/>
      <c r="BE44" s="143"/>
      <c r="BF44" s="62">
        <f t="shared" si="61"/>
        <v>0</v>
      </c>
      <c r="BG44" s="62"/>
      <c r="BH44" s="73"/>
      <c r="BI44" s="135"/>
      <c r="BJ44" s="143"/>
      <c r="BK44" s="62">
        <f t="shared" si="62"/>
        <v>0</v>
      </c>
      <c r="BL44" s="62"/>
      <c r="BM44" s="73"/>
      <c r="BN44" s="135"/>
      <c r="BO44" s="143"/>
      <c r="BP44" s="62">
        <f t="shared" si="63"/>
        <v>0</v>
      </c>
      <c r="BQ44" s="62"/>
    </row>
    <row r="45" spans="1:69" x14ac:dyDescent="0.15">
      <c r="A45" s="76" t="s">
        <v>28</v>
      </c>
      <c r="B45" s="76"/>
      <c r="C45" s="76"/>
      <c r="D45" s="76"/>
      <c r="E45" s="77"/>
      <c r="F45" s="78"/>
      <c r="G45" s="79"/>
      <c r="H45" s="62"/>
      <c r="I45" s="62"/>
      <c r="J45" s="77"/>
      <c r="K45" s="80"/>
      <c r="L45" s="144"/>
      <c r="M45" s="62"/>
      <c r="N45" s="62"/>
      <c r="O45" s="77"/>
      <c r="P45" s="80"/>
      <c r="Q45" s="144"/>
      <c r="R45" s="62"/>
      <c r="S45" s="62"/>
      <c r="T45" s="77"/>
      <c r="U45" s="80"/>
      <c r="V45" s="144"/>
      <c r="W45" s="62"/>
      <c r="X45" s="62"/>
      <c r="Y45" s="77"/>
      <c r="Z45" s="80"/>
      <c r="AA45" s="144"/>
      <c r="AB45" s="62"/>
      <c r="AC45" s="62"/>
      <c r="AD45" s="77"/>
      <c r="AE45" s="80"/>
      <c r="AF45" s="144"/>
      <c r="AG45" s="62"/>
      <c r="AH45" s="62"/>
      <c r="AI45" s="77"/>
      <c r="AJ45" s="80"/>
      <c r="AK45" s="144"/>
      <c r="AL45" s="62"/>
      <c r="AM45" s="62"/>
      <c r="AN45" s="77"/>
      <c r="AO45" s="80"/>
      <c r="AP45" s="144"/>
      <c r="AQ45" s="62"/>
      <c r="AR45" s="62"/>
      <c r="AS45" s="77"/>
      <c r="AT45" s="80"/>
      <c r="AU45" s="144"/>
      <c r="AV45" s="62"/>
      <c r="AW45" s="62"/>
      <c r="AX45" s="77"/>
      <c r="AY45" s="80"/>
      <c r="AZ45" s="144"/>
      <c r="BA45" s="62"/>
      <c r="BB45" s="62"/>
      <c r="BC45" s="77"/>
      <c r="BD45" s="80"/>
      <c r="BE45" s="144"/>
      <c r="BF45" s="62"/>
      <c r="BG45" s="62"/>
      <c r="BH45" s="77"/>
      <c r="BI45" s="80"/>
      <c r="BJ45" s="144"/>
      <c r="BK45" s="62"/>
      <c r="BL45" s="62"/>
      <c r="BM45" s="77"/>
      <c r="BN45" s="80"/>
      <c r="BO45" s="144"/>
      <c r="BP45" s="62"/>
      <c r="BQ45" s="62"/>
    </row>
    <row r="46" spans="1:69" x14ac:dyDescent="0.15">
      <c r="A46" s="81" t="s">
        <v>476</v>
      </c>
      <c r="B46" s="81"/>
      <c r="C46" s="81"/>
      <c r="D46" s="81"/>
      <c r="E46" s="81"/>
      <c r="F46" s="82">
        <f>SUM(F13:F45)</f>
        <v>2.12E-2</v>
      </c>
      <c r="G46" s="83">
        <f>SUM(G13:G45)</f>
        <v>0</v>
      </c>
      <c r="H46" s="81"/>
      <c r="I46" s="81"/>
      <c r="J46" s="81"/>
      <c r="K46" s="84">
        <f>SUM(K13:K45)</f>
        <v>8.0000000000000002E-3</v>
      </c>
      <c r="L46" s="145">
        <f>SUM(L13:L45)</f>
        <v>2E-3</v>
      </c>
      <c r="M46" s="81"/>
      <c r="N46" s="81"/>
      <c r="O46" s="81"/>
      <c r="P46" s="84">
        <f>SUM(P13:P45)</f>
        <v>0</v>
      </c>
      <c r="Q46" s="145">
        <f>SUM(Q13:Q45)</f>
        <v>0</v>
      </c>
      <c r="R46" s="81"/>
      <c r="S46" s="81"/>
      <c r="T46" s="81"/>
      <c r="U46" s="84">
        <f>SUM(U13:U45)</f>
        <v>2E-3</v>
      </c>
      <c r="V46" s="145">
        <f>SUM(V13:V45)</f>
        <v>0</v>
      </c>
      <c r="W46" s="81"/>
      <c r="X46" s="81"/>
      <c r="Y46" s="81"/>
      <c r="Z46" s="84">
        <f>SUM(Z13:Z45)</f>
        <v>2E-3</v>
      </c>
      <c r="AA46" s="145">
        <f>SUM(AA13:AA45)</f>
        <v>0</v>
      </c>
      <c r="AB46" s="81"/>
      <c r="AC46" s="81"/>
      <c r="AD46" s="81"/>
      <c r="AE46" s="84">
        <f>SUM(AE13:AE45)</f>
        <v>0</v>
      </c>
      <c r="AF46" s="145">
        <f>SUM(AF13:AF45)</f>
        <v>0</v>
      </c>
      <c r="AG46" s="81"/>
      <c r="AH46" s="81"/>
      <c r="AI46" s="81"/>
      <c r="AJ46" s="84">
        <f>SUM(AJ13:AJ45)</f>
        <v>0</v>
      </c>
      <c r="AK46" s="145">
        <f>SUM(AK13:AK45)</f>
        <v>0</v>
      </c>
      <c r="AL46" s="81"/>
      <c r="AM46" s="81"/>
      <c r="AN46" s="81"/>
      <c r="AO46" s="84">
        <f>SUM(AO13:AO45)</f>
        <v>1.4E-2</v>
      </c>
      <c r="AP46" s="145">
        <f>SUM(AP13:AP45)</f>
        <v>0</v>
      </c>
      <c r="AQ46" s="81"/>
      <c r="AR46" s="81"/>
      <c r="AS46" s="81"/>
      <c r="AT46" s="84">
        <f>SUM(AT13:AT45)</f>
        <v>0</v>
      </c>
      <c r="AU46" s="145">
        <f>SUM(AU13:AU45)</f>
        <v>0</v>
      </c>
      <c r="AV46" s="81"/>
      <c r="AW46" s="81"/>
      <c r="AX46" s="81"/>
      <c r="AY46" s="84">
        <f>SUM(AY13:AY45)</f>
        <v>0</v>
      </c>
      <c r="AZ46" s="145">
        <f>SUM(AZ13:AZ45)</f>
        <v>0</v>
      </c>
      <c r="BA46" s="81"/>
      <c r="BB46" s="81"/>
      <c r="BC46" s="81"/>
      <c r="BD46" s="84">
        <f>SUM(BD13:BD45)</f>
        <v>0</v>
      </c>
      <c r="BE46" s="145">
        <f>SUM(BE13:BE45)</f>
        <v>0</v>
      </c>
      <c r="BF46" s="81"/>
      <c r="BG46" s="81"/>
      <c r="BH46" s="81"/>
      <c r="BI46" s="84">
        <f>SUM(BI13:BI45)</f>
        <v>0</v>
      </c>
      <c r="BJ46" s="145">
        <f>SUM(BJ13:BJ45)</f>
        <v>0</v>
      </c>
      <c r="BK46" s="81"/>
      <c r="BL46" s="81"/>
      <c r="BM46" s="81"/>
      <c r="BN46" s="84">
        <f>SUM(BN13:BN45)</f>
        <v>0</v>
      </c>
      <c r="BO46" s="145">
        <f>SUM(BO13:BO45)</f>
        <v>0</v>
      </c>
      <c r="BP46" s="81"/>
      <c r="BQ46" s="81"/>
    </row>
    <row r="48" spans="1:69" x14ac:dyDescent="0.15">
      <c r="A48" s="572" t="s">
        <v>482</v>
      </c>
      <c r="B48" s="572"/>
      <c r="C48" s="572"/>
      <c r="D48" s="572"/>
      <c r="E48" s="572"/>
      <c r="F48" s="572"/>
      <c r="G48" s="572"/>
      <c r="H48" s="572"/>
      <c r="I48" s="572"/>
      <c r="J48" s="572"/>
      <c r="K48" s="572"/>
    </row>
    <row r="49" spans="1:67" s="97" customFormat="1" ht="49.5" x14ac:dyDescent="0.15">
      <c r="A49" s="573" t="s">
        <v>592</v>
      </c>
      <c r="B49" s="574"/>
      <c r="C49" s="574"/>
      <c r="D49" s="574"/>
      <c r="E49" s="574"/>
      <c r="F49" s="574"/>
      <c r="G49" s="574"/>
      <c r="H49" s="574"/>
      <c r="I49" s="574"/>
      <c r="J49" s="574"/>
      <c r="K49" s="574"/>
      <c r="L49" s="574"/>
      <c r="M49" s="574"/>
      <c r="N49" s="574"/>
      <c r="O49" s="575"/>
      <c r="P49" s="576" t="s">
        <v>590</v>
      </c>
      <c r="Q49" s="577"/>
      <c r="R49" s="577"/>
      <c r="S49" s="577"/>
      <c r="T49" s="577"/>
      <c r="U49" s="577"/>
      <c r="W49" s="578" t="s">
        <v>595</v>
      </c>
      <c r="X49" s="579"/>
      <c r="Y49" s="369" t="s">
        <v>596</v>
      </c>
      <c r="Z49" s="192" t="s">
        <v>596</v>
      </c>
      <c r="AC49" s="193"/>
      <c r="AD49" s="193"/>
    </row>
    <row r="50" spans="1:67" x14ac:dyDescent="0.15">
      <c r="A50" s="189" t="s">
        <v>469</v>
      </c>
      <c r="B50" s="190" t="str">
        <f>E3</f>
        <v>M02</v>
      </c>
      <c r="C50" s="190" t="str">
        <f>J3</f>
        <v>M02</v>
      </c>
      <c r="D50" s="189" t="str">
        <f>O3</f>
        <v>M03</v>
      </c>
      <c r="E50" s="189" t="str">
        <f>T3</f>
        <v>M03</v>
      </c>
      <c r="F50" s="189" t="str">
        <f>Y3</f>
        <v>M04</v>
      </c>
      <c r="G50" s="198" t="str">
        <f>AD3</f>
        <v>M04</v>
      </c>
      <c r="H50" s="198" t="str">
        <f>AI3</f>
        <v>M05</v>
      </c>
      <c r="I50" s="198" t="str">
        <f>AN3</f>
        <v>M05</v>
      </c>
      <c r="J50" s="198" t="str">
        <f>AS3</f>
        <v>M05</v>
      </c>
      <c r="K50" s="198" t="str">
        <f>AX3</f>
        <v>M06</v>
      </c>
      <c r="L50" s="198" t="str">
        <f>BC3</f>
        <v>M06</v>
      </c>
      <c r="M50" s="198" t="str">
        <f>BH3</f>
        <v>M06</v>
      </c>
      <c r="N50" s="198" t="str">
        <f>BM3</f>
        <v/>
      </c>
      <c r="O50" s="363" t="str">
        <f>P50</f>
        <v>M03</v>
      </c>
      <c r="P50" s="209" t="s">
        <v>1411</v>
      </c>
      <c r="Q50" s="209" t="s">
        <v>880</v>
      </c>
      <c r="R50" s="209" t="s">
        <v>910</v>
      </c>
      <c r="S50" s="209" t="s">
        <v>912</v>
      </c>
      <c r="T50" s="209" t="s">
        <v>1414</v>
      </c>
      <c r="U50" s="209"/>
      <c r="V50" s="87"/>
      <c r="W50" s="191" t="s">
        <v>450</v>
      </c>
      <c r="X50" s="4"/>
      <c r="Y50" s="4"/>
      <c r="Z50" s="4"/>
      <c r="AB50" s="97"/>
      <c r="AC50" s="194"/>
      <c r="AD50" s="194"/>
      <c r="AI50" s="29"/>
      <c r="AJ50" s="29"/>
      <c r="AK50" s="29"/>
      <c r="AL50" s="29"/>
      <c r="AN50" s="29"/>
      <c r="AO50" s="29"/>
      <c r="AP50" s="29"/>
      <c r="AQ50" s="29"/>
      <c r="BH50" s="97"/>
      <c r="BI50" s="97"/>
      <c r="BJ50" s="97"/>
      <c r="BK50" s="97"/>
      <c r="BL50" s="97"/>
      <c r="BM50" s="97"/>
      <c r="BN50" s="97"/>
      <c r="BO50" s="97"/>
    </row>
    <row r="51" spans="1:67" x14ac:dyDescent="0.15">
      <c r="A51" s="31" t="s">
        <v>40</v>
      </c>
      <c r="B51" s="85" t="str">
        <f>E4</f>
        <v>02/07蒸镀批次</v>
      </c>
      <c r="C51" s="85" t="str">
        <f>J4</f>
        <v>02/18蒸镀批次</v>
      </c>
      <c r="D51" s="4" t="str">
        <f>O4</f>
        <v>03/05蒸镀批次</v>
      </c>
      <c r="E51" s="4" t="str">
        <f>T4</f>
        <v>03/18蒸镀批次</v>
      </c>
      <c r="F51" s="4" t="str">
        <f>Y4</f>
        <v>03/29蒸镀批次</v>
      </c>
      <c r="G51" s="199" t="str">
        <f>AD4</f>
        <v>04/05蒸镀批次</v>
      </c>
      <c r="H51" s="198" t="str">
        <f t="shared" ref="H51" si="64">AI4</f>
        <v>04/24蒸镀批次</v>
      </c>
      <c r="I51" s="198" t="str">
        <f>AN4</f>
        <v>05/04蒸镀批次</v>
      </c>
      <c r="J51" s="198" t="str">
        <f>AS4</f>
        <v>05/19蒸镀批次</v>
      </c>
      <c r="K51" s="198" t="str">
        <f>AX4</f>
        <v>05/30蒸镀批次</v>
      </c>
      <c r="L51" s="235" t="str">
        <f>BC4</f>
        <v>06/10蒸镀批次</v>
      </c>
      <c r="M51" s="235" t="str">
        <f t="shared" ref="M51" si="65">BH4</f>
        <v>06/18蒸镀批次</v>
      </c>
      <c r="N51" s="235" t="str">
        <f t="shared" ref="N51" si="66">BM4</f>
        <v/>
      </c>
      <c r="O51" s="364" t="str">
        <f>X51</f>
        <v>2/7批~2/18批</v>
      </c>
      <c r="P51" s="210"/>
      <c r="Q51" s="85"/>
      <c r="R51" s="85"/>
      <c r="S51" s="85"/>
      <c r="T51" s="85"/>
      <c r="U51" s="85"/>
      <c r="W51" s="4" t="s">
        <v>451</v>
      </c>
      <c r="X51" s="196" t="s">
        <v>1478</v>
      </c>
      <c r="Y51" s="4" t="str">
        <f>X51</f>
        <v>2/7批~2/18批</v>
      </c>
      <c r="Z51" s="4" t="str">
        <f>X51</f>
        <v>2/7批~2/18批</v>
      </c>
      <c r="AB51" s="97"/>
      <c r="AC51" s="194"/>
      <c r="AD51" s="194"/>
      <c r="AE51" s="97"/>
      <c r="AI51" s="29"/>
      <c r="AJ51" s="29"/>
      <c r="AK51" s="29"/>
      <c r="AL51" s="29"/>
      <c r="AN51" s="29"/>
      <c r="AO51" s="29"/>
      <c r="AP51" s="29"/>
      <c r="AQ51" s="29"/>
      <c r="BH51" s="97"/>
      <c r="BI51" s="97"/>
      <c r="BJ51" s="97"/>
      <c r="BK51" s="97"/>
      <c r="BL51" s="97"/>
      <c r="BM51" s="97"/>
      <c r="BN51" s="97"/>
      <c r="BO51" s="97"/>
    </row>
    <row r="52" spans="1:67" x14ac:dyDescent="0.15">
      <c r="A52" s="4" t="s">
        <v>470</v>
      </c>
      <c r="B52" s="4">
        <f>E6</f>
        <v>1762</v>
      </c>
      <c r="C52" s="4">
        <f>J6</f>
        <v>1358</v>
      </c>
      <c r="D52" s="4">
        <f>O6</f>
        <v>1680</v>
      </c>
      <c r="E52" s="4">
        <f>T6</f>
        <v>1920</v>
      </c>
      <c r="F52" s="4">
        <f>Y6</f>
        <v>630</v>
      </c>
      <c r="G52" s="199">
        <f>AD6</f>
        <v>1760</v>
      </c>
      <c r="H52" s="198">
        <f>AI6</f>
        <v>3520</v>
      </c>
      <c r="I52" s="199">
        <f>AN6</f>
        <v>4400</v>
      </c>
      <c r="J52" s="199">
        <f>AS6</f>
        <v>3950</v>
      </c>
      <c r="K52" s="199">
        <f t="shared" ref="K52:L54" si="67">AX6</f>
        <v>2200</v>
      </c>
      <c r="L52" s="199">
        <f t="shared" si="67"/>
        <v>0</v>
      </c>
      <c r="M52" s="451">
        <f>BH6</f>
        <v>2200</v>
      </c>
      <c r="N52" s="451">
        <f>BM6</f>
        <v>0</v>
      </c>
      <c r="O52" s="364">
        <f>_xlfn.IFNA(VLOOKUP(A52,$W$52:$Y$86,2,0),"0%")/A2</f>
        <v>1449.2</v>
      </c>
      <c r="P52" s="209">
        <f t="shared" ref="P52:R53" si="68">SUMIF($B$50:$O$50,P$50,$B52:$O52)</f>
        <v>5049.2</v>
      </c>
      <c r="Q52" s="86">
        <f t="shared" si="68"/>
        <v>2390</v>
      </c>
      <c r="R52" s="86">
        <f t="shared" si="68"/>
        <v>11870</v>
      </c>
      <c r="S52" s="86">
        <f t="shared" ref="S52:T53" si="69">SUMIF($B$50:$O$50,S$50,$B52:$O52)</f>
        <v>4400</v>
      </c>
      <c r="T52" s="86">
        <f t="shared" si="69"/>
        <v>0</v>
      </c>
      <c r="U52" s="86"/>
      <c r="W52" s="4" t="s">
        <v>470</v>
      </c>
      <c r="X52" s="4">
        <f>Z52-Y52</f>
        <v>137674</v>
      </c>
      <c r="Y52" s="4">
        <v>211926</v>
      </c>
      <c r="Z52" s="4">
        <v>349600</v>
      </c>
      <c r="AB52" s="97"/>
      <c r="AC52" s="194"/>
      <c r="AD52" s="194"/>
      <c r="AI52" s="29"/>
      <c r="AJ52" s="29"/>
      <c r="AK52" s="29"/>
      <c r="AL52" s="29"/>
      <c r="AN52" s="29"/>
      <c r="AO52" s="29"/>
      <c r="AP52" s="29"/>
      <c r="AQ52" s="29"/>
      <c r="BH52" s="97"/>
      <c r="BI52" s="97"/>
      <c r="BJ52" s="97"/>
      <c r="BK52" s="97"/>
      <c r="BL52" s="97"/>
      <c r="BM52" s="97"/>
      <c r="BN52" s="97"/>
      <c r="BO52" s="97"/>
    </row>
    <row r="53" spans="1:67" x14ac:dyDescent="0.15">
      <c r="A53" s="4" t="s">
        <v>472</v>
      </c>
      <c r="B53" s="4">
        <f>E7</f>
        <v>1762</v>
      </c>
      <c r="C53" s="4">
        <f>J7</f>
        <v>1358</v>
      </c>
      <c r="D53" s="4">
        <f>O7</f>
        <v>1680</v>
      </c>
      <c r="E53" s="4">
        <f>T7</f>
        <v>1920</v>
      </c>
      <c r="F53" s="4">
        <f>Y7</f>
        <v>630</v>
      </c>
      <c r="G53" s="199">
        <f>AD7</f>
        <v>1760</v>
      </c>
      <c r="H53" s="198">
        <f t="shared" ref="H53:H54" si="70">AI7</f>
        <v>3520</v>
      </c>
      <c r="I53" s="199">
        <f>AN7</f>
        <v>4400</v>
      </c>
      <c r="J53" s="199">
        <f>AS7</f>
        <v>3950</v>
      </c>
      <c r="K53" s="199">
        <f t="shared" si="67"/>
        <v>2200</v>
      </c>
      <c r="L53" s="199">
        <f t="shared" si="67"/>
        <v>0</v>
      </c>
      <c r="M53" s="451">
        <f t="shared" ref="M53:M54" si="71">BH7</f>
        <v>2200</v>
      </c>
      <c r="N53" s="451">
        <f t="shared" ref="N53:N54" si="72">BM7</f>
        <v>0</v>
      </c>
      <c r="O53" s="364">
        <f>O52</f>
        <v>1449.2</v>
      </c>
      <c r="P53" s="209">
        <f t="shared" si="68"/>
        <v>5049.2</v>
      </c>
      <c r="Q53" s="86">
        <f t="shared" si="68"/>
        <v>2390</v>
      </c>
      <c r="R53" s="86">
        <f t="shared" si="68"/>
        <v>11870</v>
      </c>
      <c r="S53" s="86">
        <f t="shared" si="69"/>
        <v>4400</v>
      </c>
      <c r="T53" s="86">
        <f t="shared" si="69"/>
        <v>0</v>
      </c>
      <c r="U53" s="86"/>
      <c r="W53" s="4" t="s">
        <v>472</v>
      </c>
      <c r="X53" s="4">
        <f>X52</f>
        <v>137674</v>
      </c>
      <c r="Y53" s="4"/>
      <c r="Z53" s="4"/>
      <c r="AB53" s="97"/>
      <c r="AC53" s="194"/>
      <c r="AI53" s="29"/>
      <c r="AJ53" s="29"/>
      <c r="AK53" s="29"/>
      <c r="AL53" s="29"/>
      <c r="AN53" s="29"/>
      <c r="AO53" s="29"/>
      <c r="AP53" s="29"/>
      <c r="AQ53" s="29"/>
      <c r="BH53" s="97"/>
      <c r="BI53" s="97"/>
      <c r="BJ53" s="97"/>
      <c r="BK53" s="97"/>
      <c r="BL53" s="97"/>
      <c r="BM53" s="97"/>
      <c r="BN53" s="97"/>
      <c r="BO53" s="97"/>
    </row>
    <row r="54" spans="1:67" x14ac:dyDescent="0.15">
      <c r="A54" s="4" t="s">
        <v>454</v>
      </c>
      <c r="B54" s="9">
        <f>E8</f>
        <v>1</v>
      </c>
      <c r="C54" s="9">
        <f>J8</f>
        <v>1</v>
      </c>
      <c r="D54" s="9">
        <f>O8</f>
        <v>1</v>
      </c>
      <c r="E54" s="9">
        <f>T8</f>
        <v>1</v>
      </c>
      <c r="F54" s="9">
        <f>Y8</f>
        <v>1</v>
      </c>
      <c r="G54" s="200">
        <f>AD8</f>
        <v>1</v>
      </c>
      <c r="H54" s="234">
        <f t="shared" si="70"/>
        <v>1</v>
      </c>
      <c r="I54" s="200">
        <f>AN8</f>
        <v>1</v>
      </c>
      <c r="J54" s="200">
        <f>AS8</f>
        <v>1</v>
      </c>
      <c r="K54" s="200">
        <f t="shared" si="67"/>
        <v>1</v>
      </c>
      <c r="L54" s="200">
        <f t="shared" si="67"/>
        <v>0</v>
      </c>
      <c r="M54" s="200">
        <f t="shared" si="71"/>
        <v>1</v>
      </c>
      <c r="N54" s="200">
        <f t="shared" si="72"/>
        <v>0</v>
      </c>
      <c r="O54" s="364" t="str">
        <f>_xlfn.IFNA(VLOOKUP(A54,$W$52:$Y$86,2,0),"0%")</f>
        <v>0%</v>
      </c>
      <c r="P54" s="211">
        <f>IFERROR(P53/P52,0)</f>
        <v>1</v>
      </c>
      <c r="Q54" s="88">
        <f>IFERROR(Q53/Q52,0)</f>
        <v>1</v>
      </c>
      <c r="R54" s="88">
        <f t="shared" ref="R54" si="73">IFERROR(R53/R52,0)</f>
        <v>1</v>
      </c>
      <c r="S54" s="88">
        <f t="shared" ref="S54:T54" si="74">IFERROR(S53/S52,0)</f>
        <v>1</v>
      </c>
      <c r="T54" s="88">
        <f t="shared" si="74"/>
        <v>0</v>
      </c>
      <c r="U54" s="88"/>
      <c r="W54" s="4" t="s">
        <v>59</v>
      </c>
      <c r="X54" s="9">
        <f>IF(Y54=0%,0%,(Z54*Z52-Y52*Y54)/X52)</f>
        <v>0.87980012709346189</v>
      </c>
      <c r="Y54" s="9">
        <v>0.91799024187688161</v>
      </c>
      <c r="Z54" s="290">
        <f>SUMPRODUCT(B55:C55,B52:C52)/SUM(B52:C52)</f>
        <v>0.90295080863119359</v>
      </c>
      <c r="AC54" s="361"/>
      <c r="AI54" s="29"/>
      <c r="AJ54" s="29"/>
      <c r="AK54" s="29"/>
      <c r="AL54" s="29"/>
      <c r="AN54" s="29"/>
      <c r="AO54" s="29"/>
      <c r="AP54" s="29"/>
      <c r="AQ54" s="29"/>
      <c r="BH54" s="97"/>
      <c r="BI54" s="97"/>
      <c r="BJ54" s="97"/>
      <c r="BK54" s="97"/>
      <c r="BL54" s="97"/>
      <c r="BM54" s="97"/>
      <c r="BN54" s="97"/>
      <c r="BO54" s="97"/>
    </row>
    <row r="55" spans="1:67" ht="21" x14ac:dyDescent="0.15">
      <c r="A55" s="197" t="s">
        <v>59</v>
      </c>
      <c r="B55" s="215">
        <f t="shared" ref="B55:B77" si="75">H9</f>
        <v>0.90034083709273194</v>
      </c>
      <c r="C55" s="215">
        <f t="shared" ref="C55:C77" si="76">M9</f>
        <v>0.90633723709273184</v>
      </c>
      <c r="D55" s="215">
        <f t="shared" ref="D55:D77" si="77">R9</f>
        <v>0.90633723709273184</v>
      </c>
      <c r="E55" s="215">
        <f t="shared" ref="E55:E77" si="78">W9</f>
        <v>0.90833603709273181</v>
      </c>
      <c r="F55" s="215">
        <f t="shared" ref="F55:F77" si="79">AB9</f>
        <v>0.91033483709273133</v>
      </c>
      <c r="G55" s="216">
        <f t="shared" ref="G55:G77" si="80">AG9</f>
        <v>0.91033483709273133</v>
      </c>
      <c r="H55" s="216">
        <f>AL9</f>
        <v>0.91033483709273133</v>
      </c>
      <c r="I55" s="216">
        <f t="shared" ref="I55:I93" si="81">AQ9</f>
        <v>0.92433483709273123</v>
      </c>
      <c r="J55" s="216">
        <f t="shared" ref="J55:J93" si="82">AV9</f>
        <v>0.92433483709273123</v>
      </c>
      <c r="K55" s="216">
        <f t="shared" ref="K55:K93" si="83">BA9</f>
        <v>0.92433483709273123</v>
      </c>
      <c r="L55" s="216">
        <f t="shared" ref="L55:L93" si="84">BF9</f>
        <v>0.92433483709273123</v>
      </c>
      <c r="M55" s="216">
        <f>BK9</f>
        <v>0.92433483709273123</v>
      </c>
      <c r="N55" s="216">
        <f>BP9</f>
        <v>0.92433483709273123</v>
      </c>
      <c r="O55" s="364">
        <f>_xlfn.IFNA(VLOOKUP(A55,$W$52:$Y$86,2,0),"0%")</f>
        <v>0.87980012709346189</v>
      </c>
      <c r="P55" s="212">
        <f t="shared" ref="P55:R86" si="85">IF(P$53=0,0%,SUMPRODUCT(($B$50:$O$50=P$50)*$B$53:$O$53*$B55:$O55)/P$53)</f>
        <v>0.89948072837631299</v>
      </c>
      <c r="Q55" s="96">
        <f t="shared" si="85"/>
        <v>0.91033483709273144</v>
      </c>
      <c r="R55" s="96">
        <f t="shared" si="85"/>
        <v>0.92018319429576412</v>
      </c>
      <c r="S55" s="96">
        <f t="shared" ref="S55:T70" si="86">IF(S$53=0,0%,SUMPRODUCT(($B$50:$O$50=S$50)*$B$53:$O$53*$B55:$O55)/S$53)</f>
        <v>0.92433483709273123</v>
      </c>
      <c r="T55" s="96">
        <f>IF(T$53=0,0%,SUMPRODUCT(($B$50:$O$50=T$50)*$B$53:$O$53*$B55:$O55)/T$53)</f>
        <v>0</v>
      </c>
      <c r="U55" s="96"/>
      <c r="W55" s="89"/>
      <c r="X55" s="89"/>
      <c r="AA55" s="154"/>
      <c r="AI55" s="29"/>
      <c r="AJ55" s="29"/>
      <c r="AK55" s="29"/>
      <c r="AL55" s="29"/>
      <c r="AN55" s="29"/>
      <c r="AO55" s="29"/>
      <c r="AP55" s="29"/>
      <c r="AQ55" s="29"/>
      <c r="BH55" s="97"/>
      <c r="BI55" s="97"/>
      <c r="BJ55" s="97"/>
      <c r="BK55" s="97"/>
      <c r="BL55" s="97"/>
      <c r="BM55" s="97"/>
      <c r="BN55" s="97"/>
      <c r="BO55" s="97"/>
    </row>
    <row r="56" spans="1:67" ht="21" x14ac:dyDescent="0.15">
      <c r="A56" s="4" t="s">
        <v>33</v>
      </c>
      <c r="B56" s="8">
        <f t="shared" si="75"/>
        <v>0.91496790476190482</v>
      </c>
      <c r="C56" s="8">
        <f t="shared" si="76"/>
        <v>0.92096430476190472</v>
      </c>
      <c r="D56" s="8">
        <f t="shared" si="77"/>
        <v>0.92096430476190472</v>
      </c>
      <c r="E56" s="8">
        <f t="shared" si="78"/>
        <v>0.92296310476190468</v>
      </c>
      <c r="F56" s="8">
        <f t="shared" si="79"/>
        <v>0.92496190476190421</v>
      </c>
      <c r="G56" s="201">
        <f t="shared" si="80"/>
        <v>0.92496190476190421</v>
      </c>
      <c r="H56" s="201">
        <f t="shared" ref="H56:H93" si="87">AL10</f>
        <v>0.92496190476190421</v>
      </c>
      <c r="I56" s="201">
        <f t="shared" si="81"/>
        <v>0.92496190476190421</v>
      </c>
      <c r="J56" s="201">
        <f t="shared" si="82"/>
        <v>0.92496190476190421</v>
      </c>
      <c r="K56" s="201">
        <f t="shared" si="83"/>
        <v>0.92496190476190421</v>
      </c>
      <c r="L56" s="201">
        <f t="shared" si="84"/>
        <v>0.92496190476190421</v>
      </c>
      <c r="M56" s="201">
        <f>BK10</f>
        <v>0.92496190476190421</v>
      </c>
      <c r="N56" s="201">
        <f>BP10</f>
        <v>0.92496190476190421</v>
      </c>
      <c r="O56" s="364">
        <f>O55</f>
        <v>0.87980012709346189</v>
      </c>
      <c r="P56" s="212">
        <f t="shared" si="85"/>
        <v>0.90990959703055974</v>
      </c>
      <c r="Q56" s="96">
        <f t="shared" si="85"/>
        <v>0.92496190476190421</v>
      </c>
      <c r="R56" s="96">
        <f t="shared" si="85"/>
        <v>0.92496190476190421</v>
      </c>
      <c r="S56" s="96">
        <f t="shared" si="86"/>
        <v>0.92496190476190421</v>
      </c>
      <c r="T56" s="96">
        <f t="shared" si="86"/>
        <v>0</v>
      </c>
      <c r="U56" s="96"/>
      <c r="AA56" s="154"/>
      <c r="AI56" s="29"/>
      <c r="AJ56" s="29"/>
      <c r="AK56" s="29"/>
      <c r="AL56" s="29"/>
      <c r="AN56" s="29"/>
      <c r="AO56" s="29"/>
      <c r="AP56" s="29"/>
      <c r="AQ56" s="29"/>
      <c r="BH56" s="97"/>
      <c r="BI56" s="97"/>
      <c r="BJ56" s="97"/>
      <c r="BK56" s="97"/>
      <c r="BL56" s="97"/>
      <c r="BM56" s="97"/>
      <c r="BN56" s="97"/>
      <c r="BO56" s="97"/>
    </row>
    <row r="57" spans="1:67" x14ac:dyDescent="0.15">
      <c r="A57" s="39" t="s">
        <v>32</v>
      </c>
      <c r="B57" s="90">
        <f t="shared" si="75"/>
        <v>0.92609653533834591</v>
      </c>
      <c r="C57" s="90">
        <f t="shared" si="76"/>
        <v>0.9300925353383459</v>
      </c>
      <c r="D57" s="90">
        <f t="shared" si="77"/>
        <v>0.9300925353383459</v>
      </c>
      <c r="E57" s="90">
        <f t="shared" si="78"/>
        <v>0.93209053533834596</v>
      </c>
      <c r="F57" s="90">
        <f t="shared" si="79"/>
        <v>0.9340885353383459</v>
      </c>
      <c r="G57" s="202">
        <f t="shared" si="80"/>
        <v>0.9340885353383459</v>
      </c>
      <c r="H57" s="202">
        <f t="shared" si="87"/>
        <v>0.9340885353383459</v>
      </c>
      <c r="I57" s="202">
        <f t="shared" si="81"/>
        <v>0.9340885353383459</v>
      </c>
      <c r="J57" s="202">
        <f t="shared" si="82"/>
        <v>0.9340885353383459</v>
      </c>
      <c r="K57" s="202">
        <f t="shared" si="83"/>
        <v>0.9340885353383459</v>
      </c>
      <c r="L57" s="202">
        <f t="shared" si="84"/>
        <v>0.9340885353383459</v>
      </c>
      <c r="M57" s="202">
        <f t="shared" ref="M57:M93" si="88">BK11</f>
        <v>0.9340885353383459</v>
      </c>
      <c r="N57" s="202">
        <f t="shared" ref="N57:N93" si="89">BP11</f>
        <v>0.9340885353383459</v>
      </c>
      <c r="O57" s="366">
        <f>O58*99.9%</f>
        <v>0.93085706564655712</v>
      </c>
      <c r="P57" s="223">
        <f t="shared" si="85"/>
        <v>0.93107172359047696</v>
      </c>
      <c r="Q57" s="224">
        <f t="shared" si="85"/>
        <v>0.9340885353383459</v>
      </c>
      <c r="R57" s="224">
        <f t="shared" si="85"/>
        <v>0.9340885353383459</v>
      </c>
      <c r="S57" s="224">
        <f t="shared" si="86"/>
        <v>0.93408853533834579</v>
      </c>
      <c r="T57" s="224">
        <f t="shared" si="86"/>
        <v>0</v>
      </c>
      <c r="U57" s="224"/>
      <c r="W57" s="97" t="s">
        <v>60</v>
      </c>
      <c r="X57" s="9">
        <f>IF(IF(Y57=0%,0%,(Z57*$Z$52-$Y$52*Y57)/$X$52)&gt;100%,"100%",IF(Y57=0%,0%,(Z57*$Z$52-$Y$52*Y57)/$X$52))</f>
        <v>0.93178885450105808</v>
      </c>
      <c r="Y57" s="484">
        <v>0.9267999207270462</v>
      </c>
      <c r="Z57" s="178">
        <f>SUMPRODUCT(B58:C58,$B$52:$C$52)/SUM(B52:C52)</f>
        <v>0.9287645845382686</v>
      </c>
      <c r="AA57" s="154"/>
      <c r="AI57" s="29"/>
      <c r="AJ57" s="29"/>
      <c r="AK57" s="29"/>
      <c r="AL57" s="29"/>
      <c r="AN57" s="29"/>
      <c r="AO57" s="29"/>
      <c r="AP57" s="29"/>
      <c r="AQ57" s="29"/>
      <c r="BH57" s="97"/>
      <c r="BI57" s="97"/>
      <c r="BJ57" s="97"/>
      <c r="BK57" s="97"/>
      <c r="BL57" s="97"/>
      <c r="BM57" s="97"/>
      <c r="BN57" s="97"/>
      <c r="BO57" s="97"/>
    </row>
    <row r="58" spans="1:67" x14ac:dyDescent="0.35">
      <c r="A58" s="40" t="s">
        <v>60</v>
      </c>
      <c r="B58" s="91">
        <f t="shared" si="75"/>
        <v>0.92702355889724308</v>
      </c>
      <c r="C58" s="91">
        <f t="shared" si="76"/>
        <v>0.93102355889724309</v>
      </c>
      <c r="D58" s="91">
        <f t="shared" si="77"/>
        <v>0.93102355889724309</v>
      </c>
      <c r="E58" s="91">
        <f t="shared" si="78"/>
        <v>0.93302355889724309</v>
      </c>
      <c r="F58" s="91">
        <f t="shared" si="79"/>
        <v>0.93502355889724309</v>
      </c>
      <c r="G58" s="203">
        <f t="shared" si="80"/>
        <v>0.93502355889724309</v>
      </c>
      <c r="H58" s="203">
        <f t="shared" si="87"/>
        <v>0.93502355889724309</v>
      </c>
      <c r="I58" s="203">
        <f t="shared" si="81"/>
        <v>0.93502355889724309</v>
      </c>
      <c r="J58" s="203">
        <f t="shared" si="82"/>
        <v>0.93502355889724309</v>
      </c>
      <c r="K58" s="203">
        <f t="shared" si="83"/>
        <v>0.93502355889724309</v>
      </c>
      <c r="L58" s="203">
        <f t="shared" si="84"/>
        <v>0.93502355889724309</v>
      </c>
      <c r="M58" s="203">
        <f t="shared" si="88"/>
        <v>0.93502355889724309</v>
      </c>
      <c r="N58" s="203">
        <f t="shared" si="89"/>
        <v>0.93502355889724309</v>
      </c>
      <c r="O58" s="364">
        <f t="shared" ref="O58:O93" si="90">_xlfn.IFNA(VLOOKUP(A58,$W$52:$Y$86,2,0),"0%")</f>
        <v>0.93178885450105808</v>
      </c>
      <c r="P58" s="223">
        <f t="shared" si="85"/>
        <v>0.93200372731779457</v>
      </c>
      <c r="Q58" s="224">
        <f t="shared" si="85"/>
        <v>0.93502355889724309</v>
      </c>
      <c r="R58" s="224">
        <f t="shared" si="85"/>
        <v>0.93502355889724309</v>
      </c>
      <c r="S58" s="224">
        <f t="shared" si="86"/>
        <v>0.93502355889724309</v>
      </c>
      <c r="T58" s="224">
        <f t="shared" si="86"/>
        <v>0</v>
      </c>
      <c r="U58" s="224"/>
      <c r="W58" s="97" t="s">
        <v>61</v>
      </c>
      <c r="X58" s="9">
        <f t="shared" ref="X58:X60" si="91">IF(IF(Y58=0%,0%,(Z58*$Z$52-$Y$52*Y58)/$X$52)&gt;100%,"100%",IF(Y58=0%,0%,(Z58*$Z$52-$Y$52*Y58)/$X$52))</f>
        <v>0.9957937211231227</v>
      </c>
      <c r="Y58" s="483">
        <v>0.99849475760406936</v>
      </c>
      <c r="Z58" s="178">
        <f>SUMPRODUCT(B76:C76,$B$52:$C$52)/SUM($B$52:$C$52)</f>
        <v>0.99743107769423567</v>
      </c>
      <c r="AA58" s="154"/>
      <c r="AI58" s="29"/>
      <c r="AJ58" s="29"/>
      <c r="AK58" s="29"/>
      <c r="AL58" s="29"/>
      <c r="AN58" s="29"/>
      <c r="AO58" s="29"/>
      <c r="AP58" s="29"/>
      <c r="AQ58" s="29"/>
      <c r="BH58" s="97"/>
      <c r="BI58" s="97"/>
      <c r="BJ58" s="97"/>
      <c r="BK58" s="97"/>
      <c r="BL58" s="97"/>
      <c r="BM58" s="97"/>
      <c r="BN58" s="97"/>
      <c r="BO58" s="97"/>
    </row>
    <row r="59" spans="1:67" x14ac:dyDescent="0.15">
      <c r="A59" s="42" t="s">
        <v>42</v>
      </c>
      <c r="B59" s="53">
        <f t="shared" si="75"/>
        <v>1.9285714285714285E-2</v>
      </c>
      <c r="C59" s="53">
        <f t="shared" si="76"/>
        <v>1.8285714285714284E-2</v>
      </c>
      <c r="D59" s="53">
        <f t="shared" si="77"/>
        <v>1.8285714285714284E-2</v>
      </c>
      <c r="E59" s="53">
        <f t="shared" si="78"/>
        <v>1.8285714285714284E-2</v>
      </c>
      <c r="F59" s="53">
        <f t="shared" si="79"/>
        <v>1.8285714285714284E-2</v>
      </c>
      <c r="G59" s="204">
        <f t="shared" si="80"/>
        <v>1.8285714285714284E-2</v>
      </c>
      <c r="H59" s="204">
        <f t="shared" si="87"/>
        <v>1.8285714285714284E-2</v>
      </c>
      <c r="I59" s="204">
        <f t="shared" si="81"/>
        <v>1.8285714285714284E-2</v>
      </c>
      <c r="J59" s="204">
        <f t="shared" si="82"/>
        <v>1.8285714285714284E-2</v>
      </c>
      <c r="K59" s="204">
        <f t="shared" si="83"/>
        <v>1.8285714285714284E-2</v>
      </c>
      <c r="L59" s="204">
        <f t="shared" si="84"/>
        <v>1.8285714285714284E-2</v>
      </c>
      <c r="M59" s="204">
        <f t="shared" si="88"/>
        <v>1.8285714285714284E-2</v>
      </c>
      <c r="N59" s="204">
        <f t="shared" si="89"/>
        <v>1.8285714285714284E-2</v>
      </c>
      <c r="O59" s="364">
        <f t="shared" si="90"/>
        <v>2.2815637471563781E-2</v>
      </c>
      <c r="P59" s="213">
        <f t="shared" si="85"/>
        <v>1.9585873653719731E-2</v>
      </c>
      <c r="Q59" s="92">
        <f t="shared" si="85"/>
        <v>1.8285714285714284E-2</v>
      </c>
      <c r="R59" s="92">
        <f t="shared" si="85"/>
        <v>1.828571428571428E-2</v>
      </c>
      <c r="S59" s="92">
        <f t="shared" si="86"/>
        <v>1.8285714285714284E-2</v>
      </c>
      <c r="T59" s="92">
        <f t="shared" si="86"/>
        <v>0</v>
      </c>
      <c r="U59" s="92"/>
      <c r="W59" s="97" t="s">
        <v>62</v>
      </c>
      <c r="X59" s="9">
        <f t="shared" si="91"/>
        <v>0.99607692877068321</v>
      </c>
      <c r="Y59" s="484">
        <v>0.99326651755801554</v>
      </c>
      <c r="Z59" s="178">
        <f>SUMPRODUCT(B67:C67,$B$52:$C$52)/SUM($B$52:$C$52)</f>
        <v>0.99437326971274331</v>
      </c>
      <c r="AA59" s="154"/>
      <c r="AI59" s="29"/>
      <c r="AJ59" s="29"/>
      <c r="AK59" s="29"/>
      <c r="AL59" s="29"/>
      <c r="AN59" s="29"/>
      <c r="AO59" s="29"/>
      <c r="AP59" s="29"/>
      <c r="AQ59" s="29"/>
      <c r="BH59" s="97"/>
      <c r="BI59" s="97"/>
      <c r="BJ59" s="97"/>
      <c r="BK59" s="97"/>
      <c r="BL59" s="97"/>
      <c r="BM59" s="97"/>
      <c r="BN59" s="97"/>
      <c r="BO59" s="97"/>
    </row>
    <row r="60" spans="1:67" x14ac:dyDescent="0.15">
      <c r="A60" s="42" t="s">
        <v>43</v>
      </c>
      <c r="B60" s="53">
        <f t="shared" si="75"/>
        <v>2.824561403508772E-2</v>
      </c>
      <c r="C60" s="53">
        <f t="shared" si="76"/>
        <v>2.6245614035087718E-2</v>
      </c>
      <c r="D60" s="53">
        <f t="shared" si="77"/>
        <v>2.6245614035087718E-2</v>
      </c>
      <c r="E60" s="53">
        <f t="shared" si="78"/>
        <v>2.6245614035087718E-2</v>
      </c>
      <c r="F60" s="53">
        <f t="shared" si="79"/>
        <v>2.4245614035087716E-2</v>
      </c>
      <c r="G60" s="204">
        <f t="shared" si="80"/>
        <v>2.4245614035087716E-2</v>
      </c>
      <c r="H60" s="204">
        <f t="shared" si="87"/>
        <v>2.4245614035087716E-2</v>
      </c>
      <c r="I60" s="204">
        <f t="shared" si="81"/>
        <v>2.4245614035087716E-2</v>
      </c>
      <c r="J60" s="204">
        <f t="shared" si="82"/>
        <v>2.4245614035087716E-2</v>
      </c>
      <c r="K60" s="204">
        <f t="shared" si="83"/>
        <v>2.4245614035087716E-2</v>
      </c>
      <c r="L60" s="204">
        <f t="shared" si="84"/>
        <v>2.4245614035087716E-2</v>
      </c>
      <c r="M60" s="204">
        <f t="shared" si="88"/>
        <v>2.4245614035087716E-2</v>
      </c>
      <c r="N60" s="204">
        <f t="shared" si="89"/>
        <v>2.4245614035087716E-2</v>
      </c>
      <c r="O60" s="364">
        <f t="shared" si="90"/>
        <v>2.7233431037199357E-2</v>
      </c>
      <c r="P60" s="213">
        <f t="shared" si="85"/>
        <v>2.652913308750398E-2</v>
      </c>
      <c r="Q60" s="92">
        <f t="shared" si="85"/>
        <v>2.4245614035087716E-2</v>
      </c>
      <c r="R60" s="92">
        <f t="shared" si="85"/>
        <v>2.4245614035087716E-2</v>
      </c>
      <c r="S60" s="92">
        <f t="shared" si="86"/>
        <v>2.4245614035087716E-2</v>
      </c>
      <c r="T60" s="92">
        <f t="shared" si="86"/>
        <v>0</v>
      </c>
      <c r="U60" s="92"/>
      <c r="W60" s="97" t="s">
        <v>63</v>
      </c>
      <c r="X60" s="9">
        <f t="shared" si="91"/>
        <v>0.999045363892757</v>
      </c>
      <c r="Y60" s="483">
        <v>0.9995658862055623</v>
      </c>
      <c r="Z60" s="178">
        <f>SUMPRODUCT(B85:C85,$B$52:$C$52)/SUM($B$52:$C$52)</f>
        <v>0.99936090225563912</v>
      </c>
      <c r="AA60" s="154"/>
      <c r="AI60" s="29"/>
      <c r="AJ60" s="29"/>
      <c r="AK60" s="29"/>
      <c r="AL60" s="29"/>
      <c r="AN60" s="29"/>
      <c r="AO60" s="29"/>
      <c r="AP60" s="29"/>
      <c r="AQ60" s="29"/>
      <c r="BH60" s="97"/>
      <c r="BI60" s="97"/>
      <c r="BJ60" s="97"/>
      <c r="BK60" s="97"/>
      <c r="BL60" s="97"/>
      <c r="BM60" s="97"/>
      <c r="BN60" s="97"/>
      <c r="BO60" s="97"/>
    </row>
    <row r="61" spans="1:67" x14ac:dyDescent="0.15">
      <c r="A61" s="42" t="s">
        <v>44</v>
      </c>
      <c r="B61" s="53">
        <f t="shared" si="75"/>
        <v>7.6310776942355892E-3</v>
      </c>
      <c r="C61" s="53">
        <f t="shared" si="76"/>
        <v>4.6310776942355891E-3</v>
      </c>
      <c r="D61" s="53">
        <f t="shared" si="77"/>
        <v>4.6310776942355891E-3</v>
      </c>
      <c r="E61" s="53">
        <f t="shared" si="78"/>
        <v>4.6310776942355891E-3</v>
      </c>
      <c r="F61" s="53">
        <f t="shared" si="79"/>
        <v>4.6310776942355891E-3</v>
      </c>
      <c r="G61" s="204">
        <f t="shared" si="80"/>
        <v>4.6310776942355891E-3</v>
      </c>
      <c r="H61" s="204">
        <f t="shared" si="87"/>
        <v>4.6310776942355891E-3</v>
      </c>
      <c r="I61" s="204">
        <f t="shared" si="81"/>
        <v>4.6310776942355891E-3</v>
      </c>
      <c r="J61" s="204">
        <f t="shared" si="82"/>
        <v>4.6310776942355891E-3</v>
      </c>
      <c r="K61" s="204">
        <f t="shared" si="83"/>
        <v>4.6310776942355891E-3</v>
      </c>
      <c r="L61" s="204">
        <f t="shared" si="84"/>
        <v>4.6310776942355891E-3</v>
      </c>
      <c r="M61" s="204">
        <f t="shared" si="88"/>
        <v>4.6310776942355891E-3</v>
      </c>
      <c r="N61" s="204">
        <f t="shared" si="89"/>
        <v>4.6310776942355891E-3</v>
      </c>
      <c r="O61" s="364">
        <f t="shared" si="90"/>
        <v>6.7356787688876516E-3</v>
      </c>
      <c r="P61" s="213">
        <f t="shared" si="85"/>
        <v>5.2351313814307434E-3</v>
      </c>
      <c r="Q61" s="92">
        <f t="shared" si="85"/>
        <v>4.6310776942355891E-3</v>
      </c>
      <c r="R61" s="92">
        <f t="shared" si="85"/>
        <v>4.6310776942355891E-3</v>
      </c>
      <c r="S61" s="92">
        <f t="shared" si="86"/>
        <v>4.6310776942355891E-3</v>
      </c>
      <c r="T61" s="92">
        <f t="shared" si="86"/>
        <v>0</v>
      </c>
      <c r="U61" s="92"/>
      <c r="W61" s="72" t="s">
        <v>42</v>
      </c>
      <c r="X61" s="9">
        <f>IF((Z61*$Z$52-Y61*$Y$52)&lt;0,Y61*$Y$52/$X$52,(Z61*$Z$52-Y61*$Y$52)/$X$52)</f>
        <v>2.2815637471563781E-2</v>
      </c>
      <c r="Y61" s="154">
        <v>1.627454866321263E-2</v>
      </c>
      <c r="Z61" s="178">
        <f>SUMPRODUCT(B59:C59,$B$52:$C$52)/SUM($B$52:$C$52)</f>
        <v>1.885045787545787E-2</v>
      </c>
      <c r="AA61" s="154"/>
      <c r="AI61" s="29"/>
      <c r="AJ61" s="29"/>
      <c r="AK61" s="29"/>
      <c r="AL61" s="29"/>
      <c r="AN61" s="29"/>
      <c r="AO61" s="29"/>
      <c r="AP61" s="29"/>
      <c r="AQ61" s="29"/>
      <c r="BH61" s="97"/>
      <c r="BI61" s="97"/>
      <c r="BJ61" s="97"/>
      <c r="BK61" s="97"/>
      <c r="BL61" s="97"/>
      <c r="BM61" s="97"/>
      <c r="BN61" s="97"/>
      <c r="BO61" s="97"/>
    </row>
    <row r="62" spans="1:67" x14ac:dyDescent="0.15">
      <c r="A62" s="53" t="s">
        <v>45</v>
      </c>
      <c r="B62" s="53">
        <f t="shared" si="75"/>
        <v>1.3646616541353384E-2</v>
      </c>
      <c r="C62" s="53">
        <f t="shared" si="76"/>
        <v>1.5646616541353384E-2</v>
      </c>
      <c r="D62" s="53">
        <f t="shared" si="77"/>
        <v>1.5646616541353384E-2</v>
      </c>
      <c r="E62" s="53">
        <f t="shared" si="78"/>
        <v>1.3646616541353384E-2</v>
      </c>
      <c r="F62" s="53">
        <f t="shared" si="79"/>
        <v>1.3646616541353384E-2</v>
      </c>
      <c r="G62" s="204">
        <f t="shared" si="80"/>
        <v>1.3646616541353384E-2</v>
      </c>
      <c r="H62" s="204">
        <f t="shared" si="87"/>
        <v>1.3646616541353384E-2</v>
      </c>
      <c r="I62" s="204">
        <f t="shared" si="81"/>
        <v>1.3646616541353384E-2</v>
      </c>
      <c r="J62" s="204">
        <f t="shared" si="82"/>
        <v>1.3646616541353384E-2</v>
      </c>
      <c r="K62" s="204">
        <f t="shared" si="83"/>
        <v>1.3646616541353384E-2</v>
      </c>
      <c r="L62" s="204">
        <f t="shared" si="84"/>
        <v>1.3646616541353384E-2</v>
      </c>
      <c r="M62" s="204">
        <f t="shared" si="88"/>
        <v>1.3646616541353384E-2</v>
      </c>
      <c r="N62" s="204">
        <f t="shared" si="89"/>
        <v>1.3646616541353384E-2</v>
      </c>
      <c r="O62" s="364">
        <f t="shared" si="90"/>
        <v>2.4966140483376854E-2</v>
      </c>
      <c r="P62" s="213">
        <f t="shared" si="85"/>
        <v>1.7560950316363368E-2</v>
      </c>
      <c r="Q62" s="92">
        <f t="shared" si="85"/>
        <v>1.3646616541353383E-2</v>
      </c>
      <c r="R62" s="92">
        <f t="shared" si="85"/>
        <v>1.3646616541353384E-2</v>
      </c>
      <c r="S62" s="92">
        <f t="shared" si="86"/>
        <v>1.3646616541353384E-2</v>
      </c>
      <c r="T62" s="92">
        <f t="shared" si="86"/>
        <v>0</v>
      </c>
      <c r="U62" s="92"/>
      <c r="W62" s="29" t="s">
        <v>43</v>
      </c>
      <c r="X62" s="9">
        <f t="shared" ref="X62:X81" si="92">IF((Z62*$Z$52-Y62*$Y$52)&lt;0,Y62*$Y$52/$X$52,(Z62*$Z$52-Y62*$Y$52)/$X$52)</f>
        <v>2.7233431037199357E-2</v>
      </c>
      <c r="Y62" s="154">
        <v>2.7467134754584146E-2</v>
      </c>
      <c r="Z62" s="178">
        <f t="shared" ref="Z62:Z66" si="93">SUMPRODUCT(B60:C60,$B$52:$C$52)/SUM($B$52:$C$52)</f>
        <v>2.7375101214574898E-2</v>
      </c>
      <c r="AA62" s="154"/>
      <c r="AI62" s="29"/>
      <c r="AJ62" s="29"/>
      <c r="AK62" s="29"/>
      <c r="AL62" s="29"/>
      <c r="AN62" s="29"/>
      <c r="AO62" s="29"/>
      <c r="AP62" s="29"/>
      <c r="AQ62" s="29"/>
      <c r="BH62" s="97"/>
      <c r="BI62" s="97"/>
      <c r="BJ62" s="97"/>
      <c r="BK62" s="97"/>
      <c r="BL62" s="97"/>
      <c r="BM62" s="97"/>
      <c r="BN62" s="97"/>
      <c r="BO62" s="97"/>
    </row>
    <row r="63" spans="1:67" x14ac:dyDescent="0.15">
      <c r="A63" s="42" t="s">
        <v>46</v>
      </c>
      <c r="B63" s="53">
        <f t="shared" si="75"/>
        <v>3.0270676691729324E-3</v>
      </c>
      <c r="C63" s="53">
        <f t="shared" si="76"/>
        <v>3.0270676691729324E-3</v>
      </c>
      <c r="D63" s="53">
        <f t="shared" si="77"/>
        <v>3.0270676691729324E-3</v>
      </c>
      <c r="E63" s="53">
        <f t="shared" si="78"/>
        <v>3.0270676691729324E-3</v>
      </c>
      <c r="F63" s="53">
        <f t="shared" si="79"/>
        <v>3.0270676691729324E-3</v>
      </c>
      <c r="G63" s="204">
        <f t="shared" si="80"/>
        <v>3.0270676691729324E-3</v>
      </c>
      <c r="H63" s="204">
        <f t="shared" si="87"/>
        <v>3.0270676691729324E-3</v>
      </c>
      <c r="I63" s="204">
        <f t="shared" si="81"/>
        <v>3.0270676691729324E-3</v>
      </c>
      <c r="J63" s="204">
        <f t="shared" si="82"/>
        <v>3.0270676691729324E-3</v>
      </c>
      <c r="K63" s="204">
        <f t="shared" si="83"/>
        <v>3.0270676691729324E-3</v>
      </c>
      <c r="L63" s="204">
        <f t="shared" si="84"/>
        <v>3.0270676691729324E-3</v>
      </c>
      <c r="M63" s="204">
        <f t="shared" si="88"/>
        <v>3.0270676691729324E-3</v>
      </c>
      <c r="N63" s="204">
        <f t="shared" si="89"/>
        <v>3.0270676691729324E-3</v>
      </c>
      <c r="O63" s="364">
        <f t="shared" si="90"/>
        <v>2.7547892640793267E-3</v>
      </c>
      <c r="P63" s="213">
        <f t="shared" si="85"/>
        <v>2.9489194744764151E-3</v>
      </c>
      <c r="Q63" s="92">
        <f t="shared" si="85"/>
        <v>3.0270676691729324E-3</v>
      </c>
      <c r="R63" s="92">
        <f t="shared" si="85"/>
        <v>3.0270676691729324E-3</v>
      </c>
      <c r="S63" s="92">
        <f t="shared" si="86"/>
        <v>3.0270676691729324E-3</v>
      </c>
      <c r="T63" s="92">
        <f t="shared" si="86"/>
        <v>0</v>
      </c>
      <c r="U63" s="92"/>
      <c r="W63" s="29" t="s">
        <v>44</v>
      </c>
      <c r="X63" s="9">
        <f t="shared" si="92"/>
        <v>6.7356787688876516E-3</v>
      </c>
      <c r="Y63" s="154">
        <v>6.0587186093258964E-3</v>
      </c>
      <c r="Z63" s="178">
        <f t="shared" si="93"/>
        <v>6.3253084634663581E-3</v>
      </c>
      <c r="AA63" s="154"/>
      <c r="AI63" s="29"/>
      <c r="AJ63" s="29"/>
      <c r="AK63" s="29"/>
      <c r="AL63" s="29"/>
      <c r="AN63" s="29"/>
      <c r="AO63" s="29"/>
      <c r="AP63" s="29"/>
      <c r="AQ63" s="29"/>
      <c r="BH63" s="97"/>
      <c r="BI63" s="97"/>
      <c r="BJ63" s="97"/>
      <c r="BK63" s="97"/>
      <c r="BL63" s="97"/>
      <c r="BM63" s="97"/>
      <c r="BN63" s="97"/>
      <c r="BO63" s="97"/>
    </row>
    <row r="64" spans="1:67" x14ac:dyDescent="0.15">
      <c r="A64" s="42" t="s">
        <v>47</v>
      </c>
      <c r="B64" s="53">
        <f t="shared" si="75"/>
        <v>1.1403508771929824E-3</v>
      </c>
      <c r="C64" s="53">
        <f t="shared" si="76"/>
        <v>1.1403508771929824E-3</v>
      </c>
      <c r="D64" s="53">
        <f t="shared" si="77"/>
        <v>1.1403508771929824E-3</v>
      </c>
      <c r="E64" s="53">
        <f t="shared" si="78"/>
        <v>1.1403508771929824E-3</v>
      </c>
      <c r="F64" s="53">
        <f t="shared" si="79"/>
        <v>1.1403508771929824E-3</v>
      </c>
      <c r="G64" s="204">
        <f t="shared" si="80"/>
        <v>1.1403508771929824E-3</v>
      </c>
      <c r="H64" s="204">
        <f t="shared" si="87"/>
        <v>1.1403508771929824E-3</v>
      </c>
      <c r="I64" s="204">
        <f t="shared" si="81"/>
        <v>1.1403508771929824E-3</v>
      </c>
      <c r="J64" s="204">
        <f t="shared" si="82"/>
        <v>1.1403508771929824E-3</v>
      </c>
      <c r="K64" s="204">
        <f t="shared" si="83"/>
        <v>1.1403508771929824E-3</v>
      </c>
      <c r="L64" s="204">
        <f t="shared" si="84"/>
        <v>1.1403508771929824E-3</v>
      </c>
      <c r="M64" s="204">
        <f t="shared" si="88"/>
        <v>1.1403508771929824E-3</v>
      </c>
      <c r="N64" s="204">
        <f t="shared" si="89"/>
        <v>1.1403508771929824E-3</v>
      </c>
      <c r="O64" s="364">
        <f t="shared" si="90"/>
        <v>1.8134627211141292E-3</v>
      </c>
      <c r="P64" s="213">
        <f t="shared" si="85"/>
        <v>1.3335445879215189E-3</v>
      </c>
      <c r="Q64" s="92">
        <f t="shared" si="85"/>
        <v>1.1403508771929824E-3</v>
      </c>
      <c r="R64" s="92">
        <f t="shared" si="85"/>
        <v>1.1403508771929824E-3</v>
      </c>
      <c r="S64" s="92">
        <f t="shared" si="86"/>
        <v>1.1403508771929824E-3</v>
      </c>
      <c r="T64" s="92">
        <f t="shared" si="86"/>
        <v>0</v>
      </c>
      <c r="U64" s="92"/>
      <c r="W64" s="29" t="s">
        <v>45</v>
      </c>
      <c r="X64" s="9">
        <f t="shared" si="92"/>
        <v>2.4966140483376854E-2</v>
      </c>
      <c r="Y64" s="154">
        <v>7.7291129922708868E-3</v>
      </c>
      <c r="Z64" s="178">
        <f t="shared" si="93"/>
        <v>1.4517129361866206E-2</v>
      </c>
      <c r="AA64" s="154"/>
      <c r="AI64" s="29"/>
      <c r="AJ64" s="29"/>
      <c r="AK64" s="29"/>
      <c r="AL64" s="29"/>
      <c r="AN64" s="29"/>
      <c r="AO64" s="29"/>
      <c r="AP64" s="29"/>
      <c r="AQ64" s="29"/>
      <c r="BH64" s="97"/>
      <c r="BI64" s="97"/>
      <c r="BJ64" s="97"/>
      <c r="BK64" s="97"/>
      <c r="BL64" s="97"/>
      <c r="BM64" s="97"/>
      <c r="BN64" s="97"/>
      <c r="BO64" s="97"/>
    </row>
    <row r="65" spans="1:67" x14ac:dyDescent="0.15">
      <c r="A65" s="61" t="s">
        <v>31</v>
      </c>
      <c r="B65" s="61">
        <f t="shared" si="75"/>
        <v>1.4627067669172931E-2</v>
      </c>
      <c r="C65" s="61">
        <f t="shared" si="76"/>
        <v>1.4627067669172931E-2</v>
      </c>
      <c r="D65" s="61">
        <f t="shared" si="77"/>
        <v>1.4627067669172931E-2</v>
      </c>
      <c r="E65" s="61">
        <f t="shared" si="78"/>
        <v>1.4627067669172931E-2</v>
      </c>
      <c r="F65" s="61">
        <f t="shared" si="79"/>
        <v>1.4627067669172931E-2</v>
      </c>
      <c r="G65" s="205">
        <f t="shared" si="80"/>
        <v>1.4627067669172931E-2</v>
      </c>
      <c r="H65" s="205">
        <f t="shared" si="87"/>
        <v>1.4627067669172931E-2</v>
      </c>
      <c r="I65" s="205">
        <f t="shared" si="81"/>
        <v>6.2706766917293086E-4</v>
      </c>
      <c r="J65" s="205">
        <f t="shared" si="82"/>
        <v>6.2706766917293086E-4</v>
      </c>
      <c r="K65" s="205">
        <f t="shared" si="83"/>
        <v>6.2706766917293086E-4</v>
      </c>
      <c r="L65" s="205">
        <f t="shared" si="84"/>
        <v>6.2706766917293086E-4</v>
      </c>
      <c r="M65" s="205">
        <f t="shared" si="88"/>
        <v>6.2706766917293086E-4</v>
      </c>
      <c r="N65" s="205">
        <f t="shared" si="89"/>
        <v>6.2706766917293086E-4</v>
      </c>
      <c r="O65" s="364">
        <f t="shared" si="90"/>
        <v>1.7966524232192398E-2</v>
      </c>
      <c r="P65" s="213">
        <f t="shared" si="85"/>
        <v>1.5585544348870271E-2</v>
      </c>
      <c r="Q65" s="92">
        <f t="shared" si="85"/>
        <v>1.4627067669172931E-2</v>
      </c>
      <c r="R65" s="92">
        <f t="shared" si="85"/>
        <v>4.7787104661400756E-3</v>
      </c>
      <c r="S65" s="92">
        <f t="shared" si="86"/>
        <v>6.2706766917293086E-4</v>
      </c>
      <c r="T65" s="92">
        <f t="shared" si="86"/>
        <v>0</v>
      </c>
      <c r="U65" s="92"/>
      <c r="W65" s="29" t="s">
        <v>46</v>
      </c>
      <c r="X65" s="9">
        <f t="shared" si="92"/>
        <v>2.7547892640793267E-3</v>
      </c>
      <c r="Y65" s="154">
        <v>3.2039485480781027E-3</v>
      </c>
      <c r="Z65" s="178">
        <f t="shared" si="93"/>
        <v>3.0270676691729324E-3</v>
      </c>
      <c r="AA65" s="154"/>
      <c r="AI65" s="29"/>
      <c r="AJ65" s="29"/>
      <c r="AK65" s="29"/>
      <c r="AL65" s="29"/>
      <c r="AN65" s="29"/>
      <c r="AO65" s="29"/>
      <c r="AP65" s="29"/>
      <c r="AQ65" s="29"/>
      <c r="BH65" s="97"/>
      <c r="BI65" s="97"/>
      <c r="BJ65" s="97"/>
      <c r="BK65" s="97"/>
      <c r="BL65" s="97"/>
      <c r="BM65" s="97"/>
      <c r="BN65" s="97"/>
      <c r="BO65" s="97"/>
    </row>
    <row r="66" spans="1:67" x14ac:dyDescent="0.15">
      <c r="A66" s="65" t="s">
        <v>30</v>
      </c>
      <c r="B66" s="90">
        <f t="shared" si="75"/>
        <v>0.99250925413533841</v>
      </c>
      <c r="C66" s="90">
        <f t="shared" si="76"/>
        <v>0.99450725413533847</v>
      </c>
      <c r="D66" s="90">
        <f t="shared" si="77"/>
        <v>0.99450725413533847</v>
      </c>
      <c r="E66" s="90">
        <f t="shared" si="78"/>
        <v>0.99450725413533847</v>
      </c>
      <c r="F66" s="90">
        <f t="shared" si="79"/>
        <v>0.99450725413533847</v>
      </c>
      <c r="G66" s="202">
        <f t="shared" si="80"/>
        <v>0.99450725413533847</v>
      </c>
      <c r="H66" s="202">
        <f t="shared" si="87"/>
        <v>0.99450725413533847</v>
      </c>
      <c r="I66" s="202">
        <f t="shared" si="81"/>
        <v>0.99450725413533847</v>
      </c>
      <c r="J66" s="202">
        <f t="shared" si="82"/>
        <v>0.99450725413533847</v>
      </c>
      <c r="K66" s="202">
        <f t="shared" si="83"/>
        <v>0.99450725413533847</v>
      </c>
      <c r="L66" s="202">
        <f t="shared" si="84"/>
        <v>0.99450725413533847</v>
      </c>
      <c r="M66" s="202">
        <f t="shared" si="88"/>
        <v>0.99450725413533847</v>
      </c>
      <c r="N66" s="202">
        <f t="shared" si="89"/>
        <v>0.99450725413533847</v>
      </c>
      <c r="O66" s="366">
        <f>O67*99.9%</f>
        <v>0.99508085184191264</v>
      </c>
      <c r="P66" s="225">
        <f t="shared" si="85"/>
        <v>0.99467188571982068</v>
      </c>
      <c r="Q66" s="226">
        <f t="shared" si="85"/>
        <v>0.99450725413533858</v>
      </c>
      <c r="R66" s="226">
        <f t="shared" si="85"/>
        <v>0.99450725413533836</v>
      </c>
      <c r="S66" s="226">
        <f t="shared" si="86"/>
        <v>0.99450725413533847</v>
      </c>
      <c r="T66" s="226">
        <f t="shared" si="86"/>
        <v>0</v>
      </c>
      <c r="U66" s="226"/>
      <c r="W66" s="29" t="s">
        <v>47</v>
      </c>
      <c r="X66" s="9">
        <f t="shared" si="92"/>
        <v>1.8134627211141292E-3</v>
      </c>
      <c r="Y66" s="154">
        <v>7.03075601861027E-4</v>
      </c>
      <c r="Z66" s="178">
        <f t="shared" si="93"/>
        <v>1.1403508771929824E-3</v>
      </c>
      <c r="AA66" s="154"/>
      <c r="AI66" s="29"/>
      <c r="AJ66" s="29"/>
      <c r="AK66" s="29"/>
      <c r="AL66" s="29"/>
      <c r="AN66" s="29"/>
      <c r="AO66" s="29"/>
      <c r="AP66" s="29"/>
      <c r="AQ66" s="29"/>
      <c r="BH66" s="97"/>
      <c r="BI66" s="97"/>
      <c r="BJ66" s="97"/>
      <c r="BK66" s="97"/>
      <c r="BL66" s="97"/>
      <c r="BM66" s="97"/>
      <c r="BN66" s="97"/>
      <c r="BO66" s="97"/>
    </row>
    <row r="67" spans="1:67" x14ac:dyDescent="0.35">
      <c r="A67" s="40" t="s">
        <v>456</v>
      </c>
      <c r="B67" s="91">
        <f t="shared" si="75"/>
        <v>0.99350275689223055</v>
      </c>
      <c r="C67" s="91">
        <f t="shared" si="76"/>
        <v>0.99550275689223056</v>
      </c>
      <c r="D67" s="91">
        <f t="shared" si="77"/>
        <v>0.99550275689223056</v>
      </c>
      <c r="E67" s="91">
        <f t="shared" si="78"/>
        <v>0.99550275689223056</v>
      </c>
      <c r="F67" s="91">
        <f t="shared" si="79"/>
        <v>0.99550275689223056</v>
      </c>
      <c r="G67" s="203">
        <f t="shared" si="80"/>
        <v>0.99550275689223056</v>
      </c>
      <c r="H67" s="203">
        <f t="shared" si="87"/>
        <v>0.99550275689223056</v>
      </c>
      <c r="I67" s="203">
        <f t="shared" si="81"/>
        <v>0.99550275689223056</v>
      </c>
      <c r="J67" s="203">
        <f t="shared" si="82"/>
        <v>0.99550275689223056</v>
      </c>
      <c r="K67" s="203">
        <f t="shared" si="83"/>
        <v>0.99550275689223056</v>
      </c>
      <c r="L67" s="203">
        <f t="shared" si="84"/>
        <v>0.99550275689223056</v>
      </c>
      <c r="M67" s="203">
        <f t="shared" si="88"/>
        <v>0.99550275689223056</v>
      </c>
      <c r="N67" s="203">
        <f t="shared" si="89"/>
        <v>0.99550275689223056</v>
      </c>
      <c r="O67" s="364">
        <f t="shared" si="90"/>
        <v>0.99607692877068321</v>
      </c>
      <c r="P67" s="225">
        <f t="shared" si="85"/>
        <v>0.99566755327309353</v>
      </c>
      <c r="Q67" s="226">
        <f t="shared" si="85"/>
        <v>0.99550275689223056</v>
      </c>
      <c r="R67" s="226">
        <f t="shared" si="85"/>
        <v>0.99550275689223044</v>
      </c>
      <c r="S67" s="226">
        <f t="shared" si="86"/>
        <v>0.99550275689223056</v>
      </c>
      <c r="T67" s="226">
        <f t="shared" si="86"/>
        <v>0</v>
      </c>
      <c r="U67" s="226"/>
      <c r="W67" s="29" t="s">
        <v>463</v>
      </c>
      <c r="X67" s="9">
        <f>IF((Z67*$Z$52-Y67*$Y$52)&lt;0,Y67*$Y$52/$X$52,(Z67*$Z$52-Y67*$Y$52)/$X$52)</f>
        <v>1.7966524232192398E-2</v>
      </c>
      <c r="Y67" s="154">
        <v>1.2457648424450045E-2</v>
      </c>
      <c r="Z67" s="178">
        <f>SUMPRODUCT(B65:C65,$B$52:$C$52)/SUM($B$52:$C$52)</f>
        <v>1.4627067669172929E-2</v>
      </c>
      <c r="AA67" s="154"/>
      <c r="AI67" s="29"/>
      <c r="AJ67" s="29"/>
      <c r="AK67" s="29"/>
      <c r="AL67" s="29"/>
      <c r="AN67" s="29"/>
      <c r="AO67" s="29"/>
      <c r="AP67" s="29"/>
      <c r="AQ67" s="29"/>
      <c r="BH67" s="97"/>
      <c r="BI67" s="97"/>
      <c r="BJ67" s="97"/>
      <c r="BK67" s="97"/>
      <c r="BL67" s="97"/>
      <c r="BM67" s="97"/>
      <c r="BN67" s="97"/>
      <c r="BO67" s="97"/>
    </row>
    <row r="68" spans="1:67" x14ac:dyDescent="0.15">
      <c r="A68" s="42" t="s">
        <v>48</v>
      </c>
      <c r="B68" s="53">
        <f t="shared" si="75"/>
        <v>3.9724310776942358E-3</v>
      </c>
      <c r="C68" s="53">
        <f t="shared" si="76"/>
        <v>1.9724310776942358E-3</v>
      </c>
      <c r="D68" s="53">
        <f t="shared" si="77"/>
        <v>1.9724310776942358E-3</v>
      </c>
      <c r="E68" s="53">
        <f t="shared" si="78"/>
        <v>1.9724310776942358E-3</v>
      </c>
      <c r="F68" s="53">
        <f t="shared" si="79"/>
        <v>1.9724310776942358E-3</v>
      </c>
      <c r="G68" s="204">
        <f t="shared" si="80"/>
        <v>1.9724310776942358E-3</v>
      </c>
      <c r="H68" s="204">
        <f t="shared" si="87"/>
        <v>1.9724310776942358E-3</v>
      </c>
      <c r="I68" s="204">
        <f t="shared" si="81"/>
        <v>1.9724310776942358E-3</v>
      </c>
      <c r="J68" s="204">
        <f t="shared" si="82"/>
        <v>1.9724310776942358E-3</v>
      </c>
      <c r="K68" s="204">
        <f t="shared" si="83"/>
        <v>1.9724310776942358E-3</v>
      </c>
      <c r="L68" s="204">
        <f t="shared" si="84"/>
        <v>1.9724310776942358E-3</v>
      </c>
      <c r="M68" s="204">
        <f t="shared" si="88"/>
        <v>1.9724310776942358E-3</v>
      </c>
      <c r="N68" s="204">
        <f t="shared" si="89"/>
        <v>1.9724310776942358E-3</v>
      </c>
      <c r="O68" s="364">
        <f t="shared" si="90"/>
        <v>3.6276321070835642E-3</v>
      </c>
      <c r="P68" s="213">
        <f t="shared" si="85"/>
        <v>2.447499867164056E-3</v>
      </c>
      <c r="Q68" s="92">
        <f t="shared" si="85"/>
        <v>1.9724310776942362E-3</v>
      </c>
      <c r="R68" s="92">
        <f t="shared" si="85"/>
        <v>1.9724310776942353E-3</v>
      </c>
      <c r="S68" s="92">
        <f t="shared" si="86"/>
        <v>1.9724310776942358E-3</v>
      </c>
      <c r="T68" s="92">
        <f t="shared" si="86"/>
        <v>0</v>
      </c>
      <c r="U68" s="92"/>
      <c r="W68" s="29" t="s">
        <v>48</v>
      </c>
      <c r="X68" s="9">
        <f t="shared" si="92"/>
        <v>3.6276321070835642E-3</v>
      </c>
      <c r="Y68" s="154">
        <v>2.7603974972396023E-3</v>
      </c>
      <c r="Z68" s="178">
        <f>SUMPRODUCT(B68:C68,$B$52:$C$52)/SUM($B$52:$C$52)</f>
        <v>3.101918257181415E-3</v>
      </c>
      <c r="AA68" s="154"/>
      <c r="AI68" s="29"/>
      <c r="AJ68" s="29"/>
      <c r="AK68" s="29"/>
      <c r="AL68" s="29"/>
      <c r="AN68" s="29"/>
      <c r="AO68" s="29"/>
      <c r="AP68" s="29"/>
      <c r="AQ68" s="29"/>
      <c r="BH68" s="97"/>
      <c r="BI68" s="97"/>
      <c r="BJ68" s="97"/>
      <c r="BK68" s="97"/>
      <c r="BL68" s="97"/>
      <c r="BM68" s="97"/>
      <c r="BN68" s="97"/>
      <c r="BO68" s="97"/>
    </row>
    <row r="69" spans="1:67" x14ac:dyDescent="0.15">
      <c r="A69" s="42" t="s">
        <v>49</v>
      </c>
      <c r="B69" s="53">
        <f t="shared" si="75"/>
        <v>1.1087719298245617E-3</v>
      </c>
      <c r="C69" s="53">
        <f t="shared" si="76"/>
        <v>1.1087719298245617E-3</v>
      </c>
      <c r="D69" s="53">
        <f t="shared" si="77"/>
        <v>1.1087719298245617E-3</v>
      </c>
      <c r="E69" s="53">
        <f t="shared" si="78"/>
        <v>1.1087719298245617E-3</v>
      </c>
      <c r="F69" s="53">
        <f t="shared" si="79"/>
        <v>1.1087719298245617E-3</v>
      </c>
      <c r="G69" s="204">
        <f t="shared" si="80"/>
        <v>1.1087719298245617E-3</v>
      </c>
      <c r="H69" s="204">
        <f t="shared" si="87"/>
        <v>1.1087719298245617E-3</v>
      </c>
      <c r="I69" s="204">
        <f t="shared" si="81"/>
        <v>1.1087719298245617E-3</v>
      </c>
      <c r="J69" s="204">
        <f t="shared" si="82"/>
        <v>1.1087719298245617E-3</v>
      </c>
      <c r="K69" s="204">
        <f t="shared" si="83"/>
        <v>1.1087719298245617E-3</v>
      </c>
      <c r="L69" s="204">
        <f t="shared" si="84"/>
        <v>1.1087719298245617E-3</v>
      </c>
      <c r="M69" s="204">
        <f t="shared" si="88"/>
        <v>1.1087719298245617E-3</v>
      </c>
      <c r="N69" s="204">
        <f t="shared" si="89"/>
        <v>1.1087719298245617E-3</v>
      </c>
      <c r="O69" s="364">
        <f t="shared" si="90"/>
        <v>5.8563466352882013E-4</v>
      </c>
      <c r="P69" s="213">
        <f t="shared" si="85"/>
        <v>9.5862328720478255E-4</v>
      </c>
      <c r="Q69" s="92">
        <f t="shared" si="85"/>
        <v>1.1087719298245617E-3</v>
      </c>
      <c r="R69" s="92">
        <f t="shared" si="85"/>
        <v>1.1087719298245617E-3</v>
      </c>
      <c r="S69" s="92">
        <f t="shared" si="86"/>
        <v>1.1087719298245617E-3</v>
      </c>
      <c r="T69" s="92">
        <f t="shared" si="86"/>
        <v>0</v>
      </c>
      <c r="U69" s="92"/>
      <c r="W69" s="29" t="s">
        <v>49</v>
      </c>
      <c r="X69" s="9">
        <f t="shared" si="92"/>
        <v>5.8563466352882013E-4</v>
      </c>
      <c r="Y69" s="154">
        <v>1.4486188575257401E-3</v>
      </c>
      <c r="Z69" s="178">
        <f t="shared" ref="Z69:Z72" si="94">SUMPRODUCT(B69:C69,$B$52:$C$52)/SUM($B$52:$C$52)</f>
        <v>1.1087719298245617E-3</v>
      </c>
      <c r="AA69" s="154"/>
      <c r="AI69" s="29"/>
      <c r="AJ69" s="29"/>
      <c r="AK69" s="29"/>
      <c r="AL69" s="29"/>
      <c r="AN69" s="29"/>
      <c r="AO69" s="29"/>
      <c r="AP69" s="29"/>
      <c r="AQ69" s="29"/>
      <c r="BH69" s="97"/>
      <c r="BI69" s="97"/>
      <c r="BJ69" s="97"/>
      <c r="BK69" s="97"/>
      <c r="BL69" s="97"/>
      <c r="BM69" s="97"/>
      <c r="BN69" s="97"/>
      <c r="BO69" s="97"/>
    </row>
    <row r="70" spans="1:67" x14ac:dyDescent="0.15">
      <c r="A70" s="42" t="s">
        <v>50</v>
      </c>
      <c r="B70" s="53">
        <f t="shared" si="75"/>
        <v>0</v>
      </c>
      <c r="C70" s="53">
        <f t="shared" si="76"/>
        <v>0</v>
      </c>
      <c r="D70" s="53">
        <f t="shared" si="77"/>
        <v>0</v>
      </c>
      <c r="E70" s="53">
        <f t="shared" si="78"/>
        <v>0</v>
      </c>
      <c r="F70" s="53">
        <f t="shared" si="79"/>
        <v>0</v>
      </c>
      <c r="G70" s="204">
        <f t="shared" si="80"/>
        <v>0</v>
      </c>
      <c r="H70" s="204">
        <f t="shared" si="87"/>
        <v>0</v>
      </c>
      <c r="I70" s="204">
        <f t="shared" si="81"/>
        <v>0</v>
      </c>
      <c r="J70" s="204">
        <f t="shared" si="82"/>
        <v>0</v>
      </c>
      <c r="K70" s="204">
        <f t="shared" si="83"/>
        <v>0</v>
      </c>
      <c r="L70" s="204">
        <f t="shared" si="84"/>
        <v>0</v>
      </c>
      <c r="M70" s="204">
        <f t="shared" si="88"/>
        <v>0</v>
      </c>
      <c r="N70" s="204">
        <f t="shared" si="89"/>
        <v>0</v>
      </c>
      <c r="O70" s="364">
        <f t="shared" si="90"/>
        <v>1.4527071197175944E-5</v>
      </c>
      <c r="P70" s="213">
        <f t="shared" si="85"/>
        <v>4.1694984510313276E-6</v>
      </c>
      <c r="Q70" s="92">
        <f t="shared" si="85"/>
        <v>0</v>
      </c>
      <c r="R70" s="92">
        <f t="shared" si="85"/>
        <v>0</v>
      </c>
      <c r="S70" s="92">
        <f t="shared" si="86"/>
        <v>0</v>
      </c>
      <c r="T70" s="92">
        <f t="shared" si="86"/>
        <v>0</v>
      </c>
      <c r="U70" s="92"/>
      <c r="W70" s="29" t="s">
        <v>50</v>
      </c>
      <c r="X70" s="9">
        <f t="shared" si="92"/>
        <v>1.4527071197175944E-5</v>
      </c>
      <c r="Y70" s="154">
        <v>9.4372564008191584E-6</v>
      </c>
      <c r="Z70" s="178">
        <f t="shared" si="94"/>
        <v>0</v>
      </c>
      <c r="AA70" s="154"/>
      <c r="AI70" s="29"/>
      <c r="AJ70" s="29"/>
      <c r="AK70" s="29"/>
      <c r="AL70" s="29"/>
      <c r="AN70" s="29"/>
      <c r="AO70" s="29"/>
      <c r="AP70" s="29"/>
      <c r="AQ70" s="29"/>
      <c r="BH70" s="97"/>
      <c r="BI70" s="97"/>
      <c r="BJ70" s="97"/>
      <c r="BK70" s="97"/>
      <c r="BL70" s="97"/>
      <c r="BM70" s="97"/>
      <c r="BN70" s="97"/>
      <c r="BO70" s="97"/>
    </row>
    <row r="71" spans="1:67" x14ac:dyDescent="0.15">
      <c r="A71" s="42" t="s">
        <v>51</v>
      </c>
      <c r="B71" s="53">
        <f t="shared" si="75"/>
        <v>1.4160401002506265E-3</v>
      </c>
      <c r="C71" s="53">
        <f t="shared" si="76"/>
        <v>1.4160401002506265E-3</v>
      </c>
      <c r="D71" s="53">
        <f t="shared" si="77"/>
        <v>1.4160401002506265E-3</v>
      </c>
      <c r="E71" s="53">
        <f t="shared" si="78"/>
        <v>1.4160401002506265E-3</v>
      </c>
      <c r="F71" s="53">
        <f t="shared" si="79"/>
        <v>1.4160401002506265E-3</v>
      </c>
      <c r="G71" s="204">
        <f t="shared" si="80"/>
        <v>1.4160401002506265E-3</v>
      </c>
      <c r="H71" s="204">
        <f t="shared" si="87"/>
        <v>1.4160401002506265E-3</v>
      </c>
      <c r="I71" s="204">
        <f t="shared" si="81"/>
        <v>1.4160401002506265E-3</v>
      </c>
      <c r="J71" s="204">
        <f t="shared" si="82"/>
        <v>1.4160401002506265E-3</v>
      </c>
      <c r="K71" s="204">
        <f t="shared" si="83"/>
        <v>1.4160401002506265E-3</v>
      </c>
      <c r="L71" s="204">
        <f t="shared" si="84"/>
        <v>1.4160401002506265E-3</v>
      </c>
      <c r="M71" s="204">
        <f t="shared" si="88"/>
        <v>1.4160401002506265E-3</v>
      </c>
      <c r="N71" s="204">
        <f t="shared" si="89"/>
        <v>1.4160401002506265E-3</v>
      </c>
      <c r="O71" s="364">
        <f t="shared" si="90"/>
        <v>5.1605691014729746E-4</v>
      </c>
      <c r="P71" s="213">
        <f t="shared" si="85"/>
        <v>1.1577307365696981E-3</v>
      </c>
      <c r="Q71" s="92">
        <f t="shared" si="85"/>
        <v>1.4160401002506265E-3</v>
      </c>
      <c r="R71" s="92">
        <f t="shared" si="85"/>
        <v>1.4160401002506265E-3</v>
      </c>
      <c r="S71" s="92">
        <f t="shared" ref="S71:T86" si="95">IF(S$53=0,0%,SUMPRODUCT(($B$50:$O$50=S$50)*$B$53:$O$53*$B71:$O71)/S$53)</f>
        <v>1.4160401002506265E-3</v>
      </c>
      <c r="T71" s="92">
        <f t="shared" si="95"/>
        <v>0</v>
      </c>
      <c r="U71" s="92"/>
      <c r="W71" s="29" t="s">
        <v>51</v>
      </c>
      <c r="X71" s="9">
        <f t="shared" si="92"/>
        <v>5.1605691014729746E-4</v>
      </c>
      <c r="Y71" s="154">
        <v>2.0006983569736607E-3</v>
      </c>
      <c r="Z71" s="178">
        <f t="shared" si="94"/>
        <v>1.4160401002506265E-3</v>
      </c>
      <c r="AA71" s="154"/>
      <c r="AI71" s="29"/>
      <c r="AJ71" s="29"/>
      <c r="AK71" s="29"/>
      <c r="AL71" s="29"/>
      <c r="AN71" s="29"/>
      <c r="AO71" s="29"/>
      <c r="AP71" s="29"/>
      <c r="AQ71" s="29"/>
      <c r="BH71" s="97"/>
      <c r="BI71" s="97"/>
      <c r="BJ71" s="97"/>
      <c r="BK71" s="97"/>
      <c r="BL71" s="97"/>
      <c r="BM71" s="97"/>
      <c r="BN71" s="97"/>
      <c r="BO71" s="97"/>
    </row>
    <row r="72" spans="1:67" x14ac:dyDescent="0.15">
      <c r="A72" s="42" t="s">
        <v>455</v>
      </c>
      <c r="B72" s="53">
        <f t="shared" si="75"/>
        <v>0</v>
      </c>
      <c r="C72" s="53">
        <f t="shared" si="76"/>
        <v>0</v>
      </c>
      <c r="D72" s="53">
        <f t="shared" si="77"/>
        <v>0</v>
      </c>
      <c r="E72" s="53">
        <f t="shared" si="78"/>
        <v>0</v>
      </c>
      <c r="F72" s="53">
        <f t="shared" si="79"/>
        <v>0</v>
      </c>
      <c r="G72" s="204">
        <f t="shared" si="80"/>
        <v>0</v>
      </c>
      <c r="H72" s="204">
        <f t="shared" si="87"/>
        <v>0</v>
      </c>
      <c r="I72" s="204">
        <f t="shared" si="81"/>
        <v>0</v>
      </c>
      <c r="J72" s="204">
        <f t="shared" si="82"/>
        <v>0</v>
      </c>
      <c r="K72" s="204">
        <f t="shared" si="83"/>
        <v>0</v>
      </c>
      <c r="L72" s="204">
        <f t="shared" si="84"/>
        <v>0</v>
      </c>
      <c r="M72" s="204">
        <f t="shared" si="88"/>
        <v>0</v>
      </c>
      <c r="N72" s="204">
        <f t="shared" si="89"/>
        <v>0</v>
      </c>
      <c r="O72" s="364">
        <f t="shared" si="90"/>
        <v>0</v>
      </c>
      <c r="P72" s="213">
        <f t="shared" si="85"/>
        <v>0</v>
      </c>
      <c r="Q72" s="92">
        <f t="shared" si="85"/>
        <v>0</v>
      </c>
      <c r="R72" s="92">
        <f t="shared" si="85"/>
        <v>0</v>
      </c>
      <c r="S72" s="92">
        <f t="shared" si="95"/>
        <v>0</v>
      </c>
      <c r="T72" s="92">
        <f t="shared" si="95"/>
        <v>0</v>
      </c>
      <c r="U72" s="92"/>
      <c r="W72" s="29" t="s">
        <v>455</v>
      </c>
      <c r="X72" s="9">
        <f t="shared" si="92"/>
        <v>0</v>
      </c>
      <c r="Y72" s="154">
        <v>0</v>
      </c>
      <c r="Z72" s="178">
        <f t="shared" si="94"/>
        <v>0</v>
      </c>
      <c r="AA72" s="154"/>
      <c r="AI72" s="29"/>
      <c r="AJ72" s="29"/>
      <c r="AK72" s="29"/>
      <c r="AL72" s="29"/>
      <c r="AN72" s="29"/>
      <c r="AO72" s="29"/>
      <c r="AP72" s="29"/>
      <c r="AQ72" s="29"/>
      <c r="BH72" s="97"/>
      <c r="BI72" s="97"/>
      <c r="BJ72" s="97"/>
      <c r="BK72" s="97"/>
      <c r="BL72" s="97"/>
      <c r="BM72" s="97"/>
      <c r="BN72" s="97"/>
      <c r="BO72" s="97"/>
    </row>
    <row r="73" spans="1:67" x14ac:dyDescent="0.15">
      <c r="A73" s="72" t="s">
        <v>29</v>
      </c>
      <c r="B73" s="61">
        <f t="shared" si="75"/>
        <v>0</v>
      </c>
      <c r="C73" s="61">
        <f t="shared" si="76"/>
        <v>0</v>
      </c>
      <c r="D73" s="61">
        <f t="shared" si="77"/>
        <v>0</v>
      </c>
      <c r="E73" s="61">
        <f t="shared" si="78"/>
        <v>0</v>
      </c>
      <c r="F73" s="61">
        <f t="shared" si="79"/>
        <v>0</v>
      </c>
      <c r="G73" s="205">
        <f t="shared" si="80"/>
        <v>0</v>
      </c>
      <c r="H73" s="205">
        <f t="shared" si="87"/>
        <v>0</v>
      </c>
      <c r="I73" s="205">
        <f t="shared" si="81"/>
        <v>0</v>
      </c>
      <c r="J73" s="205">
        <f t="shared" si="82"/>
        <v>0</v>
      </c>
      <c r="K73" s="205">
        <f t="shared" si="83"/>
        <v>0</v>
      </c>
      <c r="L73" s="205">
        <f t="shared" si="84"/>
        <v>0</v>
      </c>
      <c r="M73" s="205">
        <f t="shared" si="88"/>
        <v>0</v>
      </c>
      <c r="N73" s="205">
        <f t="shared" si="89"/>
        <v>0</v>
      </c>
      <c r="O73" s="364" t="str">
        <f t="shared" si="90"/>
        <v>0%</v>
      </c>
      <c r="P73" s="213">
        <f t="shared" si="85"/>
        <v>0</v>
      </c>
      <c r="Q73" s="92">
        <f t="shared" si="85"/>
        <v>0</v>
      </c>
      <c r="R73" s="92">
        <f t="shared" si="85"/>
        <v>0</v>
      </c>
      <c r="S73" s="92">
        <f t="shared" si="95"/>
        <v>0</v>
      </c>
      <c r="T73" s="92">
        <f t="shared" si="95"/>
        <v>0</v>
      </c>
      <c r="U73" s="92"/>
      <c r="W73" s="29" t="s">
        <v>52</v>
      </c>
      <c r="X73" s="9">
        <f t="shared" si="92"/>
        <v>0</v>
      </c>
      <c r="Y73" s="154">
        <v>0</v>
      </c>
      <c r="Z73" s="178">
        <f>SUMPRODUCT(B77:C77,$B$52:$C$52)/SUM($B$52:$C$52)</f>
        <v>0</v>
      </c>
      <c r="AA73" s="154"/>
      <c r="AI73" s="29"/>
      <c r="AJ73" s="29"/>
      <c r="AK73" s="29"/>
      <c r="AL73" s="29"/>
      <c r="AN73" s="29"/>
      <c r="AO73" s="29"/>
      <c r="AP73" s="29"/>
      <c r="AQ73" s="29"/>
      <c r="BH73" s="97"/>
      <c r="BI73" s="97"/>
      <c r="BJ73" s="97"/>
      <c r="BK73" s="97"/>
      <c r="BL73" s="97"/>
      <c r="BM73" s="97"/>
      <c r="BN73" s="97"/>
      <c r="BO73" s="97"/>
    </row>
    <row r="74" spans="1:67" x14ac:dyDescent="0.15">
      <c r="A74" s="76" t="s">
        <v>28</v>
      </c>
      <c r="B74" s="93">
        <f t="shared" si="75"/>
        <v>0</v>
      </c>
      <c r="C74" s="93">
        <f t="shared" si="76"/>
        <v>0</v>
      </c>
      <c r="D74" s="93">
        <f t="shared" si="77"/>
        <v>0</v>
      </c>
      <c r="E74" s="93">
        <f t="shared" si="78"/>
        <v>0</v>
      </c>
      <c r="F74" s="93">
        <f t="shared" si="79"/>
        <v>0</v>
      </c>
      <c r="G74" s="206">
        <f t="shared" si="80"/>
        <v>0</v>
      </c>
      <c r="H74" s="206">
        <f t="shared" si="87"/>
        <v>0</v>
      </c>
      <c r="I74" s="206">
        <f t="shared" si="81"/>
        <v>0</v>
      </c>
      <c r="J74" s="206">
        <f t="shared" si="82"/>
        <v>0</v>
      </c>
      <c r="K74" s="206">
        <f t="shared" si="83"/>
        <v>0</v>
      </c>
      <c r="L74" s="206">
        <f t="shared" si="84"/>
        <v>0</v>
      </c>
      <c r="M74" s="206">
        <f t="shared" si="88"/>
        <v>0</v>
      </c>
      <c r="N74" s="206">
        <f t="shared" si="89"/>
        <v>0</v>
      </c>
      <c r="O74" s="364" t="str">
        <f t="shared" si="90"/>
        <v>0%</v>
      </c>
      <c r="P74" s="213">
        <f t="shared" si="85"/>
        <v>0</v>
      </c>
      <c r="Q74" s="92">
        <f t="shared" si="85"/>
        <v>0</v>
      </c>
      <c r="R74" s="92">
        <f t="shared" si="85"/>
        <v>0</v>
      </c>
      <c r="S74" s="92">
        <f t="shared" si="95"/>
        <v>0</v>
      </c>
      <c r="T74" s="92">
        <f t="shared" si="95"/>
        <v>0</v>
      </c>
      <c r="U74" s="92"/>
      <c r="W74" s="29" t="s">
        <v>545</v>
      </c>
      <c r="X74" s="9">
        <f t="shared" si="92"/>
        <v>3.5795395195136618E-3</v>
      </c>
      <c r="Y74" s="154">
        <v>1.3542462935175485E-3</v>
      </c>
      <c r="Z74" s="178">
        <f t="shared" ref="Z74:Z77" si="96">SUMPRODUCT(B78:C78,$B$52:$C$52)/SUM($B$52:$C$52)</f>
        <v>2.2305764411027569E-3</v>
      </c>
      <c r="AA74" s="154"/>
      <c r="AI74" s="29"/>
      <c r="AJ74" s="29"/>
      <c r="AK74" s="29"/>
      <c r="AL74" s="29"/>
      <c r="AN74" s="29"/>
      <c r="AO74" s="29"/>
      <c r="AP74" s="29"/>
      <c r="AQ74" s="29"/>
      <c r="BH74" s="97"/>
      <c r="BI74" s="97"/>
      <c r="BJ74" s="97"/>
      <c r="BK74" s="97"/>
      <c r="BL74" s="97"/>
      <c r="BM74" s="97"/>
      <c r="BN74" s="97"/>
      <c r="BO74" s="97"/>
    </row>
    <row r="75" spans="1:67" x14ac:dyDescent="0.15">
      <c r="A75" s="65" t="s">
        <v>37</v>
      </c>
      <c r="B75" s="39">
        <f t="shared" si="75"/>
        <v>0.99703210526315778</v>
      </c>
      <c r="C75" s="39">
        <f t="shared" si="76"/>
        <v>0.99703210526315778</v>
      </c>
      <c r="D75" s="39">
        <f t="shared" si="77"/>
        <v>0.99703210526315778</v>
      </c>
      <c r="E75" s="39">
        <f t="shared" si="78"/>
        <v>0.99703210526315778</v>
      </c>
      <c r="F75" s="39">
        <f t="shared" si="79"/>
        <v>0.99703210526315778</v>
      </c>
      <c r="G75" s="207">
        <f t="shared" si="80"/>
        <v>0.99703210526315778</v>
      </c>
      <c r="H75" s="207">
        <f t="shared" si="87"/>
        <v>0.99703210526315778</v>
      </c>
      <c r="I75" s="207">
        <f t="shared" si="81"/>
        <v>0.99703210526315778</v>
      </c>
      <c r="J75" s="207">
        <f t="shared" si="82"/>
        <v>0.99703210526315778</v>
      </c>
      <c r="K75" s="207">
        <f t="shared" si="83"/>
        <v>0.99703210526315778</v>
      </c>
      <c r="L75" s="207">
        <f t="shared" si="84"/>
        <v>0.99703210526315778</v>
      </c>
      <c r="M75" s="207">
        <f t="shared" si="88"/>
        <v>0.99703210526315778</v>
      </c>
      <c r="N75" s="207">
        <f t="shared" si="89"/>
        <v>0.99703210526315778</v>
      </c>
      <c r="O75" s="366">
        <f>O76*99.96%</f>
        <v>0.99539540363467338</v>
      </c>
      <c r="P75" s="225">
        <f t="shared" si="85"/>
        <v>0.99656234609338856</v>
      </c>
      <c r="Q75" s="226">
        <f t="shared" si="85"/>
        <v>0.99703210526315778</v>
      </c>
      <c r="R75" s="226">
        <f t="shared" si="85"/>
        <v>0.99703210526315778</v>
      </c>
      <c r="S75" s="226">
        <f t="shared" si="95"/>
        <v>0.99703210526315778</v>
      </c>
      <c r="T75" s="226">
        <f t="shared" si="95"/>
        <v>0</v>
      </c>
      <c r="U75" s="226"/>
      <c r="W75" s="29" t="s">
        <v>544</v>
      </c>
      <c r="X75" s="9">
        <f t="shared" si="92"/>
        <v>4.1194623323420344E-4</v>
      </c>
      <c r="Y75" s="154">
        <v>4.246765380368619E-5</v>
      </c>
      <c r="Z75" s="178">
        <f t="shared" si="96"/>
        <v>1.8796992481203011E-4</v>
      </c>
      <c r="AA75" s="154"/>
      <c r="AI75" s="29"/>
      <c r="AJ75" s="29"/>
      <c r="AK75" s="29"/>
      <c r="AL75" s="29"/>
      <c r="AN75" s="29"/>
      <c r="AO75" s="29"/>
      <c r="AP75" s="29"/>
      <c r="AQ75" s="29"/>
      <c r="BH75" s="97"/>
      <c r="BI75" s="97"/>
      <c r="BJ75" s="97"/>
      <c r="BK75" s="97"/>
      <c r="BL75" s="97"/>
      <c r="BM75" s="97"/>
      <c r="BN75" s="97"/>
      <c r="BO75" s="97"/>
    </row>
    <row r="76" spans="1:67" x14ac:dyDescent="0.35">
      <c r="A76" s="40" t="s">
        <v>458</v>
      </c>
      <c r="B76" s="41">
        <f t="shared" si="75"/>
        <v>0.99743107769423556</v>
      </c>
      <c r="C76" s="41">
        <f t="shared" si="76"/>
        <v>0.99743107769423556</v>
      </c>
      <c r="D76" s="41">
        <f t="shared" si="77"/>
        <v>0.99743107769423556</v>
      </c>
      <c r="E76" s="41">
        <f t="shared" si="78"/>
        <v>0.99743107769423556</v>
      </c>
      <c r="F76" s="41">
        <f t="shared" si="79"/>
        <v>0.99743107769423556</v>
      </c>
      <c r="G76" s="208">
        <f t="shared" si="80"/>
        <v>0.99743107769423556</v>
      </c>
      <c r="H76" s="208">
        <f t="shared" si="87"/>
        <v>0.99743107769423556</v>
      </c>
      <c r="I76" s="208">
        <f t="shared" si="81"/>
        <v>0.99743107769423556</v>
      </c>
      <c r="J76" s="208">
        <f t="shared" si="82"/>
        <v>0.99743107769423556</v>
      </c>
      <c r="K76" s="208">
        <f t="shared" si="83"/>
        <v>0.99743107769423556</v>
      </c>
      <c r="L76" s="208">
        <f t="shared" si="84"/>
        <v>0.99743107769423556</v>
      </c>
      <c r="M76" s="208">
        <f t="shared" si="88"/>
        <v>0.99743107769423556</v>
      </c>
      <c r="N76" s="208">
        <f t="shared" si="89"/>
        <v>0.99743107769423556</v>
      </c>
      <c r="O76" s="364">
        <f t="shared" si="90"/>
        <v>0.9957937211231227</v>
      </c>
      <c r="P76" s="225">
        <f t="shared" si="85"/>
        <v>0.99696113054560676</v>
      </c>
      <c r="Q76" s="226">
        <f t="shared" si="85"/>
        <v>0.99743107769423545</v>
      </c>
      <c r="R76" s="226">
        <f t="shared" si="85"/>
        <v>0.99743107769423556</v>
      </c>
      <c r="S76" s="226">
        <f t="shared" si="95"/>
        <v>0.99743107769423556</v>
      </c>
      <c r="T76" s="226">
        <f t="shared" si="95"/>
        <v>0</v>
      </c>
      <c r="U76" s="226"/>
      <c r="W76" s="29" t="s">
        <v>53</v>
      </c>
      <c r="X76" s="9">
        <f t="shared" si="92"/>
        <v>0</v>
      </c>
      <c r="Y76" s="154">
        <v>0</v>
      </c>
      <c r="Z76" s="178">
        <f t="shared" si="96"/>
        <v>0</v>
      </c>
      <c r="AA76" s="154"/>
      <c r="AI76" s="29"/>
      <c r="AJ76" s="29"/>
      <c r="AK76" s="29"/>
      <c r="AL76" s="29"/>
      <c r="AN76" s="29"/>
      <c r="AO76" s="29"/>
      <c r="AP76" s="29"/>
      <c r="AQ76" s="29"/>
      <c r="BH76" s="97"/>
      <c r="BI76" s="97"/>
      <c r="BJ76" s="97"/>
      <c r="BK76" s="97"/>
      <c r="BL76" s="97"/>
      <c r="BM76" s="97"/>
      <c r="BN76" s="97"/>
      <c r="BO76" s="97"/>
    </row>
    <row r="77" spans="1:67" x14ac:dyDescent="0.15">
      <c r="A77" s="42" t="s">
        <v>52</v>
      </c>
      <c r="B77" s="53">
        <f t="shared" si="75"/>
        <v>0</v>
      </c>
      <c r="C77" s="53">
        <f t="shared" si="76"/>
        <v>0</v>
      </c>
      <c r="D77" s="53">
        <f t="shared" si="77"/>
        <v>0</v>
      </c>
      <c r="E77" s="53">
        <f t="shared" si="78"/>
        <v>0</v>
      </c>
      <c r="F77" s="53">
        <f t="shared" si="79"/>
        <v>0</v>
      </c>
      <c r="G77" s="204">
        <f t="shared" si="80"/>
        <v>0</v>
      </c>
      <c r="H77" s="204">
        <f t="shared" si="87"/>
        <v>0</v>
      </c>
      <c r="I77" s="204">
        <f t="shared" si="81"/>
        <v>0</v>
      </c>
      <c r="J77" s="204">
        <f t="shared" si="82"/>
        <v>0</v>
      </c>
      <c r="K77" s="204">
        <f t="shared" si="83"/>
        <v>0</v>
      </c>
      <c r="L77" s="204">
        <f t="shared" si="84"/>
        <v>0</v>
      </c>
      <c r="M77" s="204">
        <f t="shared" si="88"/>
        <v>0</v>
      </c>
      <c r="N77" s="204">
        <f t="shared" si="89"/>
        <v>0</v>
      </c>
      <c r="O77" s="364">
        <f t="shared" si="90"/>
        <v>0</v>
      </c>
      <c r="P77" s="213">
        <f t="shared" si="85"/>
        <v>0</v>
      </c>
      <c r="Q77" s="92">
        <f t="shared" si="85"/>
        <v>0</v>
      </c>
      <c r="R77" s="92">
        <f t="shared" si="85"/>
        <v>0</v>
      </c>
      <c r="S77" s="92">
        <f t="shared" si="95"/>
        <v>0</v>
      </c>
      <c r="T77" s="92">
        <f t="shared" si="95"/>
        <v>0</v>
      </c>
      <c r="U77" s="92"/>
      <c r="W77" s="29" t="s">
        <v>54</v>
      </c>
      <c r="X77" s="9">
        <f t="shared" si="92"/>
        <v>2.1479312412967278E-4</v>
      </c>
      <c r="Y77" s="154">
        <v>1.0852844860942027E-4</v>
      </c>
      <c r="Z77" s="178">
        <f t="shared" si="96"/>
        <v>1.5037593984962405E-4</v>
      </c>
      <c r="AA77" s="154"/>
      <c r="AI77" s="29"/>
      <c r="AJ77" s="29"/>
      <c r="AK77" s="29"/>
      <c r="AL77" s="29"/>
      <c r="AN77" s="29"/>
      <c r="AO77" s="29"/>
      <c r="AP77" s="29"/>
      <c r="AQ77" s="29"/>
      <c r="BH77" s="97"/>
      <c r="BI77" s="97"/>
      <c r="BJ77" s="97"/>
      <c r="BK77" s="97"/>
      <c r="BL77" s="97"/>
      <c r="BM77" s="97"/>
      <c r="BN77" s="97"/>
      <c r="BO77" s="97"/>
    </row>
    <row r="78" spans="1:67" s="97" customFormat="1" x14ac:dyDescent="0.15">
      <c r="A78" s="42" t="s">
        <v>545</v>
      </c>
      <c r="B78" s="53">
        <f t="shared" ref="B78:B79" si="97">H32</f>
        <v>2.2305764411027569E-3</v>
      </c>
      <c r="C78" s="53">
        <f t="shared" ref="C78:C79" si="98">M32</f>
        <v>2.2305764411027569E-3</v>
      </c>
      <c r="D78" s="53">
        <f t="shared" ref="D78:D79" si="99">R32</f>
        <v>2.2305764411027569E-3</v>
      </c>
      <c r="E78" s="53">
        <f t="shared" ref="E78:E79" si="100">W32</f>
        <v>2.2305764411027569E-3</v>
      </c>
      <c r="F78" s="53">
        <f t="shared" ref="F78:F79" si="101">AB32</f>
        <v>2.2305764411027569E-3</v>
      </c>
      <c r="G78" s="204">
        <f t="shared" ref="G78:G79" si="102">AG32</f>
        <v>2.2305764411027569E-3</v>
      </c>
      <c r="H78" s="204">
        <f t="shared" si="87"/>
        <v>2.2305764411027569E-3</v>
      </c>
      <c r="I78" s="204">
        <f t="shared" si="81"/>
        <v>2.2305764411027569E-3</v>
      </c>
      <c r="J78" s="204">
        <f t="shared" si="82"/>
        <v>2.2305764411027569E-3</v>
      </c>
      <c r="K78" s="204">
        <f t="shared" si="83"/>
        <v>2.2305764411027569E-3</v>
      </c>
      <c r="L78" s="204">
        <f t="shared" si="84"/>
        <v>2.2305764411027569E-3</v>
      </c>
      <c r="M78" s="204">
        <f t="shared" si="88"/>
        <v>2.2305764411027569E-3</v>
      </c>
      <c r="N78" s="204">
        <f t="shared" si="89"/>
        <v>2.2305764411027569E-3</v>
      </c>
      <c r="O78" s="364">
        <f t="shared" si="90"/>
        <v>3.5795395195136618E-3</v>
      </c>
      <c r="P78" s="213">
        <f t="shared" si="85"/>
        <v>2.6177501108391671E-3</v>
      </c>
      <c r="Q78" s="92">
        <f t="shared" si="85"/>
        <v>2.2305764411027569E-3</v>
      </c>
      <c r="R78" s="92">
        <f t="shared" si="85"/>
        <v>2.2305764411027569E-3</v>
      </c>
      <c r="S78" s="92">
        <f t="shared" si="95"/>
        <v>2.2305764411027569E-3</v>
      </c>
      <c r="T78" s="92">
        <f t="shared" si="95"/>
        <v>0</v>
      </c>
      <c r="U78" s="92"/>
      <c r="W78" s="97" t="s">
        <v>55</v>
      </c>
      <c r="X78" s="9">
        <f t="shared" si="92"/>
        <v>2.6736728655754762E-4</v>
      </c>
      <c r="Y78" s="154">
        <v>3.3030397402867037E-5</v>
      </c>
      <c r="Z78" s="178">
        <f>SUMPRODUCT(B86:C86,$B$52:$C$52)/SUM($B$52:$C$52)</f>
        <v>1.2531328320802005E-4</v>
      </c>
      <c r="AA78" s="154"/>
    </row>
    <row r="79" spans="1:67" s="97" customFormat="1" x14ac:dyDescent="0.15">
      <c r="A79" s="42" t="s">
        <v>544</v>
      </c>
      <c r="B79" s="53">
        <f t="shared" si="97"/>
        <v>1.8796992481203009E-4</v>
      </c>
      <c r="C79" s="53">
        <f t="shared" si="98"/>
        <v>1.8796992481203009E-4</v>
      </c>
      <c r="D79" s="53">
        <f t="shared" si="99"/>
        <v>1.8796992481203009E-4</v>
      </c>
      <c r="E79" s="53">
        <f t="shared" si="100"/>
        <v>1.8796992481203009E-4</v>
      </c>
      <c r="F79" s="53">
        <f t="shared" si="101"/>
        <v>1.8796992481203009E-4</v>
      </c>
      <c r="G79" s="204">
        <f t="shared" si="102"/>
        <v>1.8796992481203009E-4</v>
      </c>
      <c r="H79" s="204">
        <f t="shared" si="87"/>
        <v>1.8796992481203009E-4</v>
      </c>
      <c r="I79" s="204">
        <f t="shared" si="81"/>
        <v>1.8796992481203009E-4</v>
      </c>
      <c r="J79" s="204">
        <f t="shared" si="82"/>
        <v>1.8796992481203009E-4</v>
      </c>
      <c r="K79" s="204">
        <f t="shared" si="83"/>
        <v>1.8796992481203009E-4</v>
      </c>
      <c r="L79" s="204">
        <f t="shared" si="84"/>
        <v>1.8796992481203009E-4</v>
      </c>
      <c r="M79" s="204">
        <f t="shared" si="88"/>
        <v>1.8796992481203009E-4</v>
      </c>
      <c r="N79" s="204">
        <f t="shared" si="89"/>
        <v>1.8796992481203009E-4</v>
      </c>
      <c r="O79" s="364">
        <f t="shared" si="90"/>
        <v>4.1194623323420344E-4</v>
      </c>
      <c r="P79" s="213">
        <f t="shared" si="85"/>
        <v>2.5225465628739524E-4</v>
      </c>
      <c r="Q79" s="92">
        <f t="shared" si="85"/>
        <v>1.8796992481203009E-4</v>
      </c>
      <c r="R79" s="92">
        <f t="shared" si="85"/>
        <v>1.8796992481203011E-4</v>
      </c>
      <c r="S79" s="92">
        <f t="shared" si="95"/>
        <v>1.8796992481203009E-4</v>
      </c>
      <c r="T79" s="92">
        <f t="shared" si="95"/>
        <v>0</v>
      </c>
      <c r="U79" s="92"/>
      <c r="W79" s="97" t="s">
        <v>56</v>
      </c>
      <c r="X79" s="9">
        <f t="shared" si="92"/>
        <v>0</v>
      </c>
      <c r="Y79" s="154">
        <v>0</v>
      </c>
      <c r="Z79" s="178">
        <f t="shared" ref="Z79:Z81" si="103">SUMPRODUCT(B87:C87,$B$52:$C$52)/SUM($B$52:$C$52)</f>
        <v>0</v>
      </c>
      <c r="AA79" s="154"/>
    </row>
    <row r="80" spans="1:67" x14ac:dyDescent="0.15">
      <c r="A80" s="42" t="s">
        <v>53</v>
      </c>
      <c r="B80" s="53">
        <f t="shared" ref="B80:B91" si="104">H34</f>
        <v>0</v>
      </c>
      <c r="C80" s="53">
        <f t="shared" ref="C80:C91" si="105">M34</f>
        <v>0</v>
      </c>
      <c r="D80" s="53">
        <f t="shared" ref="D80:D91" si="106">R34</f>
        <v>0</v>
      </c>
      <c r="E80" s="53">
        <f t="shared" ref="E80:E91" si="107">W34</f>
        <v>0</v>
      </c>
      <c r="F80" s="53">
        <f t="shared" ref="F80:F91" si="108">AB34</f>
        <v>0</v>
      </c>
      <c r="G80" s="204">
        <f t="shared" ref="G80:G91" si="109">AG34</f>
        <v>0</v>
      </c>
      <c r="H80" s="204">
        <f t="shared" si="87"/>
        <v>0</v>
      </c>
      <c r="I80" s="204">
        <f t="shared" si="81"/>
        <v>0</v>
      </c>
      <c r="J80" s="204">
        <f t="shared" si="82"/>
        <v>0</v>
      </c>
      <c r="K80" s="204">
        <f t="shared" si="83"/>
        <v>0</v>
      </c>
      <c r="L80" s="204">
        <f t="shared" si="84"/>
        <v>0</v>
      </c>
      <c r="M80" s="204">
        <f t="shared" si="88"/>
        <v>0</v>
      </c>
      <c r="N80" s="204">
        <f t="shared" si="89"/>
        <v>0</v>
      </c>
      <c r="O80" s="364">
        <f t="shared" si="90"/>
        <v>0</v>
      </c>
      <c r="P80" s="213">
        <f t="shared" si="85"/>
        <v>0</v>
      </c>
      <c r="Q80" s="92">
        <f t="shared" si="85"/>
        <v>0</v>
      </c>
      <c r="R80" s="92">
        <f t="shared" si="85"/>
        <v>0</v>
      </c>
      <c r="S80" s="92">
        <f t="shared" si="95"/>
        <v>0</v>
      </c>
      <c r="T80" s="92">
        <f t="shared" si="95"/>
        <v>0</v>
      </c>
      <c r="U80" s="92"/>
      <c r="W80" s="29" t="s">
        <v>57</v>
      </c>
      <c r="X80" s="9">
        <f t="shared" si="92"/>
        <v>3.1821203574766351E-5</v>
      </c>
      <c r="Y80" s="154">
        <v>0</v>
      </c>
      <c r="Z80" s="178">
        <f t="shared" si="103"/>
        <v>1.2531328320802009E-5</v>
      </c>
      <c r="AA80" s="154"/>
      <c r="AI80" s="29"/>
      <c r="AJ80" s="29"/>
      <c r="AK80" s="29"/>
      <c r="AL80" s="29"/>
      <c r="AN80" s="29"/>
      <c r="AO80" s="29"/>
      <c r="AP80" s="29"/>
      <c r="AQ80" s="29"/>
      <c r="BH80" s="97"/>
      <c r="BI80" s="97"/>
      <c r="BJ80" s="97"/>
      <c r="BK80" s="97"/>
      <c r="BL80" s="97"/>
      <c r="BM80" s="97"/>
      <c r="BN80" s="97"/>
      <c r="BO80" s="97"/>
    </row>
    <row r="81" spans="1:67" x14ac:dyDescent="0.15">
      <c r="A81" s="42" t="s">
        <v>54</v>
      </c>
      <c r="B81" s="53">
        <f t="shared" si="104"/>
        <v>1.5037593984962405E-4</v>
      </c>
      <c r="C81" s="53">
        <f t="shared" si="105"/>
        <v>1.5037593984962405E-4</v>
      </c>
      <c r="D81" s="53">
        <f t="shared" si="106"/>
        <v>1.5037593984962405E-4</v>
      </c>
      <c r="E81" s="53">
        <f t="shared" si="107"/>
        <v>1.5037593984962405E-4</v>
      </c>
      <c r="F81" s="53">
        <f t="shared" si="108"/>
        <v>1.5037593984962405E-4</v>
      </c>
      <c r="G81" s="204">
        <f t="shared" si="109"/>
        <v>1.5037593984962405E-4</v>
      </c>
      <c r="H81" s="204">
        <f t="shared" si="87"/>
        <v>1.5037593984962405E-4</v>
      </c>
      <c r="I81" s="204">
        <f t="shared" si="81"/>
        <v>1.5037593984962405E-4</v>
      </c>
      <c r="J81" s="204">
        <f t="shared" si="82"/>
        <v>1.5037593984962405E-4</v>
      </c>
      <c r="K81" s="204">
        <f t="shared" si="83"/>
        <v>1.5037593984962405E-4</v>
      </c>
      <c r="L81" s="204">
        <f t="shared" si="84"/>
        <v>1.5037593984962405E-4</v>
      </c>
      <c r="M81" s="204">
        <f t="shared" si="88"/>
        <v>1.5037593984962405E-4</v>
      </c>
      <c r="N81" s="204">
        <f t="shared" si="89"/>
        <v>1.5037593984962405E-4</v>
      </c>
      <c r="O81" s="364">
        <f t="shared" si="90"/>
        <v>2.1479312412967278E-4</v>
      </c>
      <c r="P81" s="213">
        <f t="shared" si="85"/>
        <v>1.6886468726676868E-4</v>
      </c>
      <c r="Q81" s="92">
        <f t="shared" si="85"/>
        <v>1.5037593984962405E-4</v>
      </c>
      <c r="R81" s="92">
        <f t="shared" si="85"/>
        <v>1.5037593984962408E-4</v>
      </c>
      <c r="S81" s="92">
        <f t="shared" si="95"/>
        <v>1.5037593984962405E-4</v>
      </c>
      <c r="T81" s="92">
        <f t="shared" si="95"/>
        <v>0</v>
      </c>
      <c r="U81" s="92"/>
      <c r="W81" s="29" t="s">
        <v>58</v>
      </c>
      <c r="X81" s="9">
        <f t="shared" si="92"/>
        <v>6.5544761711067623E-4</v>
      </c>
      <c r="Y81" s="154">
        <v>4.0108339703481404E-4</v>
      </c>
      <c r="Z81" s="178">
        <f t="shared" si="103"/>
        <v>5.0125313283208019E-4</v>
      </c>
      <c r="AA81" s="154"/>
      <c r="AI81" s="29"/>
      <c r="AJ81" s="29"/>
      <c r="AK81" s="29"/>
      <c r="AL81" s="29"/>
      <c r="AN81" s="29"/>
      <c r="AO81" s="29"/>
      <c r="AP81" s="29"/>
      <c r="AQ81" s="29"/>
      <c r="BH81" s="97"/>
      <c r="BI81" s="97"/>
      <c r="BJ81" s="97"/>
      <c r="BK81" s="97"/>
      <c r="BL81" s="97"/>
      <c r="BM81" s="97"/>
      <c r="BN81" s="97"/>
      <c r="BO81" s="97"/>
    </row>
    <row r="82" spans="1:67" x14ac:dyDescent="0.15">
      <c r="A82" s="72" t="s">
        <v>38</v>
      </c>
      <c r="B82" s="61">
        <f t="shared" si="104"/>
        <v>0</v>
      </c>
      <c r="C82" s="61">
        <f t="shared" si="105"/>
        <v>0</v>
      </c>
      <c r="D82" s="61">
        <f t="shared" si="106"/>
        <v>0</v>
      </c>
      <c r="E82" s="61">
        <f t="shared" si="107"/>
        <v>0</v>
      </c>
      <c r="F82" s="61">
        <f t="shared" si="108"/>
        <v>0</v>
      </c>
      <c r="G82" s="205">
        <f t="shared" si="109"/>
        <v>0</v>
      </c>
      <c r="H82" s="205">
        <f t="shared" si="87"/>
        <v>0</v>
      </c>
      <c r="I82" s="205">
        <f t="shared" si="81"/>
        <v>0</v>
      </c>
      <c r="J82" s="205">
        <f t="shared" si="82"/>
        <v>0</v>
      </c>
      <c r="K82" s="205">
        <f t="shared" si="83"/>
        <v>0</v>
      </c>
      <c r="L82" s="205">
        <f t="shared" si="84"/>
        <v>0</v>
      </c>
      <c r="M82" s="205">
        <f t="shared" si="88"/>
        <v>0</v>
      </c>
      <c r="N82" s="205">
        <f t="shared" si="89"/>
        <v>0</v>
      </c>
      <c r="O82" s="364" t="str">
        <f t="shared" si="90"/>
        <v>0%</v>
      </c>
      <c r="P82" s="213">
        <f t="shared" si="85"/>
        <v>0</v>
      </c>
      <c r="Q82" s="92">
        <f t="shared" si="85"/>
        <v>0</v>
      </c>
      <c r="R82" s="92">
        <f t="shared" si="85"/>
        <v>0</v>
      </c>
      <c r="S82" s="92">
        <f t="shared" si="95"/>
        <v>0</v>
      </c>
      <c r="T82" s="92">
        <f t="shared" si="95"/>
        <v>0</v>
      </c>
      <c r="U82" s="92"/>
      <c r="AA82" s="154"/>
      <c r="AI82" s="29"/>
      <c r="AJ82" s="29"/>
      <c r="AK82" s="29"/>
      <c r="AL82" s="29"/>
      <c r="AN82" s="29"/>
      <c r="AO82" s="29"/>
      <c r="AP82" s="29"/>
      <c r="AQ82" s="29"/>
      <c r="BH82" s="97"/>
      <c r="BI82" s="97"/>
      <c r="BJ82" s="97"/>
      <c r="BK82" s="97"/>
      <c r="BL82" s="97"/>
      <c r="BM82" s="97"/>
      <c r="BN82" s="97"/>
      <c r="BO82" s="97"/>
    </row>
    <row r="83" spans="1:67" x14ac:dyDescent="0.15">
      <c r="A83" s="76" t="s">
        <v>28</v>
      </c>
      <c r="B83" s="93">
        <f t="shared" si="104"/>
        <v>0</v>
      </c>
      <c r="C83" s="93">
        <f t="shared" si="105"/>
        <v>0</v>
      </c>
      <c r="D83" s="93">
        <f t="shared" si="106"/>
        <v>0</v>
      </c>
      <c r="E83" s="93">
        <f t="shared" si="107"/>
        <v>0</v>
      </c>
      <c r="F83" s="93">
        <f t="shared" si="108"/>
        <v>0</v>
      </c>
      <c r="G83" s="206">
        <f t="shared" si="109"/>
        <v>0</v>
      </c>
      <c r="H83" s="206">
        <f t="shared" si="87"/>
        <v>0</v>
      </c>
      <c r="I83" s="206">
        <f t="shared" si="81"/>
        <v>0</v>
      </c>
      <c r="J83" s="206">
        <f t="shared" si="82"/>
        <v>0</v>
      </c>
      <c r="K83" s="206">
        <f t="shared" si="83"/>
        <v>0</v>
      </c>
      <c r="L83" s="206">
        <f t="shared" si="84"/>
        <v>0</v>
      </c>
      <c r="M83" s="206">
        <f t="shared" si="88"/>
        <v>0</v>
      </c>
      <c r="N83" s="206">
        <f t="shared" si="89"/>
        <v>0</v>
      </c>
      <c r="O83" s="364" t="str">
        <f t="shared" si="90"/>
        <v>0%</v>
      </c>
      <c r="P83" s="213">
        <f t="shared" si="85"/>
        <v>0</v>
      </c>
      <c r="Q83" s="92">
        <f t="shared" si="85"/>
        <v>0</v>
      </c>
      <c r="R83" s="92">
        <f t="shared" si="85"/>
        <v>0</v>
      </c>
      <c r="S83" s="92">
        <f t="shared" si="95"/>
        <v>0</v>
      </c>
      <c r="T83" s="92">
        <f t="shared" si="95"/>
        <v>0</v>
      </c>
      <c r="U83" s="92"/>
      <c r="AA83" s="154"/>
      <c r="AI83" s="29"/>
      <c r="AJ83" s="29"/>
      <c r="AK83" s="29"/>
      <c r="AL83" s="29"/>
      <c r="AN83" s="29"/>
      <c r="AO83" s="29"/>
      <c r="AP83" s="29"/>
      <c r="AQ83" s="29"/>
      <c r="BH83" s="97"/>
      <c r="BI83" s="97"/>
      <c r="BJ83" s="97"/>
      <c r="BK83" s="97"/>
      <c r="BL83" s="97"/>
      <c r="BM83" s="97"/>
      <c r="BN83" s="97"/>
      <c r="BO83" s="97"/>
    </row>
    <row r="84" spans="1:67" x14ac:dyDescent="0.15">
      <c r="A84" s="65" t="s">
        <v>36</v>
      </c>
      <c r="B84" s="39">
        <f t="shared" si="104"/>
        <v>0.99936090225563912</v>
      </c>
      <c r="C84" s="39">
        <f t="shared" si="105"/>
        <v>0.99936090225563912</v>
      </c>
      <c r="D84" s="39">
        <f t="shared" si="106"/>
        <v>0.99936090225563912</v>
      </c>
      <c r="E84" s="39">
        <f t="shared" si="107"/>
        <v>0.99936090225563912</v>
      </c>
      <c r="F84" s="39">
        <f t="shared" si="108"/>
        <v>0.99936090225563912</v>
      </c>
      <c r="G84" s="207">
        <f t="shared" si="109"/>
        <v>0.99936090225563912</v>
      </c>
      <c r="H84" s="207">
        <f t="shared" si="87"/>
        <v>0.99936090225563912</v>
      </c>
      <c r="I84" s="207">
        <f t="shared" si="81"/>
        <v>0.99936090225563912</v>
      </c>
      <c r="J84" s="207">
        <f t="shared" si="82"/>
        <v>0.99936090225563912</v>
      </c>
      <c r="K84" s="207">
        <f t="shared" si="83"/>
        <v>0.99936090225563912</v>
      </c>
      <c r="L84" s="207">
        <f t="shared" si="84"/>
        <v>0.99936090225563912</v>
      </c>
      <c r="M84" s="207">
        <f t="shared" si="88"/>
        <v>0.99936090225563912</v>
      </c>
      <c r="N84" s="207">
        <f t="shared" si="89"/>
        <v>0.99936090225563912</v>
      </c>
      <c r="O84" s="364">
        <f>O85</f>
        <v>0.999045363892757</v>
      </c>
      <c r="P84" s="225">
        <f t="shared" si="85"/>
        <v>0.99927033777106955</v>
      </c>
      <c r="Q84" s="226">
        <f t="shared" si="85"/>
        <v>0.99936090225563912</v>
      </c>
      <c r="R84" s="226">
        <f t="shared" si="85"/>
        <v>0.99936090225563901</v>
      </c>
      <c r="S84" s="226">
        <f t="shared" si="95"/>
        <v>0.99936090225563912</v>
      </c>
      <c r="T84" s="226">
        <f t="shared" si="95"/>
        <v>0</v>
      </c>
      <c r="U84" s="226"/>
      <c r="AA84" s="154"/>
      <c r="AI84" s="29"/>
      <c r="AJ84" s="29"/>
      <c r="AK84" s="29"/>
      <c r="AL84" s="29"/>
      <c r="AN84" s="29"/>
      <c r="AO84" s="29"/>
      <c r="AP84" s="29"/>
      <c r="AQ84" s="29"/>
      <c r="BH84" s="97"/>
      <c r="BI84" s="97"/>
      <c r="BJ84" s="97"/>
      <c r="BK84" s="97"/>
      <c r="BL84" s="97"/>
      <c r="BM84" s="97"/>
      <c r="BN84" s="97"/>
      <c r="BO84" s="97"/>
    </row>
    <row r="85" spans="1:67" x14ac:dyDescent="0.35">
      <c r="A85" s="40" t="s">
        <v>460</v>
      </c>
      <c r="B85" s="41">
        <f t="shared" si="104"/>
        <v>0.99936090225563912</v>
      </c>
      <c r="C85" s="41">
        <f t="shared" si="105"/>
        <v>0.99936090225563912</v>
      </c>
      <c r="D85" s="41">
        <f t="shared" si="106"/>
        <v>0.99936090225563912</v>
      </c>
      <c r="E85" s="41">
        <f t="shared" si="107"/>
        <v>0.99936090225563912</v>
      </c>
      <c r="F85" s="41">
        <f t="shared" si="108"/>
        <v>0.99936090225563912</v>
      </c>
      <c r="G85" s="208">
        <f t="shared" si="109"/>
        <v>0.99936090225563912</v>
      </c>
      <c r="H85" s="208">
        <f t="shared" si="87"/>
        <v>0.99936090225563912</v>
      </c>
      <c r="I85" s="208">
        <f t="shared" si="81"/>
        <v>0.99936090225563912</v>
      </c>
      <c r="J85" s="208">
        <f t="shared" si="82"/>
        <v>0.99936090225563912</v>
      </c>
      <c r="K85" s="208">
        <f t="shared" si="83"/>
        <v>0.99936090225563912</v>
      </c>
      <c r="L85" s="208">
        <f t="shared" si="84"/>
        <v>0.99936090225563912</v>
      </c>
      <c r="M85" s="208">
        <f t="shared" si="88"/>
        <v>0.99936090225563912</v>
      </c>
      <c r="N85" s="208">
        <f t="shared" si="89"/>
        <v>0.99936090225563912</v>
      </c>
      <c r="O85" s="364">
        <f t="shared" si="90"/>
        <v>0.999045363892757</v>
      </c>
      <c r="P85" s="225">
        <f t="shared" si="85"/>
        <v>0.99927033777106955</v>
      </c>
      <c r="Q85" s="226">
        <f t="shared" si="85"/>
        <v>0.99936090225563912</v>
      </c>
      <c r="R85" s="226">
        <f t="shared" si="85"/>
        <v>0.99936090225563901</v>
      </c>
      <c r="S85" s="226">
        <f t="shared" si="95"/>
        <v>0.99936090225563912</v>
      </c>
      <c r="T85" s="226">
        <f t="shared" si="95"/>
        <v>0</v>
      </c>
      <c r="U85" s="226"/>
      <c r="AA85" s="154"/>
      <c r="AI85" s="29"/>
      <c r="AJ85" s="29"/>
      <c r="AK85" s="29"/>
      <c r="AL85" s="29"/>
      <c r="AN85" s="29"/>
      <c r="AO85" s="29"/>
      <c r="AP85" s="29"/>
      <c r="AQ85" s="29"/>
      <c r="BH85" s="97"/>
      <c r="BI85" s="97"/>
      <c r="BJ85" s="97"/>
      <c r="BK85" s="97"/>
      <c r="BL85" s="97"/>
      <c r="BM85" s="97"/>
      <c r="BN85" s="97"/>
      <c r="BO85" s="97"/>
    </row>
    <row r="86" spans="1:67" x14ac:dyDescent="0.15">
      <c r="A86" s="42" t="s">
        <v>55</v>
      </c>
      <c r="B86" s="53">
        <f t="shared" si="104"/>
        <v>1.2531328320802005E-4</v>
      </c>
      <c r="C86" s="53">
        <f t="shared" si="105"/>
        <v>1.2531328320802005E-4</v>
      </c>
      <c r="D86" s="53">
        <f t="shared" si="106"/>
        <v>1.2531328320802005E-4</v>
      </c>
      <c r="E86" s="53">
        <f t="shared" si="107"/>
        <v>1.2531328320802005E-4</v>
      </c>
      <c r="F86" s="53">
        <f t="shared" si="108"/>
        <v>1.2531328320802005E-4</v>
      </c>
      <c r="G86" s="204">
        <f t="shared" si="109"/>
        <v>1.2531328320802005E-4</v>
      </c>
      <c r="H86" s="204">
        <f t="shared" si="87"/>
        <v>1.2531328320802005E-4</v>
      </c>
      <c r="I86" s="204">
        <f t="shared" si="81"/>
        <v>1.2531328320802005E-4</v>
      </c>
      <c r="J86" s="204">
        <f t="shared" si="82"/>
        <v>1.2531328320802005E-4</v>
      </c>
      <c r="K86" s="204">
        <f t="shared" si="83"/>
        <v>1.2531328320802005E-4</v>
      </c>
      <c r="L86" s="204">
        <f t="shared" si="84"/>
        <v>1.2531328320802005E-4</v>
      </c>
      <c r="M86" s="204">
        <f t="shared" si="88"/>
        <v>1.2531328320802005E-4</v>
      </c>
      <c r="N86" s="204">
        <f t="shared" si="89"/>
        <v>1.2531328320802005E-4</v>
      </c>
      <c r="O86" s="364">
        <f t="shared" si="90"/>
        <v>2.6736728655754762E-4</v>
      </c>
      <c r="P86" s="213">
        <f t="shared" si="85"/>
        <v>1.6608502163274779E-4</v>
      </c>
      <c r="Q86" s="92">
        <f t="shared" si="85"/>
        <v>1.2531328320802005E-4</v>
      </c>
      <c r="R86" s="92">
        <f t="shared" si="85"/>
        <v>1.2531328320802005E-4</v>
      </c>
      <c r="S86" s="92">
        <f t="shared" si="95"/>
        <v>1.2531328320802005E-4</v>
      </c>
      <c r="T86" s="92">
        <f t="shared" si="95"/>
        <v>0</v>
      </c>
      <c r="U86" s="92"/>
      <c r="AA86" s="154"/>
      <c r="AI86" s="29"/>
      <c r="AJ86" s="29"/>
      <c r="AK86" s="29"/>
      <c r="AL86" s="29"/>
      <c r="AN86" s="29"/>
      <c r="AO86" s="29"/>
      <c r="AP86" s="29"/>
      <c r="AQ86" s="29"/>
      <c r="BH86" s="97"/>
      <c r="BI86" s="97"/>
      <c r="BJ86" s="97"/>
      <c r="BK86" s="97"/>
      <c r="BL86" s="97"/>
      <c r="BM86" s="97"/>
      <c r="BN86" s="97"/>
      <c r="BO86" s="97"/>
    </row>
    <row r="87" spans="1:67" x14ac:dyDescent="0.15">
      <c r="A87" s="42" t="s">
        <v>56</v>
      </c>
      <c r="B87" s="53">
        <f t="shared" si="104"/>
        <v>0</v>
      </c>
      <c r="C87" s="53">
        <f t="shared" si="105"/>
        <v>0</v>
      </c>
      <c r="D87" s="53">
        <f t="shared" si="106"/>
        <v>0</v>
      </c>
      <c r="E87" s="53">
        <f t="shared" si="107"/>
        <v>0</v>
      </c>
      <c r="F87" s="53">
        <f t="shared" si="108"/>
        <v>0</v>
      </c>
      <c r="G87" s="204">
        <f t="shared" si="109"/>
        <v>0</v>
      </c>
      <c r="H87" s="204">
        <f t="shared" si="87"/>
        <v>0</v>
      </c>
      <c r="I87" s="204">
        <f t="shared" si="81"/>
        <v>0</v>
      </c>
      <c r="J87" s="204">
        <f t="shared" si="82"/>
        <v>0</v>
      </c>
      <c r="K87" s="204">
        <f t="shared" si="83"/>
        <v>0</v>
      </c>
      <c r="L87" s="204">
        <f t="shared" si="84"/>
        <v>0</v>
      </c>
      <c r="M87" s="204">
        <f t="shared" si="88"/>
        <v>0</v>
      </c>
      <c r="N87" s="204">
        <f t="shared" si="89"/>
        <v>0</v>
      </c>
      <c r="O87" s="364">
        <f t="shared" si="90"/>
        <v>0</v>
      </c>
      <c r="P87" s="213">
        <f t="shared" ref="P87:Q93" si="110">IF(P$53=0,0%,SUMPRODUCT(($B$50:$O$50=P$50)*$B$53:$O$53*$B87:$O87)/P$53)</f>
        <v>0</v>
      </c>
      <c r="Q87" s="92">
        <f t="shared" si="110"/>
        <v>0</v>
      </c>
      <c r="R87" s="92">
        <f t="shared" ref="R87:T93" si="111">IF(R$53=0,0%,SUMPRODUCT(($B$50:$O$50=R$50)*$B$53:$O$53*$B87:$O87)/R$53)</f>
        <v>0</v>
      </c>
      <c r="S87" s="92">
        <f t="shared" si="111"/>
        <v>0</v>
      </c>
      <c r="T87" s="92">
        <f t="shared" si="111"/>
        <v>0</v>
      </c>
      <c r="U87" s="92"/>
      <c r="AA87" s="154"/>
      <c r="AI87" s="29"/>
      <c r="AJ87" s="29"/>
      <c r="AK87" s="29"/>
      <c r="AL87" s="29"/>
      <c r="AN87" s="29"/>
      <c r="AO87" s="29"/>
      <c r="AP87" s="29"/>
      <c r="AQ87" s="29"/>
      <c r="BH87" s="97"/>
      <c r="BI87" s="97"/>
      <c r="BJ87" s="97"/>
      <c r="BK87" s="97"/>
      <c r="BL87" s="97"/>
      <c r="BM87" s="97"/>
      <c r="BN87" s="97"/>
      <c r="BO87" s="97"/>
    </row>
    <row r="88" spans="1:67" x14ac:dyDescent="0.15">
      <c r="A88" s="42" t="s">
        <v>57</v>
      </c>
      <c r="B88" s="53">
        <f t="shared" si="104"/>
        <v>1.2531328320802011E-5</v>
      </c>
      <c r="C88" s="53">
        <f t="shared" si="105"/>
        <v>1.2531328320802011E-5</v>
      </c>
      <c r="D88" s="53">
        <f t="shared" si="106"/>
        <v>1.2531328320802011E-5</v>
      </c>
      <c r="E88" s="53">
        <f t="shared" si="107"/>
        <v>1.2531328320802011E-5</v>
      </c>
      <c r="F88" s="53">
        <f t="shared" si="108"/>
        <v>1.2531328320802011E-5</v>
      </c>
      <c r="G88" s="204">
        <f t="shared" si="109"/>
        <v>1.2531328320802011E-5</v>
      </c>
      <c r="H88" s="204">
        <f t="shared" si="87"/>
        <v>1.2531328320802011E-5</v>
      </c>
      <c r="I88" s="204">
        <f t="shared" si="81"/>
        <v>1.2531328320802011E-5</v>
      </c>
      <c r="J88" s="204">
        <f t="shared" si="82"/>
        <v>1.2531328320802011E-5</v>
      </c>
      <c r="K88" s="204">
        <f t="shared" si="83"/>
        <v>1.2531328320802011E-5</v>
      </c>
      <c r="L88" s="204">
        <f t="shared" si="84"/>
        <v>1.2531328320802011E-5</v>
      </c>
      <c r="M88" s="204">
        <f t="shared" si="88"/>
        <v>1.2531328320802011E-5</v>
      </c>
      <c r="N88" s="204">
        <f t="shared" si="89"/>
        <v>1.2531328320802011E-5</v>
      </c>
      <c r="O88" s="364">
        <f t="shared" si="90"/>
        <v>3.1821203574766351E-5</v>
      </c>
      <c r="P88" s="213">
        <f t="shared" si="110"/>
        <v>1.806782662113575E-5</v>
      </c>
      <c r="Q88" s="92">
        <f t="shared" si="110"/>
        <v>1.2531328320802011E-5</v>
      </c>
      <c r="R88" s="92">
        <f t="shared" si="111"/>
        <v>1.2531328320802009E-5</v>
      </c>
      <c r="S88" s="92">
        <f t="shared" si="111"/>
        <v>1.2531328320802011E-5</v>
      </c>
      <c r="T88" s="92">
        <f t="shared" si="111"/>
        <v>0</v>
      </c>
      <c r="U88" s="92"/>
      <c r="AA88" s="154"/>
      <c r="AI88" s="29"/>
      <c r="AJ88" s="29"/>
      <c r="AK88" s="29"/>
      <c r="AL88" s="29"/>
      <c r="AN88" s="29"/>
      <c r="AO88" s="29"/>
      <c r="AP88" s="29"/>
      <c r="AQ88" s="29"/>
      <c r="BH88" s="97"/>
      <c r="BI88" s="97"/>
      <c r="BJ88" s="97"/>
      <c r="BK88" s="97"/>
      <c r="BL88" s="97"/>
      <c r="BM88" s="97"/>
      <c r="BN88" s="97"/>
      <c r="BO88" s="97"/>
    </row>
    <row r="89" spans="1:67" x14ac:dyDescent="0.15">
      <c r="A89" s="42" t="s">
        <v>58</v>
      </c>
      <c r="B89" s="53">
        <f t="shared" si="104"/>
        <v>5.0125313283208019E-4</v>
      </c>
      <c r="C89" s="53">
        <f t="shared" si="105"/>
        <v>5.0125313283208019E-4</v>
      </c>
      <c r="D89" s="53">
        <f t="shared" si="106"/>
        <v>5.0125313283208019E-4</v>
      </c>
      <c r="E89" s="53">
        <f t="shared" si="107"/>
        <v>5.0125313283208019E-4</v>
      </c>
      <c r="F89" s="53">
        <f t="shared" si="108"/>
        <v>5.0125313283208019E-4</v>
      </c>
      <c r="G89" s="204">
        <f t="shared" si="109"/>
        <v>5.0125313283208019E-4</v>
      </c>
      <c r="H89" s="204">
        <f t="shared" si="87"/>
        <v>5.0125313283208019E-4</v>
      </c>
      <c r="I89" s="204">
        <f t="shared" si="81"/>
        <v>5.0125313283208019E-4</v>
      </c>
      <c r="J89" s="204">
        <f t="shared" si="82"/>
        <v>5.0125313283208019E-4</v>
      </c>
      <c r="K89" s="204">
        <f t="shared" si="83"/>
        <v>5.0125313283208019E-4</v>
      </c>
      <c r="L89" s="204">
        <f t="shared" si="84"/>
        <v>5.0125313283208019E-4</v>
      </c>
      <c r="M89" s="204">
        <f t="shared" si="88"/>
        <v>5.0125313283208019E-4</v>
      </c>
      <c r="N89" s="204">
        <f t="shared" si="89"/>
        <v>5.0125313283208019E-4</v>
      </c>
      <c r="O89" s="364">
        <f t="shared" si="90"/>
        <v>6.5544761711067623E-4</v>
      </c>
      <c r="P89" s="213">
        <f t="shared" si="110"/>
        <v>5.4550938067659844E-4</v>
      </c>
      <c r="Q89" s="92">
        <f t="shared" si="110"/>
        <v>5.0125313283208019E-4</v>
      </c>
      <c r="R89" s="92">
        <f t="shared" si="111"/>
        <v>5.0125313283208019E-4</v>
      </c>
      <c r="S89" s="92">
        <f t="shared" si="111"/>
        <v>5.0125313283208019E-4</v>
      </c>
      <c r="T89" s="92">
        <f t="shared" si="111"/>
        <v>0</v>
      </c>
      <c r="U89" s="92"/>
      <c r="AA89" s="154"/>
      <c r="AI89" s="29"/>
      <c r="AJ89" s="29"/>
      <c r="AK89" s="29"/>
      <c r="AL89" s="29"/>
      <c r="AN89" s="29"/>
      <c r="AO89" s="29"/>
      <c r="AP89" s="29"/>
      <c r="AQ89" s="29"/>
      <c r="BH89" s="97"/>
      <c r="BI89" s="97"/>
      <c r="BJ89" s="97"/>
      <c r="BK89" s="97"/>
      <c r="BL89" s="97"/>
      <c r="BM89" s="97"/>
      <c r="BN89" s="97"/>
      <c r="BO89" s="97"/>
    </row>
    <row r="90" spans="1:67" x14ac:dyDescent="0.15">
      <c r="A90" s="72" t="s">
        <v>39</v>
      </c>
      <c r="B90" s="61">
        <f t="shared" si="104"/>
        <v>0</v>
      </c>
      <c r="C90" s="61">
        <f t="shared" si="105"/>
        <v>0</v>
      </c>
      <c r="D90" s="61">
        <f t="shared" si="106"/>
        <v>0</v>
      </c>
      <c r="E90" s="61">
        <f t="shared" si="107"/>
        <v>0</v>
      </c>
      <c r="F90" s="61">
        <f t="shared" si="108"/>
        <v>0</v>
      </c>
      <c r="G90" s="205">
        <f t="shared" si="109"/>
        <v>0</v>
      </c>
      <c r="H90" s="205">
        <f t="shared" si="87"/>
        <v>0</v>
      </c>
      <c r="I90" s="205">
        <f t="shared" si="81"/>
        <v>0</v>
      </c>
      <c r="J90" s="205">
        <f t="shared" si="82"/>
        <v>0</v>
      </c>
      <c r="K90" s="205">
        <f t="shared" si="83"/>
        <v>0</v>
      </c>
      <c r="L90" s="205">
        <f t="shared" si="84"/>
        <v>0</v>
      </c>
      <c r="M90" s="205">
        <f t="shared" si="88"/>
        <v>0</v>
      </c>
      <c r="N90" s="205">
        <f t="shared" si="89"/>
        <v>0</v>
      </c>
      <c r="O90" s="364" t="str">
        <f t="shared" si="90"/>
        <v>0%</v>
      </c>
      <c r="P90" s="213">
        <f t="shared" si="110"/>
        <v>0</v>
      </c>
      <c r="Q90" s="92">
        <f t="shared" si="110"/>
        <v>0</v>
      </c>
      <c r="R90" s="92">
        <f t="shared" si="111"/>
        <v>0</v>
      </c>
      <c r="S90" s="92">
        <f t="shared" si="111"/>
        <v>0</v>
      </c>
      <c r="T90" s="92">
        <f t="shared" si="111"/>
        <v>0</v>
      </c>
      <c r="U90" s="92"/>
      <c r="AA90" s="154"/>
      <c r="AI90" s="29"/>
      <c r="AJ90" s="29"/>
      <c r="AK90" s="29"/>
      <c r="AL90" s="29"/>
      <c r="AN90" s="29"/>
      <c r="AO90" s="29"/>
      <c r="AP90" s="29"/>
      <c r="AQ90" s="29"/>
      <c r="BH90" s="97"/>
      <c r="BI90" s="97"/>
      <c r="BJ90" s="97"/>
      <c r="BK90" s="97"/>
      <c r="BL90" s="97"/>
      <c r="BM90" s="97"/>
      <c r="BN90" s="97"/>
      <c r="BO90" s="97"/>
    </row>
    <row r="91" spans="1:67" x14ac:dyDescent="0.15">
      <c r="A91" s="76" t="s">
        <v>28</v>
      </c>
      <c r="B91" s="93">
        <f t="shared" si="104"/>
        <v>0</v>
      </c>
      <c r="C91" s="93">
        <f t="shared" si="105"/>
        <v>0</v>
      </c>
      <c r="D91" s="93">
        <f t="shared" si="106"/>
        <v>0</v>
      </c>
      <c r="E91" s="93">
        <f t="shared" si="107"/>
        <v>0</v>
      </c>
      <c r="F91" s="93">
        <f t="shared" si="108"/>
        <v>0</v>
      </c>
      <c r="G91" s="206">
        <f t="shared" si="109"/>
        <v>0</v>
      </c>
      <c r="H91" s="206">
        <f t="shared" si="87"/>
        <v>0</v>
      </c>
      <c r="I91" s="206">
        <f t="shared" si="81"/>
        <v>0</v>
      </c>
      <c r="J91" s="206">
        <f t="shared" si="82"/>
        <v>0</v>
      </c>
      <c r="K91" s="206">
        <f t="shared" si="83"/>
        <v>0</v>
      </c>
      <c r="L91" s="206">
        <f t="shared" si="84"/>
        <v>0</v>
      </c>
      <c r="M91" s="206">
        <f t="shared" si="88"/>
        <v>0</v>
      </c>
      <c r="N91" s="206">
        <f t="shared" si="89"/>
        <v>0</v>
      </c>
      <c r="O91" s="364" t="str">
        <f t="shared" si="90"/>
        <v>0%</v>
      </c>
      <c r="P91" s="213">
        <f t="shared" si="110"/>
        <v>0</v>
      </c>
      <c r="Q91" s="92">
        <f t="shared" si="110"/>
        <v>0</v>
      </c>
      <c r="R91" s="92">
        <f t="shared" si="111"/>
        <v>0</v>
      </c>
      <c r="S91" s="92">
        <f t="shared" si="111"/>
        <v>0</v>
      </c>
      <c r="T91" s="92">
        <f t="shared" si="111"/>
        <v>0</v>
      </c>
      <c r="U91" s="92"/>
      <c r="AA91" s="154"/>
      <c r="AI91" s="29"/>
      <c r="AJ91" s="29"/>
      <c r="AK91" s="29"/>
      <c r="AL91" s="29"/>
      <c r="AN91" s="29"/>
      <c r="AO91" s="29"/>
      <c r="AP91" s="29"/>
      <c r="AQ91" s="29"/>
      <c r="BH91" s="97"/>
      <c r="BI91" s="97"/>
      <c r="BJ91" s="97"/>
      <c r="BK91" s="97"/>
      <c r="BL91" s="97"/>
      <c r="BM91" s="97"/>
      <c r="BN91" s="97"/>
      <c r="BO91" s="97"/>
    </row>
    <row r="92" spans="1:67" x14ac:dyDescent="0.15">
      <c r="A92" s="81" t="s">
        <v>478</v>
      </c>
      <c r="B92" s="8">
        <f>F46</f>
        <v>2.12E-2</v>
      </c>
      <c r="C92" s="8">
        <f>K46</f>
        <v>8.0000000000000002E-3</v>
      </c>
      <c r="D92" s="8">
        <f>P46</f>
        <v>0</v>
      </c>
      <c r="E92" s="8">
        <f>U46</f>
        <v>2E-3</v>
      </c>
      <c r="F92" s="8">
        <f>Z46</f>
        <v>2E-3</v>
      </c>
      <c r="G92" s="201">
        <f>AE46</f>
        <v>0</v>
      </c>
      <c r="H92" s="201">
        <f t="shared" si="87"/>
        <v>0</v>
      </c>
      <c r="I92" s="201">
        <f t="shared" si="81"/>
        <v>0</v>
      </c>
      <c r="J92" s="201">
        <f t="shared" si="82"/>
        <v>0</v>
      </c>
      <c r="K92" s="201">
        <f t="shared" si="83"/>
        <v>0</v>
      </c>
      <c r="L92" s="201">
        <f t="shared" si="84"/>
        <v>0</v>
      </c>
      <c r="M92" s="201">
        <f t="shared" si="88"/>
        <v>0</v>
      </c>
      <c r="N92" s="201">
        <f t="shared" si="89"/>
        <v>0</v>
      </c>
      <c r="O92" s="364" t="str">
        <f t="shared" si="90"/>
        <v>0%</v>
      </c>
      <c r="P92" s="213">
        <f t="shared" si="110"/>
        <v>7.6051651746811375E-4</v>
      </c>
      <c r="Q92" s="92">
        <f t="shared" si="110"/>
        <v>5.2719665271966528E-4</v>
      </c>
      <c r="R92" s="92">
        <f t="shared" si="111"/>
        <v>0</v>
      </c>
      <c r="S92" s="92">
        <f t="shared" si="111"/>
        <v>0</v>
      </c>
      <c r="T92" s="92">
        <f t="shared" si="111"/>
        <v>0</v>
      </c>
      <c r="U92" s="92"/>
      <c r="AA92" s="154"/>
      <c r="AI92" s="29"/>
      <c r="AJ92" s="29"/>
      <c r="AK92" s="29"/>
      <c r="AL92" s="29"/>
      <c r="AN92" s="29"/>
      <c r="AO92" s="29"/>
      <c r="AP92" s="29"/>
      <c r="AQ92" s="29"/>
      <c r="BH92" s="97"/>
      <c r="BI92" s="97"/>
      <c r="BJ92" s="97"/>
      <c r="BK92" s="97"/>
      <c r="BL92" s="97"/>
      <c r="BM92" s="97"/>
      <c r="BN92" s="97"/>
      <c r="BO92" s="97"/>
    </row>
    <row r="93" spans="1:67" x14ac:dyDescent="0.15">
      <c r="A93" s="81" t="s">
        <v>480</v>
      </c>
      <c r="B93" s="8">
        <f>G46</f>
        <v>0</v>
      </c>
      <c r="C93" s="8">
        <f>L46</f>
        <v>2E-3</v>
      </c>
      <c r="D93" s="8">
        <f>Q46</f>
        <v>0</v>
      </c>
      <c r="E93" s="8">
        <f>V46</f>
        <v>0</v>
      </c>
      <c r="F93" s="8">
        <f>AA46</f>
        <v>0</v>
      </c>
      <c r="G93" s="201">
        <f>AF46</f>
        <v>0</v>
      </c>
      <c r="H93" s="201">
        <f t="shared" si="87"/>
        <v>0</v>
      </c>
      <c r="I93" s="201">
        <f t="shared" si="81"/>
        <v>0</v>
      </c>
      <c r="J93" s="201">
        <f t="shared" si="82"/>
        <v>0</v>
      </c>
      <c r="K93" s="201">
        <f t="shared" si="83"/>
        <v>0</v>
      </c>
      <c r="L93" s="201">
        <f t="shared" si="84"/>
        <v>0</v>
      </c>
      <c r="M93" s="201">
        <f t="shared" si="88"/>
        <v>0</v>
      </c>
      <c r="N93" s="201">
        <f t="shared" si="89"/>
        <v>0</v>
      </c>
      <c r="O93" s="364" t="str">
        <f t="shared" si="90"/>
        <v>0%</v>
      </c>
      <c r="P93" s="213">
        <f t="shared" si="110"/>
        <v>0</v>
      </c>
      <c r="Q93" s="92">
        <f t="shared" si="110"/>
        <v>0</v>
      </c>
      <c r="R93" s="92">
        <f t="shared" si="111"/>
        <v>0</v>
      </c>
      <c r="S93" s="92">
        <f t="shared" si="111"/>
        <v>0</v>
      </c>
      <c r="T93" s="92">
        <f t="shared" si="111"/>
        <v>0</v>
      </c>
      <c r="U93" s="92"/>
      <c r="AA93" s="154"/>
      <c r="AI93" s="29"/>
      <c r="AJ93" s="29"/>
      <c r="AK93" s="29"/>
      <c r="AL93" s="29"/>
      <c r="AN93" s="29"/>
      <c r="AO93" s="29"/>
      <c r="AP93" s="29"/>
      <c r="AQ93" s="29"/>
      <c r="BH93" s="97"/>
      <c r="BI93" s="97"/>
      <c r="BJ93" s="97"/>
      <c r="BK93" s="97"/>
      <c r="BL93" s="97"/>
      <c r="BM93" s="97"/>
      <c r="BN93" s="97"/>
      <c r="BO93" s="97"/>
    </row>
  </sheetData>
  <mergeCells count="33">
    <mergeCell ref="B2:C2"/>
    <mergeCell ref="E2:M2"/>
    <mergeCell ref="D2:D3"/>
    <mergeCell ref="E4:I4"/>
    <mergeCell ref="J4:N4"/>
    <mergeCell ref="E3:I3"/>
    <mergeCell ref="J3:N3"/>
    <mergeCell ref="O3:S3"/>
    <mergeCell ref="T3:X3"/>
    <mergeCell ref="Y3:AC3"/>
    <mergeCell ref="AD3:AH3"/>
    <mergeCell ref="A49:O49"/>
    <mergeCell ref="P49:U49"/>
    <mergeCell ref="A48:K48"/>
    <mergeCell ref="O4:S4"/>
    <mergeCell ref="T4:X4"/>
    <mergeCell ref="W49:X49"/>
    <mergeCell ref="AI3:AM3"/>
    <mergeCell ref="AN3:AR3"/>
    <mergeCell ref="AS3:AW3"/>
    <mergeCell ref="AX3:BB3"/>
    <mergeCell ref="Y4:AC4"/>
    <mergeCell ref="AD4:AH4"/>
    <mergeCell ref="AI4:AM4"/>
    <mergeCell ref="AN4:AR4"/>
    <mergeCell ref="AS4:AW4"/>
    <mergeCell ref="AX4:BB4"/>
    <mergeCell ref="BC4:BG4"/>
    <mergeCell ref="BH3:BL3"/>
    <mergeCell ref="BH4:BL4"/>
    <mergeCell ref="BM3:BQ3"/>
    <mergeCell ref="BM4:BQ4"/>
    <mergeCell ref="BC3:BG3"/>
  </mergeCells>
  <phoneticPr fontId="2" type="noConversion"/>
  <conditionalFormatting sqref="H21:I21">
    <cfRule type="cellIs" dxfId="12135" priority="578" operator="lessThan">
      <formula>#REF!</formula>
    </cfRule>
  </conditionalFormatting>
  <conditionalFormatting sqref="H9:I9">
    <cfRule type="cellIs" dxfId="12134" priority="580" operator="lessThan">
      <formula>#REF!</formula>
    </cfRule>
    <cfRule type="cellIs" dxfId="12133" priority="581" operator="greaterThan">
      <formula>#REF!</formula>
    </cfRule>
  </conditionalFormatting>
  <conditionalFormatting sqref="H10:I10">
    <cfRule type="cellIs" dxfId="12132" priority="579" operator="lessThan">
      <formula>#REF!</formula>
    </cfRule>
  </conditionalFormatting>
  <conditionalFormatting sqref="H11:I11">
    <cfRule type="cellIs" dxfId="12131" priority="577" operator="lessThan">
      <formula>#REF!</formula>
    </cfRule>
  </conditionalFormatting>
  <conditionalFormatting sqref="H12:I12">
    <cfRule type="cellIs" dxfId="12130" priority="576" operator="lessThan">
      <formula>#REF!</formula>
    </cfRule>
  </conditionalFormatting>
  <conditionalFormatting sqref="E19:G19 O13 O17 O19">
    <cfRule type="cellIs" dxfId="12129" priority="575" operator="greaterThan">
      <formula>#REF!</formula>
    </cfRule>
  </conditionalFormatting>
  <conditionalFormatting sqref="H20:I20">
    <cfRule type="cellIs" dxfId="12128" priority="582" operator="lessThan">
      <formula>#REF!</formula>
    </cfRule>
    <cfRule type="cellIs" dxfId="12127" priority="583" operator="lessThan">
      <formula>#REF!</formula>
    </cfRule>
  </conditionalFormatting>
  <conditionalFormatting sqref="M21">
    <cfRule type="cellIs" dxfId="12126" priority="572" operator="lessThan">
      <formula>#REF!</formula>
    </cfRule>
  </conditionalFormatting>
  <conditionalFormatting sqref="M11:N11">
    <cfRule type="cellIs" dxfId="12125" priority="571" operator="lessThan">
      <formula>#REF!</formula>
    </cfRule>
  </conditionalFormatting>
  <conditionalFormatting sqref="M12:N12">
    <cfRule type="cellIs" dxfId="12124" priority="570" operator="lessThan">
      <formula>#REF!</formula>
    </cfRule>
  </conditionalFormatting>
  <conditionalFormatting sqref="K19:L19">
    <cfRule type="cellIs" dxfId="12123" priority="569" operator="greaterThan">
      <formula>#REF!</formula>
    </cfRule>
  </conditionalFormatting>
  <conditionalFormatting sqref="M20">
    <cfRule type="cellIs" dxfId="12122" priority="573" operator="lessThan">
      <formula>#REF!</formula>
    </cfRule>
    <cfRule type="cellIs" dxfId="12121" priority="574" operator="lessThan">
      <formula>#REF!</formula>
    </cfRule>
  </conditionalFormatting>
  <conditionalFormatting sqref="G13">
    <cfRule type="cellIs" dxfId="12120" priority="566" operator="greaterThan">
      <formula>#REF!</formula>
    </cfRule>
  </conditionalFormatting>
  <conditionalFormatting sqref="E17:G17">
    <cfRule type="cellIs" dxfId="12119" priority="568" operator="greaterThan">
      <formula>#REF!</formula>
    </cfRule>
  </conditionalFormatting>
  <conditionalFormatting sqref="K17:L17">
    <cfRule type="cellIs" dxfId="12118" priority="565" operator="greaterThan">
      <formula>#REF!</formula>
    </cfRule>
  </conditionalFormatting>
  <conditionalFormatting sqref="G14">
    <cfRule type="cellIs" dxfId="12117" priority="562" operator="greaterThan">
      <formula>#REF!</formula>
    </cfRule>
  </conditionalFormatting>
  <conditionalFormatting sqref="H30:I30">
    <cfRule type="cellIs" dxfId="12116" priority="559" operator="lessThan">
      <formula>#REF!</formula>
    </cfRule>
  </conditionalFormatting>
  <conditionalFormatting sqref="H29:I29">
    <cfRule type="cellIs" dxfId="12115" priority="560" operator="lessThan">
      <formula>#REF!</formula>
    </cfRule>
    <cfRule type="cellIs" dxfId="12114" priority="561" operator="lessThan">
      <formula>#REF!</formula>
    </cfRule>
  </conditionalFormatting>
  <conditionalFormatting sqref="M30">
    <cfRule type="cellIs" dxfId="12113" priority="556" operator="lessThan">
      <formula>#REF!</formula>
    </cfRule>
  </conditionalFormatting>
  <conditionalFormatting sqref="M29">
    <cfRule type="cellIs" dxfId="12112" priority="557" operator="lessThan">
      <formula>#REF!</formula>
    </cfRule>
    <cfRule type="cellIs" dxfId="12111" priority="558" operator="lessThan">
      <formula>#REF!</formula>
    </cfRule>
  </conditionalFormatting>
  <conditionalFormatting sqref="H39:I39">
    <cfRule type="cellIs" dxfId="12110" priority="553" operator="lessThan">
      <formula>#REF!</formula>
    </cfRule>
  </conditionalFormatting>
  <conditionalFormatting sqref="H38:I38">
    <cfRule type="cellIs" dxfId="12109" priority="554" operator="lessThan">
      <formula>#REF!</formula>
    </cfRule>
    <cfRule type="cellIs" dxfId="12108" priority="555" operator="lessThan">
      <formula>#REF!</formula>
    </cfRule>
  </conditionalFormatting>
  <conditionalFormatting sqref="M39">
    <cfRule type="cellIs" dxfId="12107" priority="550" operator="lessThan">
      <formula>#REF!</formula>
    </cfRule>
  </conditionalFormatting>
  <conditionalFormatting sqref="R21">
    <cfRule type="cellIs" dxfId="12106" priority="547" operator="lessThan">
      <formula>#REF!</formula>
    </cfRule>
  </conditionalFormatting>
  <conditionalFormatting sqref="R11:S11">
    <cfRule type="cellIs" dxfId="12105" priority="546" operator="lessThan">
      <formula>#REF!</formula>
    </cfRule>
  </conditionalFormatting>
  <conditionalFormatting sqref="R12:S12">
    <cfRule type="cellIs" dxfId="12104" priority="545" operator="lessThan">
      <formula>#REF!</formula>
    </cfRule>
  </conditionalFormatting>
  <conditionalFormatting sqref="R20">
    <cfRule type="cellIs" dxfId="12103" priority="548" operator="lessThan">
      <formula>#REF!</formula>
    </cfRule>
    <cfRule type="cellIs" dxfId="12102" priority="549" operator="lessThan">
      <formula>#REF!</formula>
    </cfRule>
  </conditionalFormatting>
  <conditionalFormatting sqref="R30">
    <cfRule type="cellIs" dxfId="12101" priority="542" operator="lessThan">
      <formula>#REF!</formula>
    </cfRule>
  </conditionalFormatting>
  <conditionalFormatting sqref="R29">
    <cfRule type="cellIs" dxfId="12100" priority="543" operator="lessThan">
      <formula>#REF!</formula>
    </cfRule>
    <cfRule type="cellIs" dxfId="12099" priority="544" operator="lessThan">
      <formula>#REF!</formula>
    </cfRule>
  </conditionalFormatting>
  <conditionalFormatting sqref="R39">
    <cfRule type="cellIs" dxfId="12098" priority="539" operator="lessThan">
      <formula>#REF!</formula>
    </cfRule>
  </conditionalFormatting>
  <conditionalFormatting sqref="M9:N9">
    <cfRule type="cellIs" dxfId="12097" priority="537" operator="lessThan">
      <formula>#REF!</formula>
    </cfRule>
    <cfRule type="cellIs" dxfId="12096" priority="538" operator="greaterThan">
      <formula>#REF!</formula>
    </cfRule>
  </conditionalFormatting>
  <conditionalFormatting sqref="R9:S9">
    <cfRule type="cellIs" dxfId="12095" priority="534" operator="lessThan">
      <formula>#REF!</formula>
    </cfRule>
    <cfRule type="cellIs" dxfId="12094" priority="535" operator="greaterThan">
      <formula>#REF!</formula>
    </cfRule>
  </conditionalFormatting>
  <conditionalFormatting sqref="W21">
    <cfRule type="cellIs" dxfId="12093" priority="529" operator="lessThan">
      <formula>#REF!</formula>
    </cfRule>
  </conditionalFormatting>
  <conditionalFormatting sqref="W11:X11">
    <cfRule type="cellIs" dxfId="12092" priority="528" operator="lessThan">
      <formula>#REF!</formula>
    </cfRule>
  </conditionalFormatting>
  <conditionalFormatting sqref="W12:X12">
    <cfRule type="cellIs" dxfId="12091" priority="527" operator="lessThan">
      <formula>#REF!</formula>
    </cfRule>
  </conditionalFormatting>
  <conditionalFormatting sqref="W20">
    <cfRule type="cellIs" dxfId="12090" priority="530" operator="lessThan">
      <formula>#REF!</formula>
    </cfRule>
    <cfRule type="cellIs" dxfId="12089" priority="531" operator="lessThan">
      <formula>#REF!</formula>
    </cfRule>
  </conditionalFormatting>
  <conditionalFormatting sqref="W30">
    <cfRule type="cellIs" dxfId="12088" priority="524" operator="lessThan">
      <formula>#REF!</formula>
    </cfRule>
  </conditionalFormatting>
  <conditionalFormatting sqref="W29">
    <cfRule type="cellIs" dxfId="12087" priority="525" operator="lessThan">
      <formula>#REF!</formula>
    </cfRule>
    <cfRule type="cellIs" dxfId="12086" priority="526" operator="lessThan">
      <formula>#REF!</formula>
    </cfRule>
  </conditionalFormatting>
  <conditionalFormatting sqref="W39">
    <cfRule type="cellIs" dxfId="12085" priority="521" operator="lessThan">
      <formula>#REF!</formula>
    </cfRule>
  </conditionalFormatting>
  <conditionalFormatting sqref="W9:X9">
    <cfRule type="cellIs" dxfId="12084" priority="519" operator="lessThan">
      <formula>#REF!</formula>
    </cfRule>
    <cfRule type="cellIs" dxfId="12083" priority="520" operator="greaterThan">
      <formula>#REF!</formula>
    </cfRule>
  </conditionalFormatting>
  <conditionalFormatting sqref="Y13 Y17">
    <cfRule type="cellIs" dxfId="12082" priority="517" operator="greaterThan">
      <formula>#REF!</formula>
    </cfRule>
  </conditionalFormatting>
  <conditionalFormatting sqref="AB21">
    <cfRule type="cellIs" dxfId="12081" priority="514" operator="lessThan">
      <formula>#REF!</formula>
    </cfRule>
  </conditionalFormatting>
  <conditionalFormatting sqref="AB11:AC11">
    <cfRule type="cellIs" dxfId="12080" priority="513" operator="lessThan">
      <formula>#REF!</formula>
    </cfRule>
  </conditionalFormatting>
  <conditionalFormatting sqref="AB12:AC12">
    <cfRule type="cellIs" dxfId="12079" priority="512" operator="lessThan">
      <formula>#REF!</formula>
    </cfRule>
  </conditionalFormatting>
  <conditionalFormatting sqref="AB20">
    <cfRule type="cellIs" dxfId="12078" priority="515" operator="lessThan">
      <formula>#REF!</formula>
    </cfRule>
    <cfRule type="cellIs" dxfId="12077" priority="516" operator="lessThan">
      <formula>#REF!</formula>
    </cfRule>
  </conditionalFormatting>
  <conditionalFormatting sqref="AB30">
    <cfRule type="cellIs" dxfId="12076" priority="509" operator="lessThan">
      <formula>#REF!</formula>
    </cfRule>
  </conditionalFormatting>
  <conditionalFormatting sqref="AB29">
    <cfRule type="cellIs" dxfId="12075" priority="510" operator="lessThan">
      <formula>#REF!</formula>
    </cfRule>
    <cfRule type="cellIs" dxfId="12074" priority="511" operator="lessThan">
      <formula>#REF!</formula>
    </cfRule>
  </conditionalFormatting>
  <conditionalFormatting sqref="AB39">
    <cfRule type="cellIs" dxfId="12073" priority="506" operator="lessThan">
      <formula>#REF!</formula>
    </cfRule>
  </conditionalFormatting>
  <conditionalFormatting sqref="AB9:AC9">
    <cfRule type="cellIs" dxfId="12072" priority="504" operator="lessThan">
      <formula>#REF!</formula>
    </cfRule>
    <cfRule type="cellIs" dxfId="12071" priority="505" operator="greaterThan">
      <formula>#REF!</formula>
    </cfRule>
  </conditionalFormatting>
  <conditionalFormatting sqref="AD13:AD15 AD17">
    <cfRule type="cellIs" dxfId="12070" priority="502" operator="greaterThan">
      <formula>#REF!</formula>
    </cfRule>
  </conditionalFormatting>
  <conditionalFormatting sqref="AG21">
    <cfRule type="cellIs" dxfId="12069" priority="499" operator="lessThan">
      <formula>#REF!</formula>
    </cfRule>
  </conditionalFormatting>
  <conditionalFormatting sqref="AG11:AH11">
    <cfRule type="cellIs" dxfId="12068" priority="498" operator="lessThan">
      <formula>#REF!</formula>
    </cfRule>
  </conditionalFormatting>
  <conditionalFormatting sqref="AG12:AH12">
    <cfRule type="cellIs" dxfId="12067" priority="497" operator="lessThan">
      <formula>#REF!</formula>
    </cfRule>
  </conditionalFormatting>
  <conditionalFormatting sqref="AG20">
    <cfRule type="cellIs" dxfId="12066" priority="500" operator="lessThan">
      <formula>#REF!</formula>
    </cfRule>
    <cfRule type="cellIs" dxfId="12065" priority="501" operator="lessThan">
      <formula>#REF!</formula>
    </cfRule>
  </conditionalFormatting>
  <conditionalFormatting sqref="AG30">
    <cfRule type="cellIs" dxfId="12064" priority="494" operator="lessThan">
      <formula>#REF!</formula>
    </cfRule>
  </conditionalFormatting>
  <conditionalFormatting sqref="AG29">
    <cfRule type="cellIs" dxfId="12063" priority="495" operator="lessThan">
      <formula>#REF!</formula>
    </cfRule>
    <cfRule type="cellIs" dxfId="12062" priority="496" operator="lessThan">
      <formula>#REF!</formula>
    </cfRule>
  </conditionalFormatting>
  <conditionalFormatting sqref="AG39">
    <cfRule type="cellIs" dxfId="12061" priority="491" operator="lessThan">
      <formula>#REF!</formula>
    </cfRule>
  </conditionalFormatting>
  <conditionalFormatting sqref="AG9:AH9">
    <cfRule type="cellIs" dxfId="12060" priority="489" operator="lessThan">
      <formula>#REF!</formula>
    </cfRule>
    <cfRule type="cellIs" dxfId="12059" priority="490" operator="greaterThan">
      <formula>#REF!</formula>
    </cfRule>
  </conditionalFormatting>
  <conditionalFormatting sqref="E13">
    <cfRule type="cellIs" dxfId="12058" priority="485" operator="greaterThan">
      <formula>#REF!</formula>
    </cfRule>
  </conditionalFormatting>
  <conditionalFormatting sqref="F13">
    <cfRule type="cellIs" dxfId="12057" priority="484" operator="greaterThan">
      <formula>#REF!</formula>
    </cfRule>
  </conditionalFormatting>
  <conditionalFormatting sqref="P19:Q19">
    <cfRule type="cellIs" dxfId="12056" priority="483" operator="greaterThan">
      <formula>#REF!</formula>
    </cfRule>
  </conditionalFormatting>
  <conditionalFormatting sqref="Q15">
    <cfRule type="cellIs" dxfId="12055" priority="481" operator="greaterThan">
      <formula>#REF!</formula>
    </cfRule>
  </conditionalFormatting>
  <conditionalFormatting sqref="P13:Q13">
    <cfRule type="cellIs" dxfId="12054" priority="480" operator="greaterThan">
      <formula>#REF!</formula>
    </cfRule>
  </conditionalFormatting>
  <conditionalFormatting sqref="P17:Q17">
    <cfRule type="cellIs" dxfId="12053" priority="482" operator="greaterThan">
      <formula>#REF!</formula>
    </cfRule>
  </conditionalFormatting>
  <conditionalFormatting sqref="U19:V19">
    <cfRule type="cellIs" dxfId="12052" priority="479" operator="greaterThan">
      <formula>#REF!</formula>
    </cfRule>
  </conditionalFormatting>
  <conditionalFormatting sqref="V14:V15">
    <cfRule type="cellIs" dxfId="12051" priority="477" operator="greaterThan">
      <formula>#REF!</formula>
    </cfRule>
  </conditionalFormatting>
  <conditionalFormatting sqref="V13">
    <cfRule type="cellIs" dxfId="12050" priority="476" operator="greaterThan">
      <formula>#REF!</formula>
    </cfRule>
  </conditionalFormatting>
  <conditionalFormatting sqref="V17">
    <cfRule type="cellIs" dxfId="12049" priority="478" operator="greaterThan">
      <formula>#REF!</formula>
    </cfRule>
  </conditionalFormatting>
  <conditionalFormatting sqref="Z19:AA19">
    <cfRule type="cellIs" dxfId="12048" priority="475" operator="greaterThan">
      <formula>#REF!</formula>
    </cfRule>
  </conditionalFormatting>
  <conditionalFormatting sqref="AA14:AA15">
    <cfRule type="cellIs" dxfId="12047" priority="473" operator="greaterThan">
      <formula>#REF!</formula>
    </cfRule>
  </conditionalFormatting>
  <conditionalFormatting sqref="Z13:AA13">
    <cfRule type="cellIs" dxfId="12046" priority="472" operator="greaterThan">
      <formula>#REF!</formula>
    </cfRule>
  </conditionalFormatting>
  <conditionalFormatting sqref="Z17:AA17">
    <cfRule type="cellIs" dxfId="12045" priority="474" operator="greaterThan">
      <formula>#REF!</formula>
    </cfRule>
  </conditionalFormatting>
  <conditionalFormatting sqref="AE19:AF19">
    <cfRule type="cellIs" dxfId="12044" priority="471" operator="greaterThan">
      <formula>#REF!</formula>
    </cfRule>
  </conditionalFormatting>
  <conditionalFormatting sqref="AE14:AF15">
    <cfRule type="cellIs" dxfId="12043" priority="469" operator="greaterThan">
      <formula>#REF!</formula>
    </cfRule>
  </conditionalFormatting>
  <conditionalFormatting sqref="AE13:AF13">
    <cfRule type="cellIs" dxfId="12042" priority="468" operator="greaterThan">
      <formula>#REF!</formula>
    </cfRule>
  </conditionalFormatting>
  <conditionalFormatting sqref="AE17:AF17">
    <cfRule type="cellIs" dxfId="12041" priority="470" operator="greaterThan">
      <formula>#REF!</formula>
    </cfRule>
  </conditionalFormatting>
  <conditionalFormatting sqref="M38">
    <cfRule type="cellIs" dxfId="12040" priority="466" operator="lessThan">
      <formula>#REF!</formula>
    </cfRule>
    <cfRule type="cellIs" dxfId="12039" priority="467" operator="lessThan">
      <formula>#REF!</formula>
    </cfRule>
  </conditionalFormatting>
  <conditionalFormatting sqref="R38">
    <cfRule type="cellIs" dxfId="12038" priority="464" operator="lessThan">
      <formula>#REF!</formula>
    </cfRule>
    <cfRule type="cellIs" dxfId="12037" priority="465" operator="lessThan">
      <formula>#REF!</formula>
    </cfRule>
  </conditionalFormatting>
  <conditionalFormatting sqref="W38">
    <cfRule type="cellIs" dxfId="12036" priority="462" operator="lessThan">
      <formula>#REF!</formula>
    </cfRule>
    <cfRule type="cellIs" dxfId="12035" priority="463" operator="lessThan">
      <formula>#REF!</formula>
    </cfRule>
  </conditionalFormatting>
  <conditionalFormatting sqref="AB38">
    <cfRule type="cellIs" dxfId="12034" priority="460" operator="lessThan">
      <formula>#REF!</formula>
    </cfRule>
    <cfRule type="cellIs" dxfId="12033" priority="461" operator="lessThan">
      <formula>#REF!</formula>
    </cfRule>
  </conditionalFormatting>
  <conditionalFormatting sqref="AG38">
    <cfRule type="cellIs" dxfId="12032" priority="458" operator="lessThan">
      <formula>#REF!</formula>
    </cfRule>
    <cfRule type="cellIs" dxfId="12031" priority="459" operator="lessThan">
      <formula>#REF!</formula>
    </cfRule>
  </conditionalFormatting>
  <conditionalFormatting sqref="N10">
    <cfRule type="cellIs" dxfId="12030" priority="457" operator="lessThan">
      <formula>#REF!</formula>
    </cfRule>
  </conditionalFormatting>
  <conditionalFormatting sqref="S10">
    <cfRule type="cellIs" dxfId="12029" priority="456" operator="lessThan">
      <formula>#REF!</formula>
    </cfRule>
  </conditionalFormatting>
  <conditionalFormatting sqref="X10">
    <cfRule type="cellIs" dxfId="12028" priority="455" operator="lessThan">
      <formula>#REF!</formula>
    </cfRule>
  </conditionalFormatting>
  <conditionalFormatting sqref="AC10">
    <cfRule type="cellIs" dxfId="12027" priority="454" operator="lessThan">
      <formula>#REF!</formula>
    </cfRule>
  </conditionalFormatting>
  <conditionalFormatting sqref="AH10">
    <cfRule type="cellIs" dxfId="12026" priority="453" operator="lessThan">
      <formula>#REF!</formula>
    </cfRule>
  </conditionalFormatting>
  <conditionalFormatting sqref="AI13:AI15 AI17">
    <cfRule type="cellIs" dxfId="12025" priority="452" operator="greaterThan">
      <formula>#REF!</formula>
    </cfRule>
  </conditionalFormatting>
  <conditionalFormatting sqref="AL21">
    <cfRule type="cellIs" dxfId="12024" priority="449" operator="lessThan">
      <formula>#REF!</formula>
    </cfRule>
  </conditionalFormatting>
  <conditionalFormatting sqref="AL11:AM11">
    <cfRule type="cellIs" dxfId="12023" priority="448" operator="lessThan">
      <formula>#REF!</formula>
    </cfRule>
  </conditionalFormatting>
  <conditionalFormatting sqref="AL12:AM12">
    <cfRule type="cellIs" dxfId="12022" priority="447" operator="lessThan">
      <formula>#REF!</formula>
    </cfRule>
  </conditionalFormatting>
  <conditionalFormatting sqref="AL20">
    <cfRule type="cellIs" dxfId="12021" priority="450" operator="lessThan">
      <formula>#REF!</formula>
    </cfRule>
    <cfRule type="cellIs" dxfId="12020" priority="451" operator="lessThan">
      <formula>#REF!</formula>
    </cfRule>
  </conditionalFormatting>
  <conditionalFormatting sqref="AL30">
    <cfRule type="cellIs" dxfId="12019" priority="444" operator="lessThan">
      <formula>#REF!</formula>
    </cfRule>
  </conditionalFormatting>
  <conditionalFormatting sqref="AL29">
    <cfRule type="cellIs" dxfId="12018" priority="445" operator="lessThan">
      <formula>#REF!</formula>
    </cfRule>
    <cfRule type="cellIs" dxfId="12017" priority="446" operator="lessThan">
      <formula>#REF!</formula>
    </cfRule>
  </conditionalFormatting>
  <conditionalFormatting sqref="AL39">
    <cfRule type="cellIs" dxfId="12016" priority="443" operator="lessThan">
      <formula>#REF!</formula>
    </cfRule>
  </conditionalFormatting>
  <conditionalFormatting sqref="AL9:AM9">
    <cfRule type="cellIs" dxfId="12015" priority="441" operator="lessThan">
      <formula>#REF!</formula>
    </cfRule>
    <cfRule type="cellIs" dxfId="12014" priority="442" operator="greaterThan">
      <formula>#REF!</formula>
    </cfRule>
  </conditionalFormatting>
  <conditionalFormatting sqref="AJ19:AK19">
    <cfRule type="cellIs" dxfId="12013" priority="440" operator="greaterThan">
      <formula>#REF!</formula>
    </cfRule>
  </conditionalFormatting>
  <conditionalFormatting sqref="AJ14:AK15">
    <cfRule type="cellIs" dxfId="12012" priority="438" operator="greaterThan">
      <formula>#REF!</formula>
    </cfRule>
  </conditionalFormatting>
  <conditionalFormatting sqref="AJ13:AK13">
    <cfRule type="cellIs" dxfId="12011" priority="437" operator="greaterThan">
      <formula>#REF!</formula>
    </cfRule>
  </conditionalFormatting>
  <conditionalFormatting sqref="AJ17:AK17">
    <cfRule type="cellIs" dxfId="12010" priority="439" operator="greaterThan">
      <formula>#REF!</formula>
    </cfRule>
  </conditionalFormatting>
  <conditionalFormatting sqref="AL38">
    <cfRule type="cellIs" dxfId="12009" priority="435" operator="lessThan">
      <formula>#REF!</formula>
    </cfRule>
    <cfRule type="cellIs" dxfId="12008" priority="436" operator="lessThan">
      <formula>#REF!</formula>
    </cfRule>
  </conditionalFormatting>
  <conditionalFormatting sqref="AM10">
    <cfRule type="cellIs" dxfId="12007" priority="434" operator="lessThan">
      <formula>#REF!</formula>
    </cfRule>
  </conditionalFormatting>
  <conditionalFormatting sqref="AN19 AN13:AN15 AN17">
    <cfRule type="cellIs" dxfId="12006" priority="433" operator="greaterThan">
      <formula>#REF!</formula>
    </cfRule>
  </conditionalFormatting>
  <conditionalFormatting sqref="AQ21">
    <cfRule type="cellIs" dxfId="12005" priority="430" operator="lessThan">
      <formula>#REF!</formula>
    </cfRule>
  </conditionalFormatting>
  <conditionalFormatting sqref="AQ11:AR11">
    <cfRule type="cellIs" dxfId="12004" priority="429" operator="lessThan">
      <formula>#REF!</formula>
    </cfRule>
  </conditionalFormatting>
  <conditionalFormatting sqref="AQ12:AR12">
    <cfRule type="cellIs" dxfId="12003" priority="428" operator="lessThan">
      <formula>#REF!</formula>
    </cfRule>
  </conditionalFormatting>
  <conditionalFormatting sqref="AQ20">
    <cfRule type="cellIs" dxfId="12002" priority="431" operator="lessThan">
      <formula>#REF!</formula>
    </cfRule>
    <cfRule type="cellIs" dxfId="12001" priority="432" operator="lessThan">
      <formula>#REF!</formula>
    </cfRule>
  </conditionalFormatting>
  <conditionalFormatting sqref="AQ30">
    <cfRule type="cellIs" dxfId="12000" priority="425" operator="lessThan">
      <formula>#REF!</formula>
    </cfRule>
  </conditionalFormatting>
  <conditionalFormatting sqref="AQ29">
    <cfRule type="cellIs" dxfId="11999" priority="426" operator="lessThan">
      <formula>#REF!</formula>
    </cfRule>
    <cfRule type="cellIs" dxfId="11998" priority="427" operator="lessThan">
      <formula>#REF!</formula>
    </cfRule>
  </conditionalFormatting>
  <conditionalFormatting sqref="AQ39">
    <cfRule type="cellIs" dxfId="11997" priority="424" operator="lessThan">
      <formula>#REF!</formula>
    </cfRule>
  </conditionalFormatting>
  <conditionalFormatting sqref="AQ9:AR9">
    <cfRule type="cellIs" dxfId="11996" priority="422" operator="lessThan">
      <formula>#REF!</formula>
    </cfRule>
    <cfRule type="cellIs" dxfId="11995" priority="423" operator="greaterThan">
      <formula>#REF!</formula>
    </cfRule>
  </conditionalFormatting>
  <conditionalFormatting sqref="AO19:AP19">
    <cfRule type="cellIs" dxfId="11994" priority="421" operator="greaterThan">
      <formula>#REF!</formula>
    </cfRule>
  </conditionalFormatting>
  <conditionalFormatting sqref="AO14:AP15">
    <cfRule type="cellIs" dxfId="11993" priority="419" operator="greaterThan">
      <formula>#REF!</formula>
    </cfRule>
  </conditionalFormatting>
  <conditionalFormatting sqref="AO13:AP13">
    <cfRule type="cellIs" dxfId="11992" priority="418" operator="greaterThan">
      <formula>#REF!</formula>
    </cfRule>
  </conditionalFormatting>
  <conditionalFormatting sqref="AO17:AP17">
    <cfRule type="cellIs" dxfId="11991" priority="420" operator="greaterThan">
      <formula>#REF!</formula>
    </cfRule>
  </conditionalFormatting>
  <conditionalFormatting sqref="AQ38">
    <cfRule type="cellIs" dxfId="11990" priority="416" operator="lessThan">
      <formula>#REF!</formula>
    </cfRule>
    <cfRule type="cellIs" dxfId="11989" priority="417" operator="lessThan">
      <formula>#REF!</formula>
    </cfRule>
  </conditionalFormatting>
  <conditionalFormatting sqref="AR10">
    <cfRule type="cellIs" dxfId="11988" priority="415" operator="lessThan">
      <formula>#REF!</formula>
    </cfRule>
  </conditionalFormatting>
  <conditionalFormatting sqref="AS19 AS13:AS15 AS17">
    <cfRule type="cellIs" dxfId="11987" priority="414" operator="greaterThan">
      <formula>#REF!</formula>
    </cfRule>
  </conditionalFormatting>
  <conditionalFormatting sqref="AV21">
    <cfRule type="cellIs" dxfId="11986" priority="411" operator="lessThan">
      <formula>#REF!</formula>
    </cfRule>
  </conditionalFormatting>
  <conditionalFormatting sqref="AV11:AW11">
    <cfRule type="cellIs" dxfId="11985" priority="410" operator="lessThan">
      <formula>#REF!</formula>
    </cfRule>
  </conditionalFormatting>
  <conditionalFormatting sqref="AV12:AW12">
    <cfRule type="cellIs" dxfId="11984" priority="409" operator="lessThan">
      <formula>#REF!</formula>
    </cfRule>
  </conditionalFormatting>
  <conditionalFormatting sqref="AV20">
    <cfRule type="cellIs" dxfId="11983" priority="412" operator="lessThan">
      <formula>#REF!</formula>
    </cfRule>
    <cfRule type="cellIs" dxfId="11982" priority="413" operator="lessThan">
      <formula>#REF!</formula>
    </cfRule>
  </conditionalFormatting>
  <conditionalFormatting sqref="AV30">
    <cfRule type="cellIs" dxfId="11981" priority="406" operator="lessThan">
      <formula>#REF!</formula>
    </cfRule>
  </conditionalFormatting>
  <conditionalFormatting sqref="AV29">
    <cfRule type="cellIs" dxfId="11980" priority="407" operator="lessThan">
      <formula>#REF!</formula>
    </cfRule>
    <cfRule type="cellIs" dxfId="11979" priority="408" operator="lessThan">
      <formula>#REF!</formula>
    </cfRule>
  </conditionalFormatting>
  <conditionalFormatting sqref="AV39">
    <cfRule type="cellIs" dxfId="11978" priority="405" operator="lessThan">
      <formula>#REF!</formula>
    </cfRule>
  </conditionalFormatting>
  <conditionalFormatting sqref="AV9:AW9">
    <cfRule type="cellIs" dxfId="11977" priority="403" operator="lessThan">
      <formula>#REF!</formula>
    </cfRule>
    <cfRule type="cellIs" dxfId="11976" priority="404" operator="greaterThan">
      <formula>#REF!</formula>
    </cfRule>
  </conditionalFormatting>
  <conditionalFormatting sqref="AT19:AU19">
    <cfRule type="cellIs" dxfId="11975" priority="402" operator="greaterThan">
      <formula>#REF!</formula>
    </cfRule>
  </conditionalFormatting>
  <conditionalFormatting sqref="AT14:AU15">
    <cfRule type="cellIs" dxfId="11974" priority="400" operator="greaterThan">
      <formula>#REF!</formula>
    </cfRule>
  </conditionalFormatting>
  <conditionalFormatting sqref="AT13:AU13">
    <cfRule type="cellIs" dxfId="11973" priority="399" operator="greaterThan">
      <formula>#REF!</formula>
    </cfRule>
  </conditionalFormatting>
  <conditionalFormatting sqref="AT17:AU17">
    <cfRule type="cellIs" dxfId="11972" priority="401" operator="greaterThan">
      <formula>#REF!</formula>
    </cfRule>
  </conditionalFormatting>
  <conditionalFormatting sqref="AV38">
    <cfRule type="cellIs" dxfId="11971" priority="397" operator="lessThan">
      <formula>#REF!</formula>
    </cfRule>
    <cfRule type="cellIs" dxfId="11970" priority="398" operator="lessThan">
      <formula>#REF!</formula>
    </cfRule>
  </conditionalFormatting>
  <conditionalFormatting sqref="AW10">
    <cfRule type="cellIs" dxfId="11969" priority="396" operator="lessThan">
      <formula>#REF!</formula>
    </cfRule>
  </conditionalFormatting>
  <conditionalFormatting sqref="AX19 AX13:AX15 AX17">
    <cfRule type="cellIs" dxfId="11968" priority="395" operator="greaterThan">
      <formula>#REF!</formula>
    </cfRule>
  </conditionalFormatting>
  <conditionalFormatting sqref="BA21">
    <cfRule type="cellIs" dxfId="11967" priority="392" operator="lessThan">
      <formula>#REF!</formula>
    </cfRule>
  </conditionalFormatting>
  <conditionalFormatting sqref="BA11:BB11">
    <cfRule type="cellIs" dxfId="11966" priority="391" operator="lessThan">
      <formula>#REF!</formula>
    </cfRule>
  </conditionalFormatting>
  <conditionalFormatting sqref="BA12:BB12">
    <cfRule type="cellIs" dxfId="11965" priority="390" operator="lessThan">
      <formula>#REF!</formula>
    </cfRule>
  </conditionalFormatting>
  <conditionalFormatting sqref="BA20">
    <cfRule type="cellIs" dxfId="11964" priority="393" operator="lessThan">
      <formula>#REF!</formula>
    </cfRule>
    <cfRule type="cellIs" dxfId="11963" priority="394" operator="lessThan">
      <formula>#REF!</formula>
    </cfRule>
  </conditionalFormatting>
  <conditionalFormatting sqref="BA30">
    <cfRule type="cellIs" dxfId="11962" priority="387" operator="lessThan">
      <formula>#REF!</formula>
    </cfRule>
  </conditionalFormatting>
  <conditionalFormatting sqref="BA29">
    <cfRule type="cellIs" dxfId="11961" priority="388" operator="lessThan">
      <formula>#REF!</formula>
    </cfRule>
    <cfRule type="cellIs" dxfId="11960" priority="389" operator="lessThan">
      <formula>#REF!</formula>
    </cfRule>
  </conditionalFormatting>
  <conditionalFormatting sqref="BA39">
    <cfRule type="cellIs" dxfId="11959" priority="386" operator="lessThan">
      <formula>#REF!</formula>
    </cfRule>
  </conditionalFormatting>
  <conditionalFormatting sqref="BA9:BB9">
    <cfRule type="cellIs" dxfId="11958" priority="384" operator="lessThan">
      <formula>#REF!</formula>
    </cfRule>
    <cfRule type="cellIs" dxfId="11957" priority="385" operator="greaterThan">
      <formula>#REF!</formula>
    </cfRule>
  </conditionalFormatting>
  <conditionalFormatting sqref="AY19:AZ19">
    <cfRule type="cellIs" dxfId="11956" priority="383" operator="greaterThan">
      <formula>#REF!</formula>
    </cfRule>
  </conditionalFormatting>
  <conditionalFormatting sqref="AY14:AZ15">
    <cfRule type="cellIs" dxfId="11955" priority="381" operator="greaterThan">
      <formula>#REF!</formula>
    </cfRule>
  </conditionalFormatting>
  <conditionalFormatting sqref="AY13:AZ13">
    <cfRule type="cellIs" dxfId="11954" priority="380" operator="greaterThan">
      <formula>#REF!</formula>
    </cfRule>
  </conditionalFormatting>
  <conditionalFormatting sqref="AY17:AZ17">
    <cfRule type="cellIs" dxfId="11953" priority="382" operator="greaterThan">
      <formula>#REF!</formula>
    </cfRule>
  </conditionalFormatting>
  <conditionalFormatting sqref="BA38">
    <cfRule type="cellIs" dxfId="11952" priority="378" operator="lessThan">
      <formula>#REF!</formula>
    </cfRule>
    <cfRule type="cellIs" dxfId="11951" priority="379" operator="lessThan">
      <formula>#REF!</formula>
    </cfRule>
  </conditionalFormatting>
  <conditionalFormatting sqref="BB10">
    <cfRule type="cellIs" dxfId="11950" priority="377" operator="lessThan">
      <formula>#REF!</formula>
    </cfRule>
  </conditionalFormatting>
  <conditionalFormatting sqref="BC19 BC13:BC15 BC17">
    <cfRule type="cellIs" dxfId="11949" priority="281" operator="greaterThan">
      <formula>#REF!</formula>
    </cfRule>
  </conditionalFormatting>
  <conditionalFormatting sqref="BF21">
    <cfRule type="cellIs" dxfId="11948" priority="278" operator="lessThan">
      <formula>#REF!</formula>
    </cfRule>
  </conditionalFormatting>
  <conditionalFormatting sqref="BF11">
    <cfRule type="cellIs" dxfId="11947" priority="277" operator="lessThan">
      <formula>#REF!</formula>
    </cfRule>
  </conditionalFormatting>
  <conditionalFormatting sqref="BF12">
    <cfRule type="cellIs" dxfId="11946" priority="276" operator="lessThan">
      <formula>#REF!</formula>
    </cfRule>
  </conditionalFormatting>
  <conditionalFormatting sqref="BF20">
    <cfRule type="cellIs" dxfId="11945" priority="279" operator="lessThan">
      <formula>#REF!</formula>
    </cfRule>
    <cfRule type="cellIs" dxfId="11944" priority="280" operator="lessThan">
      <formula>#REF!</formula>
    </cfRule>
  </conditionalFormatting>
  <conditionalFormatting sqref="BF30">
    <cfRule type="cellIs" dxfId="11943" priority="273" operator="lessThan">
      <formula>#REF!</formula>
    </cfRule>
  </conditionalFormatting>
  <conditionalFormatting sqref="BF29">
    <cfRule type="cellIs" dxfId="11942" priority="274" operator="lessThan">
      <formula>#REF!</formula>
    </cfRule>
    <cfRule type="cellIs" dxfId="11941" priority="275" operator="lessThan">
      <formula>#REF!</formula>
    </cfRule>
  </conditionalFormatting>
  <conditionalFormatting sqref="BF39">
    <cfRule type="cellIs" dxfId="11940" priority="272" operator="lessThan">
      <formula>#REF!</formula>
    </cfRule>
  </conditionalFormatting>
  <conditionalFormatting sqref="BF9">
    <cfRule type="cellIs" dxfId="11939" priority="270" operator="lessThan">
      <formula>#REF!</formula>
    </cfRule>
    <cfRule type="cellIs" dxfId="11938" priority="271" operator="greaterThan">
      <formula>#REF!</formula>
    </cfRule>
  </conditionalFormatting>
  <conditionalFormatting sqref="BD19:BE19">
    <cfRule type="cellIs" dxfId="11937" priority="269" operator="greaterThan">
      <formula>#REF!</formula>
    </cfRule>
  </conditionalFormatting>
  <conditionalFormatting sqref="BD14:BE15">
    <cfRule type="cellIs" dxfId="11936" priority="267" operator="greaterThan">
      <formula>#REF!</formula>
    </cfRule>
  </conditionalFormatting>
  <conditionalFormatting sqref="BD13:BE13">
    <cfRule type="cellIs" dxfId="11935" priority="266" operator="greaterThan">
      <formula>#REF!</formula>
    </cfRule>
  </conditionalFormatting>
  <conditionalFormatting sqref="BD17:BE17">
    <cfRule type="cellIs" dxfId="11934" priority="268" operator="greaterThan">
      <formula>#REF!</formula>
    </cfRule>
  </conditionalFormatting>
  <conditionalFormatting sqref="BF38">
    <cfRule type="cellIs" dxfId="11933" priority="264" operator="lessThan">
      <formula>#REF!</formula>
    </cfRule>
    <cfRule type="cellIs" dxfId="11932" priority="265" operator="lessThan">
      <formula>#REF!</formula>
    </cfRule>
  </conditionalFormatting>
  <conditionalFormatting sqref="T13:U13">
    <cfRule type="cellIs" dxfId="11931" priority="259" operator="greaterThan">
      <formula>#REF!</formula>
    </cfRule>
  </conditionalFormatting>
  <conditionalFormatting sqref="T17:U17">
    <cfRule type="cellIs" dxfId="11930" priority="261" operator="greaterThan">
      <formula>#REF!</formula>
    </cfRule>
  </conditionalFormatting>
  <conditionalFormatting sqref="T14:U14">
    <cfRule type="cellIs" dxfId="11929" priority="258" operator="greaterThan">
      <formula>#REF!</formula>
    </cfRule>
  </conditionalFormatting>
  <conditionalFormatting sqref="P14:Q14">
    <cfRule type="cellIs" dxfId="11928" priority="256" operator="greaterThan">
      <formula>#REF!</formula>
    </cfRule>
  </conditionalFormatting>
  <conditionalFormatting sqref="O14">
    <cfRule type="cellIs" dxfId="11927" priority="254" operator="greaterThan">
      <formula>#REF!</formula>
    </cfRule>
  </conditionalFormatting>
  <conditionalFormatting sqref="BG11">
    <cfRule type="cellIs" dxfId="11926" priority="249" operator="lessThan">
      <formula>#REF!</formula>
    </cfRule>
  </conditionalFormatting>
  <conditionalFormatting sqref="BG12">
    <cfRule type="cellIs" dxfId="11925" priority="248" operator="lessThan">
      <formula>#REF!</formula>
    </cfRule>
  </conditionalFormatting>
  <conditionalFormatting sqref="BG9">
    <cfRule type="cellIs" dxfId="11924" priority="242" operator="lessThan">
      <formula>#REF!</formula>
    </cfRule>
    <cfRule type="cellIs" dxfId="11923" priority="243" operator="greaterThan">
      <formula>#REF!</formula>
    </cfRule>
  </conditionalFormatting>
  <conditionalFormatting sqref="BG10">
    <cfRule type="cellIs" dxfId="11922" priority="239" operator="lessThan">
      <formula>#REF!</formula>
    </cfRule>
  </conditionalFormatting>
  <conditionalFormatting sqref="N21">
    <cfRule type="cellIs" dxfId="11921" priority="236" operator="lessThan">
      <formula>#REF!</formula>
    </cfRule>
  </conditionalFormatting>
  <conditionalFormatting sqref="N20">
    <cfRule type="cellIs" dxfId="11920" priority="237" operator="lessThan">
      <formula>#REF!</formula>
    </cfRule>
    <cfRule type="cellIs" dxfId="11919" priority="238" operator="lessThan">
      <formula>#REF!</formula>
    </cfRule>
  </conditionalFormatting>
  <conditionalFormatting sqref="N30">
    <cfRule type="cellIs" dxfId="11918" priority="233" operator="lessThan">
      <formula>#REF!</formula>
    </cfRule>
  </conditionalFormatting>
  <conditionalFormatting sqref="N29">
    <cfRule type="cellIs" dxfId="11917" priority="234" operator="lessThan">
      <formula>#REF!</formula>
    </cfRule>
    <cfRule type="cellIs" dxfId="11916" priority="235" operator="lessThan">
      <formula>#REF!</formula>
    </cfRule>
  </conditionalFormatting>
  <conditionalFormatting sqref="N39">
    <cfRule type="cellIs" dxfId="11915" priority="230" operator="lessThan">
      <formula>#REF!</formula>
    </cfRule>
  </conditionalFormatting>
  <conditionalFormatting sqref="N38">
    <cfRule type="cellIs" dxfId="11914" priority="231" operator="lessThan">
      <formula>#REF!</formula>
    </cfRule>
    <cfRule type="cellIs" dxfId="11913" priority="232" operator="lessThan">
      <formula>#REF!</formula>
    </cfRule>
  </conditionalFormatting>
  <conditionalFormatting sqref="S21">
    <cfRule type="cellIs" dxfId="11912" priority="227" operator="lessThan">
      <formula>#REF!</formula>
    </cfRule>
  </conditionalFormatting>
  <conditionalFormatting sqref="S20">
    <cfRule type="cellIs" dxfId="11911" priority="228" operator="lessThan">
      <formula>#REF!</formula>
    </cfRule>
    <cfRule type="cellIs" dxfId="11910" priority="229" operator="lessThan">
      <formula>#REF!</formula>
    </cfRule>
  </conditionalFormatting>
  <conditionalFormatting sqref="S30">
    <cfRule type="cellIs" dxfId="11909" priority="224" operator="lessThan">
      <formula>#REF!</formula>
    </cfRule>
  </conditionalFormatting>
  <conditionalFormatting sqref="S29">
    <cfRule type="cellIs" dxfId="11908" priority="225" operator="lessThan">
      <formula>#REF!</formula>
    </cfRule>
    <cfRule type="cellIs" dxfId="11907" priority="226" operator="lessThan">
      <formula>#REF!</formula>
    </cfRule>
  </conditionalFormatting>
  <conditionalFormatting sqref="S39">
    <cfRule type="cellIs" dxfId="11906" priority="221" operator="lessThan">
      <formula>#REF!</formula>
    </cfRule>
  </conditionalFormatting>
  <conditionalFormatting sqref="S38">
    <cfRule type="cellIs" dxfId="11905" priority="222" operator="lessThan">
      <formula>#REF!</formula>
    </cfRule>
    <cfRule type="cellIs" dxfId="11904" priority="223" operator="lessThan">
      <formula>#REF!</formula>
    </cfRule>
  </conditionalFormatting>
  <conditionalFormatting sqref="X21">
    <cfRule type="cellIs" dxfId="11903" priority="218" operator="lessThan">
      <formula>#REF!</formula>
    </cfRule>
  </conditionalFormatting>
  <conditionalFormatting sqref="X20">
    <cfRule type="cellIs" dxfId="11902" priority="219" operator="lessThan">
      <formula>#REF!</formula>
    </cfRule>
    <cfRule type="cellIs" dxfId="11901" priority="220" operator="lessThan">
      <formula>#REF!</formula>
    </cfRule>
  </conditionalFormatting>
  <conditionalFormatting sqref="X30">
    <cfRule type="cellIs" dxfId="11900" priority="215" operator="lessThan">
      <formula>#REF!</formula>
    </cfRule>
  </conditionalFormatting>
  <conditionalFormatting sqref="X29">
    <cfRule type="cellIs" dxfId="11899" priority="216" operator="lessThan">
      <formula>#REF!</formula>
    </cfRule>
    <cfRule type="cellIs" dxfId="11898" priority="217" operator="lessThan">
      <formula>#REF!</formula>
    </cfRule>
  </conditionalFormatting>
  <conditionalFormatting sqref="X39">
    <cfRule type="cellIs" dxfId="11897" priority="212" operator="lessThan">
      <formula>#REF!</formula>
    </cfRule>
  </conditionalFormatting>
  <conditionalFormatting sqref="X38">
    <cfRule type="cellIs" dxfId="11896" priority="213" operator="lessThan">
      <formula>#REF!</formula>
    </cfRule>
    <cfRule type="cellIs" dxfId="11895" priority="214" operator="lessThan">
      <formula>#REF!</formula>
    </cfRule>
  </conditionalFormatting>
  <conditionalFormatting sqref="AC21">
    <cfRule type="cellIs" dxfId="11894" priority="209" operator="lessThan">
      <formula>#REF!</formula>
    </cfRule>
  </conditionalFormatting>
  <conditionalFormatting sqref="AC20">
    <cfRule type="cellIs" dxfId="11893" priority="210" operator="lessThan">
      <formula>#REF!</formula>
    </cfRule>
    <cfRule type="cellIs" dxfId="11892" priority="211" operator="lessThan">
      <formula>#REF!</formula>
    </cfRule>
  </conditionalFormatting>
  <conditionalFormatting sqref="AC30">
    <cfRule type="cellIs" dxfId="11891" priority="206" operator="lessThan">
      <formula>#REF!</formula>
    </cfRule>
  </conditionalFormatting>
  <conditionalFormatting sqref="AC29">
    <cfRule type="cellIs" dxfId="11890" priority="207" operator="lessThan">
      <formula>#REF!</formula>
    </cfRule>
    <cfRule type="cellIs" dxfId="11889" priority="208" operator="lessThan">
      <formula>#REF!</formula>
    </cfRule>
  </conditionalFormatting>
  <conditionalFormatting sqref="AC39">
    <cfRule type="cellIs" dxfId="11888" priority="203" operator="lessThan">
      <formula>#REF!</formula>
    </cfRule>
  </conditionalFormatting>
  <conditionalFormatting sqref="AC38">
    <cfRule type="cellIs" dxfId="11887" priority="204" operator="lessThan">
      <formula>#REF!</formula>
    </cfRule>
    <cfRule type="cellIs" dxfId="11886" priority="205" operator="lessThan">
      <formula>#REF!</formula>
    </cfRule>
  </conditionalFormatting>
  <conditionalFormatting sqref="AH21">
    <cfRule type="cellIs" dxfId="11885" priority="200" operator="lessThan">
      <formula>#REF!</formula>
    </cfRule>
  </conditionalFormatting>
  <conditionalFormatting sqref="AH20">
    <cfRule type="cellIs" dxfId="11884" priority="201" operator="lessThan">
      <formula>#REF!</formula>
    </cfRule>
    <cfRule type="cellIs" dxfId="11883" priority="202" operator="lessThan">
      <formula>#REF!</formula>
    </cfRule>
  </conditionalFormatting>
  <conditionalFormatting sqref="AH30">
    <cfRule type="cellIs" dxfId="11882" priority="197" operator="lessThan">
      <formula>#REF!</formula>
    </cfRule>
  </conditionalFormatting>
  <conditionalFormatting sqref="AH29">
    <cfRule type="cellIs" dxfId="11881" priority="198" operator="lessThan">
      <formula>#REF!</formula>
    </cfRule>
    <cfRule type="cellIs" dxfId="11880" priority="199" operator="lessThan">
      <formula>#REF!</formula>
    </cfRule>
  </conditionalFormatting>
  <conditionalFormatting sqref="AH39">
    <cfRule type="cellIs" dxfId="11879" priority="194" operator="lessThan">
      <formula>#REF!</formula>
    </cfRule>
  </conditionalFormatting>
  <conditionalFormatting sqref="AH38">
    <cfRule type="cellIs" dxfId="11878" priority="195" operator="lessThan">
      <formula>#REF!</formula>
    </cfRule>
    <cfRule type="cellIs" dxfId="11877" priority="196" operator="lessThan">
      <formula>#REF!</formula>
    </cfRule>
  </conditionalFormatting>
  <conditionalFormatting sqref="AM21">
    <cfRule type="cellIs" dxfId="11876" priority="191" operator="lessThan">
      <formula>#REF!</formula>
    </cfRule>
  </conditionalFormatting>
  <conditionalFormatting sqref="AM20">
    <cfRule type="cellIs" dxfId="11875" priority="192" operator="lessThan">
      <formula>#REF!</formula>
    </cfRule>
    <cfRule type="cellIs" dxfId="11874" priority="193" operator="lessThan">
      <formula>#REF!</formula>
    </cfRule>
  </conditionalFormatting>
  <conditionalFormatting sqref="AM30">
    <cfRule type="cellIs" dxfId="11873" priority="188" operator="lessThan">
      <formula>#REF!</formula>
    </cfRule>
  </conditionalFormatting>
  <conditionalFormatting sqref="AM29">
    <cfRule type="cellIs" dxfId="11872" priority="189" operator="lessThan">
      <formula>#REF!</formula>
    </cfRule>
    <cfRule type="cellIs" dxfId="11871" priority="190" operator="lessThan">
      <formula>#REF!</formula>
    </cfRule>
  </conditionalFormatting>
  <conditionalFormatting sqref="AM39">
    <cfRule type="cellIs" dxfId="11870" priority="185" operator="lessThan">
      <formula>#REF!</formula>
    </cfRule>
  </conditionalFormatting>
  <conditionalFormatting sqref="AM38">
    <cfRule type="cellIs" dxfId="11869" priority="186" operator="lessThan">
      <formula>#REF!</formula>
    </cfRule>
    <cfRule type="cellIs" dxfId="11868" priority="187" operator="lessThan">
      <formula>#REF!</formula>
    </cfRule>
  </conditionalFormatting>
  <conditionalFormatting sqref="AR21">
    <cfRule type="cellIs" dxfId="11867" priority="182" operator="lessThan">
      <formula>#REF!</formula>
    </cfRule>
  </conditionalFormatting>
  <conditionalFormatting sqref="AR20">
    <cfRule type="cellIs" dxfId="11866" priority="183" operator="lessThan">
      <formula>#REF!</formula>
    </cfRule>
    <cfRule type="cellIs" dxfId="11865" priority="184" operator="lessThan">
      <formula>#REF!</formula>
    </cfRule>
  </conditionalFormatting>
  <conditionalFormatting sqref="AR30">
    <cfRule type="cellIs" dxfId="11864" priority="179" operator="lessThan">
      <formula>#REF!</formula>
    </cfRule>
  </conditionalFormatting>
  <conditionalFormatting sqref="AR29">
    <cfRule type="cellIs" dxfId="11863" priority="180" operator="lessThan">
      <formula>#REF!</formula>
    </cfRule>
    <cfRule type="cellIs" dxfId="11862" priority="181" operator="lessThan">
      <formula>#REF!</formula>
    </cfRule>
  </conditionalFormatting>
  <conditionalFormatting sqref="AR39">
    <cfRule type="cellIs" dxfId="11861" priority="176" operator="lessThan">
      <formula>#REF!</formula>
    </cfRule>
  </conditionalFormatting>
  <conditionalFormatting sqref="AR38">
    <cfRule type="cellIs" dxfId="11860" priority="177" operator="lessThan">
      <formula>#REF!</formula>
    </cfRule>
    <cfRule type="cellIs" dxfId="11859" priority="178" operator="lessThan">
      <formula>#REF!</formula>
    </cfRule>
  </conditionalFormatting>
  <conditionalFormatting sqref="AW21">
    <cfRule type="cellIs" dxfId="11858" priority="173" operator="lessThan">
      <formula>#REF!</formula>
    </cfRule>
  </conditionalFormatting>
  <conditionalFormatting sqref="AW20">
    <cfRule type="cellIs" dxfId="11857" priority="174" operator="lessThan">
      <formula>#REF!</formula>
    </cfRule>
    <cfRule type="cellIs" dxfId="11856" priority="175" operator="lessThan">
      <formula>#REF!</formula>
    </cfRule>
  </conditionalFormatting>
  <conditionalFormatting sqref="AW30">
    <cfRule type="cellIs" dxfId="11855" priority="170" operator="lessThan">
      <formula>#REF!</formula>
    </cfRule>
  </conditionalFormatting>
  <conditionalFormatting sqref="AW29">
    <cfRule type="cellIs" dxfId="11854" priority="171" operator="lessThan">
      <formula>#REF!</formula>
    </cfRule>
    <cfRule type="cellIs" dxfId="11853" priority="172" operator="lessThan">
      <formula>#REF!</formula>
    </cfRule>
  </conditionalFormatting>
  <conditionalFormatting sqref="AW39">
    <cfRule type="cellIs" dxfId="11852" priority="167" operator="lessThan">
      <formula>#REF!</formula>
    </cfRule>
  </conditionalFormatting>
  <conditionalFormatting sqref="AW38">
    <cfRule type="cellIs" dxfId="11851" priority="168" operator="lessThan">
      <formula>#REF!</formula>
    </cfRule>
    <cfRule type="cellIs" dxfId="11850" priority="169" operator="lessThan">
      <formula>#REF!</formula>
    </cfRule>
  </conditionalFormatting>
  <conditionalFormatting sqref="BB21">
    <cfRule type="cellIs" dxfId="11849" priority="164" operator="lessThan">
      <formula>#REF!</formula>
    </cfRule>
  </conditionalFormatting>
  <conditionalFormatting sqref="BB20">
    <cfRule type="cellIs" dxfId="11848" priority="165" operator="lessThan">
      <formula>#REF!</formula>
    </cfRule>
    <cfRule type="cellIs" dxfId="11847" priority="166" operator="lessThan">
      <formula>#REF!</formula>
    </cfRule>
  </conditionalFormatting>
  <conditionalFormatting sqref="BB30">
    <cfRule type="cellIs" dxfId="11846" priority="161" operator="lessThan">
      <formula>#REF!</formula>
    </cfRule>
  </conditionalFormatting>
  <conditionalFormatting sqref="BB29">
    <cfRule type="cellIs" dxfId="11845" priority="162" operator="lessThan">
      <formula>#REF!</formula>
    </cfRule>
    <cfRule type="cellIs" dxfId="11844" priority="163" operator="lessThan">
      <formula>#REF!</formula>
    </cfRule>
  </conditionalFormatting>
  <conditionalFormatting sqref="BB39">
    <cfRule type="cellIs" dxfId="11843" priority="158" operator="lessThan">
      <formula>#REF!</formula>
    </cfRule>
  </conditionalFormatting>
  <conditionalFormatting sqref="BB38">
    <cfRule type="cellIs" dxfId="11842" priority="159" operator="lessThan">
      <formula>#REF!</formula>
    </cfRule>
    <cfRule type="cellIs" dxfId="11841" priority="160" operator="lessThan">
      <formula>#REF!</formula>
    </cfRule>
  </conditionalFormatting>
  <conditionalFormatting sqref="BG21">
    <cfRule type="cellIs" dxfId="11840" priority="155" operator="lessThan">
      <formula>#REF!</formula>
    </cfRule>
  </conditionalFormatting>
  <conditionalFormatting sqref="BG20">
    <cfRule type="cellIs" dxfId="11839" priority="156" operator="lessThan">
      <formula>#REF!</formula>
    </cfRule>
    <cfRule type="cellIs" dxfId="11838" priority="157" operator="lessThan">
      <formula>#REF!</formula>
    </cfRule>
  </conditionalFormatting>
  <conditionalFormatting sqref="BG30">
    <cfRule type="cellIs" dxfId="11837" priority="152" operator="lessThan">
      <formula>#REF!</formula>
    </cfRule>
  </conditionalFormatting>
  <conditionalFormatting sqref="BG29">
    <cfRule type="cellIs" dxfId="11836" priority="153" operator="lessThan">
      <formula>#REF!</formula>
    </cfRule>
    <cfRule type="cellIs" dxfId="11835" priority="154" operator="lessThan">
      <formula>#REF!</formula>
    </cfRule>
  </conditionalFormatting>
  <conditionalFormatting sqref="BG39">
    <cfRule type="cellIs" dxfId="11834" priority="149" operator="lessThan">
      <formula>#REF!</formula>
    </cfRule>
  </conditionalFormatting>
  <conditionalFormatting sqref="BG38">
    <cfRule type="cellIs" dxfId="11833" priority="150" operator="lessThan">
      <formula>#REF!</formula>
    </cfRule>
    <cfRule type="cellIs" dxfId="11832" priority="151" operator="lessThan">
      <formula>#REF!</formula>
    </cfRule>
  </conditionalFormatting>
  <conditionalFormatting sqref="J19">
    <cfRule type="cellIs" dxfId="11831" priority="148" operator="greaterThan">
      <formula>#REF!</formula>
    </cfRule>
  </conditionalFormatting>
  <conditionalFormatting sqref="T19">
    <cfRule type="cellIs" dxfId="11830" priority="147" operator="greaterThan">
      <formula>#REF!</formula>
    </cfRule>
  </conditionalFormatting>
  <conditionalFormatting sqref="Y19">
    <cfRule type="cellIs" dxfId="11829" priority="146" operator="greaterThan">
      <formula>#REF!</formula>
    </cfRule>
  </conditionalFormatting>
  <conditionalFormatting sqref="AD19">
    <cfRule type="cellIs" dxfId="11828" priority="145" operator="greaterThan">
      <formula>#REF!</formula>
    </cfRule>
  </conditionalFormatting>
  <conditionalFormatting sqref="AI19">
    <cfRule type="cellIs" dxfId="11827" priority="144" operator="greaterThan">
      <formula>#REF!</formula>
    </cfRule>
  </conditionalFormatting>
  <conditionalFormatting sqref="BH19 BH13:BH15 BH17">
    <cfRule type="cellIs" dxfId="11826" priority="138" operator="greaterThan">
      <formula>#REF!</formula>
    </cfRule>
  </conditionalFormatting>
  <conditionalFormatting sqref="BK21">
    <cfRule type="cellIs" dxfId="11825" priority="135" operator="lessThan">
      <formula>#REF!</formula>
    </cfRule>
  </conditionalFormatting>
  <conditionalFormatting sqref="BK11">
    <cfRule type="cellIs" dxfId="11824" priority="134" operator="lessThan">
      <formula>#REF!</formula>
    </cfRule>
  </conditionalFormatting>
  <conditionalFormatting sqref="BK12">
    <cfRule type="cellIs" dxfId="11823" priority="133" operator="lessThan">
      <formula>#REF!</formula>
    </cfRule>
  </conditionalFormatting>
  <conditionalFormatting sqref="BK20">
    <cfRule type="cellIs" dxfId="11822" priority="136" operator="lessThan">
      <formula>#REF!</formula>
    </cfRule>
    <cfRule type="cellIs" dxfId="11821" priority="137" operator="lessThan">
      <formula>#REF!</formula>
    </cfRule>
  </conditionalFormatting>
  <conditionalFormatting sqref="BK30">
    <cfRule type="cellIs" dxfId="11820" priority="130" operator="lessThan">
      <formula>#REF!</formula>
    </cfRule>
  </conditionalFormatting>
  <conditionalFormatting sqref="BK29">
    <cfRule type="cellIs" dxfId="11819" priority="131" operator="lessThan">
      <formula>#REF!</formula>
    </cfRule>
    <cfRule type="cellIs" dxfId="11818" priority="132" operator="lessThan">
      <formula>#REF!</formula>
    </cfRule>
  </conditionalFormatting>
  <conditionalFormatting sqref="BK39">
    <cfRule type="cellIs" dxfId="11817" priority="129" operator="lessThan">
      <formula>#REF!</formula>
    </cfRule>
  </conditionalFormatting>
  <conditionalFormatting sqref="BK9">
    <cfRule type="cellIs" dxfId="11816" priority="127" operator="lessThan">
      <formula>#REF!</formula>
    </cfRule>
    <cfRule type="cellIs" dxfId="11815" priority="128" operator="greaterThan">
      <formula>#REF!</formula>
    </cfRule>
  </conditionalFormatting>
  <conditionalFormatting sqref="BI19:BJ19">
    <cfRule type="cellIs" dxfId="11814" priority="126" operator="greaterThan">
      <formula>#REF!</formula>
    </cfRule>
  </conditionalFormatting>
  <conditionalFormatting sqref="BI14:BJ15">
    <cfRule type="cellIs" dxfId="11813" priority="124" operator="greaterThan">
      <formula>#REF!</formula>
    </cfRule>
  </conditionalFormatting>
  <conditionalFormatting sqref="BI13:BJ13">
    <cfRule type="cellIs" dxfId="11812" priority="123" operator="greaterThan">
      <formula>#REF!</formula>
    </cfRule>
  </conditionalFormatting>
  <conditionalFormatting sqref="BI17:BJ17">
    <cfRule type="cellIs" dxfId="11811" priority="125" operator="greaterThan">
      <formula>#REF!</formula>
    </cfRule>
  </conditionalFormatting>
  <conditionalFormatting sqref="BK38">
    <cfRule type="cellIs" dxfId="11810" priority="121" operator="lessThan">
      <formula>#REF!</formula>
    </cfRule>
    <cfRule type="cellIs" dxfId="11809" priority="122" operator="lessThan">
      <formula>#REF!</formula>
    </cfRule>
  </conditionalFormatting>
  <conditionalFormatting sqref="BL11">
    <cfRule type="cellIs" dxfId="11808" priority="119" operator="lessThan">
      <formula>#REF!</formula>
    </cfRule>
  </conditionalFormatting>
  <conditionalFormatting sqref="BL12">
    <cfRule type="cellIs" dxfId="11807" priority="118" operator="lessThan">
      <formula>#REF!</formula>
    </cfRule>
  </conditionalFormatting>
  <conditionalFormatting sqref="BL9">
    <cfRule type="cellIs" dxfId="11806" priority="116" operator="lessThan">
      <formula>#REF!</formula>
    </cfRule>
    <cfRule type="cellIs" dxfId="11805" priority="117" operator="greaterThan">
      <formula>#REF!</formula>
    </cfRule>
  </conditionalFormatting>
  <conditionalFormatting sqref="BL10">
    <cfRule type="cellIs" dxfId="11804" priority="115" operator="lessThan">
      <formula>#REF!</formula>
    </cfRule>
  </conditionalFormatting>
  <conditionalFormatting sqref="BL21">
    <cfRule type="cellIs" dxfId="11803" priority="112" operator="lessThan">
      <formula>#REF!</formula>
    </cfRule>
  </conditionalFormatting>
  <conditionalFormatting sqref="BL20">
    <cfRule type="cellIs" dxfId="11802" priority="113" operator="lessThan">
      <formula>#REF!</formula>
    </cfRule>
    <cfRule type="cellIs" dxfId="11801" priority="114" operator="lessThan">
      <formula>#REF!</formula>
    </cfRule>
  </conditionalFormatting>
  <conditionalFormatting sqref="BL30">
    <cfRule type="cellIs" dxfId="11800" priority="109" operator="lessThan">
      <formula>#REF!</formula>
    </cfRule>
  </conditionalFormatting>
  <conditionalFormatting sqref="BL29">
    <cfRule type="cellIs" dxfId="11799" priority="110" operator="lessThan">
      <formula>#REF!</formula>
    </cfRule>
    <cfRule type="cellIs" dxfId="11798" priority="111" operator="lessThan">
      <formula>#REF!</formula>
    </cfRule>
  </conditionalFormatting>
  <conditionalFormatting sqref="BL39">
    <cfRule type="cellIs" dxfId="11797" priority="106" operator="lessThan">
      <formula>#REF!</formula>
    </cfRule>
  </conditionalFormatting>
  <conditionalFormatting sqref="BL38">
    <cfRule type="cellIs" dxfId="11796" priority="107" operator="lessThan">
      <formula>#REF!</formula>
    </cfRule>
    <cfRule type="cellIs" dxfId="11795" priority="108" operator="lessThan">
      <formula>#REF!</formula>
    </cfRule>
  </conditionalFormatting>
  <conditionalFormatting sqref="BM19 BM13:BM15 BM17">
    <cfRule type="cellIs" dxfId="11794" priority="105" operator="greaterThan">
      <formula>#REF!</formula>
    </cfRule>
  </conditionalFormatting>
  <conditionalFormatting sqref="BP21">
    <cfRule type="cellIs" dxfId="11793" priority="102" operator="lessThan">
      <formula>#REF!</formula>
    </cfRule>
  </conditionalFormatting>
  <conditionalFormatting sqref="BP11">
    <cfRule type="cellIs" dxfId="11792" priority="101" operator="lessThan">
      <formula>#REF!</formula>
    </cfRule>
  </conditionalFormatting>
  <conditionalFormatting sqref="BP12">
    <cfRule type="cellIs" dxfId="11791" priority="100" operator="lessThan">
      <formula>#REF!</formula>
    </cfRule>
  </conditionalFormatting>
  <conditionalFormatting sqref="BP20">
    <cfRule type="cellIs" dxfId="11790" priority="103" operator="lessThan">
      <formula>#REF!</formula>
    </cfRule>
    <cfRule type="cellIs" dxfId="11789" priority="104" operator="lessThan">
      <formula>#REF!</formula>
    </cfRule>
  </conditionalFormatting>
  <conditionalFormatting sqref="BP30">
    <cfRule type="cellIs" dxfId="11788" priority="97" operator="lessThan">
      <formula>#REF!</formula>
    </cfRule>
  </conditionalFormatting>
  <conditionalFormatting sqref="BP29">
    <cfRule type="cellIs" dxfId="11787" priority="98" operator="lessThan">
      <formula>#REF!</formula>
    </cfRule>
    <cfRule type="cellIs" dxfId="11786" priority="99" operator="lessThan">
      <formula>#REF!</formula>
    </cfRule>
  </conditionalFormatting>
  <conditionalFormatting sqref="BP39">
    <cfRule type="cellIs" dxfId="11785" priority="96" operator="lessThan">
      <formula>#REF!</formula>
    </cfRule>
  </conditionalFormatting>
  <conditionalFormatting sqref="BP9">
    <cfRule type="cellIs" dxfId="11784" priority="94" operator="lessThan">
      <formula>#REF!</formula>
    </cfRule>
    <cfRule type="cellIs" dxfId="11783" priority="95" operator="greaterThan">
      <formula>#REF!</formula>
    </cfRule>
  </conditionalFormatting>
  <conditionalFormatting sqref="BN19:BO19">
    <cfRule type="cellIs" dxfId="11782" priority="93" operator="greaterThan">
      <formula>#REF!</formula>
    </cfRule>
  </conditionalFormatting>
  <conditionalFormatting sqref="BN14:BO15">
    <cfRule type="cellIs" dxfId="11781" priority="91" operator="greaterThan">
      <formula>#REF!</formula>
    </cfRule>
  </conditionalFormatting>
  <conditionalFormatting sqref="BN13:BO13">
    <cfRule type="cellIs" dxfId="11780" priority="90" operator="greaterThan">
      <formula>#REF!</formula>
    </cfRule>
  </conditionalFormatting>
  <conditionalFormatting sqref="BN17:BO17">
    <cfRule type="cellIs" dxfId="11779" priority="92" operator="greaterThan">
      <formula>#REF!</formula>
    </cfRule>
  </conditionalFormatting>
  <conditionalFormatting sqref="BP38">
    <cfRule type="cellIs" dxfId="11778" priority="88" operator="lessThan">
      <formula>#REF!</formula>
    </cfRule>
    <cfRule type="cellIs" dxfId="11777" priority="89" operator="lessThan">
      <formula>#REF!</formula>
    </cfRule>
  </conditionalFormatting>
  <conditionalFormatting sqref="BQ11">
    <cfRule type="cellIs" dxfId="11776" priority="86" operator="lessThan">
      <formula>#REF!</formula>
    </cfRule>
  </conditionalFormatting>
  <conditionalFormatting sqref="BQ12">
    <cfRule type="cellIs" dxfId="11775" priority="85" operator="lessThan">
      <formula>#REF!</formula>
    </cfRule>
  </conditionalFormatting>
  <conditionalFormatting sqref="BQ9">
    <cfRule type="cellIs" dxfId="11774" priority="83" operator="lessThan">
      <formula>#REF!</formula>
    </cfRule>
    <cfRule type="cellIs" dxfId="11773" priority="84" operator="greaterThan">
      <formula>#REF!</formula>
    </cfRule>
  </conditionalFormatting>
  <conditionalFormatting sqref="BQ10">
    <cfRule type="cellIs" dxfId="11772" priority="82" operator="lessThan">
      <formula>#REF!</formula>
    </cfRule>
  </conditionalFormatting>
  <conditionalFormatting sqref="BQ21">
    <cfRule type="cellIs" dxfId="11771" priority="79" operator="lessThan">
      <formula>#REF!</formula>
    </cfRule>
  </conditionalFormatting>
  <conditionalFormatting sqref="BQ20">
    <cfRule type="cellIs" dxfId="11770" priority="80" operator="lessThan">
      <formula>#REF!</formula>
    </cfRule>
    <cfRule type="cellIs" dxfId="11769" priority="81" operator="lessThan">
      <formula>#REF!</formula>
    </cfRule>
  </conditionalFormatting>
  <conditionalFormatting sqref="BQ30">
    <cfRule type="cellIs" dxfId="11768" priority="76" operator="lessThan">
      <formula>#REF!</formula>
    </cfRule>
  </conditionalFormatting>
  <conditionalFormatting sqref="BQ29">
    <cfRule type="cellIs" dxfId="11767" priority="77" operator="lessThan">
      <formula>#REF!</formula>
    </cfRule>
    <cfRule type="cellIs" dxfId="11766" priority="78" operator="lessThan">
      <formula>#REF!</formula>
    </cfRule>
  </conditionalFormatting>
  <conditionalFormatting sqref="BQ39">
    <cfRule type="cellIs" dxfId="11765" priority="73" operator="lessThan">
      <formula>#REF!</formula>
    </cfRule>
  </conditionalFormatting>
  <conditionalFormatting sqref="BQ38">
    <cfRule type="cellIs" dxfId="11764" priority="74" operator="lessThan">
      <formula>#REF!</formula>
    </cfRule>
    <cfRule type="cellIs" dxfId="11763" priority="75" operator="lessThan">
      <formula>#REF!</formula>
    </cfRule>
  </conditionalFormatting>
  <conditionalFormatting sqref="U15">
    <cfRule type="cellIs" dxfId="11762" priority="72" operator="greaterThan">
      <formula>#REF!</formula>
    </cfRule>
  </conditionalFormatting>
  <conditionalFormatting sqref="T15">
    <cfRule type="cellIs" dxfId="11761" priority="71" operator="greaterThan">
      <formula>#REF!</formula>
    </cfRule>
  </conditionalFormatting>
  <conditionalFormatting sqref="Y15:Z15">
    <cfRule type="cellIs" dxfId="11760" priority="70" operator="greaterThan">
      <formula>#REF!</formula>
    </cfRule>
  </conditionalFormatting>
  <conditionalFormatting sqref="F14">
    <cfRule type="cellIs" dxfId="11759" priority="68" operator="greaterThan">
      <formula>#REF!</formula>
    </cfRule>
  </conditionalFormatting>
  <conditionalFormatting sqref="E14">
    <cfRule type="cellIs" dxfId="11758" priority="67" operator="greaterThan">
      <formula>#REF!</formula>
    </cfRule>
  </conditionalFormatting>
  <conditionalFormatting sqref="J17">
    <cfRule type="cellIs" dxfId="11757" priority="66" operator="greaterThan">
      <formula>#REF!</formula>
    </cfRule>
  </conditionalFormatting>
  <conditionalFormatting sqref="Z14">
    <cfRule type="cellIs" dxfId="11756" priority="65" operator="greaterThan">
      <formula>#REF!</formula>
    </cfRule>
  </conditionalFormatting>
  <conditionalFormatting sqref="Y14">
    <cfRule type="cellIs" dxfId="11755" priority="64" operator="greaterThan">
      <formula>#REF!</formula>
    </cfRule>
  </conditionalFormatting>
  <conditionalFormatting sqref="P15">
    <cfRule type="cellIs" dxfId="11754" priority="47" operator="greaterThan">
      <formula>#REF!</formula>
    </cfRule>
  </conditionalFormatting>
  <conditionalFormatting sqref="O15">
    <cfRule type="cellIs" dxfId="11753" priority="46" operator="greaterThan">
      <formula>#REF!</formula>
    </cfRule>
  </conditionalFormatting>
  <conditionalFormatting sqref="M10">
    <cfRule type="cellIs" dxfId="11752" priority="31" operator="lessThan">
      <formula>#REF!</formula>
    </cfRule>
  </conditionalFormatting>
  <conditionalFormatting sqref="R10">
    <cfRule type="cellIs" dxfId="11751" priority="30" operator="lessThan">
      <formula>#REF!</formula>
    </cfRule>
  </conditionalFormatting>
  <conditionalFormatting sqref="W10">
    <cfRule type="cellIs" dxfId="11750" priority="29" operator="lessThan">
      <formula>#REF!</formula>
    </cfRule>
  </conditionalFormatting>
  <conditionalFormatting sqref="AB10">
    <cfRule type="cellIs" dxfId="11749" priority="28" operator="lessThan">
      <formula>#REF!</formula>
    </cfRule>
  </conditionalFormatting>
  <conditionalFormatting sqref="AG10">
    <cfRule type="cellIs" dxfId="11748" priority="27" operator="lessThan">
      <formula>#REF!</formula>
    </cfRule>
  </conditionalFormatting>
  <conditionalFormatting sqref="AL10">
    <cfRule type="cellIs" dxfId="11747" priority="26" operator="lessThan">
      <formula>#REF!</formula>
    </cfRule>
  </conditionalFormatting>
  <conditionalFormatting sqref="AQ10">
    <cfRule type="cellIs" dxfId="11746" priority="25" operator="lessThan">
      <formula>#REF!</formula>
    </cfRule>
  </conditionalFormatting>
  <conditionalFormatting sqref="AV10">
    <cfRule type="cellIs" dxfId="11745" priority="24" operator="lessThan">
      <formula>#REF!</formula>
    </cfRule>
  </conditionalFormatting>
  <conditionalFormatting sqref="BA10">
    <cfRule type="cellIs" dxfId="11744" priority="23" operator="lessThan">
      <formula>#REF!</formula>
    </cfRule>
  </conditionalFormatting>
  <conditionalFormatting sqref="BF10">
    <cfRule type="cellIs" dxfId="11743" priority="22" operator="lessThan">
      <formula>#REF!</formula>
    </cfRule>
  </conditionalFormatting>
  <conditionalFormatting sqref="BK10">
    <cfRule type="cellIs" dxfId="11742" priority="21" operator="lessThan">
      <formula>#REF!</formula>
    </cfRule>
  </conditionalFormatting>
  <conditionalFormatting sqref="BP10">
    <cfRule type="cellIs" dxfId="11741" priority="20" operator="lessThan">
      <formula>#REF!</formula>
    </cfRule>
  </conditionalFormatting>
  <conditionalFormatting sqref="F16">
    <cfRule type="cellIs" dxfId="11740" priority="18" operator="greaterThan">
      <formula>#REF!</formula>
    </cfRule>
  </conditionalFormatting>
  <conditionalFormatting sqref="E16">
    <cfRule type="cellIs" dxfId="11739" priority="17" operator="greaterThan">
      <formula>#REF!</formula>
    </cfRule>
  </conditionalFormatting>
  <conditionalFormatting sqref="F15">
    <cfRule type="cellIs" dxfId="11738" priority="16" operator="greaterThan">
      <formula>#REF!</formula>
    </cfRule>
  </conditionalFormatting>
  <conditionalFormatting sqref="E15">
    <cfRule type="cellIs" dxfId="11737" priority="15" operator="greaterThan">
      <formula>#REF!</formula>
    </cfRule>
  </conditionalFormatting>
  <conditionalFormatting sqref="L14">
    <cfRule type="cellIs" dxfId="11736" priority="10" operator="greaterThan">
      <formula>#REF!</formula>
    </cfRule>
  </conditionalFormatting>
  <conditionalFormatting sqref="K13:L13">
    <cfRule type="cellIs" dxfId="11735" priority="9" operator="greaterThan">
      <formula>#REF!</formula>
    </cfRule>
  </conditionalFormatting>
  <conditionalFormatting sqref="L15">
    <cfRule type="cellIs" dxfId="11734" priority="8" operator="greaterThan">
      <formula>#REF!</formula>
    </cfRule>
  </conditionalFormatting>
  <conditionalFormatting sqref="K14">
    <cfRule type="cellIs" dxfId="11733" priority="6" operator="greaterThan">
      <formula>#REF!</formula>
    </cfRule>
  </conditionalFormatting>
  <conditionalFormatting sqref="J14">
    <cfRule type="cellIs" dxfId="11732" priority="5" operator="greaterThan">
      <formula>#REF!</formula>
    </cfRule>
  </conditionalFormatting>
  <conditionalFormatting sqref="K15">
    <cfRule type="cellIs" dxfId="11731" priority="4" operator="greaterThan">
      <formula>#REF!</formula>
    </cfRule>
  </conditionalFormatting>
  <conditionalFormatting sqref="J15">
    <cfRule type="cellIs" dxfId="11730" priority="3" operator="greaterThan">
      <formula>#REF!</formula>
    </cfRule>
  </conditionalFormatting>
  <conditionalFormatting sqref="J13">
    <cfRule type="cellIs" dxfId="11729" priority="2" operator="greaterThan">
      <formula>#REF!</formula>
    </cfRule>
  </conditionalFormatting>
  <conditionalFormatting sqref="J16">
    <cfRule type="cellIs" dxfId="11728" priority="1" operator="greaterThan">
      <formula>#REF!</formula>
    </cfRule>
  </conditionalFormatting>
  <pageMargins left="0.7" right="0.7" top="0.75" bottom="0.75" header="0.3" footer="0.3"/>
  <pageSetup paperSize="9" orientation="portrait" r:id="rId1"/>
  <headerFooter>
    <oddHeader>&amp;C&amp;G</oddHeader>
  </headerFooter>
  <legacyDrawingHF r:id="rId2"/>
  <picture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9FFCC"/>
  </sheetPr>
  <dimension ref="A1:BQ94"/>
  <sheetViews>
    <sheetView zoomScale="70" zoomScaleNormal="70" workbookViewId="0">
      <pane xSplit="3" ySplit="10" topLeftCell="M11" activePane="bottomRight" state="frozenSplit"/>
      <selection activeCell="AA73" sqref="AA73"/>
      <selection pane="topRight" activeCell="AA73" sqref="AA73"/>
      <selection pane="bottomLeft" activeCell="AA73" sqref="AA73"/>
      <selection pane="bottomRight" activeCell="AE31" sqref="AE31"/>
    </sheetView>
  </sheetViews>
  <sheetFormatPr defaultRowHeight="16.5" x14ac:dyDescent="0.15"/>
  <cols>
    <col min="1" max="1" width="21" style="97" customWidth="1"/>
    <col min="2" max="2" width="15" style="97" customWidth="1"/>
    <col min="3" max="4" width="11.25" style="97" customWidth="1"/>
    <col min="5" max="5" width="38.5" style="97" customWidth="1"/>
    <col min="6" max="7" width="10.625" style="97" customWidth="1"/>
    <col min="8" max="9" width="13.625" style="97" customWidth="1"/>
    <col min="10" max="10" width="44.5" style="97" customWidth="1"/>
    <col min="11" max="12" width="12.25" style="97" customWidth="1"/>
    <col min="13" max="14" width="11.875" style="97" customWidth="1"/>
    <col min="15" max="15" width="38.25" style="97" customWidth="1"/>
    <col min="16" max="17" width="12.25" style="97" customWidth="1"/>
    <col min="18" max="19" width="11.875" style="97" customWidth="1"/>
    <col min="20" max="20" width="31.625" style="97" customWidth="1"/>
    <col min="21" max="22" width="12.625" style="97" customWidth="1"/>
    <col min="23" max="24" width="11.875" style="97" customWidth="1"/>
    <col min="25" max="25" width="31.625" style="97" customWidth="1"/>
    <col min="26" max="27" width="9.125" style="97" bestFit="1" customWidth="1"/>
    <col min="28" max="28" width="9.625" style="97" bestFit="1" customWidth="1"/>
    <col min="29" max="29" width="9.625" style="97" customWidth="1"/>
    <col min="30" max="30" width="31.625" style="97" customWidth="1"/>
    <col min="31" max="32" width="9.125" style="97" bestFit="1" customWidth="1"/>
    <col min="33" max="33" width="9.625" style="97" bestFit="1" customWidth="1"/>
    <col min="34" max="34" width="9.625" style="97" customWidth="1"/>
    <col min="35" max="35" width="31.625" style="97" customWidth="1"/>
    <col min="36" max="37" width="9.125" style="97" bestFit="1" customWidth="1"/>
    <col min="38" max="38" width="9.625" style="97" bestFit="1" customWidth="1"/>
    <col min="39" max="39" width="9.625" style="97" customWidth="1"/>
    <col min="40" max="40" width="31.625" style="97" customWidth="1"/>
    <col min="41" max="42" width="9.125" style="97" bestFit="1" customWidth="1"/>
    <col min="43" max="43" width="9.625" style="97" bestFit="1" customWidth="1"/>
    <col min="44" max="44" width="9.625" style="97" customWidth="1"/>
    <col min="45" max="45" width="31.625" style="97" customWidth="1"/>
    <col min="46" max="47" width="9.125" style="97" bestFit="1" customWidth="1"/>
    <col min="48" max="48" width="9.625" style="97" bestFit="1" customWidth="1"/>
    <col min="49" max="49" width="9.625" style="97" customWidth="1"/>
    <col min="50" max="50" width="31.625" style="97" customWidth="1"/>
    <col min="51" max="52" width="9.125" style="97" bestFit="1" customWidth="1"/>
    <col min="53" max="53" width="9.625" style="97" bestFit="1" customWidth="1"/>
    <col min="54" max="54" width="9.625" style="97" customWidth="1"/>
    <col min="55" max="55" width="31.625" style="97" customWidth="1"/>
    <col min="56" max="57" width="9.125" style="97" bestFit="1" customWidth="1"/>
    <col min="58" max="58" width="9.625" style="97" bestFit="1" customWidth="1"/>
    <col min="59" max="59" width="9.625" style="97" customWidth="1"/>
    <col min="60" max="60" width="43.875" style="97" customWidth="1"/>
    <col min="61" max="62" width="9" style="97"/>
    <col min="63" max="63" width="15.125" style="97" customWidth="1"/>
    <col min="64" max="64" width="9" style="97"/>
    <col min="65" max="65" width="48.125" style="97" customWidth="1"/>
    <col min="66" max="67" width="9" style="97"/>
    <col min="68" max="68" width="16" style="97" customWidth="1"/>
    <col min="69" max="16384" width="9" style="97"/>
  </cols>
  <sheetData>
    <row r="1" spans="1:69" x14ac:dyDescent="0.15">
      <c r="A1" s="97" t="s">
        <v>874</v>
      </c>
      <c r="B1" s="175" t="str">
        <f>VLOOKUP(A5,'PMC数据辅助&amp;月良率预估'!$AR$3:$AS$130,2,0)</f>
        <v>LTPO手机</v>
      </c>
      <c r="C1" s="177"/>
      <c r="E1" s="97" t="s">
        <v>474</v>
      </c>
      <c r="AI1" s="166"/>
      <c r="AJ1" s="166"/>
      <c r="AK1" s="166"/>
      <c r="AL1" s="166"/>
      <c r="AM1" s="166"/>
      <c r="AN1" s="166"/>
      <c r="AO1" s="166"/>
      <c r="AP1" s="166"/>
      <c r="AQ1" s="166"/>
      <c r="AR1" s="166"/>
      <c r="AS1" s="166"/>
      <c r="AT1" s="166"/>
      <c r="AU1" s="166"/>
      <c r="AV1" s="166"/>
      <c r="AW1" s="166"/>
      <c r="AX1" s="166"/>
      <c r="AY1" s="166"/>
      <c r="AZ1" s="166"/>
      <c r="BA1" s="166"/>
      <c r="BB1" s="166"/>
      <c r="BC1" s="166"/>
      <c r="BD1" s="166"/>
    </row>
    <row r="2" spans="1:69" x14ac:dyDescent="0.15">
      <c r="A2" s="356">
        <f>VLOOKUP(A5,切数!$C:$J,8,0)</f>
        <v>95</v>
      </c>
      <c r="B2" s="580" t="s">
        <v>27</v>
      </c>
      <c r="C2" s="580"/>
      <c r="D2" s="581" t="s">
        <v>553</v>
      </c>
      <c r="E2" s="583" t="s">
        <v>41</v>
      </c>
      <c r="F2" s="583"/>
      <c r="G2" s="583"/>
      <c r="H2" s="583"/>
      <c r="I2" s="583"/>
      <c r="J2" s="583"/>
      <c r="K2" s="583"/>
      <c r="L2" s="583"/>
      <c r="M2" s="583"/>
      <c r="N2" s="30"/>
      <c r="O2" s="30"/>
      <c r="P2" s="30"/>
      <c r="Q2" s="30"/>
      <c r="R2" s="30"/>
      <c r="S2" s="30"/>
    </row>
    <row r="3" spans="1:69" x14ac:dyDescent="0.15">
      <c r="A3" s="356" t="s">
        <v>469</v>
      </c>
      <c r="B3" s="447"/>
      <c r="C3" s="447"/>
      <c r="D3" s="582"/>
      <c r="E3" s="1" t="str">
        <f>_xlfn.IFNA(VLOOKUP($A$5&amp;E$4,'PMC数据辅助&amp;月良率预估'!$B$2:$G$1000,2,0),"")</f>
        <v>M02</v>
      </c>
      <c r="F3" s="567"/>
      <c r="G3" s="567"/>
      <c r="H3" s="567"/>
      <c r="I3" s="568"/>
      <c r="J3" s="1" t="str">
        <f>_xlfn.IFNA(VLOOKUP($A$5&amp;J$4,'PMC数据辅助&amp;月良率预估'!$B$2:$G$1000,2,0),"")</f>
        <v>M03</v>
      </c>
      <c r="K3" s="567"/>
      <c r="L3" s="567"/>
      <c r="M3" s="567"/>
      <c r="N3" s="568"/>
      <c r="O3" s="1" t="str">
        <f>_xlfn.IFNA(VLOOKUP($A$5&amp;O$4,'PMC数据辅助&amp;月良率预估'!$B$2:$G$1000,2,0),"")</f>
        <v>M03</v>
      </c>
      <c r="P3" s="567"/>
      <c r="Q3" s="567"/>
      <c r="R3" s="567"/>
      <c r="S3" s="568"/>
      <c r="T3" s="1" t="str">
        <f>_xlfn.IFNA(VLOOKUP($A$5&amp;T$4,'PMC数据辅助&amp;月良率预估'!$B$2:$G$1000,2,0),"")</f>
        <v>M03</v>
      </c>
      <c r="U3" s="567"/>
      <c r="V3" s="567"/>
      <c r="W3" s="567"/>
      <c r="X3" s="568"/>
      <c r="Y3" s="1" t="str">
        <f>_xlfn.IFNA(VLOOKUP($A$5&amp;Y$4,'PMC数据辅助&amp;月良率预估'!$B$2:$G$1000,2,0),"")</f>
        <v>M04</v>
      </c>
      <c r="Z3" s="567"/>
      <c r="AA3" s="567"/>
      <c r="AB3" s="567"/>
      <c r="AC3" s="568"/>
      <c r="AD3" s="1" t="str">
        <f>_xlfn.IFNA(VLOOKUP($A$5&amp;AD$4,'PMC数据辅助&amp;月良率预估'!$B$2:$G$1000,2,0),"")</f>
        <v>M04</v>
      </c>
      <c r="AE3" s="567"/>
      <c r="AF3" s="567"/>
      <c r="AG3" s="567"/>
      <c r="AH3" s="568"/>
      <c r="AI3" s="1" t="str">
        <f>_xlfn.IFNA(VLOOKUP($A$5&amp;AI$4,'PMC数据辅助&amp;月良率预估'!$B$2:$G$1000,2,0),"")</f>
        <v>M04</v>
      </c>
      <c r="AJ3" s="567"/>
      <c r="AK3" s="567"/>
      <c r="AL3" s="567"/>
      <c r="AM3" s="568"/>
      <c r="AN3" s="1" t="str">
        <f>_xlfn.IFNA(VLOOKUP($A$5&amp;AN$4,'PMC数据辅助&amp;月良率预估'!$B$2:$G$1000,2,0),"")</f>
        <v>M05</v>
      </c>
      <c r="AO3" s="567"/>
      <c r="AP3" s="567"/>
      <c r="AQ3" s="567"/>
      <c r="AR3" s="568"/>
      <c r="AS3" s="1" t="str">
        <f>_xlfn.IFNA(VLOOKUP($A$5&amp;AS$4,'PMC数据辅助&amp;月良率预估'!$B$2:$G$1000,2,0),"")</f>
        <v>M05</v>
      </c>
      <c r="AT3" s="567"/>
      <c r="AU3" s="567"/>
      <c r="AV3" s="567"/>
      <c r="AW3" s="568"/>
      <c r="AX3" s="1" t="str">
        <f>_xlfn.IFNA(VLOOKUP($A$5&amp;AX$4,'PMC数据辅助&amp;月良率预估'!$B$2:$G$1000,2,0),"")</f>
        <v>M05</v>
      </c>
      <c r="AY3" s="567"/>
      <c r="AZ3" s="567"/>
      <c r="BA3" s="567"/>
      <c r="BB3" s="568"/>
      <c r="BC3" s="1" t="str">
        <f>_xlfn.IFNA(VLOOKUP($A$5&amp;BC$4,'PMC数据辅助&amp;月良率预估'!$B$2:$G$1000,2,0),"")</f>
        <v>M06</v>
      </c>
      <c r="BD3" s="567"/>
      <c r="BE3" s="567"/>
      <c r="BF3" s="567"/>
      <c r="BG3" s="568"/>
      <c r="BH3" s="1" t="str">
        <f>_xlfn.IFNA(VLOOKUP($A$5&amp;BH$4,'PMC数据辅助&amp;月良率预估'!$B$2:$G$1000,2,0),"")</f>
        <v>M06</v>
      </c>
      <c r="BI3" s="567"/>
      <c r="BJ3" s="567"/>
      <c r="BK3" s="567"/>
      <c r="BL3" s="568"/>
      <c r="BM3" s="1" t="str">
        <f>_xlfn.IFNA(VLOOKUP($A$5&amp;BM$4,'PMC数据辅助&amp;月良率预估'!$B$2:$G$1000,2,0),"")</f>
        <v/>
      </c>
      <c r="BN3" s="567"/>
      <c r="BO3" s="567"/>
      <c r="BP3" s="567"/>
      <c r="BQ3" s="568"/>
    </row>
    <row r="4" spans="1:69" ht="33" x14ac:dyDescent="0.15">
      <c r="A4" s="31" t="s">
        <v>40</v>
      </c>
      <c r="B4" s="94" t="s">
        <v>1291</v>
      </c>
      <c r="C4" s="94" t="s">
        <v>1423</v>
      </c>
      <c r="D4" s="115" t="s">
        <v>1429</v>
      </c>
      <c r="E4" s="587" t="str">
        <f>_xlfn.IFNA(VLOOKUP($A$5&amp;COLUMN($A$1),'PMC数据辅助&amp;月良率预估'!$A:$F,5,0),"")</f>
        <v>02/07蒸镀批次</v>
      </c>
      <c r="F4" s="588"/>
      <c r="G4" s="588"/>
      <c r="H4" s="588"/>
      <c r="I4" s="589"/>
      <c r="J4" s="569" t="str">
        <f>_xlfn.IFNA(VLOOKUP($A$5&amp;COLUMN($B$1),'PMC数据辅助&amp;月良率预估'!$A:$F,5,0),"")</f>
        <v>02/19蒸镀批次</v>
      </c>
      <c r="K4" s="570"/>
      <c r="L4" s="570"/>
      <c r="M4" s="570"/>
      <c r="N4" s="571"/>
      <c r="O4" s="569" t="str">
        <f>_xlfn.IFNA(VLOOKUP($A$5&amp;COLUMN($C$1),'PMC数据辅助&amp;月良率预估'!$A:$F,5,0),"")</f>
        <v>03/10蒸镀批次</v>
      </c>
      <c r="P4" s="570"/>
      <c r="Q4" s="570"/>
      <c r="R4" s="570"/>
      <c r="S4" s="571"/>
      <c r="T4" s="569" t="str">
        <f>_xlfn.IFNA(VLOOKUP($A$5&amp;COLUMN($D$1),'PMC数据辅助&amp;月良率预估'!$A:$F,5,0),"")</f>
        <v>03/16蒸镀批次</v>
      </c>
      <c r="U4" s="570"/>
      <c r="V4" s="570"/>
      <c r="W4" s="570"/>
      <c r="X4" s="571"/>
      <c r="Y4" s="569" t="str">
        <f>_xlfn.IFNA(VLOOKUP($A$5&amp;COLUMN($E$1),'PMC数据辅助&amp;月良率预估'!$A:$F,5,0),"")</f>
        <v>03/26蒸镀批次</v>
      </c>
      <c r="Z4" s="570"/>
      <c r="AA4" s="570"/>
      <c r="AB4" s="570"/>
      <c r="AC4" s="571"/>
      <c r="AD4" s="569" t="str">
        <f>_xlfn.IFNA(VLOOKUP($A$5&amp;COLUMN($F$1),'PMC数据辅助&amp;月良率预估'!$A:$F,5,0),"")</f>
        <v>04/09蒸镀批次</v>
      </c>
      <c r="AE4" s="570"/>
      <c r="AF4" s="570"/>
      <c r="AG4" s="570"/>
      <c r="AH4" s="571"/>
      <c r="AI4" s="569" t="str">
        <f>_xlfn.IFNA(VLOOKUP($A$5&amp;COLUMN($G$1),'PMC数据辅助&amp;月良率预估'!$A:$F,5,0),"")</f>
        <v>04/16蒸镀批次</v>
      </c>
      <c r="AJ4" s="570"/>
      <c r="AK4" s="570"/>
      <c r="AL4" s="570"/>
      <c r="AM4" s="571"/>
      <c r="AN4" s="569" t="str">
        <f>_xlfn.IFNA(VLOOKUP($A$5&amp;COLUMN($H$1),'PMC数据辅助&amp;月良率预估'!$A:$F,5,0),"")</f>
        <v>04/27蒸镀批次</v>
      </c>
      <c r="AO4" s="570"/>
      <c r="AP4" s="570"/>
      <c r="AQ4" s="570"/>
      <c r="AR4" s="571"/>
      <c r="AS4" s="569" t="str">
        <f>_xlfn.IFNA(VLOOKUP($A$5&amp;COLUMN($I$1),'PMC数据辅助&amp;月良率预估'!$A:$F,5,0),"")</f>
        <v>05/08蒸镀批次</v>
      </c>
      <c r="AT4" s="570"/>
      <c r="AU4" s="570"/>
      <c r="AV4" s="570"/>
      <c r="AW4" s="571"/>
      <c r="AX4" s="569" t="str">
        <f>_xlfn.IFNA(VLOOKUP($A$5&amp;COLUMN($J$1),'PMC数据辅助&amp;月良率预估'!$A:$F,5,0),"")</f>
        <v>05/19蒸镀批次</v>
      </c>
      <c r="AY4" s="570"/>
      <c r="AZ4" s="570"/>
      <c r="BA4" s="570"/>
      <c r="BB4" s="571"/>
      <c r="BC4" s="569" t="str">
        <f>_xlfn.IFNA(VLOOKUP($A$5&amp;COLUMN($K$1),'PMC数据辅助&amp;月良率预估'!$A:$F,5,0),"")</f>
        <v>05/30蒸镀批次</v>
      </c>
      <c r="BD4" s="570"/>
      <c r="BE4" s="570"/>
      <c r="BF4" s="570"/>
      <c r="BG4" s="571"/>
      <c r="BH4" s="569" t="str">
        <f>_xlfn.IFNA(VLOOKUP($A$5&amp;COLUMN($L$1),'PMC数据辅助&amp;月良率预估'!$A:$F,5,0),"")</f>
        <v>06/10蒸镀批次</v>
      </c>
      <c r="BI4" s="570"/>
      <c r="BJ4" s="570"/>
      <c r="BK4" s="570"/>
      <c r="BL4" s="571"/>
      <c r="BM4" s="569" t="str">
        <f>_xlfn.IFNA(VLOOKUP($A$5&amp;COLUMN($M$1),'PMC数据辅助&amp;月良率预估'!$A:$F,5,0),"")</f>
        <v/>
      </c>
      <c r="BN4" s="570"/>
      <c r="BO4" s="570"/>
      <c r="BP4" s="570"/>
      <c r="BQ4" s="571"/>
    </row>
    <row r="5" spans="1:69" ht="51" customHeight="1" x14ac:dyDescent="0.15">
      <c r="A5" s="32" t="s">
        <v>873</v>
      </c>
      <c r="B5" s="32" t="s">
        <v>35</v>
      </c>
      <c r="C5" s="32" t="s">
        <v>35</v>
      </c>
      <c r="D5" s="32"/>
      <c r="E5" s="32" t="s">
        <v>467</v>
      </c>
      <c r="F5" s="33" t="s">
        <v>483</v>
      </c>
      <c r="G5" s="33" t="s">
        <v>484</v>
      </c>
      <c r="H5" s="33" t="s">
        <v>485</v>
      </c>
      <c r="I5" s="362" t="s">
        <v>840</v>
      </c>
      <c r="J5" s="32" t="s">
        <v>467</v>
      </c>
      <c r="K5" s="33" t="s">
        <v>483</v>
      </c>
      <c r="L5" s="33" t="s">
        <v>484</v>
      </c>
      <c r="M5" s="33" t="s">
        <v>485</v>
      </c>
      <c r="N5" s="362" t="s">
        <v>838</v>
      </c>
      <c r="O5" s="32" t="s">
        <v>467</v>
      </c>
      <c r="P5" s="33" t="s">
        <v>483</v>
      </c>
      <c r="Q5" s="33" t="s">
        <v>484</v>
      </c>
      <c r="R5" s="33" t="s">
        <v>485</v>
      </c>
      <c r="S5" s="362" t="s">
        <v>840</v>
      </c>
      <c r="T5" s="32" t="s">
        <v>467</v>
      </c>
      <c r="U5" s="33" t="s">
        <v>483</v>
      </c>
      <c r="V5" s="33" t="s">
        <v>484</v>
      </c>
      <c r="W5" s="33" t="s">
        <v>485</v>
      </c>
      <c r="X5" s="362" t="s">
        <v>840</v>
      </c>
      <c r="Y5" s="32" t="s">
        <v>467</v>
      </c>
      <c r="Z5" s="33" t="s">
        <v>483</v>
      </c>
      <c r="AA5" s="33" t="s">
        <v>484</v>
      </c>
      <c r="AB5" s="33" t="s">
        <v>485</v>
      </c>
      <c r="AC5" s="362" t="s">
        <v>840</v>
      </c>
      <c r="AD5" s="32" t="s">
        <v>467</v>
      </c>
      <c r="AE5" s="33" t="s">
        <v>483</v>
      </c>
      <c r="AF5" s="33" t="s">
        <v>484</v>
      </c>
      <c r="AG5" s="33" t="s">
        <v>485</v>
      </c>
      <c r="AH5" s="362" t="s">
        <v>840</v>
      </c>
      <c r="AI5" s="32" t="s">
        <v>467</v>
      </c>
      <c r="AJ5" s="33" t="s">
        <v>483</v>
      </c>
      <c r="AK5" s="33" t="s">
        <v>484</v>
      </c>
      <c r="AL5" s="33" t="s">
        <v>485</v>
      </c>
      <c r="AM5" s="362" t="s">
        <v>840</v>
      </c>
      <c r="AN5" s="32" t="s">
        <v>467</v>
      </c>
      <c r="AO5" s="33" t="s">
        <v>483</v>
      </c>
      <c r="AP5" s="33" t="s">
        <v>484</v>
      </c>
      <c r="AQ5" s="33" t="s">
        <v>485</v>
      </c>
      <c r="AR5" s="362" t="s">
        <v>840</v>
      </c>
      <c r="AS5" s="32" t="s">
        <v>467</v>
      </c>
      <c r="AT5" s="33" t="s">
        <v>483</v>
      </c>
      <c r="AU5" s="33" t="s">
        <v>484</v>
      </c>
      <c r="AV5" s="33" t="s">
        <v>485</v>
      </c>
      <c r="AW5" s="362" t="s">
        <v>840</v>
      </c>
      <c r="AX5" s="32" t="s">
        <v>467</v>
      </c>
      <c r="AY5" s="33" t="s">
        <v>483</v>
      </c>
      <c r="AZ5" s="33" t="s">
        <v>484</v>
      </c>
      <c r="BA5" s="33" t="s">
        <v>485</v>
      </c>
      <c r="BB5" s="362" t="s">
        <v>840</v>
      </c>
      <c r="BC5" s="32" t="s">
        <v>467</v>
      </c>
      <c r="BD5" s="33" t="s">
        <v>483</v>
      </c>
      <c r="BE5" s="33" t="s">
        <v>484</v>
      </c>
      <c r="BF5" s="33" t="s">
        <v>485</v>
      </c>
      <c r="BG5" s="362" t="s">
        <v>840</v>
      </c>
      <c r="BH5" s="32" t="s">
        <v>467</v>
      </c>
      <c r="BI5" s="33" t="s">
        <v>483</v>
      </c>
      <c r="BJ5" s="33" t="s">
        <v>484</v>
      </c>
      <c r="BK5" s="33" t="s">
        <v>485</v>
      </c>
      <c r="BL5" s="362" t="s">
        <v>839</v>
      </c>
      <c r="BM5" s="32" t="s">
        <v>467</v>
      </c>
      <c r="BN5" s="33" t="s">
        <v>483</v>
      </c>
      <c r="BO5" s="33" t="s">
        <v>484</v>
      </c>
      <c r="BP5" s="33" t="s">
        <v>485</v>
      </c>
      <c r="BQ5" s="362" t="s">
        <v>839</v>
      </c>
    </row>
    <row r="6" spans="1:69" x14ac:dyDescent="0.15">
      <c r="A6" s="34" t="s">
        <v>745</v>
      </c>
      <c r="B6" s="34">
        <f>_xlfn.IFNA(VLOOKUP($A6,批次辅助!$A$4:$DC$41,MATCH($A$5&amp;B$4,批次辅助!$A$1:$DC$1,0),0),0)</f>
        <v>38380</v>
      </c>
      <c r="C6" s="34">
        <f>_xlfn.IFNA(VLOOKUP($A6,批次辅助!$A$4:$DC$41,MATCH($A$5&amp;C$4,批次辅助!$A$1:$DC$1,0),0),0)</f>
        <v>151301</v>
      </c>
      <c r="D6" s="34">
        <f>_xlfn.IFNA(VLOOKUP($A6,批次辅助!$A$4:$DC$41,MATCH($A$5&amp;D$4,批次辅助!$A$1:$DC$1,0),0),0)</f>
        <v>60782</v>
      </c>
      <c r="E6" s="34">
        <f>_xlfn.IFNA(VLOOKUP($A$5&amp;E$4,'PMC数据辅助&amp;月良率预估'!$B$2:$G$599,5,0),0)</f>
        <v>1616</v>
      </c>
      <c r="F6" s="34"/>
      <c r="G6" s="34"/>
      <c r="H6" s="35"/>
      <c r="I6" s="35"/>
      <c r="J6" s="34">
        <f>_xlfn.IFNA(VLOOKUP($A$5&amp;J$4,'PMC数据辅助&amp;月良率预估'!$B$2:$G$599,5,0),0)</f>
        <v>1200</v>
      </c>
      <c r="K6" s="34"/>
      <c r="L6" s="34"/>
      <c r="M6" s="35"/>
      <c r="N6" s="35"/>
      <c r="O6" s="34">
        <f>_xlfn.IFNA(VLOOKUP($A$5&amp;O$4,'PMC数据辅助&amp;月良率预估'!$B$2:$G$599,5,0),0)</f>
        <v>120</v>
      </c>
      <c r="P6" s="34"/>
      <c r="Q6" s="34"/>
      <c r="R6" s="35"/>
      <c r="S6" s="35"/>
      <c r="T6" s="34">
        <f>_xlfn.IFNA(VLOOKUP($A$5&amp;T$4,'PMC数据辅助&amp;月良率预估'!$B$2:$G$599,5,0),0)</f>
        <v>1440</v>
      </c>
      <c r="U6" s="34"/>
      <c r="V6" s="34"/>
      <c r="W6" s="35"/>
      <c r="X6" s="35"/>
      <c r="Y6" s="34">
        <f>_xlfn.IFNA(VLOOKUP($A$5&amp;Y$4,'PMC数据辅助&amp;月良率预估'!$B$2:$G$599,5,0),0)</f>
        <v>440</v>
      </c>
      <c r="Z6" s="34"/>
      <c r="AA6" s="34"/>
      <c r="AB6" s="35"/>
      <c r="AC6" s="35"/>
      <c r="AD6" s="34">
        <f>_xlfn.IFNA(VLOOKUP($A$5&amp;AD$4,'PMC数据辅助&amp;月良率预估'!$B$2:$G$599,5,0),0)</f>
        <v>840</v>
      </c>
      <c r="AE6" s="34"/>
      <c r="AF6" s="34"/>
      <c r="AG6" s="35"/>
      <c r="AH6" s="35"/>
      <c r="AI6" s="34">
        <f>_xlfn.IFNA(VLOOKUP($A$5&amp;AI$4,'PMC数据辅助&amp;月良率预估'!$B$2:$G$599,5,0),0)</f>
        <v>1420</v>
      </c>
      <c r="AJ6" s="34"/>
      <c r="AK6" s="34"/>
      <c r="AL6" s="35"/>
      <c r="AM6" s="35"/>
      <c r="AN6" s="34">
        <f>_xlfn.IFNA(VLOOKUP($A$5&amp;AN$4,'PMC数据辅助&amp;月良率预估'!$B$2:$G$599,5,0),0)</f>
        <v>2230</v>
      </c>
      <c r="AO6" s="34"/>
      <c r="AP6" s="34"/>
      <c r="AQ6" s="35"/>
      <c r="AR6" s="35"/>
      <c r="AS6" s="34">
        <f>_xlfn.IFNA(VLOOKUP($A$5&amp;AS$4,'PMC数据辅助&amp;月良率预估'!$B$2:$G$599,5,0),0)</f>
        <v>2100</v>
      </c>
      <c r="AT6" s="34"/>
      <c r="AU6" s="34"/>
      <c r="AV6" s="35"/>
      <c r="AW6" s="35"/>
      <c r="AX6" s="34">
        <f>_xlfn.IFNA(VLOOKUP($A$5&amp;AX$4,'PMC数据辅助&amp;月良率预估'!$B$2:$G$599,5,0),0)</f>
        <v>2100</v>
      </c>
      <c r="AY6" s="34"/>
      <c r="AZ6" s="34"/>
      <c r="BA6" s="35"/>
      <c r="BB6" s="35"/>
      <c r="BC6" s="34">
        <f>_xlfn.IFNA(VLOOKUP($A$5&amp;BC$4,'PMC数据辅助&amp;月良率预估'!$B$2:$G$599,5,0),0)</f>
        <v>2100</v>
      </c>
      <c r="BD6" s="34"/>
      <c r="BE6" s="34"/>
      <c r="BF6" s="35"/>
      <c r="BG6" s="35"/>
      <c r="BH6" s="34">
        <f>_xlfn.IFNA(VLOOKUP($A$5&amp;BH$4,'PMC数据辅助&amp;月良率预估'!$B$2:$G$599,5,0),0)</f>
        <v>2100</v>
      </c>
      <c r="BI6" s="34"/>
      <c r="BJ6" s="34"/>
      <c r="BK6" s="35"/>
      <c r="BL6" s="35"/>
      <c r="BM6" s="34">
        <f>_xlfn.IFNA(VLOOKUP($A$5&amp;BM$4,'PMC数据辅助&amp;月良率预估'!$B$2:$G$599,5,0),0)</f>
        <v>0</v>
      </c>
      <c r="BN6" s="34"/>
      <c r="BO6" s="34"/>
      <c r="BP6" s="35"/>
      <c r="BQ6" s="35"/>
    </row>
    <row r="7" spans="1:69" x14ac:dyDescent="0.15">
      <c r="A7" s="34" t="s">
        <v>746</v>
      </c>
      <c r="B7" s="34">
        <f>_xlfn.IFNA(VLOOKUP($A7,批次辅助!$A$4:$DC$41,MATCH($A$5&amp;B$4,批次辅助!$A$1:$DC$1,0),0),0)</f>
        <v>38380</v>
      </c>
      <c r="C7" s="34">
        <f>_xlfn.IFNA(VLOOKUP($A7,批次辅助!$A$4:$DC$41,MATCH($A$5&amp;C$4,批次辅助!$A$1:$DC$1,0),0),0)</f>
        <v>153520</v>
      </c>
      <c r="D7" s="34">
        <f>_xlfn.IFNA(VLOOKUP($A7,批次辅助!$A$4:$DC$41,MATCH($A$5&amp;D$4,批次辅助!$A$1:$DC$1,0),0),0)</f>
        <v>166440</v>
      </c>
      <c r="E7" s="34">
        <f>_xlfn.IFNA(VLOOKUP($A$5&amp;E$4,'PMC数据辅助&amp;月良率预估'!$B$2:$G$599,6,0),0)</f>
        <v>1616</v>
      </c>
      <c r="F7" s="34"/>
      <c r="G7" s="34"/>
      <c r="H7" s="35"/>
      <c r="I7" s="35"/>
      <c r="J7" s="34">
        <f>_xlfn.IFNA(VLOOKUP($A$5&amp;J$4,'PMC数据辅助&amp;月良率预估'!$B$2:$G$599,6,0),0)</f>
        <v>1200</v>
      </c>
      <c r="K7" s="34"/>
      <c r="L7" s="34"/>
      <c r="M7" s="35"/>
      <c r="N7" s="35"/>
      <c r="O7" s="34">
        <f>_xlfn.IFNA(VLOOKUP($A$5&amp;O$4,'PMC数据辅助&amp;月良率预估'!$B$2:$G$599,6,0),0)</f>
        <v>120</v>
      </c>
      <c r="P7" s="34"/>
      <c r="Q7" s="34"/>
      <c r="R7" s="35"/>
      <c r="S7" s="35"/>
      <c r="T7" s="34">
        <f>_xlfn.IFNA(VLOOKUP($A$5&amp;T$4,'PMC数据辅助&amp;月良率预估'!$B$2:$G$599,6,0),0)</f>
        <v>1440</v>
      </c>
      <c r="U7" s="34"/>
      <c r="V7" s="34"/>
      <c r="W7" s="35"/>
      <c r="X7" s="35"/>
      <c r="Y7" s="34">
        <f>_xlfn.IFNA(VLOOKUP($A$5&amp;Y$4,'PMC数据辅助&amp;月良率预估'!$B$2:$G$599,6,0),0)</f>
        <v>440</v>
      </c>
      <c r="Z7" s="34"/>
      <c r="AA7" s="34"/>
      <c r="AB7" s="35"/>
      <c r="AC7" s="35"/>
      <c r="AD7" s="34">
        <f>_xlfn.IFNA(VLOOKUP($A$5&amp;AD$4,'PMC数据辅助&amp;月良率预估'!$B$2:$G$599,6,0),0)</f>
        <v>840</v>
      </c>
      <c r="AE7" s="34"/>
      <c r="AF7" s="34"/>
      <c r="AG7" s="35"/>
      <c r="AH7" s="35"/>
      <c r="AI7" s="34">
        <f>_xlfn.IFNA(VLOOKUP($A$5&amp;AI$4,'PMC数据辅助&amp;月良率预估'!$B$2:$G$599,6,0),0)</f>
        <v>1420</v>
      </c>
      <c r="AJ7" s="34"/>
      <c r="AK7" s="34"/>
      <c r="AL7" s="35"/>
      <c r="AM7" s="35"/>
      <c r="AN7" s="34">
        <f>_xlfn.IFNA(VLOOKUP($A$5&amp;AN$4,'PMC数据辅助&amp;月良率预估'!$B$2:$G$599,6,0),0)</f>
        <v>2230</v>
      </c>
      <c r="AO7" s="34"/>
      <c r="AP7" s="34"/>
      <c r="AQ7" s="35"/>
      <c r="AR7" s="35"/>
      <c r="AS7" s="34">
        <f>_xlfn.IFNA(VLOOKUP($A$5&amp;AS$4,'PMC数据辅助&amp;月良率预估'!$B$2:$G$599,6,0),0)</f>
        <v>2100</v>
      </c>
      <c r="AT7" s="34"/>
      <c r="AU7" s="34"/>
      <c r="AV7" s="35"/>
      <c r="AW7" s="35"/>
      <c r="AX7" s="34">
        <f>_xlfn.IFNA(VLOOKUP($A$5&amp;AX$4,'PMC数据辅助&amp;月良率预估'!$B$2:$G$599,6,0),0)</f>
        <v>2100</v>
      </c>
      <c r="AY7" s="34"/>
      <c r="AZ7" s="34"/>
      <c r="BA7" s="35"/>
      <c r="BB7" s="35"/>
      <c r="BC7" s="34">
        <f>_xlfn.IFNA(VLOOKUP($A$5&amp;BC$4,'PMC数据辅助&amp;月良率预估'!$B$2:$G$599,6,0),0)</f>
        <v>2100</v>
      </c>
      <c r="BD7" s="34"/>
      <c r="BE7" s="34"/>
      <c r="BF7" s="35"/>
      <c r="BG7" s="35"/>
      <c r="BH7" s="34">
        <f>_xlfn.IFNA(VLOOKUP($A$5&amp;BH$4,'PMC数据辅助&amp;月良率预估'!$B$2:$G$599,6,0),0)</f>
        <v>2100</v>
      </c>
      <c r="BI7" s="34"/>
      <c r="BJ7" s="34"/>
      <c r="BK7" s="35"/>
      <c r="BL7" s="35"/>
      <c r="BM7" s="34">
        <f>_xlfn.IFNA(VLOOKUP($A$5&amp;BM$4,'PMC数据辅助&amp;月良率预估'!$B$2:$G$599,6,0),0)</f>
        <v>0</v>
      </c>
      <c r="BN7" s="34"/>
      <c r="BO7" s="34"/>
      <c r="BP7" s="35"/>
      <c r="BQ7" s="35"/>
    </row>
    <row r="8" spans="1:69" s="119" customFormat="1" x14ac:dyDescent="0.15">
      <c r="A8" s="116" t="s">
        <v>454</v>
      </c>
      <c r="B8" s="117">
        <f>_xlfn.IFNA(VLOOKUP($A8,批次辅助!$A$4:$DC$41,MATCH($A$5&amp;B$4,批次辅助!$A$1:$DC$1,0),0),0)</f>
        <v>1</v>
      </c>
      <c r="C8" s="117">
        <f>_xlfn.IFNA(VLOOKUP($A8,批次辅助!$A$4:$DC$41,MATCH($A$5&amp;C$4,批次辅助!$A$1:$DC$1,0),0),0)</f>
        <v>0.98921869892121606</v>
      </c>
      <c r="D8" s="117">
        <f>_xlfn.IFNA(VLOOKUP($A8,批次辅助!$A$4:$DC$41,MATCH($A$5&amp;D$4,批次辅助!$A$1:$DC$1,0),0),0)</f>
        <v>0.3651886565729392</v>
      </c>
      <c r="E8" s="117">
        <f>IF(E6=0,0%,E7/E6)</f>
        <v>1</v>
      </c>
      <c r="F8" s="116"/>
      <c r="G8" s="116"/>
      <c r="H8" s="118"/>
      <c r="I8" s="118"/>
      <c r="J8" s="117">
        <f>IF(J6=0,0%,J7/J6)</f>
        <v>1</v>
      </c>
      <c r="K8" s="116"/>
      <c r="L8" s="116"/>
      <c r="M8" s="118"/>
      <c r="N8" s="118"/>
      <c r="O8" s="117">
        <f>IF(O6=0,0%,O7/O6)</f>
        <v>1</v>
      </c>
      <c r="P8" s="116"/>
      <c r="Q8" s="116"/>
      <c r="R8" s="118"/>
      <c r="S8" s="118"/>
      <c r="T8" s="117">
        <f>IF(T6=0,0%,T7/T6)</f>
        <v>1</v>
      </c>
      <c r="U8" s="116"/>
      <c r="V8" s="116"/>
      <c r="W8" s="118"/>
      <c r="X8" s="118"/>
      <c r="Y8" s="117">
        <f>IF(Y6=0,0%,Y7/Y6)</f>
        <v>1</v>
      </c>
      <c r="Z8" s="116"/>
      <c r="AA8" s="116"/>
      <c r="AB8" s="118"/>
      <c r="AC8" s="118"/>
      <c r="AD8" s="117">
        <f>IF(AD6=0,0%,AD7/AD6)</f>
        <v>1</v>
      </c>
      <c r="AE8" s="116"/>
      <c r="AF8" s="116"/>
      <c r="AG8" s="118"/>
      <c r="AH8" s="118"/>
      <c r="AI8" s="117">
        <f>IF(AI6=0,0%,AI7/AI6)</f>
        <v>1</v>
      </c>
      <c r="AJ8" s="116"/>
      <c r="AK8" s="116"/>
      <c r="AL8" s="118"/>
      <c r="AM8" s="118"/>
      <c r="AN8" s="117">
        <f>IF(AN6=0,0%,AN7/AN6)</f>
        <v>1</v>
      </c>
      <c r="AO8" s="116"/>
      <c r="AP8" s="116"/>
      <c r="AQ8" s="118"/>
      <c r="AR8" s="118"/>
      <c r="AS8" s="117">
        <f>IF(AS6=0,0%,AS7/AS6)</f>
        <v>1</v>
      </c>
      <c r="AT8" s="116"/>
      <c r="AU8" s="116"/>
      <c r="AV8" s="118"/>
      <c r="AW8" s="118"/>
      <c r="AX8" s="117">
        <f>IF(AX6=0,0%,AX7/AX6)</f>
        <v>1</v>
      </c>
      <c r="AY8" s="116"/>
      <c r="AZ8" s="116"/>
      <c r="BA8" s="118"/>
      <c r="BB8" s="118"/>
      <c r="BC8" s="117">
        <f>IF(BC6=0,0%,BC7/BC6)</f>
        <v>1</v>
      </c>
      <c r="BD8" s="116"/>
      <c r="BE8" s="116"/>
      <c r="BF8" s="118"/>
      <c r="BG8" s="118"/>
      <c r="BH8" s="117">
        <f>IF(BH6=0,0%,BH7/BH6)</f>
        <v>1</v>
      </c>
      <c r="BI8" s="116"/>
      <c r="BJ8" s="116"/>
      <c r="BK8" s="118"/>
      <c r="BL8" s="118"/>
      <c r="BM8" s="117">
        <f>IF(BM6=0,0%,BM7/BM6)</f>
        <v>0</v>
      </c>
      <c r="BN8" s="116"/>
      <c r="BO8" s="116"/>
      <c r="BP8" s="118"/>
      <c r="BQ8" s="118"/>
    </row>
    <row r="9" spans="1:69" s="161" customFormat="1" x14ac:dyDescent="0.15">
      <c r="A9" s="158" t="s">
        <v>34</v>
      </c>
      <c r="B9" s="159">
        <f>_xlfn.IFNA(VLOOKUP($A9,批次辅助!$A$4:$DC$41,MATCH($A$5&amp;B$4,批次辅助!$A$1:$DC$1,0),0),0)</f>
        <v>0.91188118811881191</v>
      </c>
      <c r="C9" s="159">
        <f>_xlfn.IFNA(VLOOKUP($A9,批次辅助!$A$4:$DC$41,MATCH($A$5&amp;C$4,批次辅助!$A$1:$DC$1,0),0),0)</f>
        <v>0.91644470294313984</v>
      </c>
      <c r="D9" s="159">
        <f>_xlfn.IFNA(VLOOKUP($A9,批次辅助!$A$4:$DC$41,MATCH($A$5&amp;D$4,批次辅助!$A$1:$DC$1,0),0),0)</f>
        <v>0.93471751505379885</v>
      </c>
      <c r="E9" s="160"/>
      <c r="F9" s="160"/>
      <c r="G9" s="160"/>
      <c r="H9" s="160">
        <f>H10-H19-H27-H28-H36-H37-H44-H45</f>
        <v>0.91464968770860722</v>
      </c>
      <c r="I9" s="160"/>
      <c r="J9" s="160"/>
      <c r="K9" s="160"/>
      <c r="L9" s="160"/>
      <c r="M9" s="160">
        <f>M10-M19-M27-M28-M36-M37-M44-M45</f>
        <v>0.92064608770860756</v>
      </c>
      <c r="N9" s="160"/>
      <c r="O9" s="160"/>
      <c r="P9" s="160"/>
      <c r="Q9" s="160"/>
      <c r="R9" s="160">
        <f>R10-R19-R27-R28-R36-R37-R44-R45</f>
        <v>0.89666048770860751</v>
      </c>
      <c r="S9" s="160"/>
      <c r="T9" s="160"/>
      <c r="U9" s="160"/>
      <c r="V9" s="160"/>
      <c r="W9" s="160">
        <f>W10-W19-W27-W28-W36-W37-W44-W45</f>
        <v>0.91664848770860718</v>
      </c>
      <c r="X9" s="160"/>
      <c r="Y9" s="160"/>
      <c r="Z9" s="160"/>
      <c r="AA9" s="160"/>
      <c r="AB9" s="160">
        <f>AB10-AB19-AB27-AB28-AB36-AB37-AB44-AB45</f>
        <v>0.9216454877086071</v>
      </c>
      <c r="AC9" s="160"/>
      <c r="AD9" s="160"/>
      <c r="AE9" s="160"/>
      <c r="AF9" s="160"/>
      <c r="AG9" s="160">
        <f>AG10-AG19-AG27-AG28-AG36-AG37-AG44-AG45</f>
        <v>0.9216454877086071</v>
      </c>
      <c r="AH9" s="160"/>
      <c r="AI9" s="160"/>
      <c r="AJ9" s="160"/>
      <c r="AK9" s="160"/>
      <c r="AL9" s="160">
        <f>AL10-AL19-AL27-AL28-AL36-AL37-AL44-AL45</f>
        <v>0.9216454877086071</v>
      </c>
      <c r="AM9" s="160"/>
      <c r="AN9" s="160"/>
      <c r="AO9" s="160"/>
      <c r="AP9" s="160"/>
      <c r="AQ9" s="160">
        <f>AQ10-AQ19-AQ27-AQ28-AQ36-AQ37-AQ44-AQ45</f>
        <v>0.9216454877086071</v>
      </c>
      <c r="AR9" s="160"/>
      <c r="AS9" s="160"/>
      <c r="AT9" s="160"/>
      <c r="AU9" s="160"/>
      <c r="AV9" s="160">
        <f>AV10-AV19-AV27-AV28-AV36-AV37-AV44-AV45</f>
        <v>0.9216454877086071</v>
      </c>
      <c r="AW9" s="160"/>
      <c r="AX9" s="160"/>
      <c r="AY9" s="160"/>
      <c r="AZ9" s="160"/>
      <c r="BA9" s="160">
        <f>BA10-BA19-BA27-BA28-BA36-BA37-BA44-BA45</f>
        <v>0.9216454877086071</v>
      </c>
      <c r="BB9" s="160"/>
      <c r="BC9" s="160"/>
      <c r="BD9" s="160"/>
      <c r="BE9" s="160"/>
      <c r="BF9" s="160">
        <f>BF10-BF19-BF27-BF28-BF36-BF37-BF44-BF45</f>
        <v>0.9216454877086071</v>
      </c>
      <c r="BG9" s="160"/>
      <c r="BH9" s="160"/>
      <c r="BI9" s="160"/>
      <c r="BJ9" s="160"/>
      <c r="BK9" s="160">
        <f>BK10-BK19-BK27-BK28-BK36-BK37-BK44-BK45</f>
        <v>0.9216454877086071</v>
      </c>
      <c r="BL9" s="160"/>
      <c r="BM9" s="160"/>
      <c r="BN9" s="160"/>
      <c r="BO9" s="160"/>
      <c r="BP9" s="160">
        <f>BP10-BP19-BP27-BP28-BP36-BP37-BP44-BP45</f>
        <v>0.9216454877086071</v>
      </c>
      <c r="BQ9" s="160"/>
    </row>
    <row r="10" spans="1:69" x14ac:dyDescent="0.15">
      <c r="A10" s="36" t="s">
        <v>33</v>
      </c>
      <c r="B10" s="37">
        <f>B9+B19+B27+B28+B36+B37+B44+B45</f>
        <v>0.91188118811881191</v>
      </c>
      <c r="C10" s="37">
        <f>C9+C19+C27+C28+C36+C37+C44+C45</f>
        <v>0.91644470294313984</v>
      </c>
      <c r="D10" s="37">
        <f>D9+D19+D27+D28+D36+D37+D44+D45</f>
        <v>0.93471751505379885</v>
      </c>
      <c r="E10" s="38"/>
      <c r="F10" s="38"/>
      <c r="G10" s="38"/>
      <c r="H10" s="38">
        <f>(H12+H21+H30+H39)*99.94%-3</f>
        <v>0.91464968770860722</v>
      </c>
      <c r="I10" s="38"/>
      <c r="J10" s="38"/>
      <c r="K10" s="38"/>
      <c r="L10" s="38"/>
      <c r="M10" s="38">
        <f>(M12+M21+M30+M39)*99.94%-3</f>
        <v>0.92064608770860756</v>
      </c>
      <c r="N10" s="38"/>
      <c r="O10" s="38"/>
      <c r="P10" s="38"/>
      <c r="Q10" s="38"/>
      <c r="R10" s="38">
        <f>(R12+R21+R30+R39)*99.94%-3</f>
        <v>0.89666048770860751</v>
      </c>
      <c r="S10" s="38"/>
      <c r="T10" s="38"/>
      <c r="U10" s="38"/>
      <c r="V10" s="38"/>
      <c r="W10" s="38">
        <f>(W12+W21+W30+W39)*99.94%-3</f>
        <v>0.91664848770860718</v>
      </c>
      <c r="X10" s="38"/>
      <c r="Y10" s="38"/>
      <c r="Z10" s="38"/>
      <c r="AA10" s="38"/>
      <c r="AB10" s="38">
        <f>(AB12+AB21+AB30+AB39)*99.94%-3</f>
        <v>0.9216454877086071</v>
      </c>
      <c r="AC10" s="38"/>
      <c r="AD10" s="38"/>
      <c r="AE10" s="38"/>
      <c r="AF10" s="38"/>
      <c r="AG10" s="38">
        <f>(AG12+AG21+AG30+AG39)*99.94%-3</f>
        <v>0.9216454877086071</v>
      </c>
      <c r="AH10" s="38"/>
      <c r="AI10" s="38"/>
      <c r="AJ10" s="38"/>
      <c r="AK10" s="38"/>
      <c r="AL10" s="38">
        <f>(AL12+AL21+AL30+AL39)*99.94%-3</f>
        <v>0.9216454877086071</v>
      </c>
      <c r="AM10" s="38"/>
      <c r="AN10" s="38"/>
      <c r="AO10" s="38"/>
      <c r="AP10" s="38"/>
      <c r="AQ10" s="38">
        <f>(AQ12+AQ21+AQ30+AQ39)*99.94%-3</f>
        <v>0.9216454877086071</v>
      </c>
      <c r="AR10" s="38"/>
      <c r="AS10" s="38"/>
      <c r="AT10" s="38"/>
      <c r="AU10" s="38"/>
      <c r="AV10" s="38">
        <f>(AV12+AV21+AV30+AV39)*99.94%-3</f>
        <v>0.9216454877086071</v>
      </c>
      <c r="AW10" s="38"/>
      <c r="AX10" s="38"/>
      <c r="AY10" s="38"/>
      <c r="AZ10" s="38"/>
      <c r="BA10" s="38">
        <f>(BA12+BA21+BA30+BA39)*99.94%-3</f>
        <v>0.9216454877086071</v>
      </c>
      <c r="BB10" s="38"/>
      <c r="BC10" s="38"/>
      <c r="BD10" s="38"/>
      <c r="BE10" s="38"/>
      <c r="BF10" s="38">
        <f>(BF12+BF21+BF30+BF39)*99.94%-3</f>
        <v>0.9216454877086071</v>
      </c>
      <c r="BG10" s="38"/>
      <c r="BH10" s="38"/>
      <c r="BI10" s="38"/>
      <c r="BJ10" s="38"/>
      <c r="BK10" s="38">
        <f>(BK12+BK21+BK30+BK39)*99.94%-3</f>
        <v>0.9216454877086071</v>
      </c>
      <c r="BL10" s="38"/>
      <c r="BM10" s="38"/>
      <c r="BN10" s="38"/>
      <c r="BO10" s="38"/>
      <c r="BP10" s="38">
        <f>(BP12+BP21+BP30+BP39)*99.94%-3</f>
        <v>0.9216454877086071</v>
      </c>
      <c r="BQ10" s="38"/>
    </row>
    <row r="11" spans="1:69" x14ac:dyDescent="0.15">
      <c r="A11" s="39" t="s">
        <v>32</v>
      </c>
      <c r="B11" s="39"/>
      <c r="C11" s="39"/>
      <c r="D11" s="39"/>
      <c r="E11" s="39"/>
      <c r="F11" s="39"/>
      <c r="G11" s="39"/>
      <c r="H11" s="39">
        <f>H12*99.9%</f>
        <v>0.93064851521139991</v>
      </c>
      <c r="I11" s="39"/>
      <c r="J11" s="39"/>
      <c r="K11" s="39"/>
      <c r="L11" s="39"/>
      <c r="M11" s="39">
        <f>M12*99.9%</f>
        <v>0.93064851521139991</v>
      </c>
      <c r="N11" s="39"/>
      <c r="O11" s="39"/>
      <c r="P11" s="39"/>
      <c r="Q11" s="39"/>
      <c r="R11" s="39">
        <f>R12*99.9%</f>
        <v>0.93164751521139988</v>
      </c>
      <c r="S11" s="39"/>
      <c r="T11" s="39"/>
      <c r="U11" s="39"/>
      <c r="V11" s="39"/>
      <c r="W11" s="39">
        <f>W12*99.9%</f>
        <v>0.93164751521139988</v>
      </c>
      <c r="X11" s="39"/>
      <c r="Y11" s="39"/>
      <c r="Z11" s="39"/>
      <c r="AA11" s="39"/>
      <c r="AB11" s="39">
        <f>AB12*99.9%</f>
        <v>0.93164751521139988</v>
      </c>
      <c r="AC11" s="39"/>
      <c r="AD11" s="39"/>
      <c r="AE11" s="39"/>
      <c r="AF11" s="39"/>
      <c r="AG11" s="39">
        <f>AG12*99.9%</f>
        <v>0.93164751521139988</v>
      </c>
      <c r="AH11" s="39"/>
      <c r="AI11" s="39"/>
      <c r="AJ11" s="39"/>
      <c r="AK11" s="39"/>
      <c r="AL11" s="39">
        <f>AL12*99.9%</f>
        <v>0.93164751521139988</v>
      </c>
      <c r="AM11" s="39"/>
      <c r="AN11" s="39"/>
      <c r="AO11" s="39"/>
      <c r="AP11" s="39"/>
      <c r="AQ11" s="39">
        <f>AQ12*99.9%</f>
        <v>0.93164751521139988</v>
      </c>
      <c r="AR11" s="39"/>
      <c r="AS11" s="39"/>
      <c r="AT11" s="39"/>
      <c r="AU11" s="39"/>
      <c r="AV11" s="39">
        <f>AV12*99.9%</f>
        <v>0.93164751521139988</v>
      </c>
      <c r="AW11" s="39"/>
      <c r="AX11" s="39"/>
      <c r="AY11" s="39"/>
      <c r="AZ11" s="39"/>
      <c r="BA11" s="39">
        <f>BA12*99.9%</f>
        <v>0.93164751521139988</v>
      </c>
      <c r="BB11" s="39"/>
      <c r="BC11" s="39"/>
      <c r="BD11" s="39"/>
      <c r="BE11" s="39"/>
      <c r="BF11" s="39">
        <f>BF12*99.9%</f>
        <v>0.93164751521139988</v>
      </c>
      <c r="BG11" s="39"/>
      <c r="BH11" s="39"/>
      <c r="BI11" s="39"/>
      <c r="BJ11" s="39"/>
      <c r="BK11" s="39">
        <f>BK12*99.9%</f>
        <v>0.93164751521139988</v>
      </c>
      <c r="BL11" s="39"/>
      <c r="BM11" s="39"/>
      <c r="BN11" s="39"/>
      <c r="BO11" s="39"/>
      <c r="BP11" s="39">
        <f>BP12*99.9%</f>
        <v>0.93164751521139988</v>
      </c>
      <c r="BQ11" s="39"/>
    </row>
    <row r="12" spans="1:69" x14ac:dyDescent="0.35">
      <c r="A12" s="40" t="s">
        <v>60</v>
      </c>
      <c r="B12" s="41">
        <f>_xlfn.IFNA(VLOOKUP($A12,批次辅助!$A$4:$DC$41,MATCH($A$5&amp;B$4,批次辅助!$A$1:$DC$1,0),0),0)</f>
        <v>0.92378843147472645</v>
      </c>
      <c r="C12" s="41">
        <f>_xlfn.IFNA(VLOOKUP($A12,批次辅助!$A$4:$DC$41,MATCH($A$5&amp;C$4,批次辅助!$A$1:$DC$1,0),0),0)</f>
        <v>0.93158670464835003</v>
      </c>
      <c r="D12" s="41">
        <f>_xlfn.IFNA(VLOOKUP($A12,批次辅助!$A$4:$DC$41,MATCH($A$5&amp;D$4,批次辅助!$A$1:$DC$1,0),0),0)</f>
        <v>0.9405416077128097</v>
      </c>
      <c r="E12" s="39"/>
      <c r="F12" s="39"/>
      <c r="G12" s="39"/>
      <c r="H12" s="39">
        <f>1-SUM(H13:H18)</f>
        <v>0.93158009530670649</v>
      </c>
      <c r="I12" s="39"/>
      <c r="J12" s="39"/>
      <c r="K12" s="39"/>
      <c r="L12" s="39"/>
      <c r="M12" s="39">
        <f>1-SUM(M13:M18)</f>
        <v>0.93158009530670649</v>
      </c>
      <c r="N12" s="39"/>
      <c r="O12" s="39"/>
      <c r="P12" s="39"/>
      <c r="Q12" s="39"/>
      <c r="R12" s="39">
        <f>1-SUM(R13:R18)</f>
        <v>0.93258009530670649</v>
      </c>
      <c r="S12" s="39"/>
      <c r="T12" s="39"/>
      <c r="U12" s="39"/>
      <c r="V12" s="39"/>
      <c r="W12" s="39">
        <f>1-SUM(W13:W18)</f>
        <v>0.93258009530670649</v>
      </c>
      <c r="X12" s="39"/>
      <c r="Y12" s="39"/>
      <c r="Z12" s="39"/>
      <c r="AA12" s="39"/>
      <c r="AB12" s="39">
        <f>1-SUM(AB13:AB18)</f>
        <v>0.93258009530670649</v>
      </c>
      <c r="AC12" s="39"/>
      <c r="AD12" s="39"/>
      <c r="AE12" s="39"/>
      <c r="AF12" s="39"/>
      <c r="AG12" s="39">
        <f>1-SUM(AG13:AG18)</f>
        <v>0.93258009530670649</v>
      </c>
      <c r="AH12" s="39"/>
      <c r="AI12" s="39"/>
      <c r="AJ12" s="39"/>
      <c r="AK12" s="39"/>
      <c r="AL12" s="39">
        <f>1-SUM(AL13:AL18)</f>
        <v>0.93258009530670649</v>
      </c>
      <c r="AM12" s="39"/>
      <c r="AN12" s="39"/>
      <c r="AO12" s="39"/>
      <c r="AP12" s="39"/>
      <c r="AQ12" s="39">
        <f>1-SUM(AQ13:AQ18)</f>
        <v>0.93258009530670649</v>
      </c>
      <c r="AR12" s="39"/>
      <c r="AS12" s="39"/>
      <c r="AT12" s="39"/>
      <c r="AU12" s="39"/>
      <c r="AV12" s="39">
        <f>1-SUM(AV13:AV18)</f>
        <v>0.93258009530670649</v>
      </c>
      <c r="AW12" s="39"/>
      <c r="AX12" s="39"/>
      <c r="AY12" s="39"/>
      <c r="AZ12" s="39"/>
      <c r="BA12" s="39">
        <f>1-SUM(BA13:BA18)</f>
        <v>0.93258009530670649</v>
      </c>
      <c r="BB12" s="39"/>
      <c r="BC12" s="39"/>
      <c r="BD12" s="39"/>
      <c r="BE12" s="39"/>
      <c r="BF12" s="39">
        <f>1-SUM(BF13:BF18)</f>
        <v>0.93258009530670649</v>
      </c>
      <c r="BG12" s="39"/>
      <c r="BH12" s="39"/>
      <c r="BI12" s="39"/>
      <c r="BJ12" s="39"/>
      <c r="BK12" s="39">
        <f>1-SUM(BK13:BK18)</f>
        <v>0.93258009530670649</v>
      </c>
      <c r="BL12" s="39"/>
      <c r="BM12" s="39"/>
      <c r="BN12" s="39"/>
      <c r="BO12" s="39"/>
      <c r="BP12" s="39">
        <f>1-SUM(BP13:BP18)</f>
        <v>0.93258009530670649</v>
      </c>
      <c r="BQ12" s="39"/>
    </row>
    <row r="13" spans="1:69" x14ac:dyDescent="0.15">
      <c r="A13" s="42" t="s">
        <v>42</v>
      </c>
      <c r="B13" s="43">
        <f>_xlfn.IFNA(VLOOKUP($A13,批次辅助!$A$4:$DC$41,MATCH($A$5&amp;B$4,批次辅助!$A$1:$DC$1,0),0),0)</f>
        <v>1.8316831683168316E-2</v>
      </c>
      <c r="C13" s="43">
        <f>_xlfn.IFNA(VLOOKUP($A13,批次辅助!$A$4:$DC$41,MATCH($A$5&amp;C$4,批次辅助!$A$1:$DC$1,0),0),0)</f>
        <v>1.8830014342271367E-2</v>
      </c>
      <c r="D13" s="43">
        <f>_xlfn.IFNA(VLOOKUP($A13,批次辅助!$A$4:$DC$41,MATCH($A$5&amp;D$4,批次辅助!$A$1:$DC$1,0),0),0)</f>
        <v>2.4892237833569149E-2</v>
      </c>
      <c r="E13" s="279"/>
      <c r="F13" s="128"/>
      <c r="G13" s="102"/>
      <c r="H13" s="47">
        <f>C13-F13+G13</f>
        <v>1.8830014342271367E-2</v>
      </c>
      <c r="I13" s="370"/>
      <c r="J13" s="279"/>
      <c r="K13" s="128"/>
      <c r="L13" s="102"/>
      <c r="M13" s="47">
        <f>H13-K13+L13</f>
        <v>1.8830014342271367E-2</v>
      </c>
      <c r="N13" s="370"/>
      <c r="O13" s="278"/>
      <c r="P13" s="132"/>
      <c r="Q13" s="102"/>
      <c r="R13" s="47">
        <f>M13-P13+Q13</f>
        <v>1.8830014342271367E-2</v>
      </c>
      <c r="S13" s="370"/>
      <c r="T13" s="279"/>
      <c r="U13" s="128"/>
      <c r="V13" s="102"/>
      <c r="W13" s="47">
        <f>R13-U13+V13</f>
        <v>1.8830014342271367E-2</v>
      </c>
      <c r="X13" s="370"/>
      <c r="Y13" s="279"/>
      <c r="Z13" s="128"/>
      <c r="AA13" s="102"/>
      <c r="AB13" s="47">
        <f>W13-Z13+AA13</f>
        <v>1.8830014342271367E-2</v>
      </c>
      <c r="AC13" s="370"/>
      <c r="AD13" s="279"/>
      <c r="AE13" s="128"/>
      <c r="AF13" s="102"/>
      <c r="AG13" s="47">
        <f>AB13-AE13+AF13</f>
        <v>1.8830014342271367E-2</v>
      </c>
      <c r="AH13" s="370"/>
      <c r="AI13" s="279"/>
      <c r="AJ13" s="128"/>
      <c r="AK13" s="102"/>
      <c r="AL13" s="47">
        <f>AG13-AJ13+AK13</f>
        <v>1.8830014342271367E-2</v>
      </c>
      <c r="AM13" s="370"/>
      <c r="AN13" s="279"/>
      <c r="AO13" s="128"/>
      <c r="AP13" s="102"/>
      <c r="AQ13" s="47">
        <f>AL13-AO13+AP13</f>
        <v>1.8830014342271367E-2</v>
      </c>
      <c r="AR13" s="370"/>
      <c r="AS13" s="279"/>
      <c r="AT13" s="128"/>
      <c r="AU13" s="102"/>
      <c r="AV13" s="47">
        <f>AQ13-AT13+AU13</f>
        <v>1.8830014342271367E-2</v>
      </c>
      <c r="AW13" s="370"/>
      <c r="AX13" s="279"/>
      <c r="AY13" s="128"/>
      <c r="AZ13" s="102"/>
      <c r="BA13" s="47">
        <f>AV13-AY13+AZ13</f>
        <v>1.8830014342271367E-2</v>
      </c>
      <c r="BB13" s="370"/>
      <c r="BC13" s="279"/>
      <c r="BD13" s="128"/>
      <c r="BE13" s="102"/>
      <c r="BF13" s="47">
        <f>BA13-BD13+BE13</f>
        <v>1.8830014342271367E-2</v>
      </c>
      <c r="BG13" s="370"/>
      <c r="BH13" s="279"/>
      <c r="BI13" s="128"/>
      <c r="BJ13" s="102"/>
      <c r="BK13" s="47">
        <f>BF13-BI13+BJ13</f>
        <v>1.8830014342271367E-2</v>
      </c>
      <c r="BL13" s="370"/>
      <c r="BM13" s="279"/>
      <c r="BN13" s="128"/>
      <c r="BO13" s="102"/>
      <c r="BP13" s="47">
        <f>BK13-BN13+BO13</f>
        <v>1.8830014342271367E-2</v>
      </c>
      <c r="BQ13" s="370"/>
    </row>
    <row r="14" spans="1:69" x14ac:dyDescent="0.15">
      <c r="A14" s="42" t="s">
        <v>43</v>
      </c>
      <c r="B14" s="43">
        <f>_xlfn.IFNA(VLOOKUP($A14,批次辅助!$A$4:$DC$41,MATCH($A$5&amp;B$4,批次辅助!$A$1:$DC$1,0),0),0)</f>
        <v>2.0427305888483585E-2</v>
      </c>
      <c r="C14" s="43">
        <f>_xlfn.IFNA(VLOOKUP($A14,批次辅助!$A$4:$DC$41,MATCH($A$5&amp;C$4,批次辅助!$A$1:$DC$1,0),0),0)</f>
        <v>1.9980039788236693E-2</v>
      </c>
      <c r="D14" s="43">
        <f>_xlfn.IFNA(VLOOKUP($A14,批次辅助!$A$4:$DC$41,MATCH($A$5&amp;D$4,批次辅助!$A$1:$DC$1,0),0),0)</f>
        <v>2.3510249744990292E-2</v>
      </c>
      <c r="E14" s="51"/>
      <c r="F14" s="129"/>
      <c r="G14" s="140"/>
      <c r="H14" s="47">
        <f t="shared" ref="H14:H19" si="0">C14-F14+G14</f>
        <v>1.9980039788236693E-2</v>
      </c>
      <c r="I14" s="370"/>
      <c r="J14" s="51"/>
      <c r="K14" s="129"/>
      <c r="L14" s="140"/>
      <c r="M14" s="50">
        <f t="shared" ref="M14:M19" si="1">H14-K14+L14</f>
        <v>1.9980039788236693E-2</v>
      </c>
      <c r="N14" s="370"/>
      <c r="O14" s="278"/>
      <c r="P14" s="186"/>
      <c r="Q14" s="140"/>
      <c r="R14" s="50">
        <f t="shared" ref="R14:R19" si="2">M14-P14+Q14</f>
        <v>1.9980039788236693E-2</v>
      </c>
      <c r="S14" s="370"/>
      <c r="T14" s="51"/>
      <c r="U14" s="129"/>
      <c r="V14" s="140"/>
      <c r="W14" s="50">
        <f t="shared" ref="W14:W19" si="3">R14-U14+V14</f>
        <v>1.9980039788236693E-2</v>
      </c>
      <c r="X14" s="370"/>
      <c r="Y14" s="51"/>
      <c r="Z14" s="129"/>
      <c r="AA14" s="140"/>
      <c r="AB14" s="50">
        <f t="shared" ref="AB14:AB19" si="4">W14-Z14+AA14</f>
        <v>1.9980039788236693E-2</v>
      </c>
      <c r="AC14" s="370"/>
      <c r="AD14" s="51"/>
      <c r="AE14" s="129"/>
      <c r="AF14" s="140"/>
      <c r="AG14" s="50">
        <f t="shared" ref="AG14:AG19" si="5">AB14-AE14+AF14</f>
        <v>1.9980039788236693E-2</v>
      </c>
      <c r="AH14" s="370"/>
      <c r="AI14" s="51"/>
      <c r="AJ14" s="129"/>
      <c r="AK14" s="140"/>
      <c r="AL14" s="50">
        <f t="shared" ref="AL14:AL19" si="6">AG14-AJ14+AK14</f>
        <v>1.9980039788236693E-2</v>
      </c>
      <c r="AM14" s="370"/>
      <c r="AN14" s="51"/>
      <c r="AO14" s="129"/>
      <c r="AP14" s="140"/>
      <c r="AQ14" s="50">
        <f t="shared" ref="AQ14:AQ19" si="7">AL14-AO14+AP14</f>
        <v>1.9980039788236693E-2</v>
      </c>
      <c r="AR14" s="370"/>
      <c r="AS14" s="51"/>
      <c r="AT14" s="129"/>
      <c r="AU14" s="140"/>
      <c r="AV14" s="50">
        <f t="shared" ref="AV14:AV19" si="8">AQ14-AT14+AU14</f>
        <v>1.9980039788236693E-2</v>
      </c>
      <c r="AW14" s="370"/>
      <c r="AX14" s="51"/>
      <c r="AY14" s="129"/>
      <c r="AZ14" s="140"/>
      <c r="BA14" s="50">
        <f t="shared" ref="BA14:BA19" si="9">AV14-AY14+AZ14</f>
        <v>1.9980039788236693E-2</v>
      </c>
      <c r="BB14" s="370"/>
      <c r="BC14" s="51"/>
      <c r="BD14" s="129"/>
      <c r="BE14" s="140"/>
      <c r="BF14" s="50">
        <f t="shared" ref="BF14:BF19" si="10">BA14-BD14+BE14</f>
        <v>1.9980039788236693E-2</v>
      </c>
      <c r="BG14" s="370"/>
      <c r="BH14" s="51"/>
      <c r="BI14" s="129"/>
      <c r="BJ14" s="140"/>
      <c r="BK14" s="50">
        <f t="shared" ref="BK14:BK19" si="11">BF14-BI14+BJ14</f>
        <v>1.9980039788236693E-2</v>
      </c>
      <c r="BL14" s="370"/>
      <c r="BM14" s="51"/>
      <c r="BN14" s="129"/>
      <c r="BO14" s="140"/>
      <c r="BP14" s="50">
        <f t="shared" ref="BP14:BP19" si="12">BK14-BN14+BO14</f>
        <v>1.9980039788236693E-2</v>
      </c>
      <c r="BQ14" s="370"/>
    </row>
    <row r="15" spans="1:69" ht="33" x14ac:dyDescent="0.15">
      <c r="A15" s="42" t="s">
        <v>44</v>
      </c>
      <c r="B15" s="43">
        <f>_xlfn.IFNA(VLOOKUP($A15,批次辅助!$A$4:$DC$41,MATCH($A$5&amp;B$4,批次辅助!$A$1:$DC$1,0),0),0)</f>
        <v>1.3965607087024491E-2</v>
      </c>
      <c r="C15" s="43">
        <f>_xlfn.IFNA(VLOOKUP($A15,批次辅助!$A$4:$DC$41,MATCH($A$5&amp;C$4,批次辅助!$A$1:$DC$1,0),0),0)</f>
        <v>6.1070316785744976E-3</v>
      </c>
      <c r="D15" s="43">
        <f>_xlfn.IFNA(VLOOKUP($A15,批次辅助!$A$4:$DC$41,MATCH($A$5&amp;D$4,批次辅助!$A$1:$DC$1,0),0),0)</f>
        <v>2.698167220558718E-3</v>
      </c>
      <c r="E15" s="56" t="s">
        <v>1461</v>
      </c>
      <c r="F15" s="130"/>
      <c r="G15" s="46"/>
      <c r="H15" s="47">
        <f t="shared" si="0"/>
        <v>6.1070316785744976E-3</v>
      </c>
      <c r="I15" s="370"/>
      <c r="J15" s="56" t="s">
        <v>1543</v>
      </c>
      <c r="K15" s="130">
        <v>1E-3</v>
      </c>
      <c r="L15" s="102">
        <v>1E-3</v>
      </c>
      <c r="M15" s="50">
        <f t="shared" si="1"/>
        <v>6.1070316785744976E-3</v>
      </c>
      <c r="N15" s="370"/>
      <c r="O15" s="56"/>
      <c r="P15" s="130">
        <v>1E-3</v>
      </c>
      <c r="Q15" s="102"/>
      <c r="R15" s="50">
        <f t="shared" si="2"/>
        <v>5.1070316785744975E-3</v>
      </c>
      <c r="S15" s="370"/>
      <c r="T15" s="279"/>
      <c r="U15" s="128"/>
      <c r="V15" s="102"/>
      <c r="W15" s="50">
        <f t="shared" si="3"/>
        <v>5.1070316785744975E-3</v>
      </c>
      <c r="X15" s="370"/>
      <c r="Y15" s="279"/>
      <c r="Z15" s="128"/>
      <c r="AA15" s="102"/>
      <c r="AB15" s="50">
        <f t="shared" si="4"/>
        <v>5.1070316785744975E-3</v>
      </c>
      <c r="AC15" s="370"/>
      <c r="AD15" s="279"/>
      <c r="AE15" s="128"/>
      <c r="AF15" s="102"/>
      <c r="AG15" s="50">
        <f t="shared" si="5"/>
        <v>5.1070316785744975E-3</v>
      </c>
      <c r="AH15" s="370"/>
      <c r="AI15" s="279"/>
      <c r="AJ15" s="128"/>
      <c r="AK15" s="102"/>
      <c r="AL15" s="50">
        <f t="shared" si="6"/>
        <v>5.1070316785744975E-3</v>
      </c>
      <c r="AM15" s="370"/>
      <c r="AN15" s="279"/>
      <c r="AO15" s="128"/>
      <c r="AP15" s="102"/>
      <c r="AQ15" s="50">
        <f t="shared" si="7"/>
        <v>5.1070316785744975E-3</v>
      </c>
      <c r="AR15" s="370"/>
      <c r="AS15" s="279"/>
      <c r="AT15" s="128"/>
      <c r="AU15" s="102"/>
      <c r="AV15" s="50">
        <f t="shared" si="8"/>
        <v>5.1070316785744975E-3</v>
      </c>
      <c r="AW15" s="370"/>
      <c r="AX15" s="279"/>
      <c r="AY15" s="128"/>
      <c r="AZ15" s="102"/>
      <c r="BA15" s="50">
        <f t="shared" si="9"/>
        <v>5.1070316785744975E-3</v>
      </c>
      <c r="BB15" s="370"/>
      <c r="BC15" s="279"/>
      <c r="BD15" s="128"/>
      <c r="BE15" s="102"/>
      <c r="BF15" s="50">
        <f t="shared" si="10"/>
        <v>5.1070316785744975E-3</v>
      </c>
      <c r="BG15" s="370"/>
      <c r="BH15" s="279"/>
      <c r="BI15" s="128"/>
      <c r="BJ15" s="102"/>
      <c r="BK15" s="50">
        <f t="shared" si="11"/>
        <v>5.1070316785744975E-3</v>
      </c>
      <c r="BL15" s="370"/>
      <c r="BM15" s="279"/>
      <c r="BN15" s="128"/>
      <c r="BO15" s="102"/>
      <c r="BP15" s="50">
        <f t="shared" si="12"/>
        <v>5.1070316785744975E-3</v>
      </c>
      <c r="BQ15" s="370"/>
    </row>
    <row r="16" spans="1:69" x14ac:dyDescent="0.15">
      <c r="A16" s="53" t="s">
        <v>45</v>
      </c>
      <c r="B16" s="53">
        <f>_xlfn.IFNA(VLOOKUP($A16,批次辅助!$A$4:$DC$41,MATCH($A$5&amp;B$4,批次辅助!$A$1:$DC$1,0),0),0)</f>
        <v>1.9306930693069307E-2</v>
      </c>
      <c r="C16" s="53">
        <f>_xlfn.IFNA(VLOOKUP($A16,批次辅助!$A$4:$DC$41,MATCH($A$5&amp;C$4,批次辅助!$A$1:$DC$1,0),0),0)</f>
        <v>1.9067950641436605E-2</v>
      </c>
      <c r="D16" s="53">
        <f>_xlfn.IFNA(VLOOKUP($A16,批次辅助!$A$4:$DC$41,MATCH($A$5&amp;D$4,批次辅助!$A$1:$DC$1,0),0),0)</f>
        <v>1.9907209371195418E-3</v>
      </c>
      <c r="E16" s="278"/>
      <c r="F16" s="128"/>
      <c r="G16" s="55"/>
      <c r="H16" s="47">
        <f t="shared" si="0"/>
        <v>1.9067950641436605E-2</v>
      </c>
      <c r="I16" s="370"/>
      <c r="J16" s="56"/>
      <c r="K16" s="130"/>
      <c r="L16" s="103"/>
      <c r="M16" s="50">
        <f t="shared" si="1"/>
        <v>1.9067950641436605E-2</v>
      </c>
      <c r="N16" s="370"/>
      <c r="O16" s="278"/>
      <c r="P16" s="132"/>
      <c r="Q16" s="103"/>
      <c r="R16" s="50">
        <f t="shared" si="2"/>
        <v>1.9067950641436605E-2</v>
      </c>
      <c r="S16" s="370"/>
      <c r="T16" s="56"/>
      <c r="U16" s="130"/>
      <c r="V16" s="103"/>
      <c r="W16" s="50">
        <f t="shared" si="3"/>
        <v>1.9067950641436605E-2</v>
      </c>
      <c r="X16" s="370"/>
      <c r="Y16" s="56"/>
      <c r="Z16" s="130"/>
      <c r="AA16" s="103"/>
      <c r="AB16" s="50">
        <f t="shared" si="4"/>
        <v>1.9067950641436605E-2</v>
      </c>
      <c r="AC16" s="370"/>
      <c r="AD16" s="56"/>
      <c r="AE16" s="130"/>
      <c r="AF16" s="103"/>
      <c r="AG16" s="50">
        <f t="shared" si="5"/>
        <v>1.9067950641436605E-2</v>
      </c>
      <c r="AH16" s="370"/>
      <c r="AI16" s="56"/>
      <c r="AJ16" s="130"/>
      <c r="AK16" s="103"/>
      <c r="AL16" s="50">
        <f t="shared" si="6"/>
        <v>1.9067950641436605E-2</v>
      </c>
      <c r="AM16" s="370"/>
      <c r="AN16" s="56"/>
      <c r="AO16" s="130"/>
      <c r="AP16" s="103"/>
      <c r="AQ16" s="50">
        <f t="shared" si="7"/>
        <v>1.9067950641436605E-2</v>
      </c>
      <c r="AR16" s="370"/>
      <c r="AS16" s="56"/>
      <c r="AT16" s="130"/>
      <c r="AU16" s="103"/>
      <c r="AV16" s="50">
        <f t="shared" si="8"/>
        <v>1.9067950641436605E-2</v>
      </c>
      <c r="AW16" s="370"/>
      <c r="AX16" s="56"/>
      <c r="AY16" s="130"/>
      <c r="AZ16" s="103"/>
      <c r="BA16" s="50">
        <f t="shared" si="9"/>
        <v>1.9067950641436605E-2</v>
      </c>
      <c r="BB16" s="370"/>
      <c r="BC16" s="56"/>
      <c r="BD16" s="130"/>
      <c r="BE16" s="103"/>
      <c r="BF16" s="50">
        <f t="shared" si="10"/>
        <v>1.9067950641436605E-2</v>
      </c>
      <c r="BG16" s="370"/>
      <c r="BH16" s="56"/>
      <c r="BI16" s="130"/>
      <c r="BJ16" s="103"/>
      <c r="BK16" s="50">
        <f t="shared" si="11"/>
        <v>1.9067950641436605E-2</v>
      </c>
      <c r="BL16" s="370"/>
      <c r="BM16" s="56"/>
      <c r="BN16" s="130"/>
      <c r="BO16" s="103"/>
      <c r="BP16" s="50">
        <f t="shared" si="12"/>
        <v>1.9067950641436605E-2</v>
      </c>
      <c r="BQ16" s="370"/>
    </row>
    <row r="17" spans="1:69" x14ac:dyDescent="0.15">
      <c r="A17" s="42" t="s">
        <v>46</v>
      </c>
      <c r="B17" s="53">
        <f>_xlfn.IFNA(VLOOKUP($A17,批次辅助!$A$4:$DC$41,MATCH($A$5&amp;B$4,批次辅助!$A$1:$DC$1,0),0),0)</f>
        <v>3.3350703491401771E-3</v>
      </c>
      <c r="C17" s="53">
        <f>_xlfn.IFNA(VLOOKUP($A17,批次辅助!$A$4:$DC$41,MATCH($A$5&amp;C$4,批次辅助!$A$1:$DC$1,0),0),0)</f>
        <v>3.892902228009068E-3</v>
      </c>
      <c r="D17" s="53">
        <f>_xlfn.IFNA(VLOOKUP($A17,批次辅助!$A$4:$DC$41,MATCH($A$5&amp;D$4,批次辅助!$A$1:$DC$1,0),0),0)</f>
        <v>5.9557105722088778E-3</v>
      </c>
      <c r="E17" s="43"/>
      <c r="F17" s="131"/>
      <c r="G17" s="58"/>
      <c r="H17" s="47">
        <f t="shared" si="0"/>
        <v>3.892902228009068E-3</v>
      </c>
      <c r="I17" s="370"/>
      <c r="J17" s="43"/>
      <c r="K17" s="131"/>
      <c r="L17" s="104"/>
      <c r="M17" s="53">
        <f t="shared" si="1"/>
        <v>3.892902228009068E-3</v>
      </c>
      <c r="N17" s="370"/>
      <c r="O17" s="330"/>
      <c r="P17" s="186"/>
      <c r="Q17" s="104"/>
      <c r="R17" s="53">
        <f t="shared" si="2"/>
        <v>3.892902228009068E-3</v>
      </c>
      <c r="S17" s="370"/>
      <c r="T17" s="43"/>
      <c r="U17" s="131"/>
      <c r="V17" s="104"/>
      <c r="W17" s="53">
        <f t="shared" si="3"/>
        <v>3.892902228009068E-3</v>
      </c>
      <c r="X17" s="370"/>
      <c r="Y17" s="43"/>
      <c r="Z17" s="131"/>
      <c r="AA17" s="104"/>
      <c r="AB17" s="53">
        <f t="shared" si="4"/>
        <v>3.892902228009068E-3</v>
      </c>
      <c r="AC17" s="370"/>
      <c r="AD17" s="43"/>
      <c r="AE17" s="131"/>
      <c r="AF17" s="104"/>
      <c r="AG17" s="53">
        <f t="shared" si="5"/>
        <v>3.892902228009068E-3</v>
      </c>
      <c r="AH17" s="370"/>
      <c r="AI17" s="43"/>
      <c r="AJ17" s="131"/>
      <c r="AK17" s="104"/>
      <c r="AL17" s="53">
        <f t="shared" si="6"/>
        <v>3.892902228009068E-3</v>
      </c>
      <c r="AM17" s="370"/>
      <c r="AN17" s="43"/>
      <c r="AO17" s="131"/>
      <c r="AP17" s="104"/>
      <c r="AQ17" s="53">
        <f t="shared" si="7"/>
        <v>3.892902228009068E-3</v>
      </c>
      <c r="AR17" s="370"/>
      <c r="AS17" s="43"/>
      <c r="AT17" s="131"/>
      <c r="AU17" s="104"/>
      <c r="AV17" s="53">
        <f t="shared" si="8"/>
        <v>3.892902228009068E-3</v>
      </c>
      <c r="AW17" s="370"/>
      <c r="AX17" s="43"/>
      <c r="AY17" s="131"/>
      <c r="AZ17" s="104"/>
      <c r="BA17" s="53">
        <f t="shared" si="9"/>
        <v>3.892902228009068E-3</v>
      </c>
      <c r="BB17" s="370"/>
      <c r="BC17" s="43"/>
      <c r="BD17" s="131"/>
      <c r="BE17" s="104"/>
      <c r="BF17" s="53">
        <f t="shared" si="10"/>
        <v>3.892902228009068E-3</v>
      </c>
      <c r="BG17" s="370"/>
      <c r="BH17" s="43"/>
      <c r="BI17" s="131"/>
      <c r="BJ17" s="104"/>
      <c r="BK17" s="53">
        <f t="shared" si="11"/>
        <v>3.892902228009068E-3</v>
      </c>
      <c r="BL17" s="370"/>
      <c r="BM17" s="43"/>
      <c r="BN17" s="131"/>
      <c r="BO17" s="104"/>
      <c r="BP17" s="53">
        <f t="shared" si="12"/>
        <v>3.892902228009068E-3</v>
      </c>
      <c r="BQ17" s="370"/>
    </row>
    <row r="18" spans="1:69" x14ac:dyDescent="0.15">
      <c r="A18" s="42" t="s">
        <v>47</v>
      </c>
      <c r="B18" s="43">
        <f>_xlfn.IFNA(VLOOKUP($A18,批次辅助!$A$4:$DC$41,MATCH($A$5&amp;B$4,批次辅助!$A$1:$DC$1,0),0),0)</f>
        <v>8.5982282438770198E-4</v>
      </c>
      <c r="C18" s="43">
        <f>_xlfn.IFNA(VLOOKUP($A18,批次辅助!$A$4:$DC$41,MATCH($A$5&amp;C$4,批次辅助!$A$1:$DC$1,0),0),0)</f>
        <v>5.4196601476526926E-4</v>
      </c>
      <c r="D18" s="114">
        <f>_xlfn.IFNA(VLOOKUP($A18,批次辅助!$A$4:$DC$41,MATCH($A$5&amp;D$4,批次辅助!$A$1:$DC$1,0),0),0)</f>
        <v>4.11305978743707E-4</v>
      </c>
      <c r="E18" s="10"/>
      <c r="F18" s="132"/>
      <c r="G18" s="70"/>
      <c r="H18" s="47">
        <f t="shared" si="0"/>
        <v>5.4196601476526926E-4</v>
      </c>
      <c r="I18" s="370"/>
      <c r="J18" s="10"/>
      <c r="K18" s="132"/>
      <c r="L18" s="105"/>
      <c r="M18" s="43">
        <f t="shared" si="1"/>
        <v>5.4196601476526926E-4</v>
      </c>
      <c r="N18" s="370"/>
      <c r="O18" s="10"/>
      <c r="P18" s="132"/>
      <c r="Q18" s="105"/>
      <c r="R18" s="43">
        <f t="shared" si="2"/>
        <v>5.4196601476526926E-4</v>
      </c>
      <c r="S18" s="370"/>
      <c r="T18" s="10"/>
      <c r="U18" s="132"/>
      <c r="V18" s="105"/>
      <c r="W18" s="43">
        <f t="shared" si="3"/>
        <v>5.4196601476526926E-4</v>
      </c>
      <c r="X18" s="370"/>
      <c r="Y18" s="10"/>
      <c r="Z18" s="132"/>
      <c r="AA18" s="105"/>
      <c r="AB18" s="43">
        <f t="shared" si="4"/>
        <v>5.4196601476526926E-4</v>
      </c>
      <c r="AC18" s="370"/>
      <c r="AD18" s="10"/>
      <c r="AE18" s="132"/>
      <c r="AF18" s="105"/>
      <c r="AG18" s="43">
        <f t="shared" si="5"/>
        <v>5.4196601476526926E-4</v>
      </c>
      <c r="AH18" s="370"/>
      <c r="AI18" s="10"/>
      <c r="AJ18" s="132"/>
      <c r="AK18" s="105"/>
      <c r="AL18" s="43">
        <f t="shared" si="6"/>
        <v>5.4196601476526926E-4</v>
      </c>
      <c r="AM18" s="370"/>
      <c r="AN18" s="10"/>
      <c r="AO18" s="132"/>
      <c r="AP18" s="105"/>
      <c r="AQ18" s="43">
        <f t="shared" si="7"/>
        <v>5.4196601476526926E-4</v>
      </c>
      <c r="AR18" s="370"/>
      <c r="AS18" s="10"/>
      <c r="AT18" s="132"/>
      <c r="AU18" s="105"/>
      <c r="AV18" s="43">
        <f t="shared" si="8"/>
        <v>5.4196601476526926E-4</v>
      </c>
      <c r="AW18" s="370"/>
      <c r="AX18" s="10"/>
      <c r="AY18" s="132"/>
      <c r="AZ18" s="105"/>
      <c r="BA18" s="43">
        <f t="shared" si="9"/>
        <v>5.4196601476526926E-4</v>
      </c>
      <c r="BB18" s="370"/>
      <c r="BC18" s="10"/>
      <c r="BD18" s="132"/>
      <c r="BE18" s="105"/>
      <c r="BF18" s="43">
        <f t="shared" si="10"/>
        <v>5.4196601476526926E-4</v>
      </c>
      <c r="BG18" s="370"/>
      <c r="BH18" s="10"/>
      <c r="BI18" s="132"/>
      <c r="BJ18" s="105"/>
      <c r="BK18" s="43">
        <f t="shared" si="11"/>
        <v>5.4196601476526926E-4</v>
      </c>
      <c r="BL18" s="370"/>
      <c r="BM18" s="10"/>
      <c r="BN18" s="132"/>
      <c r="BO18" s="105"/>
      <c r="BP18" s="43">
        <f t="shared" si="12"/>
        <v>5.4196601476526926E-4</v>
      </c>
      <c r="BQ18" s="370"/>
    </row>
    <row r="19" spans="1:69" x14ac:dyDescent="0.15">
      <c r="A19" s="61" t="s">
        <v>31</v>
      </c>
      <c r="B19" s="61">
        <f>_xlfn.IFNA(VLOOKUP($A19,批次辅助!$A$4:$DC$41,MATCH($A$5&amp;B$4,批次辅助!$A$1:$DC$1,0),0),0)</f>
        <v>0</v>
      </c>
      <c r="C19" s="61">
        <f>_xlfn.IFNA(VLOOKUP($A19,批次辅助!$A$4:$DC$41,MATCH($A$5&amp;C$4,批次辅助!$A$1:$DC$1,0),0),0)</f>
        <v>0</v>
      </c>
      <c r="D19" s="61">
        <f>_xlfn.IFNA(VLOOKUP($A19,批次辅助!$A$4:$DC$41,MATCH($A$5&amp;D$4,批次辅助!$A$1:$DC$1,0),0),0)</f>
        <v>0</v>
      </c>
      <c r="E19" s="62"/>
      <c r="F19" s="133"/>
      <c r="G19" s="64"/>
      <c r="H19" s="62">
        <f t="shared" si="0"/>
        <v>0</v>
      </c>
      <c r="I19" s="62"/>
      <c r="J19" s="62"/>
      <c r="K19" s="133"/>
      <c r="L19" s="141"/>
      <c r="M19" s="62">
        <f t="shared" si="1"/>
        <v>0</v>
      </c>
      <c r="N19" s="62"/>
      <c r="O19" s="62"/>
      <c r="P19" s="133"/>
      <c r="Q19" s="141"/>
      <c r="R19" s="62">
        <f t="shared" si="2"/>
        <v>0</v>
      </c>
      <c r="S19" s="62"/>
      <c r="T19" s="62"/>
      <c r="U19" s="133"/>
      <c r="V19" s="141"/>
      <c r="W19" s="62">
        <f t="shared" si="3"/>
        <v>0</v>
      </c>
      <c r="X19" s="62"/>
      <c r="Y19" s="62"/>
      <c r="Z19" s="133"/>
      <c r="AA19" s="141"/>
      <c r="AB19" s="62">
        <f t="shared" si="4"/>
        <v>0</v>
      </c>
      <c r="AC19" s="62"/>
      <c r="AD19" s="62"/>
      <c r="AE19" s="133"/>
      <c r="AF19" s="141"/>
      <c r="AG19" s="62">
        <f t="shared" si="5"/>
        <v>0</v>
      </c>
      <c r="AH19" s="62"/>
      <c r="AI19" s="62"/>
      <c r="AJ19" s="133"/>
      <c r="AK19" s="141"/>
      <c r="AL19" s="62">
        <f t="shared" si="6"/>
        <v>0</v>
      </c>
      <c r="AM19" s="62"/>
      <c r="AN19" s="62"/>
      <c r="AO19" s="133"/>
      <c r="AP19" s="141"/>
      <c r="AQ19" s="62">
        <f t="shared" si="7"/>
        <v>0</v>
      </c>
      <c r="AR19" s="62"/>
      <c r="AS19" s="62"/>
      <c r="AT19" s="133"/>
      <c r="AU19" s="141"/>
      <c r="AV19" s="62">
        <f t="shared" si="8"/>
        <v>0</v>
      </c>
      <c r="AW19" s="62"/>
      <c r="AX19" s="62"/>
      <c r="AY19" s="133"/>
      <c r="AZ19" s="141"/>
      <c r="BA19" s="62">
        <f t="shared" si="9"/>
        <v>0</v>
      </c>
      <c r="BB19" s="62"/>
      <c r="BC19" s="62"/>
      <c r="BD19" s="133"/>
      <c r="BE19" s="141"/>
      <c r="BF19" s="62">
        <f t="shared" si="10"/>
        <v>0</v>
      </c>
      <c r="BG19" s="62"/>
      <c r="BH19" s="62"/>
      <c r="BI19" s="133"/>
      <c r="BJ19" s="141"/>
      <c r="BK19" s="62">
        <f t="shared" si="11"/>
        <v>0</v>
      </c>
      <c r="BL19" s="62"/>
      <c r="BM19" s="62"/>
      <c r="BN19" s="133"/>
      <c r="BO19" s="141"/>
      <c r="BP19" s="62">
        <f t="shared" si="12"/>
        <v>0</v>
      </c>
      <c r="BQ19" s="62"/>
    </row>
    <row r="20" spans="1:69" x14ac:dyDescent="0.15">
      <c r="A20" s="65" t="s">
        <v>30</v>
      </c>
      <c r="B20" s="66"/>
      <c r="C20" s="66"/>
      <c r="D20" s="66"/>
      <c r="E20" s="66"/>
      <c r="F20" s="134"/>
      <c r="G20" s="68"/>
      <c r="H20" s="66">
        <f>H21*99.9%</f>
        <v>0.98683116436771745</v>
      </c>
      <c r="I20" s="66"/>
      <c r="J20" s="66"/>
      <c r="K20" s="134"/>
      <c r="L20" s="142"/>
      <c r="M20" s="66">
        <f>M21*99.9%</f>
        <v>0.99282516436771751</v>
      </c>
      <c r="N20" s="66"/>
      <c r="O20" s="66"/>
      <c r="P20" s="134"/>
      <c r="Q20" s="142"/>
      <c r="R20" s="66">
        <f>R21*99.9%</f>
        <v>0.96785016436771742</v>
      </c>
      <c r="S20" s="66"/>
      <c r="T20" s="66"/>
      <c r="U20" s="134"/>
      <c r="V20" s="142"/>
      <c r="W20" s="66">
        <f>W21*99.9%</f>
        <v>0.98783016436771742</v>
      </c>
      <c r="X20" s="66"/>
      <c r="Y20" s="66"/>
      <c r="Z20" s="134"/>
      <c r="AA20" s="142"/>
      <c r="AB20" s="66">
        <f>AB21*99.9%</f>
        <v>0.99282516436771751</v>
      </c>
      <c r="AC20" s="66"/>
      <c r="AD20" s="66"/>
      <c r="AE20" s="134"/>
      <c r="AF20" s="142"/>
      <c r="AG20" s="66">
        <f>AG21*99.9%</f>
        <v>0.99282516436771751</v>
      </c>
      <c r="AH20" s="66"/>
      <c r="AI20" s="66"/>
      <c r="AJ20" s="134"/>
      <c r="AK20" s="142"/>
      <c r="AL20" s="66">
        <f>AL21*99.9%</f>
        <v>0.99282516436771751</v>
      </c>
      <c r="AM20" s="66"/>
      <c r="AN20" s="66"/>
      <c r="AO20" s="134"/>
      <c r="AP20" s="142"/>
      <c r="AQ20" s="66">
        <f>AQ21*99.9%</f>
        <v>0.99282516436771751</v>
      </c>
      <c r="AR20" s="66"/>
      <c r="AS20" s="66"/>
      <c r="AT20" s="134"/>
      <c r="AU20" s="142"/>
      <c r="AV20" s="66">
        <f>AV21*99.9%</f>
        <v>0.99282516436771751</v>
      </c>
      <c r="AW20" s="66"/>
      <c r="AX20" s="66"/>
      <c r="AY20" s="134"/>
      <c r="AZ20" s="142"/>
      <c r="BA20" s="66">
        <f>BA21*99.9%</f>
        <v>0.99282516436771751</v>
      </c>
      <c r="BB20" s="66"/>
      <c r="BC20" s="66"/>
      <c r="BD20" s="134"/>
      <c r="BE20" s="142"/>
      <c r="BF20" s="66">
        <f>BF21*99.9%</f>
        <v>0.99282516436771751</v>
      </c>
      <c r="BG20" s="66"/>
      <c r="BH20" s="66"/>
      <c r="BI20" s="134"/>
      <c r="BJ20" s="142"/>
      <c r="BK20" s="66">
        <f>BK21*99.9%</f>
        <v>0.99282516436771751</v>
      </c>
      <c r="BL20" s="66"/>
      <c r="BM20" s="66"/>
      <c r="BN20" s="134"/>
      <c r="BO20" s="142"/>
      <c r="BP20" s="66">
        <f>BP21*99.9%</f>
        <v>0.99282516436771751</v>
      </c>
      <c r="BQ20" s="66"/>
    </row>
    <row r="21" spans="1:69" x14ac:dyDescent="0.35">
      <c r="A21" s="40" t="s">
        <v>456</v>
      </c>
      <c r="B21" s="41">
        <f>_xlfn.IFNA(VLOOKUP($A21,批次辅助!$A$4:$DC$41,MATCH($A$5&amp;B$4,批次辅助!$A$1:$DC$1,0),0),0)</f>
        <v>0.9891089108910891</v>
      </c>
      <c r="C21" s="41">
        <f>_xlfn.IFNA(VLOOKUP($A21,批次辅助!$A$4:$DC$41,MATCH($A$5&amp;C$4,批次辅助!$A$1:$DC$1,0),0),0)</f>
        <v>0.98782559269271186</v>
      </c>
      <c r="D21" s="41">
        <f>_xlfn.IFNA(VLOOKUP($A21,批次辅助!$A$4:$DC$41,MATCH($A$5&amp;D$4,批次辅助!$A$1:$DC$1,0),0),0)</f>
        <v>0.99531111184232179</v>
      </c>
      <c r="E21" s="66"/>
      <c r="F21" s="134"/>
      <c r="G21" s="68"/>
      <c r="H21" s="66">
        <f>1-SUM(H22:H26)</f>
        <v>0.98781898335106844</v>
      </c>
      <c r="I21" s="66"/>
      <c r="J21" s="66"/>
      <c r="K21" s="134"/>
      <c r="L21" s="142"/>
      <c r="M21" s="66">
        <f>1-SUM(M22:M26)</f>
        <v>0.99381898335106844</v>
      </c>
      <c r="N21" s="66"/>
      <c r="O21" s="66"/>
      <c r="P21" s="134"/>
      <c r="Q21" s="142"/>
      <c r="R21" s="66">
        <f>1-SUM(R22:R26)</f>
        <v>0.96881898335106842</v>
      </c>
      <c r="S21" s="66"/>
      <c r="T21" s="66"/>
      <c r="U21" s="134"/>
      <c r="V21" s="142"/>
      <c r="W21" s="66">
        <f>1-SUM(W22:W26)</f>
        <v>0.98881898335106844</v>
      </c>
      <c r="X21" s="66"/>
      <c r="Y21" s="66"/>
      <c r="Z21" s="134"/>
      <c r="AA21" s="142"/>
      <c r="AB21" s="66">
        <f>1-SUM(AB22:AB26)</f>
        <v>0.99381898335106844</v>
      </c>
      <c r="AC21" s="66"/>
      <c r="AD21" s="66"/>
      <c r="AE21" s="134"/>
      <c r="AF21" s="142"/>
      <c r="AG21" s="66">
        <f>1-SUM(AG22:AG26)</f>
        <v>0.99381898335106844</v>
      </c>
      <c r="AH21" s="66"/>
      <c r="AI21" s="66"/>
      <c r="AJ21" s="134"/>
      <c r="AK21" s="142"/>
      <c r="AL21" s="66">
        <f>1-SUM(AL22:AL26)</f>
        <v>0.99381898335106844</v>
      </c>
      <c r="AM21" s="66"/>
      <c r="AN21" s="66"/>
      <c r="AO21" s="134"/>
      <c r="AP21" s="142"/>
      <c r="AQ21" s="66">
        <f>1-SUM(AQ22:AQ26)</f>
        <v>0.99381898335106844</v>
      </c>
      <c r="AR21" s="66"/>
      <c r="AS21" s="66"/>
      <c r="AT21" s="134"/>
      <c r="AU21" s="142"/>
      <c r="AV21" s="66">
        <f>1-SUM(AV22:AV26)</f>
        <v>0.99381898335106844</v>
      </c>
      <c r="AW21" s="66"/>
      <c r="AX21" s="66"/>
      <c r="AY21" s="134"/>
      <c r="AZ21" s="142"/>
      <c r="BA21" s="66">
        <f>1-SUM(BA22:BA26)</f>
        <v>0.99381898335106844</v>
      </c>
      <c r="BB21" s="66"/>
      <c r="BC21" s="66"/>
      <c r="BD21" s="134"/>
      <c r="BE21" s="142"/>
      <c r="BF21" s="66">
        <f>1-SUM(BF22:BF26)</f>
        <v>0.99381898335106844</v>
      </c>
      <c r="BG21" s="66"/>
      <c r="BH21" s="66"/>
      <c r="BI21" s="134"/>
      <c r="BJ21" s="142"/>
      <c r="BK21" s="66">
        <f>1-SUM(BK22:BK26)</f>
        <v>0.99381898335106844</v>
      </c>
      <c r="BL21" s="66"/>
      <c r="BM21" s="66"/>
      <c r="BN21" s="134"/>
      <c r="BO21" s="142"/>
      <c r="BP21" s="66">
        <f>1-SUM(BP22:BP26)</f>
        <v>0.99381898335106844</v>
      </c>
      <c r="BQ21" s="66"/>
    </row>
    <row r="22" spans="1:69" ht="33" x14ac:dyDescent="0.15">
      <c r="A22" s="42" t="s">
        <v>48</v>
      </c>
      <c r="B22" s="43">
        <f>_xlfn.IFNA(VLOOKUP($A22,批次辅助!$A$4:$DC$41,MATCH($A$5&amp;B$4,批次辅助!$A$1:$DC$1,0),0),0)</f>
        <v>9.8228243877019287E-3</v>
      </c>
      <c r="C22" s="43">
        <f>_xlfn.IFNA(VLOOKUP($A22,批次辅助!$A$4:$DC$41,MATCH($A$5&amp;C$4,批次辅助!$A$1:$DC$1,0),0),0)</f>
        <v>9.563717358113958E-3</v>
      </c>
      <c r="D22" s="43">
        <f>_xlfn.IFNA(VLOOKUP($A22,批次辅助!$A$4:$DC$41,MATCH($A$5&amp;D$4,批次辅助!$A$1:$DC$1,0),0),0)</f>
        <v>2.3691224375637526E-3</v>
      </c>
      <c r="E22" s="277" t="s">
        <v>1462</v>
      </c>
      <c r="F22" s="132"/>
      <c r="G22" s="70"/>
      <c r="H22" s="277">
        <f>C22-F22+G22</f>
        <v>9.563717358113958E-3</v>
      </c>
      <c r="I22" s="370"/>
      <c r="J22" s="277" t="s">
        <v>1462</v>
      </c>
      <c r="K22" s="132">
        <v>6.0000000000000001E-3</v>
      </c>
      <c r="L22" s="105"/>
      <c r="M22" s="277">
        <f>H22-K22+L22</f>
        <v>3.5637173581139579E-3</v>
      </c>
      <c r="N22" s="370"/>
      <c r="O22" s="277" t="s">
        <v>1521</v>
      </c>
      <c r="P22" s="132"/>
      <c r="Q22" s="105">
        <v>2.5000000000000001E-2</v>
      </c>
      <c r="R22" s="277">
        <f>M22-P22+Q22</f>
        <v>2.8563717358113958E-2</v>
      </c>
      <c r="S22" s="370"/>
      <c r="T22" s="277" t="s">
        <v>1513</v>
      </c>
      <c r="U22" s="132">
        <v>0.02</v>
      </c>
      <c r="V22" s="105"/>
      <c r="W22" s="277">
        <f>R22-U22+V22</f>
        <v>8.5637173581139571E-3</v>
      </c>
      <c r="X22" s="370"/>
      <c r="Y22" s="277" t="s">
        <v>1513</v>
      </c>
      <c r="Z22" s="132">
        <v>5.0000000000000001E-3</v>
      </c>
      <c r="AA22" s="105"/>
      <c r="AB22" s="277">
        <f>W22-Z22+AA22</f>
        <v>3.563717358113957E-3</v>
      </c>
      <c r="AC22" s="370"/>
      <c r="AD22" s="277"/>
      <c r="AE22" s="132"/>
      <c r="AF22" s="105"/>
      <c r="AG22" s="277">
        <f>AB22-AE22+AF22</f>
        <v>3.563717358113957E-3</v>
      </c>
      <c r="AH22" s="370"/>
      <c r="AI22" s="277"/>
      <c r="AJ22" s="132"/>
      <c r="AK22" s="105"/>
      <c r="AL22" s="277">
        <f>AG22-AJ22+AK22</f>
        <v>3.563717358113957E-3</v>
      </c>
      <c r="AM22" s="370"/>
      <c r="AN22" s="277"/>
      <c r="AO22" s="132"/>
      <c r="AP22" s="105"/>
      <c r="AQ22" s="277">
        <f>AL22-AO22+AP22</f>
        <v>3.563717358113957E-3</v>
      </c>
      <c r="AR22" s="370"/>
      <c r="AS22" s="277"/>
      <c r="AT22" s="132"/>
      <c r="AU22" s="105"/>
      <c r="AV22" s="277">
        <f>AQ22-AT22+AU22</f>
        <v>3.563717358113957E-3</v>
      </c>
      <c r="AW22" s="370"/>
      <c r="AX22" s="277"/>
      <c r="AY22" s="132"/>
      <c r="AZ22" s="105"/>
      <c r="BA22" s="277">
        <f>AV22-AY22+AZ22</f>
        <v>3.563717358113957E-3</v>
      </c>
      <c r="BB22" s="370"/>
      <c r="BC22" s="277"/>
      <c r="BD22" s="132"/>
      <c r="BE22" s="105"/>
      <c r="BF22" s="277">
        <f>BA22-BD22+BE22</f>
        <v>3.563717358113957E-3</v>
      </c>
      <c r="BG22" s="370"/>
      <c r="BH22" s="277"/>
      <c r="BI22" s="132"/>
      <c r="BJ22" s="105"/>
      <c r="BK22" s="277">
        <f>BF22-BI22+BJ22</f>
        <v>3.563717358113957E-3</v>
      </c>
      <c r="BL22" s="370"/>
      <c r="BM22" s="277"/>
      <c r="BN22" s="132"/>
      <c r="BO22" s="105"/>
      <c r="BP22" s="277">
        <f>BK22-BN22+BO22</f>
        <v>3.563717358113957E-3</v>
      </c>
      <c r="BQ22" s="370"/>
    </row>
    <row r="23" spans="1:69" x14ac:dyDescent="0.15">
      <c r="A23" s="42" t="s">
        <v>49</v>
      </c>
      <c r="B23" s="43">
        <f>_xlfn.IFNA(VLOOKUP($A23,批次辅助!$A$4:$DC$41,MATCH($A$5&amp;B$4,批次辅助!$A$1:$DC$1,0),0),0)</f>
        <v>5.7321521625846791E-4</v>
      </c>
      <c r="C23" s="43">
        <f>_xlfn.IFNA(VLOOKUP($A23,批次辅助!$A$4:$DC$41,MATCH($A$5&amp;C$4,批次辅助!$A$1:$DC$1,0),0),0)</f>
        <v>1.8109596103132166E-3</v>
      </c>
      <c r="D23" s="43">
        <f>_xlfn.IFNA(VLOOKUP($A23,批次辅助!$A$4:$DC$41,MATCH($A$5&amp;D$4,批次辅助!$A$1:$DC$1,0),0),0)</f>
        <v>1.760389589023066E-3</v>
      </c>
      <c r="E23" s="277"/>
      <c r="F23" s="132"/>
      <c r="G23" s="46"/>
      <c r="H23" s="277">
        <f>C23-F23+G23</f>
        <v>1.8109596103132166E-3</v>
      </c>
      <c r="I23" s="370"/>
      <c r="J23" s="277"/>
      <c r="K23" s="132"/>
      <c r="L23" s="105"/>
      <c r="M23" s="50">
        <f t="shared" ref="M23:M27" si="13">H23-K23+L23</f>
        <v>1.8109596103132166E-3</v>
      </c>
      <c r="N23" s="370"/>
      <c r="O23" s="47"/>
      <c r="P23" s="128"/>
      <c r="Q23" s="102"/>
      <c r="R23" s="50">
        <f t="shared" ref="R23:R27" si="14">M23-P23+Q23</f>
        <v>1.8109596103132166E-3</v>
      </c>
      <c r="S23" s="370"/>
      <c r="T23" s="47"/>
      <c r="U23" s="128"/>
      <c r="V23" s="102"/>
      <c r="W23" s="50">
        <f t="shared" ref="W23:W27" si="15">R23-U23+V23</f>
        <v>1.8109596103132166E-3</v>
      </c>
      <c r="X23" s="370"/>
      <c r="Y23" s="47"/>
      <c r="Z23" s="128"/>
      <c r="AA23" s="102"/>
      <c r="AB23" s="50">
        <f t="shared" ref="AB23:AB27" si="16">W23-Z23+AA23</f>
        <v>1.8109596103132166E-3</v>
      </c>
      <c r="AC23" s="370"/>
      <c r="AD23" s="47"/>
      <c r="AE23" s="128"/>
      <c r="AF23" s="102"/>
      <c r="AG23" s="50">
        <f t="shared" ref="AG23:AG27" si="17">AB23-AE23+AF23</f>
        <v>1.8109596103132166E-3</v>
      </c>
      <c r="AH23" s="370"/>
      <c r="AI23" s="47"/>
      <c r="AJ23" s="128"/>
      <c r="AK23" s="102"/>
      <c r="AL23" s="50">
        <f t="shared" ref="AL23:AL27" si="18">AG23-AJ23+AK23</f>
        <v>1.8109596103132166E-3</v>
      </c>
      <c r="AM23" s="370"/>
      <c r="AN23" s="47"/>
      <c r="AO23" s="128"/>
      <c r="AP23" s="102"/>
      <c r="AQ23" s="50">
        <f t="shared" ref="AQ23:AQ27" si="19">AL23-AO23+AP23</f>
        <v>1.8109596103132166E-3</v>
      </c>
      <c r="AR23" s="370"/>
      <c r="AS23" s="47"/>
      <c r="AT23" s="128"/>
      <c r="AU23" s="102"/>
      <c r="AV23" s="50">
        <f t="shared" ref="AV23:AV27" si="20">AQ23-AT23+AU23</f>
        <v>1.8109596103132166E-3</v>
      </c>
      <c r="AW23" s="370"/>
      <c r="AX23" s="47"/>
      <c r="AY23" s="128"/>
      <c r="AZ23" s="102"/>
      <c r="BA23" s="50">
        <f t="shared" ref="BA23:BA27" si="21">AV23-AY23+AZ23</f>
        <v>1.8109596103132166E-3</v>
      </c>
      <c r="BB23" s="370"/>
      <c r="BC23" s="47"/>
      <c r="BD23" s="128"/>
      <c r="BE23" s="102"/>
      <c r="BF23" s="50">
        <f t="shared" ref="BF23:BF27" si="22">BA23-BD23+BE23</f>
        <v>1.8109596103132166E-3</v>
      </c>
      <c r="BG23" s="370"/>
      <c r="BH23" s="47"/>
      <c r="BI23" s="128"/>
      <c r="BJ23" s="102"/>
      <c r="BK23" s="50">
        <f t="shared" ref="BK23:BK27" si="23">BF23-BI23+BJ23</f>
        <v>1.8109596103132166E-3</v>
      </c>
      <c r="BL23" s="370"/>
      <c r="BM23" s="47"/>
      <c r="BN23" s="128"/>
      <c r="BO23" s="102"/>
      <c r="BP23" s="50">
        <f t="shared" ref="BP23:BP27" si="24">BK23-BN23+BO23</f>
        <v>1.8109596103132166E-3</v>
      </c>
      <c r="BQ23" s="370"/>
    </row>
    <row r="24" spans="1:69" x14ac:dyDescent="0.15">
      <c r="A24" s="42" t="s">
        <v>50</v>
      </c>
      <c r="B24" s="43">
        <f>_xlfn.IFNA(VLOOKUP($A24,批次辅助!$A$4:$DC$41,MATCH($A$5&amp;B$4,批次辅助!$A$1:$DC$1,0),0),0)</f>
        <v>0</v>
      </c>
      <c r="C24" s="43">
        <f>_xlfn.IFNA(VLOOKUP($A24,批次辅助!$A$4:$DC$41,MATCH($A$5&amp;C$4,批次辅助!$A$1:$DC$1,0),0),0)</f>
        <v>8.592144136522561E-5</v>
      </c>
      <c r="D24" s="43">
        <f>_xlfn.IFNA(VLOOKUP($A24,批次辅助!$A$4:$DC$41,MATCH($A$5&amp;D$4,批次辅助!$A$1:$DC$1,0),0),0)</f>
        <v>0</v>
      </c>
      <c r="E24" s="277"/>
      <c r="F24" s="132"/>
      <c r="G24" s="102"/>
      <c r="H24" s="277">
        <f t="shared" ref="H24:H27" si="25">C24-F24+G24</f>
        <v>8.592144136522561E-5</v>
      </c>
      <c r="I24" s="370"/>
      <c r="J24" s="277"/>
      <c r="K24" s="132"/>
      <c r="L24" s="102"/>
      <c r="M24" s="50">
        <f t="shared" si="13"/>
        <v>8.592144136522561E-5</v>
      </c>
      <c r="N24" s="370"/>
      <c r="O24" s="47"/>
      <c r="P24" s="128"/>
      <c r="Q24" s="102"/>
      <c r="R24" s="50">
        <f t="shared" si="14"/>
        <v>8.592144136522561E-5</v>
      </c>
      <c r="S24" s="370"/>
      <c r="T24" s="47"/>
      <c r="U24" s="128"/>
      <c r="V24" s="102"/>
      <c r="W24" s="50">
        <f t="shared" si="15"/>
        <v>8.592144136522561E-5</v>
      </c>
      <c r="X24" s="370"/>
      <c r="Y24" s="47"/>
      <c r="Z24" s="128"/>
      <c r="AA24" s="102"/>
      <c r="AB24" s="50">
        <f t="shared" si="16"/>
        <v>8.592144136522561E-5</v>
      </c>
      <c r="AC24" s="370"/>
      <c r="AD24" s="47"/>
      <c r="AE24" s="128"/>
      <c r="AF24" s="102"/>
      <c r="AG24" s="50">
        <f t="shared" si="17"/>
        <v>8.592144136522561E-5</v>
      </c>
      <c r="AH24" s="370"/>
      <c r="AI24" s="47"/>
      <c r="AJ24" s="128"/>
      <c r="AK24" s="102"/>
      <c r="AL24" s="50">
        <f t="shared" si="18"/>
        <v>8.592144136522561E-5</v>
      </c>
      <c r="AM24" s="370"/>
      <c r="AN24" s="47"/>
      <c r="AO24" s="128"/>
      <c r="AP24" s="102"/>
      <c r="AQ24" s="50">
        <f t="shared" si="19"/>
        <v>8.592144136522561E-5</v>
      </c>
      <c r="AR24" s="370"/>
      <c r="AS24" s="47"/>
      <c r="AT24" s="128"/>
      <c r="AU24" s="102"/>
      <c r="AV24" s="50">
        <f t="shared" si="20"/>
        <v>8.592144136522561E-5</v>
      </c>
      <c r="AW24" s="370"/>
      <c r="AX24" s="47"/>
      <c r="AY24" s="128"/>
      <c r="AZ24" s="102"/>
      <c r="BA24" s="50">
        <f t="shared" si="21"/>
        <v>8.592144136522561E-5</v>
      </c>
      <c r="BB24" s="370"/>
      <c r="BC24" s="47"/>
      <c r="BD24" s="128"/>
      <c r="BE24" s="102"/>
      <c r="BF24" s="50">
        <f t="shared" si="22"/>
        <v>8.592144136522561E-5</v>
      </c>
      <c r="BG24" s="370"/>
      <c r="BH24" s="47"/>
      <c r="BI24" s="128"/>
      <c r="BJ24" s="102"/>
      <c r="BK24" s="50">
        <f t="shared" si="23"/>
        <v>8.592144136522561E-5</v>
      </c>
      <c r="BL24" s="370"/>
      <c r="BM24" s="47"/>
      <c r="BN24" s="128"/>
      <c r="BO24" s="102"/>
      <c r="BP24" s="50">
        <f t="shared" si="24"/>
        <v>8.592144136522561E-5</v>
      </c>
      <c r="BQ24" s="370"/>
    </row>
    <row r="25" spans="1:69" x14ac:dyDescent="0.15">
      <c r="A25" s="42" t="s">
        <v>51</v>
      </c>
      <c r="B25" s="43">
        <f>_xlfn.IFNA(VLOOKUP($A25,批次辅助!$A$4:$DC$41,MATCH($A$5&amp;B$4,批次辅助!$A$1:$DC$1,0),0),0)</f>
        <v>4.9504950495049506E-4</v>
      </c>
      <c r="C25" s="43">
        <f>_xlfn.IFNA(VLOOKUP($A25,批次辅助!$A$4:$DC$41,MATCH($A$5&amp;C$4,批次辅助!$A$1:$DC$1,0),0),0)</f>
        <v>7.2041823913919934E-4</v>
      </c>
      <c r="D25" s="43">
        <f>_xlfn.IFNA(VLOOKUP($A25,批次辅助!$A$4:$DC$41,MATCH($A$5&amp;D$4,批次辅助!$A$1:$DC$1,0),0),0)</f>
        <v>5.5937613109144151E-4</v>
      </c>
      <c r="E25" s="47"/>
      <c r="F25" s="128"/>
      <c r="G25" s="46"/>
      <c r="H25" s="277">
        <f t="shared" si="25"/>
        <v>7.2041823913919934E-4</v>
      </c>
      <c r="I25" s="370"/>
      <c r="J25" s="47"/>
      <c r="K25" s="128"/>
      <c r="L25" s="102"/>
      <c r="M25" s="50">
        <f t="shared" si="13"/>
        <v>7.2041823913919934E-4</v>
      </c>
      <c r="N25" s="370"/>
      <c r="O25" s="47"/>
      <c r="P25" s="128"/>
      <c r="Q25" s="102"/>
      <c r="R25" s="50">
        <f t="shared" si="14"/>
        <v>7.2041823913919934E-4</v>
      </c>
      <c r="S25" s="370"/>
      <c r="T25" s="47"/>
      <c r="U25" s="128"/>
      <c r="V25" s="102"/>
      <c r="W25" s="50">
        <f t="shared" si="15"/>
        <v>7.2041823913919934E-4</v>
      </c>
      <c r="X25" s="370"/>
      <c r="Y25" s="47"/>
      <c r="Z25" s="128"/>
      <c r="AA25" s="102"/>
      <c r="AB25" s="50">
        <f t="shared" si="16"/>
        <v>7.2041823913919934E-4</v>
      </c>
      <c r="AC25" s="370"/>
      <c r="AD25" s="47"/>
      <c r="AE25" s="128"/>
      <c r="AF25" s="102"/>
      <c r="AG25" s="50">
        <f t="shared" si="17"/>
        <v>7.2041823913919934E-4</v>
      </c>
      <c r="AH25" s="370"/>
      <c r="AI25" s="47"/>
      <c r="AJ25" s="128"/>
      <c r="AK25" s="102"/>
      <c r="AL25" s="50">
        <f t="shared" si="18"/>
        <v>7.2041823913919934E-4</v>
      </c>
      <c r="AM25" s="370"/>
      <c r="AN25" s="47"/>
      <c r="AO25" s="128"/>
      <c r="AP25" s="102"/>
      <c r="AQ25" s="50">
        <f t="shared" si="19"/>
        <v>7.2041823913919934E-4</v>
      </c>
      <c r="AR25" s="370"/>
      <c r="AS25" s="47"/>
      <c r="AT25" s="128"/>
      <c r="AU25" s="102"/>
      <c r="AV25" s="50">
        <f t="shared" si="20"/>
        <v>7.2041823913919934E-4</v>
      </c>
      <c r="AW25" s="370"/>
      <c r="AX25" s="47"/>
      <c r="AY25" s="128"/>
      <c r="AZ25" s="102"/>
      <c r="BA25" s="50">
        <f t="shared" si="21"/>
        <v>7.2041823913919934E-4</v>
      </c>
      <c r="BB25" s="370"/>
      <c r="BC25" s="47"/>
      <c r="BD25" s="128"/>
      <c r="BE25" s="102"/>
      <c r="BF25" s="50">
        <f t="shared" si="22"/>
        <v>7.2041823913919934E-4</v>
      </c>
      <c r="BG25" s="370"/>
      <c r="BH25" s="47"/>
      <c r="BI25" s="128"/>
      <c r="BJ25" s="102"/>
      <c r="BK25" s="50">
        <f t="shared" si="23"/>
        <v>7.2041823913919934E-4</v>
      </c>
      <c r="BL25" s="370"/>
      <c r="BM25" s="47"/>
      <c r="BN25" s="128"/>
      <c r="BO25" s="102"/>
      <c r="BP25" s="50">
        <f t="shared" si="24"/>
        <v>7.2041823913919934E-4</v>
      </c>
      <c r="BQ25" s="370"/>
    </row>
    <row r="26" spans="1:69" x14ac:dyDescent="0.15">
      <c r="A26" s="42" t="s">
        <v>455</v>
      </c>
      <c r="B26" s="43">
        <f>_xlfn.IFNA(VLOOKUP($A26,批次辅助!$A$4:$DC$41,MATCH($A$5&amp;B$4,批次辅助!$A$1:$DC$1,0),0),0)</f>
        <v>0</v>
      </c>
      <c r="C26" s="43">
        <f>_xlfn.IFNA(VLOOKUP($A26,批次辅助!$A$4:$DC$41,MATCH($A$5&amp;C$4,批次辅助!$A$1:$DC$1,0),0),0)</f>
        <v>0</v>
      </c>
      <c r="D26" s="43">
        <f>_xlfn.IFNA(VLOOKUP($A26,批次辅助!$A$4:$DC$41,MATCH($A$5&amp;D$4,批次辅助!$A$1:$DC$1,0),0),0)</f>
        <v>0</v>
      </c>
      <c r="E26" s="279"/>
      <c r="F26" s="128"/>
      <c r="G26" s="46"/>
      <c r="H26" s="277">
        <f t="shared" si="25"/>
        <v>0</v>
      </c>
      <c r="I26" s="370"/>
      <c r="J26" s="279"/>
      <c r="K26" s="128"/>
      <c r="L26" s="102"/>
      <c r="M26" s="50">
        <f t="shared" si="13"/>
        <v>0</v>
      </c>
      <c r="N26" s="370"/>
      <c r="O26" s="279"/>
      <c r="P26" s="128"/>
      <c r="Q26" s="102"/>
      <c r="R26" s="50">
        <f t="shared" si="14"/>
        <v>0</v>
      </c>
      <c r="S26" s="370"/>
      <c r="T26" s="279"/>
      <c r="U26" s="128"/>
      <c r="V26" s="102"/>
      <c r="W26" s="50">
        <f t="shared" si="15"/>
        <v>0</v>
      </c>
      <c r="X26" s="370"/>
      <c r="Y26" s="279"/>
      <c r="Z26" s="128"/>
      <c r="AA26" s="102"/>
      <c r="AB26" s="50">
        <f t="shared" si="16"/>
        <v>0</v>
      </c>
      <c r="AC26" s="370"/>
      <c r="AD26" s="279"/>
      <c r="AE26" s="128"/>
      <c r="AF26" s="102"/>
      <c r="AG26" s="50">
        <f t="shared" si="17"/>
        <v>0</v>
      </c>
      <c r="AH26" s="370"/>
      <c r="AI26" s="279"/>
      <c r="AJ26" s="128"/>
      <c r="AK26" s="102"/>
      <c r="AL26" s="50">
        <f t="shared" si="18"/>
        <v>0</v>
      </c>
      <c r="AM26" s="370"/>
      <c r="AN26" s="279"/>
      <c r="AO26" s="128"/>
      <c r="AP26" s="102"/>
      <c r="AQ26" s="50">
        <f t="shared" si="19"/>
        <v>0</v>
      </c>
      <c r="AR26" s="370"/>
      <c r="AS26" s="279"/>
      <c r="AT26" s="128"/>
      <c r="AU26" s="102"/>
      <c r="AV26" s="50">
        <f t="shared" si="20"/>
        <v>0</v>
      </c>
      <c r="AW26" s="370"/>
      <c r="AX26" s="279"/>
      <c r="AY26" s="128"/>
      <c r="AZ26" s="102"/>
      <c r="BA26" s="50">
        <f t="shared" si="21"/>
        <v>0</v>
      </c>
      <c r="BB26" s="370"/>
      <c r="BC26" s="279"/>
      <c r="BD26" s="128"/>
      <c r="BE26" s="102"/>
      <c r="BF26" s="50">
        <f t="shared" si="22"/>
        <v>0</v>
      </c>
      <c r="BG26" s="370"/>
      <c r="BH26" s="279"/>
      <c r="BI26" s="128"/>
      <c r="BJ26" s="102"/>
      <c r="BK26" s="50">
        <f t="shared" si="23"/>
        <v>0</v>
      </c>
      <c r="BL26" s="370"/>
      <c r="BM26" s="279"/>
      <c r="BN26" s="128"/>
      <c r="BO26" s="102"/>
      <c r="BP26" s="50">
        <f t="shared" si="24"/>
        <v>0</v>
      </c>
      <c r="BQ26" s="370"/>
    </row>
    <row r="27" spans="1:69" x14ac:dyDescent="0.15">
      <c r="A27" s="72" t="s">
        <v>29</v>
      </c>
      <c r="B27" s="61">
        <f>_xlfn.IFNA(VLOOKUP($A27,批次辅助!$A$4:$DC$41,MATCH($A$5&amp;B$4,批次辅助!$A$1:$DC$1,0),0),0)</f>
        <v>0</v>
      </c>
      <c r="C27" s="61">
        <f>_xlfn.IFNA(VLOOKUP($A27,批次辅助!$A$4:$DC$41,MATCH($A$5&amp;C$4,批次辅助!$A$1:$DC$1,0),0),0)</f>
        <v>0</v>
      </c>
      <c r="D27" s="61">
        <f>_xlfn.IFNA(VLOOKUP($A27,批次辅助!$A$4:$DC$41,MATCH($A$5&amp;D$4,批次辅助!$A$1:$DC$1,0),0),0)</f>
        <v>0</v>
      </c>
      <c r="E27" s="73"/>
      <c r="F27" s="74"/>
      <c r="G27" s="75"/>
      <c r="H27" s="62">
        <f t="shared" si="25"/>
        <v>0</v>
      </c>
      <c r="I27" s="62"/>
      <c r="J27" s="73"/>
      <c r="K27" s="74"/>
      <c r="L27" s="143"/>
      <c r="M27" s="62">
        <f t="shared" si="13"/>
        <v>0</v>
      </c>
      <c r="N27" s="62"/>
      <c r="O27" s="73"/>
      <c r="P27" s="135"/>
      <c r="Q27" s="143"/>
      <c r="R27" s="62">
        <f t="shared" si="14"/>
        <v>0</v>
      </c>
      <c r="S27" s="62"/>
      <c r="T27" s="73"/>
      <c r="U27" s="135"/>
      <c r="V27" s="143"/>
      <c r="W27" s="62">
        <f t="shared" si="15"/>
        <v>0</v>
      </c>
      <c r="X27" s="62"/>
      <c r="Y27" s="73"/>
      <c r="Z27" s="135"/>
      <c r="AA27" s="143"/>
      <c r="AB27" s="62">
        <f t="shared" si="16"/>
        <v>0</v>
      </c>
      <c r="AC27" s="62"/>
      <c r="AD27" s="73"/>
      <c r="AE27" s="135"/>
      <c r="AF27" s="143"/>
      <c r="AG27" s="62">
        <f t="shared" si="17"/>
        <v>0</v>
      </c>
      <c r="AH27" s="62"/>
      <c r="AI27" s="73"/>
      <c r="AJ27" s="135"/>
      <c r="AK27" s="143"/>
      <c r="AL27" s="62">
        <f t="shared" si="18"/>
        <v>0</v>
      </c>
      <c r="AM27" s="62"/>
      <c r="AN27" s="73"/>
      <c r="AO27" s="135"/>
      <c r="AP27" s="143"/>
      <c r="AQ27" s="62">
        <f t="shared" si="19"/>
        <v>0</v>
      </c>
      <c r="AR27" s="62"/>
      <c r="AS27" s="73"/>
      <c r="AT27" s="135"/>
      <c r="AU27" s="143"/>
      <c r="AV27" s="62">
        <f t="shared" si="20"/>
        <v>0</v>
      </c>
      <c r="AW27" s="62"/>
      <c r="AX27" s="73"/>
      <c r="AY27" s="135"/>
      <c r="AZ27" s="143"/>
      <c r="BA27" s="62">
        <f t="shared" si="21"/>
        <v>0</v>
      </c>
      <c r="BB27" s="62"/>
      <c r="BC27" s="73"/>
      <c r="BD27" s="135"/>
      <c r="BE27" s="143"/>
      <c r="BF27" s="62">
        <f t="shared" si="22"/>
        <v>0</v>
      </c>
      <c r="BG27" s="62"/>
      <c r="BH27" s="73"/>
      <c r="BI27" s="135"/>
      <c r="BJ27" s="143"/>
      <c r="BK27" s="62">
        <f t="shared" si="23"/>
        <v>0</v>
      </c>
      <c r="BL27" s="62"/>
      <c r="BM27" s="73"/>
      <c r="BN27" s="135"/>
      <c r="BO27" s="143"/>
      <c r="BP27" s="62">
        <f t="shared" si="24"/>
        <v>0</v>
      </c>
      <c r="BQ27" s="62"/>
    </row>
    <row r="28" spans="1:69" x14ac:dyDescent="0.15">
      <c r="A28" s="76" t="s">
        <v>28</v>
      </c>
      <c r="B28" s="76"/>
      <c r="C28" s="76"/>
      <c r="D28" s="76"/>
      <c r="E28" s="77"/>
      <c r="F28" s="136"/>
      <c r="G28" s="79"/>
      <c r="H28" s="62"/>
      <c r="I28" s="62"/>
      <c r="J28" s="77"/>
      <c r="K28" s="136"/>
      <c r="L28" s="144"/>
      <c r="M28" s="62"/>
      <c r="N28" s="62"/>
      <c r="O28" s="77"/>
      <c r="P28" s="136"/>
      <c r="Q28" s="144"/>
      <c r="R28" s="62"/>
      <c r="S28" s="62"/>
      <c r="T28" s="77"/>
      <c r="U28" s="136"/>
      <c r="V28" s="144"/>
      <c r="W28" s="62"/>
      <c r="X28" s="62"/>
      <c r="Y28" s="77"/>
      <c r="Z28" s="136"/>
      <c r="AA28" s="144"/>
      <c r="AB28" s="62"/>
      <c r="AC28" s="62"/>
      <c r="AD28" s="77"/>
      <c r="AE28" s="136"/>
      <c r="AF28" s="144"/>
      <c r="AG28" s="62"/>
      <c r="AH28" s="62"/>
      <c r="AI28" s="77"/>
      <c r="AJ28" s="136"/>
      <c r="AK28" s="144"/>
      <c r="AL28" s="62"/>
      <c r="AM28" s="62"/>
      <c r="AN28" s="77"/>
      <c r="AO28" s="136"/>
      <c r="AP28" s="144"/>
      <c r="AQ28" s="62"/>
      <c r="AR28" s="62"/>
      <c r="AS28" s="77"/>
      <c r="AT28" s="136"/>
      <c r="AU28" s="144"/>
      <c r="AV28" s="62"/>
      <c r="AW28" s="62"/>
      <c r="AX28" s="77"/>
      <c r="AY28" s="136"/>
      <c r="AZ28" s="144"/>
      <c r="BA28" s="62"/>
      <c r="BB28" s="62"/>
      <c r="BC28" s="77"/>
      <c r="BD28" s="136"/>
      <c r="BE28" s="144"/>
      <c r="BF28" s="62"/>
      <c r="BG28" s="62"/>
      <c r="BH28" s="77"/>
      <c r="BI28" s="136"/>
      <c r="BJ28" s="144"/>
      <c r="BK28" s="62"/>
      <c r="BL28" s="62"/>
      <c r="BM28" s="77"/>
      <c r="BN28" s="136"/>
      <c r="BO28" s="144"/>
      <c r="BP28" s="62"/>
      <c r="BQ28" s="62"/>
    </row>
    <row r="29" spans="1:69" x14ac:dyDescent="0.15">
      <c r="A29" s="65" t="s">
        <v>37</v>
      </c>
      <c r="B29" s="66"/>
      <c r="C29" s="66"/>
      <c r="D29" s="66"/>
      <c r="E29" s="66"/>
      <c r="F29" s="134"/>
      <c r="G29" s="68"/>
      <c r="H29" s="66">
        <f>H30*99.96%</f>
        <v>0.99762459732586029</v>
      </c>
      <c r="I29" s="66"/>
      <c r="J29" s="66"/>
      <c r="K29" s="134"/>
      <c r="L29" s="142"/>
      <c r="M29" s="66">
        <f>M30*99.96%</f>
        <v>0.99762459732586029</v>
      </c>
      <c r="N29" s="66"/>
      <c r="O29" s="66"/>
      <c r="P29" s="134"/>
      <c r="Q29" s="142"/>
      <c r="R29" s="66">
        <f>R30*99.96%</f>
        <v>0.99762459732586029</v>
      </c>
      <c r="S29" s="66"/>
      <c r="T29" s="66"/>
      <c r="U29" s="134"/>
      <c r="V29" s="142"/>
      <c r="W29" s="66">
        <f>W30*99.96%</f>
        <v>0.99762459732586029</v>
      </c>
      <c r="X29" s="66"/>
      <c r="Y29" s="66"/>
      <c r="Z29" s="134"/>
      <c r="AA29" s="142"/>
      <c r="AB29" s="66">
        <f>AB30*99.96%</f>
        <v>0.99762459732586029</v>
      </c>
      <c r="AC29" s="66"/>
      <c r="AD29" s="66"/>
      <c r="AE29" s="134"/>
      <c r="AF29" s="142"/>
      <c r="AG29" s="66">
        <f>AG30*99.96%</f>
        <v>0.99762459732586029</v>
      </c>
      <c r="AH29" s="66"/>
      <c r="AI29" s="66"/>
      <c r="AJ29" s="134"/>
      <c r="AK29" s="142"/>
      <c r="AL29" s="66">
        <f>AL30*99.96%</f>
        <v>0.99762459732586029</v>
      </c>
      <c r="AM29" s="66"/>
      <c r="AN29" s="66"/>
      <c r="AO29" s="134"/>
      <c r="AP29" s="142"/>
      <c r="AQ29" s="66">
        <f>AQ30*99.96%</f>
        <v>0.99762459732586029</v>
      </c>
      <c r="AR29" s="66"/>
      <c r="AS29" s="66"/>
      <c r="AT29" s="134"/>
      <c r="AU29" s="142"/>
      <c r="AV29" s="66">
        <f>AV30*99.96%</f>
        <v>0.99762459732586029</v>
      </c>
      <c r="AW29" s="66"/>
      <c r="AX29" s="66"/>
      <c r="AY29" s="134"/>
      <c r="AZ29" s="142"/>
      <c r="BA29" s="66">
        <f>BA30*99.96%</f>
        <v>0.99762459732586029</v>
      </c>
      <c r="BB29" s="66"/>
      <c r="BC29" s="66"/>
      <c r="BD29" s="134"/>
      <c r="BE29" s="142"/>
      <c r="BF29" s="66">
        <f>BF30*99.96%</f>
        <v>0.99762459732586029</v>
      </c>
      <c r="BG29" s="66"/>
      <c r="BH29" s="66"/>
      <c r="BI29" s="134"/>
      <c r="BJ29" s="142"/>
      <c r="BK29" s="66">
        <f>BK30*99.96%</f>
        <v>0.99762459732586029</v>
      </c>
      <c r="BL29" s="66"/>
      <c r="BM29" s="66"/>
      <c r="BN29" s="134"/>
      <c r="BO29" s="142"/>
      <c r="BP29" s="66">
        <f>BP30*99.96%</f>
        <v>0.99762459732586029</v>
      </c>
      <c r="BQ29" s="66"/>
    </row>
    <row r="30" spans="1:69" x14ac:dyDescent="0.35">
      <c r="A30" s="40" t="s">
        <v>458</v>
      </c>
      <c r="B30" s="41">
        <f>_xlfn.IFNA(VLOOKUP($A30,批次辅助!$A$4:$DC$41,MATCH($A$5&amp;B$4,批次辅助!$A$1:$DC$1,0),0),0)</f>
        <v>0.99945284002084422</v>
      </c>
      <c r="C30" s="41">
        <f>_xlfn.IFNA(VLOOKUP($A30,批次辅助!$A$4:$DC$41,MATCH($A$5&amp;C$4,批次辅助!$A$1:$DC$1,0),0),0)</f>
        <v>0.99802380684859981</v>
      </c>
      <c r="D30" s="41">
        <f>_xlfn.IFNA(VLOOKUP($A30,批次辅助!$A$4:$DC$41,MATCH($A$5&amp;D$4,批次辅助!$A$1:$DC$1,0),0),0)</f>
        <v>0.99917738804251255</v>
      </c>
      <c r="E30" s="66"/>
      <c r="F30" s="134"/>
      <c r="G30" s="68"/>
      <c r="H30" s="66">
        <f>1-SUM(H31:H35)</f>
        <v>0.99802380684859981</v>
      </c>
      <c r="I30" s="66"/>
      <c r="J30" s="66"/>
      <c r="K30" s="134"/>
      <c r="L30" s="142"/>
      <c r="M30" s="66">
        <f>1-SUM(M31:M35)</f>
        <v>0.99802380684859981</v>
      </c>
      <c r="N30" s="66"/>
      <c r="O30" s="66"/>
      <c r="P30" s="134"/>
      <c r="Q30" s="142"/>
      <c r="R30" s="66">
        <f>1-SUM(R31:R35)</f>
        <v>0.99802380684859981</v>
      </c>
      <c r="S30" s="66"/>
      <c r="T30" s="66"/>
      <c r="U30" s="134"/>
      <c r="V30" s="142"/>
      <c r="W30" s="66">
        <f>1-SUM(W31:W35)</f>
        <v>0.99802380684859981</v>
      </c>
      <c r="X30" s="66"/>
      <c r="Y30" s="66"/>
      <c r="Z30" s="134"/>
      <c r="AA30" s="142"/>
      <c r="AB30" s="66">
        <f>1-SUM(AB31:AB35)</f>
        <v>0.99802380684859981</v>
      </c>
      <c r="AC30" s="66"/>
      <c r="AD30" s="66"/>
      <c r="AE30" s="134"/>
      <c r="AF30" s="142"/>
      <c r="AG30" s="66">
        <f>1-SUM(AG31:AG35)</f>
        <v>0.99802380684859981</v>
      </c>
      <c r="AH30" s="66"/>
      <c r="AI30" s="66"/>
      <c r="AJ30" s="134"/>
      <c r="AK30" s="142"/>
      <c r="AL30" s="66">
        <f>1-SUM(AL31:AL35)</f>
        <v>0.99802380684859981</v>
      </c>
      <c r="AM30" s="66"/>
      <c r="AN30" s="66"/>
      <c r="AO30" s="134"/>
      <c r="AP30" s="142"/>
      <c r="AQ30" s="66">
        <f>1-SUM(AQ31:AQ35)</f>
        <v>0.99802380684859981</v>
      </c>
      <c r="AR30" s="66"/>
      <c r="AS30" s="66"/>
      <c r="AT30" s="134"/>
      <c r="AU30" s="142"/>
      <c r="AV30" s="66">
        <f>1-SUM(AV31:AV35)</f>
        <v>0.99802380684859981</v>
      </c>
      <c r="AW30" s="66"/>
      <c r="AX30" s="66"/>
      <c r="AY30" s="134"/>
      <c r="AZ30" s="142"/>
      <c r="BA30" s="66">
        <f>1-SUM(BA31:BA35)</f>
        <v>0.99802380684859981</v>
      </c>
      <c r="BB30" s="66"/>
      <c r="BC30" s="66"/>
      <c r="BD30" s="134"/>
      <c r="BE30" s="142"/>
      <c r="BF30" s="66">
        <f>1-SUM(BF31:BF35)</f>
        <v>0.99802380684859981</v>
      </c>
      <c r="BG30" s="66"/>
      <c r="BH30" s="66"/>
      <c r="BI30" s="134"/>
      <c r="BJ30" s="142"/>
      <c r="BK30" s="66">
        <f>1-SUM(BK31:BK35)</f>
        <v>0.99802380684859981</v>
      </c>
      <c r="BL30" s="66"/>
      <c r="BM30" s="66"/>
      <c r="BN30" s="134"/>
      <c r="BO30" s="142"/>
      <c r="BP30" s="66">
        <f>1-SUM(BP31:BP35)</f>
        <v>0.99802380684859981</v>
      </c>
      <c r="BQ30" s="66"/>
    </row>
    <row r="31" spans="1:69" x14ac:dyDescent="0.15">
      <c r="A31" s="42" t="s">
        <v>52</v>
      </c>
      <c r="B31" s="43">
        <f>_xlfn.IFNA(VLOOKUP($A31,批次辅助!$A$4:$DC$41,MATCH($A$5&amp;B$4,批次辅助!$A$1:$DC$1,0),0),0)</f>
        <v>0</v>
      </c>
      <c r="C31" s="43">
        <f>_xlfn.IFNA(VLOOKUP($A31,批次辅助!$A$4:$DC$41,MATCH($A$5&amp;C$4,批次辅助!$A$1:$DC$1,0),0),0)</f>
        <v>0</v>
      </c>
      <c r="D31" s="43">
        <f>_xlfn.IFNA(VLOOKUP($A31,批次辅助!$A$4:$DC$41,MATCH($A$5&amp;D$4,批次辅助!$A$1:$DC$1,0),0),0)</f>
        <v>0</v>
      </c>
      <c r="E31" s="277"/>
      <c r="F31" s="132"/>
      <c r="G31" s="70"/>
      <c r="H31" s="277">
        <f>C31-F31+G31</f>
        <v>0</v>
      </c>
      <c r="I31" s="370"/>
      <c r="J31" s="277"/>
      <c r="K31" s="132"/>
      <c r="L31" s="105"/>
      <c r="M31" s="277">
        <f>H31-K31+L31</f>
        <v>0</v>
      </c>
      <c r="N31" s="370"/>
      <c r="O31" s="277"/>
      <c r="P31" s="132"/>
      <c r="Q31" s="105"/>
      <c r="R31" s="277">
        <f>M31-P31+Q31</f>
        <v>0</v>
      </c>
      <c r="S31" s="370"/>
      <c r="T31" s="277"/>
      <c r="U31" s="132"/>
      <c r="V31" s="105"/>
      <c r="W31" s="277">
        <f>R31-U31+V31</f>
        <v>0</v>
      </c>
      <c r="X31" s="370"/>
      <c r="Y31" s="277"/>
      <c r="Z31" s="132"/>
      <c r="AA31" s="105"/>
      <c r="AB31" s="277">
        <f>W31-Z31+AA31</f>
        <v>0</v>
      </c>
      <c r="AC31" s="370"/>
      <c r="AD31" s="277"/>
      <c r="AE31" s="132"/>
      <c r="AF31" s="105"/>
      <c r="AG31" s="277">
        <f>AB31-AE31+AF31</f>
        <v>0</v>
      </c>
      <c r="AH31" s="370"/>
      <c r="AI31" s="277"/>
      <c r="AJ31" s="132"/>
      <c r="AK31" s="105"/>
      <c r="AL31" s="277">
        <f>AG31-AJ31+AK31</f>
        <v>0</v>
      </c>
      <c r="AM31" s="370"/>
      <c r="AN31" s="277"/>
      <c r="AO31" s="132"/>
      <c r="AP31" s="105"/>
      <c r="AQ31" s="277">
        <f>AL31-AO31+AP31</f>
        <v>0</v>
      </c>
      <c r="AR31" s="370"/>
      <c r="AS31" s="277"/>
      <c r="AT31" s="132"/>
      <c r="AU31" s="105"/>
      <c r="AV31" s="277">
        <f>AQ31-AT31+AU31</f>
        <v>0</v>
      </c>
      <c r="AW31" s="370"/>
      <c r="AX31" s="277"/>
      <c r="AY31" s="132"/>
      <c r="AZ31" s="105"/>
      <c r="BA31" s="277">
        <f>AV31-AY31+AZ31</f>
        <v>0</v>
      </c>
      <c r="BB31" s="370"/>
      <c r="BC31" s="277"/>
      <c r="BD31" s="132"/>
      <c r="BE31" s="105"/>
      <c r="BF31" s="277">
        <f>BA31-BD31+BE31</f>
        <v>0</v>
      </c>
      <c r="BG31" s="370"/>
      <c r="BH31" s="277"/>
      <c r="BI31" s="132"/>
      <c r="BJ31" s="105"/>
      <c r="BK31" s="277">
        <f>BF31-BI31+BJ31</f>
        <v>0</v>
      </c>
      <c r="BL31" s="370"/>
      <c r="BM31" s="277"/>
      <c r="BN31" s="132"/>
      <c r="BO31" s="105"/>
      <c r="BP31" s="277">
        <f>BK31-BN31+BO31</f>
        <v>0</v>
      </c>
      <c r="BQ31" s="370"/>
    </row>
    <row r="32" spans="1:69" x14ac:dyDescent="0.15">
      <c r="A32" s="42" t="s">
        <v>545</v>
      </c>
      <c r="B32" s="43">
        <f>_xlfn.IFNA(VLOOKUP($A32,批次辅助!$A$4:$DC$41,MATCH($A$5&amp;B$4,批次辅助!$A$1:$DC$1,0),0),0)</f>
        <v>3.3871808233454923E-4</v>
      </c>
      <c r="C32" s="43">
        <f>_xlfn.IFNA(VLOOKUP($A32,批次辅助!$A$4:$DC$41,MATCH($A$5&amp;C$4,批次辅助!$A$1:$DC$1,0),0),0)</f>
        <v>8.9226112186965053E-4</v>
      </c>
      <c r="D32" s="43">
        <f>_xlfn.IFNA(VLOOKUP($A32,批次辅助!$A$4:$DC$41,MATCH($A$5&amp;D$4,批次辅助!$A$1:$DC$1,0),0),0)</f>
        <v>6.9099404428942782E-4</v>
      </c>
      <c r="E32" s="277"/>
      <c r="F32" s="132"/>
      <c r="G32" s="70"/>
      <c r="H32" s="277">
        <f t="shared" ref="H32:H36" si="26">C32-F32+G32</f>
        <v>8.9226112186965053E-4</v>
      </c>
      <c r="I32" s="370"/>
      <c r="J32" s="277"/>
      <c r="K32" s="132"/>
      <c r="L32" s="105"/>
      <c r="M32" s="277">
        <f t="shared" ref="M32:M36" si="27">H32-K32+L32</f>
        <v>8.9226112186965053E-4</v>
      </c>
      <c r="N32" s="370"/>
      <c r="O32" s="277"/>
      <c r="P32" s="132"/>
      <c r="Q32" s="105"/>
      <c r="R32" s="277">
        <f t="shared" ref="R32:R36" si="28">M32-P32+Q32</f>
        <v>8.9226112186965053E-4</v>
      </c>
      <c r="S32" s="370"/>
      <c r="T32" s="277"/>
      <c r="U32" s="132"/>
      <c r="V32" s="105"/>
      <c r="W32" s="277">
        <f t="shared" ref="W32:W36" si="29">R32-U32+V32</f>
        <v>8.9226112186965053E-4</v>
      </c>
      <c r="X32" s="370"/>
      <c r="Y32" s="277"/>
      <c r="Z32" s="132"/>
      <c r="AA32" s="105"/>
      <c r="AB32" s="277">
        <f t="shared" ref="AB32:AB36" si="30">W32-Z32+AA32</f>
        <v>8.9226112186965053E-4</v>
      </c>
      <c r="AC32" s="370"/>
      <c r="AD32" s="277"/>
      <c r="AE32" s="132"/>
      <c r="AF32" s="105"/>
      <c r="AG32" s="277">
        <f t="shared" ref="AG32:AG36" si="31">AB32-AE32+AF32</f>
        <v>8.9226112186965053E-4</v>
      </c>
      <c r="AH32" s="370"/>
      <c r="AI32" s="277"/>
      <c r="AJ32" s="132"/>
      <c r="AK32" s="105"/>
      <c r="AL32" s="277">
        <f t="shared" ref="AL32:AL36" si="32">AG32-AJ32+AK32</f>
        <v>8.9226112186965053E-4</v>
      </c>
      <c r="AM32" s="370"/>
      <c r="AN32" s="277"/>
      <c r="AO32" s="132"/>
      <c r="AP32" s="105"/>
      <c r="AQ32" s="277">
        <f t="shared" ref="AQ32:AQ36" si="33">AL32-AO32+AP32</f>
        <v>8.9226112186965053E-4</v>
      </c>
      <c r="AR32" s="370"/>
      <c r="AS32" s="277"/>
      <c r="AT32" s="132"/>
      <c r="AU32" s="105"/>
      <c r="AV32" s="277">
        <f t="shared" ref="AV32:AV36" si="34">AQ32-AT32+AU32</f>
        <v>8.9226112186965053E-4</v>
      </c>
      <c r="AW32" s="370"/>
      <c r="AX32" s="277"/>
      <c r="AY32" s="132"/>
      <c r="AZ32" s="105"/>
      <c r="BA32" s="277">
        <f t="shared" ref="BA32:BA36" si="35">AV32-AY32+AZ32</f>
        <v>8.9226112186965053E-4</v>
      </c>
      <c r="BB32" s="370"/>
      <c r="BC32" s="277"/>
      <c r="BD32" s="132"/>
      <c r="BE32" s="105"/>
      <c r="BF32" s="277">
        <f t="shared" ref="BF32:BF36" si="36">BA32-BD32+BE32</f>
        <v>8.9226112186965053E-4</v>
      </c>
      <c r="BG32" s="370"/>
      <c r="BH32" s="277"/>
      <c r="BI32" s="132"/>
      <c r="BJ32" s="105"/>
      <c r="BK32" s="277">
        <f t="shared" ref="BK32:BK36" si="37">BF32-BI32+BJ32</f>
        <v>8.9226112186965053E-4</v>
      </c>
      <c r="BL32" s="370"/>
      <c r="BM32" s="277"/>
      <c r="BN32" s="132"/>
      <c r="BO32" s="105"/>
      <c r="BP32" s="277">
        <f t="shared" ref="BP32:BP36" si="38">BK32-BN32+BO32</f>
        <v>8.9226112186965053E-4</v>
      </c>
      <c r="BQ32" s="370"/>
    </row>
    <row r="33" spans="1:69" x14ac:dyDescent="0.15">
      <c r="A33" s="42" t="s">
        <v>544</v>
      </c>
      <c r="B33" s="43">
        <f>_xlfn.IFNA(VLOOKUP($A33,批次辅助!$A$4:$DC$41,MATCH($A$5&amp;B$4,批次辅助!$A$1:$DC$1,0),0),0)</f>
        <v>1.8238665971860343E-4</v>
      </c>
      <c r="C33" s="43">
        <f>_xlfn.IFNA(VLOOKUP($A33,批次辅助!$A$4:$DC$41,MATCH($A$5&amp;C$4,批次辅助!$A$1:$DC$1,0),0),0)</f>
        <v>1.0244479547392284E-3</v>
      </c>
      <c r="D33" s="43">
        <f>_xlfn.IFNA(VLOOKUP($A33,批次辅助!$A$4:$DC$41,MATCH($A$5&amp;D$4,批次辅助!$A$1:$DC$1,0),0),0)</f>
        <v>0</v>
      </c>
      <c r="E33" s="277"/>
      <c r="F33" s="132"/>
      <c r="G33" s="70"/>
      <c r="H33" s="277">
        <f t="shared" si="26"/>
        <v>1.0244479547392284E-3</v>
      </c>
      <c r="I33" s="370"/>
      <c r="J33" s="277"/>
      <c r="K33" s="132"/>
      <c r="L33" s="105"/>
      <c r="M33" s="277">
        <f t="shared" si="27"/>
        <v>1.0244479547392284E-3</v>
      </c>
      <c r="N33" s="370"/>
      <c r="O33" s="277"/>
      <c r="P33" s="132"/>
      <c r="Q33" s="105"/>
      <c r="R33" s="277">
        <f t="shared" si="28"/>
        <v>1.0244479547392284E-3</v>
      </c>
      <c r="S33" s="370"/>
      <c r="T33" s="277"/>
      <c r="U33" s="132"/>
      <c r="V33" s="105"/>
      <c r="W33" s="277">
        <f t="shared" si="29"/>
        <v>1.0244479547392284E-3</v>
      </c>
      <c r="X33" s="370"/>
      <c r="Y33" s="277"/>
      <c r="Z33" s="132"/>
      <c r="AA33" s="105"/>
      <c r="AB33" s="277">
        <f t="shared" si="30"/>
        <v>1.0244479547392284E-3</v>
      </c>
      <c r="AC33" s="370"/>
      <c r="AD33" s="277"/>
      <c r="AE33" s="132"/>
      <c r="AF33" s="105"/>
      <c r="AG33" s="277">
        <f t="shared" si="31"/>
        <v>1.0244479547392284E-3</v>
      </c>
      <c r="AH33" s="370"/>
      <c r="AI33" s="277"/>
      <c r="AJ33" s="132"/>
      <c r="AK33" s="105"/>
      <c r="AL33" s="277">
        <f t="shared" si="32"/>
        <v>1.0244479547392284E-3</v>
      </c>
      <c r="AM33" s="370"/>
      <c r="AN33" s="277"/>
      <c r="AO33" s="132"/>
      <c r="AP33" s="105"/>
      <c r="AQ33" s="277">
        <f t="shared" si="33"/>
        <v>1.0244479547392284E-3</v>
      </c>
      <c r="AR33" s="370"/>
      <c r="AS33" s="277"/>
      <c r="AT33" s="132"/>
      <c r="AU33" s="105"/>
      <c r="AV33" s="277">
        <f t="shared" si="34"/>
        <v>1.0244479547392284E-3</v>
      </c>
      <c r="AW33" s="370"/>
      <c r="AX33" s="277"/>
      <c r="AY33" s="132"/>
      <c r="AZ33" s="105"/>
      <c r="BA33" s="277">
        <f t="shared" si="35"/>
        <v>1.0244479547392284E-3</v>
      </c>
      <c r="BB33" s="370"/>
      <c r="BC33" s="277"/>
      <c r="BD33" s="132"/>
      <c r="BE33" s="105"/>
      <c r="BF33" s="277">
        <f t="shared" si="36"/>
        <v>1.0244479547392284E-3</v>
      </c>
      <c r="BG33" s="370"/>
      <c r="BH33" s="277"/>
      <c r="BI33" s="132"/>
      <c r="BJ33" s="105"/>
      <c r="BK33" s="277">
        <f t="shared" si="37"/>
        <v>1.0244479547392284E-3</v>
      </c>
      <c r="BL33" s="370"/>
      <c r="BM33" s="277"/>
      <c r="BN33" s="132"/>
      <c r="BO33" s="105"/>
      <c r="BP33" s="277">
        <f t="shared" si="38"/>
        <v>1.0244479547392284E-3</v>
      </c>
      <c r="BQ33" s="370"/>
    </row>
    <row r="34" spans="1:69" x14ac:dyDescent="0.15">
      <c r="A34" s="42" t="s">
        <v>53</v>
      </c>
      <c r="B34" s="43">
        <f>_xlfn.IFNA(VLOOKUP($A34,批次辅助!$A$4:$DC$41,MATCH($A$5&amp;B$4,批次辅助!$A$1:$DC$1,0),0),0)</f>
        <v>2.6055237102657631E-5</v>
      </c>
      <c r="C34" s="43">
        <f>_xlfn.IFNA(VLOOKUP($A34,批次辅助!$A$4:$DC$41,MATCH($A$5&amp;C$4,批次辅助!$A$1:$DC$1,0),0),0)</f>
        <v>6.6093416434788904E-6</v>
      </c>
      <c r="D34" s="43">
        <f>_xlfn.IFNA(VLOOKUP($A34,批次辅助!$A$4:$DC$41,MATCH($A$5&amp;D$4,批次辅助!$A$1:$DC$1,0),0),0)</f>
        <v>3.2904478299496562E-5</v>
      </c>
      <c r="E34" s="47"/>
      <c r="F34" s="128"/>
      <c r="G34" s="46"/>
      <c r="H34" s="277">
        <f t="shared" si="26"/>
        <v>6.6093416434788904E-6</v>
      </c>
      <c r="I34" s="370"/>
      <c r="J34" s="47"/>
      <c r="K34" s="128"/>
      <c r="L34" s="102"/>
      <c r="M34" s="50">
        <f t="shared" si="27"/>
        <v>6.6093416434788904E-6</v>
      </c>
      <c r="N34" s="370"/>
      <c r="O34" s="47"/>
      <c r="P34" s="128"/>
      <c r="Q34" s="102"/>
      <c r="R34" s="50">
        <f t="shared" si="28"/>
        <v>6.6093416434788904E-6</v>
      </c>
      <c r="S34" s="370"/>
      <c r="T34" s="47"/>
      <c r="U34" s="128"/>
      <c r="V34" s="102"/>
      <c r="W34" s="50">
        <f t="shared" si="29"/>
        <v>6.6093416434788904E-6</v>
      </c>
      <c r="X34" s="370"/>
      <c r="Y34" s="47"/>
      <c r="Z34" s="128"/>
      <c r="AA34" s="102"/>
      <c r="AB34" s="50">
        <f t="shared" si="30"/>
        <v>6.6093416434788904E-6</v>
      </c>
      <c r="AC34" s="370"/>
      <c r="AD34" s="47"/>
      <c r="AE34" s="128"/>
      <c r="AF34" s="102"/>
      <c r="AG34" s="50">
        <f t="shared" si="31"/>
        <v>6.6093416434788904E-6</v>
      </c>
      <c r="AH34" s="370"/>
      <c r="AI34" s="47"/>
      <c r="AJ34" s="128"/>
      <c r="AK34" s="102"/>
      <c r="AL34" s="50">
        <f t="shared" si="32"/>
        <v>6.6093416434788904E-6</v>
      </c>
      <c r="AM34" s="370"/>
      <c r="AN34" s="47"/>
      <c r="AO34" s="128"/>
      <c r="AP34" s="102"/>
      <c r="AQ34" s="50">
        <f t="shared" si="33"/>
        <v>6.6093416434788904E-6</v>
      </c>
      <c r="AR34" s="370"/>
      <c r="AS34" s="47"/>
      <c r="AT34" s="128"/>
      <c r="AU34" s="102"/>
      <c r="AV34" s="50">
        <f t="shared" si="34"/>
        <v>6.6093416434788904E-6</v>
      </c>
      <c r="AW34" s="370"/>
      <c r="AX34" s="47"/>
      <c r="AY34" s="128"/>
      <c r="AZ34" s="102"/>
      <c r="BA34" s="50">
        <f t="shared" si="35"/>
        <v>6.6093416434788904E-6</v>
      </c>
      <c r="BB34" s="370"/>
      <c r="BC34" s="47"/>
      <c r="BD34" s="128"/>
      <c r="BE34" s="102"/>
      <c r="BF34" s="50">
        <f t="shared" si="36"/>
        <v>6.6093416434788904E-6</v>
      </c>
      <c r="BG34" s="370"/>
      <c r="BH34" s="47"/>
      <c r="BI34" s="128"/>
      <c r="BJ34" s="102"/>
      <c r="BK34" s="50">
        <f t="shared" si="37"/>
        <v>6.6093416434788904E-6</v>
      </c>
      <c r="BL34" s="370"/>
      <c r="BM34" s="47"/>
      <c r="BN34" s="128"/>
      <c r="BO34" s="102"/>
      <c r="BP34" s="50">
        <f t="shared" si="38"/>
        <v>6.6093416434788904E-6</v>
      </c>
      <c r="BQ34" s="370"/>
    </row>
    <row r="35" spans="1:69" x14ac:dyDescent="0.15">
      <c r="A35" s="42" t="s">
        <v>54</v>
      </c>
      <c r="B35" s="43">
        <f>_xlfn.IFNA(VLOOKUP($A35,批次辅助!$A$4:$DC$41,MATCH($A$5&amp;B$4,批次辅助!$A$1:$DC$1,0),0),0)</f>
        <v>0</v>
      </c>
      <c r="C35" s="43">
        <f>_xlfn.IFNA(VLOOKUP($A35,批次辅助!$A$4:$DC$41,MATCH($A$5&amp;C$4,批次辅助!$A$1:$DC$1,0),0),0)</f>
        <v>5.2874733147831143E-5</v>
      </c>
      <c r="D35" s="43">
        <f>_xlfn.IFNA(VLOOKUP($A35,批次辅助!$A$4:$DC$41,MATCH($A$5&amp;D$4,批次辅助!$A$1:$DC$1,0),0),0)</f>
        <v>9.8713434898489686E-5</v>
      </c>
      <c r="E35" s="47"/>
      <c r="F35" s="128"/>
      <c r="G35" s="46"/>
      <c r="H35" s="277">
        <f t="shared" si="26"/>
        <v>5.2874733147831143E-5</v>
      </c>
      <c r="I35" s="370"/>
      <c r="J35" s="47"/>
      <c r="K35" s="128"/>
      <c r="L35" s="102"/>
      <c r="M35" s="50">
        <f t="shared" si="27"/>
        <v>5.2874733147831143E-5</v>
      </c>
      <c r="N35" s="370"/>
      <c r="O35" s="47"/>
      <c r="P35" s="128"/>
      <c r="Q35" s="102"/>
      <c r="R35" s="50">
        <f t="shared" si="28"/>
        <v>5.2874733147831143E-5</v>
      </c>
      <c r="S35" s="370"/>
      <c r="T35" s="47"/>
      <c r="U35" s="128"/>
      <c r="V35" s="102"/>
      <c r="W35" s="50">
        <f t="shared" si="29"/>
        <v>5.2874733147831143E-5</v>
      </c>
      <c r="X35" s="370"/>
      <c r="Y35" s="47"/>
      <c r="Z35" s="128"/>
      <c r="AA35" s="102"/>
      <c r="AB35" s="50">
        <f t="shared" si="30"/>
        <v>5.2874733147831143E-5</v>
      </c>
      <c r="AC35" s="370"/>
      <c r="AD35" s="47"/>
      <c r="AE35" s="128"/>
      <c r="AF35" s="102"/>
      <c r="AG35" s="50">
        <f t="shared" si="31"/>
        <v>5.2874733147831143E-5</v>
      </c>
      <c r="AH35" s="370"/>
      <c r="AI35" s="47"/>
      <c r="AJ35" s="128"/>
      <c r="AK35" s="102"/>
      <c r="AL35" s="50">
        <f t="shared" si="32"/>
        <v>5.2874733147831143E-5</v>
      </c>
      <c r="AM35" s="370"/>
      <c r="AN35" s="47"/>
      <c r="AO35" s="128"/>
      <c r="AP35" s="102"/>
      <c r="AQ35" s="50">
        <f t="shared" si="33"/>
        <v>5.2874733147831143E-5</v>
      </c>
      <c r="AR35" s="370"/>
      <c r="AS35" s="47"/>
      <c r="AT35" s="128"/>
      <c r="AU35" s="102"/>
      <c r="AV35" s="50">
        <f t="shared" si="34"/>
        <v>5.2874733147831143E-5</v>
      </c>
      <c r="AW35" s="370"/>
      <c r="AX35" s="47"/>
      <c r="AY35" s="128"/>
      <c r="AZ35" s="102"/>
      <c r="BA35" s="50">
        <f t="shared" si="35"/>
        <v>5.2874733147831143E-5</v>
      </c>
      <c r="BB35" s="370"/>
      <c r="BC35" s="47"/>
      <c r="BD35" s="128"/>
      <c r="BE35" s="102"/>
      <c r="BF35" s="50">
        <f t="shared" si="36"/>
        <v>5.2874733147831143E-5</v>
      </c>
      <c r="BG35" s="370"/>
      <c r="BH35" s="47"/>
      <c r="BI35" s="128"/>
      <c r="BJ35" s="102"/>
      <c r="BK35" s="50">
        <f t="shared" si="37"/>
        <v>5.2874733147831143E-5</v>
      </c>
      <c r="BL35" s="370"/>
      <c r="BM35" s="47"/>
      <c r="BN35" s="128"/>
      <c r="BO35" s="102"/>
      <c r="BP35" s="50">
        <f t="shared" si="38"/>
        <v>5.2874733147831143E-5</v>
      </c>
      <c r="BQ35" s="370"/>
    </row>
    <row r="36" spans="1:69" x14ac:dyDescent="0.15">
      <c r="A36" s="72" t="s">
        <v>38</v>
      </c>
      <c r="B36" s="61">
        <f>_xlfn.IFNA(VLOOKUP($A36,批次辅助!$A$4:$DC$41,MATCH($A$5&amp;B$4,批次辅助!$A$1:$DC$1,0),0),0)</f>
        <v>0</v>
      </c>
      <c r="C36" s="61">
        <f>_xlfn.IFNA(VLOOKUP($A36,批次辅助!$A$4:$DC$41,MATCH($A$5&amp;C$4,批次辅助!$A$1:$DC$1,0),0),0)</f>
        <v>0</v>
      </c>
      <c r="D36" s="61">
        <f>_xlfn.IFNA(VLOOKUP($A36,批次辅助!$A$4:$DC$41,MATCH($A$5&amp;D$4,批次辅助!$A$1:$DC$1,0),0),0)</f>
        <v>0</v>
      </c>
      <c r="E36" s="73"/>
      <c r="F36" s="135"/>
      <c r="G36" s="143"/>
      <c r="H36" s="62">
        <f t="shared" si="26"/>
        <v>0</v>
      </c>
      <c r="I36" s="62"/>
      <c r="J36" s="73"/>
      <c r="K36" s="135"/>
      <c r="L36" s="143"/>
      <c r="M36" s="62">
        <f t="shared" si="27"/>
        <v>0</v>
      </c>
      <c r="N36" s="62"/>
      <c r="O36" s="73"/>
      <c r="P36" s="135"/>
      <c r="Q36" s="143"/>
      <c r="R36" s="62">
        <f t="shared" si="28"/>
        <v>0</v>
      </c>
      <c r="S36" s="62"/>
      <c r="T36" s="73"/>
      <c r="U36" s="135"/>
      <c r="V36" s="143"/>
      <c r="W36" s="62">
        <f t="shared" si="29"/>
        <v>0</v>
      </c>
      <c r="X36" s="62"/>
      <c r="Y36" s="73"/>
      <c r="Z36" s="135"/>
      <c r="AA36" s="143"/>
      <c r="AB36" s="62">
        <f t="shared" si="30"/>
        <v>0</v>
      </c>
      <c r="AC36" s="62"/>
      <c r="AD36" s="73"/>
      <c r="AE36" s="135"/>
      <c r="AF36" s="143"/>
      <c r="AG36" s="62">
        <f t="shared" si="31"/>
        <v>0</v>
      </c>
      <c r="AH36" s="62"/>
      <c r="AI36" s="73"/>
      <c r="AJ36" s="135"/>
      <c r="AK36" s="143"/>
      <c r="AL36" s="62">
        <f t="shared" si="32"/>
        <v>0</v>
      </c>
      <c r="AM36" s="62"/>
      <c r="AN36" s="73"/>
      <c r="AO36" s="135"/>
      <c r="AP36" s="143"/>
      <c r="AQ36" s="62">
        <f t="shared" si="33"/>
        <v>0</v>
      </c>
      <c r="AR36" s="62"/>
      <c r="AS36" s="73"/>
      <c r="AT36" s="135"/>
      <c r="AU36" s="143"/>
      <c r="AV36" s="62">
        <f t="shared" si="34"/>
        <v>0</v>
      </c>
      <c r="AW36" s="62"/>
      <c r="AX36" s="73"/>
      <c r="AY36" s="135"/>
      <c r="AZ36" s="143"/>
      <c r="BA36" s="62">
        <f t="shared" si="35"/>
        <v>0</v>
      </c>
      <c r="BB36" s="62"/>
      <c r="BC36" s="73"/>
      <c r="BD36" s="135"/>
      <c r="BE36" s="143"/>
      <c r="BF36" s="62">
        <f t="shared" si="36"/>
        <v>0</v>
      </c>
      <c r="BG36" s="62"/>
      <c r="BH36" s="73"/>
      <c r="BI36" s="135"/>
      <c r="BJ36" s="143"/>
      <c r="BK36" s="62">
        <f t="shared" si="37"/>
        <v>0</v>
      </c>
      <c r="BL36" s="62"/>
      <c r="BM36" s="73"/>
      <c r="BN36" s="135"/>
      <c r="BO36" s="143"/>
      <c r="BP36" s="62">
        <f t="shared" si="38"/>
        <v>0</v>
      </c>
      <c r="BQ36" s="62"/>
    </row>
    <row r="37" spans="1:69" x14ac:dyDescent="0.15">
      <c r="A37" s="76" t="s">
        <v>28</v>
      </c>
      <c r="B37" s="76"/>
      <c r="C37" s="76"/>
      <c r="D37" s="76"/>
      <c r="E37" s="77"/>
      <c r="F37" s="78"/>
      <c r="G37" s="79"/>
      <c r="H37" s="62"/>
      <c r="I37" s="62"/>
      <c r="J37" s="77"/>
      <c r="K37" s="136"/>
      <c r="L37" s="144"/>
      <c r="M37" s="62"/>
      <c r="N37" s="62"/>
      <c r="O37" s="77"/>
      <c r="P37" s="136"/>
      <c r="Q37" s="144"/>
      <c r="R37" s="62"/>
      <c r="S37" s="62"/>
      <c r="T37" s="77"/>
      <c r="U37" s="136"/>
      <c r="V37" s="144"/>
      <c r="W37" s="62"/>
      <c r="X37" s="62"/>
      <c r="Y37" s="77"/>
      <c r="Z37" s="136"/>
      <c r="AA37" s="144"/>
      <c r="AB37" s="62"/>
      <c r="AC37" s="62"/>
      <c r="AD37" s="77"/>
      <c r="AE37" s="136"/>
      <c r="AF37" s="144"/>
      <c r="AG37" s="62"/>
      <c r="AH37" s="62"/>
      <c r="AI37" s="77"/>
      <c r="AJ37" s="136"/>
      <c r="AK37" s="144"/>
      <c r="AL37" s="62"/>
      <c r="AM37" s="62"/>
      <c r="AN37" s="77"/>
      <c r="AO37" s="136"/>
      <c r="AP37" s="144"/>
      <c r="AQ37" s="62"/>
      <c r="AR37" s="62"/>
      <c r="AS37" s="77"/>
      <c r="AT37" s="136"/>
      <c r="AU37" s="144"/>
      <c r="AV37" s="62"/>
      <c r="AW37" s="62"/>
      <c r="AX37" s="77"/>
      <c r="AY37" s="136"/>
      <c r="AZ37" s="144"/>
      <c r="BA37" s="62"/>
      <c r="BB37" s="62"/>
      <c r="BC37" s="77"/>
      <c r="BD37" s="136"/>
      <c r="BE37" s="144"/>
      <c r="BF37" s="62"/>
      <c r="BG37" s="62"/>
      <c r="BH37" s="77"/>
      <c r="BI37" s="136"/>
      <c r="BJ37" s="144"/>
      <c r="BK37" s="62"/>
      <c r="BL37" s="62"/>
      <c r="BM37" s="77"/>
      <c r="BN37" s="136"/>
      <c r="BO37" s="144"/>
      <c r="BP37" s="62"/>
      <c r="BQ37" s="62"/>
    </row>
    <row r="38" spans="1:69" x14ac:dyDescent="0.15">
      <c r="A38" s="65" t="s">
        <v>36</v>
      </c>
      <c r="B38" s="66"/>
      <c r="C38" s="66"/>
      <c r="D38" s="66"/>
      <c r="E38" s="66"/>
      <c r="F38" s="67"/>
      <c r="G38" s="68"/>
      <c r="H38" s="66">
        <f>H39</f>
        <v>0.99957700213481737</v>
      </c>
      <c r="I38" s="66"/>
      <c r="J38" s="66"/>
      <c r="K38" s="134"/>
      <c r="L38" s="142"/>
      <c r="M38" s="66">
        <f>M39</f>
        <v>0.99957700213481737</v>
      </c>
      <c r="N38" s="66"/>
      <c r="O38" s="66"/>
      <c r="P38" s="134"/>
      <c r="Q38" s="142"/>
      <c r="R38" s="66">
        <f>R39</f>
        <v>0.99957700213481737</v>
      </c>
      <c r="S38" s="66"/>
      <c r="T38" s="66"/>
      <c r="U38" s="134"/>
      <c r="V38" s="142"/>
      <c r="W38" s="66">
        <f>W39</f>
        <v>0.99957700213481737</v>
      </c>
      <c r="X38" s="66"/>
      <c r="Y38" s="66"/>
      <c r="Z38" s="134"/>
      <c r="AA38" s="142"/>
      <c r="AB38" s="66">
        <f>AB39</f>
        <v>0.99957700213481737</v>
      </c>
      <c r="AC38" s="66"/>
      <c r="AD38" s="66"/>
      <c r="AE38" s="134"/>
      <c r="AF38" s="142"/>
      <c r="AG38" s="66">
        <f>AG39</f>
        <v>0.99957700213481737</v>
      </c>
      <c r="AH38" s="66"/>
      <c r="AI38" s="66"/>
      <c r="AJ38" s="134"/>
      <c r="AK38" s="142"/>
      <c r="AL38" s="66">
        <f>AL39</f>
        <v>0.99957700213481737</v>
      </c>
      <c r="AM38" s="66"/>
      <c r="AN38" s="66"/>
      <c r="AO38" s="134"/>
      <c r="AP38" s="142"/>
      <c r="AQ38" s="66">
        <f>AQ39</f>
        <v>0.99957700213481737</v>
      </c>
      <c r="AR38" s="66"/>
      <c r="AS38" s="66"/>
      <c r="AT38" s="134"/>
      <c r="AU38" s="142"/>
      <c r="AV38" s="66">
        <f>AV39</f>
        <v>0.99957700213481737</v>
      </c>
      <c r="AW38" s="66"/>
      <c r="AX38" s="66"/>
      <c r="AY38" s="134"/>
      <c r="AZ38" s="142"/>
      <c r="BA38" s="66">
        <f>BA39</f>
        <v>0.99957700213481737</v>
      </c>
      <c r="BB38" s="66"/>
      <c r="BC38" s="66"/>
      <c r="BD38" s="134"/>
      <c r="BE38" s="142"/>
      <c r="BF38" s="66">
        <f>BF39</f>
        <v>0.99957700213481737</v>
      </c>
      <c r="BG38" s="66"/>
      <c r="BH38" s="66"/>
      <c r="BI38" s="134"/>
      <c r="BJ38" s="142"/>
      <c r="BK38" s="66">
        <f>BK39</f>
        <v>0.99957700213481737</v>
      </c>
      <c r="BL38" s="66"/>
      <c r="BM38" s="66"/>
      <c r="BN38" s="134"/>
      <c r="BO38" s="142"/>
      <c r="BP38" s="66">
        <f>BP39</f>
        <v>0.99957700213481737</v>
      </c>
      <c r="BQ38" s="66"/>
    </row>
    <row r="39" spans="1:69" x14ac:dyDescent="0.35">
      <c r="A39" s="40" t="s">
        <v>460</v>
      </c>
      <c r="B39" s="41">
        <f>_xlfn.IFNA(VLOOKUP($A39,批次辅助!$A$4:$DC$41,MATCH($A$5&amp;B$4,批次辅助!$A$1:$DC$1,0),0),0)</f>
        <v>0.99971339239187074</v>
      </c>
      <c r="C39" s="41">
        <f>_xlfn.IFNA(VLOOKUP($A39,批次辅助!$A$4:$DC$41,MATCH($A$5&amp;C$4,批次辅助!$A$1:$DC$1,0),0),0)</f>
        <v>0.99957700213481737</v>
      </c>
      <c r="D39" s="41">
        <f>_xlfn.IFNA(VLOOKUP($A39,批次辅助!$A$4:$DC$41,MATCH($A$5&amp;D$4,批次辅助!$A$1:$DC$1,0),0),0)</f>
        <v>0.99980257313020304</v>
      </c>
      <c r="E39" s="66"/>
      <c r="F39" s="67"/>
      <c r="G39" s="68"/>
      <c r="H39" s="66">
        <f>1-SUM(H40:H43)</f>
        <v>0.99957700213481737</v>
      </c>
      <c r="I39" s="66"/>
      <c r="J39" s="66"/>
      <c r="K39" s="134"/>
      <c r="L39" s="142"/>
      <c r="M39" s="66">
        <f>1-SUM(M40:M43)</f>
        <v>0.99957700213481737</v>
      </c>
      <c r="N39" s="66"/>
      <c r="O39" s="66"/>
      <c r="P39" s="134"/>
      <c r="Q39" s="142"/>
      <c r="R39" s="66">
        <f>1-SUM(R40:R43)</f>
        <v>0.99957700213481737</v>
      </c>
      <c r="S39" s="66"/>
      <c r="T39" s="66"/>
      <c r="U39" s="134"/>
      <c r="V39" s="142"/>
      <c r="W39" s="66">
        <f>1-SUM(W40:W43)</f>
        <v>0.99957700213481737</v>
      </c>
      <c r="X39" s="66"/>
      <c r="Y39" s="66"/>
      <c r="Z39" s="134"/>
      <c r="AA39" s="142"/>
      <c r="AB39" s="66">
        <f>1-SUM(AB40:AB43)</f>
        <v>0.99957700213481737</v>
      </c>
      <c r="AC39" s="66"/>
      <c r="AD39" s="66"/>
      <c r="AE39" s="134"/>
      <c r="AF39" s="142"/>
      <c r="AG39" s="66">
        <f>1-SUM(AG40:AG43)</f>
        <v>0.99957700213481737</v>
      </c>
      <c r="AH39" s="66"/>
      <c r="AI39" s="66"/>
      <c r="AJ39" s="134"/>
      <c r="AK39" s="142"/>
      <c r="AL39" s="66">
        <f>1-SUM(AL40:AL43)</f>
        <v>0.99957700213481737</v>
      </c>
      <c r="AM39" s="66"/>
      <c r="AN39" s="66"/>
      <c r="AO39" s="134"/>
      <c r="AP39" s="142"/>
      <c r="AQ39" s="66">
        <f>1-SUM(AQ40:AQ43)</f>
        <v>0.99957700213481737</v>
      </c>
      <c r="AR39" s="66"/>
      <c r="AS39" s="66"/>
      <c r="AT39" s="134"/>
      <c r="AU39" s="142"/>
      <c r="AV39" s="66">
        <f>1-SUM(AV40:AV43)</f>
        <v>0.99957700213481737</v>
      </c>
      <c r="AW39" s="66"/>
      <c r="AX39" s="66"/>
      <c r="AY39" s="134"/>
      <c r="AZ39" s="142"/>
      <c r="BA39" s="66">
        <f>1-SUM(BA40:BA43)</f>
        <v>0.99957700213481737</v>
      </c>
      <c r="BB39" s="66"/>
      <c r="BC39" s="66"/>
      <c r="BD39" s="134"/>
      <c r="BE39" s="142"/>
      <c r="BF39" s="66">
        <f>1-SUM(BF40:BF43)</f>
        <v>0.99957700213481737</v>
      </c>
      <c r="BG39" s="66"/>
      <c r="BH39" s="66"/>
      <c r="BI39" s="134"/>
      <c r="BJ39" s="142"/>
      <c r="BK39" s="66">
        <f>1-SUM(BK40:BK43)</f>
        <v>0.99957700213481737</v>
      </c>
      <c r="BL39" s="66"/>
      <c r="BM39" s="66"/>
      <c r="BN39" s="134"/>
      <c r="BO39" s="142"/>
      <c r="BP39" s="66">
        <f>1-SUM(BP40:BP43)</f>
        <v>0.99957700213481737</v>
      </c>
      <c r="BQ39" s="66"/>
    </row>
    <row r="40" spans="1:69" x14ac:dyDescent="0.15">
      <c r="A40" s="42" t="s">
        <v>55</v>
      </c>
      <c r="B40" s="43">
        <f>_xlfn.IFNA(VLOOKUP($A40,批次辅助!$A$4:$DC$41,MATCH($A$5&amp;B$4,批次辅助!$A$1:$DC$1,0),0),0)</f>
        <v>0</v>
      </c>
      <c r="C40" s="43">
        <f>_xlfn.IFNA(VLOOKUP($A40,批次辅助!$A$4:$DC$41,MATCH($A$5&amp;C$4,批次辅助!$A$1:$DC$1,0),0),0)</f>
        <v>3.9656049860873359E-5</v>
      </c>
      <c r="D40" s="43">
        <f>_xlfn.IFNA(VLOOKUP($A40,批次辅助!$A$4:$DC$41,MATCH($A$5&amp;D$4,批次辅助!$A$1:$DC$1,0),0),0)</f>
        <v>4.9356717449244843E-5</v>
      </c>
      <c r="E40" s="279"/>
      <c r="F40" s="69"/>
      <c r="G40" s="70"/>
      <c r="H40" s="277">
        <f>C40-F40+G40</f>
        <v>3.9656049860873359E-5</v>
      </c>
      <c r="I40" s="370"/>
      <c r="J40" s="277"/>
      <c r="K40" s="132"/>
      <c r="L40" s="105"/>
      <c r="M40" s="277">
        <f>H40-K40+L40</f>
        <v>3.9656049860873359E-5</v>
      </c>
      <c r="N40" s="370"/>
      <c r="O40" s="277"/>
      <c r="P40" s="132"/>
      <c r="Q40" s="105"/>
      <c r="R40" s="277">
        <f>M40-P40+Q40</f>
        <v>3.9656049860873359E-5</v>
      </c>
      <c r="S40" s="370"/>
      <c r="T40" s="277"/>
      <c r="U40" s="132"/>
      <c r="V40" s="105"/>
      <c r="W40" s="277">
        <f>R40-U40+V40</f>
        <v>3.9656049860873359E-5</v>
      </c>
      <c r="X40" s="370"/>
      <c r="Y40" s="277"/>
      <c r="Z40" s="132"/>
      <c r="AA40" s="105"/>
      <c r="AB40" s="277">
        <f>W40-Z40+AA40</f>
        <v>3.9656049860873359E-5</v>
      </c>
      <c r="AC40" s="370"/>
      <c r="AD40" s="277"/>
      <c r="AE40" s="132"/>
      <c r="AF40" s="105"/>
      <c r="AG40" s="277">
        <f>AB40-AE40+AF40</f>
        <v>3.9656049860873359E-5</v>
      </c>
      <c r="AH40" s="370"/>
      <c r="AI40" s="277"/>
      <c r="AJ40" s="132"/>
      <c r="AK40" s="105"/>
      <c r="AL40" s="277">
        <f>AG40-AJ40+AK40</f>
        <v>3.9656049860873359E-5</v>
      </c>
      <c r="AM40" s="370"/>
      <c r="AN40" s="277"/>
      <c r="AO40" s="132"/>
      <c r="AP40" s="105"/>
      <c r="AQ40" s="277">
        <f>AL40-AO40+AP40</f>
        <v>3.9656049860873359E-5</v>
      </c>
      <c r="AR40" s="370"/>
      <c r="AS40" s="277"/>
      <c r="AT40" s="132"/>
      <c r="AU40" s="105"/>
      <c r="AV40" s="277">
        <f>AQ40-AT40+AU40</f>
        <v>3.9656049860873359E-5</v>
      </c>
      <c r="AW40" s="370"/>
      <c r="AX40" s="277"/>
      <c r="AY40" s="132"/>
      <c r="AZ40" s="105"/>
      <c r="BA40" s="277">
        <f>AV40-AY40+AZ40</f>
        <v>3.9656049860873359E-5</v>
      </c>
      <c r="BB40" s="370"/>
      <c r="BC40" s="277"/>
      <c r="BD40" s="132"/>
      <c r="BE40" s="105"/>
      <c r="BF40" s="277">
        <f>BA40-BD40+BE40</f>
        <v>3.9656049860873359E-5</v>
      </c>
      <c r="BG40" s="370"/>
      <c r="BH40" s="277"/>
      <c r="BI40" s="132"/>
      <c r="BJ40" s="105"/>
      <c r="BK40" s="277">
        <f>BF40-BI40+BJ40</f>
        <v>3.9656049860873359E-5</v>
      </c>
      <c r="BL40" s="370"/>
      <c r="BM40" s="277"/>
      <c r="BN40" s="132"/>
      <c r="BO40" s="105"/>
      <c r="BP40" s="277">
        <f>BK40-BN40+BO40</f>
        <v>3.9656049860873359E-5</v>
      </c>
      <c r="BQ40" s="370"/>
    </row>
    <row r="41" spans="1:69" x14ac:dyDescent="0.15">
      <c r="A41" s="42" t="s">
        <v>56</v>
      </c>
      <c r="B41" s="43">
        <f>_xlfn.IFNA(VLOOKUP($A41,批次辅助!$A$4:$DC$41,MATCH($A$5&amp;B$4,批次辅助!$A$1:$DC$1,0),0),0)</f>
        <v>0</v>
      </c>
      <c r="C41" s="43">
        <f>_xlfn.IFNA(VLOOKUP($A41,批次辅助!$A$4:$DC$41,MATCH($A$5&amp;C$4,批次辅助!$A$1:$DC$1,0),0),0)</f>
        <v>3.9656049860873359E-5</v>
      </c>
      <c r="D41" s="43">
        <f>_xlfn.IFNA(VLOOKUP($A41,批次辅助!$A$4:$DC$41,MATCH($A$5&amp;D$4,批次辅助!$A$1:$DC$1,0),0),0)</f>
        <v>0</v>
      </c>
      <c r="E41" s="279"/>
      <c r="F41" s="45"/>
      <c r="G41" s="46"/>
      <c r="H41" s="277">
        <f t="shared" ref="H41:H44" si="39">C41-F41+G41</f>
        <v>3.9656049860873359E-5</v>
      </c>
      <c r="I41" s="370"/>
      <c r="J41" s="47"/>
      <c r="K41" s="128"/>
      <c r="L41" s="102"/>
      <c r="M41" s="50">
        <f t="shared" ref="M41:M44" si="40">H41-K41+L41</f>
        <v>3.9656049860873359E-5</v>
      </c>
      <c r="N41" s="370"/>
      <c r="O41" s="47"/>
      <c r="P41" s="128"/>
      <c r="Q41" s="102"/>
      <c r="R41" s="50">
        <f t="shared" ref="R41:R44" si="41">M41-P41+Q41</f>
        <v>3.9656049860873359E-5</v>
      </c>
      <c r="S41" s="370"/>
      <c r="T41" s="47"/>
      <c r="U41" s="128"/>
      <c r="V41" s="102"/>
      <c r="W41" s="50">
        <f t="shared" ref="W41:W44" si="42">R41-U41+V41</f>
        <v>3.9656049860873359E-5</v>
      </c>
      <c r="X41" s="370"/>
      <c r="Y41" s="47"/>
      <c r="Z41" s="128"/>
      <c r="AA41" s="102"/>
      <c r="AB41" s="50">
        <f t="shared" ref="AB41:AB44" si="43">W41-Z41+AA41</f>
        <v>3.9656049860873359E-5</v>
      </c>
      <c r="AC41" s="370"/>
      <c r="AD41" s="47"/>
      <c r="AE41" s="128"/>
      <c r="AF41" s="102"/>
      <c r="AG41" s="50">
        <f t="shared" ref="AG41:AG44" si="44">AB41-AE41+AF41</f>
        <v>3.9656049860873359E-5</v>
      </c>
      <c r="AH41" s="370"/>
      <c r="AI41" s="47"/>
      <c r="AJ41" s="128"/>
      <c r="AK41" s="102"/>
      <c r="AL41" s="50">
        <f t="shared" ref="AL41:AL44" si="45">AG41-AJ41+AK41</f>
        <v>3.9656049860873359E-5</v>
      </c>
      <c r="AM41" s="370"/>
      <c r="AN41" s="47"/>
      <c r="AO41" s="128"/>
      <c r="AP41" s="102"/>
      <c r="AQ41" s="50">
        <f t="shared" ref="AQ41:AQ44" si="46">AL41-AO41+AP41</f>
        <v>3.9656049860873359E-5</v>
      </c>
      <c r="AR41" s="370"/>
      <c r="AS41" s="47"/>
      <c r="AT41" s="128"/>
      <c r="AU41" s="102"/>
      <c r="AV41" s="50">
        <f t="shared" ref="AV41:AV44" si="47">AQ41-AT41+AU41</f>
        <v>3.9656049860873359E-5</v>
      </c>
      <c r="AW41" s="370"/>
      <c r="AX41" s="47"/>
      <c r="AY41" s="128"/>
      <c r="AZ41" s="102"/>
      <c r="BA41" s="50">
        <f t="shared" ref="BA41:BA44" si="48">AV41-AY41+AZ41</f>
        <v>3.9656049860873359E-5</v>
      </c>
      <c r="BB41" s="370"/>
      <c r="BC41" s="47"/>
      <c r="BD41" s="128"/>
      <c r="BE41" s="102"/>
      <c r="BF41" s="50">
        <f t="shared" ref="BF41:BF44" si="49">BA41-BD41+BE41</f>
        <v>3.9656049860873359E-5</v>
      </c>
      <c r="BG41" s="370"/>
      <c r="BH41" s="47"/>
      <c r="BI41" s="128"/>
      <c r="BJ41" s="102"/>
      <c r="BK41" s="50">
        <f t="shared" ref="BK41:BK44" si="50">BF41-BI41+BJ41</f>
        <v>3.9656049860873359E-5</v>
      </c>
      <c r="BL41" s="370"/>
      <c r="BM41" s="47"/>
      <c r="BN41" s="128"/>
      <c r="BO41" s="102"/>
      <c r="BP41" s="50">
        <f t="shared" ref="BP41:BP44" si="51">BK41-BN41+BO41</f>
        <v>3.9656049860873359E-5</v>
      </c>
      <c r="BQ41" s="370"/>
    </row>
    <row r="42" spans="1:69" x14ac:dyDescent="0.15">
      <c r="A42" s="42" t="s">
        <v>57</v>
      </c>
      <c r="B42" s="43">
        <f>_xlfn.IFNA(VLOOKUP($A42,批次辅助!$A$4:$DC$41,MATCH($A$5&amp;B$4,批次辅助!$A$1:$DC$1,0),0),0)</f>
        <v>2.6055237102657631E-5</v>
      </c>
      <c r="C42" s="43">
        <f>_xlfn.IFNA(VLOOKUP($A42,批次辅助!$A$4:$DC$41,MATCH($A$5&amp;C$4,批次辅助!$A$1:$DC$1,0),0),0)</f>
        <v>6.6093416434788904E-6</v>
      </c>
      <c r="D42" s="43">
        <f>_xlfn.IFNA(VLOOKUP($A42,批次辅助!$A$4:$DC$41,MATCH($A$5&amp;D$4,批次辅助!$A$1:$DC$1,0),0),0)</f>
        <v>0</v>
      </c>
      <c r="E42" s="279"/>
      <c r="F42" s="45"/>
      <c r="G42" s="46"/>
      <c r="H42" s="277">
        <f t="shared" si="39"/>
        <v>6.6093416434788904E-6</v>
      </c>
      <c r="I42" s="370"/>
      <c r="J42" s="47"/>
      <c r="K42" s="128"/>
      <c r="L42" s="102"/>
      <c r="M42" s="50">
        <f t="shared" si="40"/>
        <v>6.6093416434788904E-6</v>
      </c>
      <c r="N42" s="370"/>
      <c r="O42" s="47"/>
      <c r="P42" s="128"/>
      <c r="Q42" s="102"/>
      <c r="R42" s="50">
        <f t="shared" si="41"/>
        <v>6.6093416434788904E-6</v>
      </c>
      <c r="S42" s="370"/>
      <c r="T42" s="47"/>
      <c r="U42" s="128"/>
      <c r="V42" s="102"/>
      <c r="W42" s="50">
        <f t="shared" si="42"/>
        <v>6.6093416434788904E-6</v>
      </c>
      <c r="X42" s="370"/>
      <c r="Y42" s="47"/>
      <c r="Z42" s="128"/>
      <c r="AA42" s="102"/>
      <c r="AB42" s="50">
        <f t="shared" si="43"/>
        <v>6.6093416434788904E-6</v>
      </c>
      <c r="AC42" s="370"/>
      <c r="AD42" s="47"/>
      <c r="AE42" s="128"/>
      <c r="AF42" s="102"/>
      <c r="AG42" s="50">
        <f t="shared" si="44"/>
        <v>6.6093416434788904E-6</v>
      </c>
      <c r="AH42" s="370"/>
      <c r="AI42" s="47"/>
      <c r="AJ42" s="128"/>
      <c r="AK42" s="102"/>
      <c r="AL42" s="50">
        <f t="shared" si="45"/>
        <v>6.6093416434788904E-6</v>
      </c>
      <c r="AM42" s="370"/>
      <c r="AN42" s="47"/>
      <c r="AO42" s="128"/>
      <c r="AP42" s="102"/>
      <c r="AQ42" s="50">
        <f t="shared" si="46"/>
        <v>6.6093416434788904E-6</v>
      </c>
      <c r="AR42" s="370"/>
      <c r="AS42" s="47"/>
      <c r="AT42" s="128"/>
      <c r="AU42" s="102"/>
      <c r="AV42" s="50">
        <f t="shared" si="47"/>
        <v>6.6093416434788904E-6</v>
      </c>
      <c r="AW42" s="370"/>
      <c r="AX42" s="47"/>
      <c r="AY42" s="128"/>
      <c r="AZ42" s="102"/>
      <c r="BA42" s="50">
        <f t="shared" si="48"/>
        <v>6.6093416434788904E-6</v>
      </c>
      <c r="BB42" s="370"/>
      <c r="BC42" s="47"/>
      <c r="BD42" s="128"/>
      <c r="BE42" s="102"/>
      <c r="BF42" s="50">
        <f t="shared" si="49"/>
        <v>6.6093416434788904E-6</v>
      </c>
      <c r="BG42" s="370"/>
      <c r="BH42" s="47"/>
      <c r="BI42" s="128"/>
      <c r="BJ42" s="102"/>
      <c r="BK42" s="50">
        <f t="shared" si="50"/>
        <v>6.6093416434788904E-6</v>
      </c>
      <c r="BL42" s="370"/>
      <c r="BM42" s="47"/>
      <c r="BN42" s="128"/>
      <c r="BO42" s="102"/>
      <c r="BP42" s="50">
        <f t="shared" si="51"/>
        <v>6.6093416434788904E-6</v>
      </c>
      <c r="BQ42" s="370"/>
    </row>
    <row r="43" spans="1:69" x14ac:dyDescent="0.15">
      <c r="A43" s="42" t="s">
        <v>58</v>
      </c>
      <c r="B43" s="43">
        <f>_xlfn.IFNA(VLOOKUP($A43,批次辅助!$A$4:$DC$41,MATCH($A$5&amp;B$4,批次辅助!$A$1:$DC$1,0),0),0)</f>
        <v>2.6055237102657632E-4</v>
      </c>
      <c r="C43" s="43">
        <f>_xlfn.IFNA(VLOOKUP($A43,批次辅助!$A$4:$DC$41,MATCH($A$5&amp;C$4,批次辅助!$A$1:$DC$1,0),0),0)</f>
        <v>3.3707642381742355E-4</v>
      </c>
      <c r="D43" s="43">
        <f>_xlfn.IFNA(VLOOKUP($A43,批次辅助!$A$4:$DC$41,MATCH($A$5&amp;D$4,批次辅助!$A$1:$DC$1,0),0),0)</f>
        <v>1.4807015234773454E-4</v>
      </c>
      <c r="E43" s="279"/>
      <c r="F43" s="45"/>
      <c r="G43" s="46"/>
      <c r="H43" s="277">
        <f t="shared" si="39"/>
        <v>3.3707642381742355E-4</v>
      </c>
      <c r="I43" s="370"/>
      <c r="J43" s="279"/>
      <c r="K43" s="128"/>
      <c r="L43" s="102"/>
      <c r="M43" s="50">
        <f t="shared" si="40"/>
        <v>3.3707642381742355E-4</v>
      </c>
      <c r="N43" s="370"/>
      <c r="O43" s="279"/>
      <c r="P43" s="128"/>
      <c r="Q43" s="102"/>
      <c r="R43" s="50">
        <f t="shared" si="41"/>
        <v>3.3707642381742355E-4</v>
      </c>
      <c r="S43" s="370"/>
      <c r="T43" s="279"/>
      <c r="U43" s="128"/>
      <c r="V43" s="102"/>
      <c r="W43" s="50">
        <f t="shared" si="42"/>
        <v>3.3707642381742355E-4</v>
      </c>
      <c r="X43" s="370"/>
      <c r="Y43" s="279"/>
      <c r="Z43" s="128"/>
      <c r="AA43" s="102"/>
      <c r="AB43" s="50">
        <f t="shared" si="43"/>
        <v>3.3707642381742355E-4</v>
      </c>
      <c r="AC43" s="370"/>
      <c r="AD43" s="279"/>
      <c r="AE43" s="128"/>
      <c r="AF43" s="102"/>
      <c r="AG43" s="50">
        <f t="shared" si="44"/>
        <v>3.3707642381742355E-4</v>
      </c>
      <c r="AH43" s="370"/>
      <c r="AI43" s="279"/>
      <c r="AJ43" s="128"/>
      <c r="AK43" s="102"/>
      <c r="AL43" s="50">
        <f t="shared" si="45"/>
        <v>3.3707642381742355E-4</v>
      </c>
      <c r="AM43" s="370"/>
      <c r="AN43" s="279"/>
      <c r="AO43" s="128"/>
      <c r="AP43" s="102"/>
      <c r="AQ43" s="50">
        <f t="shared" si="46"/>
        <v>3.3707642381742355E-4</v>
      </c>
      <c r="AR43" s="370"/>
      <c r="AS43" s="279"/>
      <c r="AT43" s="128"/>
      <c r="AU43" s="102"/>
      <c r="AV43" s="50">
        <f t="shared" si="47"/>
        <v>3.3707642381742355E-4</v>
      </c>
      <c r="AW43" s="370"/>
      <c r="AX43" s="279"/>
      <c r="AY43" s="128"/>
      <c r="AZ43" s="102"/>
      <c r="BA43" s="50">
        <f t="shared" si="48"/>
        <v>3.3707642381742355E-4</v>
      </c>
      <c r="BB43" s="370"/>
      <c r="BC43" s="279"/>
      <c r="BD43" s="128"/>
      <c r="BE43" s="102"/>
      <c r="BF43" s="50">
        <f t="shared" si="49"/>
        <v>3.3707642381742355E-4</v>
      </c>
      <c r="BG43" s="370"/>
      <c r="BH43" s="279"/>
      <c r="BI43" s="128"/>
      <c r="BJ43" s="102"/>
      <c r="BK43" s="50">
        <f t="shared" si="50"/>
        <v>3.3707642381742355E-4</v>
      </c>
      <c r="BL43" s="370"/>
      <c r="BM43" s="279"/>
      <c r="BN43" s="128"/>
      <c r="BO43" s="102"/>
      <c r="BP43" s="50">
        <f t="shared" si="51"/>
        <v>3.3707642381742355E-4</v>
      </c>
      <c r="BQ43" s="370"/>
    </row>
    <row r="44" spans="1:69" x14ac:dyDescent="0.15">
      <c r="A44" s="72" t="s">
        <v>39</v>
      </c>
      <c r="B44" s="61">
        <f>_xlfn.IFNA(VLOOKUP($A44,批次辅助!$A$4:$DC$41,MATCH($A$5&amp;B$4,批次辅助!$A$1:$DC$1,0),0),0)</f>
        <v>0</v>
      </c>
      <c r="C44" s="61">
        <f>_xlfn.IFNA(VLOOKUP($A44,批次辅助!$A$4:$DC$41,MATCH($A$5&amp;C$4,批次辅助!$A$1:$DC$1,0),0),0)</f>
        <v>0</v>
      </c>
      <c r="D44" s="61">
        <f>_xlfn.IFNA(VLOOKUP($A44,批次辅助!$A$4:$DC$41,MATCH($A$5&amp;D$4,批次辅助!$A$1:$DC$1,0),0),0)</f>
        <v>0</v>
      </c>
      <c r="E44" s="73"/>
      <c r="F44" s="74"/>
      <c r="G44" s="75"/>
      <c r="H44" s="62">
        <f t="shared" si="39"/>
        <v>0</v>
      </c>
      <c r="I44" s="62"/>
      <c r="J44" s="73"/>
      <c r="K44" s="135"/>
      <c r="L44" s="143"/>
      <c r="M44" s="62">
        <f t="shared" si="40"/>
        <v>0</v>
      </c>
      <c r="N44" s="62"/>
      <c r="O44" s="73"/>
      <c r="P44" s="135"/>
      <c r="Q44" s="143"/>
      <c r="R44" s="62">
        <f t="shared" si="41"/>
        <v>0</v>
      </c>
      <c r="S44" s="62"/>
      <c r="T44" s="73"/>
      <c r="U44" s="135"/>
      <c r="V44" s="143"/>
      <c r="W44" s="62">
        <f t="shared" si="42"/>
        <v>0</v>
      </c>
      <c r="X44" s="62"/>
      <c r="Y44" s="73"/>
      <c r="Z44" s="135"/>
      <c r="AA44" s="143"/>
      <c r="AB44" s="62">
        <f t="shared" si="43"/>
        <v>0</v>
      </c>
      <c r="AC44" s="62"/>
      <c r="AD44" s="73"/>
      <c r="AE44" s="135"/>
      <c r="AF44" s="143"/>
      <c r="AG44" s="62">
        <f t="shared" si="44"/>
        <v>0</v>
      </c>
      <c r="AH44" s="62"/>
      <c r="AI44" s="73"/>
      <c r="AJ44" s="135"/>
      <c r="AK44" s="143"/>
      <c r="AL44" s="62">
        <f t="shared" si="45"/>
        <v>0</v>
      </c>
      <c r="AM44" s="62"/>
      <c r="AN44" s="73"/>
      <c r="AO44" s="135"/>
      <c r="AP44" s="143"/>
      <c r="AQ44" s="62">
        <f t="shared" si="46"/>
        <v>0</v>
      </c>
      <c r="AR44" s="62"/>
      <c r="AS44" s="73"/>
      <c r="AT44" s="135"/>
      <c r="AU44" s="143"/>
      <c r="AV44" s="62">
        <f t="shared" si="47"/>
        <v>0</v>
      </c>
      <c r="AW44" s="62"/>
      <c r="AX44" s="73"/>
      <c r="AY44" s="135"/>
      <c r="AZ44" s="143"/>
      <c r="BA44" s="62">
        <f t="shared" si="48"/>
        <v>0</v>
      </c>
      <c r="BB44" s="62"/>
      <c r="BC44" s="73"/>
      <c r="BD44" s="135"/>
      <c r="BE44" s="143"/>
      <c r="BF44" s="62">
        <f t="shared" si="49"/>
        <v>0</v>
      </c>
      <c r="BG44" s="62"/>
      <c r="BH44" s="73"/>
      <c r="BI44" s="135"/>
      <c r="BJ44" s="143"/>
      <c r="BK44" s="62">
        <f t="shared" si="50"/>
        <v>0</v>
      </c>
      <c r="BL44" s="62"/>
      <c r="BM44" s="73"/>
      <c r="BN44" s="135"/>
      <c r="BO44" s="143"/>
      <c r="BP44" s="62">
        <f t="shared" si="51"/>
        <v>0</v>
      </c>
      <c r="BQ44" s="62"/>
    </row>
    <row r="45" spans="1:69" x14ac:dyDescent="0.15">
      <c r="A45" s="76" t="s">
        <v>28</v>
      </c>
      <c r="B45" s="76"/>
      <c r="C45" s="76"/>
      <c r="D45" s="76"/>
      <c r="E45" s="77"/>
      <c r="F45" s="78"/>
      <c r="G45" s="79"/>
      <c r="H45" s="62"/>
      <c r="I45" s="62"/>
      <c r="J45" s="77"/>
      <c r="K45" s="80"/>
      <c r="L45" s="144"/>
      <c r="M45" s="62"/>
      <c r="N45" s="62"/>
      <c r="O45" s="77"/>
      <c r="P45" s="80"/>
      <c r="Q45" s="144"/>
      <c r="R45" s="62"/>
      <c r="S45" s="62"/>
      <c r="T45" s="77"/>
      <c r="U45" s="80"/>
      <c r="V45" s="144"/>
      <c r="W45" s="62"/>
      <c r="X45" s="62"/>
      <c r="Y45" s="77"/>
      <c r="Z45" s="80"/>
      <c r="AA45" s="144"/>
      <c r="AB45" s="62"/>
      <c r="AC45" s="62"/>
      <c r="AD45" s="77"/>
      <c r="AE45" s="80"/>
      <c r="AF45" s="144"/>
      <c r="AG45" s="62"/>
      <c r="AH45" s="62"/>
      <c r="AI45" s="77"/>
      <c r="AJ45" s="80"/>
      <c r="AK45" s="144"/>
      <c r="AL45" s="62"/>
      <c r="AM45" s="62"/>
      <c r="AN45" s="77"/>
      <c r="AO45" s="80"/>
      <c r="AP45" s="144"/>
      <c r="AQ45" s="62"/>
      <c r="AR45" s="62"/>
      <c r="AS45" s="77"/>
      <c r="AT45" s="80"/>
      <c r="AU45" s="144"/>
      <c r="AV45" s="62"/>
      <c r="AW45" s="62"/>
      <c r="AX45" s="77"/>
      <c r="AY45" s="80"/>
      <c r="AZ45" s="144"/>
      <c r="BA45" s="62"/>
      <c r="BB45" s="62"/>
      <c r="BC45" s="77"/>
      <c r="BD45" s="80"/>
      <c r="BE45" s="144"/>
      <c r="BF45" s="62"/>
      <c r="BG45" s="62"/>
      <c r="BH45" s="77"/>
      <c r="BI45" s="80"/>
      <c r="BJ45" s="144"/>
      <c r="BK45" s="62"/>
      <c r="BL45" s="62"/>
      <c r="BM45" s="77"/>
      <c r="BN45" s="80"/>
      <c r="BO45" s="144"/>
      <c r="BP45" s="62"/>
      <c r="BQ45" s="62"/>
    </row>
    <row r="46" spans="1:69" x14ac:dyDescent="0.15">
      <c r="A46" s="81" t="s">
        <v>476</v>
      </c>
      <c r="B46" s="81"/>
      <c r="C46" s="81"/>
      <c r="D46" s="81"/>
      <c r="E46" s="81"/>
      <c r="F46" s="82">
        <f>SUM(F13:F45)</f>
        <v>0</v>
      </c>
      <c r="G46" s="83">
        <f>SUM(G13:G45)</f>
        <v>0</v>
      </c>
      <c r="H46" s="81"/>
      <c r="I46" s="81"/>
      <c r="J46" s="81"/>
      <c r="K46" s="84">
        <f>SUM(K13:K45)</f>
        <v>7.0000000000000001E-3</v>
      </c>
      <c r="L46" s="145">
        <f>SUM(L13:L45)</f>
        <v>1E-3</v>
      </c>
      <c r="M46" s="81"/>
      <c r="N46" s="81"/>
      <c r="O46" s="81"/>
      <c r="P46" s="84">
        <f>SUM(P13:P45)</f>
        <v>1E-3</v>
      </c>
      <c r="Q46" s="145">
        <f>SUM(Q13:Q45)</f>
        <v>2.5000000000000001E-2</v>
      </c>
      <c r="R46" s="81"/>
      <c r="S46" s="81"/>
      <c r="T46" s="81"/>
      <c r="U46" s="84">
        <f>SUM(U13:U45)</f>
        <v>0.02</v>
      </c>
      <c r="V46" s="145">
        <f>SUM(V13:V45)</f>
        <v>0</v>
      </c>
      <c r="W46" s="81"/>
      <c r="X46" s="81"/>
      <c r="Y46" s="81"/>
      <c r="Z46" s="84">
        <f>SUM(Z13:Z45)</f>
        <v>5.0000000000000001E-3</v>
      </c>
      <c r="AA46" s="145">
        <f>SUM(AA13:AA45)</f>
        <v>0</v>
      </c>
      <c r="AB46" s="81"/>
      <c r="AC46" s="81"/>
      <c r="AD46" s="81"/>
      <c r="AE46" s="84">
        <f>SUM(AE13:AE45)</f>
        <v>0</v>
      </c>
      <c r="AF46" s="145">
        <f>SUM(AF13:AF45)</f>
        <v>0</v>
      </c>
      <c r="AG46" s="81"/>
      <c r="AH46" s="81"/>
      <c r="AI46" s="81"/>
      <c r="AJ46" s="84">
        <f>SUM(AJ13:AJ45)</f>
        <v>0</v>
      </c>
      <c r="AK46" s="145">
        <f>SUM(AK13:AK45)</f>
        <v>0</v>
      </c>
      <c r="AL46" s="81"/>
      <c r="AM46" s="81"/>
      <c r="AN46" s="81"/>
      <c r="AO46" s="84">
        <f>SUM(AO13:AO45)</f>
        <v>0</v>
      </c>
      <c r="AP46" s="145">
        <f>SUM(AP13:AP45)</f>
        <v>0</v>
      </c>
      <c r="AQ46" s="81"/>
      <c r="AR46" s="81"/>
      <c r="AS46" s="81"/>
      <c r="AT46" s="84">
        <f>SUM(AT13:AT45)</f>
        <v>0</v>
      </c>
      <c r="AU46" s="145">
        <f>SUM(AU13:AU45)</f>
        <v>0</v>
      </c>
      <c r="AV46" s="81"/>
      <c r="AW46" s="81"/>
      <c r="AX46" s="81"/>
      <c r="AY46" s="84">
        <f>SUM(AY13:AY45)</f>
        <v>0</v>
      </c>
      <c r="AZ46" s="145">
        <f>SUM(AZ13:AZ45)</f>
        <v>0</v>
      </c>
      <c r="BA46" s="81"/>
      <c r="BB46" s="81"/>
      <c r="BC46" s="81"/>
      <c r="BD46" s="84">
        <f>SUM(BD13:BD45)</f>
        <v>0</v>
      </c>
      <c r="BE46" s="145">
        <f>SUM(BE13:BE45)</f>
        <v>0</v>
      </c>
      <c r="BF46" s="81"/>
      <c r="BG46" s="81"/>
      <c r="BH46" s="81"/>
      <c r="BI46" s="84">
        <f>SUM(BI13:BI45)</f>
        <v>0</v>
      </c>
      <c r="BJ46" s="145">
        <f>SUM(BJ13:BJ45)</f>
        <v>0</v>
      </c>
      <c r="BK46" s="81"/>
      <c r="BL46" s="81"/>
      <c r="BM46" s="81"/>
      <c r="BN46" s="84">
        <f>SUM(BN13:BN45)</f>
        <v>0</v>
      </c>
      <c r="BO46" s="145">
        <f>SUM(BO13:BO45)</f>
        <v>0</v>
      </c>
      <c r="BP46" s="81"/>
      <c r="BQ46" s="81"/>
    </row>
    <row r="48" spans="1:69" x14ac:dyDescent="0.15">
      <c r="A48" s="572" t="s">
        <v>481</v>
      </c>
      <c r="B48" s="572"/>
      <c r="C48" s="572"/>
      <c r="D48" s="572"/>
      <c r="E48" s="572"/>
      <c r="F48" s="572"/>
      <c r="G48" s="572"/>
      <c r="H48" s="572"/>
      <c r="I48" s="572"/>
      <c r="J48" s="572"/>
      <c r="K48" s="572"/>
    </row>
    <row r="49" spans="1:30" ht="49.5" x14ac:dyDescent="0.15">
      <c r="A49" s="573" t="s">
        <v>591</v>
      </c>
      <c r="B49" s="574"/>
      <c r="C49" s="574"/>
      <c r="D49" s="574"/>
      <c r="E49" s="574"/>
      <c r="F49" s="574"/>
      <c r="G49" s="574"/>
      <c r="H49" s="574"/>
      <c r="I49" s="574"/>
      <c r="J49" s="574"/>
      <c r="K49" s="574"/>
      <c r="L49" s="574"/>
      <c r="M49" s="574"/>
      <c r="N49" s="574"/>
      <c r="O49" s="575"/>
      <c r="P49" s="590" t="s">
        <v>589</v>
      </c>
      <c r="Q49" s="591"/>
      <c r="R49" s="591"/>
      <c r="S49" s="591"/>
      <c r="T49" s="591"/>
      <c r="U49" s="591"/>
      <c r="W49" s="578" t="s">
        <v>594</v>
      </c>
      <c r="X49" s="579"/>
      <c r="Y49" s="369" t="s">
        <v>596</v>
      </c>
      <c r="Z49" s="192" t="s">
        <v>596</v>
      </c>
      <c r="AC49" s="193"/>
      <c r="AD49" s="193"/>
    </row>
    <row r="50" spans="1:30" x14ac:dyDescent="0.15">
      <c r="A50" s="189" t="s">
        <v>469</v>
      </c>
      <c r="B50" s="190" t="str">
        <f>E3</f>
        <v>M02</v>
      </c>
      <c r="C50" s="190" t="str">
        <f>J3</f>
        <v>M03</v>
      </c>
      <c r="D50" s="189" t="str">
        <f>O3</f>
        <v>M03</v>
      </c>
      <c r="E50" s="189" t="str">
        <f>T3</f>
        <v>M03</v>
      </c>
      <c r="F50" s="189" t="str">
        <f>Y3</f>
        <v>M04</v>
      </c>
      <c r="G50" s="198" t="str">
        <f>AD3</f>
        <v>M04</v>
      </c>
      <c r="H50" s="198" t="str">
        <f>AI3</f>
        <v>M04</v>
      </c>
      <c r="I50" s="198" t="str">
        <f>AN3</f>
        <v>M05</v>
      </c>
      <c r="J50" s="198" t="str">
        <f>AS3</f>
        <v>M05</v>
      </c>
      <c r="K50" s="198" t="str">
        <f>AX3</f>
        <v>M05</v>
      </c>
      <c r="L50" s="198" t="str">
        <f>BC3</f>
        <v>M06</v>
      </c>
      <c r="M50" s="198" t="str">
        <f>BH3</f>
        <v>M06</v>
      </c>
      <c r="N50" s="198" t="str">
        <f>BM3</f>
        <v/>
      </c>
      <c r="O50" s="363" t="str">
        <f>P50</f>
        <v>M03</v>
      </c>
      <c r="P50" s="209" t="s">
        <v>1411</v>
      </c>
      <c r="Q50" s="209" t="s">
        <v>880</v>
      </c>
      <c r="R50" s="209" t="s">
        <v>910</v>
      </c>
      <c r="S50" s="209" t="s">
        <v>912</v>
      </c>
      <c r="T50" s="209" t="s">
        <v>1414</v>
      </c>
      <c r="U50" s="209"/>
      <c r="V50" s="87"/>
      <c r="W50" s="191" t="s">
        <v>450</v>
      </c>
      <c r="X50" s="356"/>
      <c r="Y50" s="356"/>
      <c r="Z50" s="356"/>
      <c r="AC50" s="194"/>
      <c r="AD50" s="194"/>
    </row>
    <row r="51" spans="1:30" x14ac:dyDescent="0.15">
      <c r="A51" s="31" t="s">
        <v>40</v>
      </c>
      <c r="B51" s="85" t="str">
        <f>E4</f>
        <v>02/07蒸镀批次</v>
      </c>
      <c r="C51" s="85" t="str">
        <f>J4</f>
        <v>02/19蒸镀批次</v>
      </c>
      <c r="D51" s="356" t="str">
        <f>O4</f>
        <v>03/10蒸镀批次</v>
      </c>
      <c r="E51" s="356" t="str">
        <f>T4</f>
        <v>03/16蒸镀批次</v>
      </c>
      <c r="F51" s="356" t="str">
        <f>Y4</f>
        <v>03/26蒸镀批次</v>
      </c>
      <c r="G51" s="448" t="str">
        <f>AD4</f>
        <v>04/09蒸镀批次</v>
      </c>
      <c r="H51" s="198" t="str">
        <f t="shared" ref="H51" si="52">AI4</f>
        <v>04/16蒸镀批次</v>
      </c>
      <c r="I51" s="198" t="str">
        <f>AN4</f>
        <v>04/27蒸镀批次</v>
      </c>
      <c r="J51" s="198" t="str">
        <f>AS4</f>
        <v>05/08蒸镀批次</v>
      </c>
      <c r="K51" s="198" t="str">
        <f>AX4</f>
        <v>05/19蒸镀批次</v>
      </c>
      <c r="L51" s="235" t="str">
        <f>BC4</f>
        <v>05/30蒸镀批次</v>
      </c>
      <c r="M51" s="235" t="str">
        <f t="shared" ref="M51" si="53">BH4</f>
        <v>06/10蒸镀批次</v>
      </c>
      <c r="N51" s="235" t="str">
        <f t="shared" ref="N51" si="54">BM4</f>
        <v/>
      </c>
      <c r="O51" s="364" t="str">
        <f>X51</f>
        <v>2/7批</v>
      </c>
      <c r="P51" s="210"/>
      <c r="Q51" s="85"/>
      <c r="R51" s="85"/>
      <c r="S51" s="85"/>
      <c r="T51" s="85"/>
      <c r="U51" s="85"/>
      <c r="W51" s="356" t="s">
        <v>451</v>
      </c>
      <c r="X51" s="356" t="s">
        <v>1475</v>
      </c>
      <c r="Y51" s="356" t="str">
        <f>X51</f>
        <v>2/7批</v>
      </c>
      <c r="Z51" s="356" t="str">
        <f>X51</f>
        <v>2/7批</v>
      </c>
      <c r="AC51" s="194"/>
      <c r="AD51" s="194"/>
    </row>
    <row r="52" spans="1:30" x14ac:dyDescent="0.15">
      <c r="A52" s="356" t="s">
        <v>470</v>
      </c>
      <c r="B52" s="356">
        <f>E6</f>
        <v>1616</v>
      </c>
      <c r="C52" s="356">
        <f>J6</f>
        <v>1200</v>
      </c>
      <c r="D52" s="356">
        <f>O6</f>
        <v>120</v>
      </c>
      <c r="E52" s="356">
        <f>T6</f>
        <v>1440</v>
      </c>
      <c r="F52" s="356">
        <f>Y6</f>
        <v>440</v>
      </c>
      <c r="G52" s="448">
        <f>AD6</f>
        <v>840</v>
      </c>
      <c r="H52" s="198">
        <f>AI6</f>
        <v>1420</v>
      </c>
      <c r="I52" s="448">
        <f>AN6</f>
        <v>2230</v>
      </c>
      <c r="J52" s="448">
        <f>AS6</f>
        <v>2100</v>
      </c>
      <c r="K52" s="448">
        <f t="shared" ref="K52:L54" si="55">AX6</f>
        <v>2100</v>
      </c>
      <c r="L52" s="448">
        <f t="shared" si="55"/>
        <v>0</v>
      </c>
      <c r="M52" s="451">
        <f>BH6</f>
        <v>2100</v>
      </c>
      <c r="N52" s="451">
        <f>BM6</f>
        <v>0</v>
      </c>
      <c r="O52" s="364">
        <f>_xlfn.IFNA(VLOOKUP(A52,$W$52:$Y$86,2,0),"0%")/A2</f>
        <v>0</v>
      </c>
      <c r="P52" s="209">
        <f t="shared" ref="P52:T53" si="56">SUMIF($B$50:$O$50,P$50,$B52:$O52)</f>
        <v>2760</v>
      </c>
      <c r="Q52" s="86">
        <f t="shared" si="56"/>
        <v>2700</v>
      </c>
      <c r="R52" s="86">
        <f t="shared" si="56"/>
        <v>6430</v>
      </c>
      <c r="S52" s="86">
        <f t="shared" si="56"/>
        <v>2100</v>
      </c>
      <c r="T52" s="86">
        <f t="shared" si="56"/>
        <v>0</v>
      </c>
      <c r="U52" s="86"/>
      <c r="W52" s="356" t="s">
        <v>470</v>
      </c>
      <c r="X52" s="356">
        <f>Z52-Y52</f>
        <v>0</v>
      </c>
      <c r="Y52" s="356"/>
      <c r="Z52" s="356"/>
      <c r="AC52" s="194"/>
      <c r="AD52" s="194"/>
    </row>
    <row r="53" spans="1:30" x14ac:dyDescent="0.15">
      <c r="A53" s="356" t="s">
        <v>472</v>
      </c>
      <c r="B53" s="356">
        <f>E7</f>
        <v>1616</v>
      </c>
      <c r="C53" s="356">
        <f>J7</f>
        <v>1200</v>
      </c>
      <c r="D53" s="356">
        <f>O7</f>
        <v>120</v>
      </c>
      <c r="E53" s="356">
        <f>T7</f>
        <v>1440</v>
      </c>
      <c r="F53" s="356">
        <f>Y7</f>
        <v>440</v>
      </c>
      <c r="G53" s="448">
        <f>AD7</f>
        <v>840</v>
      </c>
      <c r="H53" s="198">
        <f t="shared" ref="H53:H54" si="57">AI7</f>
        <v>1420</v>
      </c>
      <c r="I53" s="448">
        <f>AN7</f>
        <v>2230</v>
      </c>
      <c r="J53" s="448">
        <f>AS7</f>
        <v>2100</v>
      </c>
      <c r="K53" s="448">
        <f t="shared" si="55"/>
        <v>2100</v>
      </c>
      <c r="L53" s="448">
        <f t="shared" si="55"/>
        <v>0</v>
      </c>
      <c r="M53" s="451">
        <f t="shared" ref="M53:M54" si="58">BH7</f>
        <v>2100</v>
      </c>
      <c r="N53" s="451">
        <f t="shared" ref="N53:N54" si="59">BM7</f>
        <v>0</v>
      </c>
      <c r="O53" s="364">
        <f>O52</f>
        <v>0</v>
      </c>
      <c r="P53" s="209">
        <f t="shared" si="56"/>
        <v>2760</v>
      </c>
      <c r="Q53" s="86">
        <f t="shared" si="56"/>
        <v>2700</v>
      </c>
      <c r="R53" s="86">
        <f t="shared" si="56"/>
        <v>6430</v>
      </c>
      <c r="S53" s="86">
        <f t="shared" si="56"/>
        <v>2100</v>
      </c>
      <c r="T53" s="86">
        <f t="shared" si="56"/>
        <v>0</v>
      </c>
      <c r="U53" s="86"/>
      <c r="W53" s="356" t="s">
        <v>472</v>
      </c>
      <c r="X53" s="356">
        <f>X52</f>
        <v>0</v>
      </c>
      <c r="Y53" s="356"/>
      <c r="Z53" s="356"/>
      <c r="AC53" s="194"/>
    </row>
    <row r="54" spans="1:30" x14ac:dyDescent="0.15">
      <c r="A54" s="356" t="s">
        <v>454</v>
      </c>
      <c r="B54" s="9">
        <f>E8</f>
        <v>1</v>
      </c>
      <c r="C54" s="9">
        <f>J8</f>
        <v>1</v>
      </c>
      <c r="D54" s="9">
        <f>O8</f>
        <v>1</v>
      </c>
      <c r="E54" s="9">
        <f>T8</f>
        <v>1</v>
      </c>
      <c r="F54" s="9">
        <f>Y8</f>
        <v>1</v>
      </c>
      <c r="G54" s="200">
        <f>AD8</f>
        <v>1</v>
      </c>
      <c r="H54" s="234">
        <f t="shared" si="57"/>
        <v>1</v>
      </c>
      <c r="I54" s="200">
        <f>AN8</f>
        <v>1</v>
      </c>
      <c r="J54" s="200">
        <f>AS8</f>
        <v>1</v>
      </c>
      <c r="K54" s="200">
        <f t="shared" si="55"/>
        <v>1</v>
      </c>
      <c r="L54" s="200">
        <f t="shared" si="55"/>
        <v>0</v>
      </c>
      <c r="M54" s="200">
        <f t="shared" si="58"/>
        <v>1</v>
      </c>
      <c r="N54" s="200">
        <f t="shared" si="59"/>
        <v>0</v>
      </c>
      <c r="O54" s="364" t="str">
        <f>_xlfn.IFNA(VLOOKUP(A54,$W$52:$Y$86,2,0),"0%")</f>
        <v>0%</v>
      </c>
      <c r="P54" s="211">
        <f>IFERROR(P53/P52,0)</f>
        <v>1</v>
      </c>
      <c r="Q54" s="88">
        <f>IFERROR(Q53/Q52,0)</f>
        <v>1</v>
      </c>
      <c r="R54" s="88">
        <f t="shared" ref="R54:T54" si="60">IFERROR(R53/R52,0)</f>
        <v>1</v>
      </c>
      <c r="S54" s="88">
        <f t="shared" si="60"/>
        <v>1</v>
      </c>
      <c r="T54" s="88">
        <f t="shared" si="60"/>
        <v>0</v>
      </c>
      <c r="U54" s="88"/>
      <c r="W54" s="356" t="s">
        <v>59</v>
      </c>
      <c r="X54" s="9">
        <f>IF(Y54=0%,0%,(Z54*Z52-Y52*Y54)/X52)</f>
        <v>0</v>
      </c>
      <c r="Y54" s="9"/>
      <c r="Z54" s="9"/>
      <c r="AC54" s="359"/>
    </row>
    <row r="55" spans="1:30" ht="21" x14ac:dyDescent="0.15">
      <c r="A55" s="447" t="s">
        <v>59</v>
      </c>
      <c r="B55" s="215">
        <f t="shared" ref="B55:B91" si="61">H9</f>
        <v>0.91464968770860722</v>
      </c>
      <c r="C55" s="215">
        <f t="shared" ref="C55:C91" si="62">M9</f>
        <v>0.92064608770860756</v>
      </c>
      <c r="D55" s="215">
        <f t="shared" ref="D55:D91" si="63">R9</f>
        <v>0.89666048770860751</v>
      </c>
      <c r="E55" s="215">
        <f t="shared" ref="E55:E91" si="64">W9</f>
        <v>0.91664848770860718</v>
      </c>
      <c r="F55" s="215">
        <f t="shared" ref="F55:F91" si="65">AB9</f>
        <v>0.9216454877086071</v>
      </c>
      <c r="G55" s="216">
        <f t="shared" ref="G55:G91" si="66">AG9</f>
        <v>0.9216454877086071</v>
      </c>
      <c r="H55" s="216">
        <f>AL9</f>
        <v>0.9216454877086071</v>
      </c>
      <c r="I55" s="216">
        <f t="shared" ref="I55:I93" si="67">AQ9</f>
        <v>0.9216454877086071</v>
      </c>
      <c r="J55" s="216">
        <f t="shared" ref="J55:J93" si="68">AV9</f>
        <v>0.9216454877086071</v>
      </c>
      <c r="K55" s="216">
        <f t="shared" ref="K55:K93" si="69">BA9</f>
        <v>0.9216454877086071</v>
      </c>
      <c r="L55" s="216">
        <f t="shared" ref="L55:L93" si="70">BF9</f>
        <v>0.9216454877086071</v>
      </c>
      <c r="M55" s="216">
        <f>BK9</f>
        <v>0.9216454877086071</v>
      </c>
      <c r="N55" s="216">
        <f>BP9</f>
        <v>0.9216454877086071</v>
      </c>
      <c r="O55" s="364">
        <f>_xlfn.IFNA(VLOOKUP(A55,$W$52:$Y$86,2,0),"0%")</f>
        <v>0</v>
      </c>
      <c r="P55" s="212">
        <f t="shared" ref="P55:T70" si="71">IF(P$53=0,0%,SUMPRODUCT(($B$50:$O$50=P$50)*$B$53:$O$53*$B55:$O55)/P$53)</f>
        <v>0.91751753118686807</v>
      </c>
      <c r="Q55" s="96">
        <f t="shared" si="71"/>
        <v>0.92164548770860699</v>
      </c>
      <c r="R55" s="96">
        <f t="shared" si="71"/>
        <v>0.9216454877086071</v>
      </c>
      <c r="S55" s="96">
        <f t="shared" si="71"/>
        <v>0.9216454877086071</v>
      </c>
      <c r="T55" s="96">
        <f>IF(T$53=0,0%,SUMPRODUCT(($B$50:$O$50=T$50)*$B$53:$O$53*$B55:$O55)/T$53)</f>
        <v>0</v>
      </c>
      <c r="U55" s="96"/>
      <c r="W55" s="89"/>
      <c r="X55" s="89"/>
      <c r="AA55" s="154"/>
    </row>
    <row r="56" spans="1:30" ht="21" x14ac:dyDescent="0.15">
      <c r="A56" s="356" t="s">
        <v>33</v>
      </c>
      <c r="B56" s="8">
        <f t="shared" si="61"/>
        <v>0.91464968770860722</v>
      </c>
      <c r="C56" s="8">
        <f t="shared" si="62"/>
        <v>0.92064608770860756</v>
      </c>
      <c r="D56" s="8">
        <f t="shared" si="63"/>
        <v>0.89666048770860751</v>
      </c>
      <c r="E56" s="8">
        <f t="shared" si="64"/>
        <v>0.91664848770860718</v>
      </c>
      <c r="F56" s="8">
        <f t="shared" si="65"/>
        <v>0.9216454877086071</v>
      </c>
      <c r="G56" s="201">
        <f t="shared" si="66"/>
        <v>0.9216454877086071</v>
      </c>
      <c r="H56" s="201">
        <f t="shared" ref="H56:H93" si="72">AL10</f>
        <v>0.9216454877086071</v>
      </c>
      <c r="I56" s="201">
        <f t="shared" si="67"/>
        <v>0.9216454877086071</v>
      </c>
      <c r="J56" s="201">
        <f t="shared" si="68"/>
        <v>0.9216454877086071</v>
      </c>
      <c r="K56" s="201">
        <f t="shared" si="69"/>
        <v>0.9216454877086071</v>
      </c>
      <c r="L56" s="201">
        <f t="shared" si="70"/>
        <v>0.9216454877086071</v>
      </c>
      <c r="M56" s="201">
        <f>BK10</f>
        <v>0.9216454877086071</v>
      </c>
      <c r="N56" s="201">
        <f>BP10</f>
        <v>0.9216454877086071</v>
      </c>
      <c r="O56" s="364">
        <f>O55</f>
        <v>0</v>
      </c>
      <c r="P56" s="212">
        <f t="shared" si="71"/>
        <v>0.91751753118686807</v>
      </c>
      <c r="Q56" s="96">
        <f t="shared" si="71"/>
        <v>0.92164548770860699</v>
      </c>
      <c r="R56" s="96">
        <f t="shared" si="71"/>
        <v>0.9216454877086071</v>
      </c>
      <c r="S56" s="96">
        <f t="shared" si="71"/>
        <v>0.9216454877086071</v>
      </c>
      <c r="T56" s="96">
        <f t="shared" si="71"/>
        <v>0</v>
      </c>
      <c r="U56" s="96"/>
      <c r="AA56" s="154"/>
    </row>
    <row r="57" spans="1:30" x14ac:dyDescent="0.15">
      <c r="A57" s="39" t="s">
        <v>32</v>
      </c>
      <c r="B57" s="90">
        <f t="shared" si="61"/>
        <v>0.93064851521139991</v>
      </c>
      <c r="C57" s="90">
        <f t="shared" si="62"/>
        <v>0.93064851521139991</v>
      </c>
      <c r="D57" s="90">
        <f t="shared" si="63"/>
        <v>0.93164751521139988</v>
      </c>
      <c r="E57" s="90">
        <f t="shared" si="64"/>
        <v>0.93164751521139988</v>
      </c>
      <c r="F57" s="90">
        <f t="shared" si="65"/>
        <v>0.93164751521139988</v>
      </c>
      <c r="G57" s="202">
        <f t="shared" si="66"/>
        <v>0.93164751521139988</v>
      </c>
      <c r="H57" s="202">
        <f t="shared" si="72"/>
        <v>0.93164751521139988</v>
      </c>
      <c r="I57" s="202">
        <f t="shared" si="67"/>
        <v>0.93164751521139988</v>
      </c>
      <c r="J57" s="202">
        <f t="shared" si="68"/>
        <v>0.93164751521139988</v>
      </c>
      <c r="K57" s="202">
        <f t="shared" si="69"/>
        <v>0.93164751521139988</v>
      </c>
      <c r="L57" s="202">
        <f t="shared" si="70"/>
        <v>0.93164751521139988</v>
      </c>
      <c r="M57" s="202">
        <f t="shared" ref="M57:M93" si="73">BK11</f>
        <v>0.93164751521139988</v>
      </c>
      <c r="N57" s="202">
        <f t="shared" ref="N57:N93" si="74">BP11</f>
        <v>0.93164751521139988</v>
      </c>
      <c r="O57" s="366">
        <f>O58*99.9%</f>
        <v>0</v>
      </c>
      <c r="P57" s="223">
        <f t="shared" si="71"/>
        <v>0.93121316738531301</v>
      </c>
      <c r="Q57" s="224">
        <f t="shared" si="71"/>
        <v>0.93164751521139977</v>
      </c>
      <c r="R57" s="224">
        <f t="shared" si="71"/>
        <v>0.93164751521139988</v>
      </c>
      <c r="S57" s="224">
        <f t="shared" si="71"/>
        <v>0.93164751521139988</v>
      </c>
      <c r="T57" s="224">
        <f t="shared" si="71"/>
        <v>0</v>
      </c>
      <c r="U57" s="224"/>
      <c r="W57" s="97" t="s">
        <v>60</v>
      </c>
      <c r="X57" s="9">
        <f>IF(IF(Y57=0%,0%,(Z57*$Z$52-$Y$52*Y57)/$X$52)&gt;100%,"100%",IF(Y57=0%,0%,(Z57*$Z$52-$Y$52*Y57)/$X$52))</f>
        <v>0</v>
      </c>
      <c r="Y57" s="154"/>
      <c r="Z57" s="178"/>
    </row>
    <row r="58" spans="1:30" x14ac:dyDescent="0.35">
      <c r="A58" s="40" t="s">
        <v>60</v>
      </c>
      <c r="B58" s="91">
        <f t="shared" si="61"/>
        <v>0.93158009530670649</v>
      </c>
      <c r="C58" s="91">
        <f t="shared" si="62"/>
        <v>0.93158009530670649</v>
      </c>
      <c r="D58" s="91">
        <f t="shared" si="63"/>
        <v>0.93258009530670649</v>
      </c>
      <c r="E58" s="91">
        <f t="shared" si="64"/>
        <v>0.93258009530670649</v>
      </c>
      <c r="F58" s="91">
        <f t="shared" si="65"/>
        <v>0.93258009530670649</v>
      </c>
      <c r="G58" s="203">
        <f t="shared" si="66"/>
        <v>0.93258009530670649</v>
      </c>
      <c r="H58" s="203">
        <f t="shared" si="72"/>
        <v>0.93258009530670649</v>
      </c>
      <c r="I58" s="203">
        <f t="shared" si="67"/>
        <v>0.93258009530670649</v>
      </c>
      <c r="J58" s="203">
        <f t="shared" si="68"/>
        <v>0.93258009530670649</v>
      </c>
      <c r="K58" s="203">
        <f t="shared" si="69"/>
        <v>0.93258009530670649</v>
      </c>
      <c r="L58" s="203">
        <f t="shared" si="70"/>
        <v>0.93258009530670649</v>
      </c>
      <c r="M58" s="203">
        <f t="shared" si="73"/>
        <v>0.93258009530670649</v>
      </c>
      <c r="N58" s="203">
        <f t="shared" si="74"/>
        <v>0.93258009530670649</v>
      </c>
      <c r="O58" s="364">
        <f t="shared" ref="O58:O65" si="75">_xlfn.IFNA(VLOOKUP(A58,$W$52:$Y$86,2,0),"0%")</f>
        <v>0</v>
      </c>
      <c r="P58" s="223">
        <f t="shared" si="71"/>
        <v>0.93214531269801093</v>
      </c>
      <c r="Q58" s="224">
        <f t="shared" si="71"/>
        <v>0.93258009530670649</v>
      </c>
      <c r="R58" s="224">
        <f t="shared" si="71"/>
        <v>0.93258009530670649</v>
      </c>
      <c r="S58" s="224">
        <f t="shared" si="71"/>
        <v>0.93258009530670649</v>
      </c>
      <c r="T58" s="224">
        <f t="shared" si="71"/>
        <v>0</v>
      </c>
      <c r="U58" s="224"/>
      <c r="W58" s="97" t="s">
        <v>61</v>
      </c>
      <c r="X58" s="9">
        <f t="shared" ref="X58:X60" si="76">IF(IF(Y58=0%,0%,(Z58*$Z$52-$Y$52*Y58)/$X$52)&gt;100%,"100%",IF(Y58=0%,0%,(Z58*$Z$52-$Y$52*Y58)/$X$52))</f>
        <v>0</v>
      </c>
      <c r="Y58" s="154"/>
      <c r="Z58" s="178"/>
    </row>
    <row r="59" spans="1:30" x14ac:dyDescent="0.15">
      <c r="A59" s="42" t="s">
        <v>42</v>
      </c>
      <c r="B59" s="53">
        <f t="shared" si="61"/>
        <v>1.8830014342271367E-2</v>
      </c>
      <c r="C59" s="53">
        <f t="shared" si="62"/>
        <v>1.8830014342271367E-2</v>
      </c>
      <c r="D59" s="53">
        <f t="shared" si="63"/>
        <v>1.8830014342271367E-2</v>
      </c>
      <c r="E59" s="53">
        <f t="shared" si="64"/>
        <v>1.8830014342271367E-2</v>
      </c>
      <c r="F59" s="53">
        <f t="shared" si="65"/>
        <v>1.8830014342271367E-2</v>
      </c>
      <c r="G59" s="204">
        <f t="shared" si="66"/>
        <v>1.8830014342271367E-2</v>
      </c>
      <c r="H59" s="204">
        <f t="shared" si="72"/>
        <v>1.8830014342271367E-2</v>
      </c>
      <c r="I59" s="204">
        <f t="shared" si="67"/>
        <v>1.8830014342271367E-2</v>
      </c>
      <c r="J59" s="204">
        <f t="shared" si="68"/>
        <v>1.8830014342271367E-2</v>
      </c>
      <c r="K59" s="204">
        <f t="shared" si="69"/>
        <v>1.8830014342271367E-2</v>
      </c>
      <c r="L59" s="204">
        <f t="shared" si="70"/>
        <v>1.8830014342271367E-2</v>
      </c>
      <c r="M59" s="204">
        <f t="shared" si="73"/>
        <v>1.8830014342271367E-2</v>
      </c>
      <c r="N59" s="204">
        <f t="shared" si="74"/>
        <v>1.8830014342271367E-2</v>
      </c>
      <c r="O59" s="364" t="str">
        <f t="shared" si="75"/>
        <v>0%</v>
      </c>
      <c r="P59" s="213">
        <f t="shared" si="71"/>
        <v>1.8830014342271367E-2</v>
      </c>
      <c r="Q59" s="92">
        <f t="shared" si="71"/>
        <v>1.8830014342271367E-2</v>
      </c>
      <c r="R59" s="92">
        <f t="shared" si="71"/>
        <v>1.8830014342271367E-2</v>
      </c>
      <c r="S59" s="92">
        <f t="shared" si="71"/>
        <v>1.8830014342271367E-2</v>
      </c>
      <c r="T59" s="92">
        <f t="shared" si="71"/>
        <v>0</v>
      </c>
      <c r="U59" s="92"/>
      <c r="W59" s="97" t="s">
        <v>62</v>
      </c>
      <c r="X59" s="9">
        <f>IF(IF(Y59=0%,0%,(Z59*$Z$52-$Y$52*Y59)/$X$52)&gt;100%,"100%",IF(Y59=0%,0%,(Z59*$Z$52-$Y$52*Y59)/$X$52))</f>
        <v>0</v>
      </c>
      <c r="Y59" s="154"/>
      <c r="Z59" s="178"/>
    </row>
    <row r="60" spans="1:30" x14ac:dyDescent="0.15">
      <c r="A60" s="42" t="s">
        <v>43</v>
      </c>
      <c r="B60" s="53">
        <f t="shared" si="61"/>
        <v>1.9980039788236693E-2</v>
      </c>
      <c r="C60" s="53">
        <f t="shared" si="62"/>
        <v>1.9980039788236693E-2</v>
      </c>
      <c r="D60" s="53">
        <f t="shared" si="63"/>
        <v>1.9980039788236693E-2</v>
      </c>
      <c r="E60" s="53">
        <f t="shared" si="64"/>
        <v>1.9980039788236693E-2</v>
      </c>
      <c r="F60" s="53">
        <f t="shared" si="65"/>
        <v>1.9980039788236693E-2</v>
      </c>
      <c r="G60" s="204">
        <f t="shared" si="66"/>
        <v>1.9980039788236693E-2</v>
      </c>
      <c r="H60" s="204">
        <f t="shared" si="72"/>
        <v>1.9980039788236693E-2</v>
      </c>
      <c r="I60" s="204">
        <f t="shared" si="67"/>
        <v>1.9980039788236693E-2</v>
      </c>
      <c r="J60" s="204">
        <f t="shared" si="68"/>
        <v>1.9980039788236693E-2</v>
      </c>
      <c r="K60" s="204">
        <f t="shared" si="69"/>
        <v>1.9980039788236693E-2</v>
      </c>
      <c r="L60" s="204">
        <f t="shared" si="70"/>
        <v>1.9980039788236693E-2</v>
      </c>
      <c r="M60" s="204">
        <f t="shared" si="73"/>
        <v>1.9980039788236693E-2</v>
      </c>
      <c r="N60" s="204">
        <f t="shared" si="74"/>
        <v>1.9980039788236693E-2</v>
      </c>
      <c r="O60" s="364" t="str">
        <f t="shared" si="75"/>
        <v>0%</v>
      </c>
      <c r="P60" s="213">
        <f t="shared" si="71"/>
        <v>1.9980039788236693E-2</v>
      </c>
      <c r="Q60" s="92">
        <f t="shared" si="71"/>
        <v>1.9980039788236693E-2</v>
      </c>
      <c r="R60" s="92">
        <f t="shared" si="71"/>
        <v>1.9980039788236693E-2</v>
      </c>
      <c r="S60" s="92">
        <f t="shared" si="71"/>
        <v>1.9980039788236693E-2</v>
      </c>
      <c r="T60" s="92">
        <f t="shared" si="71"/>
        <v>0</v>
      </c>
      <c r="U60" s="92"/>
      <c r="W60" s="97" t="s">
        <v>63</v>
      </c>
      <c r="X60" s="9">
        <f t="shared" si="76"/>
        <v>0</v>
      </c>
      <c r="Y60" s="154"/>
      <c r="Z60" s="178"/>
    </row>
    <row r="61" spans="1:30" x14ac:dyDescent="0.15">
      <c r="A61" s="42" t="s">
        <v>44</v>
      </c>
      <c r="B61" s="53">
        <f t="shared" si="61"/>
        <v>6.1070316785744976E-3</v>
      </c>
      <c r="C61" s="53">
        <f t="shared" si="62"/>
        <v>6.1070316785744976E-3</v>
      </c>
      <c r="D61" s="53">
        <f t="shared" si="63"/>
        <v>5.1070316785744975E-3</v>
      </c>
      <c r="E61" s="53">
        <f t="shared" si="64"/>
        <v>5.1070316785744975E-3</v>
      </c>
      <c r="F61" s="53">
        <f t="shared" si="65"/>
        <v>5.1070316785744975E-3</v>
      </c>
      <c r="G61" s="204">
        <f t="shared" si="66"/>
        <v>5.1070316785744975E-3</v>
      </c>
      <c r="H61" s="204">
        <f t="shared" si="72"/>
        <v>5.1070316785744975E-3</v>
      </c>
      <c r="I61" s="204">
        <f t="shared" si="67"/>
        <v>5.1070316785744975E-3</v>
      </c>
      <c r="J61" s="204">
        <f t="shared" si="68"/>
        <v>5.1070316785744975E-3</v>
      </c>
      <c r="K61" s="204">
        <f t="shared" si="69"/>
        <v>5.1070316785744975E-3</v>
      </c>
      <c r="L61" s="204">
        <f t="shared" si="70"/>
        <v>5.1070316785744975E-3</v>
      </c>
      <c r="M61" s="204">
        <f t="shared" si="73"/>
        <v>5.1070316785744975E-3</v>
      </c>
      <c r="N61" s="204">
        <f t="shared" si="74"/>
        <v>5.1070316785744975E-3</v>
      </c>
      <c r="O61" s="364" t="str">
        <f t="shared" si="75"/>
        <v>0%</v>
      </c>
      <c r="P61" s="213">
        <f t="shared" si="71"/>
        <v>5.5418142872701495E-3</v>
      </c>
      <c r="Q61" s="92">
        <f t="shared" si="71"/>
        <v>5.1070316785744975E-3</v>
      </c>
      <c r="R61" s="92">
        <f t="shared" si="71"/>
        <v>5.1070316785744975E-3</v>
      </c>
      <c r="S61" s="92">
        <f t="shared" si="71"/>
        <v>5.1070316785744975E-3</v>
      </c>
      <c r="T61" s="92">
        <f t="shared" si="71"/>
        <v>0</v>
      </c>
      <c r="U61" s="92"/>
      <c r="X61" s="9"/>
      <c r="Y61" s="154"/>
      <c r="Z61" s="154"/>
      <c r="AA61" s="154"/>
    </row>
    <row r="62" spans="1:30" x14ac:dyDescent="0.15">
      <c r="A62" s="53" t="s">
        <v>45</v>
      </c>
      <c r="B62" s="53">
        <f t="shared" si="61"/>
        <v>1.9067950641436605E-2</v>
      </c>
      <c r="C62" s="53">
        <f t="shared" si="62"/>
        <v>1.9067950641436605E-2</v>
      </c>
      <c r="D62" s="53">
        <f t="shared" si="63"/>
        <v>1.9067950641436605E-2</v>
      </c>
      <c r="E62" s="53">
        <f t="shared" si="64"/>
        <v>1.9067950641436605E-2</v>
      </c>
      <c r="F62" s="53">
        <f t="shared" si="65"/>
        <v>1.9067950641436605E-2</v>
      </c>
      <c r="G62" s="204">
        <f t="shared" si="66"/>
        <v>1.9067950641436605E-2</v>
      </c>
      <c r="H62" s="204">
        <f t="shared" si="72"/>
        <v>1.9067950641436605E-2</v>
      </c>
      <c r="I62" s="204">
        <f t="shared" si="67"/>
        <v>1.9067950641436605E-2</v>
      </c>
      <c r="J62" s="204">
        <f t="shared" si="68"/>
        <v>1.9067950641436605E-2</v>
      </c>
      <c r="K62" s="204">
        <f t="shared" si="69"/>
        <v>1.9067950641436605E-2</v>
      </c>
      <c r="L62" s="204">
        <f t="shared" si="70"/>
        <v>1.9067950641436605E-2</v>
      </c>
      <c r="M62" s="204">
        <f t="shared" si="73"/>
        <v>1.9067950641436605E-2</v>
      </c>
      <c r="N62" s="204">
        <f t="shared" si="74"/>
        <v>1.9067950641436605E-2</v>
      </c>
      <c r="O62" s="364" t="str">
        <f t="shared" si="75"/>
        <v>0%</v>
      </c>
      <c r="P62" s="213">
        <f t="shared" si="71"/>
        <v>1.9067950641436609E-2</v>
      </c>
      <c r="Q62" s="92">
        <f t="shared" si="71"/>
        <v>1.9067950641436605E-2</v>
      </c>
      <c r="R62" s="92">
        <f t="shared" si="71"/>
        <v>1.9067950641436605E-2</v>
      </c>
      <c r="S62" s="92">
        <f t="shared" si="71"/>
        <v>1.9067950641436605E-2</v>
      </c>
      <c r="T62" s="92">
        <f t="shared" si="71"/>
        <v>0</v>
      </c>
      <c r="U62" s="92"/>
      <c r="X62" s="9"/>
      <c r="Y62" s="154"/>
      <c r="Z62" s="154"/>
      <c r="AA62" s="154"/>
    </row>
    <row r="63" spans="1:30" x14ac:dyDescent="0.15">
      <c r="A63" s="42" t="s">
        <v>46</v>
      </c>
      <c r="B63" s="53">
        <f t="shared" si="61"/>
        <v>3.892902228009068E-3</v>
      </c>
      <c r="C63" s="53">
        <f t="shared" si="62"/>
        <v>3.892902228009068E-3</v>
      </c>
      <c r="D63" s="53">
        <f t="shared" si="63"/>
        <v>3.892902228009068E-3</v>
      </c>
      <c r="E63" s="53">
        <f t="shared" si="64"/>
        <v>3.892902228009068E-3</v>
      </c>
      <c r="F63" s="53">
        <f t="shared" si="65"/>
        <v>3.892902228009068E-3</v>
      </c>
      <c r="G63" s="204">
        <f t="shared" si="66"/>
        <v>3.892902228009068E-3</v>
      </c>
      <c r="H63" s="204">
        <f t="shared" si="72"/>
        <v>3.892902228009068E-3</v>
      </c>
      <c r="I63" s="204">
        <f t="shared" si="67"/>
        <v>3.892902228009068E-3</v>
      </c>
      <c r="J63" s="204">
        <f t="shared" si="68"/>
        <v>3.892902228009068E-3</v>
      </c>
      <c r="K63" s="204">
        <f t="shared" si="69"/>
        <v>3.892902228009068E-3</v>
      </c>
      <c r="L63" s="204">
        <f t="shared" si="70"/>
        <v>3.892902228009068E-3</v>
      </c>
      <c r="M63" s="204">
        <f t="shared" si="73"/>
        <v>3.892902228009068E-3</v>
      </c>
      <c r="N63" s="204">
        <f t="shared" si="74"/>
        <v>3.892902228009068E-3</v>
      </c>
      <c r="O63" s="364" t="str">
        <f t="shared" si="75"/>
        <v>0%</v>
      </c>
      <c r="P63" s="213">
        <f t="shared" si="71"/>
        <v>3.892902228009068E-3</v>
      </c>
      <c r="Q63" s="92">
        <f t="shared" si="71"/>
        <v>3.8929022280090684E-3</v>
      </c>
      <c r="R63" s="92">
        <f t="shared" si="71"/>
        <v>3.892902228009068E-3</v>
      </c>
      <c r="S63" s="92">
        <f t="shared" si="71"/>
        <v>3.8929022280090684E-3</v>
      </c>
      <c r="T63" s="92">
        <f t="shared" si="71"/>
        <v>0</v>
      </c>
      <c r="U63" s="92"/>
      <c r="X63" s="9"/>
      <c r="Y63" s="154"/>
      <c r="Z63" s="154"/>
      <c r="AA63" s="154"/>
    </row>
    <row r="64" spans="1:30" x14ac:dyDescent="0.15">
      <c r="A64" s="42" t="s">
        <v>47</v>
      </c>
      <c r="B64" s="53">
        <f t="shared" si="61"/>
        <v>5.4196601476526926E-4</v>
      </c>
      <c r="C64" s="53">
        <f t="shared" si="62"/>
        <v>5.4196601476526926E-4</v>
      </c>
      <c r="D64" s="53">
        <f t="shared" si="63"/>
        <v>5.4196601476526926E-4</v>
      </c>
      <c r="E64" s="53">
        <f t="shared" si="64"/>
        <v>5.4196601476526926E-4</v>
      </c>
      <c r="F64" s="53">
        <f t="shared" si="65"/>
        <v>5.4196601476526926E-4</v>
      </c>
      <c r="G64" s="204">
        <f t="shared" si="66"/>
        <v>5.4196601476526926E-4</v>
      </c>
      <c r="H64" s="204">
        <f t="shared" si="72"/>
        <v>5.4196601476526926E-4</v>
      </c>
      <c r="I64" s="204">
        <f t="shared" si="67"/>
        <v>5.4196601476526926E-4</v>
      </c>
      <c r="J64" s="204">
        <f t="shared" si="68"/>
        <v>5.4196601476526926E-4</v>
      </c>
      <c r="K64" s="204">
        <f t="shared" si="69"/>
        <v>5.4196601476526926E-4</v>
      </c>
      <c r="L64" s="204">
        <f t="shared" si="70"/>
        <v>5.4196601476526926E-4</v>
      </c>
      <c r="M64" s="204">
        <f t="shared" si="73"/>
        <v>5.4196601476526926E-4</v>
      </c>
      <c r="N64" s="204">
        <f t="shared" si="74"/>
        <v>5.4196601476526926E-4</v>
      </c>
      <c r="O64" s="364" t="str">
        <f t="shared" si="75"/>
        <v>0%</v>
      </c>
      <c r="P64" s="213">
        <f t="shared" si="71"/>
        <v>5.4196601476526926E-4</v>
      </c>
      <c r="Q64" s="92">
        <f t="shared" si="71"/>
        <v>5.4196601476526926E-4</v>
      </c>
      <c r="R64" s="92">
        <f t="shared" si="71"/>
        <v>5.4196601476526936E-4</v>
      </c>
      <c r="S64" s="92">
        <f t="shared" si="71"/>
        <v>5.4196601476526926E-4</v>
      </c>
      <c r="T64" s="92">
        <f t="shared" si="71"/>
        <v>0</v>
      </c>
      <c r="U64" s="92"/>
      <c r="X64" s="9"/>
      <c r="Y64" s="154"/>
      <c r="Z64" s="154"/>
      <c r="AA64" s="154"/>
    </row>
    <row r="65" spans="1:27" x14ac:dyDescent="0.15">
      <c r="A65" s="61" t="s">
        <v>31</v>
      </c>
      <c r="B65" s="61">
        <f t="shared" si="61"/>
        <v>0</v>
      </c>
      <c r="C65" s="61">
        <f t="shared" si="62"/>
        <v>0</v>
      </c>
      <c r="D65" s="61">
        <f t="shared" si="63"/>
        <v>0</v>
      </c>
      <c r="E65" s="61">
        <f t="shared" si="64"/>
        <v>0</v>
      </c>
      <c r="F65" s="61">
        <f t="shared" si="65"/>
        <v>0</v>
      </c>
      <c r="G65" s="205">
        <f t="shared" si="66"/>
        <v>0</v>
      </c>
      <c r="H65" s="205">
        <f t="shared" si="72"/>
        <v>0</v>
      </c>
      <c r="I65" s="205">
        <f t="shared" si="67"/>
        <v>0</v>
      </c>
      <c r="J65" s="205">
        <f t="shared" si="68"/>
        <v>0</v>
      </c>
      <c r="K65" s="205">
        <f t="shared" si="69"/>
        <v>0</v>
      </c>
      <c r="L65" s="205">
        <f t="shared" si="70"/>
        <v>0</v>
      </c>
      <c r="M65" s="205">
        <f t="shared" si="73"/>
        <v>0</v>
      </c>
      <c r="N65" s="205">
        <f t="shared" si="74"/>
        <v>0</v>
      </c>
      <c r="O65" s="364" t="str">
        <f t="shared" si="75"/>
        <v>0%</v>
      </c>
      <c r="P65" s="213">
        <f t="shared" si="71"/>
        <v>0</v>
      </c>
      <c r="Q65" s="92">
        <f t="shared" si="71"/>
        <v>0</v>
      </c>
      <c r="R65" s="92">
        <f t="shared" si="71"/>
        <v>0</v>
      </c>
      <c r="S65" s="92">
        <f t="shared" si="71"/>
        <v>0</v>
      </c>
      <c r="T65" s="92">
        <f t="shared" si="71"/>
        <v>0</v>
      </c>
      <c r="U65" s="92"/>
      <c r="X65" s="9"/>
      <c r="Y65" s="154"/>
      <c r="Z65" s="154"/>
      <c r="AA65" s="154"/>
    </row>
    <row r="66" spans="1:27" x14ac:dyDescent="0.15">
      <c r="A66" s="65" t="s">
        <v>30</v>
      </c>
      <c r="B66" s="90">
        <f t="shared" si="61"/>
        <v>0.98683116436771745</v>
      </c>
      <c r="C66" s="90">
        <f t="shared" si="62"/>
        <v>0.99282516436771751</v>
      </c>
      <c r="D66" s="90">
        <f t="shared" si="63"/>
        <v>0.96785016436771742</v>
      </c>
      <c r="E66" s="90">
        <f t="shared" si="64"/>
        <v>0.98783016436771742</v>
      </c>
      <c r="F66" s="90">
        <f t="shared" si="65"/>
        <v>0.99282516436771751</v>
      </c>
      <c r="G66" s="202">
        <f t="shared" si="66"/>
        <v>0.99282516436771751</v>
      </c>
      <c r="H66" s="202">
        <f t="shared" si="72"/>
        <v>0.99282516436771751</v>
      </c>
      <c r="I66" s="202">
        <f t="shared" si="67"/>
        <v>0.99282516436771751</v>
      </c>
      <c r="J66" s="202">
        <f t="shared" si="68"/>
        <v>0.99282516436771751</v>
      </c>
      <c r="K66" s="202">
        <f t="shared" si="69"/>
        <v>0.99282516436771751</v>
      </c>
      <c r="L66" s="202">
        <f t="shared" si="70"/>
        <v>0.99282516436771751</v>
      </c>
      <c r="M66" s="202">
        <f t="shared" si="73"/>
        <v>0.99282516436771751</v>
      </c>
      <c r="N66" s="202">
        <f t="shared" si="74"/>
        <v>0.99282516436771751</v>
      </c>
      <c r="O66" s="366">
        <f>O67*99.9%</f>
        <v>0</v>
      </c>
      <c r="P66" s="225">
        <f t="shared" si="71"/>
        <v>0.98913320784597847</v>
      </c>
      <c r="Q66" s="226">
        <f t="shared" si="71"/>
        <v>0.99282516436771739</v>
      </c>
      <c r="R66" s="226">
        <f t="shared" si="71"/>
        <v>0.99282516436771751</v>
      </c>
      <c r="S66" s="226">
        <f t="shared" si="71"/>
        <v>0.99282516436771751</v>
      </c>
      <c r="T66" s="226">
        <f t="shared" si="71"/>
        <v>0</v>
      </c>
      <c r="U66" s="226"/>
      <c r="X66" s="9"/>
      <c r="Y66" s="154"/>
      <c r="Z66" s="154"/>
      <c r="AA66" s="154"/>
    </row>
    <row r="67" spans="1:27" x14ac:dyDescent="0.35">
      <c r="A67" s="40" t="s">
        <v>456</v>
      </c>
      <c r="B67" s="91">
        <f t="shared" si="61"/>
        <v>0.98781898335106844</v>
      </c>
      <c r="C67" s="91">
        <f t="shared" si="62"/>
        <v>0.99381898335106844</v>
      </c>
      <c r="D67" s="91">
        <f t="shared" si="63"/>
        <v>0.96881898335106842</v>
      </c>
      <c r="E67" s="91">
        <f t="shared" si="64"/>
        <v>0.98881898335106844</v>
      </c>
      <c r="F67" s="91">
        <f t="shared" si="65"/>
        <v>0.99381898335106844</v>
      </c>
      <c r="G67" s="203">
        <f t="shared" si="66"/>
        <v>0.99381898335106844</v>
      </c>
      <c r="H67" s="203">
        <f t="shared" si="72"/>
        <v>0.99381898335106844</v>
      </c>
      <c r="I67" s="203">
        <f t="shared" si="67"/>
        <v>0.99381898335106844</v>
      </c>
      <c r="J67" s="203">
        <f t="shared" si="68"/>
        <v>0.99381898335106844</v>
      </c>
      <c r="K67" s="203">
        <f t="shared" si="69"/>
        <v>0.99381898335106844</v>
      </c>
      <c r="L67" s="203">
        <f t="shared" si="70"/>
        <v>0.99381898335106844</v>
      </c>
      <c r="M67" s="203">
        <f t="shared" si="73"/>
        <v>0.99381898335106844</v>
      </c>
      <c r="N67" s="203">
        <f t="shared" si="74"/>
        <v>0.99381898335106844</v>
      </c>
      <c r="O67" s="364">
        <f t="shared" ref="O67:O74" si="77">_xlfn.IFNA(VLOOKUP(A67,$W$52:$Y$86,2,0),"0%")</f>
        <v>0</v>
      </c>
      <c r="P67" s="225">
        <f t="shared" si="71"/>
        <v>0.99012333117715545</v>
      </c>
      <c r="Q67" s="226">
        <f t="shared" si="71"/>
        <v>0.99381898335106833</v>
      </c>
      <c r="R67" s="226">
        <f t="shared" si="71"/>
        <v>0.99381898335106844</v>
      </c>
      <c r="S67" s="226">
        <f t="shared" si="71"/>
        <v>0.99381898335106833</v>
      </c>
      <c r="T67" s="226">
        <f t="shared" si="71"/>
        <v>0</v>
      </c>
      <c r="U67" s="226"/>
      <c r="X67" s="9"/>
      <c r="Y67" s="154"/>
      <c r="Z67" s="154"/>
      <c r="AA67" s="154"/>
    </row>
    <row r="68" spans="1:27" x14ac:dyDescent="0.15">
      <c r="A68" s="42" t="s">
        <v>48</v>
      </c>
      <c r="B68" s="53">
        <f t="shared" si="61"/>
        <v>9.563717358113958E-3</v>
      </c>
      <c r="C68" s="53">
        <f t="shared" si="62"/>
        <v>3.5637173581139579E-3</v>
      </c>
      <c r="D68" s="53">
        <f t="shared" si="63"/>
        <v>2.8563717358113958E-2</v>
      </c>
      <c r="E68" s="53">
        <f t="shared" si="64"/>
        <v>8.5637173581139571E-3</v>
      </c>
      <c r="F68" s="53">
        <f t="shared" si="65"/>
        <v>3.563717358113957E-3</v>
      </c>
      <c r="G68" s="204">
        <f t="shared" si="66"/>
        <v>3.563717358113957E-3</v>
      </c>
      <c r="H68" s="204">
        <f t="shared" si="72"/>
        <v>3.563717358113957E-3</v>
      </c>
      <c r="I68" s="204">
        <f t="shared" si="67"/>
        <v>3.563717358113957E-3</v>
      </c>
      <c r="J68" s="204">
        <f t="shared" si="68"/>
        <v>3.563717358113957E-3</v>
      </c>
      <c r="K68" s="204">
        <f t="shared" si="69"/>
        <v>3.563717358113957E-3</v>
      </c>
      <c r="L68" s="204">
        <f t="shared" si="70"/>
        <v>3.563717358113957E-3</v>
      </c>
      <c r="M68" s="204">
        <f t="shared" si="73"/>
        <v>3.563717358113957E-3</v>
      </c>
      <c r="N68" s="204">
        <f t="shared" si="74"/>
        <v>3.563717358113957E-3</v>
      </c>
      <c r="O68" s="364" t="str">
        <f t="shared" si="77"/>
        <v>0%</v>
      </c>
      <c r="P68" s="213">
        <f t="shared" si="71"/>
        <v>7.2593695320270005E-3</v>
      </c>
      <c r="Q68" s="92">
        <f t="shared" si="71"/>
        <v>3.5637173581139574E-3</v>
      </c>
      <c r="R68" s="92">
        <f t="shared" si="71"/>
        <v>3.563717358113957E-3</v>
      </c>
      <c r="S68" s="92">
        <f t="shared" si="71"/>
        <v>3.563717358113957E-3</v>
      </c>
      <c r="T68" s="92">
        <f t="shared" si="71"/>
        <v>0</v>
      </c>
      <c r="U68" s="92"/>
      <c r="X68" s="9"/>
      <c r="Y68" s="154"/>
      <c r="Z68" s="154"/>
      <c r="AA68" s="154"/>
    </row>
    <row r="69" spans="1:27" x14ac:dyDescent="0.15">
      <c r="A69" s="42" t="s">
        <v>49</v>
      </c>
      <c r="B69" s="53">
        <f t="shared" si="61"/>
        <v>1.8109596103132166E-3</v>
      </c>
      <c r="C69" s="53">
        <f t="shared" si="62"/>
        <v>1.8109596103132166E-3</v>
      </c>
      <c r="D69" s="53">
        <f t="shared" si="63"/>
        <v>1.8109596103132166E-3</v>
      </c>
      <c r="E69" s="53">
        <f t="shared" si="64"/>
        <v>1.8109596103132166E-3</v>
      </c>
      <c r="F69" s="53">
        <f t="shared" si="65"/>
        <v>1.8109596103132166E-3</v>
      </c>
      <c r="G69" s="204">
        <f t="shared" si="66"/>
        <v>1.8109596103132166E-3</v>
      </c>
      <c r="H69" s="204">
        <f t="shared" si="72"/>
        <v>1.8109596103132166E-3</v>
      </c>
      <c r="I69" s="204">
        <f t="shared" si="67"/>
        <v>1.8109596103132166E-3</v>
      </c>
      <c r="J69" s="204">
        <f t="shared" si="68"/>
        <v>1.8109596103132166E-3</v>
      </c>
      <c r="K69" s="204">
        <f t="shared" si="69"/>
        <v>1.8109596103132166E-3</v>
      </c>
      <c r="L69" s="204">
        <f t="shared" si="70"/>
        <v>1.8109596103132166E-3</v>
      </c>
      <c r="M69" s="204">
        <f t="shared" si="73"/>
        <v>1.8109596103132166E-3</v>
      </c>
      <c r="N69" s="204">
        <f t="shared" si="74"/>
        <v>1.8109596103132166E-3</v>
      </c>
      <c r="O69" s="364" t="str">
        <f t="shared" si="77"/>
        <v>0%</v>
      </c>
      <c r="P69" s="213">
        <f t="shared" si="71"/>
        <v>1.8109596103132164E-3</v>
      </c>
      <c r="Q69" s="92">
        <f t="shared" si="71"/>
        <v>1.8109596103132166E-3</v>
      </c>
      <c r="R69" s="92">
        <f t="shared" si="71"/>
        <v>1.8109596103132166E-3</v>
      </c>
      <c r="S69" s="92">
        <f t="shared" si="71"/>
        <v>1.8109596103132166E-3</v>
      </c>
      <c r="T69" s="92">
        <f t="shared" si="71"/>
        <v>0</v>
      </c>
      <c r="U69" s="92"/>
      <c r="X69" s="9"/>
      <c r="Y69" s="154"/>
      <c r="Z69" s="154"/>
      <c r="AA69" s="154"/>
    </row>
    <row r="70" spans="1:27" x14ac:dyDescent="0.15">
      <c r="A70" s="42" t="s">
        <v>50</v>
      </c>
      <c r="B70" s="53">
        <f t="shared" si="61"/>
        <v>8.592144136522561E-5</v>
      </c>
      <c r="C70" s="53">
        <f t="shared" si="62"/>
        <v>8.592144136522561E-5</v>
      </c>
      <c r="D70" s="53">
        <f t="shared" si="63"/>
        <v>8.592144136522561E-5</v>
      </c>
      <c r="E70" s="53">
        <f t="shared" si="64"/>
        <v>8.592144136522561E-5</v>
      </c>
      <c r="F70" s="53">
        <f t="shared" si="65"/>
        <v>8.592144136522561E-5</v>
      </c>
      <c r="G70" s="204">
        <f t="shared" si="66"/>
        <v>8.592144136522561E-5</v>
      </c>
      <c r="H70" s="204">
        <f t="shared" si="72"/>
        <v>8.592144136522561E-5</v>
      </c>
      <c r="I70" s="204">
        <f t="shared" si="67"/>
        <v>8.592144136522561E-5</v>
      </c>
      <c r="J70" s="204">
        <f t="shared" si="68"/>
        <v>8.592144136522561E-5</v>
      </c>
      <c r="K70" s="204">
        <f t="shared" si="69"/>
        <v>8.592144136522561E-5</v>
      </c>
      <c r="L70" s="204">
        <f t="shared" si="70"/>
        <v>8.592144136522561E-5</v>
      </c>
      <c r="M70" s="204">
        <f t="shared" si="73"/>
        <v>8.592144136522561E-5</v>
      </c>
      <c r="N70" s="204">
        <f t="shared" si="74"/>
        <v>8.592144136522561E-5</v>
      </c>
      <c r="O70" s="364" t="str">
        <f t="shared" si="77"/>
        <v>0%</v>
      </c>
      <c r="P70" s="213">
        <f t="shared" si="71"/>
        <v>8.592144136522561E-5</v>
      </c>
      <c r="Q70" s="92">
        <f t="shared" si="71"/>
        <v>8.5921441365225624E-5</v>
      </c>
      <c r="R70" s="92">
        <f t="shared" si="71"/>
        <v>8.5921441365225597E-5</v>
      </c>
      <c r="S70" s="92">
        <f t="shared" si="71"/>
        <v>8.592144136522561E-5</v>
      </c>
      <c r="T70" s="92">
        <f t="shared" si="71"/>
        <v>0</v>
      </c>
      <c r="U70" s="92"/>
      <c r="X70" s="9"/>
      <c r="Y70" s="154"/>
      <c r="Z70" s="154"/>
      <c r="AA70" s="154"/>
    </row>
    <row r="71" spans="1:27" x14ac:dyDescent="0.15">
      <c r="A71" s="42" t="s">
        <v>51</v>
      </c>
      <c r="B71" s="53">
        <f t="shared" si="61"/>
        <v>7.2041823913919934E-4</v>
      </c>
      <c r="C71" s="53">
        <f t="shared" si="62"/>
        <v>7.2041823913919934E-4</v>
      </c>
      <c r="D71" s="53">
        <f t="shared" si="63"/>
        <v>7.2041823913919934E-4</v>
      </c>
      <c r="E71" s="53">
        <f t="shared" si="64"/>
        <v>7.2041823913919934E-4</v>
      </c>
      <c r="F71" s="53">
        <f t="shared" si="65"/>
        <v>7.2041823913919934E-4</v>
      </c>
      <c r="G71" s="204">
        <f t="shared" si="66"/>
        <v>7.2041823913919934E-4</v>
      </c>
      <c r="H71" s="204">
        <f t="shared" si="72"/>
        <v>7.2041823913919934E-4</v>
      </c>
      <c r="I71" s="204">
        <f t="shared" si="67"/>
        <v>7.2041823913919934E-4</v>
      </c>
      <c r="J71" s="204">
        <f t="shared" si="68"/>
        <v>7.2041823913919934E-4</v>
      </c>
      <c r="K71" s="204">
        <f t="shared" si="69"/>
        <v>7.2041823913919934E-4</v>
      </c>
      <c r="L71" s="204">
        <f t="shared" si="70"/>
        <v>7.2041823913919934E-4</v>
      </c>
      <c r="M71" s="204">
        <f t="shared" si="73"/>
        <v>7.2041823913919934E-4</v>
      </c>
      <c r="N71" s="204">
        <f t="shared" si="74"/>
        <v>7.2041823913919934E-4</v>
      </c>
      <c r="O71" s="364" t="str">
        <f t="shared" si="77"/>
        <v>0%</v>
      </c>
      <c r="P71" s="213">
        <f t="shared" ref="P71:T86" si="78">IF(P$53=0,0%,SUMPRODUCT(($B$50:$O$50=P$50)*$B$53:$O$53*$B71:$O71)/P$53)</f>
        <v>7.2041823913919934E-4</v>
      </c>
      <c r="Q71" s="92">
        <f t="shared" si="78"/>
        <v>7.2041823913919934E-4</v>
      </c>
      <c r="R71" s="92">
        <f t="shared" si="78"/>
        <v>7.2041823913919934E-4</v>
      </c>
      <c r="S71" s="92">
        <f t="shared" si="78"/>
        <v>7.2041823913919934E-4</v>
      </c>
      <c r="T71" s="92">
        <f t="shared" si="78"/>
        <v>0</v>
      </c>
      <c r="U71" s="92"/>
      <c r="X71" s="9"/>
      <c r="Y71" s="154"/>
      <c r="Z71" s="154"/>
      <c r="AA71" s="154"/>
    </row>
    <row r="72" spans="1:27" x14ac:dyDescent="0.15">
      <c r="A72" s="42" t="s">
        <v>455</v>
      </c>
      <c r="B72" s="53">
        <f t="shared" si="61"/>
        <v>0</v>
      </c>
      <c r="C72" s="53">
        <f t="shared" si="62"/>
        <v>0</v>
      </c>
      <c r="D72" s="53">
        <f t="shared" si="63"/>
        <v>0</v>
      </c>
      <c r="E72" s="53">
        <f t="shared" si="64"/>
        <v>0</v>
      </c>
      <c r="F72" s="53">
        <f t="shared" si="65"/>
        <v>0</v>
      </c>
      <c r="G72" s="204">
        <f t="shared" si="66"/>
        <v>0</v>
      </c>
      <c r="H72" s="204">
        <f t="shared" si="72"/>
        <v>0</v>
      </c>
      <c r="I72" s="204">
        <f t="shared" si="67"/>
        <v>0</v>
      </c>
      <c r="J72" s="204">
        <f t="shared" si="68"/>
        <v>0</v>
      </c>
      <c r="K72" s="204">
        <f t="shared" si="69"/>
        <v>0</v>
      </c>
      <c r="L72" s="204">
        <f t="shared" si="70"/>
        <v>0</v>
      </c>
      <c r="M72" s="204">
        <f t="shared" si="73"/>
        <v>0</v>
      </c>
      <c r="N72" s="204">
        <f t="shared" si="74"/>
        <v>0</v>
      </c>
      <c r="O72" s="364" t="str">
        <f t="shared" si="77"/>
        <v>0%</v>
      </c>
      <c r="P72" s="213">
        <f t="shared" si="78"/>
        <v>0</v>
      </c>
      <c r="Q72" s="92">
        <f t="shared" si="78"/>
        <v>0</v>
      </c>
      <c r="R72" s="92">
        <f t="shared" si="78"/>
        <v>0</v>
      </c>
      <c r="S72" s="92">
        <f t="shared" si="78"/>
        <v>0</v>
      </c>
      <c r="T72" s="92">
        <f t="shared" si="78"/>
        <v>0</v>
      </c>
      <c r="U72" s="92"/>
      <c r="X72" s="9"/>
      <c r="Y72" s="154"/>
      <c r="Z72" s="154"/>
      <c r="AA72" s="154"/>
    </row>
    <row r="73" spans="1:27" x14ac:dyDescent="0.15">
      <c r="A73" s="72" t="s">
        <v>29</v>
      </c>
      <c r="B73" s="61">
        <f t="shared" si="61"/>
        <v>0</v>
      </c>
      <c r="C73" s="61">
        <f t="shared" si="62"/>
        <v>0</v>
      </c>
      <c r="D73" s="61">
        <f t="shared" si="63"/>
        <v>0</v>
      </c>
      <c r="E73" s="61">
        <f t="shared" si="64"/>
        <v>0</v>
      </c>
      <c r="F73" s="61">
        <f t="shared" si="65"/>
        <v>0</v>
      </c>
      <c r="G73" s="205">
        <f t="shared" si="66"/>
        <v>0</v>
      </c>
      <c r="H73" s="205">
        <f t="shared" si="72"/>
        <v>0</v>
      </c>
      <c r="I73" s="205">
        <f t="shared" si="67"/>
        <v>0</v>
      </c>
      <c r="J73" s="205">
        <f t="shared" si="68"/>
        <v>0</v>
      </c>
      <c r="K73" s="205">
        <f t="shared" si="69"/>
        <v>0</v>
      </c>
      <c r="L73" s="205">
        <f t="shared" si="70"/>
        <v>0</v>
      </c>
      <c r="M73" s="205">
        <f t="shared" si="73"/>
        <v>0</v>
      </c>
      <c r="N73" s="205">
        <f t="shared" si="74"/>
        <v>0</v>
      </c>
      <c r="O73" s="364" t="str">
        <f t="shared" si="77"/>
        <v>0%</v>
      </c>
      <c r="P73" s="213">
        <f t="shared" si="78"/>
        <v>0</v>
      </c>
      <c r="Q73" s="92">
        <f t="shared" si="78"/>
        <v>0</v>
      </c>
      <c r="R73" s="92">
        <f t="shared" si="78"/>
        <v>0</v>
      </c>
      <c r="S73" s="92">
        <f t="shared" si="78"/>
        <v>0</v>
      </c>
      <c r="T73" s="92">
        <f t="shared" si="78"/>
        <v>0</v>
      </c>
      <c r="U73" s="92"/>
      <c r="X73" s="9"/>
      <c r="Y73" s="154"/>
      <c r="Z73" s="154"/>
      <c r="AA73" s="154"/>
    </row>
    <row r="74" spans="1:27" x14ac:dyDescent="0.15">
      <c r="A74" s="76" t="s">
        <v>28</v>
      </c>
      <c r="B74" s="93">
        <f t="shared" si="61"/>
        <v>0</v>
      </c>
      <c r="C74" s="93">
        <f t="shared" si="62"/>
        <v>0</v>
      </c>
      <c r="D74" s="93">
        <f t="shared" si="63"/>
        <v>0</v>
      </c>
      <c r="E74" s="93">
        <f t="shared" si="64"/>
        <v>0</v>
      </c>
      <c r="F74" s="93">
        <f t="shared" si="65"/>
        <v>0</v>
      </c>
      <c r="G74" s="206">
        <f t="shared" si="66"/>
        <v>0</v>
      </c>
      <c r="H74" s="206">
        <f t="shared" si="72"/>
        <v>0</v>
      </c>
      <c r="I74" s="206">
        <f t="shared" si="67"/>
        <v>0</v>
      </c>
      <c r="J74" s="206">
        <f t="shared" si="68"/>
        <v>0</v>
      </c>
      <c r="K74" s="206">
        <f t="shared" si="69"/>
        <v>0</v>
      </c>
      <c r="L74" s="206">
        <f t="shared" si="70"/>
        <v>0</v>
      </c>
      <c r="M74" s="206">
        <f t="shared" si="73"/>
        <v>0</v>
      </c>
      <c r="N74" s="206">
        <f t="shared" si="74"/>
        <v>0</v>
      </c>
      <c r="O74" s="364" t="str">
        <f t="shared" si="77"/>
        <v>0%</v>
      </c>
      <c r="P74" s="213">
        <f t="shared" si="78"/>
        <v>0</v>
      </c>
      <c r="Q74" s="92">
        <f t="shared" si="78"/>
        <v>0</v>
      </c>
      <c r="R74" s="92">
        <f t="shared" si="78"/>
        <v>0</v>
      </c>
      <c r="S74" s="92">
        <f t="shared" si="78"/>
        <v>0</v>
      </c>
      <c r="T74" s="92">
        <f t="shared" si="78"/>
        <v>0</v>
      </c>
      <c r="U74" s="92"/>
      <c r="X74" s="9"/>
      <c r="Y74" s="154"/>
      <c r="Z74" s="154"/>
      <c r="AA74" s="154"/>
    </row>
    <row r="75" spans="1:27" x14ac:dyDescent="0.15">
      <c r="A75" s="65" t="s">
        <v>37</v>
      </c>
      <c r="B75" s="39">
        <f t="shared" si="61"/>
        <v>0.99762459732586029</v>
      </c>
      <c r="C75" s="39">
        <f t="shared" si="62"/>
        <v>0.99762459732586029</v>
      </c>
      <c r="D75" s="39">
        <f t="shared" si="63"/>
        <v>0.99762459732586029</v>
      </c>
      <c r="E75" s="39">
        <f t="shared" si="64"/>
        <v>0.99762459732586029</v>
      </c>
      <c r="F75" s="39">
        <f t="shared" si="65"/>
        <v>0.99762459732586029</v>
      </c>
      <c r="G75" s="207">
        <f t="shared" si="66"/>
        <v>0.99762459732586029</v>
      </c>
      <c r="H75" s="207">
        <f t="shared" si="72"/>
        <v>0.99762459732586029</v>
      </c>
      <c r="I75" s="207">
        <f t="shared" si="67"/>
        <v>0.99762459732586029</v>
      </c>
      <c r="J75" s="207">
        <f t="shared" si="68"/>
        <v>0.99762459732586029</v>
      </c>
      <c r="K75" s="207">
        <f t="shared" si="69"/>
        <v>0.99762459732586029</v>
      </c>
      <c r="L75" s="207">
        <f t="shared" si="70"/>
        <v>0.99762459732586029</v>
      </c>
      <c r="M75" s="207">
        <f t="shared" si="73"/>
        <v>0.99762459732586029</v>
      </c>
      <c r="N75" s="207">
        <f t="shared" si="74"/>
        <v>0.99762459732586029</v>
      </c>
      <c r="O75" s="366">
        <f>O76*99.96%</f>
        <v>0</v>
      </c>
      <c r="P75" s="225">
        <f t="shared" si="78"/>
        <v>0.99762459732586029</v>
      </c>
      <c r="Q75" s="226">
        <f t="shared" si="78"/>
        <v>0.99762459732586029</v>
      </c>
      <c r="R75" s="226">
        <f t="shared" si="78"/>
        <v>0.99762459732586029</v>
      </c>
      <c r="S75" s="226">
        <f t="shared" si="78"/>
        <v>0.99762459732586017</v>
      </c>
      <c r="T75" s="226">
        <f t="shared" si="78"/>
        <v>0</v>
      </c>
      <c r="U75" s="226"/>
      <c r="X75" s="9"/>
      <c r="Y75" s="154"/>
      <c r="Z75" s="154"/>
      <c r="AA75" s="154"/>
    </row>
    <row r="76" spans="1:27" x14ac:dyDescent="0.35">
      <c r="A76" s="40" t="s">
        <v>458</v>
      </c>
      <c r="B76" s="41">
        <f t="shared" si="61"/>
        <v>0.99802380684859981</v>
      </c>
      <c r="C76" s="41">
        <f t="shared" si="62"/>
        <v>0.99802380684859981</v>
      </c>
      <c r="D76" s="41">
        <f t="shared" si="63"/>
        <v>0.99802380684859981</v>
      </c>
      <c r="E76" s="41">
        <f t="shared" si="64"/>
        <v>0.99802380684859981</v>
      </c>
      <c r="F76" s="41">
        <f t="shared" si="65"/>
        <v>0.99802380684859981</v>
      </c>
      <c r="G76" s="208">
        <f t="shared" si="66"/>
        <v>0.99802380684859981</v>
      </c>
      <c r="H76" s="208">
        <f t="shared" si="72"/>
        <v>0.99802380684859981</v>
      </c>
      <c r="I76" s="208">
        <f t="shared" si="67"/>
        <v>0.99802380684859981</v>
      </c>
      <c r="J76" s="208">
        <f t="shared" si="68"/>
        <v>0.99802380684859981</v>
      </c>
      <c r="K76" s="208">
        <f t="shared" si="69"/>
        <v>0.99802380684859981</v>
      </c>
      <c r="L76" s="208">
        <f t="shared" si="70"/>
        <v>0.99802380684859981</v>
      </c>
      <c r="M76" s="208">
        <f t="shared" si="73"/>
        <v>0.99802380684859981</v>
      </c>
      <c r="N76" s="208">
        <f t="shared" si="74"/>
        <v>0.99802380684859981</v>
      </c>
      <c r="O76" s="364">
        <f t="shared" ref="O76:O83" si="79">_xlfn.IFNA(VLOOKUP(A76,$W$52:$Y$86,2,0),"0%")</f>
        <v>0</v>
      </c>
      <c r="P76" s="225">
        <f t="shared" si="78"/>
        <v>0.99802380684859981</v>
      </c>
      <c r="Q76" s="226">
        <f t="shared" si="78"/>
        <v>0.99802380684859981</v>
      </c>
      <c r="R76" s="226">
        <f t="shared" si="78"/>
        <v>0.99802380684859993</v>
      </c>
      <c r="S76" s="226">
        <f t="shared" si="78"/>
        <v>0.99802380684859993</v>
      </c>
      <c r="T76" s="226">
        <f t="shared" si="78"/>
        <v>0</v>
      </c>
      <c r="U76" s="226"/>
      <c r="X76" s="9"/>
      <c r="Y76" s="154"/>
      <c r="Z76" s="154"/>
      <c r="AA76" s="154"/>
    </row>
    <row r="77" spans="1:27" x14ac:dyDescent="0.15">
      <c r="A77" s="42" t="s">
        <v>52</v>
      </c>
      <c r="B77" s="53">
        <f t="shared" si="61"/>
        <v>0</v>
      </c>
      <c r="C77" s="53">
        <f t="shared" si="62"/>
        <v>0</v>
      </c>
      <c r="D77" s="53">
        <f t="shared" si="63"/>
        <v>0</v>
      </c>
      <c r="E77" s="53">
        <f t="shared" si="64"/>
        <v>0</v>
      </c>
      <c r="F77" s="53">
        <f t="shared" si="65"/>
        <v>0</v>
      </c>
      <c r="G77" s="204">
        <f t="shared" si="66"/>
        <v>0</v>
      </c>
      <c r="H77" s="204">
        <f t="shared" si="72"/>
        <v>0</v>
      </c>
      <c r="I77" s="204">
        <f t="shared" si="67"/>
        <v>0</v>
      </c>
      <c r="J77" s="204">
        <f t="shared" si="68"/>
        <v>0</v>
      </c>
      <c r="K77" s="204">
        <f t="shared" si="69"/>
        <v>0</v>
      </c>
      <c r="L77" s="204">
        <f t="shared" si="70"/>
        <v>0</v>
      </c>
      <c r="M77" s="204">
        <f t="shared" si="73"/>
        <v>0</v>
      </c>
      <c r="N77" s="204">
        <f t="shared" si="74"/>
        <v>0</v>
      </c>
      <c r="O77" s="364" t="str">
        <f t="shared" si="79"/>
        <v>0%</v>
      </c>
      <c r="P77" s="213">
        <f t="shared" si="78"/>
        <v>0</v>
      </c>
      <c r="Q77" s="92">
        <f t="shared" si="78"/>
        <v>0</v>
      </c>
      <c r="R77" s="92">
        <f t="shared" si="78"/>
        <v>0</v>
      </c>
      <c r="S77" s="92">
        <f t="shared" si="78"/>
        <v>0</v>
      </c>
      <c r="T77" s="92">
        <f t="shared" si="78"/>
        <v>0</v>
      </c>
      <c r="U77" s="92"/>
      <c r="X77" s="9"/>
      <c r="Y77" s="154"/>
      <c r="Z77" s="154"/>
      <c r="AA77" s="154"/>
    </row>
    <row r="78" spans="1:27" x14ac:dyDescent="0.15">
      <c r="A78" s="42" t="s">
        <v>545</v>
      </c>
      <c r="B78" s="53">
        <f t="shared" si="61"/>
        <v>8.9226112186965053E-4</v>
      </c>
      <c r="C78" s="53">
        <f t="shared" si="62"/>
        <v>8.9226112186965053E-4</v>
      </c>
      <c r="D78" s="53">
        <f t="shared" si="63"/>
        <v>8.9226112186965053E-4</v>
      </c>
      <c r="E78" s="53">
        <f t="shared" si="64"/>
        <v>8.9226112186965053E-4</v>
      </c>
      <c r="F78" s="53">
        <f t="shared" si="65"/>
        <v>8.9226112186965053E-4</v>
      </c>
      <c r="G78" s="204">
        <f t="shared" si="66"/>
        <v>8.9226112186965053E-4</v>
      </c>
      <c r="H78" s="204">
        <f t="shared" si="72"/>
        <v>8.9226112186965053E-4</v>
      </c>
      <c r="I78" s="204">
        <f t="shared" si="67"/>
        <v>8.9226112186965053E-4</v>
      </c>
      <c r="J78" s="204">
        <f t="shared" si="68"/>
        <v>8.9226112186965053E-4</v>
      </c>
      <c r="K78" s="204">
        <f t="shared" si="69"/>
        <v>8.9226112186965053E-4</v>
      </c>
      <c r="L78" s="204">
        <f t="shared" si="70"/>
        <v>8.9226112186965053E-4</v>
      </c>
      <c r="M78" s="204">
        <f t="shared" si="73"/>
        <v>8.9226112186965053E-4</v>
      </c>
      <c r="N78" s="204">
        <f t="shared" si="74"/>
        <v>8.9226112186965053E-4</v>
      </c>
      <c r="O78" s="364" t="str">
        <f t="shared" si="79"/>
        <v>0%</v>
      </c>
      <c r="P78" s="213">
        <f t="shared" si="78"/>
        <v>8.9226112186965064E-4</v>
      </c>
      <c r="Q78" s="92">
        <f t="shared" si="78"/>
        <v>8.9226112186965064E-4</v>
      </c>
      <c r="R78" s="92">
        <f t="shared" si="78"/>
        <v>8.9226112186965053E-4</v>
      </c>
      <c r="S78" s="92">
        <f t="shared" si="78"/>
        <v>8.9226112186965053E-4</v>
      </c>
      <c r="T78" s="92">
        <f t="shared" si="78"/>
        <v>0</v>
      </c>
      <c r="U78" s="92"/>
      <c r="X78" s="9"/>
      <c r="Y78" s="154"/>
      <c r="Z78" s="154"/>
      <c r="AA78" s="154"/>
    </row>
    <row r="79" spans="1:27" x14ac:dyDescent="0.15">
      <c r="A79" s="42" t="s">
        <v>544</v>
      </c>
      <c r="B79" s="53">
        <f t="shared" si="61"/>
        <v>1.0244479547392284E-3</v>
      </c>
      <c r="C79" s="53">
        <f t="shared" si="62"/>
        <v>1.0244479547392284E-3</v>
      </c>
      <c r="D79" s="53">
        <f t="shared" si="63"/>
        <v>1.0244479547392284E-3</v>
      </c>
      <c r="E79" s="53">
        <f t="shared" si="64"/>
        <v>1.0244479547392284E-3</v>
      </c>
      <c r="F79" s="53">
        <f t="shared" si="65"/>
        <v>1.0244479547392284E-3</v>
      </c>
      <c r="G79" s="204">
        <f t="shared" si="66"/>
        <v>1.0244479547392284E-3</v>
      </c>
      <c r="H79" s="204">
        <f t="shared" si="72"/>
        <v>1.0244479547392284E-3</v>
      </c>
      <c r="I79" s="204">
        <f t="shared" si="67"/>
        <v>1.0244479547392284E-3</v>
      </c>
      <c r="J79" s="204">
        <f t="shared" si="68"/>
        <v>1.0244479547392284E-3</v>
      </c>
      <c r="K79" s="204">
        <f t="shared" si="69"/>
        <v>1.0244479547392284E-3</v>
      </c>
      <c r="L79" s="204">
        <f t="shared" si="70"/>
        <v>1.0244479547392284E-3</v>
      </c>
      <c r="M79" s="204">
        <f t="shared" si="73"/>
        <v>1.0244479547392284E-3</v>
      </c>
      <c r="N79" s="204">
        <f t="shared" si="74"/>
        <v>1.0244479547392284E-3</v>
      </c>
      <c r="O79" s="364" t="str">
        <f t="shared" si="79"/>
        <v>0%</v>
      </c>
      <c r="P79" s="213">
        <f t="shared" si="78"/>
        <v>1.0244479547392284E-3</v>
      </c>
      <c r="Q79" s="92">
        <f t="shared" si="78"/>
        <v>1.0244479547392286E-3</v>
      </c>
      <c r="R79" s="92">
        <f t="shared" si="78"/>
        <v>1.0244479547392284E-3</v>
      </c>
      <c r="S79" s="92">
        <f t="shared" si="78"/>
        <v>1.0244479547392284E-3</v>
      </c>
      <c r="T79" s="92">
        <f t="shared" si="78"/>
        <v>0</v>
      </c>
      <c r="U79" s="92"/>
      <c r="AA79" s="154"/>
    </row>
    <row r="80" spans="1:27" x14ac:dyDescent="0.15">
      <c r="A80" s="42" t="s">
        <v>53</v>
      </c>
      <c r="B80" s="53">
        <f t="shared" si="61"/>
        <v>6.6093416434788904E-6</v>
      </c>
      <c r="C80" s="53">
        <f t="shared" si="62"/>
        <v>6.6093416434788904E-6</v>
      </c>
      <c r="D80" s="53">
        <f t="shared" si="63"/>
        <v>6.6093416434788904E-6</v>
      </c>
      <c r="E80" s="53">
        <f t="shared" si="64"/>
        <v>6.6093416434788904E-6</v>
      </c>
      <c r="F80" s="53">
        <f t="shared" si="65"/>
        <v>6.6093416434788904E-6</v>
      </c>
      <c r="G80" s="204">
        <f t="shared" si="66"/>
        <v>6.6093416434788904E-6</v>
      </c>
      <c r="H80" s="204">
        <f t="shared" si="72"/>
        <v>6.6093416434788904E-6</v>
      </c>
      <c r="I80" s="204">
        <f t="shared" si="67"/>
        <v>6.6093416434788904E-6</v>
      </c>
      <c r="J80" s="204">
        <f t="shared" si="68"/>
        <v>6.6093416434788904E-6</v>
      </c>
      <c r="K80" s="204">
        <f t="shared" si="69"/>
        <v>6.6093416434788904E-6</v>
      </c>
      <c r="L80" s="204">
        <f t="shared" si="70"/>
        <v>6.6093416434788904E-6</v>
      </c>
      <c r="M80" s="204">
        <f t="shared" si="73"/>
        <v>6.6093416434788904E-6</v>
      </c>
      <c r="N80" s="204">
        <f t="shared" si="74"/>
        <v>6.6093416434788904E-6</v>
      </c>
      <c r="O80" s="364" t="str">
        <f t="shared" si="79"/>
        <v>0%</v>
      </c>
      <c r="P80" s="213">
        <f t="shared" si="78"/>
        <v>6.6093416434788912E-6</v>
      </c>
      <c r="Q80" s="92">
        <f t="shared" si="78"/>
        <v>6.6093416434788904E-6</v>
      </c>
      <c r="R80" s="92">
        <f t="shared" si="78"/>
        <v>6.6093416434788904E-6</v>
      </c>
      <c r="S80" s="92">
        <f t="shared" si="78"/>
        <v>6.6093416434788904E-6</v>
      </c>
      <c r="T80" s="92">
        <f t="shared" si="78"/>
        <v>0</v>
      </c>
      <c r="U80" s="92"/>
      <c r="AA80" s="154"/>
    </row>
    <row r="81" spans="1:27" x14ac:dyDescent="0.15">
      <c r="A81" s="42" t="s">
        <v>54</v>
      </c>
      <c r="B81" s="53">
        <f t="shared" si="61"/>
        <v>5.2874733147831143E-5</v>
      </c>
      <c r="C81" s="53">
        <f t="shared" si="62"/>
        <v>5.2874733147831143E-5</v>
      </c>
      <c r="D81" s="53">
        <f t="shared" si="63"/>
        <v>5.2874733147831143E-5</v>
      </c>
      <c r="E81" s="53">
        <f t="shared" si="64"/>
        <v>5.2874733147831143E-5</v>
      </c>
      <c r="F81" s="53">
        <f t="shared" si="65"/>
        <v>5.2874733147831143E-5</v>
      </c>
      <c r="G81" s="204">
        <f t="shared" si="66"/>
        <v>5.2874733147831143E-5</v>
      </c>
      <c r="H81" s="204">
        <f t="shared" si="72"/>
        <v>5.2874733147831143E-5</v>
      </c>
      <c r="I81" s="204">
        <f t="shared" si="67"/>
        <v>5.2874733147831143E-5</v>
      </c>
      <c r="J81" s="204">
        <f t="shared" si="68"/>
        <v>5.2874733147831143E-5</v>
      </c>
      <c r="K81" s="204">
        <f t="shared" si="69"/>
        <v>5.2874733147831143E-5</v>
      </c>
      <c r="L81" s="204">
        <f t="shared" si="70"/>
        <v>5.2874733147831143E-5</v>
      </c>
      <c r="M81" s="204">
        <f t="shared" si="73"/>
        <v>5.2874733147831143E-5</v>
      </c>
      <c r="N81" s="204">
        <f t="shared" si="74"/>
        <v>5.2874733147831143E-5</v>
      </c>
      <c r="O81" s="364" t="str">
        <f t="shared" si="79"/>
        <v>0%</v>
      </c>
      <c r="P81" s="213">
        <f t="shared" si="78"/>
        <v>5.287473314783115E-5</v>
      </c>
      <c r="Q81" s="92">
        <f t="shared" si="78"/>
        <v>5.2874733147831143E-5</v>
      </c>
      <c r="R81" s="92">
        <f t="shared" si="78"/>
        <v>5.2874733147831143E-5</v>
      </c>
      <c r="S81" s="92">
        <f t="shared" si="78"/>
        <v>5.2874733147831143E-5</v>
      </c>
      <c r="T81" s="92">
        <f t="shared" si="78"/>
        <v>0</v>
      </c>
      <c r="U81" s="92"/>
      <c r="AA81" s="154"/>
    </row>
    <row r="82" spans="1:27" x14ac:dyDescent="0.15">
      <c r="A82" s="72" t="s">
        <v>38</v>
      </c>
      <c r="B82" s="61">
        <f t="shared" si="61"/>
        <v>0</v>
      </c>
      <c r="C82" s="61">
        <f t="shared" si="62"/>
        <v>0</v>
      </c>
      <c r="D82" s="61">
        <f t="shared" si="63"/>
        <v>0</v>
      </c>
      <c r="E82" s="61">
        <f t="shared" si="64"/>
        <v>0</v>
      </c>
      <c r="F82" s="61">
        <f t="shared" si="65"/>
        <v>0</v>
      </c>
      <c r="G82" s="205">
        <f t="shared" si="66"/>
        <v>0</v>
      </c>
      <c r="H82" s="205">
        <f t="shared" si="72"/>
        <v>0</v>
      </c>
      <c r="I82" s="205">
        <f t="shared" si="67"/>
        <v>0</v>
      </c>
      <c r="J82" s="205">
        <f t="shared" si="68"/>
        <v>0</v>
      </c>
      <c r="K82" s="205">
        <f t="shared" si="69"/>
        <v>0</v>
      </c>
      <c r="L82" s="205">
        <f t="shared" si="70"/>
        <v>0</v>
      </c>
      <c r="M82" s="205">
        <f t="shared" si="73"/>
        <v>0</v>
      </c>
      <c r="N82" s="205">
        <f t="shared" si="74"/>
        <v>0</v>
      </c>
      <c r="O82" s="364" t="str">
        <f t="shared" si="79"/>
        <v>0%</v>
      </c>
      <c r="P82" s="213">
        <f t="shared" si="78"/>
        <v>0</v>
      </c>
      <c r="Q82" s="92">
        <f t="shared" si="78"/>
        <v>0</v>
      </c>
      <c r="R82" s="92">
        <f t="shared" si="78"/>
        <v>0</v>
      </c>
      <c r="S82" s="92">
        <f t="shared" si="78"/>
        <v>0</v>
      </c>
      <c r="T82" s="92">
        <f t="shared" si="78"/>
        <v>0</v>
      </c>
      <c r="U82" s="92"/>
      <c r="AA82" s="154"/>
    </row>
    <row r="83" spans="1:27" x14ac:dyDescent="0.15">
      <c r="A83" s="76" t="s">
        <v>28</v>
      </c>
      <c r="B83" s="93">
        <f t="shared" si="61"/>
        <v>0</v>
      </c>
      <c r="C83" s="93">
        <f t="shared" si="62"/>
        <v>0</v>
      </c>
      <c r="D83" s="93">
        <f t="shared" si="63"/>
        <v>0</v>
      </c>
      <c r="E83" s="93">
        <f t="shared" si="64"/>
        <v>0</v>
      </c>
      <c r="F83" s="93">
        <f t="shared" si="65"/>
        <v>0</v>
      </c>
      <c r="G83" s="206">
        <f t="shared" si="66"/>
        <v>0</v>
      </c>
      <c r="H83" s="206">
        <f t="shared" si="72"/>
        <v>0</v>
      </c>
      <c r="I83" s="206">
        <f t="shared" si="67"/>
        <v>0</v>
      </c>
      <c r="J83" s="206">
        <f t="shared" si="68"/>
        <v>0</v>
      </c>
      <c r="K83" s="206">
        <f t="shared" si="69"/>
        <v>0</v>
      </c>
      <c r="L83" s="206">
        <f t="shared" si="70"/>
        <v>0</v>
      </c>
      <c r="M83" s="206">
        <f t="shared" si="73"/>
        <v>0</v>
      </c>
      <c r="N83" s="206">
        <f t="shared" si="74"/>
        <v>0</v>
      </c>
      <c r="O83" s="364" t="str">
        <f t="shared" si="79"/>
        <v>0%</v>
      </c>
      <c r="P83" s="213">
        <f t="shared" si="78"/>
        <v>0</v>
      </c>
      <c r="Q83" s="92">
        <f t="shared" si="78"/>
        <v>0</v>
      </c>
      <c r="R83" s="92">
        <f t="shared" si="78"/>
        <v>0</v>
      </c>
      <c r="S83" s="92">
        <f t="shared" si="78"/>
        <v>0</v>
      </c>
      <c r="T83" s="92">
        <f t="shared" si="78"/>
        <v>0</v>
      </c>
      <c r="U83" s="92"/>
      <c r="AA83" s="154"/>
    </row>
    <row r="84" spans="1:27" x14ac:dyDescent="0.15">
      <c r="A84" s="65" t="s">
        <v>36</v>
      </c>
      <c r="B84" s="39">
        <f t="shared" si="61"/>
        <v>0.99957700213481737</v>
      </c>
      <c r="C84" s="39">
        <f t="shared" si="62"/>
        <v>0.99957700213481737</v>
      </c>
      <c r="D84" s="39">
        <f t="shared" si="63"/>
        <v>0.99957700213481737</v>
      </c>
      <c r="E84" s="39">
        <f t="shared" si="64"/>
        <v>0.99957700213481737</v>
      </c>
      <c r="F84" s="39">
        <f t="shared" si="65"/>
        <v>0.99957700213481737</v>
      </c>
      <c r="G84" s="207">
        <f t="shared" si="66"/>
        <v>0.99957700213481737</v>
      </c>
      <c r="H84" s="207">
        <f t="shared" si="72"/>
        <v>0.99957700213481737</v>
      </c>
      <c r="I84" s="207">
        <f t="shared" si="67"/>
        <v>0.99957700213481737</v>
      </c>
      <c r="J84" s="207">
        <f t="shared" si="68"/>
        <v>0.99957700213481737</v>
      </c>
      <c r="K84" s="207">
        <f t="shared" si="69"/>
        <v>0.99957700213481737</v>
      </c>
      <c r="L84" s="207">
        <f t="shared" si="70"/>
        <v>0.99957700213481737</v>
      </c>
      <c r="M84" s="207">
        <f t="shared" si="73"/>
        <v>0.99957700213481737</v>
      </c>
      <c r="N84" s="207">
        <f t="shared" si="74"/>
        <v>0.99957700213481737</v>
      </c>
      <c r="O84" s="364">
        <f>O85</f>
        <v>0</v>
      </c>
      <c r="P84" s="225">
        <f t="shared" si="78"/>
        <v>0.99957700213481737</v>
      </c>
      <c r="Q84" s="226">
        <f t="shared" si="78"/>
        <v>0.99957700213481737</v>
      </c>
      <c r="R84" s="226">
        <f t="shared" si="78"/>
        <v>0.99957700213481737</v>
      </c>
      <c r="S84" s="226">
        <f t="shared" si="78"/>
        <v>0.99957700213481748</v>
      </c>
      <c r="T84" s="226">
        <f t="shared" si="78"/>
        <v>0</v>
      </c>
      <c r="U84" s="226"/>
      <c r="AA84" s="154"/>
    </row>
    <row r="85" spans="1:27" x14ac:dyDescent="0.35">
      <c r="A85" s="40" t="s">
        <v>460</v>
      </c>
      <c r="B85" s="41">
        <f t="shared" si="61"/>
        <v>0.99957700213481737</v>
      </c>
      <c r="C85" s="41">
        <f t="shared" si="62"/>
        <v>0.99957700213481737</v>
      </c>
      <c r="D85" s="41">
        <f t="shared" si="63"/>
        <v>0.99957700213481737</v>
      </c>
      <c r="E85" s="41">
        <f t="shared" si="64"/>
        <v>0.99957700213481737</v>
      </c>
      <c r="F85" s="41">
        <f t="shared" si="65"/>
        <v>0.99957700213481737</v>
      </c>
      <c r="G85" s="208">
        <f t="shared" si="66"/>
        <v>0.99957700213481737</v>
      </c>
      <c r="H85" s="208">
        <f t="shared" si="72"/>
        <v>0.99957700213481737</v>
      </c>
      <c r="I85" s="208">
        <f t="shared" si="67"/>
        <v>0.99957700213481737</v>
      </c>
      <c r="J85" s="208">
        <f t="shared" si="68"/>
        <v>0.99957700213481737</v>
      </c>
      <c r="K85" s="208">
        <f t="shared" si="69"/>
        <v>0.99957700213481737</v>
      </c>
      <c r="L85" s="208">
        <f t="shared" si="70"/>
        <v>0.99957700213481737</v>
      </c>
      <c r="M85" s="208">
        <f t="shared" si="73"/>
        <v>0.99957700213481737</v>
      </c>
      <c r="N85" s="208">
        <f t="shared" si="74"/>
        <v>0.99957700213481737</v>
      </c>
      <c r="O85" s="364">
        <f t="shared" ref="O85:O94" si="80">_xlfn.IFNA(VLOOKUP(A85,$W$52:$Y$86,2,0),"0%")</f>
        <v>0</v>
      </c>
      <c r="P85" s="225">
        <f t="shared" si="78"/>
        <v>0.99957700213481737</v>
      </c>
      <c r="Q85" s="226">
        <f t="shared" si="78"/>
        <v>0.99957700213481737</v>
      </c>
      <c r="R85" s="226">
        <f t="shared" si="78"/>
        <v>0.99957700213481737</v>
      </c>
      <c r="S85" s="226">
        <f t="shared" si="78"/>
        <v>0.99957700213481748</v>
      </c>
      <c r="T85" s="226">
        <f t="shared" si="78"/>
        <v>0</v>
      </c>
      <c r="U85" s="226"/>
      <c r="AA85" s="154"/>
    </row>
    <row r="86" spans="1:27" x14ac:dyDescent="0.15">
      <c r="A86" s="42" t="s">
        <v>55</v>
      </c>
      <c r="B86" s="53">
        <f t="shared" si="61"/>
        <v>3.9656049860873359E-5</v>
      </c>
      <c r="C86" s="53">
        <f t="shared" si="62"/>
        <v>3.9656049860873359E-5</v>
      </c>
      <c r="D86" s="53">
        <f t="shared" si="63"/>
        <v>3.9656049860873359E-5</v>
      </c>
      <c r="E86" s="53">
        <f t="shared" si="64"/>
        <v>3.9656049860873359E-5</v>
      </c>
      <c r="F86" s="53">
        <f t="shared" si="65"/>
        <v>3.9656049860873359E-5</v>
      </c>
      <c r="G86" s="204">
        <f t="shared" si="66"/>
        <v>3.9656049860873359E-5</v>
      </c>
      <c r="H86" s="204">
        <f t="shared" si="72"/>
        <v>3.9656049860873359E-5</v>
      </c>
      <c r="I86" s="204">
        <f t="shared" si="67"/>
        <v>3.9656049860873359E-5</v>
      </c>
      <c r="J86" s="204">
        <f t="shared" si="68"/>
        <v>3.9656049860873359E-5</v>
      </c>
      <c r="K86" s="204">
        <f t="shared" si="69"/>
        <v>3.9656049860873359E-5</v>
      </c>
      <c r="L86" s="204">
        <f t="shared" si="70"/>
        <v>3.9656049860873359E-5</v>
      </c>
      <c r="M86" s="204">
        <f t="shared" si="73"/>
        <v>3.9656049860873359E-5</v>
      </c>
      <c r="N86" s="204">
        <f t="shared" si="74"/>
        <v>3.9656049860873359E-5</v>
      </c>
      <c r="O86" s="364" t="str">
        <f t="shared" si="80"/>
        <v>0%</v>
      </c>
      <c r="P86" s="213">
        <f t="shared" si="78"/>
        <v>3.9656049860873359E-5</v>
      </c>
      <c r="Q86" s="92">
        <f t="shared" si="78"/>
        <v>3.9656049860873359E-5</v>
      </c>
      <c r="R86" s="92">
        <f t="shared" si="78"/>
        <v>3.9656049860873366E-5</v>
      </c>
      <c r="S86" s="92">
        <f t="shared" si="78"/>
        <v>3.9656049860873359E-5</v>
      </c>
      <c r="T86" s="92">
        <f t="shared" si="78"/>
        <v>0</v>
      </c>
      <c r="U86" s="92"/>
      <c r="AA86" s="154"/>
    </row>
    <row r="87" spans="1:27" x14ac:dyDescent="0.15">
      <c r="A87" s="42" t="s">
        <v>56</v>
      </c>
      <c r="B87" s="53">
        <f t="shared" si="61"/>
        <v>3.9656049860873359E-5</v>
      </c>
      <c r="C87" s="53">
        <f t="shared" si="62"/>
        <v>3.9656049860873359E-5</v>
      </c>
      <c r="D87" s="53">
        <f t="shared" si="63"/>
        <v>3.9656049860873359E-5</v>
      </c>
      <c r="E87" s="53">
        <f t="shared" si="64"/>
        <v>3.9656049860873359E-5</v>
      </c>
      <c r="F87" s="53">
        <f t="shared" si="65"/>
        <v>3.9656049860873359E-5</v>
      </c>
      <c r="G87" s="204">
        <f t="shared" si="66"/>
        <v>3.9656049860873359E-5</v>
      </c>
      <c r="H87" s="204">
        <f t="shared" si="72"/>
        <v>3.9656049860873359E-5</v>
      </c>
      <c r="I87" s="204">
        <f t="shared" si="67"/>
        <v>3.9656049860873359E-5</v>
      </c>
      <c r="J87" s="204">
        <f t="shared" si="68"/>
        <v>3.9656049860873359E-5</v>
      </c>
      <c r="K87" s="204">
        <f t="shared" si="69"/>
        <v>3.9656049860873359E-5</v>
      </c>
      <c r="L87" s="204">
        <f t="shared" si="70"/>
        <v>3.9656049860873359E-5</v>
      </c>
      <c r="M87" s="204">
        <f t="shared" si="73"/>
        <v>3.9656049860873359E-5</v>
      </c>
      <c r="N87" s="204">
        <f t="shared" si="74"/>
        <v>3.9656049860873359E-5</v>
      </c>
      <c r="O87" s="364" t="str">
        <f t="shared" si="80"/>
        <v>0%</v>
      </c>
      <c r="P87" s="213">
        <f t="shared" ref="P87:T93" si="81">IF(P$53=0,0%,SUMPRODUCT(($B$50:$O$50=P$50)*$B$53:$O$53*$B87:$O87)/P$53)</f>
        <v>3.9656049860873359E-5</v>
      </c>
      <c r="Q87" s="92">
        <f t="shared" si="81"/>
        <v>3.9656049860873359E-5</v>
      </c>
      <c r="R87" s="92">
        <f t="shared" si="81"/>
        <v>3.9656049860873366E-5</v>
      </c>
      <c r="S87" s="92">
        <f t="shared" si="81"/>
        <v>3.9656049860873359E-5</v>
      </c>
      <c r="T87" s="92">
        <f t="shared" si="81"/>
        <v>0</v>
      </c>
      <c r="U87" s="92"/>
      <c r="AA87" s="154"/>
    </row>
    <row r="88" spans="1:27" x14ac:dyDescent="0.15">
      <c r="A88" s="42" t="s">
        <v>57</v>
      </c>
      <c r="B88" s="53">
        <f t="shared" si="61"/>
        <v>6.6093416434788904E-6</v>
      </c>
      <c r="C88" s="53">
        <f t="shared" si="62"/>
        <v>6.6093416434788904E-6</v>
      </c>
      <c r="D88" s="53">
        <f t="shared" si="63"/>
        <v>6.6093416434788904E-6</v>
      </c>
      <c r="E88" s="53">
        <f t="shared" si="64"/>
        <v>6.6093416434788904E-6</v>
      </c>
      <c r="F88" s="53">
        <f t="shared" si="65"/>
        <v>6.6093416434788904E-6</v>
      </c>
      <c r="G88" s="204">
        <f t="shared" si="66"/>
        <v>6.6093416434788904E-6</v>
      </c>
      <c r="H88" s="204">
        <f t="shared" si="72"/>
        <v>6.6093416434788904E-6</v>
      </c>
      <c r="I88" s="204">
        <f t="shared" si="67"/>
        <v>6.6093416434788904E-6</v>
      </c>
      <c r="J88" s="204">
        <f t="shared" si="68"/>
        <v>6.6093416434788904E-6</v>
      </c>
      <c r="K88" s="204">
        <f t="shared" si="69"/>
        <v>6.6093416434788904E-6</v>
      </c>
      <c r="L88" s="204">
        <f t="shared" si="70"/>
        <v>6.6093416434788904E-6</v>
      </c>
      <c r="M88" s="204">
        <f t="shared" si="73"/>
        <v>6.6093416434788904E-6</v>
      </c>
      <c r="N88" s="204">
        <f t="shared" si="74"/>
        <v>6.6093416434788904E-6</v>
      </c>
      <c r="O88" s="364" t="str">
        <f t="shared" si="80"/>
        <v>0%</v>
      </c>
      <c r="P88" s="213">
        <f t="shared" si="81"/>
        <v>6.6093416434788912E-6</v>
      </c>
      <c r="Q88" s="92">
        <f t="shared" si="81"/>
        <v>6.6093416434788904E-6</v>
      </c>
      <c r="R88" s="92">
        <f t="shared" si="81"/>
        <v>6.6093416434788904E-6</v>
      </c>
      <c r="S88" s="92">
        <f t="shared" si="81"/>
        <v>6.6093416434788904E-6</v>
      </c>
      <c r="T88" s="92">
        <f t="shared" si="81"/>
        <v>0</v>
      </c>
      <c r="U88" s="92"/>
      <c r="AA88" s="154"/>
    </row>
    <row r="89" spans="1:27" x14ac:dyDescent="0.15">
      <c r="A89" s="42" t="s">
        <v>58</v>
      </c>
      <c r="B89" s="53">
        <f t="shared" si="61"/>
        <v>3.3707642381742355E-4</v>
      </c>
      <c r="C89" s="53">
        <f t="shared" si="62"/>
        <v>3.3707642381742355E-4</v>
      </c>
      <c r="D89" s="53">
        <f t="shared" si="63"/>
        <v>3.3707642381742355E-4</v>
      </c>
      <c r="E89" s="53">
        <f t="shared" si="64"/>
        <v>3.3707642381742355E-4</v>
      </c>
      <c r="F89" s="53">
        <f t="shared" si="65"/>
        <v>3.3707642381742355E-4</v>
      </c>
      <c r="G89" s="204">
        <f t="shared" si="66"/>
        <v>3.3707642381742355E-4</v>
      </c>
      <c r="H89" s="204">
        <f t="shared" si="72"/>
        <v>3.3707642381742355E-4</v>
      </c>
      <c r="I89" s="204">
        <f t="shared" si="67"/>
        <v>3.3707642381742355E-4</v>
      </c>
      <c r="J89" s="204">
        <f t="shared" si="68"/>
        <v>3.3707642381742355E-4</v>
      </c>
      <c r="K89" s="204">
        <f t="shared" si="69"/>
        <v>3.3707642381742355E-4</v>
      </c>
      <c r="L89" s="204">
        <f t="shared" si="70"/>
        <v>3.3707642381742355E-4</v>
      </c>
      <c r="M89" s="204">
        <f t="shared" si="73"/>
        <v>3.3707642381742355E-4</v>
      </c>
      <c r="N89" s="204">
        <f t="shared" si="74"/>
        <v>3.3707642381742355E-4</v>
      </c>
      <c r="O89" s="364" t="str">
        <f t="shared" si="80"/>
        <v>0%</v>
      </c>
      <c r="P89" s="213">
        <f t="shared" si="81"/>
        <v>3.3707642381742355E-4</v>
      </c>
      <c r="Q89" s="92">
        <f t="shared" si="81"/>
        <v>3.3707642381742355E-4</v>
      </c>
      <c r="R89" s="92">
        <f t="shared" si="81"/>
        <v>3.3707642381742349E-4</v>
      </c>
      <c r="S89" s="92">
        <f t="shared" si="81"/>
        <v>3.3707642381742355E-4</v>
      </c>
      <c r="T89" s="92">
        <f t="shared" si="81"/>
        <v>0</v>
      </c>
      <c r="U89" s="92"/>
      <c r="AA89" s="154"/>
    </row>
    <row r="90" spans="1:27" x14ac:dyDescent="0.15">
      <c r="A90" s="72" t="s">
        <v>39</v>
      </c>
      <c r="B90" s="61">
        <f t="shared" si="61"/>
        <v>0</v>
      </c>
      <c r="C90" s="61">
        <f t="shared" si="62"/>
        <v>0</v>
      </c>
      <c r="D90" s="61">
        <f t="shared" si="63"/>
        <v>0</v>
      </c>
      <c r="E90" s="61">
        <f t="shared" si="64"/>
        <v>0</v>
      </c>
      <c r="F90" s="61">
        <f t="shared" si="65"/>
        <v>0</v>
      </c>
      <c r="G90" s="205">
        <f t="shared" si="66"/>
        <v>0</v>
      </c>
      <c r="H90" s="205">
        <f t="shared" si="72"/>
        <v>0</v>
      </c>
      <c r="I90" s="205">
        <f t="shared" si="67"/>
        <v>0</v>
      </c>
      <c r="J90" s="205">
        <f t="shared" si="68"/>
        <v>0</v>
      </c>
      <c r="K90" s="205">
        <f t="shared" si="69"/>
        <v>0</v>
      </c>
      <c r="L90" s="205">
        <f t="shared" si="70"/>
        <v>0</v>
      </c>
      <c r="M90" s="205">
        <f t="shared" si="73"/>
        <v>0</v>
      </c>
      <c r="N90" s="205">
        <f t="shared" si="74"/>
        <v>0</v>
      </c>
      <c r="O90" s="364" t="str">
        <f t="shared" si="80"/>
        <v>0%</v>
      </c>
      <c r="P90" s="213">
        <f t="shared" si="81"/>
        <v>0</v>
      </c>
      <c r="Q90" s="92">
        <f t="shared" si="81"/>
        <v>0</v>
      </c>
      <c r="R90" s="92">
        <f t="shared" si="81"/>
        <v>0</v>
      </c>
      <c r="S90" s="92">
        <f t="shared" si="81"/>
        <v>0</v>
      </c>
      <c r="T90" s="92">
        <f t="shared" si="81"/>
        <v>0</v>
      </c>
      <c r="U90" s="92"/>
      <c r="AA90" s="154"/>
    </row>
    <row r="91" spans="1:27" x14ac:dyDescent="0.15">
      <c r="A91" s="76" t="s">
        <v>28</v>
      </c>
      <c r="B91" s="93">
        <f t="shared" si="61"/>
        <v>0</v>
      </c>
      <c r="C91" s="93">
        <f t="shared" si="62"/>
        <v>0</v>
      </c>
      <c r="D91" s="93">
        <f t="shared" si="63"/>
        <v>0</v>
      </c>
      <c r="E91" s="93">
        <f t="shared" si="64"/>
        <v>0</v>
      </c>
      <c r="F91" s="93">
        <f t="shared" si="65"/>
        <v>0</v>
      </c>
      <c r="G91" s="206">
        <f t="shared" si="66"/>
        <v>0</v>
      </c>
      <c r="H91" s="206">
        <f t="shared" si="72"/>
        <v>0</v>
      </c>
      <c r="I91" s="206">
        <f t="shared" si="67"/>
        <v>0</v>
      </c>
      <c r="J91" s="206">
        <f t="shared" si="68"/>
        <v>0</v>
      </c>
      <c r="K91" s="206">
        <f t="shared" si="69"/>
        <v>0</v>
      </c>
      <c r="L91" s="206">
        <f t="shared" si="70"/>
        <v>0</v>
      </c>
      <c r="M91" s="206">
        <f t="shared" si="73"/>
        <v>0</v>
      </c>
      <c r="N91" s="206">
        <f t="shared" si="74"/>
        <v>0</v>
      </c>
      <c r="O91" s="364" t="str">
        <f t="shared" si="80"/>
        <v>0%</v>
      </c>
      <c r="P91" s="213">
        <f t="shared" si="81"/>
        <v>0</v>
      </c>
      <c r="Q91" s="92">
        <f t="shared" si="81"/>
        <v>0</v>
      </c>
      <c r="R91" s="92">
        <f t="shared" si="81"/>
        <v>0</v>
      </c>
      <c r="S91" s="92">
        <f t="shared" si="81"/>
        <v>0</v>
      </c>
      <c r="T91" s="92">
        <f t="shared" si="81"/>
        <v>0</v>
      </c>
      <c r="U91" s="92"/>
      <c r="AA91" s="154"/>
    </row>
    <row r="92" spans="1:27" x14ac:dyDescent="0.15">
      <c r="A92" s="81" t="s">
        <v>478</v>
      </c>
      <c r="B92" s="8">
        <f>F46</f>
        <v>0</v>
      </c>
      <c r="C92" s="8">
        <f>K46</f>
        <v>7.0000000000000001E-3</v>
      </c>
      <c r="D92" s="8">
        <f>P46</f>
        <v>1E-3</v>
      </c>
      <c r="E92" s="8">
        <f>U46</f>
        <v>0.02</v>
      </c>
      <c r="F92" s="8">
        <f>Z46</f>
        <v>5.0000000000000001E-3</v>
      </c>
      <c r="G92" s="201">
        <f>AE46</f>
        <v>0</v>
      </c>
      <c r="H92" s="201">
        <f t="shared" si="72"/>
        <v>0</v>
      </c>
      <c r="I92" s="201">
        <f t="shared" si="67"/>
        <v>0</v>
      </c>
      <c r="J92" s="201">
        <f t="shared" si="68"/>
        <v>0</v>
      </c>
      <c r="K92" s="201">
        <f t="shared" si="69"/>
        <v>0</v>
      </c>
      <c r="L92" s="201">
        <f t="shared" si="70"/>
        <v>0</v>
      </c>
      <c r="M92" s="201">
        <f t="shared" si="73"/>
        <v>0</v>
      </c>
      <c r="N92" s="201">
        <f t="shared" si="74"/>
        <v>0</v>
      </c>
      <c r="O92" s="364" t="str">
        <f t="shared" si="80"/>
        <v>0%</v>
      </c>
      <c r="P92" s="213">
        <f t="shared" si="81"/>
        <v>1.3521739130434782E-2</v>
      </c>
      <c r="Q92" s="92">
        <f t="shared" si="81"/>
        <v>8.1481481481481487E-4</v>
      </c>
      <c r="R92" s="92">
        <f t="shared" si="81"/>
        <v>0</v>
      </c>
      <c r="S92" s="92">
        <f t="shared" si="81"/>
        <v>0</v>
      </c>
      <c r="T92" s="92">
        <f t="shared" si="81"/>
        <v>0</v>
      </c>
      <c r="U92" s="92"/>
      <c r="AA92" s="154"/>
    </row>
    <row r="93" spans="1:27" x14ac:dyDescent="0.15">
      <c r="A93" s="81" t="s">
        <v>479</v>
      </c>
      <c r="B93" s="8">
        <f>G46</f>
        <v>0</v>
      </c>
      <c r="C93" s="8">
        <f>L46</f>
        <v>1E-3</v>
      </c>
      <c r="D93" s="8">
        <f>Q46</f>
        <v>2.5000000000000001E-2</v>
      </c>
      <c r="E93" s="8">
        <f>V46</f>
        <v>0</v>
      </c>
      <c r="F93" s="8">
        <f>AA46</f>
        <v>0</v>
      </c>
      <c r="G93" s="201">
        <f>AF46</f>
        <v>0</v>
      </c>
      <c r="H93" s="201">
        <f t="shared" si="72"/>
        <v>0</v>
      </c>
      <c r="I93" s="201">
        <f t="shared" si="67"/>
        <v>0</v>
      </c>
      <c r="J93" s="201">
        <f t="shared" si="68"/>
        <v>0</v>
      </c>
      <c r="K93" s="201">
        <f t="shared" si="69"/>
        <v>0</v>
      </c>
      <c r="L93" s="201">
        <f t="shared" si="70"/>
        <v>0</v>
      </c>
      <c r="M93" s="201">
        <f t="shared" si="73"/>
        <v>0</v>
      </c>
      <c r="N93" s="201">
        <f t="shared" si="74"/>
        <v>0</v>
      </c>
      <c r="O93" s="364" t="str">
        <f t="shared" si="80"/>
        <v>0%</v>
      </c>
      <c r="P93" s="213">
        <f t="shared" si="81"/>
        <v>1.5217391304347826E-3</v>
      </c>
      <c r="Q93" s="92">
        <f t="shared" si="81"/>
        <v>0</v>
      </c>
      <c r="R93" s="92">
        <f t="shared" si="81"/>
        <v>0</v>
      </c>
      <c r="S93" s="92">
        <f t="shared" si="81"/>
        <v>0</v>
      </c>
      <c r="T93" s="92">
        <f t="shared" si="81"/>
        <v>0</v>
      </c>
      <c r="U93" s="92"/>
      <c r="AA93" s="154"/>
    </row>
    <row r="94" spans="1:27" x14ac:dyDescent="0.15">
      <c r="O94" s="364" t="str">
        <f t="shared" si="80"/>
        <v>0%</v>
      </c>
    </row>
  </sheetData>
  <mergeCells count="33">
    <mergeCell ref="AS4:AW4"/>
    <mergeCell ref="AX4:BB4"/>
    <mergeCell ref="BC4:BG4"/>
    <mergeCell ref="A48:K48"/>
    <mergeCell ref="A49:O49"/>
    <mergeCell ref="P49:U49"/>
    <mergeCell ref="W49:X49"/>
    <mergeCell ref="E4:I4"/>
    <mergeCell ref="J4:N4"/>
    <mergeCell ref="O4:S4"/>
    <mergeCell ref="T4:X4"/>
    <mergeCell ref="Y4:AC4"/>
    <mergeCell ref="B2:C2"/>
    <mergeCell ref="D2:D3"/>
    <mergeCell ref="E2:M2"/>
    <mergeCell ref="E3:I3"/>
    <mergeCell ref="J3:N3"/>
    <mergeCell ref="O3:S3"/>
    <mergeCell ref="BH3:BL3"/>
    <mergeCell ref="BH4:BL4"/>
    <mergeCell ref="BM3:BQ3"/>
    <mergeCell ref="BM4:BQ4"/>
    <mergeCell ref="AX3:BB3"/>
    <mergeCell ref="BC3:BG3"/>
    <mergeCell ref="AD4:AH4"/>
    <mergeCell ref="AI4:AM4"/>
    <mergeCell ref="AN4:AR4"/>
    <mergeCell ref="T3:X3"/>
    <mergeCell ref="Y3:AC3"/>
    <mergeCell ref="AD3:AH3"/>
    <mergeCell ref="AI3:AM3"/>
    <mergeCell ref="AN3:AR3"/>
    <mergeCell ref="AS3:AW3"/>
  </mergeCells>
  <phoneticPr fontId="2" type="noConversion"/>
  <conditionalFormatting sqref="H21:I21">
    <cfRule type="cellIs" dxfId="11727" priority="402" operator="lessThan">
      <formula>#REF!</formula>
    </cfRule>
  </conditionalFormatting>
  <conditionalFormatting sqref="H9:I9">
    <cfRule type="cellIs" dxfId="11726" priority="404" operator="lessThan">
      <formula>#REF!</formula>
    </cfRule>
    <cfRule type="cellIs" dxfId="11725" priority="405" operator="greaterThan">
      <formula>#REF!</formula>
    </cfRule>
  </conditionalFormatting>
  <conditionalFormatting sqref="H10:I10">
    <cfRule type="cellIs" dxfId="11724" priority="403" operator="lessThan">
      <formula>#REF!</formula>
    </cfRule>
  </conditionalFormatting>
  <conditionalFormatting sqref="H11:I11">
    <cfRule type="cellIs" dxfId="11723" priority="401" operator="lessThan">
      <formula>#REF!</formula>
    </cfRule>
  </conditionalFormatting>
  <conditionalFormatting sqref="H12:I12">
    <cfRule type="cellIs" dxfId="11722" priority="400" operator="lessThan">
      <formula>#REF!</formula>
    </cfRule>
  </conditionalFormatting>
  <conditionalFormatting sqref="O19 O17">
    <cfRule type="cellIs" dxfId="11721" priority="399" operator="greaterThan">
      <formula>#REF!</formula>
    </cfRule>
  </conditionalFormatting>
  <conditionalFormatting sqref="H20:I20">
    <cfRule type="cellIs" dxfId="11720" priority="406" operator="lessThan">
      <formula>#REF!</formula>
    </cfRule>
    <cfRule type="cellIs" dxfId="11719" priority="407" operator="lessThan">
      <formula>#REF!</formula>
    </cfRule>
  </conditionalFormatting>
  <conditionalFormatting sqref="M21">
    <cfRule type="cellIs" dxfId="11718" priority="396" operator="lessThan">
      <formula>#REF!</formula>
    </cfRule>
  </conditionalFormatting>
  <conditionalFormatting sqref="M11:N11">
    <cfRule type="cellIs" dxfId="11717" priority="395" operator="lessThan">
      <formula>#REF!</formula>
    </cfRule>
  </conditionalFormatting>
  <conditionalFormatting sqref="M12:N12">
    <cfRule type="cellIs" dxfId="11716" priority="394" operator="lessThan">
      <formula>#REF!</formula>
    </cfRule>
  </conditionalFormatting>
  <conditionalFormatting sqref="M20">
    <cfRule type="cellIs" dxfId="11715" priority="397" operator="lessThan">
      <formula>#REF!</formula>
    </cfRule>
    <cfRule type="cellIs" dxfId="11714" priority="398" operator="lessThan">
      <formula>#REF!</formula>
    </cfRule>
  </conditionalFormatting>
  <conditionalFormatting sqref="H30:I30">
    <cfRule type="cellIs" dxfId="11713" priority="391" operator="lessThan">
      <formula>#REF!</formula>
    </cfRule>
  </conditionalFormatting>
  <conditionalFormatting sqref="H29:I29">
    <cfRule type="cellIs" dxfId="11712" priority="392" operator="lessThan">
      <formula>#REF!</formula>
    </cfRule>
    <cfRule type="cellIs" dxfId="11711" priority="393" operator="lessThan">
      <formula>#REF!</formula>
    </cfRule>
  </conditionalFormatting>
  <conditionalFormatting sqref="M30">
    <cfRule type="cellIs" dxfId="11710" priority="388" operator="lessThan">
      <formula>#REF!</formula>
    </cfRule>
  </conditionalFormatting>
  <conditionalFormatting sqref="M29">
    <cfRule type="cellIs" dxfId="11709" priority="389" operator="lessThan">
      <formula>#REF!</formula>
    </cfRule>
    <cfRule type="cellIs" dxfId="11708" priority="390" operator="lessThan">
      <formula>#REF!</formula>
    </cfRule>
  </conditionalFormatting>
  <conditionalFormatting sqref="H39:I39">
    <cfRule type="cellIs" dxfId="11707" priority="385" operator="lessThan">
      <formula>#REF!</formula>
    </cfRule>
  </conditionalFormatting>
  <conditionalFormatting sqref="H38:I38">
    <cfRule type="cellIs" dxfId="11706" priority="386" operator="lessThan">
      <formula>#REF!</formula>
    </cfRule>
    <cfRule type="cellIs" dxfId="11705" priority="387" operator="lessThan">
      <formula>#REF!</formula>
    </cfRule>
  </conditionalFormatting>
  <conditionalFormatting sqref="M39">
    <cfRule type="cellIs" dxfId="11704" priority="384" operator="lessThan">
      <formula>#REF!</formula>
    </cfRule>
  </conditionalFormatting>
  <conditionalFormatting sqref="R21">
    <cfRule type="cellIs" dxfId="11703" priority="381" operator="lessThan">
      <formula>#REF!</formula>
    </cfRule>
  </conditionalFormatting>
  <conditionalFormatting sqref="R11:S11">
    <cfRule type="cellIs" dxfId="11702" priority="380" operator="lessThan">
      <formula>#REF!</formula>
    </cfRule>
  </conditionalFormatting>
  <conditionalFormatting sqref="R12:S12">
    <cfRule type="cellIs" dxfId="11701" priority="379" operator="lessThan">
      <formula>#REF!</formula>
    </cfRule>
  </conditionalFormatting>
  <conditionalFormatting sqref="R20">
    <cfRule type="cellIs" dxfId="11700" priority="382" operator="lessThan">
      <formula>#REF!</formula>
    </cfRule>
    <cfRule type="cellIs" dxfId="11699" priority="383" operator="lessThan">
      <formula>#REF!</formula>
    </cfRule>
  </conditionalFormatting>
  <conditionalFormatting sqref="R30">
    <cfRule type="cellIs" dxfId="11698" priority="376" operator="lessThan">
      <formula>#REF!</formula>
    </cfRule>
  </conditionalFormatting>
  <conditionalFormatting sqref="R29">
    <cfRule type="cellIs" dxfId="11697" priority="377" operator="lessThan">
      <formula>#REF!</formula>
    </cfRule>
    <cfRule type="cellIs" dxfId="11696" priority="378" operator="lessThan">
      <formula>#REF!</formula>
    </cfRule>
  </conditionalFormatting>
  <conditionalFormatting sqref="R39">
    <cfRule type="cellIs" dxfId="11695" priority="375" operator="lessThan">
      <formula>#REF!</formula>
    </cfRule>
  </conditionalFormatting>
  <conditionalFormatting sqref="M9:N9">
    <cfRule type="cellIs" dxfId="11694" priority="373" operator="lessThan">
      <formula>#REF!</formula>
    </cfRule>
    <cfRule type="cellIs" dxfId="11693" priority="374" operator="greaterThan">
      <formula>#REF!</formula>
    </cfRule>
  </conditionalFormatting>
  <conditionalFormatting sqref="R9:S9">
    <cfRule type="cellIs" dxfId="11692" priority="371" operator="lessThan">
      <formula>#REF!</formula>
    </cfRule>
    <cfRule type="cellIs" dxfId="11691" priority="372" operator="greaterThan">
      <formula>#REF!</formula>
    </cfRule>
  </conditionalFormatting>
  <conditionalFormatting sqref="T19 T13:T15 T17">
    <cfRule type="cellIs" dxfId="11690" priority="370" operator="greaterThan">
      <formula>#REF!</formula>
    </cfRule>
  </conditionalFormatting>
  <conditionalFormatting sqref="W21">
    <cfRule type="cellIs" dxfId="11689" priority="367" operator="lessThan">
      <formula>#REF!</formula>
    </cfRule>
  </conditionalFormatting>
  <conditionalFormatting sqref="W11:X11">
    <cfRule type="cellIs" dxfId="11688" priority="366" operator="lessThan">
      <formula>#REF!</formula>
    </cfRule>
  </conditionalFormatting>
  <conditionalFormatting sqref="W12:X12">
    <cfRule type="cellIs" dxfId="11687" priority="365" operator="lessThan">
      <formula>#REF!</formula>
    </cfRule>
  </conditionalFormatting>
  <conditionalFormatting sqref="W20">
    <cfRule type="cellIs" dxfId="11686" priority="368" operator="lessThan">
      <formula>#REF!</formula>
    </cfRule>
    <cfRule type="cellIs" dxfId="11685" priority="369" operator="lessThan">
      <formula>#REF!</formula>
    </cfRule>
  </conditionalFormatting>
  <conditionalFormatting sqref="W30">
    <cfRule type="cellIs" dxfId="11684" priority="362" operator="lessThan">
      <formula>#REF!</formula>
    </cfRule>
  </conditionalFormatting>
  <conditionalFormatting sqref="W29">
    <cfRule type="cellIs" dxfId="11683" priority="363" operator="lessThan">
      <formula>#REF!</formula>
    </cfRule>
    <cfRule type="cellIs" dxfId="11682" priority="364" operator="lessThan">
      <formula>#REF!</formula>
    </cfRule>
  </conditionalFormatting>
  <conditionalFormatting sqref="W39">
    <cfRule type="cellIs" dxfId="11681" priority="361" operator="lessThan">
      <formula>#REF!</formula>
    </cfRule>
  </conditionalFormatting>
  <conditionalFormatting sqref="W9:X9">
    <cfRule type="cellIs" dxfId="11680" priority="359" operator="lessThan">
      <formula>#REF!</formula>
    </cfRule>
    <cfRule type="cellIs" dxfId="11679" priority="360" operator="greaterThan">
      <formula>#REF!</formula>
    </cfRule>
  </conditionalFormatting>
  <conditionalFormatting sqref="Y19 Y13:Y15 Y17">
    <cfRule type="cellIs" dxfId="11678" priority="358" operator="greaterThan">
      <formula>#REF!</formula>
    </cfRule>
  </conditionalFormatting>
  <conditionalFormatting sqref="AB21">
    <cfRule type="cellIs" dxfId="11677" priority="355" operator="lessThan">
      <formula>#REF!</formula>
    </cfRule>
  </conditionalFormatting>
  <conditionalFormatting sqref="AB11:AC11">
    <cfRule type="cellIs" dxfId="11676" priority="354" operator="lessThan">
      <formula>#REF!</formula>
    </cfRule>
  </conditionalFormatting>
  <conditionalFormatting sqref="AB12:AC12">
    <cfRule type="cellIs" dxfId="11675" priority="353" operator="lessThan">
      <formula>#REF!</formula>
    </cfRule>
  </conditionalFormatting>
  <conditionalFormatting sqref="AB20">
    <cfRule type="cellIs" dxfId="11674" priority="356" operator="lessThan">
      <formula>#REF!</formula>
    </cfRule>
    <cfRule type="cellIs" dxfId="11673" priority="357" operator="lessThan">
      <formula>#REF!</formula>
    </cfRule>
  </conditionalFormatting>
  <conditionalFormatting sqref="AB30">
    <cfRule type="cellIs" dxfId="11672" priority="350" operator="lessThan">
      <formula>#REF!</formula>
    </cfRule>
  </conditionalFormatting>
  <conditionalFormatting sqref="AB29">
    <cfRule type="cellIs" dxfId="11671" priority="351" operator="lessThan">
      <formula>#REF!</formula>
    </cfRule>
    <cfRule type="cellIs" dxfId="11670" priority="352" operator="lessThan">
      <formula>#REF!</formula>
    </cfRule>
  </conditionalFormatting>
  <conditionalFormatting sqref="AB39">
    <cfRule type="cellIs" dxfId="11669" priority="349" operator="lessThan">
      <formula>#REF!</formula>
    </cfRule>
  </conditionalFormatting>
  <conditionalFormatting sqref="AB9:AC9">
    <cfRule type="cellIs" dxfId="11668" priority="347" operator="lessThan">
      <formula>#REF!</formula>
    </cfRule>
    <cfRule type="cellIs" dxfId="11667" priority="348" operator="greaterThan">
      <formula>#REF!</formula>
    </cfRule>
  </conditionalFormatting>
  <conditionalFormatting sqref="AD19 AD13:AD15 AD17">
    <cfRule type="cellIs" dxfId="11666" priority="346" operator="greaterThan">
      <formula>#REF!</formula>
    </cfRule>
  </conditionalFormatting>
  <conditionalFormatting sqref="AG21">
    <cfRule type="cellIs" dxfId="11665" priority="343" operator="lessThan">
      <formula>#REF!</formula>
    </cfRule>
  </conditionalFormatting>
  <conditionalFormatting sqref="AG11:AH11">
    <cfRule type="cellIs" dxfId="11664" priority="342" operator="lessThan">
      <formula>#REF!</formula>
    </cfRule>
  </conditionalFormatting>
  <conditionalFormatting sqref="AG12:AH12">
    <cfRule type="cellIs" dxfId="11663" priority="341" operator="lessThan">
      <formula>#REF!</formula>
    </cfRule>
  </conditionalFormatting>
  <conditionalFormatting sqref="AG20">
    <cfRule type="cellIs" dxfId="11662" priority="344" operator="lessThan">
      <formula>#REF!</formula>
    </cfRule>
    <cfRule type="cellIs" dxfId="11661" priority="345" operator="lessThan">
      <formula>#REF!</formula>
    </cfRule>
  </conditionalFormatting>
  <conditionalFormatting sqref="AG30">
    <cfRule type="cellIs" dxfId="11660" priority="338" operator="lessThan">
      <formula>#REF!</formula>
    </cfRule>
  </conditionalFormatting>
  <conditionalFormatting sqref="AG29">
    <cfRule type="cellIs" dxfId="11659" priority="339" operator="lessThan">
      <formula>#REF!</formula>
    </cfRule>
    <cfRule type="cellIs" dxfId="11658" priority="340" operator="lessThan">
      <formula>#REF!</formula>
    </cfRule>
  </conditionalFormatting>
  <conditionalFormatting sqref="AG39">
    <cfRule type="cellIs" dxfId="11657" priority="337" operator="lessThan">
      <formula>#REF!</formula>
    </cfRule>
  </conditionalFormatting>
  <conditionalFormatting sqref="AG9:AH9">
    <cfRule type="cellIs" dxfId="11656" priority="335" operator="lessThan">
      <formula>#REF!</formula>
    </cfRule>
    <cfRule type="cellIs" dxfId="11655" priority="336" operator="greaterThan">
      <formula>#REF!</formula>
    </cfRule>
  </conditionalFormatting>
  <conditionalFormatting sqref="P19:Q19">
    <cfRule type="cellIs" dxfId="11654" priority="334" operator="greaterThan">
      <formula>#REF!</formula>
    </cfRule>
  </conditionalFormatting>
  <conditionalFormatting sqref="Q14:Q15">
    <cfRule type="cellIs" dxfId="11653" priority="332" operator="greaterThan">
      <formula>#REF!</formula>
    </cfRule>
  </conditionalFormatting>
  <conditionalFormatting sqref="Q13">
    <cfRule type="cellIs" dxfId="11652" priority="331" operator="greaterThan">
      <formula>#REF!</formula>
    </cfRule>
  </conditionalFormatting>
  <conditionalFormatting sqref="P17:Q17">
    <cfRule type="cellIs" dxfId="11651" priority="333" operator="greaterThan">
      <formula>#REF!</formula>
    </cfRule>
  </conditionalFormatting>
  <conditionalFormatting sqref="U19:V19">
    <cfRule type="cellIs" dxfId="11650" priority="330" operator="greaterThan">
      <formula>#REF!</formula>
    </cfRule>
  </conditionalFormatting>
  <conditionalFormatting sqref="U14:V15">
    <cfRule type="cellIs" dxfId="11649" priority="328" operator="greaterThan">
      <formula>#REF!</formula>
    </cfRule>
  </conditionalFormatting>
  <conditionalFormatting sqref="U13:V13">
    <cfRule type="cellIs" dxfId="11648" priority="327" operator="greaterThan">
      <formula>#REF!</formula>
    </cfRule>
  </conditionalFormatting>
  <conditionalFormatting sqref="U17:V17">
    <cfRule type="cellIs" dxfId="11647" priority="329" operator="greaterThan">
      <formula>#REF!</formula>
    </cfRule>
  </conditionalFormatting>
  <conditionalFormatting sqref="Z19:AA19">
    <cfRule type="cellIs" dxfId="11646" priority="326" operator="greaterThan">
      <formula>#REF!</formula>
    </cfRule>
  </conditionalFormatting>
  <conditionalFormatting sqref="Z14:AA15">
    <cfRule type="cellIs" dxfId="11645" priority="324" operator="greaterThan">
      <formula>#REF!</formula>
    </cfRule>
  </conditionalFormatting>
  <conditionalFormatting sqref="Z13:AA13">
    <cfRule type="cellIs" dxfId="11644" priority="323" operator="greaterThan">
      <formula>#REF!</formula>
    </cfRule>
  </conditionalFormatting>
  <conditionalFormatting sqref="Z17:AA17">
    <cfRule type="cellIs" dxfId="11643" priority="325" operator="greaterThan">
      <formula>#REF!</formula>
    </cfRule>
  </conditionalFormatting>
  <conditionalFormatting sqref="AE19:AF19">
    <cfRule type="cellIs" dxfId="11642" priority="322" operator="greaterThan">
      <formula>#REF!</formula>
    </cfRule>
  </conditionalFormatting>
  <conditionalFormatting sqref="AE14:AF15">
    <cfRule type="cellIs" dxfId="11641" priority="320" operator="greaterThan">
      <formula>#REF!</formula>
    </cfRule>
  </conditionalFormatting>
  <conditionalFormatting sqref="AE13:AF13">
    <cfRule type="cellIs" dxfId="11640" priority="319" operator="greaterThan">
      <formula>#REF!</formula>
    </cfRule>
  </conditionalFormatting>
  <conditionalFormatting sqref="AE17:AF17">
    <cfRule type="cellIs" dxfId="11639" priority="321" operator="greaterThan">
      <formula>#REF!</formula>
    </cfRule>
  </conditionalFormatting>
  <conditionalFormatting sqref="M38">
    <cfRule type="cellIs" dxfId="11638" priority="317" operator="lessThan">
      <formula>#REF!</formula>
    </cfRule>
    <cfRule type="cellIs" dxfId="11637" priority="318" operator="lessThan">
      <formula>#REF!</formula>
    </cfRule>
  </conditionalFormatting>
  <conditionalFormatting sqref="R38">
    <cfRule type="cellIs" dxfId="11636" priority="315" operator="lessThan">
      <formula>#REF!</formula>
    </cfRule>
    <cfRule type="cellIs" dxfId="11635" priority="316" operator="lessThan">
      <formula>#REF!</formula>
    </cfRule>
  </conditionalFormatting>
  <conditionalFormatting sqref="W38">
    <cfRule type="cellIs" dxfId="11634" priority="313" operator="lessThan">
      <formula>#REF!</formula>
    </cfRule>
    <cfRule type="cellIs" dxfId="11633" priority="314" operator="lessThan">
      <formula>#REF!</formula>
    </cfRule>
  </conditionalFormatting>
  <conditionalFormatting sqref="AB38">
    <cfRule type="cellIs" dxfId="11632" priority="311" operator="lessThan">
      <formula>#REF!</formula>
    </cfRule>
    <cfRule type="cellIs" dxfId="11631" priority="312" operator="lessThan">
      <formula>#REF!</formula>
    </cfRule>
  </conditionalFormatting>
  <conditionalFormatting sqref="AG38">
    <cfRule type="cellIs" dxfId="11630" priority="309" operator="lessThan">
      <formula>#REF!</formula>
    </cfRule>
    <cfRule type="cellIs" dxfId="11629" priority="310" operator="lessThan">
      <formula>#REF!</formula>
    </cfRule>
  </conditionalFormatting>
  <conditionalFormatting sqref="N10">
    <cfRule type="cellIs" dxfId="11628" priority="308" operator="lessThan">
      <formula>#REF!</formula>
    </cfRule>
  </conditionalFormatting>
  <conditionalFormatting sqref="S10">
    <cfRule type="cellIs" dxfId="11627" priority="307" operator="lessThan">
      <formula>#REF!</formula>
    </cfRule>
  </conditionalFormatting>
  <conditionalFormatting sqref="X10">
    <cfRule type="cellIs" dxfId="11626" priority="306" operator="lessThan">
      <formula>#REF!</formula>
    </cfRule>
  </conditionalFormatting>
  <conditionalFormatting sqref="AC10">
    <cfRule type="cellIs" dxfId="11625" priority="305" operator="lessThan">
      <formula>#REF!</formula>
    </cfRule>
  </conditionalFormatting>
  <conditionalFormatting sqref="AH10">
    <cfRule type="cellIs" dxfId="11624" priority="304" operator="lessThan">
      <formula>#REF!</formula>
    </cfRule>
  </conditionalFormatting>
  <conditionalFormatting sqref="AI19 AI13:AI15 AI17">
    <cfRule type="cellIs" dxfId="11623" priority="303" operator="greaterThan">
      <formula>#REF!</formula>
    </cfRule>
  </conditionalFormatting>
  <conditionalFormatting sqref="AL21">
    <cfRule type="cellIs" dxfId="11622" priority="300" operator="lessThan">
      <formula>#REF!</formula>
    </cfRule>
  </conditionalFormatting>
  <conditionalFormatting sqref="AL11:AM11">
    <cfRule type="cellIs" dxfId="11621" priority="299" operator="lessThan">
      <formula>#REF!</formula>
    </cfRule>
  </conditionalFormatting>
  <conditionalFormatting sqref="AL12:AM12">
    <cfRule type="cellIs" dxfId="11620" priority="298" operator="lessThan">
      <formula>#REF!</formula>
    </cfRule>
  </conditionalFormatting>
  <conditionalFormatting sqref="AL20">
    <cfRule type="cellIs" dxfId="11619" priority="301" operator="lessThan">
      <formula>#REF!</formula>
    </cfRule>
    <cfRule type="cellIs" dxfId="11618" priority="302" operator="lessThan">
      <formula>#REF!</formula>
    </cfRule>
  </conditionalFormatting>
  <conditionalFormatting sqref="AL30">
    <cfRule type="cellIs" dxfId="11617" priority="295" operator="lessThan">
      <formula>#REF!</formula>
    </cfRule>
  </conditionalFormatting>
  <conditionalFormatting sqref="AL29">
    <cfRule type="cellIs" dxfId="11616" priority="296" operator="lessThan">
      <formula>#REF!</formula>
    </cfRule>
    <cfRule type="cellIs" dxfId="11615" priority="297" operator="lessThan">
      <formula>#REF!</formula>
    </cfRule>
  </conditionalFormatting>
  <conditionalFormatting sqref="AL39">
    <cfRule type="cellIs" dxfId="11614" priority="294" operator="lessThan">
      <formula>#REF!</formula>
    </cfRule>
  </conditionalFormatting>
  <conditionalFormatting sqref="AL9:AM9">
    <cfRule type="cellIs" dxfId="11613" priority="292" operator="lessThan">
      <formula>#REF!</formula>
    </cfRule>
    <cfRule type="cellIs" dxfId="11612" priority="293" operator="greaterThan">
      <formula>#REF!</formula>
    </cfRule>
  </conditionalFormatting>
  <conditionalFormatting sqref="AJ19:AK19">
    <cfRule type="cellIs" dxfId="11611" priority="291" operator="greaterThan">
      <formula>#REF!</formula>
    </cfRule>
  </conditionalFormatting>
  <conditionalFormatting sqref="AJ14:AK15">
    <cfRule type="cellIs" dxfId="11610" priority="289" operator="greaterThan">
      <formula>#REF!</formula>
    </cfRule>
  </conditionalFormatting>
  <conditionalFormatting sqref="AJ13:AK13">
    <cfRule type="cellIs" dxfId="11609" priority="288" operator="greaterThan">
      <formula>#REF!</formula>
    </cfRule>
  </conditionalFormatting>
  <conditionalFormatting sqref="AJ17:AK17">
    <cfRule type="cellIs" dxfId="11608" priority="290" operator="greaterThan">
      <formula>#REF!</formula>
    </cfRule>
  </conditionalFormatting>
  <conditionalFormatting sqref="AL38">
    <cfRule type="cellIs" dxfId="11607" priority="286" operator="lessThan">
      <formula>#REF!</formula>
    </cfRule>
    <cfRule type="cellIs" dxfId="11606" priority="287" operator="lessThan">
      <formula>#REF!</formula>
    </cfRule>
  </conditionalFormatting>
  <conditionalFormatting sqref="AM10">
    <cfRule type="cellIs" dxfId="11605" priority="285" operator="lessThan">
      <formula>#REF!</formula>
    </cfRule>
  </conditionalFormatting>
  <conditionalFormatting sqref="AN19 AN13:AN15 AN17">
    <cfRule type="cellIs" dxfId="11604" priority="284" operator="greaterThan">
      <formula>#REF!</formula>
    </cfRule>
  </conditionalFormatting>
  <conditionalFormatting sqref="AQ21">
    <cfRule type="cellIs" dxfId="11603" priority="281" operator="lessThan">
      <formula>#REF!</formula>
    </cfRule>
  </conditionalFormatting>
  <conditionalFormatting sqref="AQ11:AR11">
    <cfRule type="cellIs" dxfId="11602" priority="280" operator="lessThan">
      <formula>#REF!</formula>
    </cfRule>
  </conditionalFormatting>
  <conditionalFormatting sqref="AQ12:AR12">
    <cfRule type="cellIs" dxfId="11601" priority="279" operator="lessThan">
      <formula>#REF!</formula>
    </cfRule>
  </conditionalFormatting>
  <conditionalFormatting sqref="AQ20">
    <cfRule type="cellIs" dxfId="11600" priority="282" operator="lessThan">
      <formula>#REF!</formula>
    </cfRule>
    <cfRule type="cellIs" dxfId="11599" priority="283" operator="lessThan">
      <formula>#REF!</formula>
    </cfRule>
  </conditionalFormatting>
  <conditionalFormatting sqref="AQ30">
    <cfRule type="cellIs" dxfId="11598" priority="276" operator="lessThan">
      <formula>#REF!</formula>
    </cfRule>
  </conditionalFormatting>
  <conditionalFormatting sqref="AQ29">
    <cfRule type="cellIs" dxfId="11597" priority="277" operator="lessThan">
      <formula>#REF!</formula>
    </cfRule>
    <cfRule type="cellIs" dxfId="11596" priority="278" operator="lessThan">
      <formula>#REF!</formula>
    </cfRule>
  </conditionalFormatting>
  <conditionalFormatting sqref="AQ39">
    <cfRule type="cellIs" dxfId="11595" priority="275" operator="lessThan">
      <formula>#REF!</formula>
    </cfRule>
  </conditionalFormatting>
  <conditionalFormatting sqref="AQ9:AR9">
    <cfRule type="cellIs" dxfId="11594" priority="273" operator="lessThan">
      <formula>#REF!</formula>
    </cfRule>
    <cfRule type="cellIs" dxfId="11593" priority="274" operator="greaterThan">
      <formula>#REF!</formula>
    </cfRule>
  </conditionalFormatting>
  <conditionalFormatting sqref="AO19:AP19">
    <cfRule type="cellIs" dxfId="11592" priority="272" operator="greaterThan">
      <formula>#REF!</formula>
    </cfRule>
  </conditionalFormatting>
  <conditionalFormatting sqref="AO14:AP15">
    <cfRule type="cellIs" dxfId="11591" priority="270" operator="greaterThan">
      <formula>#REF!</formula>
    </cfRule>
  </conditionalFormatting>
  <conditionalFormatting sqref="AO13:AP13">
    <cfRule type="cellIs" dxfId="11590" priority="269" operator="greaterThan">
      <formula>#REF!</formula>
    </cfRule>
  </conditionalFormatting>
  <conditionalFormatting sqref="AO17:AP17">
    <cfRule type="cellIs" dxfId="11589" priority="271" operator="greaterThan">
      <formula>#REF!</formula>
    </cfRule>
  </conditionalFormatting>
  <conditionalFormatting sqref="AQ38">
    <cfRule type="cellIs" dxfId="11588" priority="267" operator="lessThan">
      <formula>#REF!</formula>
    </cfRule>
    <cfRule type="cellIs" dxfId="11587" priority="268" operator="lessThan">
      <formula>#REF!</formula>
    </cfRule>
  </conditionalFormatting>
  <conditionalFormatting sqref="AR10">
    <cfRule type="cellIs" dxfId="11586" priority="266" operator="lessThan">
      <formula>#REF!</formula>
    </cfRule>
  </conditionalFormatting>
  <conditionalFormatting sqref="AS19 AS13:AS15 AS17">
    <cfRule type="cellIs" dxfId="11585" priority="265" operator="greaterThan">
      <formula>#REF!</formula>
    </cfRule>
  </conditionalFormatting>
  <conditionalFormatting sqref="AV21">
    <cfRule type="cellIs" dxfId="11584" priority="262" operator="lessThan">
      <formula>#REF!</formula>
    </cfRule>
  </conditionalFormatting>
  <conditionalFormatting sqref="AV11:AW11">
    <cfRule type="cellIs" dxfId="11583" priority="261" operator="lessThan">
      <formula>#REF!</formula>
    </cfRule>
  </conditionalFormatting>
  <conditionalFormatting sqref="AV12:AW12">
    <cfRule type="cellIs" dxfId="11582" priority="260" operator="lessThan">
      <formula>#REF!</formula>
    </cfRule>
  </conditionalFormatting>
  <conditionalFormatting sqref="AV20">
    <cfRule type="cellIs" dxfId="11581" priority="263" operator="lessThan">
      <formula>#REF!</formula>
    </cfRule>
    <cfRule type="cellIs" dxfId="11580" priority="264" operator="lessThan">
      <formula>#REF!</formula>
    </cfRule>
  </conditionalFormatting>
  <conditionalFormatting sqref="AV30">
    <cfRule type="cellIs" dxfId="11579" priority="257" operator="lessThan">
      <formula>#REF!</formula>
    </cfRule>
  </conditionalFormatting>
  <conditionalFormatting sqref="AV29">
    <cfRule type="cellIs" dxfId="11578" priority="258" operator="lessThan">
      <formula>#REF!</formula>
    </cfRule>
    <cfRule type="cellIs" dxfId="11577" priority="259" operator="lessThan">
      <formula>#REF!</formula>
    </cfRule>
  </conditionalFormatting>
  <conditionalFormatting sqref="AV39">
    <cfRule type="cellIs" dxfId="11576" priority="256" operator="lessThan">
      <formula>#REF!</formula>
    </cfRule>
  </conditionalFormatting>
  <conditionalFormatting sqref="AV9:AW9">
    <cfRule type="cellIs" dxfId="11575" priority="254" operator="lessThan">
      <formula>#REF!</formula>
    </cfRule>
    <cfRule type="cellIs" dxfId="11574" priority="255" operator="greaterThan">
      <formula>#REF!</formula>
    </cfRule>
  </conditionalFormatting>
  <conditionalFormatting sqref="AT19:AU19">
    <cfRule type="cellIs" dxfId="11573" priority="253" operator="greaterThan">
      <formula>#REF!</formula>
    </cfRule>
  </conditionalFormatting>
  <conditionalFormatting sqref="AT14:AU15">
    <cfRule type="cellIs" dxfId="11572" priority="251" operator="greaterThan">
      <formula>#REF!</formula>
    </cfRule>
  </conditionalFormatting>
  <conditionalFormatting sqref="AT13:AU13">
    <cfRule type="cellIs" dxfId="11571" priority="250" operator="greaterThan">
      <formula>#REF!</formula>
    </cfRule>
  </conditionalFormatting>
  <conditionalFormatting sqref="AT17:AU17">
    <cfRule type="cellIs" dxfId="11570" priority="252" operator="greaterThan">
      <formula>#REF!</formula>
    </cfRule>
  </conditionalFormatting>
  <conditionalFormatting sqref="AV38">
    <cfRule type="cellIs" dxfId="11569" priority="248" operator="lessThan">
      <formula>#REF!</formula>
    </cfRule>
    <cfRule type="cellIs" dxfId="11568" priority="249" operator="lessThan">
      <formula>#REF!</formula>
    </cfRule>
  </conditionalFormatting>
  <conditionalFormatting sqref="AW10">
    <cfRule type="cellIs" dxfId="11567" priority="247" operator="lessThan">
      <formula>#REF!</formula>
    </cfRule>
  </conditionalFormatting>
  <conditionalFormatting sqref="AX19 AX13:AX15 AX17">
    <cfRule type="cellIs" dxfId="11566" priority="246" operator="greaterThan">
      <formula>#REF!</formula>
    </cfRule>
  </conditionalFormatting>
  <conditionalFormatting sqref="BA21">
    <cfRule type="cellIs" dxfId="11565" priority="243" operator="lessThan">
      <formula>#REF!</formula>
    </cfRule>
  </conditionalFormatting>
  <conditionalFormatting sqref="BA11:BB11">
    <cfRule type="cellIs" dxfId="11564" priority="242" operator="lessThan">
      <formula>#REF!</formula>
    </cfRule>
  </conditionalFormatting>
  <conditionalFormatting sqref="BA12:BB12">
    <cfRule type="cellIs" dxfId="11563" priority="241" operator="lessThan">
      <formula>#REF!</formula>
    </cfRule>
  </conditionalFormatting>
  <conditionalFormatting sqref="BA20">
    <cfRule type="cellIs" dxfId="11562" priority="244" operator="lessThan">
      <formula>#REF!</formula>
    </cfRule>
    <cfRule type="cellIs" dxfId="11561" priority="245" operator="lessThan">
      <formula>#REF!</formula>
    </cfRule>
  </conditionalFormatting>
  <conditionalFormatting sqref="BA30">
    <cfRule type="cellIs" dxfId="11560" priority="238" operator="lessThan">
      <formula>#REF!</formula>
    </cfRule>
  </conditionalFormatting>
  <conditionalFormatting sqref="BA29">
    <cfRule type="cellIs" dxfId="11559" priority="239" operator="lessThan">
      <formula>#REF!</formula>
    </cfRule>
    <cfRule type="cellIs" dxfId="11558" priority="240" operator="lessThan">
      <formula>#REF!</formula>
    </cfRule>
  </conditionalFormatting>
  <conditionalFormatting sqref="BA39">
    <cfRule type="cellIs" dxfId="11557" priority="237" operator="lessThan">
      <formula>#REF!</formula>
    </cfRule>
  </conditionalFormatting>
  <conditionalFormatting sqref="BA9:BB9">
    <cfRule type="cellIs" dxfId="11556" priority="235" operator="lessThan">
      <formula>#REF!</formula>
    </cfRule>
    <cfRule type="cellIs" dxfId="11555" priority="236" operator="greaterThan">
      <formula>#REF!</formula>
    </cfRule>
  </conditionalFormatting>
  <conditionalFormatting sqref="AY19:AZ19">
    <cfRule type="cellIs" dxfId="11554" priority="234" operator="greaterThan">
      <formula>#REF!</formula>
    </cfRule>
  </conditionalFormatting>
  <conditionalFormatting sqref="AY14:AZ15">
    <cfRule type="cellIs" dxfId="11553" priority="232" operator="greaterThan">
      <formula>#REF!</formula>
    </cfRule>
  </conditionalFormatting>
  <conditionalFormatting sqref="AY13:AZ13">
    <cfRule type="cellIs" dxfId="11552" priority="231" operator="greaterThan">
      <formula>#REF!</formula>
    </cfRule>
  </conditionalFormatting>
  <conditionalFormatting sqref="AY17:AZ17">
    <cfRule type="cellIs" dxfId="11551" priority="233" operator="greaterThan">
      <formula>#REF!</formula>
    </cfRule>
  </conditionalFormatting>
  <conditionalFormatting sqref="BA38">
    <cfRule type="cellIs" dxfId="11550" priority="229" operator="lessThan">
      <formula>#REF!</formula>
    </cfRule>
    <cfRule type="cellIs" dxfId="11549" priority="230" operator="lessThan">
      <formula>#REF!</formula>
    </cfRule>
  </conditionalFormatting>
  <conditionalFormatting sqref="BB10">
    <cfRule type="cellIs" dxfId="11548" priority="228" operator="lessThan">
      <formula>#REF!</formula>
    </cfRule>
  </conditionalFormatting>
  <conditionalFormatting sqref="BC19 BC13:BC15 BC17">
    <cfRule type="cellIs" dxfId="11547" priority="227" operator="greaterThan">
      <formula>#REF!</formula>
    </cfRule>
  </conditionalFormatting>
  <conditionalFormatting sqref="BF21">
    <cfRule type="cellIs" dxfId="11546" priority="224" operator="lessThan">
      <formula>#REF!</formula>
    </cfRule>
  </conditionalFormatting>
  <conditionalFormatting sqref="BF11">
    <cfRule type="cellIs" dxfId="11545" priority="223" operator="lessThan">
      <formula>#REF!</formula>
    </cfRule>
  </conditionalFormatting>
  <conditionalFormatting sqref="BF12">
    <cfRule type="cellIs" dxfId="11544" priority="222" operator="lessThan">
      <formula>#REF!</formula>
    </cfRule>
  </conditionalFormatting>
  <conditionalFormatting sqref="BF20">
    <cfRule type="cellIs" dxfId="11543" priority="225" operator="lessThan">
      <formula>#REF!</formula>
    </cfRule>
    <cfRule type="cellIs" dxfId="11542" priority="226" operator="lessThan">
      <formula>#REF!</formula>
    </cfRule>
  </conditionalFormatting>
  <conditionalFormatting sqref="BF30">
    <cfRule type="cellIs" dxfId="11541" priority="219" operator="lessThan">
      <formula>#REF!</formula>
    </cfRule>
  </conditionalFormatting>
  <conditionalFormatting sqref="BF29">
    <cfRule type="cellIs" dxfId="11540" priority="220" operator="lessThan">
      <formula>#REF!</formula>
    </cfRule>
    <cfRule type="cellIs" dxfId="11539" priority="221" operator="lessThan">
      <formula>#REF!</formula>
    </cfRule>
  </conditionalFormatting>
  <conditionalFormatting sqref="BF39">
    <cfRule type="cellIs" dxfId="11538" priority="218" operator="lessThan">
      <formula>#REF!</formula>
    </cfRule>
  </conditionalFormatting>
  <conditionalFormatting sqref="BF9">
    <cfRule type="cellIs" dxfId="11537" priority="216" operator="lessThan">
      <formula>#REF!</formula>
    </cfRule>
    <cfRule type="cellIs" dxfId="11536" priority="217" operator="greaterThan">
      <formula>#REF!</formula>
    </cfRule>
  </conditionalFormatting>
  <conditionalFormatting sqref="BD19:BE19">
    <cfRule type="cellIs" dxfId="11535" priority="215" operator="greaterThan">
      <formula>#REF!</formula>
    </cfRule>
  </conditionalFormatting>
  <conditionalFormatting sqref="BD14:BE15">
    <cfRule type="cellIs" dxfId="11534" priority="213" operator="greaterThan">
      <formula>#REF!</formula>
    </cfRule>
  </conditionalFormatting>
  <conditionalFormatting sqref="BD13:BE13">
    <cfRule type="cellIs" dxfId="11533" priority="212" operator="greaterThan">
      <formula>#REF!</formula>
    </cfRule>
  </conditionalFormatting>
  <conditionalFormatting sqref="BD17:BE17">
    <cfRule type="cellIs" dxfId="11532" priority="214" operator="greaterThan">
      <formula>#REF!</formula>
    </cfRule>
  </conditionalFormatting>
  <conditionalFormatting sqref="BF38">
    <cfRule type="cellIs" dxfId="11531" priority="210" operator="lessThan">
      <formula>#REF!</formula>
    </cfRule>
    <cfRule type="cellIs" dxfId="11530" priority="211" operator="lessThan">
      <formula>#REF!</formula>
    </cfRule>
  </conditionalFormatting>
  <conditionalFormatting sqref="G19">
    <cfRule type="cellIs" dxfId="11529" priority="208" operator="greaterThan">
      <formula>#REF!</formula>
    </cfRule>
  </conditionalFormatting>
  <conditionalFormatting sqref="G17">
    <cfRule type="cellIs" dxfId="11528" priority="207" operator="greaterThan">
      <formula>#REF!</formula>
    </cfRule>
  </conditionalFormatting>
  <conditionalFormatting sqref="E19:F19">
    <cfRule type="cellIs" dxfId="11527" priority="206" operator="greaterThan">
      <formula>#REF!</formula>
    </cfRule>
  </conditionalFormatting>
  <conditionalFormatting sqref="E17:F17">
    <cfRule type="cellIs" dxfId="11526" priority="205" operator="greaterThan">
      <formula>#REF!</formula>
    </cfRule>
  </conditionalFormatting>
  <conditionalFormatting sqref="E16:F16">
    <cfRule type="cellIs" dxfId="11525" priority="203" operator="greaterThan">
      <formula>#REF!</formula>
    </cfRule>
  </conditionalFormatting>
  <conditionalFormatting sqref="BG11">
    <cfRule type="cellIs" dxfId="11524" priority="202" operator="lessThan">
      <formula>#REF!</formula>
    </cfRule>
  </conditionalFormatting>
  <conditionalFormatting sqref="BG12">
    <cfRule type="cellIs" dxfId="11523" priority="201" operator="lessThan">
      <formula>#REF!</formula>
    </cfRule>
  </conditionalFormatting>
  <conditionalFormatting sqref="BG9">
    <cfRule type="cellIs" dxfId="11522" priority="199" operator="lessThan">
      <formula>#REF!</formula>
    </cfRule>
    <cfRule type="cellIs" dxfId="11521" priority="200" operator="greaterThan">
      <formula>#REF!</formula>
    </cfRule>
  </conditionalFormatting>
  <conditionalFormatting sqref="BG10">
    <cfRule type="cellIs" dxfId="11520" priority="198" operator="lessThan">
      <formula>#REF!</formula>
    </cfRule>
  </conditionalFormatting>
  <conditionalFormatting sqref="N21">
    <cfRule type="cellIs" dxfId="11519" priority="195" operator="lessThan">
      <formula>#REF!</formula>
    </cfRule>
  </conditionalFormatting>
  <conditionalFormatting sqref="N20">
    <cfRule type="cellIs" dxfId="11518" priority="196" operator="lessThan">
      <formula>#REF!</formula>
    </cfRule>
    <cfRule type="cellIs" dxfId="11517" priority="197" operator="lessThan">
      <formula>#REF!</formula>
    </cfRule>
  </conditionalFormatting>
  <conditionalFormatting sqref="N30">
    <cfRule type="cellIs" dxfId="11516" priority="192" operator="lessThan">
      <formula>#REF!</formula>
    </cfRule>
  </conditionalFormatting>
  <conditionalFormatting sqref="N29">
    <cfRule type="cellIs" dxfId="11515" priority="193" operator="lessThan">
      <formula>#REF!</formula>
    </cfRule>
    <cfRule type="cellIs" dxfId="11514" priority="194" operator="lessThan">
      <formula>#REF!</formula>
    </cfRule>
  </conditionalFormatting>
  <conditionalFormatting sqref="N39">
    <cfRule type="cellIs" dxfId="11513" priority="189" operator="lessThan">
      <formula>#REF!</formula>
    </cfRule>
  </conditionalFormatting>
  <conditionalFormatting sqref="N38">
    <cfRule type="cellIs" dxfId="11512" priority="190" operator="lessThan">
      <formula>#REF!</formula>
    </cfRule>
    <cfRule type="cellIs" dxfId="11511" priority="191" operator="lessThan">
      <formula>#REF!</formula>
    </cfRule>
  </conditionalFormatting>
  <conditionalFormatting sqref="S21">
    <cfRule type="cellIs" dxfId="11510" priority="186" operator="lessThan">
      <formula>#REF!</formula>
    </cfRule>
  </conditionalFormatting>
  <conditionalFormatting sqref="S20">
    <cfRule type="cellIs" dxfId="11509" priority="187" operator="lessThan">
      <formula>#REF!</formula>
    </cfRule>
    <cfRule type="cellIs" dxfId="11508" priority="188" operator="lessThan">
      <formula>#REF!</formula>
    </cfRule>
  </conditionalFormatting>
  <conditionalFormatting sqref="S30">
    <cfRule type="cellIs" dxfId="11507" priority="183" operator="lessThan">
      <formula>#REF!</formula>
    </cfRule>
  </conditionalFormatting>
  <conditionalFormatting sqref="S29">
    <cfRule type="cellIs" dxfId="11506" priority="184" operator="lessThan">
      <formula>#REF!</formula>
    </cfRule>
    <cfRule type="cellIs" dxfId="11505" priority="185" operator="lessThan">
      <formula>#REF!</formula>
    </cfRule>
  </conditionalFormatting>
  <conditionalFormatting sqref="S39">
    <cfRule type="cellIs" dxfId="11504" priority="180" operator="lessThan">
      <formula>#REF!</formula>
    </cfRule>
  </conditionalFormatting>
  <conditionalFormatting sqref="S38">
    <cfRule type="cellIs" dxfId="11503" priority="181" operator="lessThan">
      <formula>#REF!</formula>
    </cfRule>
    <cfRule type="cellIs" dxfId="11502" priority="182" operator="lessThan">
      <formula>#REF!</formula>
    </cfRule>
  </conditionalFormatting>
  <conditionalFormatting sqref="X21">
    <cfRule type="cellIs" dxfId="11501" priority="177" operator="lessThan">
      <formula>#REF!</formula>
    </cfRule>
  </conditionalFormatting>
  <conditionalFormatting sqref="X20">
    <cfRule type="cellIs" dxfId="11500" priority="178" operator="lessThan">
      <formula>#REF!</formula>
    </cfRule>
    <cfRule type="cellIs" dxfId="11499" priority="179" operator="lessThan">
      <formula>#REF!</formula>
    </cfRule>
  </conditionalFormatting>
  <conditionalFormatting sqref="X30">
    <cfRule type="cellIs" dxfId="11498" priority="174" operator="lessThan">
      <formula>#REF!</formula>
    </cfRule>
  </conditionalFormatting>
  <conditionalFormatting sqref="X29">
    <cfRule type="cellIs" dxfId="11497" priority="175" operator="lessThan">
      <formula>#REF!</formula>
    </cfRule>
    <cfRule type="cellIs" dxfId="11496" priority="176" operator="lessThan">
      <formula>#REF!</formula>
    </cfRule>
  </conditionalFormatting>
  <conditionalFormatting sqref="X39">
    <cfRule type="cellIs" dxfId="11495" priority="171" operator="lessThan">
      <formula>#REF!</formula>
    </cfRule>
  </conditionalFormatting>
  <conditionalFormatting sqref="X38">
    <cfRule type="cellIs" dxfId="11494" priority="172" operator="lessThan">
      <formula>#REF!</formula>
    </cfRule>
    <cfRule type="cellIs" dxfId="11493" priority="173" operator="lessThan">
      <formula>#REF!</formula>
    </cfRule>
  </conditionalFormatting>
  <conditionalFormatting sqref="AC21">
    <cfRule type="cellIs" dxfId="11492" priority="168" operator="lessThan">
      <formula>#REF!</formula>
    </cfRule>
  </conditionalFormatting>
  <conditionalFormatting sqref="AC20">
    <cfRule type="cellIs" dxfId="11491" priority="169" operator="lessThan">
      <formula>#REF!</formula>
    </cfRule>
    <cfRule type="cellIs" dxfId="11490" priority="170" operator="lessThan">
      <formula>#REF!</formula>
    </cfRule>
  </conditionalFormatting>
  <conditionalFormatting sqref="AC30">
    <cfRule type="cellIs" dxfId="11489" priority="165" operator="lessThan">
      <formula>#REF!</formula>
    </cfRule>
  </conditionalFormatting>
  <conditionalFormatting sqref="AC29">
    <cfRule type="cellIs" dxfId="11488" priority="166" operator="lessThan">
      <formula>#REF!</formula>
    </cfRule>
    <cfRule type="cellIs" dxfId="11487" priority="167" operator="lessThan">
      <formula>#REF!</formula>
    </cfRule>
  </conditionalFormatting>
  <conditionalFormatting sqref="AC39">
    <cfRule type="cellIs" dxfId="11486" priority="162" operator="lessThan">
      <formula>#REF!</formula>
    </cfRule>
  </conditionalFormatting>
  <conditionalFormatting sqref="AC38">
    <cfRule type="cellIs" dxfId="11485" priority="163" operator="lessThan">
      <formula>#REF!</formula>
    </cfRule>
    <cfRule type="cellIs" dxfId="11484" priority="164" operator="lessThan">
      <formula>#REF!</formula>
    </cfRule>
  </conditionalFormatting>
  <conditionalFormatting sqref="AH21">
    <cfRule type="cellIs" dxfId="11483" priority="159" operator="lessThan">
      <formula>#REF!</formula>
    </cfRule>
  </conditionalFormatting>
  <conditionalFormatting sqref="AH20">
    <cfRule type="cellIs" dxfId="11482" priority="160" operator="lessThan">
      <formula>#REF!</formula>
    </cfRule>
    <cfRule type="cellIs" dxfId="11481" priority="161" operator="lessThan">
      <formula>#REF!</formula>
    </cfRule>
  </conditionalFormatting>
  <conditionalFormatting sqref="AH30">
    <cfRule type="cellIs" dxfId="11480" priority="156" operator="lessThan">
      <formula>#REF!</formula>
    </cfRule>
  </conditionalFormatting>
  <conditionalFormatting sqref="AH29">
    <cfRule type="cellIs" dxfId="11479" priority="157" operator="lessThan">
      <formula>#REF!</formula>
    </cfRule>
    <cfRule type="cellIs" dxfId="11478" priority="158" operator="lessThan">
      <formula>#REF!</formula>
    </cfRule>
  </conditionalFormatting>
  <conditionalFormatting sqref="AH39">
    <cfRule type="cellIs" dxfId="11477" priority="153" operator="lessThan">
      <formula>#REF!</formula>
    </cfRule>
  </conditionalFormatting>
  <conditionalFormatting sqref="AH38">
    <cfRule type="cellIs" dxfId="11476" priority="154" operator="lessThan">
      <formula>#REF!</formula>
    </cfRule>
    <cfRule type="cellIs" dxfId="11475" priority="155" operator="lessThan">
      <formula>#REF!</formula>
    </cfRule>
  </conditionalFormatting>
  <conditionalFormatting sqref="AM21">
    <cfRule type="cellIs" dxfId="11474" priority="150" operator="lessThan">
      <formula>#REF!</formula>
    </cfRule>
  </conditionalFormatting>
  <conditionalFormatting sqref="AM20">
    <cfRule type="cellIs" dxfId="11473" priority="151" operator="lessThan">
      <formula>#REF!</formula>
    </cfRule>
    <cfRule type="cellIs" dxfId="11472" priority="152" operator="lessThan">
      <formula>#REF!</formula>
    </cfRule>
  </conditionalFormatting>
  <conditionalFormatting sqref="AM30">
    <cfRule type="cellIs" dxfId="11471" priority="147" operator="lessThan">
      <formula>#REF!</formula>
    </cfRule>
  </conditionalFormatting>
  <conditionalFormatting sqref="AM29">
    <cfRule type="cellIs" dxfId="11470" priority="148" operator="lessThan">
      <formula>#REF!</formula>
    </cfRule>
    <cfRule type="cellIs" dxfId="11469" priority="149" operator="lessThan">
      <formula>#REF!</formula>
    </cfRule>
  </conditionalFormatting>
  <conditionalFormatting sqref="AM39">
    <cfRule type="cellIs" dxfId="11468" priority="144" operator="lessThan">
      <formula>#REF!</formula>
    </cfRule>
  </conditionalFormatting>
  <conditionalFormatting sqref="AM38">
    <cfRule type="cellIs" dxfId="11467" priority="145" operator="lessThan">
      <formula>#REF!</formula>
    </cfRule>
    <cfRule type="cellIs" dxfId="11466" priority="146" operator="lessThan">
      <formula>#REF!</formula>
    </cfRule>
  </conditionalFormatting>
  <conditionalFormatting sqref="AR21">
    <cfRule type="cellIs" dxfId="11465" priority="141" operator="lessThan">
      <formula>#REF!</formula>
    </cfRule>
  </conditionalFormatting>
  <conditionalFormatting sqref="AR20">
    <cfRule type="cellIs" dxfId="11464" priority="142" operator="lessThan">
      <formula>#REF!</formula>
    </cfRule>
    <cfRule type="cellIs" dxfId="11463" priority="143" operator="lessThan">
      <formula>#REF!</formula>
    </cfRule>
  </conditionalFormatting>
  <conditionalFormatting sqref="AR30">
    <cfRule type="cellIs" dxfId="11462" priority="138" operator="lessThan">
      <formula>#REF!</formula>
    </cfRule>
  </conditionalFormatting>
  <conditionalFormatting sqref="AR29">
    <cfRule type="cellIs" dxfId="11461" priority="139" operator="lessThan">
      <formula>#REF!</formula>
    </cfRule>
    <cfRule type="cellIs" dxfId="11460" priority="140" operator="lessThan">
      <formula>#REF!</formula>
    </cfRule>
  </conditionalFormatting>
  <conditionalFormatting sqref="AR39">
    <cfRule type="cellIs" dxfId="11459" priority="135" operator="lessThan">
      <formula>#REF!</formula>
    </cfRule>
  </conditionalFormatting>
  <conditionalFormatting sqref="AR38">
    <cfRule type="cellIs" dxfId="11458" priority="136" operator="lessThan">
      <formula>#REF!</formula>
    </cfRule>
    <cfRule type="cellIs" dxfId="11457" priority="137" operator="lessThan">
      <formula>#REF!</formula>
    </cfRule>
  </conditionalFormatting>
  <conditionalFormatting sqref="AW21">
    <cfRule type="cellIs" dxfId="11456" priority="132" operator="lessThan">
      <formula>#REF!</formula>
    </cfRule>
  </conditionalFormatting>
  <conditionalFormatting sqref="AW20">
    <cfRule type="cellIs" dxfId="11455" priority="133" operator="lessThan">
      <formula>#REF!</formula>
    </cfRule>
    <cfRule type="cellIs" dxfId="11454" priority="134" operator="lessThan">
      <formula>#REF!</formula>
    </cfRule>
  </conditionalFormatting>
  <conditionalFormatting sqref="AW30">
    <cfRule type="cellIs" dxfId="11453" priority="129" operator="lessThan">
      <formula>#REF!</formula>
    </cfRule>
  </conditionalFormatting>
  <conditionalFormatting sqref="AW29">
    <cfRule type="cellIs" dxfId="11452" priority="130" operator="lessThan">
      <formula>#REF!</formula>
    </cfRule>
    <cfRule type="cellIs" dxfId="11451" priority="131" operator="lessThan">
      <formula>#REF!</formula>
    </cfRule>
  </conditionalFormatting>
  <conditionalFormatting sqref="AW39">
    <cfRule type="cellIs" dxfId="11450" priority="126" operator="lessThan">
      <formula>#REF!</formula>
    </cfRule>
  </conditionalFormatting>
  <conditionalFormatting sqref="AW38">
    <cfRule type="cellIs" dxfId="11449" priority="127" operator="lessThan">
      <formula>#REF!</formula>
    </cfRule>
    <cfRule type="cellIs" dxfId="11448" priority="128" operator="lessThan">
      <formula>#REF!</formula>
    </cfRule>
  </conditionalFormatting>
  <conditionalFormatting sqref="BB21">
    <cfRule type="cellIs" dxfId="11447" priority="123" operator="lessThan">
      <formula>#REF!</formula>
    </cfRule>
  </conditionalFormatting>
  <conditionalFormatting sqref="BB20">
    <cfRule type="cellIs" dxfId="11446" priority="124" operator="lessThan">
      <formula>#REF!</formula>
    </cfRule>
    <cfRule type="cellIs" dxfId="11445" priority="125" operator="lessThan">
      <formula>#REF!</formula>
    </cfRule>
  </conditionalFormatting>
  <conditionalFormatting sqref="BB30">
    <cfRule type="cellIs" dxfId="11444" priority="120" operator="lessThan">
      <formula>#REF!</formula>
    </cfRule>
  </conditionalFormatting>
  <conditionalFormatting sqref="BB29">
    <cfRule type="cellIs" dxfId="11443" priority="121" operator="lessThan">
      <formula>#REF!</formula>
    </cfRule>
    <cfRule type="cellIs" dxfId="11442" priority="122" operator="lessThan">
      <formula>#REF!</formula>
    </cfRule>
  </conditionalFormatting>
  <conditionalFormatting sqref="BB39">
    <cfRule type="cellIs" dxfId="11441" priority="117" operator="lessThan">
      <formula>#REF!</formula>
    </cfRule>
  </conditionalFormatting>
  <conditionalFormatting sqref="BB38">
    <cfRule type="cellIs" dxfId="11440" priority="118" operator="lessThan">
      <formula>#REF!</formula>
    </cfRule>
    <cfRule type="cellIs" dxfId="11439" priority="119" operator="lessThan">
      <formula>#REF!</formula>
    </cfRule>
  </conditionalFormatting>
  <conditionalFormatting sqref="BG21">
    <cfRule type="cellIs" dxfId="11438" priority="114" operator="lessThan">
      <formula>#REF!</formula>
    </cfRule>
  </conditionalFormatting>
  <conditionalFormatting sqref="BG20">
    <cfRule type="cellIs" dxfId="11437" priority="115" operator="lessThan">
      <formula>#REF!</formula>
    </cfRule>
    <cfRule type="cellIs" dxfId="11436" priority="116" operator="lessThan">
      <formula>#REF!</formula>
    </cfRule>
  </conditionalFormatting>
  <conditionalFormatting sqref="BG30">
    <cfRule type="cellIs" dxfId="11435" priority="111" operator="lessThan">
      <formula>#REF!</formula>
    </cfRule>
  </conditionalFormatting>
  <conditionalFormatting sqref="BG29">
    <cfRule type="cellIs" dxfId="11434" priority="112" operator="lessThan">
      <formula>#REF!</formula>
    </cfRule>
    <cfRule type="cellIs" dxfId="11433" priority="113" operator="lessThan">
      <formula>#REF!</formula>
    </cfRule>
  </conditionalFormatting>
  <conditionalFormatting sqref="BG39">
    <cfRule type="cellIs" dxfId="11432" priority="108" operator="lessThan">
      <formula>#REF!</formula>
    </cfRule>
  </conditionalFormatting>
  <conditionalFormatting sqref="BG38">
    <cfRule type="cellIs" dxfId="11431" priority="109" operator="lessThan">
      <formula>#REF!</formula>
    </cfRule>
    <cfRule type="cellIs" dxfId="11430" priority="110" operator="lessThan">
      <formula>#REF!</formula>
    </cfRule>
  </conditionalFormatting>
  <conditionalFormatting sqref="P13">
    <cfRule type="cellIs" dxfId="11429" priority="107" operator="greaterThan">
      <formula>#REF!</formula>
    </cfRule>
  </conditionalFormatting>
  <conditionalFormatting sqref="O13">
    <cfRule type="cellIs" dxfId="11428" priority="106" operator="greaterThan">
      <formula>#REF!</formula>
    </cfRule>
  </conditionalFormatting>
  <conditionalFormatting sqref="F13:G13">
    <cfRule type="cellIs" dxfId="11427" priority="105" operator="greaterThan">
      <formula>#REF!</formula>
    </cfRule>
  </conditionalFormatting>
  <conditionalFormatting sqref="E13">
    <cfRule type="cellIs" dxfId="11426" priority="104" operator="greaterThan">
      <formula>#REF!</formula>
    </cfRule>
  </conditionalFormatting>
  <conditionalFormatting sqref="J19 J14 J17">
    <cfRule type="cellIs" dxfId="11425" priority="103" operator="greaterThan">
      <formula>#REF!</formula>
    </cfRule>
  </conditionalFormatting>
  <conditionalFormatting sqref="K19:L19">
    <cfRule type="cellIs" dxfId="11424" priority="102" operator="greaterThan">
      <formula>#REF!</formula>
    </cfRule>
  </conditionalFormatting>
  <conditionalFormatting sqref="K14:L14">
    <cfRule type="cellIs" dxfId="11423" priority="100" operator="greaterThan">
      <formula>#REF!</formula>
    </cfRule>
  </conditionalFormatting>
  <conditionalFormatting sqref="L13">
    <cfRule type="cellIs" dxfId="11422" priority="99" operator="greaterThan">
      <formula>#REF!</formula>
    </cfRule>
  </conditionalFormatting>
  <conditionalFormatting sqref="K17:L17">
    <cfRule type="cellIs" dxfId="11421" priority="101" operator="greaterThan">
      <formula>#REF!</formula>
    </cfRule>
  </conditionalFormatting>
  <conditionalFormatting sqref="K13">
    <cfRule type="cellIs" dxfId="11420" priority="98" operator="greaterThan">
      <formula>#REF!</formula>
    </cfRule>
  </conditionalFormatting>
  <conditionalFormatting sqref="J13">
    <cfRule type="cellIs" dxfId="11419" priority="97" operator="greaterThan">
      <formula>#REF!</formula>
    </cfRule>
  </conditionalFormatting>
  <conditionalFormatting sqref="E14">
    <cfRule type="cellIs" dxfId="11418" priority="96" operator="greaterThan">
      <formula>#REF!</formula>
    </cfRule>
  </conditionalFormatting>
  <conditionalFormatting sqref="F14:G14">
    <cfRule type="cellIs" dxfId="11417" priority="95" operator="greaterThan">
      <formula>#REF!</formula>
    </cfRule>
  </conditionalFormatting>
  <conditionalFormatting sqref="O14">
    <cfRule type="cellIs" dxfId="11416" priority="94" operator="greaterThan">
      <formula>#REF!</formula>
    </cfRule>
  </conditionalFormatting>
  <conditionalFormatting sqref="P14">
    <cfRule type="cellIs" dxfId="11415" priority="93" operator="greaterThan">
      <formula>#REF!</formula>
    </cfRule>
  </conditionalFormatting>
  <conditionalFormatting sqref="BH19 BH13:BH15 BH17">
    <cfRule type="cellIs" dxfId="11414" priority="91" operator="greaterThan">
      <formula>#REF!</formula>
    </cfRule>
  </conditionalFormatting>
  <conditionalFormatting sqref="BK21">
    <cfRule type="cellIs" dxfId="11413" priority="88" operator="lessThan">
      <formula>#REF!</formula>
    </cfRule>
  </conditionalFormatting>
  <conditionalFormatting sqref="BK11">
    <cfRule type="cellIs" dxfId="11412" priority="87" operator="lessThan">
      <formula>#REF!</formula>
    </cfRule>
  </conditionalFormatting>
  <conditionalFormatting sqref="BK12">
    <cfRule type="cellIs" dxfId="11411" priority="86" operator="lessThan">
      <formula>#REF!</formula>
    </cfRule>
  </conditionalFormatting>
  <conditionalFormatting sqref="BK20">
    <cfRule type="cellIs" dxfId="11410" priority="89" operator="lessThan">
      <formula>#REF!</formula>
    </cfRule>
    <cfRule type="cellIs" dxfId="11409" priority="90" operator="lessThan">
      <formula>#REF!</formula>
    </cfRule>
  </conditionalFormatting>
  <conditionalFormatting sqref="BK30">
    <cfRule type="cellIs" dxfId="11408" priority="83" operator="lessThan">
      <formula>#REF!</formula>
    </cfRule>
  </conditionalFormatting>
  <conditionalFormatting sqref="BK29">
    <cfRule type="cellIs" dxfId="11407" priority="84" operator="lessThan">
      <formula>#REF!</formula>
    </cfRule>
    <cfRule type="cellIs" dxfId="11406" priority="85" operator="lessThan">
      <formula>#REF!</formula>
    </cfRule>
  </conditionalFormatting>
  <conditionalFormatting sqref="BK39">
    <cfRule type="cellIs" dxfId="11405" priority="82" operator="lessThan">
      <formula>#REF!</formula>
    </cfRule>
  </conditionalFormatting>
  <conditionalFormatting sqref="BK9">
    <cfRule type="cellIs" dxfId="11404" priority="80" operator="lessThan">
      <formula>#REF!</formula>
    </cfRule>
    <cfRule type="cellIs" dxfId="11403" priority="81" operator="greaterThan">
      <formula>#REF!</formula>
    </cfRule>
  </conditionalFormatting>
  <conditionalFormatting sqref="BI19:BJ19">
    <cfRule type="cellIs" dxfId="11402" priority="79" operator="greaterThan">
      <formula>#REF!</formula>
    </cfRule>
  </conditionalFormatting>
  <conditionalFormatting sqref="BI14:BJ15">
    <cfRule type="cellIs" dxfId="11401" priority="77" operator="greaterThan">
      <formula>#REF!</formula>
    </cfRule>
  </conditionalFormatting>
  <conditionalFormatting sqref="BI13:BJ13">
    <cfRule type="cellIs" dxfId="11400" priority="76" operator="greaterThan">
      <formula>#REF!</formula>
    </cfRule>
  </conditionalFormatting>
  <conditionalFormatting sqref="BI17:BJ17">
    <cfRule type="cellIs" dxfId="11399" priority="78" operator="greaterThan">
      <formula>#REF!</formula>
    </cfRule>
  </conditionalFormatting>
  <conditionalFormatting sqref="BK38">
    <cfRule type="cellIs" dxfId="11398" priority="74" operator="lessThan">
      <formula>#REF!</formula>
    </cfRule>
    <cfRule type="cellIs" dxfId="11397" priority="75" operator="lessThan">
      <formula>#REF!</formula>
    </cfRule>
  </conditionalFormatting>
  <conditionalFormatting sqref="BL11">
    <cfRule type="cellIs" dxfId="11396" priority="72" operator="lessThan">
      <formula>#REF!</formula>
    </cfRule>
  </conditionalFormatting>
  <conditionalFormatting sqref="BL12">
    <cfRule type="cellIs" dxfId="11395" priority="71" operator="lessThan">
      <formula>#REF!</formula>
    </cfRule>
  </conditionalFormatting>
  <conditionalFormatting sqref="BL9">
    <cfRule type="cellIs" dxfId="11394" priority="69" operator="lessThan">
      <formula>#REF!</formula>
    </cfRule>
    <cfRule type="cellIs" dxfId="11393" priority="70" operator="greaterThan">
      <formula>#REF!</formula>
    </cfRule>
  </conditionalFormatting>
  <conditionalFormatting sqref="BL10">
    <cfRule type="cellIs" dxfId="11392" priority="68" operator="lessThan">
      <formula>#REF!</formula>
    </cfRule>
  </conditionalFormatting>
  <conditionalFormatting sqref="BL21">
    <cfRule type="cellIs" dxfId="11391" priority="65" operator="lessThan">
      <formula>#REF!</formula>
    </cfRule>
  </conditionalFormatting>
  <conditionalFormatting sqref="BL20">
    <cfRule type="cellIs" dxfId="11390" priority="66" operator="lessThan">
      <formula>#REF!</formula>
    </cfRule>
    <cfRule type="cellIs" dxfId="11389" priority="67" operator="lessThan">
      <formula>#REF!</formula>
    </cfRule>
  </conditionalFormatting>
  <conditionalFormatting sqref="BL30">
    <cfRule type="cellIs" dxfId="11388" priority="62" operator="lessThan">
      <formula>#REF!</formula>
    </cfRule>
  </conditionalFormatting>
  <conditionalFormatting sqref="BL29">
    <cfRule type="cellIs" dxfId="11387" priority="63" operator="lessThan">
      <formula>#REF!</formula>
    </cfRule>
    <cfRule type="cellIs" dxfId="11386" priority="64" operator="lessThan">
      <formula>#REF!</formula>
    </cfRule>
  </conditionalFormatting>
  <conditionalFormatting sqref="BL39">
    <cfRule type="cellIs" dxfId="11385" priority="59" operator="lessThan">
      <formula>#REF!</formula>
    </cfRule>
  </conditionalFormatting>
  <conditionalFormatting sqref="BL38">
    <cfRule type="cellIs" dxfId="11384" priority="60" operator="lessThan">
      <formula>#REF!</formula>
    </cfRule>
    <cfRule type="cellIs" dxfId="11383" priority="61" operator="lessThan">
      <formula>#REF!</formula>
    </cfRule>
  </conditionalFormatting>
  <conditionalFormatting sqref="BM19 BM13:BM15 BM17">
    <cfRule type="cellIs" dxfId="11382" priority="58" operator="greaterThan">
      <formula>#REF!</formula>
    </cfRule>
  </conditionalFormatting>
  <conditionalFormatting sqref="BP21">
    <cfRule type="cellIs" dxfId="11381" priority="55" operator="lessThan">
      <formula>#REF!</formula>
    </cfRule>
  </conditionalFormatting>
  <conditionalFormatting sqref="BP11">
    <cfRule type="cellIs" dxfId="11380" priority="54" operator="lessThan">
      <formula>#REF!</formula>
    </cfRule>
  </conditionalFormatting>
  <conditionalFormatting sqref="BP12">
    <cfRule type="cellIs" dxfId="11379" priority="53" operator="lessThan">
      <formula>#REF!</formula>
    </cfRule>
  </conditionalFormatting>
  <conditionalFormatting sqref="BP20">
    <cfRule type="cellIs" dxfId="11378" priority="56" operator="lessThan">
      <formula>#REF!</formula>
    </cfRule>
    <cfRule type="cellIs" dxfId="11377" priority="57" operator="lessThan">
      <formula>#REF!</formula>
    </cfRule>
  </conditionalFormatting>
  <conditionalFormatting sqref="BP30">
    <cfRule type="cellIs" dxfId="11376" priority="50" operator="lessThan">
      <formula>#REF!</formula>
    </cfRule>
  </conditionalFormatting>
  <conditionalFormatting sqref="BP29">
    <cfRule type="cellIs" dxfId="11375" priority="51" operator="lessThan">
      <formula>#REF!</formula>
    </cfRule>
    <cfRule type="cellIs" dxfId="11374" priority="52" operator="lessThan">
      <formula>#REF!</formula>
    </cfRule>
  </conditionalFormatting>
  <conditionalFormatting sqref="BP39">
    <cfRule type="cellIs" dxfId="11373" priority="49" operator="lessThan">
      <formula>#REF!</formula>
    </cfRule>
  </conditionalFormatting>
  <conditionalFormatting sqref="BP9">
    <cfRule type="cellIs" dxfId="11372" priority="47" operator="lessThan">
      <formula>#REF!</formula>
    </cfRule>
    <cfRule type="cellIs" dxfId="11371" priority="48" operator="greaterThan">
      <formula>#REF!</formula>
    </cfRule>
  </conditionalFormatting>
  <conditionalFormatting sqref="BN19:BO19">
    <cfRule type="cellIs" dxfId="11370" priority="46" operator="greaterThan">
      <formula>#REF!</formula>
    </cfRule>
  </conditionalFormatting>
  <conditionalFormatting sqref="BN14:BO15">
    <cfRule type="cellIs" dxfId="11369" priority="44" operator="greaterThan">
      <formula>#REF!</formula>
    </cfRule>
  </conditionalFormatting>
  <conditionalFormatting sqref="BN13:BO13">
    <cfRule type="cellIs" dxfId="11368" priority="43" operator="greaterThan">
      <formula>#REF!</formula>
    </cfRule>
  </conditionalFormatting>
  <conditionalFormatting sqref="BN17:BO17">
    <cfRule type="cellIs" dxfId="11367" priority="45" operator="greaterThan">
      <formula>#REF!</formula>
    </cfRule>
  </conditionalFormatting>
  <conditionalFormatting sqref="BP38">
    <cfRule type="cellIs" dxfId="11366" priority="41" operator="lessThan">
      <formula>#REF!</formula>
    </cfRule>
    <cfRule type="cellIs" dxfId="11365" priority="42" operator="lessThan">
      <formula>#REF!</formula>
    </cfRule>
  </conditionalFormatting>
  <conditionalFormatting sqref="BQ11">
    <cfRule type="cellIs" dxfId="11364" priority="39" operator="lessThan">
      <formula>#REF!</formula>
    </cfRule>
  </conditionalFormatting>
  <conditionalFormatting sqref="BQ12">
    <cfRule type="cellIs" dxfId="11363" priority="38" operator="lessThan">
      <formula>#REF!</formula>
    </cfRule>
  </conditionalFormatting>
  <conditionalFormatting sqref="BQ9">
    <cfRule type="cellIs" dxfId="11362" priority="36" operator="lessThan">
      <formula>#REF!</formula>
    </cfRule>
    <cfRule type="cellIs" dxfId="11361" priority="37" operator="greaterThan">
      <formula>#REF!</formula>
    </cfRule>
  </conditionalFormatting>
  <conditionalFormatting sqref="BQ10">
    <cfRule type="cellIs" dxfId="11360" priority="35" operator="lessThan">
      <formula>#REF!</formula>
    </cfRule>
  </conditionalFormatting>
  <conditionalFormatting sqref="BQ21">
    <cfRule type="cellIs" dxfId="11359" priority="32" operator="lessThan">
      <formula>#REF!</formula>
    </cfRule>
  </conditionalFormatting>
  <conditionalFormatting sqref="BQ20">
    <cfRule type="cellIs" dxfId="11358" priority="33" operator="lessThan">
      <formula>#REF!</formula>
    </cfRule>
    <cfRule type="cellIs" dxfId="11357" priority="34" operator="lessThan">
      <formula>#REF!</formula>
    </cfRule>
  </conditionalFormatting>
  <conditionalFormatting sqref="BQ30">
    <cfRule type="cellIs" dxfId="11356" priority="29" operator="lessThan">
      <formula>#REF!</formula>
    </cfRule>
  </conditionalFormatting>
  <conditionalFormatting sqref="BQ29">
    <cfRule type="cellIs" dxfId="11355" priority="30" operator="lessThan">
      <formula>#REF!</formula>
    </cfRule>
    <cfRule type="cellIs" dxfId="11354" priority="31" operator="lessThan">
      <formula>#REF!</formula>
    </cfRule>
  </conditionalFormatting>
  <conditionalFormatting sqref="BQ39">
    <cfRule type="cellIs" dxfId="11353" priority="26" operator="lessThan">
      <formula>#REF!</formula>
    </cfRule>
  </conditionalFormatting>
  <conditionalFormatting sqref="BQ38">
    <cfRule type="cellIs" dxfId="11352" priority="27" operator="lessThan">
      <formula>#REF!</formula>
    </cfRule>
    <cfRule type="cellIs" dxfId="11351" priority="28" operator="lessThan">
      <formula>#REF!</formula>
    </cfRule>
  </conditionalFormatting>
  <conditionalFormatting sqref="M10">
    <cfRule type="cellIs" dxfId="11350" priority="13" operator="lessThan">
      <formula>#REF!</formula>
    </cfRule>
  </conditionalFormatting>
  <conditionalFormatting sqref="R10">
    <cfRule type="cellIs" dxfId="11349" priority="12" operator="lessThan">
      <formula>#REF!</formula>
    </cfRule>
  </conditionalFormatting>
  <conditionalFormatting sqref="W10">
    <cfRule type="cellIs" dxfId="11348" priority="11" operator="lessThan">
      <formula>#REF!</formula>
    </cfRule>
  </conditionalFormatting>
  <conditionalFormatting sqref="AB10">
    <cfRule type="cellIs" dxfId="11347" priority="10" operator="lessThan">
      <formula>#REF!</formula>
    </cfRule>
  </conditionalFormatting>
  <conditionalFormatting sqref="AG10">
    <cfRule type="cellIs" dxfId="11346" priority="9" operator="lessThan">
      <formula>#REF!</formula>
    </cfRule>
  </conditionalFormatting>
  <conditionalFormatting sqref="AL10">
    <cfRule type="cellIs" dxfId="11345" priority="8" operator="lessThan">
      <formula>#REF!</formula>
    </cfRule>
  </conditionalFormatting>
  <conditionalFormatting sqref="AQ10">
    <cfRule type="cellIs" dxfId="11344" priority="7" operator="lessThan">
      <formula>#REF!</formula>
    </cfRule>
  </conditionalFormatting>
  <conditionalFormatting sqref="AV10">
    <cfRule type="cellIs" dxfId="11343" priority="6" operator="lessThan">
      <formula>#REF!</formula>
    </cfRule>
  </conditionalFormatting>
  <conditionalFormatting sqref="BA10">
    <cfRule type="cellIs" dxfId="11342" priority="5" operator="lessThan">
      <formula>#REF!</formula>
    </cfRule>
  </conditionalFormatting>
  <conditionalFormatting sqref="BF10">
    <cfRule type="cellIs" dxfId="11341" priority="4" operator="lessThan">
      <formula>#REF!</formula>
    </cfRule>
  </conditionalFormatting>
  <conditionalFormatting sqref="BK10">
    <cfRule type="cellIs" dxfId="11340" priority="3" operator="lessThan">
      <formula>#REF!</formula>
    </cfRule>
  </conditionalFormatting>
  <conditionalFormatting sqref="BP10">
    <cfRule type="cellIs" dxfId="11339" priority="2" operator="lessThan">
      <formula>#REF!</formula>
    </cfRule>
  </conditionalFormatting>
  <conditionalFormatting sqref="L15">
    <cfRule type="cellIs" dxfId="11338" priority="1" operator="greaterThan">
      <formula>#REF!</formula>
    </cfRule>
  </conditionalFormatting>
  <pageMargins left="0.7" right="0.7" top="0.75" bottom="0.75" header="0.3" footer="0.3"/>
  <pageSetup paperSize="9" orientation="portrait" r:id="rId1"/>
  <headerFooter>
    <oddHeader>&amp;C&amp;G</oddHeader>
  </headerFooter>
  <legacyDrawingHF r:id="rId2"/>
  <picture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9FFCC"/>
  </sheetPr>
  <dimension ref="A1:BQ94"/>
  <sheetViews>
    <sheetView zoomScale="70" zoomScaleNormal="70" workbookViewId="0">
      <pane xSplit="3" ySplit="10" topLeftCell="D11" activePane="bottomRight" state="frozenSplit"/>
      <selection activeCell="AA73" sqref="AA73"/>
      <selection pane="topRight" activeCell="AA73" sqref="AA73"/>
      <selection pane="bottomLeft" activeCell="AA73" sqref="AA73"/>
      <selection pane="bottomRight" activeCell="G19" sqref="G19"/>
    </sheetView>
  </sheetViews>
  <sheetFormatPr defaultRowHeight="16.5" x14ac:dyDescent="0.15"/>
  <cols>
    <col min="1" max="1" width="21" style="97" customWidth="1"/>
    <col min="2" max="2" width="15" style="97" customWidth="1"/>
    <col min="3" max="4" width="11.25" style="97" customWidth="1"/>
    <col min="5" max="5" width="38.5" style="97" customWidth="1"/>
    <col min="6" max="7" width="10.625" style="97" customWidth="1"/>
    <col min="8" max="9" width="13.625" style="97" customWidth="1"/>
    <col min="10" max="10" width="44.5" style="97" customWidth="1"/>
    <col min="11" max="12" width="12.25" style="97" customWidth="1"/>
    <col min="13" max="14" width="11.875" style="97" customWidth="1"/>
    <col min="15" max="15" width="38.25" style="97" customWidth="1"/>
    <col min="16" max="17" width="12.25" style="97" customWidth="1"/>
    <col min="18" max="19" width="11.875" style="97" customWidth="1"/>
    <col min="20" max="20" width="31.625" style="97" customWidth="1"/>
    <col min="21" max="22" width="12.625" style="97" customWidth="1"/>
    <col min="23" max="24" width="11.875" style="97" customWidth="1"/>
    <col min="25" max="25" width="31.625" style="97" customWidth="1"/>
    <col min="26" max="27" width="9.125" style="97" bestFit="1" customWidth="1"/>
    <col min="28" max="28" width="9.625" style="97" bestFit="1" customWidth="1"/>
    <col min="29" max="29" width="9.625" style="97" customWidth="1"/>
    <col min="30" max="30" width="31.625" style="97" customWidth="1"/>
    <col min="31" max="32" width="9.125" style="97" bestFit="1" customWidth="1"/>
    <col min="33" max="33" width="9.625" style="97" bestFit="1" customWidth="1"/>
    <col min="34" max="34" width="9.625" style="97" customWidth="1"/>
    <col min="35" max="35" width="31.625" style="97" customWidth="1"/>
    <col min="36" max="37" width="9.125" style="97" bestFit="1" customWidth="1"/>
    <col min="38" max="38" width="9.625" style="97" bestFit="1" customWidth="1"/>
    <col min="39" max="39" width="9.625" style="97" customWidth="1"/>
    <col min="40" max="40" width="31.625" style="97" customWidth="1"/>
    <col min="41" max="42" width="9.125" style="97" bestFit="1" customWidth="1"/>
    <col min="43" max="43" width="9.625" style="97" bestFit="1" customWidth="1"/>
    <col min="44" max="44" width="9.625" style="97" customWidth="1"/>
    <col min="45" max="45" width="31.625" style="97" customWidth="1"/>
    <col min="46" max="47" width="9.125" style="97" bestFit="1" customWidth="1"/>
    <col min="48" max="48" width="9.625" style="97" bestFit="1" customWidth="1"/>
    <col min="49" max="49" width="9.625" style="97" customWidth="1"/>
    <col min="50" max="50" width="31.625" style="97" customWidth="1"/>
    <col min="51" max="52" width="9.125" style="97" bestFit="1" customWidth="1"/>
    <col min="53" max="53" width="9.625" style="97" bestFit="1" customWidth="1"/>
    <col min="54" max="54" width="9.625" style="97" customWidth="1"/>
    <col min="55" max="55" width="31.625" style="97" customWidth="1"/>
    <col min="56" max="57" width="9.125" style="97" bestFit="1" customWidth="1"/>
    <col min="58" max="58" width="9.625" style="97" bestFit="1" customWidth="1"/>
    <col min="59" max="59" width="9.625" style="97" customWidth="1"/>
    <col min="60" max="60" width="43.875" style="97" customWidth="1"/>
    <col min="61" max="62" width="9" style="97"/>
    <col min="63" max="63" width="15.125" style="97" customWidth="1"/>
    <col min="64" max="64" width="9" style="97"/>
    <col min="65" max="65" width="48.125" style="97" customWidth="1"/>
    <col min="66" max="67" width="9" style="97"/>
    <col min="68" max="68" width="16" style="97" customWidth="1"/>
    <col min="69" max="16384" width="9" style="97"/>
  </cols>
  <sheetData>
    <row r="1" spans="1:69" x14ac:dyDescent="0.15">
      <c r="A1" s="97" t="s">
        <v>875</v>
      </c>
      <c r="B1" s="175" t="str">
        <f>VLOOKUP(A5,'PMC数据辅助&amp;月良率预估'!$AR$3:$AS$130,2,0)</f>
        <v>LTPO手机</v>
      </c>
      <c r="C1" s="177"/>
      <c r="E1" s="97" t="s">
        <v>474</v>
      </c>
      <c r="AI1" s="166"/>
      <c r="AJ1" s="166"/>
      <c r="AK1" s="166"/>
      <c r="AL1" s="166"/>
      <c r="AM1" s="166"/>
      <c r="AN1" s="166"/>
      <c r="AO1" s="166"/>
      <c r="AP1" s="166"/>
      <c r="AQ1" s="166"/>
      <c r="AR1" s="166"/>
      <c r="AS1" s="166"/>
      <c r="AT1" s="166"/>
      <c r="AU1" s="166"/>
      <c r="AV1" s="166"/>
      <c r="AW1" s="166"/>
      <c r="AX1" s="166"/>
      <c r="AY1" s="166"/>
      <c r="AZ1" s="166"/>
      <c r="BA1" s="166"/>
      <c r="BB1" s="166"/>
      <c r="BC1" s="166"/>
      <c r="BD1" s="166"/>
    </row>
    <row r="2" spans="1:69" x14ac:dyDescent="0.15">
      <c r="A2" s="356">
        <f>VLOOKUP(A5,切数!$C:$J,8,0)</f>
        <v>95</v>
      </c>
      <c r="B2" s="580" t="s">
        <v>27</v>
      </c>
      <c r="C2" s="580"/>
      <c r="D2" s="581" t="s">
        <v>553</v>
      </c>
      <c r="E2" s="583" t="s">
        <v>41</v>
      </c>
      <c r="F2" s="583"/>
      <c r="G2" s="583"/>
      <c r="H2" s="583"/>
      <c r="I2" s="583"/>
      <c r="J2" s="583"/>
      <c r="K2" s="583"/>
      <c r="L2" s="583"/>
      <c r="M2" s="583"/>
      <c r="N2" s="30"/>
      <c r="O2" s="30"/>
      <c r="P2" s="30"/>
      <c r="Q2" s="30"/>
      <c r="R2" s="30"/>
      <c r="S2" s="30"/>
    </row>
    <row r="3" spans="1:69" x14ac:dyDescent="0.15">
      <c r="A3" s="356" t="s">
        <v>469</v>
      </c>
      <c r="B3" s="447"/>
      <c r="C3" s="447"/>
      <c r="D3" s="582"/>
      <c r="E3" s="1" t="str">
        <f>_xlfn.IFNA(VLOOKUP($A$5&amp;E$4,'PMC数据辅助&amp;月良率预估'!$B$2:$G$1000,2,0),"")</f>
        <v>M03</v>
      </c>
      <c r="F3" s="567"/>
      <c r="G3" s="567"/>
      <c r="H3" s="567"/>
      <c r="I3" s="568"/>
      <c r="J3" s="1" t="str">
        <f>_xlfn.IFNA(VLOOKUP($A$5&amp;J$4,'PMC数据辅助&amp;月良率预估'!$B$2:$G$1000,2,0),"")</f>
        <v>M03</v>
      </c>
      <c r="K3" s="567"/>
      <c r="L3" s="567"/>
      <c r="M3" s="567"/>
      <c r="N3" s="568"/>
      <c r="O3" s="1" t="str">
        <f>_xlfn.IFNA(VLOOKUP($A$5&amp;O$4,'PMC数据辅助&amp;月良率预估'!$B$2:$G$1000,2,0),"")</f>
        <v>M03</v>
      </c>
      <c r="P3" s="567"/>
      <c r="Q3" s="567"/>
      <c r="R3" s="567"/>
      <c r="S3" s="568"/>
      <c r="T3" s="1" t="str">
        <f>_xlfn.IFNA(VLOOKUP($A$5&amp;T$4,'PMC数据辅助&amp;月良率预估'!$B$2:$G$1000,2,0),"")</f>
        <v>M04</v>
      </c>
      <c r="U3" s="567"/>
      <c r="V3" s="567"/>
      <c r="W3" s="567"/>
      <c r="X3" s="568"/>
      <c r="Y3" s="1" t="str">
        <f>_xlfn.IFNA(VLOOKUP($A$5&amp;Y$4,'PMC数据辅助&amp;月良率预估'!$B$2:$G$1000,2,0),"")</f>
        <v>M04</v>
      </c>
      <c r="Z3" s="567"/>
      <c r="AA3" s="567"/>
      <c r="AB3" s="567"/>
      <c r="AC3" s="568"/>
      <c r="AD3" s="1" t="str">
        <f>_xlfn.IFNA(VLOOKUP($A$5&amp;AD$4,'PMC数据辅助&amp;月良率预估'!$B$2:$G$1000,2,0),"")</f>
        <v>M05</v>
      </c>
      <c r="AE3" s="567"/>
      <c r="AF3" s="567"/>
      <c r="AG3" s="567"/>
      <c r="AH3" s="568"/>
      <c r="AI3" s="1" t="str">
        <f>_xlfn.IFNA(VLOOKUP($A$5&amp;AI$4,'PMC数据辅助&amp;月良率预估'!$B$2:$G$1000,2,0),"")</f>
        <v>M05</v>
      </c>
      <c r="AJ3" s="567"/>
      <c r="AK3" s="567"/>
      <c r="AL3" s="567"/>
      <c r="AM3" s="568"/>
      <c r="AN3" s="1" t="str">
        <f>_xlfn.IFNA(VLOOKUP($A$5&amp;AN$4,'PMC数据辅助&amp;月良率预估'!$B$2:$G$1000,2,0),"")</f>
        <v>M06</v>
      </c>
      <c r="AO3" s="567"/>
      <c r="AP3" s="567"/>
      <c r="AQ3" s="567"/>
      <c r="AR3" s="568"/>
      <c r="AS3" s="1" t="str">
        <f>_xlfn.IFNA(VLOOKUP($A$5&amp;AS$4,'PMC数据辅助&amp;月良率预估'!$B$2:$G$1000,2,0),"")</f>
        <v>M06</v>
      </c>
      <c r="AT3" s="567"/>
      <c r="AU3" s="567"/>
      <c r="AV3" s="567"/>
      <c r="AW3" s="568"/>
      <c r="AX3" s="1" t="str">
        <f>_xlfn.IFNA(VLOOKUP($A$5&amp;AX$4,'PMC数据辅助&amp;月良率预估'!$B$2:$G$1000,2,0),"")</f>
        <v>M06</v>
      </c>
      <c r="AY3" s="567"/>
      <c r="AZ3" s="567"/>
      <c r="BA3" s="567"/>
      <c r="BB3" s="568"/>
      <c r="BC3" s="1" t="str">
        <f>_xlfn.IFNA(VLOOKUP($A$5&amp;BC$4,'PMC数据辅助&amp;月良率预估'!$B$2:$G$1000,2,0),"")</f>
        <v>M07</v>
      </c>
      <c r="BD3" s="567"/>
      <c r="BE3" s="567"/>
      <c r="BF3" s="567"/>
      <c r="BG3" s="568"/>
      <c r="BH3" s="1" t="str">
        <f>_xlfn.IFNA(VLOOKUP($A$5&amp;BH$4,'PMC数据辅助&amp;月良率预估'!$B$2:$G$1000,2,0),"")</f>
        <v/>
      </c>
      <c r="BI3" s="567"/>
      <c r="BJ3" s="567"/>
      <c r="BK3" s="567"/>
      <c r="BL3" s="568"/>
      <c r="BM3" s="1" t="str">
        <f>_xlfn.IFNA(VLOOKUP($A$5&amp;BM$4,'PMC数据辅助&amp;月良率预估'!$B$2:$G$1000,2,0),"")</f>
        <v/>
      </c>
      <c r="BN3" s="567"/>
      <c r="BO3" s="567"/>
      <c r="BP3" s="567"/>
      <c r="BQ3" s="568"/>
    </row>
    <row r="4" spans="1:69" ht="33" x14ac:dyDescent="0.15">
      <c r="A4" s="31" t="s">
        <v>40</v>
      </c>
      <c r="B4" s="94"/>
      <c r="C4" s="94" t="s">
        <v>1547</v>
      </c>
      <c r="D4" s="115" t="s">
        <v>1548</v>
      </c>
      <c r="E4" s="587" t="str">
        <f>_xlfn.IFNA(VLOOKUP($A$5&amp;COLUMN($A$1),'PMC数据辅助&amp;月良率预估'!$A:$F,5,0),"")</f>
        <v>02/07蒸镀批次</v>
      </c>
      <c r="F4" s="588"/>
      <c r="G4" s="588"/>
      <c r="H4" s="588"/>
      <c r="I4" s="589"/>
      <c r="J4" s="587" t="str">
        <f>_xlfn.IFNA(VLOOKUP($A$5&amp;COLUMN($B$1),'PMC数据辅助&amp;月良率预估'!$A:$F,5,0),"")</f>
        <v>02/18蒸镀批次</v>
      </c>
      <c r="K4" s="588"/>
      <c r="L4" s="588"/>
      <c r="M4" s="588"/>
      <c r="N4" s="589"/>
      <c r="O4" s="569" t="str">
        <f>_xlfn.IFNA(VLOOKUP($A$5&amp;COLUMN($C$1),'PMC数据辅助&amp;月良率预估'!$A:$F,5,0),"")</f>
        <v>03/18蒸镀批次</v>
      </c>
      <c r="P4" s="570"/>
      <c r="Q4" s="570"/>
      <c r="R4" s="570"/>
      <c r="S4" s="571"/>
      <c r="T4" s="569" t="str">
        <f>_xlfn.IFNA(VLOOKUP($A$5&amp;COLUMN($D$1),'PMC数据辅助&amp;月良率预估'!$A:$F,5,0),"")</f>
        <v>03/31蒸镀批次</v>
      </c>
      <c r="U4" s="570"/>
      <c r="V4" s="570"/>
      <c r="W4" s="570"/>
      <c r="X4" s="571"/>
      <c r="Y4" s="569" t="str">
        <f>_xlfn.IFNA(VLOOKUP($A$5&amp;COLUMN($E$1),'PMC数据辅助&amp;月良率预估'!$A:$F,5,0),"")</f>
        <v>04/08蒸镀批次</v>
      </c>
      <c r="Z4" s="570"/>
      <c r="AA4" s="570"/>
      <c r="AB4" s="570"/>
      <c r="AC4" s="571"/>
      <c r="AD4" s="569" t="str">
        <f>_xlfn.IFNA(VLOOKUP($A$5&amp;COLUMN($F$1),'PMC数据辅助&amp;月良率预估'!$A:$F,5,0),"")</f>
        <v>04/24蒸镀批次</v>
      </c>
      <c r="AE4" s="570"/>
      <c r="AF4" s="570"/>
      <c r="AG4" s="570"/>
      <c r="AH4" s="571"/>
      <c r="AI4" s="569" t="str">
        <f>_xlfn.IFNA(VLOOKUP($A$5&amp;COLUMN($G$1),'PMC数据辅助&amp;月良率预估'!$A:$F,5,0),"")</f>
        <v>05/06蒸镀批次</v>
      </c>
      <c r="AJ4" s="570"/>
      <c r="AK4" s="570"/>
      <c r="AL4" s="570"/>
      <c r="AM4" s="571"/>
      <c r="AN4" s="569" t="str">
        <f>_xlfn.IFNA(VLOOKUP($A$5&amp;COLUMN($H$1),'PMC数据辅助&amp;月良率预估'!$A:$F,5,0),"")</f>
        <v>05/20蒸镀批次</v>
      </c>
      <c r="AO4" s="570"/>
      <c r="AP4" s="570"/>
      <c r="AQ4" s="570"/>
      <c r="AR4" s="571"/>
      <c r="AS4" s="569" t="str">
        <f>_xlfn.IFNA(VLOOKUP($A$5&amp;COLUMN($I$1),'PMC数据辅助&amp;月良率预估'!$A:$F,5,0),"")</f>
        <v>05/31蒸镀批次</v>
      </c>
      <c r="AT4" s="570"/>
      <c r="AU4" s="570"/>
      <c r="AV4" s="570"/>
      <c r="AW4" s="571"/>
      <c r="AX4" s="569" t="str">
        <f>_xlfn.IFNA(VLOOKUP($A$5&amp;COLUMN($J$1),'PMC数据辅助&amp;月良率预估'!$A:$F,5,0),"")</f>
        <v>06/12蒸镀批次</v>
      </c>
      <c r="AY4" s="570"/>
      <c r="AZ4" s="570"/>
      <c r="BA4" s="570"/>
      <c r="BB4" s="571"/>
      <c r="BC4" s="569" t="str">
        <f>_xlfn.IFNA(VLOOKUP($A$5&amp;COLUMN($K$1),'PMC数据辅助&amp;月良率预估'!$A:$F,5,0),"")</f>
        <v>06/21蒸镀批次</v>
      </c>
      <c r="BD4" s="570"/>
      <c r="BE4" s="570"/>
      <c r="BF4" s="570"/>
      <c r="BG4" s="571"/>
      <c r="BH4" s="569" t="str">
        <f>_xlfn.IFNA(VLOOKUP($A$5&amp;COLUMN($L$1),'PMC数据辅助&amp;月良率预估'!$A:$F,5,0),"")</f>
        <v/>
      </c>
      <c r="BI4" s="570"/>
      <c r="BJ4" s="570"/>
      <c r="BK4" s="570"/>
      <c r="BL4" s="571"/>
      <c r="BM4" s="569" t="str">
        <f>_xlfn.IFNA(VLOOKUP($A$5&amp;COLUMN($M$1),'PMC数据辅助&amp;月良率预估'!$A:$F,5,0),"")</f>
        <v/>
      </c>
      <c r="BN4" s="570"/>
      <c r="BO4" s="570"/>
      <c r="BP4" s="570"/>
      <c r="BQ4" s="571"/>
    </row>
    <row r="5" spans="1:69" ht="51" customHeight="1" x14ac:dyDescent="0.15">
      <c r="A5" s="32" t="s">
        <v>872</v>
      </c>
      <c r="B5" s="32" t="s">
        <v>35</v>
      </c>
      <c r="C5" s="32" t="s">
        <v>35</v>
      </c>
      <c r="D5" s="32"/>
      <c r="E5" s="32" t="s">
        <v>467</v>
      </c>
      <c r="F5" s="33" t="s">
        <v>483</v>
      </c>
      <c r="G5" s="33" t="s">
        <v>484</v>
      </c>
      <c r="H5" s="33" t="s">
        <v>485</v>
      </c>
      <c r="I5" s="362" t="s">
        <v>840</v>
      </c>
      <c r="J5" s="32" t="s">
        <v>467</v>
      </c>
      <c r="K5" s="33" t="s">
        <v>483</v>
      </c>
      <c r="L5" s="33" t="s">
        <v>484</v>
      </c>
      <c r="M5" s="33" t="s">
        <v>485</v>
      </c>
      <c r="N5" s="362" t="s">
        <v>838</v>
      </c>
      <c r="O5" s="32" t="s">
        <v>467</v>
      </c>
      <c r="P5" s="33" t="s">
        <v>483</v>
      </c>
      <c r="Q5" s="33" t="s">
        <v>484</v>
      </c>
      <c r="R5" s="33" t="s">
        <v>485</v>
      </c>
      <c r="S5" s="362" t="s">
        <v>840</v>
      </c>
      <c r="T5" s="32" t="s">
        <v>467</v>
      </c>
      <c r="U5" s="33" t="s">
        <v>483</v>
      </c>
      <c r="V5" s="33" t="s">
        <v>484</v>
      </c>
      <c r="W5" s="33" t="s">
        <v>485</v>
      </c>
      <c r="X5" s="362" t="s">
        <v>840</v>
      </c>
      <c r="Y5" s="32" t="s">
        <v>467</v>
      </c>
      <c r="Z5" s="33" t="s">
        <v>483</v>
      </c>
      <c r="AA5" s="33" t="s">
        <v>484</v>
      </c>
      <c r="AB5" s="33" t="s">
        <v>485</v>
      </c>
      <c r="AC5" s="362" t="s">
        <v>840</v>
      </c>
      <c r="AD5" s="32" t="s">
        <v>467</v>
      </c>
      <c r="AE5" s="33" t="s">
        <v>483</v>
      </c>
      <c r="AF5" s="33" t="s">
        <v>484</v>
      </c>
      <c r="AG5" s="33" t="s">
        <v>485</v>
      </c>
      <c r="AH5" s="362" t="s">
        <v>840</v>
      </c>
      <c r="AI5" s="32" t="s">
        <v>467</v>
      </c>
      <c r="AJ5" s="33" t="s">
        <v>483</v>
      </c>
      <c r="AK5" s="33" t="s">
        <v>484</v>
      </c>
      <c r="AL5" s="33" t="s">
        <v>485</v>
      </c>
      <c r="AM5" s="362" t="s">
        <v>840</v>
      </c>
      <c r="AN5" s="32" t="s">
        <v>467</v>
      </c>
      <c r="AO5" s="33" t="s">
        <v>483</v>
      </c>
      <c r="AP5" s="33" t="s">
        <v>484</v>
      </c>
      <c r="AQ5" s="33" t="s">
        <v>485</v>
      </c>
      <c r="AR5" s="362" t="s">
        <v>840</v>
      </c>
      <c r="AS5" s="32" t="s">
        <v>467</v>
      </c>
      <c r="AT5" s="33" t="s">
        <v>483</v>
      </c>
      <c r="AU5" s="33" t="s">
        <v>484</v>
      </c>
      <c r="AV5" s="33" t="s">
        <v>485</v>
      </c>
      <c r="AW5" s="362" t="s">
        <v>840</v>
      </c>
      <c r="AX5" s="32" t="s">
        <v>467</v>
      </c>
      <c r="AY5" s="33" t="s">
        <v>483</v>
      </c>
      <c r="AZ5" s="33" t="s">
        <v>484</v>
      </c>
      <c r="BA5" s="33" t="s">
        <v>485</v>
      </c>
      <c r="BB5" s="362" t="s">
        <v>840</v>
      </c>
      <c r="BC5" s="32" t="s">
        <v>467</v>
      </c>
      <c r="BD5" s="33" t="s">
        <v>483</v>
      </c>
      <c r="BE5" s="33" t="s">
        <v>484</v>
      </c>
      <c r="BF5" s="33" t="s">
        <v>485</v>
      </c>
      <c r="BG5" s="362" t="s">
        <v>840</v>
      </c>
      <c r="BH5" s="32" t="s">
        <v>467</v>
      </c>
      <c r="BI5" s="33" t="s">
        <v>483</v>
      </c>
      <c r="BJ5" s="33" t="s">
        <v>484</v>
      </c>
      <c r="BK5" s="33" t="s">
        <v>485</v>
      </c>
      <c r="BL5" s="362" t="s">
        <v>839</v>
      </c>
      <c r="BM5" s="32" t="s">
        <v>467</v>
      </c>
      <c r="BN5" s="33" t="s">
        <v>483</v>
      </c>
      <c r="BO5" s="33" t="s">
        <v>484</v>
      </c>
      <c r="BP5" s="33" t="s">
        <v>485</v>
      </c>
      <c r="BQ5" s="362" t="s">
        <v>839</v>
      </c>
    </row>
    <row r="6" spans="1:69" x14ac:dyDescent="0.15">
      <c r="A6" s="34" t="s">
        <v>745</v>
      </c>
      <c r="B6" s="34">
        <f>_xlfn.IFNA(VLOOKUP($A6,批次辅助!$A$4:$DC$41,MATCH($A$5&amp;B$4,批次辅助!$A$1:$DC$1,0),0),0)</f>
        <v>0</v>
      </c>
      <c r="C6" s="34">
        <f>_xlfn.IFNA(VLOOKUP($A6,批次辅助!$A$4:$DC$41,MATCH($A$5&amp;C$4,批次辅助!$A$1:$DC$1,0),0),0)</f>
        <v>113513</v>
      </c>
      <c r="D6" s="34">
        <f>_xlfn.IFNA(VLOOKUP($A6,批次辅助!$A$4:$DC$41,MATCH($A$5&amp;D$4,批次辅助!$A$1:$DC$1,0),0),0)</f>
        <v>13346</v>
      </c>
      <c r="E6" s="34">
        <f>_xlfn.IFNA(VLOOKUP($A$5&amp;E$4,'PMC数据辅助&amp;月良率预估'!$B$2:$G$599,5,0),0)</f>
        <v>180</v>
      </c>
      <c r="F6" s="34"/>
      <c r="G6" s="34"/>
      <c r="H6" s="35"/>
      <c r="I6" s="35"/>
      <c r="J6" s="34">
        <f>_xlfn.IFNA(VLOOKUP($A$5&amp;J$4,'PMC数据辅助&amp;月良率预估'!$B$2:$G$599,5,0),0)</f>
        <v>1382</v>
      </c>
      <c r="K6" s="34"/>
      <c r="L6" s="34"/>
      <c r="M6" s="35"/>
      <c r="N6" s="35"/>
      <c r="O6" s="34">
        <f>_xlfn.IFNA(VLOOKUP($A$5&amp;O$4,'PMC数据辅助&amp;月良率预估'!$B$2:$G$599,5,0),0)</f>
        <v>1890</v>
      </c>
      <c r="P6" s="34"/>
      <c r="Q6" s="34"/>
      <c r="R6" s="35"/>
      <c r="S6" s="35"/>
      <c r="T6" s="34">
        <f>_xlfn.IFNA(VLOOKUP($A$5&amp;T$4,'PMC数据辅助&amp;月良率预估'!$B$2:$G$599,5,0),0)</f>
        <v>210</v>
      </c>
      <c r="U6" s="34"/>
      <c r="V6" s="34"/>
      <c r="W6" s="35"/>
      <c r="X6" s="35"/>
      <c r="Y6" s="34">
        <f>_xlfn.IFNA(VLOOKUP($A$5&amp;Y$4,'PMC数据辅助&amp;月良率预估'!$B$2:$G$599,5,0),0)</f>
        <v>1250</v>
      </c>
      <c r="Z6" s="34"/>
      <c r="AA6" s="34"/>
      <c r="AB6" s="35"/>
      <c r="AC6" s="35"/>
      <c r="AD6" s="34">
        <f>_xlfn.IFNA(VLOOKUP($A$5&amp;AD$4,'PMC数据辅助&amp;月良率预估'!$B$2:$G$599,5,0),0)</f>
        <v>1050</v>
      </c>
      <c r="AE6" s="34"/>
      <c r="AF6" s="34"/>
      <c r="AG6" s="35"/>
      <c r="AH6" s="35"/>
      <c r="AI6" s="34">
        <f>_xlfn.IFNA(VLOOKUP($A$5&amp;AI$4,'PMC数据辅助&amp;月良率预估'!$B$2:$G$599,5,0),0)</f>
        <v>1320</v>
      </c>
      <c r="AJ6" s="34"/>
      <c r="AK6" s="34"/>
      <c r="AL6" s="35"/>
      <c r="AM6" s="35"/>
      <c r="AN6" s="34">
        <f>_xlfn.IFNA(VLOOKUP($A$5&amp;AN$4,'PMC数据辅助&amp;月良率预估'!$B$2:$G$599,5,0),0)</f>
        <v>840</v>
      </c>
      <c r="AO6" s="34"/>
      <c r="AP6" s="34"/>
      <c r="AQ6" s="35"/>
      <c r="AR6" s="35"/>
      <c r="AS6" s="34">
        <f>_xlfn.IFNA(VLOOKUP($A$5&amp;AS$4,'PMC数据辅助&amp;月良率预估'!$B$2:$G$599,5,0),0)</f>
        <v>1260</v>
      </c>
      <c r="AT6" s="34"/>
      <c r="AU6" s="34"/>
      <c r="AV6" s="35"/>
      <c r="AW6" s="35"/>
      <c r="AX6" s="34">
        <f>_xlfn.IFNA(VLOOKUP($A$5&amp;AX$4,'PMC数据辅助&amp;月良率预估'!$B$2:$G$599,5,0),0)</f>
        <v>840</v>
      </c>
      <c r="AY6" s="34"/>
      <c r="AZ6" s="34"/>
      <c r="BA6" s="35"/>
      <c r="BB6" s="35"/>
      <c r="BC6" s="34">
        <f>_xlfn.IFNA(VLOOKUP($A$5&amp;BC$4,'PMC数据辅助&amp;月良率预估'!$B$2:$G$599,5,0),0)</f>
        <v>1470</v>
      </c>
      <c r="BD6" s="34"/>
      <c r="BE6" s="34"/>
      <c r="BF6" s="35"/>
      <c r="BG6" s="35"/>
      <c r="BH6" s="34">
        <f>_xlfn.IFNA(VLOOKUP($A$5&amp;BH$4,'PMC数据辅助&amp;月良率预估'!$B$2:$G$599,5,0),0)</f>
        <v>0</v>
      </c>
      <c r="BI6" s="34"/>
      <c r="BJ6" s="34"/>
      <c r="BK6" s="35"/>
      <c r="BL6" s="35"/>
      <c r="BM6" s="34">
        <f>_xlfn.IFNA(VLOOKUP($A$5&amp;BM$4,'PMC数据辅助&amp;月良率预估'!$B$2:$G$599,5,0),0)</f>
        <v>0</v>
      </c>
      <c r="BN6" s="34"/>
      <c r="BO6" s="34"/>
      <c r="BP6" s="35"/>
      <c r="BQ6" s="35"/>
    </row>
    <row r="7" spans="1:69" x14ac:dyDescent="0.15">
      <c r="A7" s="34" t="s">
        <v>746</v>
      </c>
      <c r="B7" s="34">
        <f>_xlfn.IFNA(VLOOKUP($A7,批次辅助!$A$4:$DC$41,MATCH($A$5&amp;B$4,批次辅助!$A$1:$DC$1,0),0),0)</f>
        <v>0</v>
      </c>
      <c r="C7" s="34">
        <f>_xlfn.IFNA(VLOOKUP($A7,批次辅助!$A$4:$DC$41,MATCH($A$5&amp;C$4,批次辅助!$A$1:$DC$1,0),0),0)</f>
        <v>113525</v>
      </c>
      <c r="D7" s="34">
        <f>_xlfn.IFNA(VLOOKUP($A7,批次辅助!$A$4:$DC$41,MATCH($A$5&amp;D$4,批次辅助!$A$1:$DC$1,0),0),0)</f>
        <v>17100</v>
      </c>
      <c r="E7" s="34">
        <f>_xlfn.IFNA(VLOOKUP($A$5&amp;E$4,'PMC数据辅助&amp;月良率预估'!$B$2:$G$599,6,0),0)</f>
        <v>180</v>
      </c>
      <c r="F7" s="34"/>
      <c r="G7" s="34"/>
      <c r="H7" s="35"/>
      <c r="I7" s="35"/>
      <c r="J7" s="34">
        <f>_xlfn.IFNA(VLOOKUP($A$5&amp;J$4,'PMC数据辅助&amp;月良率预估'!$B$2:$G$599,6,0),0)</f>
        <v>1382</v>
      </c>
      <c r="K7" s="34"/>
      <c r="L7" s="34"/>
      <c r="M7" s="35"/>
      <c r="N7" s="35"/>
      <c r="O7" s="34">
        <f>_xlfn.IFNA(VLOOKUP($A$5&amp;O$4,'PMC数据辅助&amp;月良率预估'!$B$2:$G$599,6,0),0)</f>
        <v>1890</v>
      </c>
      <c r="P7" s="34"/>
      <c r="Q7" s="34"/>
      <c r="R7" s="35"/>
      <c r="S7" s="35"/>
      <c r="T7" s="34">
        <f>_xlfn.IFNA(VLOOKUP($A$5&amp;T$4,'PMC数据辅助&amp;月良率预估'!$B$2:$G$599,6,0),0)</f>
        <v>210</v>
      </c>
      <c r="U7" s="34"/>
      <c r="V7" s="34"/>
      <c r="W7" s="35"/>
      <c r="X7" s="35"/>
      <c r="Y7" s="34">
        <f>_xlfn.IFNA(VLOOKUP($A$5&amp;Y$4,'PMC数据辅助&amp;月良率预估'!$B$2:$G$599,6,0),0)</f>
        <v>1250</v>
      </c>
      <c r="Z7" s="34"/>
      <c r="AA7" s="34"/>
      <c r="AB7" s="35"/>
      <c r="AC7" s="35"/>
      <c r="AD7" s="34">
        <f>_xlfn.IFNA(VLOOKUP($A$5&amp;AD$4,'PMC数据辅助&amp;月良率预估'!$B$2:$G$599,6,0),0)</f>
        <v>1050</v>
      </c>
      <c r="AE7" s="34"/>
      <c r="AF7" s="34"/>
      <c r="AG7" s="35"/>
      <c r="AH7" s="35"/>
      <c r="AI7" s="34">
        <f>_xlfn.IFNA(VLOOKUP($A$5&amp;AI$4,'PMC数据辅助&amp;月良率预估'!$B$2:$G$599,6,0),0)</f>
        <v>1320</v>
      </c>
      <c r="AJ7" s="34"/>
      <c r="AK7" s="34"/>
      <c r="AL7" s="35"/>
      <c r="AM7" s="35"/>
      <c r="AN7" s="34">
        <f>_xlfn.IFNA(VLOOKUP($A$5&amp;AN$4,'PMC数据辅助&amp;月良率预估'!$B$2:$G$599,6,0),0)</f>
        <v>840</v>
      </c>
      <c r="AO7" s="34"/>
      <c r="AP7" s="34"/>
      <c r="AQ7" s="35"/>
      <c r="AR7" s="35"/>
      <c r="AS7" s="34">
        <f>_xlfn.IFNA(VLOOKUP($A$5&amp;AS$4,'PMC数据辅助&amp;月良率预估'!$B$2:$G$599,6,0),0)</f>
        <v>1260</v>
      </c>
      <c r="AT7" s="34"/>
      <c r="AU7" s="34"/>
      <c r="AV7" s="35"/>
      <c r="AW7" s="35"/>
      <c r="AX7" s="34">
        <f>_xlfn.IFNA(VLOOKUP($A$5&amp;AX$4,'PMC数据辅助&amp;月良率预估'!$B$2:$G$599,6,0),0)</f>
        <v>840</v>
      </c>
      <c r="AY7" s="34"/>
      <c r="AZ7" s="34"/>
      <c r="BA7" s="35"/>
      <c r="BB7" s="35"/>
      <c r="BC7" s="34">
        <f>_xlfn.IFNA(VLOOKUP($A$5&amp;BC$4,'PMC数据辅助&amp;月良率预估'!$B$2:$G$599,6,0),0)</f>
        <v>1470</v>
      </c>
      <c r="BD7" s="34"/>
      <c r="BE7" s="34"/>
      <c r="BF7" s="35"/>
      <c r="BG7" s="35"/>
      <c r="BH7" s="34">
        <f>_xlfn.IFNA(VLOOKUP($A$5&amp;BH$4,'PMC数据辅助&amp;月良率预估'!$B$2:$G$599,6,0),0)</f>
        <v>0</v>
      </c>
      <c r="BI7" s="34"/>
      <c r="BJ7" s="34"/>
      <c r="BK7" s="35"/>
      <c r="BL7" s="35"/>
      <c r="BM7" s="34">
        <f>_xlfn.IFNA(VLOOKUP($A$5&amp;BM$4,'PMC数据辅助&amp;月良率预估'!$B$2:$G$599,6,0),0)</f>
        <v>0</v>
      </c>
      <c r="BN7" s="34"/>
      <c r="BO7" s="34"/>
      <c r="BP7" s="35"/>
      <c r="BQ7" s="35"/>
    </row>
    <row r="8" spans="1:69" s="119" customFormat="1" x14ac:dyDescent="0.15">
      <c r="A8" s="116" t="s">
        <v>454</v>
      </c>
      <c r="B8" s="117">
        <f>_xlfn.IFNA(VLOOKUP($A8,批次辅助!$A$4:$DC$41,MATCH($A$5&amp;B$4,批次辅助!$A$1:$DC$1,0),0),0)</f>
        <v>0</v>
      </c>
      <c r="C8" s="117">
        <f>_xlfn.IFNA(VLOOKUP($A8,批次辅助!$A$4:$DC$41,MATCH($A$5&amp;C$4,批次辅助!$A$1:$DC$1,0),0),0)</f>
        <v>0.99989429641048222</v>
      </c>
      <c r="D8" s="117">
        <f>_xlfn.IFNA(VLOOKUP($A8,批次辅助!$A$4:$DC$41,MATCH($A$5&amp;D$4,批次辅助!$A$1:$DC$1,0),0),0)</f>
        <v>0.78046783625730998</v>
      </c>
      <c r="E8" s="117">
        <f>IF(E6=0,0%,E7/E6)</f>
        <v>1</v>
      </c>
      <c r="F8" s="116"/>
      <c r="G8" s="116"/>
      <c r="H8" s="118"/>
      <c r="I8" s="118"/>
      <c r="J8" s="117">
        <f>IF(J6=0,0%,J7/J6)</f>
        <v>1</v>
      </c>
      <c r="K8" s="116"/>
      <c r="L8" s="116"/>
      <c r="M8" s="118"/>
      <c r="N8" s="118"/>
      <c r="O8" s="117">
        <f>IF(O6=0,0%,O7/O6)</f>
        <v>1</v>
      </c>
      <c r="P8" s="116"/>
      <c r="Q8" s="116"/>
      <c r="R8" s="118"/>
      <c r="S8" s="118"/>
      <c r="T8" s="117">
        <f>IF(T6=0,0%,T7/T6)</f>
        <v>1</v>
      </c>
      <c r="U8" s="116"/>
      <c r="V8" s="116"/>
      <c r="W8" s="118"/>
      <c r="X8" s="118"/>
      <c r="Y8" s="117">
        <f>IF(Y6=0,0%,Y7/Y6)</f>
        <v>1</v>
      </c>
      <c r="Z8" s="116"/>
      <c r="AA8" s="116"/>
      <c r="AB8" s="118"/>
      <c r="AC8" s="118"/>
      <c r="AD8" s="117">
        <f>IF(AD6=0,0%,AD7/AD6)</f>
        <v>1</v>
      </c>
      <c r="AE8" s="116"/>
      <c r="AF8" s="116"/>
      <c r="AG8" s="118"/>
      <c r="AH8" s="118"/>
      <c r="AI8" s="117">
        <f>IF(AI6=0,0%,AI7/AI6)</f>
        <v>1</v>
      </c>
      <c r="AJ8" s="116"/>
      <c r="AK8" s="116"/>
      <c r="AL8" s="118"/>
      <c r="AM8" s="118"/>
      <c r="AN8" s="117">
        <f>IF(AN6=0,0%,AN7/AN6)</f>
        <v>1</v>
      </c>
      <c r="AO8" s="116"/>
      <c r="AP8" s="116"/>
      <c r="AQ8" s="118"/>
      <c r="AR8" s="118"/>
      <c r="AS8" s="117">
        <f>IF(AS6=0,0%,AS7/AS6)</f>
        <v>1</v>
      </c>
      <c r="AT8" s="116"/>
      <c r="AU8" s="116"/>
      <c r="AV8" s="118"/>
      <c r="AW8" s="118"/>
      <c r="AX8" s="117">
        <f>IF(AX6=0,0%,AX7/AX6)</f>
        <v>1</v>
      </c>
      <c r="AY8" s="116"/>
      <c r="AZ8" s="116"/>
      <c r="BA8" s="118"/>
      <c r="BB8" s="118"/>
      <c r="BC8" s="117">
        <f>IF(BC6=0,0%,BC7/BC6)</f>
        <v>1</v>
      </c>
      <c r="BD8" s="116"/>
      <c r="BE8" s="116"/>
      <c r="BF8" s="118"/>
      <c r="BG8" s="118"/>
      <c r="BH8" s="117">
        <f>IF(BH6=0,0%,BH7/BH6)</f>
        <v>0</v>
      </c>
      <c r="BI8" s="116"/>
      <c r="BJ8" s="116"/>
      <c r="BK8" s="118"/>
      <c r="BL8" s="118"/>
      <c r="BM8" s="117">
        <f>IF(BM6=0,0%,BM7/BM6)</f>
        <v>0</v>
      </c>
      <c r="BN8" s="116"/>
      <c r="BO8" s="116"/>
      <c r="BP8" s="118"/>
      <c r="BQ8" s="118"/>
    </row>
    <row r="9" spans="1:69" s="161" customFormat="1" x14ac:dyDescent="0.15">
      <c r="A9" s="158" t="s">
        <v>34</v>
      </c>
      <c r="B9" s="159">
        <f>_xlfn.IFNA(VLOOKUP($A9,批次辅助!$A$4:$DC$41,MATCH($A$5&amp;B$4,批次辅助!$A$1:$DC$1,0),0),0)</f>
        <v>0</v>
      </c>
      <c r="C9" s="159">
        <f>_xlfn.IFNA(VLOOKUP($A9,批次辅助!$A$4:$DC$41,MATCH($A$5&amp;C$4,批次辅助!$A$1:$DC$1,0),0),0)</f>
        <v>0.90119193396351083</v>
      </c>
      <c r="D9" s="159">
        <f>_xlfn.IFNA(VLOOKUP($A9,批次辅助!$A$4:$DC$41,MATCH($A$5&amp;D$4,批次辅助!$A$1:$DC$1,0),0),0)</f>
        <v>0.92072531095459309</v>
      </c>
      <c r="E9" s="160"/>
      <c r="F9" s="160"/>
      <c r="G9" s="160"/>
      <c r="H9" s="160">
        <f>H10-H19-H27-H28-H36-H37-H44-H45</f>
        <v>0.83836851849187644</v>
      </c>
      <c r="I9" s="160"/>
      <c r="J9" s="160"/>
      <c r="K9" s="160"/>
      <c r="L9" s="160"/>
      <c r="M9" s="160">
        <f>M10-M19-M27-M28-M36-M37-M44-M45</f>
        <v>0.84136671849187639</v>
      </c>
      <c r="N9" s="160"/>
      <c r="O9" s="160"/>
      <c r="P9" s="160"/>
      <c r="Q9" s="160"/>
      <c r="R9" s="160">
        <f>R10-R19-R27-R28-R36-R37-R44-R45</f>
        <v>0.84336551849187724</v>
      </c>
      <c r="S9" s="160"/>
      <c r="T9" s="160"/>
      <c r="U9" s="160"/>
      <c r="V9" s="160"/>
      <c r="W9" s="160">
        <f>W10-W19-W27-W28-W36-W37-W44-W45</f>
        <v>0.84936191849187626</v>
      </c>
      <c r="X9" s="160"/>
      <c r="Y9" s="160"/>
      <c r="Z9" s="160"/>
      <c r="AA9" s="160"/>
      <c r="AB9" s="160">
        <f>AB10-AB19-AB27-AB28-AB36-AB37-AB44-AB45</f>
        <v>0.84936191849187626</v>
      </c>
      <c r="AC9" s="160"/>
      <c r="AD9" s="160"/>
      <c r="AE9" s="160"/>
      <c r="AF9" s="160"/>
      <c r="AG9" s="160">
        <f>AG10-AG19-AG27-AG28-AG36-AG37-AG44-AG45</f>
        <v>0.84936191849187626</v>
      </c>
      <c r="AH9" s="160"/>
      <c r="AI9" s="160"/>
      <c r="AJ9" s="160"/>
      <c r="AK9" s="160"/>
      <c r="AL9" s="160">
        <f>AL10-AL19-AL27-AL28-AL36-AL37-AL44-AL45</f>
        <v>0.84936191849187626</v>
      </c>
      <c r="AM9" s="160"/>
      <c r="AN9" s="160"/>
      <c r="AO9" s="160"/>
      <c r="AP9" s="160"/>
      <c r="AQ9" s="160">
        <f>AQ10-AQ19-AQ27-AQ28-AQ36-AQ37-AQ44-AQ45</f>
        <v>0.84936191849187626</v>
      </c>
      <c r="AR9" s="160"/>
      <c r="AS9" s="160"/>
      <c r="AT9" s="160"/>
      <c r="AU9" s="160"/>
      <c r="AV9" s="160">
        <f>AV10-AV19-AV27-AV28-AV36-AV37-AV44-AV45</f>
        <v>0.84936191849187626</v>
      </c>
      <c r="AW9" s="160"/>
      <c r="AX9" s="160"/>
      <c r="AY9" s="160"/>
      <c r="AZ9" s="160"/>
      <c r="BA9" s="160">
        <f>BA10-BA19-BA27-BA28-BA36-BA37-BA44-BA45</f>
        <v>0.84936191849187626</v>
      </c>
      <c r="BB9" s="160"/>
      <c r="BC9" s="160"/>
      <c r="BD9" s="160"/>
      <c r="BE9" s="160"/>
      <c r="BF9" s="160">
        <f>BF10-BF19-BF27-BF28-BF36-BF37-BF44-BF45</f>
        <v>0.84936191849187626</v>
      </c>
      <c r="BG9" s="160"/>
      <c r="BH9" s="160"/>
      <c r="BI9" s="160"/>
      <c r="BJ9" s="160"/>
      <c r="BK9" s="160">
        <f>BK10-BK19-BK27-BK28-BK36-BK37-BK44-BK45</f>
        <v>0.84936191849187626</v>
      </c>
      <c r="BL9" s="160"/>
      <c r="BM9" s="160"/>
      <c r="BN9" s="160"/>
      <c r="BO9" s="160"/>
      <c r="BP9" s="160">
        <f>BP10-BP19-BP27-BP28-BP36-BP37-BP44-BP45</f>
        <v>0.84936191849187626</v>
      </c>
      <c r="BQ9" s="160"/>
    </row>
    <row r="10" spans="1:69" x14ac:dyDescent="0.15">
      <c r="A10" s="36" t="s">
        <v>33</v>
      </c>
      <c r="B10" s="37">
        <f>B9+B19+B27+B28+B36+B37+B44+B45</f>
        <v>0</v>
      </c>
      <c r="C10" s="37">
        <f>C9+C19+C27+C28+C36+C37+C44+C45</f>
        <v>0.90119193396351083</v>
      </c>
      <c r="D10" s="37">
        <f>D9+D19+D27+D28+D36+D37+D44+D45</f>
        <v>0.93421249812677953</v>
      </c>
      <c r="E10" s="38"/>
      <c r="F10" s="38"/>
      <c r="G10" s="38"/>
      <c r="H10" s="38">
        <f>(H12+H21+H30+H39)*99.94%-3</f>
        <v>0.8999474658602975</v>
      </c>
      <c r="I10" s="38"/>
      <c r="J10" s="38"/>
      <c r="K10" s="38"/>
      <c r="L10" s="38"/>
      <c r="M10" s="38">
        <f>(M12+M21+M30+M39)*99.94%-3</f>
        <v>0.90294566586029745</v>
      </c>
      <c r="N10" s="38"/>
      <c r="O10" s="38"/>
      <c r="P10" s="38"/>
      <c r="Q10" s="38"/>
      <c r="R10" s="38">
        <f>(R12+R21+R30+R39)*99.94%-3</f>
        <v>0.90494446586029831</v>
      </c>
      <c r="S10" s="38"/>
      <c r="T10" s="38"/>
      <c r="U10" s="38"/>
      <c r="V10" s="38"/>
      <c r="W10" s="38">
        <f>(W12+W21+W30+W39)*99.94%-3</f>
        <v>0.91094086586029732</v>
      </c>
      <c r="X10" s="38"/>
      <c r="Y10" s="38"/>
      <c r="Z10" s="38"/>
      <c r="AA10" s="38"/>
      <c r="AB10" s="38">
        <f>(AB12+AB21+AB30+AB39)*99.94%-3</f>
        <v>0.91094086586029732</v>
      </c>
      <c r="AC10" s="38"/>
      <c r="AD10" s="38"/>
      <c r="AE10" s="38"/>
      <c r="AF10" s="38"/>
      <c r="AG10" s="38">
        <f>(AG12+AG21+AG30+AG39)*99.94%-3</f>
        <v>0.91094086586029732</v>
      </c>
      <c r="AH10" s="38"/>
      <c r="AI10" s="38"/>
      <c r="AJ10" s="38"/>
      <c r="AK10" s="38"/>
      <c r="AL10" s="38">
        <f>(AL12+AL21+AL30+AL39)*99.94%-3</f>
        <v>0.91094086586029732</v>
      </c>
      <c r="AM10" s="38"/>
      <c r="AN10" s="38"/>
      <c r="AO10" s="38"/>
      <c r="AP10" s="38"/>
      <c r="AQ10" s="38">
        <f>(AQ12+AQ21+AQ30+AQ39)*99.94%-3</f>
        <v>0.91094086586029732</v>
      </c>
      <c r="AR10" s="38"/>
      <c r="AS10" s="38"/>
      <c r="AT10" s="38"/>
      <c r="AU10" s="38"/>
      <c r="AV10" s="38">
        <f>(AV12+AV21+AV30+AV39)*99.94%-3</f>
        <v>0.91094086586029732</v>
      </c>
      <c r="AW10" s="38"/>
      <c r="AX10" s="38"/>
      <c r="AY10" s="38"/>
      <c r="AZ10" s="38"/>
      <c r="BA10" s="38">
        <f>(BA12+BA21+BA30+BA39)*99.94%-3</f>
        <v>0.91094086586029732</v>
      </c>
      <c r="BB10" s="38"/>
      <c r="BC10" s="38"/>
      <c r="BD10" s="38"/>
      <c r="BE10" s="38"/>
      <c r="BF10" s="38">
        <f>(BF12+BF21+BF30+BF39)*99.94%-3</f>
        <v>0.91094086586029732</v>
      </c>
      <c r="BG10" s="38"/>
      <c r="BH10" s="38"/>
      <c r="BI10" s="38"/>
      <c r="BJ10" s="38"/>
      <c r="BK10" s="38">
        <f>(BK12+BK21+BK30+BK39)*99.94%-3</f>
        <v>0.91094086586029732</v>
      </c>
      <c r="BL10" s="38"/>
      <c r="BM10" s="38"/>
      <c r="BN10" s="38"/>
      <c r="BO10" s="38"/>
      <c r="BP10" s="38">
        <f>(BP12+BP21+BP30+BP39)*99.94%-3</f>
        <v>0.91094086586029732</v>
      </c>
      <c r="BQ10" s="38"/>
    </row>
    <row r="11" spans="1:69" x14ac:dyDescent="0.15">
      <c r="A11" s="39" t="s">
        <v>32</v>
      </c>
      <c r="B11" s="39"/>
      <c r="C11" s="39"/>
      <c r="D11" s="39"/>
      <c r="E11" s="39"/>
      <c r="F11" s="39"/>
      <c r="G11" s="39"/>
      <c r="H11" s="39">
        <f>H12*99.9%</f>
        <v>0.91535334707918925</v>
      </c>
      <c r="I11" s="39"/>
      <c r="J11" s="39"/>
      <c r="K11" s="39"/>
      <c r="L11" s="39"/>
      <c r="M11" s="39">
        <f>M12*99.9%</f>
        <v>0.91535334707918925</v>
      </c>
      <c r="N11" s="39"/>
      <c r="O11" s="39"/>
      <c r="P11" s="39"/>
      <c r="Q11" s="39"/>
      <c r="R11" s="39">
        <f>R12*99.9%</f>
        <v>0.91735134707918919</v>
      </c>
      <c r="S11" s="39"/>
      <c r="T11" s="39"/>
      <c r="U11" s="39"/>
      <c r="V11" s="39"/>
      <c r="W11" s="39">
        <f>W12*99.9%</f>
        <v>0.92334534707918925</v>
      </c>
      <c r="X11" s="39"/>
      <c r="Y11" s="39"/>
      <c r="Z11" s="39"/>
      <c r="AA11" s="39"/>
      <c r="AB11" s="39">
        <f>AB12*99.9%</f>
        <v>0.92334534707918925</v>
      </c>
      <c r="AC11" s="39"/>
      <c r="AD11" s="39"/>
      <c r="AE11" s="39"/>
      <c r="AF11" s="39"/>
      <c r="AG11" s="39">
        <f>AG12*99.9%</f>
        <v>0.92334534707918925</v>
      </c>
      <c r="AH11" s="39"/>
      <c r="AI11" s="39"/>
      <c r="AJ11" s="39"/>
      <c r="AK11" s="39"/>
      <c r="AL11" s="39">
        <f>AL12*99.9%</f>
        <v>0.92334534707918925</v>
      </c>
      <c r="AM11" s="39"/>
      <c r="AN11" s="39"/>
      <c r="AO11" s="39"/>
      <c r="AP11" s="39"/>
      <c r="AQ11" s="39">
        <f>AQ12*99.9%</f>
        <v>0.92334534707918925</v>
      </c>
      <c r="AR11" s="39"/>
      <c r="AS11" s="39"/>
      <c r="AT11" s="39"/>
      <c r="AU11" s="39"/>
      <c r="AV11" s="39">
        <f>AV12*99.9%</f>
        <v>0.92334534707918925</v>
      </c>
      <c r="AW11" s="39"/>
      <c r="AX11" s="39"/>
      <c r="AY11" s="39"/>
      <c r="AZ11" s="39"/>
      <c r="BA11" s="39">
        <f>BA12*99.9%</f>
        <v>0.92334534707918925</v>
      </c>
      <c r="BB11" s="39"/>
      <c r="BC11" s="39"/>
      <c r="BD11" s="39"/>
      <c r="BE11" s="39"/>
      <c r="BF11" s="39">
        <f>BF12*99.9%</f>
        <v>0.92334534707918925</v>
      </c>
      <c r="BG11" s="39"/>
      <c r="BH11" s="39"/>
      <c r="BI11" s="39"/>
      <c r="BJ11" s="39"/>
      <c r="BK11" s="39">
        <f>BK12*99.9%</f>
        <v>0.92334534707918925</v>
      </c>
      <c r="BL11" s="39"/>
      <c r="BM11" s="39"/>
      <c r="BN11" s="39"/>
      <c r="BO11" s="39"/>
      <c r="BP11" s="39">
        <f>BP12*99.9%</f>
        <v>0.92334534707918925</v>
      </c>
      <c r="BQ11" s="39"/>
    </row>
    <row r="12" spans="1:69" x14ac:dyDescent="0.35">
      <c r="A12" s="40" t="s">
        <v>60</v>
      </c>
      <c r="B12" s="41">
        <f>_xlfn.IFNA(VLOOKUP($A12,批次辅助!$A$4:$DC$41,MATCH($A$5&amp;B$4,批次辅助!$A$1:$DC$1,0),0),0)</f>
        <v>0</v>
      </c>
      <c r="C12" s="41">
        <f>_xlfn.IFNA(VLOOKUP($A12,批次辅助!$A$4:$DC$41,MATCH($A$5&amp;C$4,批次辅助!$A$1:$DC$1,0),0),0)</f>
        <v>0.9152872358232097</v>
      </c>
      <c r="D12" s="41">
        <f>_xlfn.IFNA(VLOOKUP($A12,批次辅助!$A$4:$DC$41,MATCH($A$5&amp;D$4,批次辅助!$A$1:$DC$1,0),0),0)</f>
        <v>0.93173984714521207</v>
      </c>
      <c r="E12" s="39"/>
      <c r="F12" s="39"/>
      <c r="G12" s="39"/>
      <c r="H12" s="39">
        <f>1-SUM(H13:H18)</f>
        <v>0.91626961669588503</v>
      </c>
      <c r="I12" s="39"/>
      <c r="J12" s="39"/>
      <c r="K12" s="39"/>
      <c r="L12" s="39"/>
      <c r="M12" s="39">
        <f>1-SUM(M13:M18)</f>
        <v>0.91626961669588503</v>
      </c>
      <c r="N12" s="39"/>
      <c r="O12" s="39"/>
      <c r="P12" s="39"/>
      <c r="Q12" s="39"/>
      <c r="R12" s="39">
        <f>1-SUM(R13:R18)</f>
        <v>0.91826961669588503</v>
      </c>
      <c r="S12" s="39"/>
      <c r="T12" s="39"/>
      <c r="U12" s="39"/>
      <c r="V12" s="39"/>
      <c r="W12" s="39">
        <f>1-SUM(W13:W18)</f>
        <v>0.92426961669588503</v>
      </c>
      <c r="X12" s="39"/>
      <c r="Y12" s="39"/>
      <c r="Z12" s="39"/>
      <c r="AA12" s="39"/>
      <c r="AB12" s="39">
        <f>1-SUM(AB13:AB18)</f>
        <v>0.92426961669588503</v>
      </c>
      <c r="AC12" s="39"/>
      <c r="AD12" s="39"/>
      <c r="AE12" s="39"/>
      <c r="AF12" s="39"/>
      <c r="AG12" s="39">
        <f>1-SUM(AG13:AG18)</f>
        <v>0.92426961669588503</v>
      </c>
      <c r="AH12" s="39"/>
      <c r="AI12" s="39"/>
      <c r="AJ12" s="39"/>
      <c r="AK12" s="39"/>
      <c r="AL12" s="39">
        <f>1-SUM(AL13:AL18)</f>
        <v>0.92426961669588503</v>
      </c>
      <c r="AM12" s="39"/>
      <c r="AN12" s="39"/>
      <c r="AO12" s="39"/>
      <c r="AP12" s="39"/>
      <c r="AQ12" s="39">
        <f>1-SUM(AQ13:AQ18)</f>
        <v>0.92426961669588503</v>
      </c>
      <c r="AR12" s="39"/>
      <c r="AS12" s="39"/>
      <c r="AT12" s="39"/>
      <c r="AU12" s="39"/>
      <c r="AV12" s="39">
        <f>1-SUM(AV13:AV18)</f>
        <v>0.92426961669588503</v>
      </c>
      <c r="AW12" s="39"/>
      <c r="AX12" s="39"/>
      <c r="AY12" s="39"/>
      <c r="AZ12" s="39"/>
      <c r="BA12" s="39">
        <f>1-SUM(BA13:BA18)</f>
        <v>0.92426961669588503</v>
      </c>
      <c r="BB12" s="39"/>
      <c r="BC12" s="39"/>
      <c r="BD12" s="39"/>
      <c r="BE12" s="39"/>
      <c r="BF12" s="39">
        <f>1-SUM(BF13:BF18)</f>
        <v>0.92426961669588503</v>
      </c>
      <c r="BG12" s="39"/>
      <c r="BH12" s="39"/>
      <c r="BI12" s="39"/>
      <c r="BJ12" s="39"/>
      <c r="BK12" s="39">
        <f>1-SUM(BK13:BK18)</f>
        <v>0.92426961669588503</v>
      </c>
      <c r="BL12" s="39"/>
      <c r="BM12" s="39"/>
      <c r="BN12" s="39"/>
      <c r="BO12" s="39"/>
      <c r="BP12" s="39">
        <f>1-SUM(BP13:BP18)</f>
        <v>0.92426961669588503</v>
      </c>
      <c r="BQ12" s="39"/>
    </row>
    <row r="13" spans="1:69" ht="49.5" x14ac:dyDescent="0.15">
      <c r="A13" s="42" t="s">
        <v>42</v>
      </c>
      <c r="B13" s="43">
        <f>_xlfn.IFNA(VLOOKUP($A13,批次辅助!$A$4:$DC$41,MATCH($A$5&amp;B$4,批次辅助!$A$1:$DC$1,0),0),0)</f>
        <v>0</v>
      </c>
      <c r="C13" s="43">
        <f>_xlfn.IFNA(VLOOKUP($A13,批次辅助!$A$4:$DC$41,MATCH($A$5&amp;C$4,批次辅助!$A$1:$DC$1,0),0),0)</f>
        <v>3.1555857038400886E-2</v>
      </c>
      <c r="D13" s="43">
        <f>_xlfn.IFNA(VLOOKUP($A13,批次辅助!$A$4:$DC$41,MATCH($A$5&amp;D$4,批次辅助!$A$1:$DC$1,0),0),0)</f>
        <v>2.9521954143563615E-2</v>
      </c>
      <c r="E13" s="279" t="s">
        <v>1546</v>
      </c>
      <c r="F13" s="128">
        <v>3.0000000000000001E-3</v>
      </c>
      <c r="G13" s="102"/>
      <c r="H13" s="47">
        <f>C13-F13+G13</f>
        <v>2.8555857038400887E-2</v>
      </c>
      <c r="I13" s="370"/>
      <c r="J13" s="279" t="s">
        <v>1551</v>
      </c>
      <c r="K13" s="128">
        <v>3.0000000000000001E-3</v>
      </c>
      <c r="L13" s="102">
        <v>3.0000000000000001E-3</v>
      </c>
      <c r="M13" s="47">
        <f>H13-K13+L13</f>
        <v>2.8555857038400887E-2</v>
      </c>
      <c r="N13" s="370"/>
      <c r="O13" s="278" t="s">
        <v>1301</v>
      </c>
      <c r="P13" s="132">
        <v>2E-3</v>
      </c>
      <c r="Q13" s="102"/>
      <c r="R13" s="47">
        <f>M13-P13+Q13</f>
        <v>2.6555857038400889E-2</v>
      </c>
      <c r="S13" s="370"/>
      <c r="T13" s="279"/>
      <c r="U13" s="128"/>
      <c r="V13" s="102"/>
      <c r="W13" s="47">
        <f>R13-U13+V13</f>
        <v>2.6555857038400889E-2</v>
      </c>
      <c r="X13" s="370"/>
      <c r="Y13" s="279"/>
      <c r="Z13" s="128"/>
      <c r="AA13" s="102"/>
      <c r="AB13" s="47">
        <f>W13-Z13+AA13</f>
        <v>2.6555857038400889E-2</v>
      </c>
      <c r="AC13" s="370"/>
      <c r="AD13" s="279"/>
      <c r="AE13" s="128"/>
      <c r="AF13" s="102"/>
      <c r="AG13" s="47">
        <f>AB13-AE13+AF13</f>
        <v>2.6555857038400889E-2</v>
      </c>
      <c r="AH13" s="370"/>
      <c r="AI13" s="279"/>
      <c r="AJ13" s="128"/>
      <c r="AK13" s="102"/>
      <c r="AL13" s="47">
        <f>AG13-AJ13+AK13</f>
        <v>2.6555857038400889E-2</v>
      </c>
      <c r="AM13" s="370"/>
      <c r="AN13" s="279"/>
      <c r="AO13" s="128"/>
      <c r="AP13" s="102"/>
      <c r="AQ13" s="47">
        <f>AL13-AO13+AP13</f>
        <v>2.6555857038400889E-2</v>
      </c>
      <c r="AR13" s="370"/>
      <c r="AS13" s="279"/>
      <c r="AT13" s="128"/>
      <c r="AU13" s="102"/>
      <c r="AV13" s="47">
        <f>AQ13-AT13+AU13</f>
        <v>2.6555857038400889E-2</v>
      </c>
      <c r="AW13" s="370"/>
      <c r="AX13" s="279"/>
      <c r="AY13" s="128"/>
      <c r="AZ13" s="102"/>
      <c r="BA13" s="47">
        <f>AV13-AY13+AZ13</f>
        <v>2.6555857038400889E-2</v>
      </c>
      <c r="BB13" s="370"/>
      <c r="BC13" s="279"/>
      <c r="BD13" s="128"/>
      <c r="BE13" s="102"/>
      <c r="BF13" s="47">
        <f>BA13-BD13+BE13</f>
        <v>2.6555857038400889E-2</v>
      </c>
      <c r="BG13" s="370"/>
      <c r="BH13" s="279"/>
      <c r="BI13" s="128"/>
      <c r="BJ13" s="102"/>
      <c r="BK13" s="47">
        <f>BF13-BI13+BJ13</f>
        <v>2.6555857038400889E-2</v>
      </c>
      <c r="BL13" s="370"/>
      <c r="BM13" s="279"/>
      <c r="BN13" s="128"/>
      <c r="BO13" s="102"/>
      <c r="BP13" s="47">
        <f>BK13-BN13+BO13</f>
        <v>2.6555857038400889E-2</v>
      </c>
      <c r="BQ13" s="370"/>
    </row>
    <row r="14" spans="1:69" x14ac:dyDescent="0.15">
      <c r="A14" s="42" t="s">
        <v>43</v>
      </c>
      <c r="B14" s="43">
        <f>_xlfn.IFNA(VLOOKUP($A14,批次辅助!$A$4:$DC$41,MATCH($A$5&amp;B$4,批次辅助!$A$1:$DC$1,0),0),0)</f>
        <v>0</v>
      </c>
      <c r="C14" s="43">
        <f>_xlfn.IFNA(VLOOKUP($A14,批次辅助!$A$4:$DC$41,MATCH($A$5&amp;C$4,批次辅助!$A$1:$DC$1,0),0),0)</f>
        <v>2.3318915014139349E-2</v>
      </c>
      <c r="D14" s="43">
        <f>_xlfn.IFNA(VLOOKUP($A14,批次辅助!$A$4:$DC$41,MATCH($A$5&amp;D$4,批次辅助!$A$1:$DC$1,0),0),0)</f>
        <v>1.858234677056796E-2</v>
      </c>
      <c r="E14" s="51"/>
      <c r="F14" s="129">
        <v>4.0000000000000001E-3</v>
      </c>
      <c r="G14" s="140"/>
      <c r="H14" s="47">
        <f t="shared" ref="H14:H19" si="0">C14-F14+G14</f>
        <v>1.9318915014139348E-2</v>
      </c>
      <c r="I14" s="370"/>
      <c r="J14" s="51"/>
      <c r="K14" s="129"/>
      <c r="L14" s="140"/>
      <c r="M14" s="50">
        <f t="shared" ref="M14:M19" si="1">H14-K14+L14</f>
        <v>1.9318915014139348E-2</v>
      </c>
      <c r="N14" s="370"/>
      <c r="O14" s="278"/>
      <c r="P14" s="186"/>
      <c r="Q14" s="140"/>
      <c r="R14" s="50">
        <f t="shared" ref="R14:R19" si="2">M14-P14+Q14</f>
        <v>1.9318915014139348E-2</v>
      </c>
      <c r="S14" s="370"/>
      <c r="T14" s="51"/>
      <c r="U14" s="129"/>
      <c r="V14" s="140"/>
      <c r="W14" s="50">
        <f t="shared" ref="W14:W19" si="3">R14-U14+V14</f>
        <v>1.9318915014139348E-2</v>
      </c>
      <c r="X14" s="370"/>
      <c r="Y14" s="51"/>
      <c r="Z14" s="129"/>
      <c r="AA14" s="140"/>
      <c r="AB14" s="50">
        <f t="shared" ref="AB14:AB19" si="4">W14-Z14+AA14</f>
        <v>1.9318915014139348E-2</v>
      </c>
      <c r="AC14" s="370"/>
      <c r="AD14" s="51"/>
      <c r="AE14" s="129"/>
      <c r="AF14" s="140"/>
      <c r="AG14" s="50">
        <f t="shared" ref="AG14:AG19" si="5">AB14-AE14+AF14</f>
        <v>1.9318915014139348E-2</v>
      </c>
      <c r="AH14" s="370"/>
      <c r="AI14" s="51"/>
      <c r="AJ14" s="129"/>
      <c r="AK14" s="140"/>
      <c r="AL14" s="50">
        <f t="shared" ref="AL14:AL19" si="6">AG14-AJ14+AK14</f>
        <v>1.9318915014139348E-2</v>
      </c>
      <c r="AM14" s="370"/>
      <c r="AN14" s="51"/>
      <c r="AO14" s="129"/>
      <c r="AP14" s="140"/>
      <c r="AQ14" s="50">
        <f t="shared" ref="AQ14:AQ19" si="7">AL14-AO14+AP14</f>
        <v>1.9318915014139348E-2</v>
      </c>
      <c r="AR14" s="370"/>
      <c r="AS14" s="51"/>
      <c r="AT14" s="129"/>
      <c r="AU14" s="140"/>
      <c r="AV14" s="50">
        <f t="shared" ref="AV14:AV19" si="8">AQ14-AT14+AU14</f>
        <v>1.9318915014139348E-2</v>
      </c>
      <c r="AW14" s="370"/>
      <c r="AX14" s="51"/>
      <c r="AY14" s="129"/>
      <c r="AZ14" s="140"/>
      <c r="BA14" s="50">
        <f t="shared" ref="BA14:BA19" si="9">AV14-AY14+AZ14</f>
        <v>1.9318915014139348E-2</v>
      </c>
      <c r="BB14" s="370"/>
      <c r="BC14" s="51"/>
      <c r="BD14" s="129"/>
      <c r="BE14" s="140"/>
      <c r="BF14" s="50">
        <f t="shared" ref="BF14:BF19" si="10">BA14-BD14+BE14</f>
        <v>1.9318915014139348E-2</v>
      </c>
      <c r="BG14" s="370"/>
      <c r="BH14" s="51"/>
      <c r="BI14" s="129"/>
      <c r="BJ14" s="140"/>
      <c r="BK14" s="50">
        <f t="shared" ref="BK14:BK19" si="11">BF14-BI14+BJ14</f>
        <v>1.9318915014139348E-2</v>
      </c>
      <c r="BL14" s="370"/>
      <c r="BM14" s="51"/>
      <c r="BN14" s="129"/>
      <c r="BO14" s="140"/>
      <c r="BP14" s="50">
        <f t="shared" ref="BP14:BP19" si="12">BK14-BN14+BO14</f>
        <v>1.9318915014139348E-2</v>
      </c>
      <c r="BQ14" s="370"/>
    </row>
    <row r="15" spans="1:69" x14ac:dyDescent="0.15">
      <c r="A15" s="42" t="s">
        <v>44</v>
      </c>
      <c r="B15" s="43">
        <f>_xlfn.IFNA(VLOOKUP($A15,批次辅助!$A$4:$DC$41,MATCH($A$5&amp;B$4,批次辅助!$A$1:$DC$1,0),0),0)</f>
        <v>0</v>
      </c>
      <c r="C15" s="43">
        <f>_xlfn.IFNA(VLOOKUP($A15,批次辅助!$A$4:$DC$41,MATCH($A$5&amp;C$4,批次辅助!$A$1:$DC$1,0),0),0)</f>
        <v>5.2240712517509008E-3</v>
      </c>
      <c r="D15" s="43">
        <f>_xlfn.IFNA(VLOOKUP($A15,批次辅助!$A$4:$DC$41,MATCH($A$5&amp;D$4,批次辅助!$A$1:$DC$1,0),0),0)</f>
        <v>4.4957290573954741E-4</v>
      </c>
      <c r="E15" s="279"/>
      <c r="F15" s="128"/>
      <c r="G15" s="46"/>
      <c r="H15" s="47">
        <f t="shared" si="0"/>
        <v>5.2240712517509008E-3</v>
      </c>
      <c r="I15" s="370"/>
      <c r="J15" s="279"/>
      <c r="K15" s="128"/>
      <c r="L15" s="102"/>
      <c r="M15" s="50">
        <f t="shared" si="1"/>
        <v>5.2240712517509008E-3</v>
      </c>
      <c r="N15" s="370"/>
      <c r="O15" s="278"/>
      <c r="P15" s="132"/>
      <c r="Q15" s="102"/>
      <c r="R15" s="50">
        <f t="shared" si="2"/>
        <v>5.2240712517509008E-3</v>
      </c>
      <c r="S15" s="370"/>
      <c r="T15" s="279"/>
      <c r="U15" s="128"/>
      <c r="V15" s="102"/>
      <c r="W15" s="50">
        <f t="shared" si="3"/>
        <v>5.2240712517509008E-3</v>
      </c>
      <c r="X15" s="370"/>
      <c r="Y15" s="279"/>
      <c r="Z15" s="128"/>
      <c r="AA15" s="102"/>
      <c r="AB15" s="50">
        <f t="shared" si="4"/>
        <v>5.2240712517509008E-3</v>
      </c>
      <c r="AC15" s="370"/>
      <c r="AD15" s="279"/>
      <c r="AE15" s="128"/>
      <c r="AF15" s="102"/>
      <c r="AG15" s="50">
        <f t="shared" si="5"/>
        <v>5.2240712517509008E-3</v>
      </c>
      <c r="AH15" s="370"/>
      <c r="AI15" s="279"/>
      <c r="AJ15" s="128"/>
      <c r="AK15" s="102"/>
      <c r="AL15" s="50">
        <f t="shared" si="6"/>
        <v>5.2240712517509008E-3</v>
      </c>
      <c r="AM15" s="370"/>
      <c r="AN15" s="279"/>
      <c r="AO15" s="128"/>
      <c r="AP15" s="102"/>
      <c r="AQ15" s="50">
        <f t="shared" si="7"/>
        <v>5.2240712517509008E-3</v>
      </c>
      <c r="AR15" s="370"/>
      <c r="AS15" s="279"/>
      <c r="AT15" s="128"/>
      <c r="AU15" s="102"/>
      <c r="AV15" s="50">
        <f t="shared" si="8"/>
        <v>5.2240712517509008E-3</v>
      </c>
      <c r="AW15" s="370"/>
      <c r="AX15" s="279"/>
      <c r="AY15" s="128"/>
      <c r="AZ15" s="102"/>
      <c r="BA15" s="50">
        <f t="shared" si="9"/>
        <v>5.2240712517509008E-3</v>
      </c>
      <c r="BB15" s="370"/>
      <c r="BC15" s="279"/>
      <c r="BD15" s="128"/>
      <c r="BE15" s="102"/>
      <c r="BF15" s="50">
        <f t="shared" si="10"/>
        <v>5.2240712517509008E-3</v>
      </c>
      <c r="BG15" s="370"/>
      <c r="BH15" s="279"/>
      <c r="BI15" s="128"/>
      <c r="BJ15" s="102"/>
      <c r="BK15" s="50">
        <f t="shared" si="11"/>
        <v>5.2240712517509008E-3</v>
      </c>
      <c r="BL15" s="370"/>
      <c r="BM15" s="279"/>
      <c r="BN15" s="128"/>
      <c r="BO15" s="102"/>
      <c r="BP15" s="50">
        <f t="shared" si="12"/>
        <v>5.2240712517509008E-3</v>
      </c>
      <c r="BQ15" s="370"/>
    </row>
    <row r="16" spans="1:69" ht="33" x14ac:dyDescent="0.15">
      <c r="A16" s="53" t="s">
        <v>45</v>
      </c>
      <c r="B16" s="53">
        <f>_xlfn.IFNA(VLOOKUP($A16,批次辅助!$A$4:$DC$41,MATCH($A$5&amp;B$4,批次辅助!$A$1:$DC$1,0),0),0)</f>
        <v>0</v>
      </c>
      <c r="C16" s="53">
        <f>_xlfn.IFNA(VLOOKUP($A16,批次辅助!$A$4:$DC$41,MATCH($A$5&amp;C$4,批次辅助!$A$1:$DC$1,0),0),0)</f>
        <v>1.9336992238774414E-2</v>
      </c>
      <c r="D16" s="53">
        <f>_xlfn.IFNA(VLOOKUP($A16,批次辅助!$A$4:$DC$41,MATCH($A$5&amp;D$4,批次辅助!$A$1:$DC$1,0),0),0)</f>
        <v>7.4928817623257907E-4</v>
      </c>
      <c r="E16" s="279" t="s">
        <v>1552</v>
      </c>
      <c r="F16" s="128"/>
      <c r="G16" s="55">
        <v>6.0000000000000001E-3</v>
      </c>
      <c r="H16" s="47">
        <f t="shared" si="0"/>
        <v>2.5336992238774413E-2</v>
      </c>
      <c r="I16" s="370"/>
      <c r="J16" s="56"/>
      <c r="K16" s="130"/>
      <c r="L16" s="103"/>
      <c r="M16" s="50">
        <f t="shared" si="1"/>
        <v>2.5336992238774413E-2</v>
      </c>
      <c r="N16" s="370"/>
      <c r="O16" s="278"/>
      <c r="P16" s="132"/>
      <c r="Q16" s="103"/>
      <c r="R16" s="50">
        <f t="shared" si="2"/>
        <v>2.5336992238774413E-2</v>
      </c>
      <c r="S16" s="370"/>
      <c r="T16" s="56" t="s">
        <v>1553</v>
      </c>
      <c r="U16" s="130">
        <v>6.0000000000000001E-3</v>
      </c>
      <c r="V16" s="103"/>
      <c r="W16" s="50">
        <f t="shared" si="3"/>
        <v>1.9336992238774414E-2</v>
      </c>
      <c r="X16" s="370"/>
      <c r="Y16" s="56"/>
      <c r="Z16" s="130"/>
      <c r="AA16" s="103"/>
      <c r="AB16" s="50">
        <f t="shared" si="4"/>
        <v>1.9336992238774414E-2</v>
      </c>
      <c r="AC16" s="370"/>
      <c r="AD16" s="56"/>
      <c r="AE16" s="130"/>
      <c r="AF16" s="103"/>
      <c r="AG16" s="50">
        <f t="shared" si="5"/>
        <v>1.9336992238774414E-2</v>
      </c>
      <c r="AH16" s="370"/>
      <c r="AI16" s="56"/>
      <c r="AJ16" s="130"/>
      <c r="AK16" s="103"/>
      <c r="AL16" s="50">
        <f t="shared" si="6"/>
        <v>1.9336992238774414E-2</v>
      </c>
      <c r="AM16" s="370"/>
      <c r="AN16" s="56"/>
      <c r="AO16" s="130"/>
      <c r="AP16" s="103"/>
      <c r="AQ16" s="50">
        <f t="shared" si="7"/>
        <v>1.9336992238774414E-2</v>
      </c>
      <c r="AR16" s="370"/>
      <c r="AS16" s="56"/>
      <c r="AT16" s="130"/>
      <c r="AU16" s="103"/>
      <c r="AV16" s="50">
        <f t="shared" si="8"/>
        <v>1.9336992238774414E-2</v>
      </c>
      <c r="AW16" s="370"/>
      <c r="AX16" s="56"/>
      <c r="AY16" s="130"/>
      <c r="AZ16" s="103"/>
      <c r="BA16" s="50">
        <f t="shared" si="9"/>
        <v>1.9336992238774414E-2</v>
      </c>
      <c r="BB16" s="370"/>
      <c r="BC16" s="56"/>
      <c r="BD16" s="130"/>
      <c r="BE16" s="103"/>
      <c r="BF16" s="50">
        <f t="shared" si="10"/>
        <v>1.9336992238774414E-2</v>
      </c>
      <c r="BG16" s="370"/>
      <c r="BH16" s="56"/>
      <c r="BI16" s="130"/>
      <c r="BJ16" s="103"/>
      <c r="BK16" s="50">
        <f t="shared" si="11"/>
        <v>1.9336992238774414E-2</v>
      </c>
      <c r="BL16" s="370"/>
      <c r="BM16" s="56"/>
      <c r="BN16" s="130"/>
      <c r="BO16" s="103"/>
      <c r="BP16" s="50">
        <f t="shared" si="12"/>
        <v>1.9336992238774414E-2</v>
      </c>
      <c r="BQ16" s="370"/>
    </row>
    <row r="17" spans="1:69" x14ac:dyDescent="0.15">
      <c r="A17" s="42" t="s">
        <v>46</v>
      </c>
      <c r="B17" s="53">
        <f>_xlfn.IFNA(VLOOKUP($A17,批次辅助!$A$4:$DC$41,MATCH($A$5&amp;B$4,批次辅助!$A$1:$DC$1,0),0),0)</f>
        <v>0</v>
      </c>
      <c r="C17" s="53">
        <f>_xlfn.IFNA(VLOOKUP($A17,批次辅助!$A$4:$DC$41,MATCH($A$5&amp;C$4,批次辅助!$A$1:$DC$1,0),0),0)</f>
        <v>4.5369252860905799E-3</v>
      </c>
      <c r="D17" s="53">
        <f>_xlfn.IFNA(VLOOKUP($A17,批次辅助!$A$4:$DC$41,MATCH($A$5&amp;D$4,批次辅助!$A$1:$DC$1,0),0),0)</f>
        <v>6.294020680353664E-3</v>
      </c>
      <c r="E17" s="43"/>
      <c r="F17" s="131"/>
      <c r="G17" s="58"/>
      <c r="H17" s="47">
        <f t="shared" si="0"/>
        <v>4.5369252860905799E-3</v>
      </c>
      <c r="I17" s="370"/>
      <c r="J17" s="43"/>
      <c r="K17" s="131"/>
      <c r="L17" s="104"/>
      <c r="M17" s="53">
        <f t="shared" si="1"/>
        <v>4.5369252860905799E-3</v>
      </c>
      <c r="N17" s="370"/>
      <c r="O17" s="330"/>
      <c r="P17" s="186"/>
      <c r="Q17" s="104"/>
      <c r="R17" s="53">
        <f t="shared" si="2"/>
        <v>4.5369252860905799E-3</v>
      </c>
      <c r="S17" s="370"/>
      <c r="T17" s="43"/>
      <c r="U17" s="131"/>
      <c r="V17" s="104"/>
      <c r="W17" s="53">
        <f t="shared" si="3"/>
        <v>4.5369252860905799E-3</v>
      </c>
      <c r="X17" s="370"/>
      <c r="Y17" s="43"/>
      <c r="Z17" s="131"/>
      <c r="AA17" s="104"/>
      <c r="AB17" s="53">
        <f t="shared" si="4"/>
        <v>4.5369252860905799E-3</v>
      </c>
      <c r="AC17" s="370"/>
      <c r="AD17" s="43"/>
      <c r="AE17" s="131"/>
      <c r="AF17" s="104"/>
      <c r="AG17" s="53">
        <f t="shared" si="5"/>
        <v>4.5369252860905799E-3</v>
      </c>
      <c r="AH17" s="370"/>
      <c r="AI17" s="43"/>
      <c r="AJ17" s="131"/>
      <c r="AK17" s="104"/>
      <c r="AL17" s="53">
        <f t="shared" si="6"/>
        <v>4.5369252860905799E-3</v>
      </c>
      <c r="AM17" s="370"/>
      <c r="AN17" s="43"/>
      <c r="AO17" s="131"/>
      <c r="AP17" s="104"/>
      <c r="AQ17" s="53">
        <f t="shared" si="7"/>
        <v>4.5369252860905799E-3</v>
      </c>
      <c r="AR17" s="370"/>
      <c r="AS17" s="43"/>
      <c r="AT17" s="131"/>
      <c r="AU17" s="104"/>
      <c r="AV17" s="53">
        <f t="shared" si="8"/>
        <v>4.5369252860905799E-3</v>
      </c>
      <c r="AW17" s="370"/>
      <c r="AX17" s="43"/>
      <c r="AY17" s="131"/>
      <c r="AZ17" s="104"/>
      <c r="BA17" s="53">
        <f t="shared" si="9"/>
        <v>4.5369252860905799E-3</v>
      </c>
      <c r="BB17" s="370"/>
      <c r="BC17" s="43"/>
      <c r="BD17" s="131"/>
      <c r="BE17" s="104"/>
      <c r="BF17" s="53">
        <f t="shared" si="10"/>
        <v>4.5369252860905799E-3</v>
      </c>
      <c r="BG17" s="370"/>
      <c r="BH17" s="43"/>
      <c r="BI17" s="131"/>
      <c r="BJ17" s="104"/>
      <c r="BK17" s="53">
        <f t="shared" si="11"/>
        <v>4.5369252860905799E-3</v>
      </c>
      <c r="BL17" s="370"/>
      <c r="BM17" s="43"/>
      <c r="BN17" s="131"/>
      <c r="BO17" s="104"/>
      <c r="BP17" s="53">
        <f t="shared" si="12"/>
        <v>4.5369252860905799E-3</v>
      </c>
      <c r="BQ17" s="370"/>
    </row>
    <row r="18" spans="1:69" x14ac:dyDescent="0.15">
      <c r="A18" s="42" t="s">
        <v>47</v>
      </c>
      <c r="B18" s="43">
        <f>_xlfn.IFNA(VLOOKUP($A18,批次辅助!$A$4:$DC$41,MATCH($A$5&amp;B$4,批次辅助!$A$1:$DC$1,0),0),0)</f>
        <v>0</v>
      </c>
      <c r="C18" s="43">
        <f>_xlfn.IFNA(VLOOKUP($A18,批次辅助!$A$4:$DC$41,MATCH($A$5&amp;C$4,批次辅助!$A$1:$DC$1,0),0),0)</f>
        <v>7.5762247495881534E-4</v>
      </c>
      <c r="D18" s="114">
        <f>_xlfn.IFNA(VLOOKUP($A18,批次辅助!$A$4:$DC$41,MATCH($A$5&amp;D$4,批次辅助!$A$1:$DC$1,0),0),0)</f>
        <v>1.498576352465158E-4</v>
      </c>
      <c r="E18" s="10"/>
      <c r="F18" s="132"/>
      <c r="G18" s="70"/>
      <c r="H18" s="47">
        <f t="shared" si="0"/>
        <v>7.5762247495881534E-4</v>
      </c>
      <c r="I18" s="370"/>
      <c r="J18" s="10"/>
      <c r="K18" s="132"/>
      <c r="L18" s="105"/>
      <c r="M18" s="43">
        <f t="shared" si="1"/>
        <v>7.5762247495881534E-4</v>
      </c>
      <c r="N18" s="370"/>
      <c r="O18" s="10"/>
      <c r="P18" s="132"/>
      <c r="Q18" s="105"/>
      <c r="R18" s="43">
        <f t="shared" si="2"/>
        <v>7.5762247495881534E-4</v>
      </c>
      <c r="S18" s="370"/>
      <c r="T18" s="10"/>
      <c r="U18" s="132"/>
      <c r="V18" s="105"/>
      <c r="W18" s="43">
        <f t="shared" si="3"/>
        <v>7.5762247495881534E-4</v>
      </c>
      <c r="X18" s="370"/>
      <c r="Y18" s="10"/>
      <c r="Z18" s="132"/>
      <c r="AA18" s="105"/>
      <c r="AB18" s="43">
        <f t="shared" si="4"/>
        <v>7.5762247495881534E-4</v>
      </c>
      <c r="AC18" s="370"/>
      <c r="AD18" s="10"/>
      <c r="AE18" s="132"/>
      <c r="AF18" s="105"/>
      <c r="AG18" s="43">
        <f t="shared" si="5"/>
        <v>7.5762247495881534E-4</v>
      </c>
      <c r="AH18" s="370"/>
      <c r="AI18" s="10"/>
      <c r="AJ18" s="132"/>
      <c r="AK18" s="105"/>
      <c r="AL18" s="43">
        <f t="shared" si="6"/>
        <v>7.5762247495881534E-4</v>
      </c>
      <c r="AM18" s="370"/>
      <c r="AN18" s="10"/>
      <c r="AO18" s="132"/>
      <c r="AP18" s="105"/>
      <c r="AQ18" s="43">
        <f t="shared" si="7"/>
        <v>7.5762247495881534E-4</v>
      </c>
      <c r="AR18" s="370"/>
      <c r="AS18" s="10"/>
      <c r="AT18" s="132"/>
      <c r="AU18" s="105"/>
      <c r="AV18" s="43">
        <f t="shared" si="8"/>
        <v>7.5762247495881534E-4</v>
      </c>
      <c r="AW18" s="370"/>
      <c r="AX18" s="10"/>
      <c r="AY18" s="132"/>
      <c r="AZ18" s="105"/>
      <c r="BA18" s="43">
        <f t="shared" si="9"/>
        <v>7.5762247495881534E-4</v>
      </c>
      <c r="BB18" s="370"/>
      <c r="BC18" s="10"/>
      <c r="BD18" s="132"/>
      <c r="BE18" s="105"/>
      <c r="BF18" s="43">
        <f t="shared" si="10"/>
        <v>7.5762247495881534E-4</v>
      </c>
      <c r="BG18" s="370"/>
      <c r="BH18" s="10"/>
      <c r="BI18" s="132"/>
      <c r="BJ18" s="105"/>
      <c r="BK18" s="43">
        <f t="shared" si="11"/>
        <v>7.5762247495881534E-4</v>
      </c>
      <c r="BL18" s="370"/>
      <c r="BM18" s="10"/>
      <c r="BN18" s="132"/>
      <c r="BO18" s="105"/>
      <c r="BP18" s="43">
        <f t="shared" si="12"/>
        <v>7.5762247495881534E-4</v>
      </c>
      <c r="BQ18" s="370"/>
    </row>
    <row r="19" spans="1:69" x14ac:dyDescent="0.15">
      <c r="A19" s="61" t="s">
        <v>31</v>
      </c>
      <c r="B19" s="61">
        <f>_xlfn.IFNA(VLOOKUP($A19,批次辅助!$A$4:$DC$41,MATCH($A$5&amp;B$4,批次辅助!$A$1:$DC$1,0),0),0)</f>
        <v>0</v>
      </c>
      <c r="C19" s="61">
        <f>_xlfn.IFNA(VLOOKUP($A19,批次辅助!$A$4:$DC$41,MATCH($A$5&amp;C$4,批次辅助!$A$1:$DC$1,0),0),0)</f>
        <v>0</v>
      </c>
      <c r="D19" s="61">
        <f>_xlfn.IFNA(VLOOKUP($A19,批次辅助!$A$4:$DC$41,MATCH($A$5&amp;D$4,批次辅助!$A$1:$DC$1,0),0),0)</f>
        <v>1.3487187172186423E-2</v>
      </c>
      <c r="E19" s="62" t="s">
        <v>1484</v>
      </c>
      <c r="F19" s="133"/>
      <c r="G19" s="64">
        <f>13/190*90%</f>
        <v>6.1578947368421059E-2</v>
      </c>
      <c r="H19" s="62">
        <f t="shared" si="0"/>
        <v>6.1578947368421059E-2</v>
      </c>
      <c r="I19" s="62"/>
      <c r="J19" s="62"/>
      <c r="K19" s="133"/>
      <c r="L19" s="141"/>
      <c r="M19" s="62">
        <f t="shared" si="1"/>
        <v>6.1578947368421059E-2</v>
      </c>
      <c r="N19" s="62"/>
      <c r="O19" s="62"/>
      <c r="P19" s="133"/>
      <c r="Q19" s="141"/>
      <c r="R19" s="62">
        <f t="shared" si="2"/>
        <v>6.1578947368421059E-2</v>
      </c>
      <c r="S19" s="62"/>
      <c r="T19" s="62"/>
      <c r="U19" s="133"/>
      <c r="V19" s="141"/>
      <c r="W19" s="62">
        <f t="shared" si="3"/>
        <v>6.1578947368421059E-2</v>
      </c>
      <c r="X19" s="62"/>
      <c r="Y19" s="62"/>
      <c r="Z19" s="133"/>
      <c r="AA19" s="141"/>
      <c r="AB19" s="62">
        <f t="shared" si="4"/>
        <v>6.1578947368421059E-2</v>
      </c>
      <c r="AC19" s="62"/>
      <c r="AD19" s="62"/>
      <c r="AE19" s="133"/>
      <c r="AF19" s="141"/>
      <c r="AG19" s="62">
        <f t="shared" si="5"/>
        <v>6.1578947368421059E-2</v>
      </c>
      <c r="AH19" s="62"/>
      <c r="AI19" s="62"/>
      <c r="AJ19" s="133"/>
      <c r="AK19" s="141"/>
      <c r="AL19" s="62">
        <f t="shared" si="6"/>
        <v>6.1578947368421059E-2</v>
      </c>
      <c r="AM19" s="62"/>
      <c r="AN19" s="62"/>
      <c r="AO19" s="133"/>
      <c r="AP19" s="141"/>
      <c r="AQ19" s="62">
        <f t="shared" si="7"/>
        <v>6.1578947368421059E-2</v>
      </c>
      <c r="AR19" s="62"/>
      <c r="AS19" s="62"/>
      <c r="AT19" s="133"/>
      <c r="AU19" s="141"/>
      <c r="AV19" s="62">
        <f t="shared" si="8"/>
        <v>6.1578947368421059E-2</v>
      </c>
      <c r="AW19" s="62"/>
      <c r="AX19" s="62"/>
      <c r="AY19" s="133"/>
      <c r="AZ19" s="141"/>
      <c r="BA19" s="62">
        <f t="shared" si="9"/>
        <v>6.1578947368421059E-2</v>
      </c>
      <c r="BB19" s="62"/>
      <c r="BC19" s="62"/>
      <c r="BD19" s="133"/>
      <c r="BE19" s="141"/>
      <c r="BF19" s="62">
        <f t="shared" si="10"/>
        <v>6.1578947368421059E-2</v>
      </c>
      <c r="BG19" s="62"/>
      <c r="BH19" s="62"/>
      <c r="BI19" s="133"/>
      <c r="BJ19" s="141"/>
      <c r="BK19" s="62">
        <f t="shared" si="11"/>
        <v>6.1578947368421059E-2</v>
      </c>
      <c r="BL19" s="62"/>
      <c r="BM19" s="62"/>
      <c r="BN19" s="133"/>
      <c r="BO19" s="141"/>
      <c r="BP19" s="62">
        <f t="shared" si="12"/>
        <v>6.1578947368421059E-2</v>
      </c>
      <c r="BQ19" s="62"/>
    </row>
    <row r="20" spans="1:69" x14ac:dyDescent="0.15">
      <c r="A20" s="65" t="s">
        <v>30</v>
      </c>
      <c r="B20" s="66"/>
      <c r="C20" s="66"/>
      <c r="D20" s="66"/>
      <c r="E20" s="66"/>
      <c r="F20" s="134"/>
      <c r="G20" s="68"/>
      <c r="H20" s="66">
        <f>H21*99.9%</f>
        <v>0.98742700836027608</v>
      </c>
      <c r="I20" s="66"/>
      <c r="J20" s="66"/>
      <c r="K20" s="134"/>
      <c r="L20" s="142"/>
      <c r="M20" s="66">
        <f>M21*99.9%</f>
        <v>0.990424008360276</v>
      </c>
      <c r="N20" s="66"/>
      <c r="O20" s="66"/>
      <c r="P20" s="134"/>
      <c r="Q20" s="142"/>
      <c r="R20" s="66">
        <f>R21*99.9%</f>
        <v>0.990424008360276</v>
      </c>
      <c r="S20" s="66"/>
      <c r="T20" s="66"/>
      <c r="U20" s="134"/>
      <c r="V20" s="142"/>
      <c r="W20" s="66">
        <f>W21*99.9%</f>
        <v>0.990424008360276</v>
      </c>
      <c r="X20" s="66"/>
      <c r="Y20" s="66"/>
      <c r="Z20" s="134"/>
      <c r="AA20" s="142"/>
      <c r="AB20" s="66">
        <f>AB21*99.9%</f>
        <v>0.990424008360276</v>
      </c>
      <c r="AC20" s="66"/>
      <c r="AD20" s="66"/>
      <c r="AE20" s="134"/>
      <c r="AF20" s="142"/>
      <c r="AG20" s="66">
        <f>AG21*99.9%</f>
        <v>0.990424008360276</v>
      </c>
      <c r="AH20" s="66"/>
      <c r="AI20" s="66"/>
      <c r="AJ20" s="134"/>
      <c r="AK20" s="142"/>
      <c r="AL20" s="66">
        <f>AL21*99.9%</f>
        <v>0.990424008360276</v>
      </c>
      <c r="AM20" s="66"/>
      <c r="AN20" s="66"/>
      <c r="AO20" s="134"/>
      <c r="AP20" s="142"/>
      <c r="AQ20" s="66">
        <f>AQ21*99.9%</f>
        <v>0.990424008360276</v>
      </c>
      <c r="AR20" s="66"/>
      <c r="AS20" s="66"/>
      <c r="AT20" s="134"/>
      <c r="AU20" s="142"/>
      <c r="AV20" s="66">
        <f>AV21*99.9%</f>
        <v>0.990424008360276</v>
      </c>
      <c r="AW20" s="66"/>
      <c r="AX20" s="66"/>
      <c r="AY20" s="134"/>
      <c r="AZ20" s="142"/>
      <c r="BA20" s="66">
        <f>BA21*99.9%</f>
        <v>0.990424008360276</v>
      </c>
      <c r="BB20" s="66"/>
      <c r="BC20" s="66"/>
      <c r="BD20" s="134"/>
      <c r="BE20" s="142"/>
      <c r="BF20" s="66">
        <f>BF21*99.9%</f>
        <v>0.990424008360276</v>
      </c>
      <c r="BG20" s="66"/>
      <c r="BH20" s="66"/>
      <c r="BI20" s="134"/>
      <c r="BJ20" s="142"/>
      <c r="BK20" s="66">
        <f>BK21*99.9%</f>
        <v>0.990424008360276</v>
      </c>
      <c r="BL20" s="66"/>
      <c r="BM20" s="66"/>
      <c r="BN20" s="134"/>
      <c r="BO20" s="142"/>
      <c r="BP20" s="66">
        <f>BP21*99.9%</f>
        <v>0.990424008360276</v>
      </c>
      <c r="BQ20" s="66"/>
    </row>
    <row r="21" spans="1:69" x14ac:dyDescent="0.35">
      <c r="A21" s="40" t="s">
        <v>456</v>
      </c>
      <c r="B21" s="41">
        <f>_xlfn.IFNA(VLOOKUP($A21,批次辅助!$A$4:$DC$41,MATCH($A$5&amp;B$4,批次辅助!$A$1:$DC$1,0),0),0)</f>
        <v>0</v>
      </c>
      <c r="C21" s="41">
        <f>_xlfn.IFNA(VLOOKUP($A21,批次辅助!$A$4:$DC$41,MATCH($A$5&amp;C$4,批次辅助!$A$1:$DC$1,0),0),0)</f>
        <v>0.98841542378406</v>
      </c>
      <c r="D21" s="41">
        <f>_xlfn.IFNA(VLOOKUP($A21,批次辅助!$A$4:$DC$41,MATCH($A$5&amp;D$4,批次辅助!$A$1:$DC$1,0),0),0)</f>
        <v>0.99003446725610667</v>
      </c>
      <c r="E21" s="66"/>
      <c r="F21" s="134"/>
      <c r="G21" s="68"/>
      <c r="H21" s="66">
        <f>1-SUM(H22:H26)</f>
        <v>0.98841542378406</v>
      </c>
      <c r="I21" s="66"/>
      <c r="J21" s="66"/>
      <c r="K21" s="134"/>
      <c r="L21" s="142"/>
      <c r="M21" s="66">
        <f>1-SUM(M22:M26)</f>
        <v>0.99141542378406</v>
      </c>
      <c r="N21" s="66"/>
      <c r="O21" s="66"/>
      <c r="P21" s="134"/>
      <c r="Q21" s="142"/>
      <c r="R21" s="66">
        <f>1-SUM(R22:R26)</f>
        <v>0.99141542378406</v>
      </c>
      <c r="S21" s="66"/>
      <c r="T21" s="66"/>
      <c r="U21" s="134"/>
      <c r="V21" s="142"/>
      <c r="W21" s="66">
        <f>1-SUM(W22:W26)</f>
        <v>0.99141542378406</v>
      </c>
      <c r="X21" s="66"/>
      <c r="Y21" s="66"/>
      <c r="Z21" s="134"/>
      <c r="AA21" s="142"/>
      <c r="AB21" s="66">
        <f>1-SUM(AB22:AB26)</f>
        <v>0.99141542378406</v>
      </c>
      <c r="AC21" s="66"/>
      <c r="AD21" s="66"/>
      <c r="AE21" s="134"/>
      <c r="AF21" s="142"/>
      <c r="AG21" s="66">
        <f>1-SUM(AG22:AG26)</f>
        <v>0.99141542378406</v>
      </c>
      <c r="AH21" s="66"/>
      <c r="AI21" s="66"/>
      <c r="AJ21" s="134"/>
      <c r="AK21" s="142"/>
      <c r="AL21" s="66">
        <f>1-SUM(AL22:AL26)</f>
        <v>0.99141542378406</v>
      </c>
      <c r="AM21" s="66"/>
      <c r="AN21" s="66"/>
      <c r="AO21" s="134"/>
      <c r="AP21" s="142"/>
      <c r="AQ21" s="66">
        <f>1-SUM(AQ22:AQ26)</f>
        <v>0.99141542378406</v>
      </c>
      <c r="AR21" s="66"/>
      <c r="AS21" s="66"/>
      <c r="AT21" s="134"/>
      <c r="AU21" s="142"/>
      <c r="AV21" s="66">
        <f>1-SUM(AV22:AV26)</f>
        <v>0.99141542378406</v>
      </c>
      <c r="AW21" s="66"/>
      <c r="AX21" s="66"/>
      <c r="AY21" s="134"/>
      <c r="AZ21" s="142"/>
      <c r="BA21" s="66">
        <f>1-SUM(BA22:BA26)</f>
        <v>0.99141542378406</v>
      </c>
      <c r="BB21" s="66"/>
      <c r="BC21" s="66"/>
      <c r="BD21" s="134"/>
      <c r="BE21" s="142"/>
      <c r="BF21" s="66">
        <f>1-SUM(BF22:BF26)</f>
        <v>0.99141542378406</v>
      </c>
      <c r="BG21" s="66"/>
      <c r="BH21" s="66"/>
      <c r="BI21" s="134"/>
      <c r="BJ21" s="142"/>
      <c r="BK21" s="66">
        <f>1-SUM(BK22:BK26)</f>
        <v>0.99141542378406</v>
      </c>
      <c r="BL21" s="66"/>
      <c r="BM21" s="66"/>
      <c r="BN21" s="134"/>
      <c r="BO21" s="142"/>
      <c r="BP21" s="66">
        <f>1-SUM(BP22:BP26)</f>
        <v>0.99141542378406</v>
      </c>
      <c r="BQ21" s="66"/>
    </row>
    <row r="22" spans="1:69" ht="33" x14ac:dyDescent="0.15">
      <c r="A22" s="42" t="s">
        <v>48</v>
      </c>
      <c r="B22" s="43">
        <f>_xlfn.IFNA(VLOOKUP($A22,批次辅助!$A$4:$DC$41,MATCH($A$5&amp;B$4,批次辅助!$A$1:$DC$1,0),0),0)</f>
        <v>0</v>
      </c>
      <c r="C22" s="43">
        <f>_xlfn.IFNA(VLOOKUP($A22,批次辅助!$A$4:$DC$41,MATCH($A$5&amp;C$4,批次辅助!$A$1:$DC$1,0),0),0)</f>
        <v>8.7126584620263754E-3</v>
      </c>
      <c r="D22" s="43">
        <f>_xlfn.IFNA(VLOOKUP($A22,批次辅助!$A$4:$DC$41,MATCH($A$5&amp;D$4,批次辅助!$A$1:$DC$1,0),0),0)</f>
        <v>2.9222238873070584E-3</v>
      </c>
      <c r="E22" s="278" t="s">
        <v>1303</v>
      </c>
      <c r="F22" s="132">
        <v>3.0000000000000001E-3</v>
      </c>
      <c r="G22" s="70"/>
      <c r="H22" s="277">
        <f>C22-F22+G22</f>
        <v>5.7126584620263753E-3</v>
      </c>
      <c r="I22" s="370"/>
      <c r="J22" s="278"/>
      <c r="K22" s="132"/>
      <c r="L22" s="105"/>
      <c r="M22" s="277">
        <f>H22-K22+L22</f>
        <v>5.7126584620263753E-3</v>
      </c>
      <c r="N22" s="370"/>
      <c r="O22" s="277"/>
      <c r="P22" s="132"/>
      <c r="Q22" s="105"/>
      <c r="R22" s="277">
        <f>M22-P22+Q22</f>
        <v>5.7126584620263753E-3</v>
      </c>
      <c r="S22" s="370"/>
      <c r="T22" s="277"/>
      <c r="U22" s="132"/>
      <c r="V22" s="105"/>
      <c r="W22" s="277">
        <f>R22-U22+V22</f>
        <v>5.7126584620263753E-3</v>
      </c>
      <c r="X22" s="370"/>
      <c r="Y22" s="277"/>
      <c r="Z22" s="132"/>
      <c r="AA22" s="105"/>
      <c r="AB22" s="277">
        <f>W22-Z22+AA22</f>
        <v>5.7126584620263753E-3</v>
      </c>
      <c r="AC22" s="370"/>
      <c r="AD22" s="277"/>
      <c r="AE22" s="132"/>
      <c r="AF22" s="105"/>
      <c r="AG22" s="277">
        <f>AB22-AE22+AF22</f>
        <v>5.7126584620263753E-3</v>
      </c>
      <c r="AH22" s="370"/>
      <c r="AI22" s="277"/>
      <c r="AJ22" s="132"/>
      <c r="AK22" s="105"/>
      <c r="AL22" s="277">
        <f>AG22-AJ22+AK22</f>
        <v>5.7126584620263753E-3</v>
      </c>
      <c r="AM22" s="370"/>
      <c r="AN22" s="277"/>
      <c r="AO22" s="132"/>
      <c r="AP22" s="105"/>
      <c r="AQ22" s="277">
        <f>AL22-AO22+AP22</f>
        <v>5.7126584620263753E-3</v>
      </c>
      <c r="AR22" s="370"/>
      <c r="AS22" s="277"/>
      <c r="AT22" s="132"/>
      <c r="AU22" s="105"/>
      <c r="AV22" s="277">
        <f>AQ22-AT22+AU22</f>
        <v>5.7126584620263753E-3</v>
      </c>
      <c r="AW22" s="370"/>
      <c r="AX22" s="277"/>
      <c r="AY22" s="132"/>
      <c r="AZ22" s="105"/>
      <c r="BA22" s="277">
        <f>AV22-AY22+AZ22</f>
        <v>5.7126584620263753E-3</v>
      </c>
      <c r="BB22" s="370"/>
      <c r="BC22" s="277"/>
      <c r="BD22" s="132"/>
      <c r="BE22" s="105"/>
      <c r="BF22" s="277">
        <f>BA22-BD22+BE22</f>
        <v>5.7126584620263753E-3</v>
      </c>
      <c r="BG22" s="370"/>
      <c r="BH22" s="277"/>
      <c r="BI22" s="132"/>
      <c r="BJ22" s="105"/>
      <c r="BK22" s="277">
        <f>BF22-BI22+BJ22</f>
        <v>5.7126584620263753E-3</v>
      </c>
      <c r="BL22" s="370"/>
      <c r="BM22" s="277"/>
      <c r="BN22" s="132"/>
      <c r="BO22" s="105"/>
      <c r="BP22" s="277">
        <f>BK22-BN22+BO22</f>
        <v>5.7126584620263753E-3</v>
      </c>
      <c r="BQ22" s="370"/>
    </row>
    <row r="23" spans="1:69" x14ac:dyDescent="0.15">
      <c r="A23" s="42" t="s">
        <v>49</v>
      </c>
      <c r="B23" s="43">
        <f>_xlfn.IFNA(VLOOKUP($A23,批次辅助!$A$4:$DC$41,MATCH($A$5&amp;B$4,批次辅助!$A$1:$DC$1,0),0),0)</f>
        <v>0</v>
      </c>
      <c r="C23" s="43">
        <f>_xlfn.IFNA(VLOOKUP($A23,批次辅助!$A$4:$DC$41,MATCH($A$5&amp;C$4,批次辅助!$A$1:$DC$1,0),0),0)</f>
        <v>1.5240545135799424E-3</v>
      </c>
      <c r="D23" s="43">
        <f>_xlfn.IFNA(VLOOKUP($A23,批次辅助!$A$4:$DC$41,MATCH($A$5&amp;D$4,批次辅助!$A$1:$DC$1,0),0),0)</f>
        <v>4.6455866926419899E-3</v>
      </c>
      <c r="E23" s="277" t="s">
        <v>1549</v>
      </c>
      <c r="F23" s="132"/>
      <c r="G23" s="46">
        <v>3.0000000000000001E-3</v>
      </c>
      <c r="H23" s="277">
        <f>C23-F23+G23</f>
        <v>4.524054513579942E-3</v>
      </c>
      <c r="I23" s="370"/>
      <c r="J23" s="277" t="s">
        <v>1550</v>
      </c>
      <c r="K23" s="132">
        <v>3.0000000000000001E-3</v>
      </c>
      <c r="L23" s="105"/>
      <c r="M23" s="50">
        <f t="shared" ref="M23:M27" si="13">H23-K23+L23</f>
        <v>1.524054513579942E-3</v>
      </c>
      <c r="N23" s="370"/>
      <c r="O23" s="47"/>
      <c r="P23" s="128"/>
      <c r="Q23" s="102"/>
      <c r="R23" s="50">
        <f t="shared" ref="R23:R27" si="14">M23-P23+Q23</f>
        <v>1.524054513579942E-3</v>
      </c>
      <c r="S23" s="370"/>
      <c r="T23" s="47"/>
      <c r="U23" s="128"/>
      <c r="V23" s="102"/>
      <c r="W23" s="50">
        <f t="shared" ref="W23:W27" si="15">R23-U23+V23</f>
        <v>1.524054513579942E-3</v>
      </c>
      <c r="X23" s="370"/>
      <c r="Y23" s="47"/>
      <c r="Z23" s="128"/>
      <c r="AA23" s="102"/>
      <c r="AB23" s="50">
        <f t="shared" ref="AB23:AB27" si="16">W23-Z23+AA23</f>
        <v>1.524054513579942E-3</v>
      </c>
      <c r="AC23" s="370"/>
      <c r="AD23" s="47"/>
      <c r="AE23" s="128"/>
      <c r="AF23" s="102"/>
      <c r="AG23" s="50">
        <f t="shared" ref="AG23:AG27" si="17">AB23-AE23+AF23</f>
        <v>1.524054513579942E-3</v>
      </c>
      <c r="AH23" s="370"/>
      <c r="AI23" s="47"/>
      <c r="AJ23" s="128"/>
      <c r="AK23" s="102"/>
      <c r="AL23" s="50">
        <f t="shared" ref="AL23:AL27" si="18">AG23-AJ23+AK23</f>
        <v>1.524054513579942E-3</v>
      </c>
      <c r="AM23" s="370"/>
      <c r="AN23" s="47"/>
      <c r="AO23" s="128"/>
      <c r="AP23" s="102"/>
      <c r="AQ23" s="50">
        <f t="shared" ref="AQ23:AQ27" si="19">AL23-AO23+AP23</f>
        <v>1.524054513579942E-3</v>
      </c>
      <c r="AR23" s="370"/>
      <c r="AS23" s="47"/>
      <c r="AT23" s="128"/>
      <c r="AU23" s="102"/>
      <c r="AV23" s="50">
        <f t="shared" ref="AV23:AV27" si="20">AQ23-AT23+AU23</f>
        <v>1.524054513579942E-3</v>
      </c>
      <c r="AW23" s="370"/>
      <c r="AX23" s="47"/>
      <c r="AY23" s="128"/>
      <c r="AZ23" s="102"/>
      <c r="BA23" s="50">
        <f t="shared" ref="BA23:BA27" si="21">AV23-AY23+AZ23</f>
        <v>1.524054513579942E-3</v>
      </c>
      <c r="BB23" s="370"/>
      <c r="BC23" s="47"/>
      <c r="BD23" s="128"/>
      <c r="BE23" s="102"/>
      <c r="BF23" s="50">
        <f t="shared" ref="BF23:BF27" si="22">BA23-BD23+BE23</f>
        <v>1.524054513579942E-3</v>
      </c>
      <c r="BG23" s="370"/>
      <c r="BH23" s="47"/>
      <c r="BI23" s="128"/>
      <c r="BJ23" s="102"/>
      <c r="BK23" s="50">
        <f t="shared" ref="BK23:BK27" si="23">BF23-BI23+BJ23</f>
        <v>1.524054513579942E-3</v>
      </c>
      <c r="BL23" s="370"/>
      <c r="BM23" s="47"/>
      <c r="BN23" s="128"/>
      <c r="BO23" s="102"/>
      <c r="BP23" s="50">
        <f t="shared" ref="BP23:BP27" si="24">BK23-BN23+BO23</f>
        <v>1.524054513579942E-3</v>
      </c>
      <c r="BQ23" s="370"/>
    </row>
    <row r="24" spans="1:69" x14ac:dyDescent="0.15">
      <c r="A24" s="42" t="s">
        <v>50</v>
      </c>
      <c r="B24" s="43">
        <f>_xlfn.IFNA(VLOOKUP($A24,批次辅助!$A$4:$DC$41,MATCH($A$5&amp;B$4,批次辅助!$A$1:$DC$1,0),0),0)</f>
        <v>0</v>
      </c>
      <c r="C24" s="43">
        <f>_xlfn.IFNA(VLOOKUP($A24,批次辅助!$A$4:$DC$41,MATCH($A$5&amp;C$4,批次辅助!$A$1:$DC$1,0),0),0)</f>
        <v>1.7619127324623611E-5</v>
      </c>
      <c r="D24" s="43">
        <f>_xlfn.IFNA(VLOOKUP($A24,批次辅助!$A$4:$DC$41,MATCH($A$5&amp;D$4,批次辅助!$A$1:$DC$1,0),0),0)</f>
        <v>0</v>
      </c>
      <c r="E24" s="277"/>
      <c r="F24" s="132"/>
      <c r="G24" s="102"/>
      <c r="H24" s="277">
        <f t="shared" ref="H24:H27" si="25">C24-F24+G24</f>
        <v>1.7619127324623611E-5</v>
      </c>
      <c r="I24" s="370"/>
      <c r="J24" s="277"/>
      <c r="K24" s="132"/>
      <c r="L24" s="102"/>
      <c r="M24" s="50">
        <f t="shared" si="13"/>
        <v>1.7619127324623611E-5</v>
      </c>
      <c r="N24" s="370"/>
      <c r="O24" s="47"/>
      <c r="P24" s="128"/>
      <c r="Q24" s="102"/>
      <c r="R24" s="50">
        <f t="shared" si="14"/>
        <v>1.7619127324623611E-5</v>
      </c>
      <c r="S24" s="370"/>
      <c r="T24" s="47"/>
      <c r="U24" s="128"/>
      <c r="V24" s="102"/>
      <c r="W24" s="50">
        <f t="shared" si="15"/>
        <v>1.7619127324623611E-5</v>
      </c>
      <c r="X24" s="370"/>
      <c r="Y24" s="47"/>
      <c r="Z24" s="128"/>
      <c r="AA24" s="102"/>
      <c r="AB24" s="50">
        <f t="shared" si="16"/>
        <v>1.7619127324623611E-5</v>
      </c>
      <c r="AC24" s="370"/>
      <c r="AD24" s="47"/>
      <c r="AE24" s="128"/>
      <c r="AF24" s="102"/>
      <c r="AG24" s="50">
        <f t="shared" si="17"/>
        <v>1.7619127324623611E-5</v>
      </c>
      <c r="AH24" s="370"/>
      <c r="AI24" s="47"/>
      <c r="AJ24" s="128"/>
      <c r="AK24" s="102"/>
      <c r="AL24" s="50">
        <f t="shared" si="18"/>
        <v>1.7619127324623611E-5</v>
      </c>
      <c r="AM24" s="370"/>
      <c r="AN24" s="47"/>
      <c r="AO24" s="128"/>
      <c r="AP24" s="102"/>
      <c r="AQ24" s="50">
        <f t="shared" si="19"/>
        <v>1.7619127324623611E-5</v>
      </c>
      <c r="AR24" s="370"/>
      <c r="AS24" s="47"/>
      <c r="AT24" s="128"/>
      <c r="AU24" s="102"/>
      <c r="AV24" s="50">
        <f t="shared" si="20"/>
        <v>1.7619127324623611E-5</v>
      </c>
      <c r="AW24" s="370"/>
      <c r="AX24" s="47"/>
      <c r="AY24" s="128"/>
      <c r="AZ24" s="102"/>
      <c r="BA24" s="50">
        <f t="shared" si="21"/>
        <v>1.7619127324623611E-5</v>
      </c>
      <c r="BB24" s="370"/>
      <c r="BC24" s="47"/>
      <c r="BD24" s="128"/>
      <c r="BE24" s="102"/>
      <c r="BF24" s="50">
        <f t="shared" si="22"/>
        <v>1.7619127324623611E-5</v>
      </c>
      <c r="BG24" s="370"/>
      <c r="BH24" s="47"/>
      <c r="BI24" s="128"/>
      <c r="BJ24" s="102"/>
      <c r="BK24" s="50">
        <f t="shared" si="23"/>
        <v>1.7619127324623611E-5</v>
      </c>
      <c r="BL24" s="370"/>
      <c r="BM24" s="47"/>
      <c r="BN24" s="128"/>
      <c r="BO24" s="102"/>
      <c r="BP24" s="50">
        <f t="shared" si="24"/>
        <v>1.7619127324623611E-5</v>
      </c>
      <c r="BQ24" s="370"/>
    </row>
    <row r="25" spans="1:69" x14ac:dyDescent="0.15">
      <c r="A25" s="42" t="s">
        <v>51</v>
      </c>
      <c r="B25" s="43">
        <f>_xlfn.IFNA(VLOOKUP($A25,批次辅助!$A$4:$DC$41,MATCH($A$5&amp;B$4,批次辅助!$A$1:$DC$1,0),0),0)</f>
        <v>0</v>
      </c>
      <c r="C25" s="43">
        <f>_xlfn.IFNA(VLOOKUP($A25,批次辅助!$A$4:$DC$41,MATCH($A$5&amp;C$4,批次辅助!$A$1:$DC$1,0),0),0)</f>
        <v>1.3302441130090827E-3</v>
      </c>
      <c r="D25" s="43">
        <f>_xlfn.IFNA(VLOOKUP($A25,批次辅助!$A$4:$DC$41,MATCH($A$5&amp;D$4,批次辅助!$A$1:$DC$1,0),0),0)</f>
        <v>1.4236475348419003E-3</v>
      </c>
      <c r="E25" s="47"/>
      <c r="F25" s="128"/>
      <c r="G25" s="46"/>
      <c r="H25" s="277">
        <f t="shared" si="25"/>
        <v>1.3302441130090827E-3</v>
      </c>
      <c r="I25" s="370"/>
      <c r="J25" s="47"/>
      <c r="K25" s="128"/>
      <c r="L25" s="102"/>
      <c r="M25" s="50">
        <f t="shared" si="13"/>
        <v>1.3302441130090827E-3</v>
      </c>
      <c r="N25" s="370"/>
      <c r="O25" s="47"/>
      <c r="P25" s="128"/>
      <c r="Q25" s="102"/>
      <c r="R25" s="50">
        <f t="shared" si="14"/>
        <v>1.3302441130090827E-3</v>
      </c>
      <c r="S25" s="370"/>
      <c r="T25" s="47"/>
      <c r="U25" s="128"/>
      <c r="V25" s="102"/>
      <c r="W25" s="50">
        <f t="shared" si="15"/>
        <v>1.3302441130090827E-3</v>
      </c>
      <c r="X25" s="370"/>
      <c r="Y25" s="47"/>
      <c r="Z25" s="128"/>
      <c r="AA25" s="102"/>
      <c r="AB25" s="50">
        <f t="shared" si="16"/>
        <v>1.3302441130090827E-3</v>
      </c>
      <c r="AC25" s="370"/>
      <c r="AD25" s="47"/>
      <c r="AE25" s="128"/>
      <c r="AF25" s="102"/>
      <c r="AG25" s="50">
        <f t="shared" si="17"/>
        <v>1.3302441130090827E-3</v>
      </c>
      <c r="AH25" s="370"/>
      <c r="AI25" s="47"/>
      <c r="AJ25" s="128"/>
      <c r="AK25" s="102"/>
      <c r="AL25" s="50">
        <f t="shared" si="18"/>
        <v>1.3302441130090827E-3</v>
      </c>
      <c r="AM25" s="370"/>
      <c r="AN25" s="47"/>
      <c r="AO25" s="128"/>
      <c r="AP25" s="102"/>
      <c r="AQ25" s="50">
        <f t="shared" si="19"/>
        <v>1.3302441130090827E-3</v>
      </c>
      <c r="AR25" s="370"/>
      <c r="AS25" s="47"/>
      <c r="AT25" s="128"/>
      <c r="AU25" s="102"/>
      <c r="AV25" s="50">
        <f t="shared" si="20"/>
        <v>1.3302441130090827E-3</v>
      </c>
      <c r="AW25" s="370"/>
      <c r="AX25" s="47"/>
      <c r="AY25" s="128"/>
      <c r="AZ25" s="102"/>
      <c r="BA25" s="50">
        <f t="shared" si="21"/>
        <v>1.3302441130090827E-3</v>
      </c>
      <c r="BB25" s="370"/>
      <c r="BC25" s="47"/>
      <c r="BD25" s="128"/>
      <c r="BE25" s="102"/>
      <c r="BF25" s="50">
        <f t="shared" si="22"/>
        <v>1.3302441130090827E-3</v>
      </c>
      <c r="BG25" s="370"/>
      <c r="BH25" s="47"/>
      <c r="BI25" s="128"/>
      <c r="BJ25" s="102"/>
      <c r="BK25" s="50">
        <f t="shared" si="23"/>
        <v>1.3302441130090827E-3</v>
      </c>
      <c r="BL25" s="370"/>
      <c r="BM25" s="47"/>
      <c r="BN25" s="128"/>
      <c r="BO25" s="102"/>
      <c r="BP25" s="50">
        <f t="shared" si="24"/>
        <v>1.3302441130090827E-3</v>
      </c>
      <c r="BQ25" s="370"/>
    </row>
    <row r="26" spans="1:69" x14ac:dyDescent="0.15">
      <c r="A26" s="42" t="s">
        <v>455</v>
      </c>
      <c r="B26" s="43">
        <f>_xlfn.IFNA(VLOOKUP($A26,批次辅助!$A$4:$DC$41,MATCH($A$5&amp;B$4,批次辅助!$A$1:$DC$1,0),0),0)</f>
        <v>0</v>
      </c>
      <c r="C26" s="43">
        <f>_xlfn.IFNA(VLOOKUP($A26,批次辅助!$A$4:$DC$41,MATCH($A$5&amp;C$4,批次辅助!$A$1:$DC$1,0),0),0)</f>
        <v>0</v>
      </c>
      <c r="D26" s="43">
        <f>_xlfn.IFNA(VLOOKUP($A26,批次辅助!$A$4:$DC$41,MATCH($A$5&amp;D$4,批次辅助!$A$1:$DC$1,0),0),0)</f>
        <v>0</v>
      </c>
      <c r="E26" s="279"/>
      <c r="F26" s="128"/>
      <c r="G26" s="46"/>
      <c r="H26" s="277">
        <f t="shared" si="25"/>
        <v>0</v>
      </c>
      <c r="I26" s="370"/>
      <c r="J26" s="279"/>
      <c r="K26" s="128"/>
      <c r="L26" s="102"/>
      <c r="M26" s="50">
        <f t="shared" si="13"/>
        <v>0</v>
      </c>
      <c r="N26" s="370"/>
      <c r="O26" s="279"/>
      <c r="P26" s="128"/>
      <c r="Q26" s="102"/>
      <c r="R26" s="50">
        <f t="shared" si="14"/>
        <v>0</v>
      </c>
      <c r="S26" s="370"/>
      <c r="T26" s="279"/>
      <c r="U26" s="128"/>
      <c r="V26" s="102"/>
      <c r="W26" s="50">
        <f t="shared" si="15"/>
        <v>0</v>
      </c>
      <c r="X26" s="370"/>
      <c r="Y26" s="279"/>
      <c r="Z26" s="128"/>
      <c r="AA26" s="102"/>
      <c r="AB26" s="50">
        <f t="shared" si="16"/>
        <v>0</v>
      </c>
      <c r="AC26" s="370"/>
      <c r="AD26" s="279"/>
      <c r="AE26" s="128"/>
      <c r="AF26" s="102"/>
      <c r="AG26" s="50">
        <f t="shared" si="17"/>
        <v>0</v>
      </c>
      <c r="AH26" s="370"/>
      <c r="AI26" s="279"/>
      <c r="AJ26" s="128"/>
      <c r="AK26" s="102"/>
      <c r="AL26" s="50">
        <f t="shared" si="18"/>
        <v>0</v>
      </c>
      <c r="AM26" s="370"/>
      <c r="AN26" s="279"/>
      <c r="AO26" s="128"/>
      <c r="AP26" s="102"/>
      <c r="AQ26" s="50">
        <f t="shared" si="19"/>
        <v>0</v>
      </c>
      <c r="AR26" s="370"/>
      <c r="AS26" s="279"/>
      <c r="AT26" s="128"/>
      <c r="AU26" s="102"/>
      <c r="AV26" s="50">
        <f t="shared" si="20"/>
        <v>0</v>
      </c>
      <c r="AW26" s="370"/>
      <c r="AX26" s="279"/>
      <c r="AY26" s="128"/>
      <c r="AZ26" s="102"/>
      <c r="BA26" s="50">
        <f t="shared" si="21"/>
        <v>0</v>
      </c>
      <c r="BB26" s="370"/>
      <c r="BC26" s="279"/>
      <c r="BD26" s="128"/>
      <c r="BE26" s="102"/>
      <c r="BF26" s="50">
        <f t="shared" si="22"/>
        <v>0</v>
      </c>
      <c r="BG26" s="370"/>
      <c r="BH26" s="279"/>
      <c r="BI26" s="128"/>
      <c r="BJ26" s="102"/>
      <c r="BK26" s="50">
        <f t="shared" si="23"/>
        <v>0</v>
      </c>
      <c r="BL26" s="370"/>
      <c r="BM26" s="279"/>
      <c r="BN26" s="128"/>
      <c r="BO26" s="102"/>
      <c r="BP26" s="50">
        <f t="shared" si="24"/>
        <v>0</v>
      </c>
      <c r="BQ26" s="370"/>
    </row>
    <row r="27" spans="1:69" x14ac:dyDescent="0.15">
      <c r="A27" s="72" t="s">
        <v>29</v>
      </c>
      <c r="B27" s="61">
        <f>_xlfn.IFNA(VLOOKUP($A27,批次辅助!$A$4:$DC$41,MATCH($A$5&amp;B$4,批次辅助!$A$1:$DC$1,0),0),0)</f>
        <v>0</v>
      </c>
      <c r="C27" s="61">
        <f>_xlfn.IFNA(VLOOKUP($A27,批次辅助!$A$4:$DC$41,MATCH($A$5&amp;C$4,批次辅助!$A$1:$DC$1,0),0),0)</f>
        <v>0</v>
      </c>
      <c r="D27" s="61">
        <f>_xlfn.IFNA(VLOOKUP($A27,批次辅助!$A$4:$DC$41,MATCH($A$5&amp;D$4,批次辅助!$A$1:$DC$1,0),0),0)</f>
        <v>0</v>
      </c>
      <c r="E27" s="73"/>
      <c r="F27" s="74"/>
      <c r="G27" s="75"/>
      <c r="H27" s="62">
        <f t="shared" si="25"/>
        <v>0</v>
      </c>
      <c r="I27" s="62"/>
      <c r="J27" s="73"/>
      <c r="K27" s="74"/>
      <c r="L27" s="143"/>
      <c r="M27" s="62">
        <f t="shared" si="13"/>
        <v>0</v>
      </c>
      <c r="N27" s="62"/>
      <c r="O27" s="73"/>
      <c r="P27" s="135"/>
      <c r="Q27" s="143"/>
      <c r="R27" s="62">
        <f t="shared" si="14"/>
        <v>0</v>
      </c>
      <c r="S27" s="62"/>
      <c r="T27" s="73"/>
      <c r="U27" s="135"/>
      <c r="V27" s="143"/>
      <c r="W27" s="62">
        <f t="shared" si="15"/>
        <v>0</v>
      </c>
      <c r="X27" s="62"/>
      <c r="Y27" s="73"/>
      <c r="Z27" s="135"/>
      <c r="AA27" s="143"/>
      <c r="AB27" s="62">
        <f t="shared" si="16"/>
        <v>0</v>
      </c>
      <c r="AC27" s="62"/>
      <c r="AD27" s="73"/>
      <c r="AE27" s="135"/>
      <c r="AF27" s="143"/>
      <c r="AG27" s="62">
        <f t="shared" si="17"/>
        <v>0</v>
      </c>
      <c r="AH27" s="62"/>
      <c r="AI27" s="73"/>
      <c r="AJ27" s="135"/>
      <c r="AK27" s="143"/>
      <c r="AL27" s="62">
        <f t="shared" si="18"/>
        <v>0</v>
      </c>
      <c r="AM27" s="62"/>
      <c r="AN27" s="73"/>
      <c r="AO27" s="135"/>
      <c r="AP27" s="143"/>
      <c r="AQ27" s="62">
        <f t="shared" si="19"/>
        <v>0</v>
      </c>
      <c r="AR27" s="62"/>
      <c r="AS27" s="73"/>
      <c r="AT27" s="135"/>
      <c r="AU27" s="143"/>
      <c r="AV27" s="62">
        <f t="shared" si="20"/>
        <v>0</v>
      </c>
      <c r="AW27" s="62"/>
      <c r="AX27" s="73"/>
      <c r="AY27" s="135"/>
      <c r="AZ27" s="143"/>
      <c r="BA27" s="62">
        <f t="shared" si="21"/>
        <v>0</v>
      </c>
      <c r="BB27" s="62"/>
      <c r="BC27" s="73"/>
      <c r="BD27" s="135"/>
      <c r="BE27" s="143"/>
      <c r="BF27" s="62">
        <f t="shared" si="22"/>
        <v>0</v>
      </c>
      <c r="BG27" s="62"/>
      <c r="BH27" s="73"/>
      <c r="BI27" s="135"/>
      <c r="BJ27" s="143"/>
      <c r="BK27" s="62">
        <f t="shared" si="23"/>
        <v>0</v>
      </c>
      <c r="BL27" s="62"/>
      <c r="BM27" s="73"/>
      <c r="BN27" s="135"/>
      <c r="BO27" s="143"/>
      <c r="BP27" s="62">
        <f t="shared" si="24"/>
        <v>0</v>
      </c>
      <c r="BQ27" s="62"/>
    </row>
    <row r="28" spans="1:69" x14ac:dyDescent="0.15">
      <c r="A28" s="76" t="s">
        <v>28</v>
      </c>
      <c r="B28" s="76"/>
      <c r="C28" s="76"/>
      <c r="D28" s="76"/>
      <c r="E28" s="77"/>
      <c r="F28" s="136"/>
      <c r="G28" s="79"/>
      <c r="H28" s="62"/>
      <c r="I28" s="62"/>
      <c r="J28" s="77"/>
      <c r="K28" s="136"/>
      <c r="L28" s="144"/>
      <c r="M28" s="62"/>
      <c r="N28" s="62"/>
      <c r="O28" s="77"/>
      <c r="P28" s="136"/>
      <c r="Q28" s="144"/>
      <c r="R28" s="62"/>
      <c r="S28" s="62"/>
      <c r="T28" s="77"/>
      <c r="U28" s="136"/>
      <c r="V28" s="144"/>
      <c r="W28" s="62"/>
      <c r="X28" s="62"/>
      <c r="Y28" s="77"/>
      <c r="Z28" s="136"/>
      <c r="AA28" s="144"/>
      <c r="AB28" s="62"/>
      <c r="AC28" s="62"/>
      <c r="AD28" s="77"/>
      <c r="AE28" s="136"/>
      <c r="AF28" s="144"/>
      <c r="AG28" s="62"/>
      <c r="AH28" s="62"/>
      <c r="AI28" s="77"/>
      <c r="AJ28" s="136"/>
      <c r="AK28" s="144"/>
      <c r="AL28" s="62"/>
      <c r="AM28" s="62"/>
      <c r="AN28" s="77"/>
      <c r="AO28" s="136"/>
      <c r="AP28" s="144"/>
      <c r="AQ28" s="62"/>
      <c r="AR28" s="62"/>
      <c r="AS28" s="77"/>
      <c r="AT28" s="136"/>
      <c r="AU28" s="144"/>
      <c r="AV28" s="62"/>
      <c r="AW28" s="62"/>
      <c r="AX28" s="77"/>
      <c r="AY28" s="136"/>
      <c r="AZ28" s="144"/>
      <c r="BA28" s="62"/>
      <c r="BB28" s="62"/>
      <c r="BC28" s="77"/>
      <c r="BD28" s="136"/>
      <c r="BE28" s="144"/>
      <c r="BF28" s="62"/>
      <c r="BG28" s="62"/>
      <c r="BH28" s="77"/>
      <c r="BI28" s="136"/>
      <c r="BJ28" s="144"/>
      <c r="BK28" s="62"/>
      <c r="BL28" s="62"/>
      <c r="BM28" s="77"/>
      <c r="BN28" s="136"/>
      <c r="BO28" s="144"/>
      <c r="BP28" s="62"/>
      <c r="BQ28" s="62"/>
    </row>
    <row r="29" spans="1:69" x14ac:dyDescent="0.15">
      <c r="A29" s="65" t="s">
        <v>37</v>
      </c>
      <c r="B29" s="66"/>
      <c r="C29" s="66"/>
      <c r="D29" s="66"/>
      <c r="E29" s="66"/>
      <c r="F29" s="134"/>
      <c r="G29" s="68"/>
      <c r="H29" s="66">
        <f>H30*99.96%</f>
        <v>0.99827028798463602</v>
      </c>
      <c r="I29" s="66"/>
      <c r="J29" s="66"/>
      <c r="K29" s="134"/>
      <c r="L29" s="142"/>
      <c r="M29" s="66">
        <f>M30*99.96%</f>
        <v>0.99827028798463602</v>
      </c>
      <c r="N29" s="66"/>
      <c r="O29" s="66"/>
      <c r="P29" s="134"/>
      <c r="Q29" s="142"/>
      <c r="R29" s="66">
        <f>R30*99.96%</f>
        <v>0.99827028798463602</v>
      </c>
      <c r="S29" s="66"/>
      <c r="T29" s="66"/>
      <c r="U29" s="134"/>
      <c r="V29" s="142"/>
      <c r="W29" s="66">
        <f>W30*99.96%</f>
        <v>0.99827028798463602</v>
      </c>
      <c r="X29" s="66"/>
      <c r="Y29" s="66"/>
      <c r="Z29" s="134"/>
      <c r="AA29" s="142"/>
      <c r="AB29" s="66">
        <f>AB30*99.96%</f>
        <v>0.99827028798463602</v>
      </c>
      <c r="AC29" s="66"/>
      <c r="AD29" s="66"/>
      <c r="AE29" s="134"/>
      <c r="AF29" s="142"/>
      <c r="AG29" s="66">
        <f>AG30*99.96%</f>
        <v>0.99827028798463602</v>
      </c>
      <c r="AH29" s="66"/>
      <c r="AI29" s="66"/>
      <c r="AJ29" s="134"/>
      <c r="AK29" s="142"/>
      <c r="AL29" s="66">
        <f>AL30*99.96%</f>
        <v>0.99827028798463602</v>
      </c>
      <c r="AM29" s="66"/>
      <c r="AN29" s="66"/>
      <c r="AO29" s="134"/>
      <c r="AP29" s="142"/>
      <c r="AQ29" s="66">
        <f>AQ30*99.96%</f>
        <v>0.99827028798463602</v>
      </c>
      <c r="AR29" s="66"/>
      <c r="AS29" s="66"/>
      <c r="AT29" s="134"/>
      <c r="AU29" s="142"/>
      <c r="AV29" s="66">
        <f>AV30*99.96%</f>
        <v>0.99827028798463602</v>
      </c>
      <c r="AW29" s="66"/>
      <c r="AX29" s="66"/>
      <c r="AY29" s="134"/>
      <c r="AZ29" s="142"/>
      <c r="BA29" s="66">
        <f>BA30*99.96%</f>
        <v>0.99827028798463602</v>
      </c>
      <c r="BB29" s="66"/>
      <c r="BC29" s="66"/>
      <c r="BD29" s="134"/>
      <c r="BE29" s="142"/>
      <c r="BF29" s="66">
        <f>BF30*99.96%</f>
        <v>0.99827028798463602</v>
      </c>
      <c r="BG29" s="66"/>
      <c r="BH29" s="66"/>
      <c r="BI29" s="134"/>
      <c r="BJ29" s="142"/>
      <c r="BK29" s="66">
        <f>BK30*99.96%</f>
        <v>0.99827028798463602</v>
      </c>
      <c r="BL29" s="66"/>
      <c r="BM29" s="66"/>
      <c r="BN29" s="134"/>
      <c r="BO29" s="142"/>
      <c r="BP29" s="66">
        <f>BP30*99.96%</f>
        <v>0.99827028798463602</v>
      </c>
      <c r="BQ29" s="66"/>
    </row>
    <row r="30" spans="1:69" x14ac:dyDescent="0.35">
      <c r="A30" s="40" t="s">
        <v>458</v>
      </c>
      <c r="B30" s="41">
        <f>_xlfn.IFNA(VLOOKUP($A30,批次辅助!$A$4:$DC$41,MATCH($A$5&amp;B$4,批次辅助!$A$1:$DC$1,0),0),0)</f>
        <v>0</v>
      </c>
      <c r="C30" s="41">
        <f>_xlfn.IFNA(VLOOKUP($A30,批次辅助!$A$4:$DC$41,MATCH($A$5&amp;C$4,批次辅助!$A$1:$DC$1,0),0),0)</f>
        <v>0.99866975588699092</v>
      </c>
      <c r="D30" s="41">
        <f>_xlfn.IFNA(VLOOKUP($A30,批次辅助!$A$4:$DC$41,MATCH($A$5&amp;D$4,批次辅助!$A$1:$DC$1,0),0),0)</f>
        <v>0.99925071182376746</v>
      </c>
      <c r="E30" s="66"/>
      <c r="F30" s="134"/>
      <c r="G30" s="68"/>
      <c r="H30" s="66">
        <f>1-SUM(H31:H35)</f>
        <v>0.99866975588699092</v>
      </c>
      <c r="I30" s="66"/>
      <c r="J30" s="66"/>
      <c r="K30" s="134"/>
      <c r="L30" s="142"/>
      <c r="M30" s="66">
        <f>1-SUM(M31:M35)</f>
        <v>0.99866975588699092</v>
      </c>
      <c r="N30" s="66"/>
      <c r="O30" s="66"/>
      <c r="P30" s="134"/>
      <c r="Q30" s="142"/>
      <c r="R30" s="66">
        <f>1-SUM(R31:R35)</f>
        <v>0.99866975588699092</v>
      </c>
      <c r="S30" s="66"/>
      <c r="T30" s="66"/>
      <c r="U30" s="134"/>
      <c r="V30" s="142"/>
      <c r="W30" s="66">
        <f>1-SUM(W31:W35)</f>
        <v>0.99866975588699092</v>
      </c>
      <c r="X30" s="66"/>
      <c r="Y30" s="66"/>
      <c r="Z30" s="134"/>
      <c r="AA30" s="142"/>
      <c r="AB30" s="66">
        <f>1-SUM(AB31:AB35)</f>
        <v>0.99866975588699092</v>
      </c>
      <c r="AC30" s="66"/>
      <c r="AD30" s="66"/>
      <c r="AE30" s="134"/>
      <c r="AF30" s="142"/>
      <c r="AG30" s="66">
        <f>1-SUM(AG31:AG35)</f>
        <v>0.99866975588699092</v>
      </c>
      <c r="AH30" s="66"/>
      <c r="AI30" s="66"/>
      <c r="AJ30" s="134"/>
      <c r="AK30" s="142"/>
      <c r="AL30" s="66">
        <f>1-SUM(AL31:AL35)</f>
        <v>0.99866975588699092</v>
      </c>
      <c r="AM30" s="66"/>
      <c r="AN30" s="66"/>
      <c r="AO30" s="134"/>
      <c r="AP30" s="142"/>
      <c r="AQ30" s="66">
        <f>1-SUM(AQ31:AQ35)</f>
        <v>0.99866975588699092</v>
      </c>
      <c r="AR30" s="66"/>
      <c r="AS30" s="66"/>
      <c r="AT30" s="134"/>
      <c r="AU30" s="142"/>
      <c r="AV30" s="66">
        <f>1-SUM(AV31:AV35)</f>
        <v>0.99866975588699092</v>
      </c>
      <c r="AW30" s="66"/>
      <c r="AX30" s="66"/>
      <c r="AY30" s="134"/>
      <c r="AZ30" s="142"/>
      <c r="BA30" s="66">
        <f>1-SUM(BA31:BA35)</f>
        <v>0.99866975588699092</v>
      </c>
      <c r="BB30" s="66"/>
      <c r="BC30" s="66"/>
      <c r="BD30" s="134"/>
      <c r="BE30" s="142"/>
      <c r="BF30" s="66">
        <f>1-SUM(BF31:BF35)</f>
        <v>0.99866975588699092</v>
      </c>
      <c r="BG30" s="66"/>
      <c r="BH30" s="66"/>
      <c r="BI30" s="134"/>
      <c r="BJ30" s="142"/>
      <c r="BK30" s="66">
        <f>1-SUM(BK31:BK35)</f>
        <v>0.99866975588699092</v>
      </c>
      <c r="BL30" s="66"/>
      <c r="BM30" s="66"/>
      <c r="BN30" s="134"/>
      <c r="BO30" s="142"/>
      <c r="BP30" s="66">
        <f>1-SUM(BP31:BP35)</f>
        <v>0.99866975588699092</v>
      </c>
      <c r="BQ30" s="66"/>
    </row>
    <row r="31" spans="1:69" x14ac:dyDescent="0.15">
      <c r="A31" s="42" t="s">
        <v>52</v>
      </c>
      <c r="B31" s="43">
        <f>_xlfn.IFNA(VLOOKUP($A31,批次辅助!$A$4:$DC$41,MATCH($A$5&amp;B$4,批次辅助!$A$1:$DC$1,0),0),0)</f>
        <v>0</v>
      </c>
      <c r="C31" s="43">
        <f>_xlfn.IFNA(VLOOKUP($A31,批次辅助!$A$4:$DC$41,MATCH($A$5&amp;C$4,批次辅助!$A$1:$DC$1,0),0),0)</f>
        <v>0</v>
      </c>
      <c r="D31" s="43">
        <f>_xlfn.IFNA(VLOOKUP($A31,批次辅助!$A$4:$DC$41,MATCH($A$5&amp;D$4,批次辅助!$A$1:$DC$1,0),0),0)</f>
        <v>0</v>
      </c>
      <c r="E31" s="277"/>
      <c r="F31" s="132"/>
      <c r="G31" s="70"/>
      <c r="H31" s="277">
        <f>C31-F31+G31</f>
        <v>0</v>
      </c>
      <c r="I31" s="370"/>
      <c r="J31" s="277"/>
      <c r="K31" s="132"/>
      <c r="L31" s="105"/>
      <c r="M31" s="277">
        <f>H31-K31+L31</f>
        <v>0</v>
      </c>
      <c r="N31" s="370"/>
      <c r="O31" s="277"/>
      <c r="P31" s="132"/>
      <c r="Q31" s="105"/>
      <c r="R31" s="277">
        <f>M31-P31+Q31</f>
        <v>0</v>
      </c>
      <c r="S31" s="370"/>
      <c r="T31" s="277"/>
      <c r="U31" s="132"/>
      <c r="V31" s="105"/>
      <c r="W31" s="277">
        <f>R31-U31+V31</f>
        <v>0</v>
      </c>
      <c r="X31" s="370"/>
      <c r="Y31" s="277"/>
      <c r="Z31" s="132"/>
      <c r="AA31" s="105"/>
      <c r="AB31" s="277">
        <f>W31-Z31+AA31</f>
        <v>0</v>
      </c>
      <c r="AC31" s="370"/>
      <c r="AD31" s="277"/>
      <c r="AE31" s="132"/>
      <c r="AF31" s="105"/>
      <c r="AG31" s="277">
        <f>AB31-AE31+AF31</f>
        <v>0</v>
      </c>
      <c r="AH31" s="370"/>
      <c r="AI31" s="277"/>
      <c r="AJ31" s="132"/>
      <c r="AK31" s="105"/>
      <c r="AL31" s="277">
        <f>AG31-AJ31+AK31</f>
        <v>0</v>
      </c>
      <c r="AM31" s="370"/>
      <c r="AN31" s="277"/>
      <c r="AO31" s="132"/>
      <c r="AP31" s="105"/>
      <c r="AQ31" s="277">
        <f>AL31-AO31+AP31</f>
        <v>0</v>
      </c>
      <c r="AR31" s="370"/>
      <c r="AS31" s="277"/>
      <c r="AT31" s="132"/>
      <c r="AU31" s="105"/>
      <c r="AV31" s="277">
        <f>AQ31-AT31+AU31</f>
        <v>0</v>
      </c>
      <c r="AW31" s="370"/>
      <c r="AX31" s="277"/>
      <c r="AY31" s="132"/>
      <c r="AZ31" s="105"/>
      <c r="BA31" s="277">
        <f>AV31-AY31+AZ31</f>
        <v>0</v>
      </c>
      <c r="BB31" s="370"/>
      <c r="BC31" s="277"/>
      <c r="BD31" s="132"/>
      <c r="BE31" s="105"/>
      <c r="BF31" s="277">
        <f>BA31-BD31+BE31</f>
        <v>0</v>
      </c>
      <c r="BG31" s="370"/>
      <c r="BH31" s="277"/>
      <c r="BI31" s="132"/>
      <c r="BJ31" s="105"/>
      <c r="BK31" s="277">
        <f>BF31-BI31+BJ31</f>
        <v>0</v>
      </c>
      <c r="BL31" s="370"/>
      <c r="BM31" s="277"/>
      <c r="BN31" s="132"/>
      <c r="BO31" s="105"/>
      <c r="BP31" s="277">
        <f>BK31-BN31+BO31</f>
        <v>0</v>
      </c>
      <c r="BQ31" s="370"/>
    </row>
    <row r="32" spans="1:69" x14ac:dyDescent="0.15">
      <c r="A32" s="42" t="s">
        <v>545</v>
      </c>
      <c r="B32" s="43">
        <f>_xlfn.IFNA(VLOOKUP($A32,批次辅助!$A$4:$DC$41,MATCH($A$5&amp;B$4,批次辅助!$A$1:$DC$1,0),0),0)</f>
        <v>0</v>
      </c>
      <c r="C32" s="43">
        <f>_xlfn.IFNA(VLOOKUP($A32,批次辅助!$A$4:$DC$41,MATCH($A$5&amp;C$4,批次辅助!$A$1:$DC$1,0),0),0)</f>
        <v>1.0659572031397285E-3</v>
      </c>
      <c r="D32" s="43">
        <f>_xlfn.IFNA(VLOOKUP($A32,批次辅助!$A$4:$DC$41,MATCH($A$5&amp;D$4,批次辅助!$A$1:$DC$1,0),0),0)</f>
        <v>7.4928817623257907E-4</v>
      </c>
      <c r="E32" s="277"/>
      <c r="F32" s="132"/>
      <c r="G32" s="70"/>
      <c r="H32" s="277">
        <f t="shared" ref="H32:H36" si="26">C32-F32+G32</f>
        <v>1.0659572031397285E-3</v>
      </c>
      <c r="I32" s="370"/>
      <c r="J32" s="277"/>
      <c r="K32" s="132"/>
      <c r="L32" s="105"/>
      <c r="M32" s="277">
        <f t="shared" ref="M32:M36" si="27">H32-K32+L32</f>
        <v>1.0659572031397285E-3</v>
      </c>
      <c r="N32" s="370"/>
      <c r="O32" s="277"/>
      <c r="P32" s="132"/>
      <c r="Q32" s="105"/>
      <c r="R32" s="277">
        <f t="shared" ref="R32:R36" si="28">M32-P32+Q32</f>
        <v>1.0659572031397285E-3</v>
      </c>
      <c r="S32" s="370"/>
      <c r="T32" s="277"/>
      <c r="U32" s="132"/>
      <c r="V32" s="105"/>
      <c r="W32" s="277">
        <f t="shared" ref="W32:W36" si="29">R32-U32+V32</f>
        <v>1.0659572031397285E-3</v>
      </c>
      <c r="X32" s="370"/>
      <c r="Y32" s="277"/>
      <c r="Z32" s="132"/>
      <c r="AA32" s="105"/>
      <c r="AB32" s="277">
        <f t="shared" ref="AB32:AB36" si="30">W32-Z32+AA32</f>
        <v>1.0659572031397285E-3</v>
      </c>
      <c r="AC32" s="370"/>
      <c r="AD32" s="277"/>
      <c r="AE32" s="132"/>
      <c r="AF32" s="105"/>
      <c r="AG32" s="277">
        <f t="shared" ref="AG32:AG36" si="31">AB32-AE32+AF32</f>
        <v>1.0659572031397285E-3</v>
      </c>
      <c r="AH32" s="370"/>
      <c r="AI32" s="277"/>
      <c r="AJ32" s="132"/>
      <c r="AK32" s="105"/>
      <c r="AL32" s="277">
        <f t="shared" ref="AL32:AL36" si="32">AG32-AJ32+AK32</f>
        <v>1.0659572031397285E-3</v>
      </c>
      <c r="AM32" s="370"/>
      <c r="AN32" s="277"/>
      <c r="AO32" s="132"/>
      <c r="AP32" s="105"/>
      <c r="AQ32" s="277">
        <f t="shared" ref="AQ32:AQ36" si="33">AL32-AO32+AP32</f>
        <v>1.0659572031397285E-3</v>
      </c>
      <c r="AR32" s="370"/>
      <c r="AS32" s="277"/>
      <c r="AT32" s="132"/>
      <c r="AU32" s="105"/>
      <c r="AV32" s="277">
        <f t="shared" ref="AV32:AV36" si="34">AQ32-AT32+AU32</f>
        <v>1.0659572031397285E-3</v>
      </c>
      <c r="AW32" s="370"/>
      <c r="AX32" s="277"/>
      <c r="AY32" s="132"/>
      <c r="AZ32" s="105"/>
      <c r="BA32" s="277">
        <f t="shared" ref="BA32:BA36" si="35">AV32-AY32+AZ32</f>
        <v>1.0659572031397285E-3</v>
      </c>
      <c r="BB32" s="370"/>
      <c r="BC32" s="277"/>
      <c r="BD32" s="132"/>
      <c r="BE32" s="105"/>
      <c r="BF32" s="277">
        <f t="shared" ref="BF32:BF36" si="36">BA32-BD32+BE32</f>
        <v>1.0659572031397285E-3</v>
      </c>
      <c r="BG32" s="370"/>
      <c r="BH32" s="277"/>
      <c r="BI32" s="132"/>
      <c r="BJ32" s="105"/>
      <c r="BK32" s="277">
        <f t="shared" ref="BK32:BK36" si="37">BF32-BI32+BJ32</f>
        <v>1.0659572031397285E-3</v>
      </c>
      <c r="BL32" s="370"/>
      <c r="BM32" s="277"/>
      <c r="BN32" s="132"/>
      <c r="BO32" s="105"/>
      <c r="BP32" s="277">
        <f t="shared" ref="BP32:BP36" si="38">BK32-BN32+BO32</f>
        <v>1.0659572031397285E-3</v>
      </c>
      <c r="BQ32" s="370"/>
    </row>
    <row r="33" spans="1:69" x14ac:dyDescent="0.15">
      <c r="A33" s="42" t="s">
        <v>544</v>
      </c>
      <c r="B33" s="43">
        <f>_xlfn.IFNA(VLOOKUP($A33,批次辅助!$A$4:$DC$41,MATCH($A$5&amp;B$4,批次辅助!$A$1:$DC$1,0),0),0)</f>
        <v>0</v>
      </c>
      <c r="C33" s="43">
        <f>_xlfn.IFNA(VLOOKUP($A33,批次辅助!$A$4:$DC$41,MATCH($A$5&amp;C$4,批次辅助!$A$1:$DC$1,0),0),0)</f>
        <v>7.0476509298494444E-5</v>
      </c>
      <c r="D33" s="43">
        <f>_xlfn.IFNA(VLOOKUP($A33,批次辅助!$A$4:$DC$41,MATCH($A$5&amp;D$4,批次辅助!$A$1:$DC$1,0),0),0)</f>
        <v>0</v>
      </c>
      <c r="E33" s="277"/>
      <c r="F33" s="132"/>
      <c r="G33" s="70"/>
      <c r="H33" s="277">
        <f t="shared" si="26"/>
        <v>7.0476509298494444E-5</v>
      </c>
      <c r="I33" s="370"/>
      <c r="J33" s="277"/>
      <c r="K33" s="132"/>
      <c r="L33" s="105"/>
      <c r="M33" s="277">
        <f t="shared" si="27"/>
        <v>7.0476509298494444E-5</v>
      </c>
      <c r="N33" s="370"/>
      <c r="O33" s="277"/>
      <c r="P33" s="132"/>
      <c r="Q33" s="105"/>
      <c r="R33" s="277">
        <f t="shared" si="28"/>
        <v>7.0476509298494444E-5</v>
      </c>
      <c r="S33" s="370"/>
      <c r="T33" s="277"/>
      <c r="U33" s="132"/>
      <c r="V33" s="105"/>
      <c r="W33" s="277">
        <f t="shared" si="29"/>
        <v>7.0476509298494444E-5</v>
      </c>
      <c r="X33" s="370"/>
      <c r="Y33" s="277"/>
      <c r="Z33" s="132"/>
      <c r="AA33" s="105"/>
      <c r="AB33" s="277">
        <f t="shared" si="30"/>
        <v>7.0476509298494444E-5</v>
      </c>
      <c r="AC33" s="370"/>
      <c r="AD33" s="277"/>
      <c r="AE33" s="132"/>
      <c r="AF33" s="105"/>
      <c r="AG33" s="277">
        <f t="shared" si="31"/>
        <v>7.0476509298494444E-5</v>
      </c>
      <c r="AH33" s="370"/>
      <c r="AI33" s="277"/>
      <c r="AJ33" s="132"/>
      <c r="AK33" s="105"/>
      <c r="AL33" s="277">
        <f t="shared" si="32"/>
        <v>7.0476509298494444E-5</v>
      </c>
      <c r="AM33" s="370"/>
      <c r="AN33" s="277"/>
      <c r="AO33" s="132"/>
      <c r="AP33" s="105"/>
      <c r="AQ33" s="277">
        <f t="shared" si="33"/>
        <v>7.0476509298494444E-5</v>
      </c>
      <c r="AR33" s="370"/>
      <c r="AS33" s="277"/>
      <c r="AT33" s="132"/>
      <c r="AU33" s="105"/>
      <c r="AV33" s="277">
        <f t="shared" si="34"/>
        <v>7.0476509298494444E-5</v>
      </c>
      <c r="AW33" s="370"/>
      <c r="AX33" s="277"/>
      <c r="AY33" s="132"/>
      <c r="AZ33" s="105"/>
      <c r="BA33" s="277">
        <f t="shared" si="35"/>
        <v>7.0476509298494444E-5</v>
      </c>
      <c r="BB33" s="370"/>
      <c r="BC33" s="277"/>
      <c r="BD33" s="132"/>
      <c r="BE33" s="105"/>
      <c r="BF33" s="277">
        <f t="shared" si="36"/>
        <v>7.0476509298494444E-5</v>
      </c>
      <c r="BG33" s="370"/>
      <c r="BH33" s="277"/>
      <c r="BI33" s="132"/>
      <c r="BJ33" s="105"/>
      <c r="BK33" s="277">
        <f t="shared" si="37"/>
        <v>7.0476509298494444E-5</v>
      </c>
      <c r="BL33" s="370"/>
      <c r="BM33" s="277"/>
      <c r="BN33" s="132"/>
      <c r="BO33" s="105"/>
      <c r="BP33" s="277">
        <f t="shared" si="38"/>
        <v>7.0476509298494444E-5</v>
      </c>
      <c r="BQ33" s="370"/>
    </row>
    <row r="34" spans="1:69" x14ac:dyDescent="0.15">
      <c r="A34" s="42" t="s">
        <v>53</v>
      </c>
      <c r="B34" s="43">
        <f>_xlfn.IFNA(VLOOKUP($A34,批次辅助!$A$4:$DC$41,MATCH($A$5&amp;B$4,批次辅助!$A$1:$DC$1,0),0),0)</f>
        <v>0</v>
      </c>
      <c r="C34" s="43">
        <f>_xlfn.IFNA(VLOOKUP($A34,批次辅助!$A$4:$DC$41,MATCH($A$5&amp;C$4,批次辅助!$A$1:$DC$1,0),0),0)</f>
        <v>7.9286072960806246E-5</v>
      </c>
      <c r="D34" s="43">
        <f>_xlfn.IFNA(VLOOKUP($A34,批次辅助!$A$4:$DC$41,MATCH($A$5&amp;D$4,批次辅助!$A$1:$DC$1,0),0),0)</f>
        <v>0</v>
      </c>
      <c r="E34" s="47"/>
      <c r="F34" s="128"/>
      <c r="G34" s="46"/>
      <c r="H34" s="277">
        <f t="shared" si="26"/>
        <v>7.9286072960806246E-5</v>
      </c>
      <c r="I34" s="370"/>
      <c r="J34" s="47"/>
      <c r="K34" s="128"/>
      <c r="L34" s="102"/>
      <c r="M34" s="50">
        <f t="shared" si="27"/>
        <v>7.9286072960806246E-5</v>
      </c>
      <c r="N34" s="370"/>
      <c r="O34" s="47"/>
      <c r="P34" s="128"/>
      <c r="Q34" s="102"/>
      <c r="R34" s="50">
        <f t="shared" si="28"/>
        <v>7.9286072960806246E-5</v>
      </c>
      <c r="S34" s="370"/>
      <c r="T34" s="47"/>
      <c r="U34" s="128"/>
      <c r="V34" s="102"/>
      <c r="W34" s="50">
        <f t="shared" si="29"/>
        <v>7.9286072960806246E-5</v>
      </c>
      <c r="X34" s="370"/>
      <c r="Y34" s="47"/>
      <c r="Z34" s="128"/>
      <c r="AA34" s="102"/>
      <c r="AB34" s="50">
        <f t="shared" si="30"/>
        <v>7.9286072960806246E-5</v>
      </c>
      <c r="AC34" s="370"/>
      <c r="AD34" s="47"/>
      <c r="AE34" s="128"/>
      <c r="AF34" s="102"/>
      <c r="AG34" s="50">
        <f t="shared" si="31"/>
        <v>7.9286072960806246E-5</v>
      </c>
      <c r="AH34" s="370"/>
      <c r="AI34" s="47"/>
      <c r="AJ34" s="128"/>
      <c r="AK34" s="102"/>
      <c r="AL34" s="50">
        <f t="shared" si="32"/>
        <v>7.9286072960806246E-5</v>
      </c>
      <c r="AM34" s="370"/>
      <c r="AN34" s="47"/>
      <c r="AO34" s="128"/>
      <c r="AP34" s="102"/>
      <c r="AQ34" s="50">
        <f t="shared" si="33"/>
        <v>7.9286072960806246E-5</v>
      </c>
      <c r="AR34" s="370"/>
      <c r="AS34" s="47"/>
      <c r="AT34" s="128"/>
      <c r="AU34" s="102"/>
      <c r="AV34" s="50">
        <f t="shared" si="34"/>
        <v>7.9286072960806246E-5</v>
      </c>
      <c r="AW34" s="370"/>
      <c r="AX34" s="47"/>
      <c r="AY34" s="128"/>
      <c r="AZ34" s="102"/>
      <c r="BA34" s="50">
        <f t="shared" si="35"/>
        <v>7.9286072960806246E-5</v>
      </c>
      <c r="BB34" s="370"/>
      <c r="BC34" s="47"/>
      <c r="BD34" s="128"/>
      <c r="BE34" s="102"/>
      <c r="BF34" s="50">
        <f t="shared" si="36"/>
        <v>7.9286072960806246E-5</v>
      </c>
      <c r="BG34" s="370"/>
      <c r="BH34" s="47"/>
      <c r="BI34" s="128"/>
      <c r="BJ34" s="102"/>
      <c r="BK34" s="50">
        <f t="shared" si="37"/>
        <v>7.9286072960806246E-5</v>
      </c>
      <c r="BL34" s="370"/>
      <c r="BM34" s="47"/>
      <c r="BN34" s="128"/>
      <c r="BO34" s="102"/>
      <c r="BP34" s="50">
        <f t="shared" si="38"/>
        <v>7.9286072960806246E-5</v>
      </c>
      <c r="BQ34" s="370"/>
    </row>
    <row r="35" spans="1:69" x14ac:dyDescent="0.15">
      <c r="A35" s="42" t="s">
        <v>54</v>
      </c>
      <c r="B35" s="43">
        <f>_xlfn.IFNA(VLOOKUP($A35,批次辅助!$A$4:$DC$41,MATCH($A$5&amp;B$4,批次辅助!$A$1:$DC$1,0),0),0)</f>
        <v>0</v>
      </c>
      <c r="C35" s="43">
        <f>_xlfn.IFNA(VLOOKUP($A35,批次辅助!$A$4:$DC$41,MATCH($A$5&amp;C$4,批次辅助!$A$1:$DC$1,0),0),0)</f>
        <v>1.1452432761005347E-4</v>
      </c>
      <c r="D35" s="43">
        <f>_xlfn.IFNA(VLOOKUP($A35,批次辅助!$A$4:$DC$41,MATCH($A$5&amp;D$4,批次辅助!$A$1:$DC$1,0),0),0)</f>
        <v>0</v>
      </c>
      <c r="E35" s="47"/>
      <c r="F35" s="128"/>
      <c r="G35" s="46"/>
      <c r="H35" s="277">
        <f t="shared" si="26"/>
        <v>1.1452432761005347E-4</v>
      </c>
      <c r="I35" s="370"/>
      <c r="J35" s="47"/>
      <c r="K35" s="128"/>
      <c r="L35" s="102"/>
      <c r="M35" s="50">
        <f t="shared" si="27"/>
        <v>1.1452432761005347E-4</v>
      </c>
      <c r="N35" s="370"/>
      <c r="O35" s="47"/>
      <c r="P35" s="128"/>
      <c r="Q35" s="102"/>
      <c r="R35" s="50">
        <f t="shared" si="28"/>
        <v>1.1452432761005347E-4</v>
      </c>
      <c r="S35" s="370"/>
      <c r="T35" s="47"/>
      <c r="U35" s="128"/>
      <c r="V35" s="102"/>
      <c r="W35" s="50">
        <f t="shared" si="29"/>
        <v>1.1452432761005347E-4</v>
      </c>
      <c r="X35" s="370"/>
      <c r="Y35" s="47"/>
      <c r="Z35" s="128"/>
      <c r="AA35" s="102"/>
      <c r="AB35" s="50">
        <f t="shared" si="30"/>
        <v>1.1452432761005347E-4</v>
      </c>
      <c r="AC35" s="370"/>
      <c r="AD35" s="47"/>
      <c r="AE35" s="128"/>
      <c r="AF35" s="102"/>
      <c r="AG35" s="50">
        <f t="shared" si="31"/>
        <v>1.1452432761005347E-4</v>
      </c>
      <c r="AH35" s="370"/>
      <c r="AI35" s="47"/>
      <c r="AJ35" s="128"/>
      <c r="AK35" s="102"/>
      <c r="AL35" s="50">
        <f t="shared" si="32"/>
        <v>1.1452432761005347E-4</v>
      </c>
      <c r="AM35" s="370"/>
      <c r="AN35" s="47"/>
      <c r="AO35" s="128"/>
      <c r="AP35" s="102"/>
      <c r="AQ35" s="50">
        <f t="shared" si="33"/>
        <v>1.1452432761005347E-4</v>
      </c>
      <c r="AR35" s="370"/>
      <c r="AS35" s="47"/>
      <c r="AT35" s="128"/>
      <c r="AU35" s="102"/>
      <c r="AV35" s="50">
        <f t="shared" si="34"/>
        <v>1.1452432761005347E-4</v>
      </c>
      <c r="AW35" s="370"/>
      <c r="AX35" s="47"/>
      <c r="AY35" s="128"/>
      <c r="AZ35" s="102"/>
      <c r="BA35" s="50">
        <f t="shared" si="35"/>
        <v>1.1452432761005347E-4</v>
      </c>
      <c r="BB35" s="370"/>
      <c r="BC35" s="47"/>
      <c r="BD35" s="128"/>
      <c r="BE35" s="102"/>
      <c r="BF35" s="50">
        <f t="shared" si="36"/>
        <v>1.1452432761005347E-4</v>
      </c>
      <c r="BG35" s="370"/>
      <c r="BH35" s="47"/>
      <c r="BI35" s="128"/>
      <c r="BJ35" s="102"/>
      <c r="BK35" s="50">
        <f t="shared" si="37"/>
        <v>1.1452432761005347E-4</v>
      </c>
      <c r="BL35" s="370"/>
      <c r="BM35" s="47"/>
      <c r="BN35" s="128"/>
      <c r="BO35" s="102"/>
      <c r="BP35" s="50">
        <f t="shared" si="38"/>
        <v>1.1452432761005347E-4</v>
      </c>
      <c r="BQ35" s="370"/>
    </row>
    <row r="36" spans="1:69" x14ac:dyDescent="0.15">
      <c r="A36" s="72" t="s">
        <v>38</v>
      </c>
      <c r="B36" s="61">
        <f>_xlfn.IFNA(VLOOKUP($A36,批次辅助!$A$4:$DC$41,MATCH($A$5&amp;B$4,批次辅助!$A$1:$DC$1,0),0),0)</f>
        <v>0</v>
      </c>
      <c r="C36" s="61">
        <f>_xlfn.IFNA(VLOOKUP($A36,批次辅助!$A$4:$DC$41,MATCH($A$5&amp;C$4,批次辅助!$A$1:$DC$1,0),0),0)</f>
        <v>0</v>
      </c>
      <c r="D36" s="61">
        <f>_xlfn.IFNA(VLOOKUP($A36,批次辅助!$A$4:$DC$41,MATCH($A$5&amp;D$4,批次辅助!$A$1:$DC$1,0),0),0)</f>
        <v>0</v>
      </c>
      <c r="E36" s="73"/>
      <c r="F36" s="74"/>
      <c r="G36" s="75"/>
      <c r="H36" s="62">
        <f t="shared" si="26"/>
        <v>0</v>
      </c>
      <c r="I36" s="62"/>
      <c r="J36" s="73"/>
      <c r="K36" s="135"/>
      <c r="L36" s="143"/>
      <c r="M36" s="62">
        <f t="shared" si="27"/>
        <v>0</v>
      </c>
      <c r="N36" s="62"/>
      <c r="O36" s="73"/>
      <c r="P36" s="135"/>
      <c r="Q36" s="143"/>
      <c r="R36" s="62">
        <f t="shared" si="28"/>
        <v>0</v>
      </c>
      <c r="S36" s="62"/>
      <c r="T36" s="73"/>
      <c r="U36" s="135"/>
      <c r="V36" s="143"/>
      <c r="W36" s="62">
        <f t="shared" si="29"/>
        <v>0</v>
      </c>
      <c r="X36" s="62"/>
      <c r="Y36" s="73"/>
      <c r="Z36" s="135"/>
      <c r="AA36" s="143"/>
      <c r="AB36" s="62">
        <f t="shared" si="30"/>
        <v>0</v>
      </c>
      <c r="AC36" s="62"/>
      <c r="AD36" s="73"/>
      <c r="AE36" s="135"/>
      <c r="AF36" s="143"/>
      <c r="AG36" s="62">
        <f t="shared" si="31"/>
        <v>0</v>
      </c>
      <c r="AH36" s="62"/>
      <c r="AI36" s="73"/>
      <c r="AJ36" s="135"/>
      <c r="AK36" s="143"/>
      <c r="AL36" s="62">
        <f t="shared" si="32"/>
        <v>0</v>
      </c>
      <c r="AM36" s="62"/>
      <c r="AN36" s="73"/>
      <c r="AO36" s="135"/>
      <c r="AP36" s="143"/>
      <c r="AQ36" s="62">
        <f t="shared" si="33"/>
        <v>0</v>
      </c>
      <c r="AR36" s="62"/>
      <c r="AS36" s="73"/>
      <c r="AT36" s="135"/>
      <c r="AU36" s="143"/>
      <c r="AV36" s="62">
        <f t="shared" si="34"/>
        <v>0</v>
      </c>
      <c r="AW36" s="62"/>
      <c r="AX36" s="73"/>
      <c r="AY36" s="135"/>
      <c r="AZ36" s="143"/>
      <c r="BA36" s="62">
        <f t="shared" si="35"/>
        <v>0</v>
      </c>
      <c r="BB36" s="62"/>
      <c r="BC36" s="73"/>
      <c r="BD36" s="135"/>
      <c r="BE36" s="143"/>
      <c r="BF36" s="62">
        <f t="shared" si="36"/>
        <v>0</v>
      </c>
      <c r="BG36" s="62"/>
      <c r="BH36" s="73"/>
      <c r="BI36" s="135"/>
      <c r="BJ36" s="143"/>
      <c r="BK36" s="62">
        <f t="shared" si="37"/>
        <v>0</v>
      </c>
      <c r="BL36" s="62"/>
      <c r="BM36" s="73"/>
      <c r="BN36" s="135"/>
      <c r="BO36" s="143"/>
      <c r="BP36" s="62">
        <f t="shared" si="38"/>
        <v>0</v>
      </c>
      <c r="BQ36" s="62"/>
    </row>
    <row r="37" spans="1:69" x14ac:dyDescent="0.15">
      <c r="A37" s="76" t="s">
        <v>28</v>
      </c>
      <c r="B37" s="76"/>
      <c r="C37" s="76"/>
      <c r="D37" s="76"/>
      <c r="E37" s="77"/>
      <c r="F37" s="78"/>
      <c r="G37" s="79"/>
      <c r="H37" s="62"/>
      <c r="I37" s="62"/>
      <c r="J37" s="77"/>
      <c r="K37" s="136"/>
      <c r="L37" s="144"/>
      <c r="M37" s="62"/>
      <c r="N37" s="62"/>
      <c r="O37" s="77"/>
      <c r="P37" s="136"/>
      <c r="Q37" s="144"/>
      <c r="R37" s="62"/>
      <c r="S37" s="62"/>
      <c r="T37" s="77"/>
      <c r="U37" s="136"/>
      <c r="V37" s="144"/>
      <c r="W37" s="62"/>
      <c r="X37" s="62"/>
      <c r="Y37" s="77"/>
      <c r="Z37" s="136"/>
      <c r="AA37" s="144"/>
      <c r="AB37" s="62"/>
      <c r="AC37" s="62"/>
      <c r="AD37" s="77"/>
      <c r="AE37" s="136"/>
      <c r="AF37" s="144"/>
      <c r="AG37" s="62"/>
      <c r="AH37" s="62"/>
      <c r="AI37" s="77"/>
      <c r="AJ37" s="136"/>
      <c r="AK37" s="144"/>
      <c r="AL37" s="62"/>
      <c r="AM37" s="62"/>
      <c r="AN37" s="77"/>
      <c r="AO37" s="136"/>
      <c r="AP37" s="144"/>
      <c r="AQ37" s="62"/>
      <c r="AR37" s="62"/>
      <c r="AS37" s="77"/>
      <c r="AT37" s="136"/>
      <c r="AU37" s="144"/>
      <c r="AV37" s="62"/>
      <c r="AW37" s="62"/>
      <c r="AX37" s="77"/>
      <c r="AY37" s="136"/>
      <c r="AZ37" s="144"/>
      <c r="BA37" s="62"/>
      <c r="BB37" s="62"/>
      <c r="BC37" s="77"/>
      <c r="BD37" s="136"/>
      <c r="BE37" s="144"/>
      <c r="BF37" s="62"/>
      <c r="BG37" s="62"/>
      <c r="BH37" s="77"/>
      <c r="BI37" s="136"/>
      <c r="BJ37" s="144"/>
      <c r="BK37" s="62"/>
      <c r="BL37" s="62"/>
      <c r="BM37" s="77"/>
      <c r="BN37" s="136"/>
      <c r="BO37" s="144"/>
      <c r="BP37" s="62"/>
      <c r="BQ37" s="62"/>
    </row>
    <row r="38" spans="1:69" x14ac:dyDescent="0.15">
      <c r="A38" s="65" t="s">
        <v>36</v>
      </c>
      <c r="B38" s="66"/>
      <c r="C38" s="66"/>
      <c r="D38" s="66"/>
      <c r="E38" s="66"/>
      <c r="F38" s="67"/>
      <c r="G38" s="68"/>
      <c r="H38" s="66">
        <f>H39</f>
        <v>0.99893404279686027</v>
      </c>
      <c r="I38" s="66"/>
      <c r="J38" s="66"/>
      <c r="K38" s="134"/>
      <c r="L38" s="142"/>
      <c r="M38" s="66">
        <f>M39</f>
        <v>0.99893404279686027</v>
      </c>
      <c r="N38" s="66"/>
      <c r="O38" s="66"/>
      <c r="P38" s="134"/>
      <c r="Q38" s="142"/>
      <c r="R38" s="66">
        <f>R39</f>
        <v>0.99893404279686027</v>
      </c>
      <c r="S38" s="66"/>
      <c r="T38" s="66"/>
      <c r="U38" s="134"/>
      <c r="V38" s="142"/>
      <c r="W38" s="66">
        <f>W39</f>
        <v>0.99893404279686027</v>
      </c>
      <c r="X38" s="66"/>
      <c r="Y38" s="66"/>
      <c r="Z38" s="134"/>
      <c r="AA38" s="142"/>
      <c r="AB38" s="66">
        <f>AB39</f>
        <v>0.99893404279686027</v>
      </c>
      <c r="AC38" s="66"/>
      <c r="AD38" s="66"/>
      <c r="AE38" s="134"/>
      <c r="AF38" s="142"/>
      <c r="AG38" s="66">
        <f>AG39</f>
        <v>0.99893404279686027</v>
      </c>
      <c r="AH38" s="66"/>
      <c r="AI38" s="66"/>
      <c r="AJ38" s="134"/>
      <c r="AK38" s="142"/>
      <c r="AL38" s="66">
        <f>AL39</f>
        <v>0.99893404279686027</v>
      </c>
      <c r="AM38" s="66"/>
      <c r="AN38" s="66"/>
      <c r="AO38" s="134"/>
      <c r="AP38" s="142"/>
      <c r="AQ38" s="66">
        <f>AQ39</f>
        <v>0.99893404279686027</v>
      </c>
      <c r="AR38" s="66"/>
      <c r="AS38" s="66"/>
      <c r="AT38" s="134"/>
      <c r="AU38" s="142"/>
      <c r="AV38" s="66">
        <f>AV39</f>
        <v>0.99893404279686027</v>
      </c>
      <c r="AW38" s="66"/>
      <c r="AX38" s="66"/>
      <c r="AY38" s="134"/>
      <c r="AZ38" s="142"/>
      <c r="BA38" s="66">
        <f>BA39</f>
        <v>0.99893404279686027</v>
      </c>
      <c r="BB38" s="66"/>
      <c r="BC38" s="66"/>
      <c r="BD38" s="134"/>
      <c r="BE38" s="142"/>
      <c r="BF38" s="66">
        <f>BF39</f>
        <v>0.99893404279686027</v>
      </c>
      <c r="BG38" s="66"/>
      <c r="BH38" s="66"/>
      <c r="BI38" s="134"/>
      <c r="BJ38" s="142"/>
      <c r="BK38" s="66">
        <f>BK39</f>
        <v>0.99893404279686027</v>
      </c>
      <c r="BL38" s="66"/>
      <c r="BM38" s="66"/>
      <c r="BN38" s="134"/>
      <c r="BO38" s="142"/>
      <c r="BP38" s="66">
        <f>BP39</f>
        <v>0.99893404279686027</v>
      </c>
      <c r="BQ38" s="66"/>
    </row>
    <row r="39" spans="1:69" x14ac:dyDescent="0.35">
      <c r="A39" s="40" t="s">
        <v>460</v>
      </c>
      <c r="B39" s="41">
        <f>_xlfn.IFNA(VLOOKUP($A39,批次辅助!$A$4:$DC$41,MATCH($A$5&amp;B$4,批次辅助!$A$1:$DC$1,0),0),0)</f>
        <v>0</v>
      </c>
      <c r="C39" s="41">
        <f>_xlfn.IFNA(VLOOKUP($A39,批次辅助!$A$4:$DC$41,MATCH($A$5&amp;C$4,批次辅助!$A$1:$DC$1,0),0),0)</f>
        <v>0.99902213843348342</v>
      </c>
      <c r="D39" s="41">
        <f>_xlfn.IFNA(VLOOKUP($A39,批次辅助!$A$4:$DC$41,MATCH($A$5&amp;D$4,批次辅助!$A$1:$DC$1,0),0),0)</f>
        <v>0.999700284729507</v>
      </c>
      <c r="E39" s="66"/>
      <c r="F39" s="67"/>
      <c r="G39" s="68"/>
      <c r="H39" s="66">
        <f>1-SUM(H40:H43)</f>
        <v>0.99893404279686027</v>
      </c>
      <c r="I39" s="66"/>
      <c r="J39" s="66"/>
      <c r="K39" s="134"/>
      <c r="L39" s="142"/>
      <c r="M39" s="66">
        <f>1-SUM(M40:M43)</f>
        <v>0.99893404279686027</v>
      </c>
      <c r="N39" s="66"/>
      <c r="O39" s="66"/>
      <c r="P39" s="134"/>
      <c r="Q39" s="142"/>
      <c r="R39" s="66">
        <f>1-SUM(R40:R43)</f>
        <v>0.99893404279686027</v>
      </c>
      <c r="S39" s="66"/>
      <c r="T39" s="66"/>
      <c r="U39" s="134"/>
      <c r="V39" s="142"/>
      <c r="W39" s="66">
        <f>1-SUM(W40:W43)</f>
        <v>0.99893404279686027</v>
      </c>
      <c r="X39" s="66"/>
      <c r="Y39" s="66"/>
      <c r="Z39" s="134"/>
      <c r="AA39" s="142"/>
      <c r="AB39" s="66">
        <f>1-SUM(AB40:AB43)</f>
        <v>0.99893404279686027</v>
      </c>
      <c r="AC39" s="66"/>
      <c r="AD39" s="66"/>
      <c r="AE39" s="134"/>
      <c r="AF39" s="142"/>
      <c r="AG39" s="66">
        <f>1-SUM(AG40:AG43)</f>
        <v>0.99893404279686027</v>
      </c>
      <c r="AH39" s="66"/>
      <c r="AI39" s="66"/>
      <c r="AJ39" s="134"/>
      <c r="AK39" s="142"/>
      <c r="AL39" s="66">
        <f>1-SUM(AL40:AL43)</f>
        <v>0.99893404279686027</v>
      </c>
      <c r="AM39" s="66"/>
      <c r="AN39" s="66"/>
      <c r="AO39" s="134"/>
      <c r="AP39" s="142"/>
      <c r="AQ39" s="66">
        <f>1-SUM(AQ40:AQ43)</f>
        <v>0.99893404279686027</v>
      </c>
      <c r="AR39" s="66"/>
      <c r="AS39" s="66"/>
      <c r="AT39" s="134"/>
      <c r="AU39" s="142"/>
      <c r="AV39" s="66">
        <f>1-SUM(AV40:AV43)</f>
        <v>0.99893404279686027</v>
      </c>
      <c r="AW39" s="66"/>
      <c r="AX39" s="66"/>
      <c r="AY39" s="134"/>
      <c r="AZ39" s="142"/>
      <c r="BA39" s="66">
        <f>1-SUM(BA40:BA43)</f>
        <v>0.99893404279686027</v>
      </c>
      <c r="BB39" s="66"/>
      <c r="BC39" s="66"/>
      <c r="BD39" s="134"/>
      <c r="BE39" s="142"/>
      <c r="BF39" s="66">
        <f>1-SUM(BF40:BF43)</f>
        <v>0.99893404279686027</v>
      </c>
      <c r="BG39" s="66"/>
      <c r="BH39" s="66"/>
      <c r="BI39" s="134"/>
      <c r="BJ39" s="142"/>
      <c r="BK39" s="66">
        <f>1-SUM(BK40:BK43)</f>
        <v>0.99893404279686027</v>
      </c>
      <c r="BL39" s="66"/>
      <c r="BM39" s="66"/>
      <c r="BN39" s="134"/>
      <c r="BO39" s="142"/>
      <c r="BP39" s="66">
        <f>1-SUM(BP40:BP43)</f>
        <v>0.99893404279686027</v>
      </c>
      <c r="BQ39" s="66"/>
    </row>
    <row r="40" spans="1:69" x14ac:dyDescent="0.15">
      <c r="A40" s="42" t="s">
        <v>55</v>
      </c>
      <c r="B40" s="43">
        <f>_xlfn.IFNA(VLOOKUP($A40,批次辅助!$A$4:$DC$41,MATCH($A$5&amp;B$4,批次辅助!$A$1:$DC$1,0),0),0)</f>
        <v>0</v>
      </c>
      <c r="C40" s="43">
        <f>_xlfn.IFNA(VLOOKUP($A40,批次辅助!$A$4:$DC$41,MATCH($A$5&amp;C$4,批次辅助!$A$1:$DC$1,0),0),0)</f>
        <v>2.9952516451860141E-4</v>
      </c>
      <c r="D40" s="43">
        <f>_xlfn.IFNA(VLOOKUP($A40,批次辅助!$A$4:$DC$41,MATCH($A$5&amp;D$4,批次辅助!$A$1:$DC$1,0),0),0)</f>
        <v>1.498576352465158E-4</v>
      </c>
      <c r="E40" s="279"/>
      <c r="F40" s="69"/>
      <c r="G40" s="70"/>
      <c r="H40" s="277">
        <f>C40-F40+G40</f>
        <v>2.9952516451860141E-4</v>
      </c>
      <c r="I40" s="370"/>
      <c r="J40" s="277"/>
      <c r="K40" s="132"/>
      <c r="L40" s="105"/>
      <c r="M40" s="277">
        <f>H40-K40+L40</f>
        <v>2.9952516451860141E-4</v>
      </c>
      <c r="N40" s="370"/>
      <c r="O40" s="277"/>
      <c r="P40" s="132"/>
      <c r="Q40" s="105"/>
      <c r="R40" s="277">
        <f>M40-P40+Q40</f>
        <v>2.9952516451860141E-4</v>
      </c>
      <c r="S40" s="370"/>
      <c r="T40" s="277"/>
      <c r="U40" s="132"/>
      <c r="V40" s="105"/>
      <c r="W40" s="277">
        <f>R40-U40+V40</f>
        <v>2.9952516451860141E-4</v>
      </c>
      <c r="X40" s="370"/>
      <c r="Y40" s="277"/>
      <c r="Z40" s="132"/>
      <c r="AA40" s="105"/>
      <c r="AB40" s="277">
        <f>W40-Z40+AA40</f>
        <v>2.9952516451860141E-4</v>
      </c>
      <c r="AC40" s="370"/>
      <c r="AD40" s="277"/>
      <c r="AE40" s="132"/>
      <c r="AF40" s="105"/>
      <c r="AG40" s="277">
        <f>AB40-AE40+AF40</f>
        <v>2.9952516451860141E-4</v>
      </c>
      <c r="AH40" s="370"/>
      <c r="AI40" s="277"/>
      <c r="AJ40" s="132"/>
      <c r="AK40" s="105"/>
      <c r="AL40" s="277">
        <f>AG40-AJ40+AK40</f>
        <v>2.9952516451860141E-4</v>
      </c>
      <c r="AM40" s="370"/>
      <c r="AN40" s="277"/>
      <c r="AO40" s="132"/>
      <c r="AP40" s="105"/>
      <c r="AQ40" s="277">
        <f>AL40-AO40+AP40</f>
        <v>2.9952516451860141E-4</v>
      </c>
      <c r="AR40" s="370"/>
      <c r="AS40" s="277"/>
      <c r="AT40" s="132"/>
      <c r="AU40" s="105"/>
      <c r="AV40" s="277">
        <f>AQ40-AT40+AU40</f>
        <v>2.9952516451860141E-4</v>
      </c>
      <c r="AW40" s="370"/>
      <c r="AX40" s="277"/>
      <c r="AY40" s="132"/>
      <c r="AZ40" s="105"/>
      <c r="BA40" s="277">
        <f>AV40-AY40+AZ40</f>
        <v>2.9952516451860141E-4</v>
      </c>
      <c r="BB40" s="370"/>
      <c r="BC40" s="277"/>
      <c r="BD40" s="132"/>
      <c r="BE40" s="105"/>
      <c r="BF40" s="277">
        <f>BA40-BD40+BE40</f>
        <v>2.9952516451860141E-4</v>
      </c>
      <c r="BG40" s="370"/>
      <c r="BH40" s="277"/>
      <c r="BI40" s="132"/>
      <c r="BJ40" s="105"/>
      <c r="BK40" s="277">
        <f>BF40-BI40+BJ40</f>
        <v>2.9952516451860141E-4</v>
      </c>
      <c r="BL40" s="370"/>
      <c r="BM40" s="277"/>
      <c r="BN40" s="132"/>
      <c r="BO40" s="105"/>
      <c r="BP40" s="277">
        <f>BK40-BN40+BO40</f>
        <v>2.9952516451860141E-4</v>
      </c>
      <c r="BQ40" s="370"/>
    </row>
    <row r="41" spans="1:69" x14ac:dyDescent="0.15">
      <c r="A41" s="42" t="s">
        <v>56</v>
      </c>
      <c r="B41" s="43">
        <f>_xlfn.IFNA(VLOOKUP($A41,批次辅助!$A$4:$DC$41,MATCH($A$5&amp;B$4,批次辅助!$A$1:$DC$1,0),0),0)</f>
        <v>0</v>
      </c>
      <c r="C41" s="43">
        <f>_xlfn.IFNA(VLOOKUP($A41,批次辅助!$A$4:$DC$41,MATCH($A$5&amp;C$4,批次辅助!$A$1:$DC$1,0),0),0)</f>
        <v>7.9286072960806246E-5</v>
      </c>
      <c r="D41" s="43">
        <f>_xlfn.IFNA(VLOOKUP($A41,批次辅助!$A$4:$DC$41,MATCH($A$5&amp;D$4,批次辅助!$A$1:$DC$1,0),0),0)</f>
        <v>0</v>
      </c>
      <c r="E41" s="279"/>
      <c r="F41" s="45"/>
      <c r="G41" s="46"/>
      <c r="H41" s="277">
        <f t="shared" ref="H41:H44" si="39">C41-F41+G41</f>
        <v>7.9286072960806246E-5</v>
      </c>
      <c r="I41" s="370"/>
      <c r="J41" s="47"/>
      <c r="K41" s="128"/>
      <c r="L41" s="102"/>
      <c r="M41" s="50">
        <f t="shared" ref="M41:M44" si="40">H41-K41+L41</f>
        <v>7.9286072960806246E-5</v>
      </c>
      <c r="N41" s="370"/>
      <c r="O41" s="47"/>
      <c r="P41" s="128"/>
      <c r="Q41" s="102"/>
      <c r="R41" s="50">
        <f t="shared" ref="R41:R44" si="41">M41-P41+Q41</f>
        <v>7.9286072960806246E-5</v>
      </c>
      <c r="S41" s="370"/>
      <c r="T41" s="47"/>
      <c r="U41" s="128"/>
      <c r="V41" s="102"/>
      <c r="W41" s="50">
        <f t="shared" ref="W41:W44" si="42">R41-U41+V41</f>
        <v>7.9286072960806246E-5</v>
      </c>
      <c r="X41" s="370"/>
      <c r="Y41" s="47"/>
      <c r="Z41" s="128"/>
      <c r="AA41" s="102"/>
      <c r="AB41" s="50">
        <f t="shared" ref="AB41:AB44" si="43">W41-Z41+AA41</f>
        <v>7.9286072960806246E-5</v>
      </c>
      <c r="AC41" s="370"/>
      <c r="AD41" s="47"/>
      <c r="AE41" s="128"/>
      <c r="AF41" s="102"/>
      <c r="AG41" s="50">
        <f t="shared" ref="AG41:AG44" si="44">AB41-AE41+AF41</f>
        <v>7.9286072960806246E-5</v>
      </c>
      <c r="AH41" s="370"/>
      <c r="AI41" s="47"/>
      <c r="AJ41" s="128"/>
      <c r="AK41" s="102"/>
      <c r="AL41" s="50">
        <f t="shared" ref="AL41:AL44" si="45">AG41-AJ41+AK41</f>
        <v>7.9286072960806246E-5</v>
      </c>
      <c r="AM41" s="370"/>
      <c r="AN41" s="47"/>
      <c r="AO41" s="128"/>
      <c r="AP41" s="102"/>
      <c r="AQ41" s="50">
        <f t="shared" ref="AQ41:AQ44" si="46">AL41-AO41+AP41</f>
        <v>7.9286072960806246E-5</v>
      </c>
      <c r="AR41" s="370"/>
      <c r="AS41" s="47"/>
      <c r="AT41" s="128"/>
      <c r="AU41" s="102"/>
      <c r="AV41" s="50">
        <f t="shared" ref="AV41:AV44" si="47">AQ41-AT41+AU41</f>
        <v>7.9286072960806246E-5</v>
      </c>
      <c r="AW41" s="370"/>
      <c r="AX41" s="47"/>
      <c r="AY41" s="128"/>
      <c r="AZ41" s="102"/>
      <c r="BA41" s="50">
        <f t="shared" ref="BA41:BA44" si="48">AV41-AY41+AZ41</f>
        <v>7.9286072960806246E-5</v>
      </c>
      <c r="BB41" s="370"/>
      <c r="BC41" s="47"/>
      <c r="BD41" s="128"/>
      <c r="BE41" s="102"/>
      <c r="BF41" s="50">
        <f t="shared" ref="BF41:BF44" si="49">BA41-BD41+BE41</f>
        <v>7.9286072960806246E-5</v>
      </c>
      <c r="BG41" s="370"/>
      <c r="BH41" s="47"/>
      <c r="BI41" s="128"/>
      <c r="BJ41" s="102"/>
      <c r="BK41" s="50">
        <f t="shared" ref="BK41:BK44" si="50">BF41-BI41+BJ41</f>
        <v>7.9286072960806246E-5</v>
      </c>
      <c r="BL41" s="370"/>
      <c r="BM41" s="47"/>
      <c r="BN41" s="128"/>
      <c r="BO41" s="102"/>
      <c r="BP41" s="50">
        <f t="shared" ref="BP41:BP44" si="51">BK41-BN41+BO41</f>
        <v>7.9286072960806246E-5</v>
      </c>
      <c r="BQ41" s="370"/>
    </row>
    <row r="42" spans="1:69" x14ac:dyDescent="0.15">
      <c r="A42" s="42" t="s">
        <v>57</v>
      </c>
      <c r="B42" s="43">
        <f>_xlfn.IFNA(VLOOKUP($A42,批次辅助!$A$4:$DC$41,MATCH($A$5&amp;B$4,批次辅助!$A$1:$DC$1,0),0),0)</f>
        <v>0</v>
      </c>
      <c r="C42" s="43">
        <f>_xlfn.IFNA(VLOOKUP($A42,批次辅助!$A$4:$DC$41,MATCH($A$5&amp;C$4,批次辅助!$A$1:$DC$1,0),0),0)</f>
        <v>1.7619127324623611E-5</v>
      </c>
      <c r="D42" s="43">
        <f>_xlfn.IFNA(VLOOKUP($A42,批次辅助!$A$4:$DC$41,MATCH($A$5&amp;D$4,批次辅助!$A$1:$DC$1,0),0),0)</f>
        <v>0</v>
      </c>
      <c r="E42" s="279"/>
      <c r="F42" s="45"/>
      <c r="G42" s="46"/>
      <c r="H42" s="277">
        <f t="shared" si="39"/>
        <v>1.7619127324623611E-5</v>
      </c>
      <c r="I42" s="370"/>
      <c r="J42" s="47"/>
      <c r="K42" s="128"/>
      <c r="L42" s="102"/>
      <c r="M42" s="50">
        <f t="shared" si="40"/>
        <v>1.7619127324623611E-5</v>
      </c>
      <c r="N42" s="370"/>
      <c r="O42" s="47"/>
      <c r="P42" s="128"/>
      <c r="Q42" s="102"/>
      <c r="R42" s="50">
        <f t="shared" si="41"/>
        <v>1.7619127324623611E-5</v>
      </c>
      <c r="S42" s="370"/>
      <c r="T42" s="47"/>
      <c r="U42" s="128"/>
      <c r="V42" s="102"/>
      <c r="W42" s="50">
        <f t="shared" si="42"/>
        <v>1.7619127324623611E-5</v>
      </c>
      <c r="X42" s="370"/>
      <c r="Y42" s="47"/>
      <c r="Z42" s="128"/>
      <c r="AA42" s="102"/>
      <c r="AB42" s="50">
        <f t="shared" si="43"/>
        <v>1.7619127324623611E-5</v>
      </c>
      <c r="AC42" s="370"/>
      <c r="AD42" s="47"/>
      <c r="AE42" s="128"/>
      <c r="AF42" s="102"/>
      <c r="AG42" s="50">
        <f t="shared" si="44"/>
        <v>1.7619127324623611E-5</v>
      </c>
      <c r="AH42" s="370"/>
      <c r="AI42" s="47"/>
      <c r="AJ42" s="128"/>
      <c r="AK42" s="102"/>
      <c r="AL42" s="50">
        <f t="shared" si="45"/>
        <v>1.7619127324623611E-5</v>
      </c>
      <c r="AM42" s="370"/>
      <c r="AN42" s="47"/>
      <c r="AO42" s="128"/>
      <c r="AP42" s="102"/>
      <c r="AQ42" s="50">
        <f t="shared" si="46"/>
        <v>1.7619127324623611E-5</v>
      </c>
      <c r="AR42" s="370"/>
      <c r="AS42" s="47"/>
      <c r="AT42" s="128"/>
      <c r="AU42" s="102"/>
      <c r="AV42" s="50">
        <f t="shared" si="47"/>
        <v>1.7619127324623611E-5</v>
      </c>
      <c r="AW42" s="370"/>
      <c r="AX42" s="47"/>
      <c r="AY42" s="128"/>
      <c r="AZ42" s="102"/>
      <c r="BA42" s="50">
        <f t="shared" si="48"/>
        <v>1.7619127324623611E-5</v>
      </c>
      <c r="BB42" s="370"/>
      <c r="BC42" s="47"/>
      <c r="BD42" s="128"/>
      <c r="BE42" s="102"/>
      <c r="BF42" s="50">
        <f t="shared" si="49"/>
        <v>1.7619127324623611E-5</v>
      </c>
      <c r="BG42" s="370"/>
      <c r="BH42" s="47"/>
      <c r="BI42" s="128"/>
      <c r="BJ42" s="102"/>
      <c r="BK42" s="50">
        <f t="shared" si="50"/>
        <v>1.7619127324623611E-5</v>
      </c>
      <c r="BL42" s="370"/>
      <c r="BM42" s="47"/>
      <c r="BN42" s="128"/>
      <c r="BO42" s="102"/>
      <c r="BP42" s="50">
        <f t="shared" si="51"/>
        <v>1.7619127324623611E-5</v>
      </c>
      <c r="BQ42" s="370"/>
    </row>
    <row r="43" spans="1:69" x14ac:dyDescent="0.15">
      <c r="A43" s="42" t="s">
        <v>58</v>
      </c>
      <c r="B43" s="43">
        <f>_xlfn.IFNA(VLOOKUP($A43,批次辅助!$A$4:$DC$41,MATCH($A$5&amp;B$4,批次辅助!$A$1:$DC$1,0),0),0)</f>
        <v>0</v>
      </c>
      <c r="C43" s="43">
        <f>_xlfn.IFNA(VLOOKUP($A43,批次辅助!$A$4:$DC$41,MATCH($A$5&amp;C$4,批次辅助!$A$1:$DC$1,0),0),0)</f>
        <v>6.6952683833569723E-4</v>
      </c>
      <c r="D43" s="43">
        <f>_xlfn.IFNA(VLOOKUP($A43,批次辅助!$A$4:$DC$41,MATCH($A$5&amp;D$4,批次辅助!$A$1:$DC$1,0),0),0)</f>
        <v>1.498576352465158E-4</v>
      </c>
      <c r="E43" s="279"/>
      <c r="F43" s="45"/>
      <c r="G43" s="46"/>
      <c r="H43" s="277">
        <f t="shared" si="39"/>
        <v>6.6952683833569723E-4</v>
      </c>
      <c r="I43" s="370"/>
      <c r="J43" s="279"/>
      <c r="K43" s="128"/>
      <c r="L43" s="102"/>
      <c r="M43" s="50">
        <f t="shared" si="40"/>
        <v>6.6952683833569723E-4</v>
      </c>
      <c r="N43" s="370"/>
      <c r="O43" s="279"/>
      <c r="P43" s="128"/>
      <c r="Q43" s="102"/>
      <c r="R43" s="50">
        <f t="shared" si="41"/>
        <v>6.6952683833569723E-4</v>
      </c>
      <c r="S43" s="370"/>
      <c r="T43" s="279"/>
      <c r="U43" s="128"/>
      <c r="V43" s="102"/>
      <c r="W43" s="50">
        <f t="shared" si="42"/>
        <v>6.6952683833569723E-4</v>
      </c>
      <c r="X43" s="370"/>
      <c r="Y43" s="279"/>
      <c r="Z43" s="128"/>
      <c r="AA43" s="102"/>
      <c r="AB43" s="50">
        <f t="shared" si="43"/>
        <v>6.6952683833569723E-4</v>
      </c>
      <c r="AC43" s="370"/>
      <c r="AD43" s="279"/>
      <c r="AE43" s="128"/>
      <c r="AF43" s="102"/>
      <c r="AG43" s="50">
        <f t="shared" si="44"/>
        <v>6.6952683833569723E-4</v>
      </c>
      <c r="AH43" s="370"/>
      <c r="AI43" s="279"/>
      <c r="AJ43" s="128"/>
      <c r="AK43" s="102"/>
      <c r="AL43" s="50">
        <f t="shared" si="45"/>
        <v>6.6952683833569723E-4</v>
      </c>
      <c r="AM43" s="370"/>
      <c r="AN43" s="279"/>
      <c r="AO43" s="128"/>
      <c r="AP43" s="102"/>
      <c r="AQ43" s="50">
        <f t="shared" si="46"/>
        <v>6.6952683833569723E-4</v>
      </c>
      <c r="AR43" s="370"/>
      <c r="AS43" s="279"/>
      <c r="AT43" s="128"/>
      <c r="AU43" s="102"/>
      <c r="AV43" s="50">
        <f t="shared" si="47"/>
        <v>6.6952683833569723E-4</v>
      </c>
      <c r="AW43" s="370"/>
      <c r="AX43" s="279"/>
      <c r="AY43" s="128"/>
      <c r="AZ43" s="102"/>
      <c r="BA43" s="50">
        <f t="shared" si="48"/>
        <v>6.6952683833569723E-4</v>
      </c>
      <c r="BB43" s="370"/>
      <c r="BC43" s="279"/>
      <c r="BD43" s="128"/>
      <c r="BE43" s="102"/>
      <c r="BF43" s="50">
        <f t="shared" si="49"/>
        <v>6.6952683833569723E-4</v>
      </c>
      <c r="BG43" s="370"/>
      <c r="BH43" s="279"/>
      <c r="BI43" s="128"/>
      <c r="BJ43" s="102"/>
      <c r="BK43" s="50">
        <f t="shared" si="50"/>
        <v>6.6952683833569723E-4</v>
      </c>
      <c r="BL43" s="370"/>
      <c r="BM43" s="279"/>
      <c r="BN43" s="128"/>
      <c r="BO43" s="102"/>
      <c r="BP43" s="50">
        <f t="shared" si="51"/>
        <v>6.6952683833569723E-4</v>
      </c>
      <c r="BQ43" s="370"/>
    </row>
    <row r="44" spans="1:69" x14ac:dyDescent="0.15">
      <c r="A44" s="72" t="s">
        <v>39</v>
      </c>
      <c r="B44" s="61">
        <f>_xlfn.IFNA(VLOOKUP($A44,批次辅助!$A$4:$DC$41,MATCH($A$5&amp;B$4,批次辅助!$A$1:$DC$1,0),0),0)</f>
        <v>0</v>
      </c>
      <c r="C44" s="61">
        <f>_xlfn.IFNA(VLOOKUP($A44,批次辅助!$A$4:$DC$41,MATCH($A$5&amp;C$4,批次辅助!$A$1:$DC$1,0),0),0)</f>
        <v>0</v>
      </c>
      <c r="D44" s="61">
        <f>_xlfn.IFNA(VLOOKUP($A44,批次辅助!$A$4:$DC$41,MATCH($A$5&amp;D$4,批次辅助!$A$1:$DC$1,0),0),0)</f>
        <v>0</v>
      </c>
      <c r="E44" s="73"/>
      <c r="F44" s="74"/>
      <c r="G44" s="75"/>
      <c r="H44" s="62">
        <f t="shared" si="39"/>
        <v>0</v>
      </c>
      <c r="I44" s="62"/>
      <c r="J44" s="73"/>
      <c r="K44" s="135"/>
      <c r="L44" s="143"/>
      <c r="M44" s="62">
        <f t="shared" si="40"/>
        <v>0</v>
      </c>
      <c r="N44" s="62"/>
      <c r="O44" s="73"/>
      <c r="P44" s="135"/>
      <c r="Q44" s="143"/>
      <c r="R44" s="62">
        <f t="shared" si="41"/>
        <v>0</v>
      </c>
      <c r="S44" s="62"/>
      <c r="T44" s="73"/>
      <c r="U44" s="135"/>
      <c r="V44" s="143"/>
      <c r="W44" s="62">
        <f t="shared" si="42"/>
        <v>0</v>
      </c>
      <c r="X44" s="62"/>
      <c r="Y44" s="73"/>
      <c r="Z44" s="135"/>
      <c r="AA44" s="143"/>
      <c r="AB44" s="62">
        <f t="shared" si="43"/>
        <v>0</v>
      </c>
      <c r="AC44" s="62"/>
      <c r="AD44" s="73"/>
      <c r="AE44" s="135"/>
      <c r="AF44" s="143"/>
      <c r="AG44" s="62">
        <f t="shared" si="44"/>
        <v>0</v>
      </c>
      <c r="AH44" s="62"/>
      <c r="AI44" s="73"/>
      <c r="AJ44" s="135"/>
      <c r="AK44" s="143"/>
      <c r="AL44" s="62">
        <f t="shared" si="45"/>
        <v>0</v>
      </c>
      <c r="AM44" s="62"/>
      <c r="AN44" s="73"/>
      <c r="AO44" s="135"/>
      <c r="AP44" s="143"/>
      <c r="AQ44" s="62">
        <f t="shared" si="46"/>
        <v>0</v>
      </c>
      <c r="AR44" s="62"/>
      <c r="AS44" s="73"/>
      <c r="AT44" s="135"/>
      <c r="AU44" s="143"/>
      <c r="AV44" s="62">
        <f t="shared" si="47"/>
        <v>0</v>
      </c>
      <c r="AW44" s="62"/>
      <c r="AX44" s="73"/>
      <c r="AY44" s="135"/>
      <c r="AZ44" s="143"/>
      <c r="BA44" s="62">
        <f t="shared" si="48"/>
        <v>0</v>
      </c>
      <c r="BB44" s="62"/>
      <c r="BC44" s="73"/>
      <c r="BD44" s="135"/>
      <c r="BE44" s="143"/>
      <c r="BF44" s="62">
        <f t="shared" si="49"/>
        <v>0</v>
      </c>
      <c r="BG44" s="62"/>
      <c r="BH44" s="73"/>
      <c r="BI44" s="135"/>
      <c r="BJ44" s="143"/>
      <c r="BK44" s="62">
        <f t="shared" si="50"/>
        <v>0</v>
      </c>
      <c r="BL44" s="62"/>
      <c r="BM44" s="73"/>
      <c r="BN44" s="135"/>
      <c r="BO44" s="143"/>
      <c r="BP44" s="62">
        <f t="shared" si="51"/>
        <v>0</v>
      </c>
      <c r="BQ44" s="62"/>
    </row>
    <row r="45" spans="1:69" x14ac:dyDescent="0.15">
      <c r="A45" s="76" t="s">
        <v>28</v>
      </c>
      <c r="B45" s="76"/>
      <c r="C45" s="76"/>
      <c r="D45" s="76"/>
      <c r="E45" s="77"/>
      <c r="F45" s="78"/>
      <c r="G45" s="79"/>
      <c r="H45" s="62"/>
      <c r="I45" s="62"/>
      <c r="J45" s="77"/>
      <c r="K45" s="80"/>
      <c r="L45" s="144"/>
      <c r="M45" s="62"/>
      <c r="N45" s="62"/>
      <c r="O45" s="77"/>
      <c r="P45" s="80"/>
      <c r="Q45" s="144"/>
      <c r="R45" s="62"/>
      <c r="S45" s="62"/>
      <c r="T45" s="77"/>
      <c r="U45" s="80"/>
      <c r="V45" s="144"/>
      <c r="W45" s="62"/>
      <c r="X45" s="62"/>
      <c r="Y45" s="77"/>
      <c r="Z45" s="80"/>
      <c r="AA45" s="144"/>
      <c r="AB45" s="62"/>
      <c r="AC45" s="62"/>
      <c r="AD45" s="77"/>
      <c r="AE45" s="80"/>
      <c r="AF45" s="144"/>
      <c r="AG45" s="62"/>
      <c r="AH45" s="62"/>
      <c r="AI45" s="77"/>
      <c r="AJ45" s="80"/>
      <c r="AK45" s="144"/>
      <c r="AL45" s="62"/>
      <c r="AM45" s="62"/>
      <c r="AN45" s="77"/>
      <c r="AO45" s="80"/>
      <c r="AP45" s="144"/>
      <c r="AQ45" s="62"/>
      <c r="AR45" s="62"/>
      <c r="AS45" s="77"/>
      <c r="AT45" s="80"/>
      <c r="AU45" s="144"/>
      <c r="AV45" s="62"/>
      <c r="AW45" s="62"/>
      <c r="AX45" s="77"/>
      <c r="AY45" s="80"/>
      <c r="AZ45" s="144"/>
      <c r="BA45" s="62"/>
      <c r="BB45" s="62"/>
      <c r="BC45" s="77"/>
      <c r="BD45" s="80"/>
      <c r="BE45" s="144"/>
      <c r="BF45" s="62"/>
      <c r="BG45" s="62"/>
      <c r="BH45" s="77"/>
      <c r="BI45" s="80"/>
      <c r="BJ45" s="144"/>
      <c r="BK45" s="62"/>
      <c r="BL45" s="62"/>
      <c r="BM45" s="77"/>
      <c r="BN45" s="80"/>
      <c r="BO45" s="144"/>
      <c r="BP45" s="62"/>
      <c r="BQ45" s="62"/>
    </row>
    <row r="46" spans="1:69" x14ac:dyDescent="0.15">
      <c r="A46" s="81" t="s">
        <v>476</v>
      </c>
      <c r="B46" s="81"/>
      <c r="C46" s="81"/>
      <c r="D46" s="81"/>
      <c r="E46" s="81"/>
      <c r="F46" s="82">
        <f>SUM(F13:F45)</f>
        <v>0.01</v>
      </c>
      <c r="G46" s="83">
        <f>SUM(G13:G45)</f>
        <v>7.0578947368421061E-2</v>
      </c>
      <c r="H46" s="81"/>
      <c r="I46" s="81"/>
      <c r="J46" s="81"/>
      <c r="K46" s="84">
        <f>SUM(K13:K45)</f>
        <v>6.0000000000000001E-3</v>
      </c>
      <c r="L46" s="145">
        <f>SUM(L13:L45)</f>
        <v>3.0000000000000001E-3</v>
      </c>
      <c r="M46" s="81"/>
      <c r="N46" s="81"/>
      <c r="O46" s="81"/>
      <c r="P46" s="84">
        <f>SUM(P13:P45)</f>
        <v>2E-3</v>
      </c>
      <c r="Q46" s="145">
        <f>SUM(Q13:Q45)</f>
        <v>0</v>
      </c>
      <c r="R46" s="81"/>
      <c r="S46" s="81"/>
      <c r="T46" s="81"/>
      <c r="U46" s="84">
        <f>SUM(U13:U45)</f>
        <v>6.0000000000000001E-3</v>
      </c>
      <c r="V46" s="145">
        <f>SUM(V13:V45)</f>
        <v>0</v>
      </c>
      <c r="W46" s="81"/>
      <c r="X46" s="81"/>
      <c r="Y46" s="81"/>
      <c r="Z46" s="84">
        <f>SUM(Z13:Z45)</f>
        <v>0</v>
      </c>
      <c r="AA46" s="145">
        <f>SUM(AA13:AA45)</f>
        <v>0</v>
      </c>
      <c r="AB46" s="81"/>
      <c r="AC46" s="81"/>
      <c r="AD46" s="81"/>
      <c r="AE46" s="84">
        <f>SUM(AE13:AE45)</f>
        <v>0</v>
      </c>
      <c r="AF46" s="145">
        <f>SUM(AF13:AF45)</f>
        <v>0</v>
      </c>
      <c r="AG46" s="81"/>
      <c r="AH46" s="81"/>
      <c r="AI46" s="81"/>
      <c r="AJ46" s="84">
        <f>SUM(AJ13:AJ45)</f>
        <v>0</v>
      </c>
      <c r="AK46" s="145">
        <f>SUM(AK13:AK45)</f>
        <v>0</v>
      </c>
      <c r="AL46" s="81"/>
      <c r="AM46" s="81"/>
      <c r="AN46" s="81"/>
      <c r="AO46" s="84">
        <f>SUM(AO13:AO45)</f>
        <v>0</v>
      </c>
      <c r="AP46" s="145">
        <f>SUM(AP13:AP45)</f>
        <v>0</v>
      </c>
      <c r="AQ46" s="81"/>
      <c r="AR46" s="81"/>
      <c r="AS46" s="81"/>
      <c r="AT46" s="84">
        <f>SUM(AT13:AT45)</f>
        <v>0</v>
      </c>
      <c r="AU46" s="145">
        <f>SUM(AU13:AU45)</f>
        <v>0</v>
      </c>
      <c r="AV46" s="81"/>
      <c r="AW46" s="81"/>
      <c r="AX46" s="81"/>
      <c r="AY46" s="84">
        <f>SUM(AY13:AY45)</f>
        <v>0</v>
      </c>
      <c r="AZ46" s="145">
        <f>SUM(AZ13:AZ45)</f>
        <v>0</v>
      </c>
      <c r="BA46" s="81"/>
      <c r="BB46" s="81"/>
      <c r="BC46" s="81"/>
      <c r="BD46" s="84">
        <f>SUM(BD13:BD45)</f>
        <v>0</v>
      </c>
      <c r="BE46" s="145">
        <f>SUM(BE13:BE45)</f>
        <v>0</v>
      </c>
      <c r="BF46" s="81"/>
      <c r="BG46" s="81"/>
      <c r="BH46" s="81"/>
      <c r="BI46" s="84">
        <f>SUM(BI13:BI45)</f>
        <v>0</v>
      </c>
      <c r="BJ46" s="145">
        <f>SUM(BJ13:BJ45)</f>
        <v>0</v>
      </c>
      <c r="BK46" s="81"/>
      <c r="BL46" s="81"/>
      <c r="BM46" s="81"/>
      <c r="BN46" s="84">
        <f>SUM(BN13:BN45)</f>
        <v>0</v>
      </c>
      <c r="BO46" s="145">
        <f>SUM(BO13:BO45)</f>
        <v>0</v>
      </c>
      <c r="BP46" s="81"/>
      <c r="BQ46" s="81"/>
    </row>
    <row r="48" spans="1:69" x14ac:dyDescent="0.15">
      <c r="A48" s="572" t="s">
        <v>481</v>
      </c>
      <c r="B48" s="572"/>
      <c r="C48" s="572"/>
      <c r="D48" s="572"/>
      <c r="E48" s="572"/>
      <c r="F48" s="572"/>
      <c r="G48" s="572"/>
      <c r="H48" s="572"/>
      <c r="I48" s="572"/>
      <c r="J48" s="572"/>
      <c r="K48" s="572"/>
    </row>
    <row r="49" spans="1:30" ht="49.5" x14ac:dyDescent="0.15">
      <c r="A49" s="573" t="s">
        <v>591</v>
      </c>
      <c r="B49" s="574"/>
      <c r="C49" s="574"/>
      <c r="D49" s="574"/>
      <c r="E49" s="574"/>
      <c r="F49" s="574"/>
      <c r="G49" s="574"/>
      <c r="H49" s="574"/>
      <c r="I49" s="574"/>
      <c r="J49" s="574"/>
      <c r="K49" s="574"/>
      <c r="L49" s="574"/>
      <c r="M49" s="574"/>
      <c r="N49" s="574"/>
      <c r="O49" s="575"/>
      <c r="P49" s="590" t="s">
        <v>589</v>
      </c>
      <c r="Q49" s="591"/>
      <c r="R49" s="591"/>
      <c r="S49" s="591"/>
      <c r="T49" s="591"/>
      <c r="U49" s="591"/>
      <c r="W49" s="578" t="s">
        <v>594</v>
      </c>
      <c r="X49" s="579"/>
      <c r="Y49" s="369" t="s">
        <v>596</v>
      </c>
      <c r="Z49" s="192" t="s">
        <v>596</v>
      </c>
      <c r="AC49" s="193"/>
      <c r="AD49" s="193"/>
    </row>
    <row r="50" spans="1:30" x14ac:dyDescent="0.15">
      <c r="A50" s="189" t="s">
        <v>469</v>
      </c>
      <c r="B50" s="190" t="str">
        <f>E3</f>
        <v>M03</v>
      </c>
      <c r="C50" s="190" t="str">
        <f>J3</f>
        <v>M03</v>
      </c>
      <c r="D50" s="189" t="str">
        <f>O3</f>
        <v>M03</v>
      </c>
      <c r="E50" s="189" t="str">
        <f>T3</f>
        <v>M04</v>
      </c>
      <c r="F50" s="189" t="str">
        <f>Y3</f>
        <v>M04</v>
      </c>
      <c r="G50" s="198" t="str">
        <f>AD3</f>
        <v>M05</v>
      </c>
      <c r="H50" s="198" t="str">
        <f>AI3</f>
        <v>M05</v>
      </c>
      <c r="I50" s="198" t="str">
        <f>AN3</f>
        <v>M06</v>
      </c>
      <c r="J50" s="198" t="str">
        <f>AS3</f>
        <v>M06</v>
      </c>
      <c r="K50" s="198" t="str">
        <f>AX3</f>
        <v>M06</v>
      </c>
      <c r="L50" s="198" t="str">
        <f>BC3</f>
        <v>M07</v>
      </c>
      <c r="M50" s="198" t="str">
        <f>BH3</f>
        <v/>
      </c>
      <c r="N50" s="198" t="str">
        <f>BM3</f>
        <v/>
      </c>
      <c r="O50" s="363" t="str">
        <f>P50</f>
        <v>M03</v>
      </c>
      <c r="P50" s="209" t="s">
        <v>1411</v>
      </c>
      <c r="Q50" s="209" t="s">
        <v>880</v>
      </c>
      <c r="R50" s="209" t="s">
        <v>910</v>
      </c>
      <c r="S50" s="209" t="s">
        <v>912</v>
      </c>
      <c r="T50" s="209" t="s">
        <v>1414</v>
      </c>
      <c r="U50" s="209"/>
      <c r="V50" s="87"/>
      <c r="W50" s="191" t="s">
        <v>450</v>
      </c>
      <c r="X50" s="356"/>
      <c r="Y50" s="356"/>
      <c r="Z50" s="356"/>
      <c r="AC50" s="194"/>
      <c r="AD50" s="194"/>
    </row>
    <row r="51" spans="1:30" x14ac:dyDescent="0.15">
      <c r="A51" s="31" t="s">
        <v>40</v>
      </c>
      <c r="B51" s="85" t="str">
        <f>E4</f>
        <v>02/07蒸镀批次</v>
      </c>
      <c r="C51" s="85" t="str">
        <f>J4</f>
        <v>02/18蒸镀批次</v>
      </c>
      <c r="D51" s="356" t="str">
        <f>O4</f>
        <v>03/18蒸镀批次</v>
      </c>
      <c r="E51" s="356" t="str">
        <f>T4</f>
        <v>03/31蒸镀批次</v>
      </c>
      <c r="F51" s="356" t="str">
        <f>Y4</f>
        <v>04/08蒸镀批次</v>
      </c>
      <c r="G51" s="448" t="str">
        <f>AD4</f>
        <v>04/24蒸镀批次</v>
      </c>
      <c r="H51" s="198" t="str">
        <f t="shared" ref="H51" si="52">AI4</f>
        <v>05/06蒸镀批次</v>
      </c>
      <c r="I51" s="198" t="str">
        <f>AN4</f>
        <v>05/20蒸镀批次</v>
      </c>
      <c r="J51" s="198" t="str">
        <f>AS4</f>
        <v>05/31蒸镀批次</v>
      </c>
      <c r="K51" s="198" t="str">
        <f>AX4</f>
        <v>06/12蒸镀批次</v>
      </c>
      <c r="L51" s="235" t="str">
        <f>BC4</f>
        <v>06/21蒸镀批次</v>
      </c>
      <c r="M51" s="235" t="str">
        <f t="shared" ref="M51" si="53">BH4</f>
        <v/>
      </c>
      <c r="N51" s="235" t="str">
        <f t="shared" ref="N51" si="54">BM4</f>
        <v/>
      </c>
      <c r="O51" s="364" t="str">
        <f>X51</f>
        <v>1/17批</v>
      </c>
      <c r="P51" s="210"/>
      <c r="Q51" s="85"/>
      <c r="R51" s="85"/>
      <c r="S51" s="85"/>
      <c r="T51" s="85"/>
      <c r="U51" s="85"/>
      <c r="W51" s="356" t="s">
        <v>451</v>
      </c>
      <c r="X51" s="356" t="s">
        <v>1284</v>
      </c>
      <c r="Y51" s="356" t="str">
        <f>X51</f>
        <v>1/17批</v>
      </c>
      <c r="Z51" s="356" t="str">
        <f>X51</f>
        <v>1/17批</v>
      </c>
      <c r="AC51" s="194"/>
      <c r="AD51" s="194"/>
    </row>
    <row r="52" spans="1:30" x14ac:dyDescent="0.15">
      <c r="A52" s="356" t="s">
        <v>470</v>
      </c>
      <c r="B52" s="356">
        <f>E6</f>
        <v>180</v>
      </c>
      <c r="C52" s="356">
        <f>J6</f>
        <v>1382</v>
      </c>
      <c r="D52" s="356">
        <f>O6</f>
        <v>1890</v>
      </c>
      <c r="E52" s="356">
        <f>T6</f>
        <v>210</v>
      </c>
      <c r="F52" s="356">
        <f>Y6</f>
        <v>1250</v>
      </c>
      <c r="G52" s="448">
        <f>AD6</f>
        <v>1050</v>
      </c>
      <c r="H52" s="198">
        <f>AI6</f>
        <v>1320</v>
      </c>
      <c r="I52" s="448">
        <f>AN6</f>
        <v>840</v>
      </c>
      <c r="J52" s="448">
        <f>AS6</f>
        <v>1260</v>
      </c>
      <c r="K52" s="448">
        <f t="shared" ref="K52:L54" si="55">AX6</f>
        <v>840</v>
      </c>
      <c r="L52" s="448">
        <f t="shared" si="55"/>
        <v>0</v>
      </c>
      <c r="M52" s="451">
        <f>BH6</f>
        <v>0</v>
      </c>
      <c r="N52" s="451">
        <f>BM6</f>
        <v>0</v>
      </c>
      <c r="O52" s="364">
        <f>_xlfn.IFNA(VLOOKUP(A52,$W$52:$Y$86,2,0),"0%")/A2</f>
        <v>0</v>
      </c>
      <c r="P52" s="209">
        <f t="shared" ref="P52:T53" si="56">SUMIF($B$50:$O$50,P$50,$B52:$O52)</f>
        <v>3452</v>
      </c>
      <c r="Q52" s="86">
        <f t="shared" si="56"/>
        <v>1460</v>
      </c>
      <c r="R52" s="86">
        <f t="shared" si="56"/>
        <v>2370</v>
      </c>
      <c r="S52" s="86">
        <f t="shared" si="56"/>
        <v>2940</v>
      </c>
      <c r="T52" s="86">
        <f t="shared" si="56"/>
        <v>0</v>
      </c>
      <c r="U52" s="86"/>
      <c r="W52" s="356" t="s">
        <v>470</v>
      </c>
      <c r="X52" s="356">
        <f>Z52-Y52</f>
        <v>0</v>
      </c>
      <c r="Y52" s="356"/>
      <c r="Z52" s="356"/>
      <c r="AC52" s="194"/>
      <c r="AD52" s="194"/>
    </row>
    <row r="53" spans="1:30" x14ac:dyDescent="0.15">
      <c r="A53" s="356" t="s">
        <v>472</v>
      </c>
      <c r="B53" s="356">
        <f>E7</f>
        <v>180</v>
      </c>
      <c r="C53" s="356">
        <f>J7</f>
        <v>1382</v>
      </c>
      <c r="D53" s="356">
        <f>O7</f>
        <v>1890</v>
      </c>
      <c r="E53" s="356">
        <f>T7</f>
        <v>210</v>
      </c>
      <c r="F53" s="356">
        <f>Y7</f>
        <v>1250</v>
      </c>
      <c r="G53" s="448">
        <f>AD7</f>
        <v>1050</v>
      </c>
      <c r="H53" s="198">
        <f t="shared" ref="H53:H54" si="57">AI7</f>
        <v>1320</v>
      </c>
      <c r="I53" s="448">
        <f>AN7</f>
        <v>840</v>
      </c>
      <c r="J53" s="448">
        <f>AS7</f>
        <v>1260</v>
      </c>
      <c r="K53" s="448">
        <f t="shared" si="55"/>
        <v>840</v>
      </c>
      <c r="L53" s="448">
        <f t="shared" si="55"/>
        <v>0</v>
      </c>
      <c r="M53" s="451">
        <f t="shared" ref="M53:M54" si="58">BH7</f>
        <v>0</v>
      </c>
      <c r="N53" s="451">
        <f t="shared" ref="N53:N54" si="59">BM7</f>
        <v>0</v>
      </c>
      <c r="O53" s="364">
        <f>O52</f>
        <v>0</v>
      </c>
      <c r="P53" s="209">
        <f t="shared" si="56"/>
        <v>3452</v>
      </c>
      <c r="Q53" s="86">
        <f t="shared" si="56"/>
        <v>1460</v>
      </c>
      <c r="R53" s="86">
        <f t="shared" si="56"/>
        <v>2370</v>
      </c>
      <c r="S53" s="86">
        <f t="shared" si="56"/>
        <v>2940</v>
      </c>
      <c r="T53" s="86">
        <f t="shared" si="56"/>
        <v>0</v>
      </c>
      <c r="U53" s="86"/>
      <c r="W53" s="356" t="s">
        <v>472</v>
      </c>
      <c r="X53" s="356">
        <f>X52</f>
        <v>0</v>
      </c>
      <c r="Y53" s="356"/>
      <c r="Z53" s="356"/>
      <c r="AC53" s="194"/>
    </row>
    <row r="54" spans="1:30" x14ac:dyDescent="0.15">
      <c r="A54" s="356" t="s">
        <v>454</v>
      </c>
      <c r="B54" s="9">
        <f>E8</f>
        <v>1</v>
      </c>
      <c r="C54" s="9">
        <f>J8</f>
        <v>1</v>
      </c>
      <c r="D54" s="9">
        <f>O8</f>
        <v>1</v>
      </c>
      <c r="E54" s="9">
        <f>T8</f>
        <v>1</v>
      </c>
      <c r="F54" s="9">
        <f>Y8</f>
        <v>1</v>
      </c>
      <c r="G54" s="200">
        <f>AD8</f>
        <v>1</v>
      </c>
      <c r="H54" s="234">
        <f t="shared" si="57"/>
        <v>1</v>
      </c>
      <c r="I54" s="200">
        <f>AN8</f>
        <v>1</v>
      </c>
      <c r="J54" s="200">
        <f>AS8</f>
        <v>1</v>
      </c>
      <c r="K54" s="200">
        <f t="shared" si="55"/>
        <v>1</v>
      </c>
      <c r="L54" s="200">
        <f t="shared" si="55"/>
        <v>0</v>
      </c>
      <c r="M54" s="200">
        <f t="shared" si="58"/>
        <v>0</v>
      </c>
      <c r="N54" s="200">
        <f t="shared" si="59"/>
        <v>0</v>
      </c>
      <c r="O54" s="364" t="str">
        <f>_xlfn.IFNA(VLOOKUP(A54,$W$52:$Y$86,2,0),"0%")</f>
        <v>0%</v>
      </c>
      <c r="P54" s="211">
        <f>IFERROR(P53/P52,0)</f>
        <v>1</v>
      </c>
      <c r="Q54" s="88">
        <f>IFERROR(Q53/Q52,0)</f>
        <v>1</v>
      </c>
      <c r="R54" s="88">
        <f t="shared" ref="R54:T54" si="60">IFERROR(R53/R52,0)</f>
        <v>1</v>
      </c>
      <c r="S54" s="88">
        <f t="shared" si="60"/>
        <v>1</v>
      </c>
      <c r="T54" s="88">
        <f t="shared" si="60"/>
        <v>0</v>
      </c>
      <c r="U54" s="88"/>
      <c r="W54" s="356" t="s">
        <v>59</v>
      </c>
      <c r="X54" s="9">
        <f>IF(Y54=0%,0%,(Z54*Z52-Y52*Y54)/X52)</f>
        <v>0</v>
      </c>
      <c r="Y54" s="9"/>
      <c r="Z54" s="9"/>
      <c r="AC54" s="359"/>
    </row>
    <row r="55" spans="1:30" ht="21" x14ac:dyDescent="0.15">
      <c r="A55" s="447" t="s">
        <v>59</v>
      </c>
      <c r="B55" s="215">
        <f t="shared" ref="B55:B91" si="61">H9</f>
        <v>0.83836851849187644</v>
      </c>
      <c r="C55" s="215">
        <f t="shared" ref="C55:C91" si="62">M9</f>
        <v>0.84136671849187639</v>
      </c>
      <c r="D55" s="215">
        <f t="shared" ref="D55:D91" si="63">R9</f>
        <v>0.84336551849187724</v>
      </c>
      <c r="E55" s="215">
        <f t="shared" ref="E55:E91" si="64">W9</f>
        <v>0.84936191849187626</v>
      </c>
      <c r="F55" s="215">
        <f t="shared" ref="F55:F91" si="65">AB9</f>
        <v>0.84936191849187626</v>
      </c>
      <c r="G55" s="216">
        <f t="shared" ref="G55:G91" si="66">AG9</f>
        <v>0.84936191849187626</v>
      </c>
      <c r="H55" s="216">
        <f>AL9</f>
        <v>0.84936191849187626</v>
      </c>
      <c r="I55" s="216">
        <f t="shared" ref="I55:I93" si="67">AQ9</f>
        <v>0.84936191849187626</v>
      </c>
      <c r="J55" s="216">
        <f t="shared" ref="J55:J93" si="68">AV9</f>
        <v>0.84936191849187626</v>
      </c>
      <c r="K55" s="216">
        <f t="shared" ref="K55:K93" si="69">BA9</f>
        <v>0.84936191849187626</v>
      </c>
      <c r="L55" s="216">
        <f t="shared" ref="L55:L93" si="70">BF9</f>
        <v>0.84936191849187626</v>
      </c>
      <c r="M55" s="216">
        <f>BK9</f>
        <v>0.84936191849187626</v>
      </c>
      <c r="N55" s="216">
        <f>BP9</f>
        <v>0.84936191849187626</v>
      </c>
      <c r="O55" s="364">
        <f>_xlfn.IFNA(VLOOKUP(A55,$W$52:$Y$86,2,0),"0%")</f>
        <v>0</v>
      </c>
      <c r="P55" s="212">
        <f t="shared" ref="P55:T70" si="71">IF(P$53=0,0%,SUMPRODUCT(($B$50:$O$50=P$50)*$B$53:$O$53*$B55:$O55)/P$53)</f>
        <v>0.84230474166684788</v>
      </c>
      <c r="Q55" s="96">
        <f t="shared" si="71"/>
        <v>0.84936191849187614</v>
      </c>
      <c r="R55" s="96">
        <f t="shared" si="71"/>
        <v>0.84936191849187626</v>
      </c>
      <c r="S55" s="96">
        <f t="shared" si="71"/>
        <v>0.84936191849187614</v>
      </c>
      <c r="T55" s="96">
        <f>IF(T$53=0,0%,SUMPRODUCT(($B$50:$O$50=T$50)*$B$53:$O$53*$B55:$O55)/T$53)</f>
        <v>0</v>
      </c>
      <c r="U55" s="96"/>
      <c r="W55" s="89"/>
      <c r="X55" s="89"/>
      <c r="AA55" s="154"/>
    </row>
    <row r="56" spans="1:30" ht="21" x14ac:dyDescent="0.15">
      <c r="A56" s="356" t="s">
        <v>33</v>
      </c>
      <c r="B56" s="8">
        <f t="shared" si="61"/>
        <v>0.8999474658602975</v>
      </c>
      <c r="C56" s="8">
        <f t="shared" si="62"/>
        <v>0.90294566586029745</v>
      </c>
      <c r="D56" s="8">
        <f t="shared" si="63"/>
        <v>0.90494446586029831</v>
      </c>
      <c r="E56" s="8">
        <f t="shared" si="64"/>
        <v>0.91094086586029732</v>
      </c>
      <c r="F56" s="8">
        <f t="shared" si="65"/>
        <v>0.91094086586029732</v>
      </c>
      <c r="G56" s="201">
        <f t="shared" si="66"/>
        <v>0.91094086586029732</v>
      </c>
      <c r="H56" s="201">
        <f t="shared" ref="H56:H93" si="72">AL10</f>
        <v>0.91094086586029732</v>
      </c>
      <c r="I56" s="201">
        <f t="shared" si="67"/>
        <v>0.91094086586029732</v>
      </c>
      <c r="J56" s="201">
        <f t="shared" si="68"/>
        <v>0.91094086586029732</v>
      </c>
      <c r="K56" s="201">
        <f t="shared" si="69"/>
        <v>0.91094086586029732</v>
      </c>
      <c r="L56" s="201">
        <f t="shared" si="70"/>
        <v>0.91094086586029732</v>
      </c>
      <c r="M56" s="201">
        <f>BK10</f>
        <v>0.91094086586029732</v>
      </c>
      <c r="N56" s="201">
        <f>BP10</f>
        <v>0.91094086586029732</v>
      </c>
      <c r="O56" s="364">
        <f>O55</f>
        <v>0</v>
      </c>
      <c r="P56" s="212">
        <f t="shared" si="71"/>
        <v>0.90388368903526906</v>
      </c>
      <c r="Q56" s="96">
        <f t="shared" si="71"/>
        <v>0.91094086586029732</v>
      </c>
      <c r="R56" s="96">
        <f t="shared" si="71"/>
        <v>0.91094086586029732</v>
      </c>
      <c r="S56" s="96">
        <f t="shared" si="71"/>
        <v>0.91094086586029732</v>
      </c>
      <c r="T56" s="96">
        <f t="shared" si="71"/>
        <v>0</v>
      </c>
      <c r="U56" s="96"/>
      <c r="AA56" s="154"/>
    </row>
    <row r="57" spans="1:30" x14ac:dyDescent="0.15">
      <c r="A57" s="39" t="s">
        <v>32</v>
      </c>
      <c r="B57" s="90">
        <f t="shared" si="61"/>
        <v>0.91535334707918925</v>
      </c>
      <c r="C57" s="90">
        <f t="shared" si="62"/>
        <v>0.91535334707918925</v>
      </c>
      <c r="D57" s="90">
        <f t="shared" si="63"/>
        <v>0.91735134707918919</v>
      </c>
      <c r="E57" s="90">
        <f t="shared" si="64"/>
        <v>0.92334534707918925</v>
      </c>
      <c r="F57" s="90">
        <f t="shared" si="65"/>
        <v>0.92334534707918925</v>
      </c>
      <c r="G57" s="202">
        <f t="shared" si="66"/>
        <v>0.92334534707918925</v>
      </c>
      <c r="H57" s="202">
        <f t="shared" si="72"/>
        <v>0.92334534707918925</v>
      </c>
      <c r="I57" s="202">
        <f t="shared" si="67"/>
        <v>0.92334534707918925</v>
      </c>
      <c r="J57" s="202">
        <f t="shared" si="68"/>
        <v>0.92334534707918925</v>
      </c>
      <c r="K57" s="202">
        <f t="shared" si="69"/>
        <v>0.92334534707918925</v>
      </c>
      <c r="L57" s="202">
        <f t="shared" si="70"/>
        <v>0.92334534707918925</v>
      </c>
      <c r="M57" s="202">
        <f t="shared" ref="M57:M93" si="73">BK11</f>
        <v>0.92334534707918925</v>
      </c>
      <c r="N57" s="202">
        <f t="shared" ref="N57:N93" si="74">BP11</f>
        <v>0.92334534707918925</v>
      </c>
      <c r="O57" s="366">
        <f>O58*99.9%</f>
        <v>0</v>
      </c>
      <c r="P57" s="223">
        <f t="shared" si="71"/>
        <v>0.91644726944303634</v>
      </c>
      <c r="Q57" s="224">
        <f t="shared" si="71"/>
        <v>0.92334534707918914</v>
      </c>
      <c r="R57" s="224">
        <f t="shared" si="71"/>
        <v>0.92334534707918925</v>
      </c>
      <c r="S57" s="224">
        <f t="shared" si="71"/>
        <v>0.92334534707918925</v>
      </c>
      <c r="T57" s="224">
        <f t="shared" si="71"/>
        <v>0</v>
      </c>
      <c r="U57" s="224"/>
      <c r="W57" s="97" t="s">
        <v>60</v>
      </c>
      <c r="X57" s="9">
        <f>IF(IF(Y57=0%,0%,(Z57*$Z$52-$Y$52*Y57)/$X$52)&gt;100%,"100%",IF(Y57=0%,0%,(Z57*$Z$52-$Y$52*Y57)/$X$52))</f>
        <v>0</v>
      </c>
      <c r="Y57" s="484"/>
      <c r="Z57" s="154"/>
      <c r="AA57" s="154"/>
    </row>
    <row r="58" spans="1:30" x14ac:dyDescent="0.35">
      <c r="A58" s="40" t="s">
        <v>60</v>
      </c>
      <c r="B58" s="91">
        <f t="shared" si="61"/>
        <v>0.91626961669588503</v>
      </c>
      <c r="C58" s="91">
        <f t="shared" si="62"/>
        <v>0.91626961669588503</v>
      </c>
      <c r="D58" s="91">
        <f t="shared" si="63"/>
        <v>0.91826961669588503</v>
      </c>
      <c r="E58" s="91">
        <f t="shared" si="64"/>
        <v>0.92426961669588503</v>
      </c>
      <c r="F58" s="91">
        <f t="shared" si="65"/>
        <v>0.92426961669588503</v>
      </c>
      <c r="G58" s="203">
        <f t="shared" si="66"/>
        <v>0.92426961669588503</v>
      </c>
      <c r="H58" s="203">
        <f t="shared" si="72"/>
        <v>0.92426961669588503</v>
      </c>
      <c r="I58" s="203">
        <f t="shared" si="67"/>
        <v>0.92426961669588503</v>
      </c>
      <c r="J58" s="203">
        <f t="shared" si="68"/>
        <v>0.92426961669588503</v>
      </c>
      <c r="K58" s="203">
        <f t="shared" si="69"/>
        <v>0.92426961669588503</v>
      </c>
      <c r="L58" s="203">
        <f t="shared" si="70"/>
        <v>0.92426961669588503</v>
      </c>
      <c r="M58" s="203">
        <f t="shared" si="73"/>
        <v>0.92426961669588503</v>
      </c>
      <c r="N58" s="203">
        <f t="shared" si="74"/>
        <v>0.92426961669588503</v>
      </c>
      <c r="O58" s="364">
        <f t="shared" ref="O58:O65" si="75">_xlfn.IFNA(VLOOKUP(A58,$W$52:$Y$86,2,0),"0%")</f>
        <v>0</v>
      </c>
      <c r="P58" s="223">
        <f t="shared" si="71"/>
        <v>0.91736463407711333</v>
      </c>
      <c r="Q58" s="224">
        <f t="shared" si="71"/>
        <v>0.92426961669588503</v>
      </c>
      <c r="R58" s="224">
        <f t="shared" si="71"/>
        <v>0.92426961669588492</v>
      </c>
      <c r="S58" s="224">
        <f t="shared" si="71"/>
        <v>0.92426961669588503</v>
      </c>
      <c r="T58" s="224">
        <f t="shared" si="71"/>
        <v>0</v>
      </c>
      <c r="U58" s="224"/>
      <c r="W58" s="97" t="s">
        <v>61</v>
      </c>
      <c r="X58" s="9">
        <f t="shared" ref="X58:X60" si="76">IF(IF(Y58=0%,0%,(Z58*$Z$52-$Y$52*Y58)/$X$52)&gt;100%,"100%",IF(Y58=0%,0%,(Z58*$Z$52-$Y$52*Y58)/$X$52))</f>
        <v>0</v>
      </c>
      <c r="Y58" s="483"/>
      <c r="Z58" s="154"/>
      <c r="AA58" s="154"/>
    </row>
    <row r="59" spans="1:30" x14ac:dyDescent="0.15">
      <c r="A59" s="42" t="s">
        <v>42</v>
      </c>
      <c r="B59" s="53">
        <f t="shared" si="61"/>
        <v>2.8555857038400887E-2</v>
      </c>
      <c r="C59" s="53">
        <f t="shared" si="62"/>
        <v>2.8555857038400887E-2</v>
      </c>
      <c r="D59" s="53">
        <f t="shared" si="63"/>
        <v>2.6555857038400889E-2</v>
      </c>
      <c r="E59" s="53">
        <f t="shared" si="64"/>
        <v>2.6555857038400889E-2</v>
      </c>
      <c r="F59" s="53">
        <f t="shared" si="65"/>
        <v>2.6555857038400889E-2</v>
      </c>
      <c r="G59" s="204">
        <f t="shared" si="66"/>
        <v>2.6555857038400889E-2</v>
      </c>
      <c r="H59" s="204">
        <f t="shared" si="72"/>
        <v>2.6555857038400889E-2</v>
      </c>
      <c r="I59" s="204">
        <f t="shared" si="67"/>
        <v>2.6555857038400889E-2</v>
      </c>
      <c r="J59" s="204">
        <f t="shared" si="68"/>
        <v>2.6555857038400889E-2</v>
      </c>
      <c r="K59" s="204">
        <f t="shared" si="69"/>
        <v>2.6555857038400889E-2</v>
      </c>
      <c r="L59" s="204">
        <f t="shared" si="70"/>
        <v>2.6555857038400889E-2</v>
      </c>
      <c r="M59" s="204">
        <f t="shared" si="73"/>
        <v>2.6555857038400889E-2</v>
      </c>
      <c r="N59" s="204">
        <f t="shared" si="74"/>
        <v>2.6555857038400889E-2</v>
      </c>
      <c r="O59" s="364" t="str">
        <f t="shared" si="75"/>
        <v>0%</v>
      </c>
      <c r="P59" s="213">
        <f t="shared" si="71"/>
        <v>2.7460839657172612E-2</v>
      </c>
      <c r="Q59" s="92">
        <f t="shared" si="71"/>
        <v>2.6555857038400889E-2</v>
      </c>
      <c r="R59" s="92">
        <f t="shared" si="71"/>
        <v>2.6555857038400889E-2</v>
      </c>
      <c r="S59" s="92">
        <f t="shared" si="71"/>
        <v>2.6555857038400889E-2</v>
      </c>
      <c r="T59" s="92">
        <f t="shared" si="71"/>
        <v>0</v>
      </c>
      <c r="U59" s="92"/>
      <c r="W59" s="97" t="s">
        <v>62</v>
      </c>
      <c r="X59" s="9">
        <f t="shared" si="76"/>
        <v>0</v>
      </c>
      <c r="Y59" s="484"/>
      <c r="Z59" s="154"/>
      <c r="AA59" s="154"/>
    </row>
    <row r="60" spans="1:30" x14ac:dyDescent="0.15">
      <c r="A60" s="42" t="s">
        <v>43</v>
      </c>
      <c r="B60" s="53">
        <f t="shared" si="61"/>
        <v>1.9318915014139348E-2</v>
      </c>
      <c r="C60" s="53">
        <f t="shared" si="62"/>
        <v>1.9318915014139348E-2</v>
      </c>
      <c r="D60" s="53">
        <f t="shared" si="63"/>
        <v>1.9318915014139348E-2</v>
      </c>
      <c r="E60" s="53">
        <f t="shared" si="64"/>
        <v>1.9318915014139348E-2</v>
      </c>
      <c r="F60" s="53">
        <f t="shared" si="65"/>
        <v>1.9318915014139348E-2</v>
      </c>
      <c r="G60" s="204">
        <f t="shared" si="66"/>
        <v>1.9318915014139348E-2</v>
      </c>
      <c r="H60" s="204">
        <f t="shared" si="72"/>
        <v>1.9318915014139348E-2</v>
      </c>
      <c r="I60" s="204">
        <f t="shared" si="67"/>
        <v>1.9318915014139348E-2</v>
      </c>
      <c r="J60" s="204">
        <f t="shared" si="68"/>
        <v>1.9318915014139348E-2</v>
      </c>
      <c r="K60" s="204">
        <f t="shared" si="69"/>
        <v>1.9318915014139348E-2</v>
      </c>
      <c r="L60" s="204">
        <f t="shared" si="70"/>
        <v>1.9318915014139348E-2</v>
      </c>
      <c r="M60" s="204">
        <f t="shared" si="73"/>
        <v>1.9318915014139348E-2</v>
      </c>
      <c r="N60" s="204">
        <f t="shared" si="74"/>
        <v>1.9318915014139348E-2</v>
      </c>
      <c r="O60" s="364" t="str">
        <f t="shared" si="75"/>
        <v>0%</v>
      </c>
      <c r="P60" s="213">
        <f t="shared" si="71"/>
        <v>1.9318915014139352E-2</v>
      </c>
      <c r="Q60" s="92">
        <f t="shared" si="71"/>
        <v>1.9318915014139348E-2</v>
      </c>
      <c r="R60" s="92">
        <f t="shared" si="71"/>
        <v>1.9318915014139348E-2</v>
      </c>
      <c r="S60" s="92">
        <f t="shared" si="71"/>
        <v>1.9318915014139345E-2</v>
      </c>
      <c r="T60" s="92">
        <f t="shared" si="71"/>
        <v>0</v>
      </c>
      <c r="U60" s="92"/>
      <c r="W60" s="97" t="s">
        <v>63</v>
      </c>
      <c r="X60" s="9">
        <f t="shared" si="76"/>
        <v>0</v>
      </c>
      <c r="Y60" s="483"/>
      <c r="Z60" s="154"/>
      <c r="AA60" s="154"/>
    </row>
    <row r="61" spans="1:30" x14ac:dyDescent="0.15">
      <c r="A61" s="42" t="s">
        <v>44</v>
      </c>
      <c r="B61" s="53">
        <f t="shared" si="61"/>
        <v>5.2240712517509008E-3</v>
      </c>
      <c r="C61" s="53">
        <f t="shared" si="62"/>
        <v>5.2240712517509008E-3</v>
      </c>
      <c r="D61" s="53">
        <f t="shared" si="63"/>
        <v>5.2240712517509008E-3</v>
      </c>
      <c r="E61" s="53">
        <f t="shared" si="64"/>
        <v>5.2240712517509008E-3</v>
      </c>
      <c r="F61" s="53">
        <f t="shared" si="65"/>
        <v>5.2240712517509008E-3</v>
      </c>
      <c r="G61" s="204">
        <f t="shared" si="66"/>
        <v>5.2240712517509008E-3</v>
      </c>
      <c r="H61" s="204">
        <f t="shared" si="72"/>
        <v>5.2240712517509008E-3</v>
      </c>
      <c r="I61" s="204">
        <f t="shared" si="67"/>
        <v>5.2240712517509008E-3</v>
      </c>
      <c r="J61" s="204">
        <f t="shared" si="68"/>
        <v>5.2240712517509008E-3</v>
      </c>
      <c r="K61" s="204">
        <f t="shared" si="69"/>
        <v>5.2240712517509008E-3</v>
      </c>
      <c r="L61" s="204">
        <f t="shared" si="70"/>
        <v>5.2240712517509008E-3</v>
      </c>
      <c r="M61" s="204">
        <f t="shared" si="73"/>
        <v>5.2240712517509008E-3</v>
      </c>
      <c r="N61" s="204">
        <f t="shared" si="74"/>
        <v>5.2240712517509008E-3</v>
      </c>
      <c r="O61" s="364" t="str">
        <f t="shared" si="75"/>
        <v>0%</v>
      </c>
      <c r="P61" s="213">
        <f t="shared" si="71"/>
        <v>5.2240712517509008E-3</v>
      </c>
      <c r="Q61" s="92">
        <f t="shared" si="71"/>
        <v>5.2240712517509016E-3</v>
      </c>
      <c r="R61" s="92">
        <f t="shared" si="71"/>
        <v>5.2240712517509008E-3</v>
      </c>
      <c r="S61" s="92">
        <f t="shared" si="71"/>
        <v>5.2240712517509008E-3</v>
      </c>
      <c r="T61" s="92">
        <f t="shared" si="71"/>
        <v>0</v>
      </c>
      <c r="U61" s="92"/>
      <c r="AA61" s="154"/>
    </row>
    <row r="62" spans="1:30" x14ac:dyDescent="0.15">
      <c r="A62" s="53" t="s">
        <v>45</v>
      </c>
      <c r="B62" s="53">
        <f t="shared" si="61"/>
        <v>2.5336992238774413E-2</v>
      </c>
      <c r="C62" s="53">
        <f t="shared" si="62"/>
        <v>2.5336992238774413E-2</v>
      </c>
      <c r="D62" s="53">
        <f t="shared" si="63"/>
        <v>2.5336992238774413E-2</v>
      </c>
      <c r="E62" s="53">
        <f t="shared" si="64"/>
        <v>1.9336992238774414E-2</v>
      </c>
      <c r="F62" s="53">
        <f t="shared" si="65"/>
        <v>1.9336992238774414E-2</v>
      </c>
      <c r="G62" s="204">
        <f t="shared" si="66"/>
        <v>1.9336992238774414E-2</v>
      </c>
      <c r="H62" s="204">
        <f t="shared" si="72"/>
        <v>1.9336992238774414E-2</v>
      </c>
      <c r="I62" s="204">
        <f t="shared" si="67"/>
        <v>1.9336992238774414E-2</v>
      </c>
      <c r="J62" s="204">
        <f t="shared" si="68"/>
        <v>1.9336992238774414E-2</v>
      </c>
      <c r="K62" s="204">
        <f t="shared" si="69"/>
        <v>1.9336992238774414E-2</v>
      </c>
      <c r="L62" s="204">
        <f t="shared" si="70"/>
        <v>1.9336992238774414E-2</v>
      </c>
      <c r="M62" s="204">
        <f t="shared" si="73"/>
        <v>1.9336992238774414E-2</v>
      </c>
      <c r="N62" s="204">
        <f t="shared" si="74"/>
        <v>1.9336992238774414E-2</v>
      </c>
      <c r="O62" s="364" t="str">
        <f t="shared" si="75"/>
        <v>0%</v>
      </c>
      <c r="P62" s="213">
        <f t="shared" si="71"/>
        <v>2.5336992238774413E-2</v>
      </c>
      <c r="Q62" s="92">
        <f t="shared" si="71"/>
        <v>1.9336992238774414E-2</v>
      </c>
      <c r="R62" s="92">
        <f t="shared" si="71"/>
        <v>1.9336992238774418E-2</v>
      </c>
      <c r="S62" s="92">
        <f t="shared" si="71"/>
        <v>1.9336992238774414E-2</v>
      </c>
      <c r="T62" s="92">
        <f t="shared" si="71"/>
        <v>0</v>
      </c>
      <c r="U62" s="92"/>
      <c r="AA62" s="154"/>
    </row>
    <row r="63" spans="1:30" x14ac:dyDescent="0.15">
      <c r="A63" s="42" t="s">
        <v>46</v>
      </c>
      <c r="B63" s="53">
        <f t="shared" si="61"/>
        <v>4.5369252860905799E-3</v>
      </c>
      <c r="C63" s="53">
        <f t="shared" si="62"/>
        <v>4.5369252860905799E-3</v>
      </c>
      <c r="D63" s="53">
        <f t="shared" si="63"/>
        <v>4.5369252860905799E-3</v>
      </c>
      <c r="E63" s="53">
        <f t="shared" si="64"/>
        <v>4.5369252860905799E-3</v>
      </c>
      <c r="F63" s="53">
        <f t="shared" si="65"/>
        <v>4.5369252860905799E-3</v>
      </c>
      <c r="G63" s="204">
        <f t="shared" si="66"/>
        <v>4.5369252860905799E-3</v>
      </c>
      <c r="H63" s="204">
        <f t="shared" si="72"/>
        <v>4.5369252860905799E-3</v>
      </c>
      <c r="I63" s="204">
        <f t="shared" si="67"/>
        <v>4.5369252860905799E-3</v>
      </c>
      <c r="J63" s="204">
        <f t="shared" si="68"/>
        <v>4.5369252860905799E-3</v>
      </c>
      <c r="K63" s="204">
        <f t="shared" si="69"/>
        <v>4.5369252860905799E-3</v>
      </c>
      <c r="L63" s="204">
        <f t="shared" si="70"/>
        <v>4.5369252860905799E-3</v>
      </c>
      <c r="M63" s="204">
        <f t="shared" si="73"/>
        <v>4.5369252860905799E-3</v>
      </c>
      <c r="N63" s="204">
        <f t="shared" si="74"/>
        <v>4.5369252860905799E-3</v>
      </c>
      <c r="O63" s="364" t="str">
        <f t="shared" si="75"/>
        <v>0%</v>
      </c>
      <c r="P63" s="213">
        <f t="shared" si="71"/>
        <v>4.5369252860905799E-3</v>
      </c>
      <c r="Q63" s="92">
        <f t="shared" si="71"/>
        <v>4.5369252860905799E-3</v>
      </c>
      <c r="R63" s="92">
        <f t="shared" si="71"/>
        <v>4.5369252860905799E-3</v>
      </c>
      <c r="S63" s="92">
        <f t="shared" si="71"/>
        <v>4.5369252860905799E-3</v>
      </c>
      <c r="T63" s="92">
        <f t="shared" si="71"/>
        <v>0</v>
      </c>
      <c r="U63" s="92"/>
      <c r="AA63" s="154"/>
    </row>
    <row r="64" spans="1:30" x14ac:dyDescent="0.15">
      <c r="A64" s="42" t="s">
        <v>47</v>
      </c>
      <c r="B64" s="53">
        <f t="shared" si="61"/>
        <v>7.5762247495881534E-4</v>
      </c>
      <c r="C64" s="53">
        <f t="shared" si="62"/>
        <v>7.5762247495881534E-4</v>
      </c>
      <c r="D64" s="53">
        <f t="shared" si="63"/>
        <v>7.5762247495881534E-4</v>
      </c>
      <c r="E64" s="53">
        <f t="shared" si="64"/>
        <v>7.5762247495881534E-4</v>
      </c>
      <c r="F64" s="53">
        <f t="shared" si="65"/>
        <v>7.5762247495881534E-4</v>
      </c>
      <c r="G64" s="204">
        <f t="shared" si="66"/>
        <v>7.5762247495881534E-4</v>
      </c>
      <c r="H64" s="204">
        <f t="shared" si="72"/>
        <v>7.5762247495881534E-4</v>
      </c>
      <c r="I64" s="204">
        <f t="shared" si="67"/>
        <v>7.5762247495881534E-4</v>
      </c>
      <c r="J64" s="204">
        <f t="shared" si="68"/>
        <v>7.5762247495881534E-4</v>
      </c>
      <c r="K64" s="204">
        <f t="shared" si="69"/>
        <v>7.5762247495881534E-4</v>
      </c>
      <c r="L64" s="204">
        <f t="shared" si="70"/>
        <v>7.5762247495881534E-4</v>
      </c>
      <c r="M64" s="204">
        <f t="shared" si="73"/>
        <v>7.5762247495881534E-4</v>
      </c>
      <c r="N64" s="204">
        <f t="shared" si="74"/>
        <v>7.5762247495881534E-4</v>
      </c>
      <c r="O64" s="364" t="str">
        <f t="shared" si="75"/>
        <v>0%</v>
      </c>
      <c r="P64" s="213">
        <f t="shared" si="71"/>
        <v>7.5762247495881534E-4</v>
      </c>
      <c r="Q64" s="92">
        <f t="shared" si="71"/>
        <v>7.5762247495881534E-4</v>
      </c>
      <c r="R64" s="92">
        <f t="shared" si="71"/>
        <v>7.5762247495881534E-4</v>
      </c>
      <c r="S64" s="92">
        <f t="shared" si="71"/>
        <v>7.5762247495881545E-4</v>
      </c>
      <c r="T64" s="92">
        <f t="shared" si="71"/>
        <v>0</v>
      </c>
      <c r="U64" s="92"/>
      <c r="AA64" s="154"/>
    </row>
    <row r="65" spans="1:27" x14ac:dyDescent="0.15">
      <c r="A65" s="61" t="s">
        <v>31</v>
      </c>
      <c r="B65" s="61">
        <f t="shared" si="61"/>
        <v>6.1578947368421059E-2</v>
      </c>
      <c r="C65" s="61">
        <f t="shared" si="62"/>
        <v>6.1578947368421059E-2</v>
      </c>
      <c r="D65" s="61">
        <f t="shared" si="63"/>
        <v>6.1578947368421059E-2</v>
      </c>
      <c r="E65" s="61">
        <f t="shared" si="64"/>
        <v>6.1578947368421059E-2</v>
      </c>
      <c r="F65" s="61">
        <f t="shared" si="65"/>
        <v>6.1578947368421059E-2</v>
      </c>
      <c r="G65" s="205">
        <f t="shared" si="66"/>
        <v>6.1578947368421059E-2</v>
      </c>
      <c r="H65" s="205">
        <f t="shared" si="72"/>
        <v>6.1578947368421059E-2</v>
      </c>
      <c r="I65" s="205">
        <f t="shared" si="67"/>
        <v>6.1578947368421059E-2</v>
      </c>
      <c r="J65" s="205">
        <f t="shared" si="68"/>
        <v>6.1578947368421059E-2</v>
      </c>
      <c r="K65" s="205">
        <f t="shared" si="69"/>
        <v>6.1578947368421059E-2</v>
      </c>
      <c r="L65" s="205">
        <f t="shared" si="70"/>
        <v>6.1578947368421059E-2</v>
      </c>
      <c r="M65" s="205">
        <f t="shared" si="73"/>
        <v>6.1578947368421059E-2</v>
      </c>
      <c r="N65" s="205">
        <f t="shared" si="74"/>
        <v>6.1578947368421059E-2</v>
      </c>
      <c r="O65" s="364" t="str">
        <f t="shared" si="75"/>
        <v>0%</v>
      </c>
      <c r="P65" s="213">
        <f t="shared" si="71"/>
        <v>6.1578947368421059E-2</v>
      </c>
      <c r="Q65" s="92">
        <f t="shared" si="71"/>
        <v>6.1578947368421059E-2</v>
      </c>
      <c r="R65" s="92">
        <f t="shared" si="71"/>
        <v>6.1578947368421059E-2</v>
      </c>
      <c r="S65" s="92">
        <f t="shared" si="71"/>
        <v>6.1578947368421059E-2</v>
      </c>
      <c r="T65" s="92">
        <f t="shared" si="71"/>
        <v>0</v>
      </c>
      <c r="U65" s="92"/>
      <c r="AA65" s="154"/>
    </row>
    <row r="66" spans="1:27" x14ac:dyDescent="0.15">
      <c r="A66" s="65" t="s">
        <v>30</v>
      </c>
      <c r="B66" s="90">
        <f t="shared" si="61"/>
        <v>0.98742700836027608</v>
      </c>
      <c r="C66" s="90">
        <f t="shared" si="62"/>
        <v>0.990424008360276</v>
      </c>
      <c r="D66" s="90">
        <f t="shared" si="63"/>
        <v>0.990424008360276</v>
      </c>
      <c r="E66" s="90">
        <f t="shared" si="64"/>
        <v>0.990424008360276</v>
      </c>
      <c r="F66" s="90">
        <f t="shared" si="65"/>
        <v>0.990424008360276</v>
      </c>
      <c r="G66" s="202">
        <f t="shared" si="66"/>
        <v>0.990424008360276</v>
      </c>
      <c r="H66" s="202">
        <f t="shared" si="72"/>
        <v>0.990424008360276</v>
      </c>
      <c r="I66" s="202">
        <f t="shared" si="67"/>
        <v>0.990424008360276</v>
      </c>
      <c r="J66" s="202">
        <f t="shared" si="68"/>
        <v>0.990424008360276</v>
      </c>
      <c r="K66" s="202">
        <f t="shared" si="69"/>
        <v>0.990424008360276</v>
      </c>
      <c r="L66" s="202">
        <f t="shared" si="70"/>
        <v>0.990424008360276</v>
      </c>
      <c r="M66" s="202">
        <f t="shared" si="73"/>
        <v>0.990424008360276</v>
      </c>
      <c r="N66" s="202">
        <f t="shared" si="74"/>
        <v>0.990424008360276</v>
      </c>
      <c r="O66" s="366">
        <f>O67*99.9%</f>
        <v>0</v>
      </c>
      <c r="P66" s="225">
        <f t="shared" si="71"/>
        <v>0.99026773373686916</v>
      </c>
      <c r="Q66" s="226">
        <f t="shared" si="71"/>
        <v>0.990424008360276</v>
      </c>
      <c r="R66" s="226">
        <f t="shared" si="71"/>
        <v>0.99042400836027589</v>
      </c>
      <c r="S66" s="226">
        <f t="shared" si="71"/>
        <v>0.99042400836027589</v>
      </c>
      <c r="T66" s="226">
        <f t="shared" si="71"/>
        <v>0</v>
      </c>
      <c r="U66" s="226"/>
      <c r="AA66" s="154"/>
    </row>
    <row r="67" spans="1:27" x14ac:dyDescent="0.35">
      <c r="A67" s="40" t="s">
        <v>456</v>
      </c>
      <c r="B67" s="91">
        <f t="shared" si="61"/>
        <v>0.98841542378406</v>
      </c>
      <c r="C67" s="91">
        <f t="shared" si="62"/>
        <v>0.99141542378406</v>
      </c>
      <c r="D67" s="91">
        <f t="shared" si="63"/>
        <v>0.99141542378406</v>
      </c>
      <c r="E67" s="91">
        <f t="shared" si="64"/>
        <v>0.99141542378406</v>
      </c>
      <c r="F67" s="91">
        <f t="shared" si="65"/>
        <v>0.99141542378406</v>
      </c>
      <c r="G67" s="203">
        <f t="shared" si="66"/>
        <v>0.99141542378406</v>
      </c>
      <c r="H67" s="203">
        <f t="shared" si="72"/>
        <v>0.99141542378406</v>
      </c>
      <c r="I67" s="203">
        <f t="shared" si="67"/>
        <v>0.99141542378406</v>
      </c>
      <c r="J67" s="203">
        <f t="shared" si="68"/>
        <v>0.99141542378406</v>
      </c>
      <c r="K67" s="203">
        <f t="shared" si="69"/>
        <v>0.99141542378406</v>
      </c>
      <c r="L67" s="203">
        <f t="shared" si="70"/>
        <v>0.99141542378406</v>
      </c>
      <c r="M67" s="203">
        <f t="shared" si="73"/>
        <v>0.99141542378406</v>
      </c>
      <c r="N67" s="203">
        <f t="shared" si="74"/>
        <v>0.99141542378406</v>
      </c>
      <c r="O67" s="364">
        <f t="shared" ref="O67:O74" si="77">_xlfn.IFNA(VLOOKUP(A67,$W$52:$Y$86,2,0),"0%")</f>
        <v>0</v>
      </c>
      <c r="P67" s="225">
        <f t="shared" si="71"/>
        <v>0.99125899272959872</v>
      </c>
      <c r="Q67" s="226">
        <f t="shared" si="71"/>
        <v>0.99141542378405989</v>
      </c>
      <c r="R67" s="226">
        <f t="shared" si="71"/>
        <v>0.99141542378406</v>
      </c>
      <c r="S67" s="226">
        <f t="shared" si="71"/>
        <v>0.99141542378406</v>
      </c>
      <c r="T67" s="226">
        <f t="shared" si="71"/>
        <v>0</v>
      </c>
      <c r="U67" s="226"/>
      <c r="AA67" s="154"/>
    </row>
    <row r="68" spans="1:27" x14ac:dyDescent="0.15">
      <c r="A68" s="42" t="s">
        <v>48</v>
      </c>
      <c r="B68" s="53">
        <f t="shared" si="61"/>
        <v>5.7126584620263753E-3</v>
      </c>
      <c r="C68" s="53">
        <f t="shared" si="62"/>
        <v>5.7126584620263753E-3</v>
      </c>
      <c r="D68" s="53">
        <f t="shared" si="63"/>
        <v>5.7126584620263753E-3</v>
      </c>
      <c r="E68" s="53">
        <f t="shared" si="64"/>
        <v>5.7126584620263753E-3</v>
      </c>
      <c r="F68" s="53">
        <f t="shared" si="65"/>
        <v>5.7126584620263753E-3</v>
      </c>
      <c r="G68" s="204">
        <f t="shared" si="66"/>
        <v>5.7126584620263753E-3</v>
      </c>
      <c r="H68" s="204">
        <f t="shared" si="72"/>
        <v>5.7126584620263753E-3</v>
      </c>
      <c r="I68" s="204">
        <f t="shared" si="67"/>
        <v>5.7126584620263753E-3</v>
      </c>
      <c r="J68" s="204">
        <f t="shared" si="68"/>
        <v>5.7126584620263753E-3</v>
      </c>
      <c r="K68" s="204">
        <f t="shared" si="69"/>
        <v>5.7126584620263753E-3</v>
      </c>
      <c r="L68" s="204">
        <f t="shared" si="70"/>
        <v>5.7126584620263753E-3</v>
      </c>
      <c r="M68" s="204">
        <f t="shared" si="73"/>
        <v>5.7126584620263753E-3</v>
      </c>
      <c r="N68" s="204">
        <f t="shared" si="74"/>
        <v>5.7126584620263753E-3</v>
      </c>
      <c r="O68" s="364" t="str">
        <f t="shared" si="77"/>
        <v>0%</v>
      </c>
      <c r="P68" s="213">
        <f t="shared" si="71"/>
        <v>5.7126584620263753E-3</v>
      </c>
      <c r="Q68" s="92">
        <f t="shared" si="71"/>
        <v>5.7126584620263762E-3</v>
      </c>
      <c r="R68" s="92">
        <f t="shared" si="71"/>
        <v>5.7126584620263753E-3</v>
      </c>
      <c r="S68" s="92">
        <f t="shared" si="71"/>
        <v>5.7126584620263762E-3</v>
      </c>
      <c r="T68" s="92">
        <f t="shared" si="71"/>
        <v>0</v>
      </c>
      <c r="U68" s="92"/>
      <c r="AA68" s="154"/>
    </row>
    <row r="69" spans="1:27" x14ac:dyDescent="0.15">
      <c r="A69" s="42" t="s">
        <v>49</v>
      </c>
      <c r="B69" s="53">
        <f t="shared" si="61"/>
        <v>4.524054513579942E-3</v>
      </c>
      <c r="C69" s="53">
        <f t="shared" si="62"/>
        <v>1.524054513579942E-3</v>
      </c>
      <c r="D69" s="53">
        <f t="shared" si="63"/>
        <v>1.524054513579942E-3</v>
      </c>
      <c r="E69" s="53">
        <f t="shared" si="64"/>
        <v>1.524054513579942E-3</v>
      </c>
      <c r="F69" s="53">
        <f t="shared" si="65"/>
        <v>1.524054513579942E-3</v>
      </c>
      <c r="G69" s="204">
        <f t="shared" si="66"/>
        <v>1.524054513579942E-3</v>
      </c>
      <c r="H69" s="204">
        <f t="shared" si="72"/>
        <v>1.524054513579942E-3</v>
      </c>
      <c r="I69" s="204">
        <f t="shared" si="67"/>
        <v>1.524054513579942E-3</v>
      </c>
      <c r="J69" s="204">
        <f t="shared" si="68"/>
        <v>1.524054513579942E-3</v>
      </c>
      <c r="K69" s="204">
        <f t="shared" si="69"/>
        <v>1.524054513579942E-3</v>
      </c>
      <c r="L69" s="204">
        <f t="shared" si="70"/>
        <v>1.524054513579942E-3</v>
      </c>
      <c r="M69" s="204">
        <f t="shared" si="73"/>
        <v>1.524054513579942E-3</v>
      </c>
      <c r="N69" s="204">
        <f t="shared" si="74"/>
        <v>1.524054513579942E-3</v>
      </c>
      <c r="O69" s="364" t="str">
        <f t="shared" si="77"/>
        <v>0%</v>
      </c>
      <c r="P69" s="213">
        <f t="shared" si="71"/>
        <v>1.6804855680411239E-3</v>
      </c>
      <c r="Q69" s="92">
        <f t="shared" si="71"/>
        <v>1.524054513579942E-3</v>
      </c>
      <c r="R69" s="92">
        <f t="shared" si="71"/>
        <v>1.5240545135799418E-3</v>
      </c>
      <c r="S69" s="92">
        <f t="shared" si="71"/>
        <v>1.5240545135799418E-3</v>
      </c>
      <c r="T69" s="92">
        <f t="shared" si="71"/>
        <v>0</v>
      </c>
      <c r="U69" s="92"/>
      <c r="AA69" s="154"/>
    </row>
    <row r="70" spans="1:27" x14ac:dyDescent="0.15">
      <c r="A70" s="42" t="s">
        <v>50</v>
      </c>
      <c r="B70" s="53">
        <f t="shared" si="61"/>
        <v>1.7619127324623611E-5</v>
      </c>
      <c r="C70" s="53">
        <f t="shared" si="62"/>
        <v>1.7619127324623611E-5</v>
      </c>
      <c r="D70" s="53">
        <f t="shared" si="63"/>
        <v>1.7619127324623611E-5</v>
      </c>
      <c r="E70" s="53">
        <f t="shared" si="64"/>
        <v>1.7619127324623611E-5</v>
      </c>
      <c r="F70" s="53">
        <f t="shared" si="65"/>
        <v>1.7619127324623611E-5</v>
      </c>
      <c r="G70" s="204">
        <f t="shared" si="66"/>
        <v>1.7619127324623611E-5</v>
      </c>
      <c r="H70" s="204">
        <f t="shared" si="72"/>
        <v>1.7619127324623611E-5</v>
      </c>
      <c r="I70" s="204">
        <f t="shared" si="67"/>
        <v>1.7619127324623611E-5</v>
      </c>
      <c r="J70" s="204">
        <f t="shared" si="68"/>
        <v>1.7619127324623611E-5</v>
      </c>
      <c r="K70" s="204">
        <f t="shared" si="69"/>
        <v>1.7619127324623611E-5</v>
      </c>
      <c r="L70" s="204">
        <f t="shared" si="70"/>
        <v>1.7619127324623611E-5</v>
      </c>
      <c r="M70" s="204">
        <f t="shared" si="73"/>
        <v>1.7619127324623611E-5</v>
      </c>
      <c r="N70" s="204">
        <f t="shared" si="74"/>
        <v>1.7619127324623611E-5</v>
      </c>
      <c r="O70" s="364" t="str">
        <f t="shared" si="77"/>
        <v>0%</v>
      </c>
      <c r="P70" s="213">
        <f t="shared" si="71"/>
        <v>1.7619127324623611E-5</v>
      </c>
      <c r="Q70" s="92">
        <f t="shared" si="71"/>
        <v>1.7619127324623611E-5</v>
      </c>
      <c r="R70" s="92">
        <f t="shared" si="71"/>
        <v>1.7619127324623611E-5</v>
      </c>
      <c r="S70" s="92">
        <f t="shared" si="71"/>
        <v>1.7619127324623611E-5</v>
      </c>
      <c r="T70" s="92">
        <f t="shared" si="71"/>
        <v>0</v>
      </c>
      <c r="U70" s="92"/>
      <c r="AA70" s="154"/>
    </row>
    <row r="71" spans="1:27" x14ac:dyDescent="0.15">
      <c r="A71" s="42" t="s">
        <v>51</v>
      </c>
      <c r="B71" s="53">
        <f t="shared" si="61"/>
        <v>1.3302441130090827E-3</v>
      </c>
      <c r="C71" s="53">
        <f t="shared" si="62"/>
        <v>1.3302441130090827E-3</v>
      </c>
      <c r="D71" s="53">
        <f t="shared" si="63"/>
        <v>1.3302441130090827E-3</v>
      </c>
      <c r="E71" s="53">
        <f t="shared" si="64"/>
        <v>1.3302441130090827E-3</v>
      </c>
      <c r="F71" s="53">
        <f t="shared" si="65"/>
        <v>1.3302441130090827E-3</v>
      </c>
      <c r="G71" s="204">
        <f t="shared" si="66"/>
        <v>1.3302441130090827E-3</v>
      </c>
      <c r="H71" s="204">
        <f t="shared" si="72"/>
        <v>1.3302441130090827E-3</v>
      </c>
      <c r="I71" s="204">
        <f t="shared" si="67"/>
        <v>1.3302441130090827E-3</v>
      </c>
      <c r="J71" s="204">
        <f t="shared" si="68"/>
        <v>1.3302441130090827E-3</v>
      </c>
      <c r="K71" s="204">
        <f t="shared" si="69"/>
        <v>1.3302441130090827E-3</v>
      </c>
      <c r="L71" s="204">
        <f t="shared" si="70"/>
        <v>1.3302441130090827E-3</v>
      </c>
      <c r="M71" s="204">
        <f t="shared" si="73"/>
        <v>1.3302441130090827E-3</v>
      </c>
      <c r="N71" s="204">
        <f t="shared" si="74"/>
        <v>1.3302441130090827E-3</v>
      </c>
      <c r="O71" s="364" t="str">
        <f t="shared" si="77"/>
        <v>0%</v>
      </c>
      <c r="P71" s="213">
        <f t="shared" ref="P71:T86" si="78">IF(P$53=0,0%,SUMPRODUCT(($B$50:$O$50=P$50)*$B$53:$O$53*$B71:$O71)/P$53)</f>
        <v>1.3302441130090827E-3</v>
      </c>
      <c r="Q71" s="92">
        <f t="shared" si="78"/>
        <v>1.3302441130090827E-3</v>
      </c>
      <c r="R71" s="92">
        <f t="shared" si="78"/>
        <v>1.3302441130090825E-3</v>
      </c>
      <c r="S71" s="92">
        <f t="shared" si="78"/>
        <v>1.3302441130090827E-3</v>
      </c>
      <c r="T71" s="92">
        <f t="shared" si="78"/>
        <v>0</v>
      </c>
      <c r="U71" s="92"/>
      <c r="AA71" s="154"/>
    </row>
    <row r="72" spans="1:27" x14ac:dyDescent="0.15">
      <c r="A72" s="42" t="s">
        <v>455</v>
      </c>
      <c r="B72" s="53">
        <f t="shared" si="61"/>
        <v>0</v>
      </c>
      <c r="C72" s="53">
        <f t="shared" si="62"/>
        <v>0</v>
      </c>
      <c r="D72" s="53">
        <f t="shared" si="63"/>
        <v>0</v>
      </c>
      <c r="E72" s="53">
        <f t="shared" si="64"/>
        <v>0</v>
      </c>
      <c r="F72" s="53">
        <f t="shared" si="65"/>
        <v>0</v>
      </c>
      <c r="G72" s="204">
        <f t="shared" si="66"/>
        <v>0</v>
      </c>
      <c r="H72" s="204">
        <f t="shared" si="72"/>
        <v>0</v>
      </c>
      <c r="I72" s="204">
        <f t="shared" si="67"/>
        <v>0</v>
      </c>
      <c r="J72" s="204">
        <f t="shared" si="68"/>
        <v>0</v>
      </c>
      <c r="K72" s="204">
        <f t="shared" si="69"/>
        <v>0</v>
      </c>
      <c r="L72" s="204">
        <f t="shared" si="70"/>
        <v>0</v>
      </c>
      <c r="M72" s="204">
        <f t="shared" si="73"/>
        <v>0</v>
      </c>
      <c r="N72" s="204">
        <f t="shared" si="74"/>
        <v>0</v>
      </c>
      <c r="O72" s="364" t="str">
        <f t="shared" si="77"/>
        <v>0%</v>
      </c>
      <c r="P72" s="213">
        <f t="shared" si="78"/>
        <v>0</v>
      </c>
      <c r="Q72" s="92">
        <f t="shared" si="78"/>
        <v>0</v>
      </c>
      <c r="R72" s="92">
        <f t="shared" si="78"/>
        <v>0</v>
      </c>
      <c r="S72" s="92">
        <f t="shared" si="78"/>
        <v>0</v>
      </c>
      <c r="T72" s="92">
        <f t="shared" si="78"/>
        <v>0</v>
      </c>
      <c r="U72" s="92"/>
      <c r="AA72" s="154"/>
    </row>
    <row r="73" spans="1:27" x14ac:dyDescent="0.15">
      <c r="A73" s="72" t="s">
        <v>29</v>
      </c>
      <c r="B73" s="61">
        <f t="shared" si="61"/>
        <v>0</v>
      </c>
      <c r="C73" s="61">
        <f t="shared" si="62"/>
        <v>0</v>
      </c>
      <c r="D73" s="61">
        <f t="shared" si="63"/>
        <v>0</v>
      </c>
      <c r="E73" s="61">
        <f t="shared" si="64"/>
        <v>0</v>
      </c>
      <c r="F73" s="61">
        <f t="shared" si="65"/>
        <v>0</v>
      </c>
      <c r="G73" s="205">
        <f t="shared" si="66"/>
        <v>0</v>
      </c>
      <c r="H73" s="205">
        <f t="shared" si="72"/>
        <v>0</v>
      </c>
      <c r="I73" s="205">
        <f t="shared" si="67"/>
        <v>0</v>
      </c>
      <c r="J73" s="205">
        <f t="shared" si="68"/>
        <v>0</v>
      </c>
      <c r="K73" s="205">
        <f t="shared" si="69"/>
        <v>0</v>
      </c>
      <c r="L73" s="205">
        <f t="shared" si="70"/>
        <v>0</v>
      </c>
      <c r="M73" s="205">
        <f t="shared" si="73"/>
        <v>0</v>
      </c>
      <c r="N73" s="205">
        <f t="shared" si="74"/>
        <v>0</v>
      </c>
      <c r="O73" s="364" t="str">
        <f t="shared" si="77"/>
        <v>0%</v>
      </c>
      <c r="P73" s="213">
        <f t="shared" si="78"/>
        <v>0</v>
      </c>
      <c r="Q73" s="92">
        <f t="shared" si="78"/>
        <v>0</v>
      </c>
      <c r="R73" s="92">
        <f t="shared" si="78"/>
        <v>0</v>
      </c>
      <c r="S73" s="92">
        <f t="shared" si="78"/>
        <v>0</v>
      </c>
      <c r="T73" s="92">
        <f t="shared" si="78"/>
        <v>0</v>
      </c>
      <c r="U73" s="92"/>
      <c r="AA73" s="154"/>
    </row>
    <row r="74" spans="1:27" x14ac:dyDescent="0.15">
      <c r="A74" s="76" t="s">
        <v>28</v>
      </c>
      <c r="B74" s="93">
        <f t="shared" si="61"/>
        <v>0</v>
      </c>
      <c r="C74" s="93">
        <f t="shared" si="62"/>
        <v>0</v>
      </c>
      <c r="D74" s="93">
        <f t="shared" si="63"/>
        <v>0</v>
      </c>
      <c r="E74" s="93">
        <f t="shared" si="64"/>
        <v>0</v>
      </c>
      <c r="F74" s="93">
        <f t="shared" si="65"/>
        <v>0</v>
      </c>
      <c r="G74" s="206">
        <f t="shared" si="66"/>
        <v>0</v>
      </c>
      <c r="H74" s="206">
        <f t="shared" si="72"/>
        <v>0</v>
      </c>
      <c r="I74" s="206">
        <f t="shared" si="67"/>
        <v>0</v>
      </c>
      <c r="J74" s="206">
        <f t="shared" si="68"/>
        <v>0</v>
      </c>
      <c r="K74" s="206">
        <f t="shared" si="69"/>
        <v>0</v>
      </c>
      <c r="L74" s="206">
        <f t="shared" si="70"/>
        <v>0</v>
      </c>
      <c r="M74" s="206">
        <f t="shared" si="73"/>
        <v>0</v>
      </c>
      <c r="N74" s="206">
        <f t="shared" si="74"/>
        <v>0</v>
      </c>
      <c r="O74" s="364" t="str">
        <f t="shared" si="77"/>
        <v>0%</v>
      </c>
      <c r="P74" s="213">
        <f t="shared" si="78"/>
        <v>0</v>
      </c>
      <c r="Q74" s="92">
        <f t="shared" si="78"/>
        <v>0</v>
      </c>
      <c r="R74" s="92">
        <f t="shared" si="78"/>
        <v>0</v>
      </c>
      <c r="S74" s="92">
        <f t="shared" si="78"/>
        <v>0</v>
      </c>
      <c r="T74" s="92">
        <f t="shared" si="78"/>
        <v>0</v>
      </c>
      <c r="U74" s="92"/>
      <c r="AA74" s="154"/>
    </row>
    <row r="75" spans="1:27" x14ac:dyDescent="0.15">
      <c r="A75" s="65" t="s">
        <v>37</v>
      </c>
      <c r="B75" s="39">
        <f t="shared" si="61"/>
        <v>0.99827028798463602</v>
      </c>
      <c r="C75" s="39">
        <f t="shared" si="62"/>
        <v>0.99827028798463602</v>
      </c>
      <c r="D75" s="39">
        <f t="shared" si="63"/>
        <v>0.99827028798463602</v>
      </c>
      <c r="E75" s="39">
        <f t="shared" si="64"/>
        <v>0.99827028798463602</v>
      </c>
      <c r="F75" s="39">
        <f t="shared" si="65"/>
        <v>0.99827028798463602</v>
      </c>
      <c r="G75" s="207">
        <f t="shared" si="66"/>
        <v>0.99827028798463602</v>
      </c>
      <c r="H75" s="207">
        <f t="shared" si="72"/>
        <v>0.99827028798463602</v>
      </c>
      <c r="I75" s="207">
        <f t="shared" si="67"/>
        <v>0.99827028798463602</v>
      </c>
      <c r="J75" s="207">
        <f t="shared" si="68"/>
        <v>0.99827028798463602</v>
      </c>
      <c r="K75" s="207">
        <f t="shared" si="69"/>
        <v>0.99827028798463602</v>
      </c>
      <c r="L75" s="207">
        <f t="shared" si="70"/>
        <v>0.99827028798463602</v>
      </c>
      <c r="M75" s="207">
        <f t="shared" si="73"/>
        <v>0.99827028798463602</v>
      </c>
      <c r="N75" s="207">
        <f t="shared" si="74"/>
        <v>0.99827028798463602</v>
      </c>
      <c r="O75" s="366">
        <f>O76*99.96%</f>
        <v>0</v>
      </c>
      <c r="P75" s="225">
        <f t="shared" si="78"/>
        <v>0.99827028798463602</v>
      </c>
      <c r="Q75" s="226">
        <f t="shared" si="78"/>
        <v>0.99827028798463602</v>
      </c>
      <c r="R75" s="226">
        <f t="shared" si="78"/>
        <v>0.99827028798463591</v>
      </c>
      <c r="S75" s="226">
        <f t="shared" si="78"/>
        <v>0.99827028798463602</v>
      </c>
      <c r="T75" s="226">
        <f t="shared" si="78"/>
        <v>0</v>
      </c>
      <c r="U75" s="226"/>
      <c r="AA75" s="154"/>
    </row>
    <row r="76" spans="1:27" x14ac:dyDescent="0.35">
      <c r="A76" s="40" t="s">
        <v>458</v>
      </c>
      <c r="B76" s="41">
        <f t="shared" si="61"/>
        <v>0.99866975588699092</v>
      </c>
      <c r="C76" s="41">
        <f t="shared" si="62"/>
        <v>0.99866975588699092</v>
      </c>
      <c r="D76" s="41">
        <f t="shared" si="63"/>
        <v>0.99866975588699092</v>
      </c>
      <c r="E76" s="41">
        <f t="shared" si="64"/>
        <v>0.99866975588699092</v>
      </c>
      <c r="F76" s="41">
        <f t="shared" si="65"/>
        <v>0.99866975588699092</v>
      </c>
      <c r="G76" s="208">
        <f t="shared" si="66"/>
        <v>0.99866975588699092</v>
      </c>
      <c r="H76" s="208">
        <f t="shared" si="72"/>
        <v>0.99866975588699092</v>
      </c>
      <c r="I76" s="208">
        <f t="shared" si="67"/>
        <v>0.99866975588699092</v>
      </c>
      <c r="J76" s="208">
        <f t="shared" si="68"/>
        <v>0.99866975588699092</v>
      </c>
      <c r="K76" s="208">
        <f t="shared" si="69"/>
        <v>0.99866975588699092</v>
      </c>
      <c r="L76" s="208">
        <f t="shared" si="70"/>
        <v>0.99866975588699092</v>
      </c>
      <c r="M76" s="208">
        <f t="shared" si="73"/>
        <v>0.99866975588699092</v>
      </c>
      <c r="N76" s="208">
        <f t="shared" si="74"/>
        <v>0.99866975588699092</v>
      </c>
      <c r="O76" s="364">
        <f t="shared" ref="O76:O83" si="79">_xlfn.IFNA(VLOOKUP(A76,$W$52:$Y$86,2,0),"0%")</f>
        <v>0</v>
      </c>
      <c r="P76" s="225">
        <f t="shared" si="78"/>
        <v>0.99866975588699103</v>
      </c>
      <c r="Q76" s="226">
        <f t="shared" si="78"/>
        <v>0.99866975588699092</v>
      </c>
      <c r="R76" s="226">
        <f t="shared" si="78"/>
        <v>0.99866975588699081</v>
      </c>
      <c r="S76" s="226">
        <f t="shared" si="78"/>
        <v>0.99866975588699092</v>
      </c>
      <c r="T76" s="226">
        <f t="shared" si="78"/>
        <v>0</v>
      </c>
      <c r="U76" s="226"/>
      <c r="AA76" s="154"/>
    </row>
    <row r="77" spans="1:27" x14ac:dyDescent="0.15">
      <c r="A77" s="42" t="s">
        <v>52</v>
      </c>
      <c r="B77" s="53">
        <f t="shared" si="61"/>
        <v>0</v>
      </c>
      <c r="C77" s="53">
        <f t="shared" si="62"/>
        <v>0</v>
      </c>
      <c r="D77" s="53">
        <f t="shared" si="63"/>
        <v>0</v>
      </c>
      <c r="E77" s="53">
        <f t="shared" si="64"/>
        <v>0</v>
      </c>
      <c r="F77" s="53">
        <f t="shared" si="65"/>
        <v>0</v>
      </c>
      <c r="G77" s="204">
        <f t="shared" si="66"/>
        <v>0</v>
      </c>
      <c r="H77" s="204">
        <f t="shared" si="72"/>
        <v>0</v>
      </c>
      <c r="I77" s="204">
        <f t="shared" si="67"/>
        <v>0</v>
      </c>
      <c r="J77" s="204">
        <f t="shared" si="68"/>
        <v>0</v>
      </c>
      <c r="K77" s="204">
        <f t="shared" si="69"/>
        <v>0</v>
      </c>
      <c r="L77" s="204">
        <f t="shared" si="70"/>
        <v>0</v>
      </c>
      <c r="M77" s="204">
        <f t="shared" si="73"/>
        <v>0</v>
      </c>
      <c r="N77" s="204">
        <f t="shared" si="74"/>
        <v>0</v>
      </c>
      <c r="O77" s="364" t="str">
        <f t="shared" si="79"/>
        <v>0%</v>
      </c>
      <c r="P77" s="213">
        <f t="shared" si="78"/>
        <v>0</v>
      </c>
      <c r="Q77" s="92">
        <f t="shared" si="78"/>
        <v>0</v>
      </c>
      <c r="R77" s="92">
        <f t="shared" si="78"/>
        <v>0</v>
      </c>
      <c r="S77" s="92">
        <f t="shared" si="78"/>
        <v>0</v>
      </c>
      <c r="T77" s="92">
        <f t="shared" si="78"/>
        <v>0</v>
      </c>
      <c r="U77" s="92"/>
      <c r="AA77" s="154"/>
    </row>
    <row r="78" spans="1:27" x14ac:dyDescent="0.15">
      <c r="A78" s="42" t="s">
        <v>545</v>
      </c>
      <c r="B78" s="53">
        <f t="shared" si="61"/>
        <v>1.0659572031397285E-3</v>
      </c>
      <c r="C78" s="53">
        <f t="shared" si="62"/>
        <v>1.0659572031397285E-3</v>
      </c>
      <c r="D78" s="53">
        <f t="shared" si="63"/>
        <v>1.0659572031397285E-3</v>
      </c>
      <c r="E78" s="53">
        <f t="shared" si="64"/>
        <v>1.0659572031397285E-3</v>
      </c>
      <c r="F78" s="53">
        <f t="shared" si="65"/>
        <v>1.0659572031397285E-3</v>
      </c>
      <c r="G78" s="204">
        <f t="shared" si="66"/>
        <v>1.0659572031397285E-3</v>
      </c>
      <c r="H78" s="204">
        <f t="shared" si="72"/>
        <v>1.0659572031397285E-3</v>
      </c>
      <c r="I78" s="204">
        <f t="shared" si="67"/>
        <v>1.0659572031397285E-3</v>
      </c>
      <c r="J78" s="204">
        <f t="shared" si="68"/>
        <v>1.0659572031397285E-3</v>
      </c>
      <c r="K78" s="204">
        <f t="shared" si="69"/>
        <v>1.0659572031397285E-3</v>
      </c>
      <c r="L78" s="204">
        <f t="shared" si="70"/>
        <v>1.0659572031397285E-3</v>
      </c>
      <c r="M78" s="204">
        <f t="shared" si="73"/>
        <v>1.0659572031397285E-3</v>
      </c>
      <c r="N78" s="204">
        <f t="shared" si="74"/>
        <v>1.0659572031397285E-3</v>
      </c>
      <c r="O78" s="364" t="str">
        <f t="shared" si="79"/>
        <v>0%</v>
      </c>
      <c r="P78" s="213">
        <f t="shared" si="78"/>
        <v>1.0659572031397285E-3</v>
      </c>
      <c r="Q78" s="92">
        <f t="shared" si="78"/>
        <v>1.0659572031397285E-3</v>
      </c>
      <c r="R78" s="92">
        <f t="shared" si="78"/>
        <v>1.0659572031397285E-3</v>
      </c>
      <c r="S78" s="92">
        <f t="shared" si="78"/>
        <v>1.0659572031397283E-3</v>
      </c>
      <c r="T78" s="92">
        <f t="shared" si="78"/>
        <v>0</v>
      </c>
      <c r="U78" s="92"/>
      <c r="AA78" s="154"/>
    </row>
    <row r="79" spans="1:27" x14ac:dyDescent="0.15">
      <c r="A79" s="42" t="s">
        <v>544</v>
      </c>
      <c r="B79" s="53">
        <f t="shared" si="61"/>
        <v>7.0476509298494444E-5</v>
      </c>
      <c r="C79" s="53">
        <f t="shared" si="62"/>
        <v>7.0476509298494444E-5</v>
      </c>
      <c r="D79" s="53">
        <f t="shared" si="63"/>
        <v>7.0476509298494444E-5</v>
      </c>
      <c r="E79" s="53">
        <f t="shared" si="64"/>
        <v>7.0476509298494444E-5</v>
      </c>
      <c r="F79" s="53">
        <f t="shared" si="65"/>
        <v>7.0476509298494444E-5</v>
      </c>
      <c r="G79" s="204">
        <f t="shared" si="66"/>
        <v>7.0476509298494444E-5</v>
      </c>
      <c r="H79" s="204">
        <f t="shared" si="72"/>
        <v>7.0476509298494444E-5</v>
      </c>
      <c r="I79" s="204">
        <f t="shared" si="67"/>
        <v>7.0476509298494444E-5</v>
      </c>
      <c r="J79" s="204">
        <f t="shared" si="68"/>
        <v>7.0476509298494444E-5</v>
      </c>
      <c r="K79" s="204">
        <f t="shared" si="69"/>
        <v>7.0476509298494444E-5</v>
      </c>
      <c r="L79" s="204">
        <f t="shared" si="70"/>
        <v>7.0476509298494444E-5</v>
      </c>
      <c r="M79" s="204">
        <f t="shared" si="73"/>
        <v>7.0476509298494444E-5</v>
      </c>
      <c r="N79" s="204">
        <f t="shared" si="74"/>
        <v>7.0476509298494444E-5</v>
      </c>
      <c r="O79" s="364" t="str">
        <f t="shared" si="79"/>
        <v>0%</v>
      </c>
      <c r="P79" s="213">
        <f t="shared" si="78"/>
        <v>7.0476509298494444E-5</v>
      </c>
      <c r="Q79" s="92">
        <f t="shared" si="78"/>
        <v>7.0476509298494444E-5</v>
      </c>
      <c r="R79" s="92">
        <f t="shared" si="78"/>
        <v>7.0476509298494444E-5</v>
      </c>
      <c r="S79" s="92">
        <f t="shared" si="78"/>
        <v>7.0476509298494444E-5</v>
      </c>
      <c r="T79" s="92">
        <f t="shared" si="78"/>
        <v>0</v>
      </c>
      <c r="U79" s="92"/>
      <c r="AA79" s="154"/>
    </row>
    <row r="80" spans="1:27" x14ac:dyDescent="0.15">
      <c r="A80" s="42" t="s">
        <v>53</v>
      </c>
      <c r="B80" s="53">
        <f t="shared" si="61"/>
        <v>7.9286072960806246E-5</v>
      </c>
      <c r="C80" s="53">
        <f t="shared" si="62"/>
        <v>7.9286072960806246E-5</v>
      </c>
      <c r="D80" s="53">
        <f t="shared" si="63"/>
        <v>7.9286072960806246E-5</v>
      </c>
      <c r="E80" s="53">
        <f t="shared" si="64"/>
        <v>7.9286072960806246E-5</v>
      </c>
      <c r="F80" s="53">
        <f t="shared" si="65"/>
        <v>7.9286072960806246E-5</v>
      </c>
      <c r="G80" s="204">
        <f t="shared" si="66"/>
        <v>7.9286072960806246E-5</v>
      </c>
      <c r="H80" s="204">
        <f t="shared" si="72"/>
        <v>7.9286072960806246E-5</v>
      </c>
      <c r="I80" s="204">
        <f t="shared" si="67"/>
        <v>7.9286072960806246E-5</v>
      </c>
      <c r="J80" s="204">
        <f t="shared" si="68"/>
        <v>7.9286072960806246E-5</v>
      </c>
      <c r="K80" s="204">
        <f t="shared" si="69"/>
        <v>7.9286072960806246E-5</v>
      </c>
      <c r="L80" s="204">
        <f t="shared" si="70"/>
        <v>7.9286072960806246E-5</v>
      </c>
      <c r="M80" s="204">
        <f t="shared" si="73"/>
        <v>7.9286072960806246E-5</v>
      </c>
      <c r="N80" s="204">
        <f t="shared" si="74"/>
        <v>7.9286072960806246E-5</v>
      </c>
      <c r="O80" s="364" t="str">
        <f t="shared" si="79"/>
        <v>0%</v>
      </c>
      <c r="P80" s="213">
        <f t="shared" si="78"/>
        <v>7.9286072960806246E-5</v>
      </c>
      <c r="Q80" s="92">
        <f t="shared" si="78"/>
        <v>7.9286072960806233E-5</v>
      </c>
      <c r="R80" s="92">
        <f t="shared" si="78"/>
        <v>7.9286072960806246E-5</v>
      </c>
      <c r="S80" s="92">
        <f t="shared" si="78"/>
        <v>7.928607296080626E-5</v>
      </c>
      <c r="T80" s="92">
        <f t="shared" si="78"/>
        <v>0</v>
      </c>
      <c r="U80" s="92"/>
      <c r="AA80" s="154"/>
    </row>
    <row r="81" spans="1:27" x14ac:dyDescent="0.15">
      <c r="A81" s="42" t="s">
        <v>54</v>
      </c>
      <c r="B81" s="53">
        <f t="shared" si="61"/>
        <v>1.1452432761005347E-4</v>
      </c>
      <c r="C81" s="53">
        <f t="shared" si="62"/>
        <v>1.1452432761005347E-4</v>
      </c>
      <c r="D81" s="53">
        <f t="shared" si="63"/>
        <v>1.1452432761005347E-4</v>
      </c>
      <c r="E81" s="53">
        <f t="shared" si="64"/>
        <v>1.1452432761005347E-4</v>
      </c>
      <c r="F81" s="53">
        <f t="shared" si="65"/>
        <v>1.1452432761005347E-4</v>
      </c>
      <c r="G81" s="204">
        <f t="shared" si="66"/>
        <v>1.1452432761005347E-4</v>
      </c>
      <c r="H81" s="204">
        <f t="shared" si="72"/>
        <v>1.1452432761005347E-4</v>
      </c>
      <c r="I81" s="204">
        <f t="shared" si="67"/>
        <v>1.1452432761005347E-4</v>
      </c>
      <c r="J81" s="204">
        <f t="shared" si="68"/>
        <v>1.1452432761005347E-4</v>
      </c>
      <c r="K81" s="204">
        <f t="shared" si="69"/>
        <v>1.1452432761005347E-4</v>
      </c>
      <c r="L81" s="204">
        <f t="shared" si="70"/>
        <v>1.1452432761005347E-4</v>
      </c>
      <c r="M81" s="204">
        <f t="shared" si="73"/>
        <v>1.1452432761005347E-4</v>
      </c>
      <c r="N81" s="204">
        <f t="shared" si="74"/>
        <v>1.1452432761005347E-4</v>
      </c>
      <c r="O81" s="364" t="str">
        <f t="shared" si="79"/>
        <v>0%</v>
      </c>
      <c r="P81" s="213">
        <f t="shared" si="78"/>
        <v>1.1452432761005347E-4</v>
      </c>
      <c r="Q81" s="92">
        <f t="shared" si="78"/>
        <v>1.1452432761005347E-4</v>
      </c>
      <c r="R81" s="92">
        <f t="shared" si="78"/>
        <v>1.1452432761005346E-4</v>
      </c>
      <c r="S81" s="92">
        <f t="shared" si="78"/>
        <v>1.1452432761005348E-4</v>
      </c>
      <c r="T81" s="92">
        <f t="shared" si="78"/>
        <v>0</v>
      </c>
      <c r="U81" s="92"/>
      <c r="AA81" s="154"/>
    </row>
    <row r="82" spans="1:27" x14ac:dyDescent="0.15">
      <c r="A82" s="72" t="s">
        <v>38</v>
      </c>
      <c r="B82" s="61">
        <f t="shared" si="61"/>
        <v>0</v>
      </c>
      <c r="C82" s="61">
        <f t="shared" si="62"/>
        <v>0</v>
      </c>
      <c r="D82" s="61">
        <f t="shared" si="63"/>
        <v>0</v>
      </c>
      <c r="E82" s="61">
        <f t="shared" si="64"/>
        <v>0</v>
      </c>
      <c r="F82" s="61">
        <f t="shared" si="65"/>
        <v>0</v>
      </c>
      <c r="G82" s="205">
        <f t="shared" si="66"/>
        <v>0</v>
      </c>
      <c r="H82" s="205">
        <f t="shared" si="72"/>
        <v>0</v>
      </c>
      <c r="I82" s="205">
        <f t="shared" si="67"/>
        <v>0</v>
      </c>
      <c r="J82" s="205">
        <f t="shared" si="68"/>
        <v>0</v>
      </c>
      <c r="K82" s="205">
        <f t="shared" si="69"/>
        <v>0</v>
      </c>
      <c r="L82" s="205">
        <f t="shared" si="70"/>
        <v>0</v>
      </c>
      <c r="M82" s="205">
        <f t="shared" si="73"/>
        <v>0</v>
      </c>
      <c r="N82" s="205">
        <f t="shared" si="74"/>
        <v>0</v>
      </c>
      <c r="O82" s="364" t="str">
        <f t="shared" si="79"/>
        <v>0%</v>
      </c>
      <c r="P82" s="213">
        <f t="shared" si="78"/>
        <v>0</v>
      </c>
      <c r="Q82" s="92">
        <f t="shared" si="78"/>
        <v>0</v>
      </c>
      <c r="R82" s="92">
        <f t="shared" si="78"/>
        <v>0</v>
      </c>
      <c r="S82" s="92">
        <f t="shared" si="78"/>
        <v>0</v>
      </c>
      <c r="T82" s="92">
        <f t="shared" si="78"/>
        <v>0</v>
      </c>
      <c r="U82" s="92"/>
      <c r="AA82" s="154"/>
    </row>
    <row r="83" spans="1:27" x14ac:dyDescent="0.15">
      <c r="A83" s="76" t="s">
        <v>28</v>
      </c>
      <c r="B83" s="93">
        <f t="shared" si="61"/>
        <v>0</v>
      </c>
      <c r="C83" s="93">
        <f t="shared" si="62"/>
        <v>0</v>
      </c>
      <c r="D83" s="93">
        <f t="shared" si="63"/>
        <v>0</v>
      </c>
      <c r="E83" s="93">
        <f t="shared" si="64"/>
        <v>0</v>
      </c>
      <c r="F83" s="93">
        <f t="shared" si="65"/>
        <v>0</v>
      </c>
      <c r="G83" s="206">
        <f t="shared" si="66"/>
        <v>0</v>
      </c>
      <c r="H83" s="206">
        <f t="shared" si="72"/>
        <v>0</v>
      </c>
      <c r="I83" s="206">
        <f t="shared" si="67"/>
        <v>0</v>
      </c>
      <c r="J83" s="206">
        <f t="shared" si="68"/>
        <v>0</v>
      </c>
      <c r="K83" s="206">
        <f t="shared" si="69"/>
        <v>0</v>
      </c>
      <c r="L83" s="206">
        <f t="shared" si="70"/>
        <v>0</v>
      </c>
      <c r="M83" s="206">
        <f t="shared" si="73"/>
        <v>0</v>
      </c>
      <c r="N83" s="206">
        <f t="shared" si="74"/>
        <v>0</v>
      </c>
      <c r="O83" s="364" t="str">
        <f t="shared" si="79"/>
        <v>0%</v>
      </c>
      <c r="P83" s="213">
        <f t="shared" si="78"/>
        <v>0</v>
      </c>
      <c r="Q83" s="92">
        <f t="shared" si="78"/>
        <v>0</v>
      </c>
      <c r="R83" s="92">
        <f t="shared" si="78"/>
        <v>0</v>
      </c>
      <c r="S83" s="92">
        <f t="shared" si="78"/>
        <v>0</v>
      </c>
      <c r="T83" s="92">
        <f t="shared" si="78"/>
        <v>0</v>
      </c>
      <c r="U83" s="92"/>
      <c r="AA83" s="154"/>
    </row>
    <row r="84" spans="1:27" x14ac:dyDescent="0.15">
      <c r="A84" s="65" t="s">
        <v>36</v>
      </c>
      <c r="B84" s="39">
        <f t="shared" si="61"/>
        <v>0.99893404279686027</v>
      </c>
      <c r="C84" s="39">
        <f t="shared" si="62"/>
        <v>0.99893404279686027</v>
      </c>
      <c r="D84" s="39">
        <f t="shared" si="63"/>
        <v>0.99893404279686027</v>
      </c>
      <c r="E84" s="39">
        <f t="shared" si="64"/>
        <v>0.99893404279686027</v>
      </c>
      <c r="F84" s="39">
        <f t="shared" si="65"/>
        <v>0.99893404279686027</v>
      </c>
      <c r="G84" s="207">
        <f t="shared" si="66"/>
        <v>0.99893404279686027</v>
      </c>
      <c r="H84" s="207">
        <f t="shared" si="72"/>
        <v>0.99893404279686027</v>
      </c>
      <c r="I84" s="207">
        <f t="shared" si="67"/>
        <v>0.99893404279686027</v>
      </c>
      <c r="J84" s="207">
        <f t="shared" si="68"/>
        <v>0.99893404279686027</v>
      </c>
      <c r="K84" s="207">
        <f t="shared" si="69"/>
        <v>0.99893404279686027</v>
      </c>
      <c r="L84" s="207">
        <f t="shared" si="70"/>
        <v>0.99893404279686027</v>
      </c>
      <c r="M84" s="207">
        <f t="shared" si="73"/>
        <v>0.99893404279686027</v>
      </c>
      <c r="N84" s="207">
        <f t="shared" si="74"/>
        <v>0.99893404279686027</v>
      </c>
      <c r="O84" s="364">
        <f>O85</f>
        <v>0</v>
      </c>
      <c r="P84" s="225">
        <f t="shared" si="78"/>
        <v>0.99893404279686027</v>
      </c>
      <c r="Q84" s="226">
        <f t="shared" si="78"/>
        <v>0.99893404279686027</v>
      </c>
      <c r="R84" s="226">
        <f t="shared" si="78"/>
        <v>0.99893404279686027</v>
      </c>
      <c r="S84" s="226">
        <f t="shared" si="78"/>
        <v>0.99893404279686027</v>
      </c>
      <c r="T84" s="226">
        <f t="shared" si="78"/>
        <v>0</v>
      </c>
      <c r="U84" s="226"/>
      <c r="AA84" s="154"/>
    </row>
    <row r="85" spans="1:27" x14ac:dyDescent="0.35">
      <c r="A85" s="40" t="s">
        <v>460</v>
      </c>
      <c r="B85" s="41">
        <f t="shared" si="61"/>
        <v>0.99893404279686027</v>
      </c>
      <c r="C85" s="41">
        <f t="shared" si="62"/>
        <v>0.99893404279686027</v>
      </c>
      <c r="D85" s="41">
        <f t="shared" si="63"/>
        <v>0.99893404279686027</v>
      </c>
      <c r="E85" s="41">
        <f t="shared" si="64"/>
        <v>0.99893404279686027</v>
      </c>
      <c r="F85" s="41">
        <f t="shared" si="65"/>
        <v>0.99893404279686027</v>
      </c>
      <c r="G85" s="208">
        <f t="shared" si="66"/>
        <v>0.99893404279686027</v>
      </c>
      <c r="H85" s="208">
        <f t="shared" si="72"/>
        <v>0.99893404279686027</v>
      </c>
      <c r="I85" s="208">
        <f t="shared" si="67"/>
        <v>0.99893404279686027</v>
      </c>
      <c r="J85" s="208">
        <f t="shared" si="68"/>
        <v>0.99893404279686027</v>
      </c>
      <c r="K85" s="208">
        <f t="shared" si="69"/>
        <v>0.99893404279686027</v>
      </c>
      <c r="L85" s="208">
        <f t="shared" si="70"/>
        <v>0.99893404279686027</v>
      </c>
      <c r="M85" s="208">
        <f t="shared" si="73"/>
        <v>0.99893404279686027</v>
      </c>
      <c r="N85" s="208">
        <f t="shared" si="74"/>
        <v>0.99893404279686027</v>
      </c>
      <c r="O85" s="364">
        <f t="shared" ref="O85:O94" si="80">_xlfn.IFNA(VLOOKUP(A85,$W$52:$Y$86,2,0),"0%")</f>
        <v>0</v>
      </c>
      <c r="P85" s="225">
        <f t="shared" si="78"/>
        <v>0.99893404279686027</v>
      </c>
      <c r="Q85" s="226">
        <f t="shared" si="78"/>
        <v>0.99893404279686027</v>
      </c>
      <c r="R85" s="226">
        <f t="shared" si="78"/>
        <v>0.99893404279686027</v>
      </c>
      <c r="S85" s="226">
        <f t="shared" si="78"/>
        <v>0.99893404279686027</v>
      </c>
      <c r="T85" s="226">
        <f t="shared" si="78"/>
        <v>0</v>
      </c>
      <c r="U85" s="226"/>
      <c r="AA85" s="154"/>
    </row>
    <row r="86" spans="1:27" x14ac:dyDescent="0.15">
      <c r="A86" s="42" t="s">
        <v>55</v>
      </c>
      <c r="B86" s="53">
        <f t="shared" si="61"/>
        <v>2.9952516451860141E-4</v>
      </c>
      <c r="C86" s="53">
        <f t="shared" si="62"/>
        <v>2.9952516451860141E-4</v>
      </c>
      <c r="D86" s="53">
        <f t="shared" si="63"/>
        <v>2.9952516451860141E-4</v>
      </c>
      <c r="E86" s="53">
        <f t="shared" si="64"/>
        <v>2.9952516451860141E-4</v>
      </c>
      <c r="F86" s="53">
        <f t="shared" si="65"/>
        <v>2.9952516451860141E-4</v>
      </c>
      <c r="G86" s="204">
        <f t="shared" si="66"/>
        <v>2.9952516451860141E-4</v>
      </c>
      <c r="H86" s="204">
        <f t="shared" si="72"/>
        <v>2.9952516451860141E-4</v>
      </c>
      <c r="I86" s="204">
        <f t="shared" si="67"/>
        <v>2.9952516451860141E-4</v>
      </c>
      <c r="J86" s="204">
        <f t="shared" si="68"/>
        <v>2.9952516451860141E-4</v>
      </c>
      <c r="K86" s="204">
        <f t="shared" si="69"/>
        <v>2.9952516451860141E-4</v>
      </c>
      <c r="L86" s="204">
        <f t="shared" si="70"/>
        <v>2.9952516451860141E-4</v>
      </c>
      <c r="M86" s="204">
        <f t="shared" si="73"/>
        <v>2.9952516451860141E-4</v>
      </c>
      <c r="N86" s="204">
        <f t="shared" si="74"/>
        <v>2.9952516451860141E-4</v>
      </c>
      <c r="O86" s="364" t="str">
        <f t="shared" si="80"/>
        <v>0%</v>
      </c>
      <c r="P86" s="213">
        <f t="shared" si="78"/>
        <v>2.9952516451860135E-4</v>
      </c>
      <c r="Q86" s="92">
        <f t="shared" si="78"/>
        <v>2.9952516451860141E-4</v>
      </c>
      <c r="R86" s="92">
        <f t="shared" si="78"/>
        <v>2.9952516451860141E-4</v>
      </c>
      <c r="S86" s="92">
        <f t="shared" si="78"/>
        <v>2.9952516451860141E-4</v>
      </c>
      <c r="T86" s="92">
        <f t="shared" si="78"/>
        <v>0</v>
      </c>
      <c r="U86" s="92"/>
      <c r="AA86" s="154"/>
    </row>
    <row r="87" spans="1:27" x14ac:dyDescent="0.15">
      <c r="A87" s="42" t="s">
        <v>56</v>
      </c>
      <c r="B87" s="53">
        <f t="shared" si="61"/>
        <v>7.9286072960806246E-5</v>
      </c>
      <c r="C87" s="53">
        <f t="shared" si="62"/>
        <v>7.9286072960806246E-5</v>
      </c>
      <c r="D87" s="53">
        <f t="shared" si="63"/>
        <v>7.9286072960806246E-5</v>
      </c>
      <c r="E87" s="53">
        <f t="shared" si="64"/>
        <v>7.9286072960806246E-5</v>
      </c>
      <c r="F87" s="53">
        <f t="shared" si="65"/>
        <v>7.9286072960806246E-5</v>
      </c>
      <c r="G87" s="204">
        <f t="shared" si="66"/>
        <v>7.9286072960806246E-5</v>
      </c>
      <c r="H87" s="204">
        <f t="shared" si="72"/>
        <v>7.9286072960806246E-5</v>
      </c>
      <c r="I87" s="204">
        <f t="shared" si="67"/>
        <v>7.9286072960806246E-5</v>
      </c>
      <c r="J87" s="204">
        <f t="shared" si="68"/>
        <v>7.9286072960806246E-5</v>
      </c>
      <c r="K87" s="204">
        <f t="shared" si="69"/>
        <v>7.9286072960806246E-5</v>
      </c>
      <c r="L87" s="204">
        <f t="shared" si="70"/>
        <v>7.9286072960806246E-5</v>
      </c>
      <c r="M87" s="204">
        <f t="shared" si="73"/>
        <v>7.9286072960806246E-5</v>
      </c>
      <c r="N87" s="204">
        <f t="shared" si="74"/>
        <v>7.9286072960806246E-5</v>
      </c>
      <c r="O87" s="364" t="str">
        <f t="shared" si="80"/>
        <v>0%</v>
      </c>
      <c r="P87" s="213">
        <f t="shared" ref="P87:T93" si="81">IF(P$53=0,0%,SUMPRODUCT(($B$50:$O$50=P$50)*$B$53:$O$53*$B87:$O87)/P$53)</f>
        <v>7.9286072960806246E-5</v>
      </c>
      <c r="Q87" s="92">
        <f t="shared" si="81"/>
        <v>7.9286072960806233E-5</v>
      </c>
      <c r="R87" s="92">
        <f t="shared" si="81"/>
        <v>7.9286072960806246E-5</v>
      </c>
      <c r="S87" s="92">
        <f t="shared" si="81"/>
        <v>7.928607296080626E-5</v>
      </c>
      <c r="T87" s="92">
        <f t="shared" si="81"/>
        <v>0</v>
      </c>
      <c r="U87" s="92"/>
      <c r="AA87" s="154"/>
    </row>
    <row r="88" spans="1:27" x14ac:dyDescent="0.15">
      <c r="A88" s="42" t="s">
        <v>57</v>
      </c>
      <c r="B88" s="53">
        <f t="shared" si="61"/>
        <v>1.7619127324623611E-5</v>
      </c>
      <c r="C88" s="53">
        <f t="shared" si="62"/>
        <v>1.7619127324623611E-5</v>
      </c>
      <c r="D88" s="53">
        <f t="shared" si="63"/>
        <v>1.7619127324623611E-5</v>
      </c>
      <c r="E88" s="53">
        <f t="shared" si="64"/>
        <v>1.7619127324623611E-5</v>
      </c>
      <c r="F88" s="53">
        <f t="shared" si="65"/>
        <v>1.7619127324623611E-5</v>
      </c>
      <c r="G88" s="204">
        <f t="shared" si="66"/>
        <v>1.7619127324623611E-5</v>
      </c>
      <c r="H88" s="204">
        <f t="shared" si="72"/>
        <v>1.7619127324623611E-5</v>
      </c>
      <c r="I88" s="204">
        <f t="shared" si="67"/>
        <v>1.7619127324623611E-5</v>
      </c>
      <c r="J88" s="204">
        <f t="shared" si="68"/>
        <v>1.7619127324623611E-5</v>
      </c>
      <c r="K88" s="204">
        <f t="shared" si="69"/>
        <v>1.7619127324623611E-5</v>
      </c>
      <c r="L88" s="204">
        <f t="shared" si="70"/>
        <v>1.7619127324623611E-5</v>
      </c>
      <c r="M88" s="204">
        <f t="shared" si="73"/>
        <v>1.7619127324623611E-5</v>
      </c>
      <c r="N88" s="204">
        <f t="shared" si="74"/>
        <v>1.7619127324623611E-5</v>
      </c>
      <c r="O88" s="364" t="str">
        <f t="shared" si="80"/>
        <v>0%</v>
      </c>
      <c r="P88" s="213">
        <f t="shared" si="81"/>
        <v>1.7619127324623611E-5</v>
      </c>
      <c r="Q88" s="92">
        <f t="shared" si="81"/>
        <v>1.7619127324623611E-5</v>
      </c>
      <c r="R88" s="92">
        <f t="shared" si="81"/>
        <v>1.7619127324623611E-5</v>
      </c>
      <c r="S88" s="92">
        <f t="shared" si="81"/>
        <v>1.7619127324623611E-5</v>
      </c>
      <c r="T88" s="92">
        <f t="shared" si="81"/>
        <v>0</v>
      </c>
      <c r="U88" s="92"/>
      <c r="AA88" s="154"/>
    </row>
    <row r="89" spans="1:27" x14ac:dyDescent="0.15">
      <c r="A89" s="42" t="s">
        <v>58</v>
      </c>
      <c r="B89" s="53">
        <f t="shared" si="61"/>
        <v>6.6952683833569723E-4</v>
      </c>
      <c r="C89" s="53">
        <f t="shared" si="62"/>
        <v>6.6952683833569723E-4</v>
      </c>
      <c r="D89" s="53">
        <f t="shared" si="63"/>
        <v>6.6952683833569723E-4</v>
      </c>
      <c r="E89" s="53">
        <f t="shared" si="64"/>
        <v>6.6952683833569723E-4</v>
      </c>
      <c r="F89" s="53">
        <f t="shared" si="65"/>
        <v>6.6952683833569723E-4</v>
      </c>
      <c r="G89" s="204">
        <f t="shared" si="66"/>
        <v>6.6952683833569723E-4</v>
      </c>
      <c r="H89" s="204">
        <f t="shared" si="72"/>
        <v>6.6952683833569723E-4</v>
      </c>
      <c r="I89" s="204">
        <f t="shared" si="67"/>
        <v>6.6952683833569723E-4</v>
      </c>
      <c r="J89" s="204">
        <f t="shared" si="68"/>
        <v>6.6952683833569723E-4</v>
      </c>
      <c r="K89" s="204">
        <f t="shared" si="69"/>
        <v>6.6952683833569723E-4</v>
      </c>
      <c r="L89" s="204">
        <f t="shared" si="70"/>
        <v>6.6952683833569723E-4</v>
      </c>
      <c r="M89" s="204">
        <f t="shared" si="73"/>
        <v>6.6952683833569723E-4</v>
      </c>
      <c r="N89" s="204">
        <f t="shared" si="74"/>
        <v>6.6952683833569723E-4</v>
      </c>
      <c r="O89" s="364" t="str">
        <f t="shared" si="80"/>
        <v>0%</v>
      </c>
      <c r="P89" s="213">
        <f t="shared" si="81"/>
        <v>6.6952683833569723E-4</v>
      </c>
      <c r="Q89" s="92">
        <f t="shared" si="81"/>
        <v>6.6952683833569723E-4</v>
      </c>
      <c r="R89" s="92">
        <f t="shared" si="81"/>
        <v>6.6952683833569723E-4</v>
      </c>
      <c r="S89" s="92">
        <f t="shared" si="81"/>
        <v>6.6952683833569723E-4</v>
      </c>
      <c r="T89" s="92">
        <f t="shared" si="81"/>
        <v>0</v>
      </c>
      <c r="U89" s="92"/>
      <c r="AA89" s="154"/>
    </row>
    <row r="90" spans="1:27" x14ac:dyDescent="0.15">
      <c r="A90" s="72" t="s">
        <v>39</v>
      </c>
      <c r="B90" s="61">
        <f t="shared" si="61"/>
        <v>0</v>
      </c>
      <c r="C90" s="61">
        <f t="shared" si="62"/>
        <v>0</v>
      </c>
      <c r="D90" s="61">
        <f t="shared" si="63"/>
        <v>0</v>
      </c>
      <c r="E90" s="61">
        <f t="shared" si="64"/>
        <v>0</v>
      </c>
      <c r="F90" s="61">
        <f t="shared" si="65"/>
        <v>0</v>
      </c>
      <c r="G90" s="205">
        <f t="shared" si="66"/>
        <v>0</v>
      </c>
      <c r="H90" s="205">
        <f t="shared" si="72"/>
        <v>0</v>
      </c>
      <c r="I90" s="205">
        <f t="shared" si="67"/>
        <v>0</v>
      </c>
      <c r="J90" s="205">
        <f t="shared" si="68"/>
        <v>0</v>
      </c>
      <c r="K90" s="205">
        <f t="shared" si="69"/>
        <v>0</v>
      </c>
      <c r="L90" s="205">
        <f t="shared" si="70"/>
        <v>0</v>
      </c>
      <c r="M90" s="205">
        <f t="shared" si="73"/>
        <v>0</v>
      </c>
      <c r="N90" s="205">
        <f t="shared" si="74"/>
        <v>0</v>
      </c>
      <c r="O90" s="364" t="str">
        <f t="shared" si="80"/>
        <v>0%</v>
      </c>
      <c r="P90" s="213">
        <f t="shared" si="81"/>
        <v>0</v>
      </c>
      <c r="Q90" s="92">
        <f t="shared" si="81"/>
        <v>0</v>
      </c>
      <c r="R90" s="92">
        <f t="shared" si="81"/>
        <v>0</v>
      </c>
      <c r="S90" s="92">
        <f t="shared" si="81"/>
        <v>0</v>
      </c>
      <c r="T90" s="92">
        <f t="shared" si="81"/>
        <v>0</v>
      </c>
      <c r="U90" s="92"/>
      <c r="AA90" s="154"/>
    </row>
    <row r="91" spans="1:27" x14ac:dyDescent="0.15">
      <c r="A91" s="76" t="s">
        <v>28</v>
      </c>
      <c r="B91" s="93">
        <f t="shared" si="61"/>
        <v>0</v>
      </c>
      <c r="C91" s="93">
        <f t="shared" si="62"/>
        <v>0</v>
      </c>
      <c r="D91" s="93">
        <f t="shared" si="63"/>
        <v>0</v>
      </c>
      <c r="E91" s="93">
        <f t="shared" si="64"/>
        <v>0</v>
      </c>
      <c r="F91" s="93">
        <f t="shared" si="65"/>
        <v>0</v>
      </c>
      <c r="G91" s="206">
        <f t="shared" si="66"/>
        <v>0</v>
      </c>
      <c r="H91" s="206">
        <f t="shared" si="72"/>
        <v>0</v>
      </c>
      <c r="I91" s="206">
        <f t="shared" si="67"/>
        <v>0</v>
      </c>
      <c r="J91" s="206">
        <f t="shared" si="68"/>
        <v>0</v>
      </c>
      <c r="K91" s="206">
        <f t="shared" si="69"/>
        <v>0</v>
      </c>
      <c r="L91" s="206">
        <f t="shared" si="70"/>
        <v>0</v>
      </c>
      <c r="M91" s="206">
        <f t="shared" si="73"/>
        <v>0</v>
      </c>
      <c r="N91" s="206">
        <f t="shared" si="74"/>
        <v>0</v>
      </c>
      <c r="O91" s="364" t="str">
        <f t="shared" si="80"/>
        <v>0%</v>
      </c>
      <c r="P91" s="213">
        <f t="shared" si="81"/>
        <v>0</v>
      </c>
      <c r="Q91" s="92">
        <f t="shared" si="81"/>
        <v>0</v>
      </c>
      <c r="R91" s="92">
        <f t="shared" si="81"/>
        <v>0</v>
      </c>
      <c r="S91" s="92">
        <f t="shared" si="81"/>
        <v>0</v>
      </c>
      <c r="T91" s="92">
        <f t="shared" si="81"/>
        <v>0</v>
      </c>
      <c r="U91" s="92"/>
      <c r="AA91" s="154"/>
    </row>
    <row r="92" spans="1:27" x14ac:dyDescent="0.15">
      <c r="A92" s="81" t="s">
        <v>478</v>
      </c>
      <c r="B92" s="8">
        <f>F46</f>
        <v>0.01</v>
      </c>
      <c r="C92" s="8">
        <f>K46</f>
        <v>6.0000000000000001E-3</v>
      </c>
      <c r="D92" s="8">
        <f>P46</f>
        <v>2E-3</v>
      </c>
      <c r="E92" s="8">
        <f>U46</f>
        <v>6.0000000000000001E-3</v>
      </c>
      <c r="F92" s="8">
        <f>Z46</f>
        <v>0</v>
      </c>
      <c r="G92" s="201">
        <f>AE46</f>
        <v>0</v>
      </c>
      <c r="H92" s="201">
        <f t="shared" si="72"/>
        <v>0</v>
      </c>
      <c r="I92" s="201">
        <f t="shared" si="67"/>
        <v>0</v>
      </c>
      <c r="J92" s="201">
        <f t="shared" si="68"/>
        <v>0</v>
      </c>
      <c r="K92" s="201">
        <f t="shared" si="69"/>
        <v>0</v>
      </c>
      <c r="L92" s="201">
        <f t="shared" si="70"/>
        <v>0</v>
      </c>
      <c r="M92" s="201">
        <f t="shared" si="73"/>
        <v>0</v>
      </c>
      <c r="N92" s="201">
        <f t="shared" si="74"/>
        <v>0</v>
      </c>
      <c r="O92" s="364" t="str">
        <f t="shared" si="80"/>
        <v>0%</v>
      </c>
      <c r="P92" s="213">
        <f t="shared" si="81"/>
        <v>4.0185399768250286E-3</v>
      </c>
      <c r="Q92" s="92">
        <f t="shared" si="81"/>
        <v>8.6301369863013696E-4</v>
      </c>
      <c r="R92" s="92">
        <f t="shared" si="81"/>
        <v>0</v>
      </c>
      <c r="S92" s="92">
        <f t="shared" si="81"/>
        <v>0</v>
      </c>
      <c r="T92" s="92">
        <f t="shared" si="81"/>
        <v>0</v>
      </c>
      <c r="U92" s="92"/>
      <c r="AA92" s="154"/>
    </row>
    <row r="93" spans="1:27" x14ac:dyDescent="0.15">
      <c r="A93" s="81" t="s">
        <v>479</v>
      </c>
      <c r="B93" s="8">
        <f>G46</f>
        <v>7.0578947368421061E-2</v>
      </c>
      <c r="C93" s="8">
        <f>L46</f>
        <v>3.0000000000000001E-3</v>
      </c>
      <c r="D93" s="8">
        <f>Q46</f>
        <v>0</v>
      </c>
      <c r="E93" s="8">
        <f>V46</f>
        <v>0</v>
      </c>
      <c r="F93" s="8">
        <f>AA46</f>
        <v>0</v>
      </c>
      <c r="G93" s="201">
        <f>AF46</f>
        <v>0</v>
      </c>
      <c r="H93" s="201">
        <f t="shared" si="72"/>
        <v>0</v>
      </c>
      <c r="I93" s="201">
        <f t="shared" si="67"/>
        <v>0</v>
      </c>
      <c r="J93" s="201">
        <f t="shared" si="68"/>
        <v>0</v>
      </c>
      <c r="K93" s="201">
        <f t="shared" si="69"/>
        <v>0</v>
      </c>
      <c r="L93" s="201">
        <f t="shared" si="70"/>
        <v>0</v>
      </c>
      <c r="M93" s="201">
        <f t="shared" si="73"/>
        <v>0</v>
      </c>
      <c r="N93" s="201">
        <f t="shared" si="74"/>
        <v>0</v>
      </c>
      <c r="O93" s="364" t="str">
        <f t="shared" si="80"/>
        <v>0%</v>
      </c>
      <c r="P93" s="213">
        <f t="shared" si="81"/>
        <v>4.8812892602305303E-3</v>
      </c>
      <c r="Q93" s="92">
        <f t="shared" si="81"/>
        <v>0</v>
      </c>
      <c r="R93" s="92">
        <f t="shared" si="81"/>
        <v>0</v>
      </c>
      <c r="S93" s="92">
        <f t="shared" si="81"/>
        <v>0</v>
      </c>
      <c r="T93" s="92">
        <f t="shared" si="81"/>
        <v>0</v>
      </c>
      <c r="U93" s="92"/>
      <c r="AA93" s="154"/>
    </row>
    <row r="94" spans="1:27" x14ac:dyDescent="0.15">
      <c r="O94" s="364" t="str">
        <f t="shared" si="80"/>
        <v>0%</v>
      </c>
    </row>
  </sheetData>
  <mergeCells count="33">
    <mergeCell ref="AS4:AW4"/>
    <mergeCell ref="AX4:BB4"/>
    <mergeCell ref="BC4:BG4"/>
    <mergeCell ref="A48:K48"/>
    <mergeCell ref="A49:O49"/>
    <mergeCell ref="P49:U49"/>
    <mergeCell ref="W49:X49"/>
    <mergeCell ref="E4:I4"/>
    <mergeCell ref="J4:N4"/>
    <mergeCell ref="O4:S4"/>
    <mergeCell ref="T4:X4"/>
    <mergeCell ref="Y4:AC4"/>
    <mergeCell ref="B2:C2"/>
    <mergeCell ref="D2:D3"/>
    <mergeCell ref="E2:M2"/>
    <mergeCell ref="E3:I3"/>
    <mergeCell ref="J3:N3"/>
    <mergeCell ref="O3:S3"/>
    <mergeCell ref="BH3:BL3"/>
    <mergeCell ref="BH4:BL4"/>
    <mergeCell ref="BM3:BQ3"/>
    <mergeCell ref="BM4:BQ4"/>
    <mergeCell ref="AX3:BB3"/>
    <mergeCell ref="BC3:BG3"/>
    <mergeCell ref="AD4:AH4"/>
    <mergeCell ref="AI4:AM4"/>
    <mergeCell ref="AN4:AR4"/>
    <mergeCell ref="T3:X3"/>
    <mergeCell ref="Y3:AC3"/>
    <mergeCell ref="AD3:AH3"/>
    <mergeCell ref="AI3:AM3"/>
    <mergeCell ref="AN3:AR3"/>
    <mergeCell ref="AS3:AW3"/>
  </mergeCells>
  <phoneticPr fontId="2" type="noConversion"/>
  <conditionalFormatting sqref="H21:I21">
    <cfRule type="cellIs" dxfId="11337" priority="415" operator="lessThan">
      <formula>#REF!</formula>
    </cfRule>
  </conditionalFormatting>
  <conditionalFormatting sqref="H9:I9">
    <cfRule type="cellIs" dxfId="11336" priority="417" operator="lessThan">
      <formula>#REF!</formula>
    </cfRule>
    <cfRule type="cellIs" dxfId="11335" priority="418" operator="greaterThan">
      <formula>#REF!</formula>
    </cfRule>
  </conditionalFormatting>
  <conditionalFormatting sqref="H10:I10">
    <cfRule type="cellIs" dxfId="11334" priority="416" operator="lessThan">
      <formula>#REF!</formula>
    </cfRule>
  </conditionalFormatting>
  <conditionalFormatting sqref="H11:I11">
    <cfRule type="cellIs" dxfId="11333" priority="414" operator="lessThan">
      <formula>#REF!</formula>
    </cfRule>
  </conditionalFormatting>
  <conditionalFormatting sqref="H12:I12">
    <cfRule type="cellIs" dxfId="11332" priority="413" operator="lessThan">
      <formula>#REF!</formula>
    </cfRule>
  </conditionalFormatting>
  <conditionalFormatting sqref="O19 O17">
    <cfRule type="cellIs" dxfId="11331" priority="412" operator="greaterThan">
      <formula>#REF!</formula>
    </cfRule>
  </conditionalFormatting>
  <conditionalFormatting sqref="H20:I20">
    <cfRule type="cellIs" dxfId="11330" priority="419" operator="lessThan">
      <formula>#REF!</formula>
    </cfRule>
    <cfRule type="cellIs" dxfId="11329" priority="420" operator="lessThan">
      <formula>#REF!</formula>
    </cfRule>
  </conditionalFormatting>
  <conditionalFormatting sqref="M21">
    <cfRule type="cellIs" dxfId="11328" priority="409" operator="lessThan">
      <formula>#REF!</formula>
    </cfRule>
  </conditionalFormatting>
  <conditionalFormatting sqref="M11:N11">
    <cfRule type="cellIs" dxfId="11327" priority="408" operator="lessThan">
      <formula>#REF!</formula>
    </cfRule>
  </conditionalFormatting>
  <conditionalFormatting sqref="M12:N12">
    <cfRule type="cellIs" dxfId="11326" priority="407" operator="lessThan">
      <formula>#REF!</formula>
    </cfRule>
  </conditionalFormatting>
  <conditionalFormatting sqref="M20">
    <cfRule type="cellIs" dxfId="11325" priority="410" operator="lessThan">
      <formula>#REF!</formula>
    </cfRule>
    <cfRule type="cellIs" dxfId="11324" priority="411" operator="lessThan">
      <formula>#REF!</formula>
    </cfRule>
  </conditionalFormatting>
  <conditionalFormatting sqref="H30:I30">
    <cfRule type="cellIs" dxfId="11323" priority="404" operator="lessThan">
      <formula>#REF!</formula>
    </cfRule>
  </conditionalFormatting>
  <conditionalFormatting sqref="H29:I29">
    <cfRule type="cellIs" dxfId="11322" priority="405" operator="lessThan">
      <formula>#REF!</formula>
    </cfRule>
    <cfRule type="cellIs" dxfId="11321" priority="406" operator="lessThan">
      <formula>#REF!</formula>
    </cfRule>
  </conditionalFormatting>
  <conditionalFormatting sqref="M30">
    <cfRule type="cellIs" dxfId="11320" priority="401" operator="lessThan">
      <formula>#REF!</formula>
    </cfRule>
  </conditionalFormatting>
  <conditionalFormatting sqref="M29">
    <cfRule type="cellIs" dxfId="11319" priority="402" operator="lessThan">
      <formula>#REF!</formula>
    </cfRule>
    <cfRule type="cellIs" dxfId="11318" priority="403" operator="lessThan">
      <formula>#REF!</formula>
    </cfRule>
  </conditionalFormatting>
  <conditionalFormatting sqref="H39:I39">
    <cfRule type="cellIs" dxfId="11317" priority="398" operator="lessThan">
      <formula>#REF!</formula>
    </cfRule>
  </conditionalFormatting>
  <conditionalFormatting sqref="H38:I38">
    <cfRule type="cellIs" dxfId="11316" priority="399" operator="lessThan">
      <formula>#REF!</formula>
    </cfRule>
    <cfRule type="cellIs" dxfId="11315" priority="400" operator="lessThan">
      <formula>#REF!</formula>
    </cfRule>
  </conditionalFormatting>
  <conditionalFormatting sqref="M39">
    <cfRule type="cellIs" dxfId="11314" priority="397" operator="lessThan">
      <formula>#REF!</formula>
    </cfRule>
  </conditionalFormatting>
  <conditionalFormatting sqref="R21">
    <cfRule type="cellIs" dxfId="11313" priority="394" operator="lessThan">
      <formula>#REF!</formula>
    </cfRule>
  </conditionalFormatting>
  <conditionalFormatting sqref="R11:S11">
    <cfRule type="cellIs" dxfId="11312" priority="393" operator="lessThan">
      <formula>#REF!</formula>
    </cfRule>
  </conditionalFormatting>
  <conditionalFormatting sqref="R12:S12">
    <cfRule type="cellIs" dxfId="11311" priority="392" operator="lessThan">
      <formula>#REF!</formula>
    </cfRule>
  </conditionalFormatting>
  <conditionalFormatting sqref="R20">
    <cfRule type="cellIs" dxfId="11310" priority="395" operator="lessThan">
      <formula>#REF!</formula>
    </cfRule>
    <cfRule type="cellIs" dxfId="11309" priority="396" operator="lessThan">
      <formula>#REF!</formula>
    </cfRule>
  </conditionalFormatting>
  <conditionalFormatting sqref="R30">
    <cfRule type="cellIs" dxfId="11308" priority="389" operator="lessThan">
      <formula>#REF!</formula>
    </cfRule>
  </conditionalFormatting>
  <conditionalFormatting sqref="R29">
    <cfRule type="cellIs" dxfId="11307" priority="390" operator="lessThan">
      <formula>#REF!</formula>
    </cfRule>
    <cfRule type="cellIs" dxfId="11306" priority="391" operator="lessThan">
      <formula>#REF!</formula>
    </cfRule>
  </conditionalFormatting>
  <conditionalFormatting sqref="R39">
    <cfRule type="cellIs" dxfId="11305" priority="388" operator="lessThan">
      <formula>#REF!</formula>
    </cfRule>
  </conditionalFormatting>
  <conditionalFormatting sqref="M9:N9">
    <cfRule type="cellIs" dxfId="11304" priority="386" operator="lessThan">
      <formula>#REF!</formula>
    </cfRule>
    <cfRule type="cellIs" dxfId="11303" priority="387" operator="greaterThan">
      <formula>#REF!</formula>
    </cfRule>
  </conditionalFormatting>
  <conditionalFormatting sqref="R9:S9">
    <cfRule type="cellIs" dxfId="11302" priority="384" operator="lessThan">
      <formula>#REF!</formula>
    </cfRule>
    <cfRule type="cellIs" dxfId="11301" priority="385" operator="greaterThan">
      <formula>#REF!</formula>
    </cfRule>
  </conditionalFormatting>
  <conditionalFormatting sqref="T19 T13:T15 T17">
    <cfRule type="cellIs" dxfId="11300" priority="383" operator="greaterThan">
      <formula>#REF!</formula>
    </cfRule>
  </conditionalFormatting>
  <conditionalFormatting sqref="W21">
    <cfRule type="cellIs" dxfId="11299" priority="380" operator="lessThan">
      <formula>#REF!</formula>
    </cfRule>
  </conditionalFormatting>
  <conditionalFormatting sqref="W11:X11">
    <cfRule type="cellIs" dxfId="11298" priority="379" operator="lessThan">
      <formula>#REF!</formula>
    </cfRule>
  </conditionalFormatting>
  <conditionalFormatting sqref="W12:X12">
    <cfRule type="cellIs" dxfId="11297" priority="378" operator="lessThan">
      <formula>#REF!</formula>
    </cfRule>
  </conditionalFormatting>
  <conditionalFormatting sqref="W20">
    <cfRule type="cellIs" dxfId="11296" priority="381" operator="lessThan">
      <formula>#REF!</formula>
    </cfRule>
    <cfRule type="cellIs" dxfId="11295" priority="382" operator="lessThan">
      <formula>#REF!</formula>
    </cfRule>
  </conditionalFormatting>
  <conditionalFormatting sqref="W30">
    <cfRule type="cellIs" dxfId="11294" priority="375" operator="lessThan">
      <formula>#REF!</formula>
    </cfRule>
  </conditionalFormatting>
  <conditionalFormatting sqref="W29">
    <cfRule type="cellIs" dxfId="11293" priority="376" operator="lessThan">
      <formula>#REF!</formula>
    </cfRule>
    <cfRule type="cellIs" dxfId="11292" priority="377" operator="lessThan">
      <formula>#REF!</formula>
    </cfRule>
  </conditionalFormatting>
  <conditionalFormatting sqref="W39">
    <cfRule type="cellIs" dxfId="11291" priority="374" operator="lessThan">
      <formula>#REF!</formula>
    </cfRule>
  </conditionalFormatting>
  <conditionalFormatting sqref="W9:X9">
    <cfRule type="cellIs" dxfId="11290" priority="372" operator="lessThan">
      <formula>#REF!</formula>
    </cfRule>
    <cfRule type="cellIs" dxfId="11289" priority="373" operator="greaterThan">
      <formula>#REF!</formula>
    </cfRule>
  </conditionalFormatting>
  <conditionalFormatting sqref="Y19 Y13:Y15 Y17">
    <cfRule type="cellIs" dxfId="11288" priority="371" operator="greaterThan">
      <formula>#REF!</formula>
    </cfRule>
  </conditionalFormatting>
  <conditionalFormatting sqref="AB21">
    <cfRule type="cellIs" dxfId="11287" priority="368" operator="lessThan">
      <formula>#REF!</formula>
    </cfRule>
  </conditionalFormatting>
  <conditionalFormatting sqref="AB11:AC11">
    <cfRule type="cellIs" dxfId="11286" priority="367" operator="lessThan">
      <formula>#REF!</formula>
    </cfRule>
  </conditionalFormatting>
  <conditionalFormatting sqref="AB12:AC12">
    <cfRule type="cellIs" dxfId="11285" priority="366" operator="lessThan">
      <formula>#REF!</formula>
    </cfRule>
  </conditionalFormatting>
  <conditionalFormatting sqref="AB20">
    <cfRule type="cellIs" dxfId="11284" priority="369" operator="lessThan">
      <formula>#REF!</formula>
    </cfRule>
    <cfRule type="cellIs" dxfId="11283" priority="370" operator="lessThan">
      <formula>#REF!</formula>
    </cfRule>
  </conditionalFormatting>
  <conditionalFormatting sqref="AB30">
    <cfRule type="cellIs" dxfId="11282" priority="363" operator="lessThan">
      <formula>#REF!</formula>
    </cfRule>
  </conditionalFormatting>
  <conditionalFormatting sqref="AB29">
    <cfRule type="cellIs" dxfId="11281" priority="364" operator="lessThan">
      <formula>#REF!</formula>
    </cfRule>
    <cfRule type="cellIs" dxfId="11280" priority="365" operator="lessThan">
      <formula>#REF!</formula>
    </cfRule>
  </conditionalFormatting>
  <conditionalFormatting sqref="AB39">
    <cfRule type="cellIs" dxfId="11279" priority="362" operator="lessThan">
      <formula>#REF!</formula>
    </cfRule>
  </conditionalFormatting>
  <conditionalFormatting sqref="AB9:AC9">
    <cfRule type="cellIs" dxfId="11278" priority="360" operator="lessThan">
      <formula>#REF!</formula>
    </cfRule>
    <cfRule type="cellIs" dxfId="11277" priority="361" operator="greaterThan">
      <formula>#REF!</formula>
    </cfRule>
  </conditionalFormatting>
  <conditionalFormatting sqref="AD19 AD13:AD15 AD17">
    <cfRule type="cellIs" dxfId="11276" priority="359" operator="greaterThan">
      <formula>#REF!</formula>
    </cfRule>
  </conditionalFormatting>
  <conditionalFormatting sqref="AG21">
    <cfRule type="cellIs" dxfId="11275" priority="356" operator="lessThan">
      <formula>#REF!</formula>
    </cfRule>
  </conditionalFormatting>
  <conditionalFormatting sqref="AG11:AH11">
    <cfRule type="cellIs" dxfId="11274" priority="355" operator="lessThan">
      <formula>#REF!</formula>
    </cfRule>
  </conditionalFormatting>
  <conditionalFormatting sqref="AG12:AH12">
    <cfRule type="cellIs" dxfId="11273" priority="354" operator="lessThan">
      <formula>#REF!</formula>
    </cfRule>
  </conditionalFormatting>
  <conditionalFormatting sqref="AG20">
    <cfRule type="cellIs" dxfId="11272" priority="357" operator="lessThan">
      <formula>#REF!</formula>
    </cfRule>
    <cfRule type="cellIs" dxfId="11271" priority="358" operator="lessThan">
      <formula>#REF!</formula>
    </cfRule>
  </conditionalFormatting>
  <conditionalFormatting sqref="AG30">
    <cfRule type="cellIs" dxfId="11270" priority="351" operator="lessThan">
      <formula>#REF!</formula>
    </cfRule>
  </conditionalFormatting>
  <conditionalFormatting sqref="AG29">
    <cfRule type="cellIs" dxfId="11269" priority="352" operator="lessThan">
      <formula>#REF!</formula>
    </cfRule>
    <cfRule type="cellIs" dxfId="11268" priority="353" operator="lessThan">
      <formula>#REF!</formula>
    </cfRule>
  </conditionalFormatting>
  <conditionalFormatting sqref="AG39">
    <cfRule type="cellIs" dxfId="11267" priority="350" operator="lessThan">
      <formula>#REF!</formula>
    </cfRule>
  </conditionalFormatting>
  <conditionalFormatting sqref="AG9:AH9">
    <cfRule type="cellIs" dxfId="11266" priority="348" operator="lessThan">
      <formula>#REF!</formula>
    </cfRule>
    <cfRule type="cellIs" dxfId="11265" priority="349" operator="greaterThan">
      <formula>#REF!</formula>
    </cfRule>
  </conditionalFormatting>
  <conditionalFormatting sqref="P19:Q19">
    <cfRule type="cellIs" dxfId="11264" priority="347" operator="greaterThan">
      <formula>#REF!</formula>
    </cfRule>
  </conditionalFormatting>
  <conditionalFormatting sqref="Q14:Q15">
    <cfRule type="cellIs" dxfId="11263" priority="345" operator="greaterThan">
      <formula>#REF!</formula>
    </cfRule>
  </conditionalFormatting>
  <conditionalFormatting sqref="Q13">
    <cfRule type="cellIs" dxfId="11262" priority="344" operator="greaterThan">
      <formula>#REF!</formula>
    </cfRule>
  </conditionalFormatting>
  <conditionalFormatting sqref="P17:Q17">
    <cfRule type="cellIs" dxfId="11261" priority="346" operator="greaterThan">
      <formula>#REF!</formula>
    </cfRule>
  </conditionalFormatting>
  <conditionalFormatting sqref="U19:V19">
    <cfRule type="cellIs" dxfId="11260" priority="343" operator="greaterThan">
      <formula>#REF!</formula>
    </cfRule>
  </conditionalFormatting>
  <conditionalFormatting sqref="U14:V15">
    <cfRule type="cellIs" dxfId="11259" priority="341" operator="greaterThan">
      <formula>#REF!</formula>
    </cfRule>
  </conditionalFormatting>
  <conditionalFormatting sqref="U13:V13">
    <cfRule type="cellIs" dxfId="11258" priority="340" operator="greaterThan">
      <formula>#REF!</formula>
    </cfRule>
  </conditionalFormatting>
  <conditionalFormatting sqref="U17:V17">
    <cfRule type="cellIs" dxfId="11257" priority="342" operator="greaterThan">
      <formula>#REF!</formula>
    </cfRule>
  </conditionalFormatting>
  <conditionalFormatting sqref="Z19:AA19">
    <cfRule type="cellIs" dxfId="11256" priority="339" operator="greaterThan">
      <formula>#REF!</formula>
    </cfRule>
  </conditionalFormatting>
  <conditionalFormatting sqref="Z14:AA15">
    <cfRule type="cellIs" dxfId="11255" priority="337" operator="greaterThan">
      <formula>#REF!</formula>
    </cfRule>
  </conditionalFormatting>
  <conditionalFormatting sqref="Z13:AA13">
    <cfRule type="cellIs" dxfId="11254" priority="336" operator="greaterThan">
      <formula>#REF!</formula>
    </cfRule>
  </conditionalFormatting>
  <conditionalFormatting sqref="Z17:AA17">
    <cfRule type="cellIs" dxfId="11253" priority="338" operator="greaterThan">
      <formula>#REF!</formula>
    </cfRule>
  </conditionalFormatting>
  <conditionalFormatting sqref="AE19:AF19">
    <cfRule type="cellIs" dxfId="11252" priority="335" operator="greaterThan">
      <formula>#REF!</formula>
    </cfRule>
  </conditionalFormatting>
  <conditionalFormatting sqref="AE14:AF15">
    <cfRule type="cellIs" dxfId="11251" priority="333" operator="greaterThan">
      <formula>#REF!</formula>
    </cfRule>
  </conditionalFormatting>
  <conditionalFormatting sqref="AE13:AF13">
    <cfRule type="cellIs" dxfId="11250" priority="332" operator="greaterThan">
      <formula>#REF!</formula>
    </cfRule>
  </conditionalFormatting>
  <conditionalFormatting sqref="AE17:AF17">
    <cfRule type="cellIs" dxfId="11249" priority="334" operator="greaterThan">
      <formula>#REF!</formula>
    </cfRule>
  </conditionalFormatting>
  <conditionalFormatting sqref="M38">
    <cfRule type="cellIs" dxfId="11248" priority="330" operator="lessThan">
      <formula>#REF!</formula>
    </cfRule>
    <cfRule type="cellIs" dxfId="11247" priority="331" operator="lessThan">
      <formula>#REF!</formula>
    </cfRule>
  </conditionalFormatting>
  <conditionalFormatting sqref="R38">
    <cfRule type="cellIs" dxfId="11246" priority="328" operator="lessThan">
      <formula>#REF!</formula>
    </cfRule>
    <cfRule type="cellIs" dxfId="11245" priority="329" operator="lessThan">
      <formula>#REF!</formula>
    </cfRule>
  </conditionalFormatting>
  <conditionalFormatting sqref="W38">
    <cfRule type="cellIs" dxfId="11244" priority="326" operator="lessThan">
      <formula>#REF!</formula>
    </cfRule>
    <cfRule type="cellIs" dxfId="11243" priority="327" operator="lessThan">
      <formula>#REF!</formula>
    </cfRule>
  </conditionalFormatting>
  <conditionalFormatting sqref="AB38">
    <cfRule type="cellIs" dxfId="11242" priority="324" operator="lessThan">
      <formula>#REF!</formula>
    </cfRule>
    <cfRule type="cellIs" dxfId="11241" priority="325" operator="lessThan">
      <formula>#REF!</formula>
    </cfRule>
  </conditionalFormatting>
  <conditionalFormatting sqref="AG38">
    <cfRule type="cellIs" dxfId="11240" priority="322" operator="lessThan">
      <formula>#REF!</formula>
    </cfRule>
    <cfRule type="cellIs" dxfId="11239" priority="323" operator="lessThan">
      <formula>#REF!</formula>
    </cfRule>
  </conditionalFormatting>
  <conditionalFormatting sqref="N10">
    <cfRule type="cellIs" dxfId="11238" priority="321" operator="lessThan">
      <formula>#REF!</formula>
    </cfRule>
  </conditionalFormatting>
  <conditionalFormatting sqref="S10">
    <cfRule type="cellIs" dxfId="11237" priority="320" operator="lessThan">
      <formula>#REF!</formula>
    </cfRule>
  </conditionalFormatting>
  <conditionalFormatting sqref="X10">
    <cfRule type="cellIs" dxfId="11236" priority="319" operator="lessThan">
      <formula>#REF!</formula>
    </cfRule>
  </conditionalFormatting>
  <conditionalFormatting sqref="AC10">
    <cfRule type="cellIs" dxfId="11235" priority="318" operator="lessThan">
      <formula>#REF!</formula>
    </cfRule>
  </conditionalFormatting>
  <conditionalFormatting sqref="AH10">
    <cfRule type="cellIs" dxfId="11234" priority="317" operator="lessThan">
      <formula>#REF!</formula>
    </cfRule>
  </conditionalFormatting>
  <conditionalFormatting sqref="AI19 AI13:AI15 AI17">
    <cfRule type="cellIs" dxfId="11233" priority="316" operator="greaterThan">
      <formula>#REF!</formula>
    </cfRule>
  </conditionalFormatting>
  <conditionalFormatting sqref="AL21">
    <cfRule type="cellIs" dxfId="11232" priority="313" operator="lessThan">
      <formula>#REF!</formula>
    </cfRule>
  </conditionalFormatting>
  <conditionalFormatting sqref="AL11:AM11">
    <cfRule type="cellIs" dxfId="11231" priority="312" operator="lessThan">
      <formula>#REF!</formula>
    </cfRule>
  </conditionalFormatting>
  <conditionalFormatting sqref="AL12:AM12">
    <cfRule type="cellIs" dxfId="11230" priority="311" operator="lessThan">
      <formula>#REF!</formula>
    </cfRule>
  </conditionalFormatting>
  <conditionalFormatting sqref="AL20">
    <cfRule type="cellIs" dxfId="11229" priority="314" operator="lessThan">
      <formula>#REF!</formula>
    </cfRule>
    <cfRule type="cellIs" dxfId="11228" priority="315" operator="lessThan">
      <formula>#REF!</formula>
    </cfRule>
  </conditionalFormatting>
  <conditionalFormatting sqref="AL30">
    <cfRule type="cellIs" dxfId="11227" priority="308" operator="lessThan">
      <formula>#REF!</formula>
    </cfRule>
  </conditionalFormatting>
  <conditionalFormatting sqref="AL29">
    <cfRule type="cellIs" dxfId="11226" priority="309" operator="lessThan">
      <formula>#REF!</formula>
    </cfRule>
    <cfRule type="cellIs" dxfId="11225" priority="310" operator="lessThan">
      <formula>#REF!</formula>
    </cfRule>
  </conditionalFormatting>
  <conditionalFormatting sqref="AL39">
    <cfRule type="cellIs" dxfId="11224" priority="307" operator="lessThan">
      <formula>#REF!</formula>
    </cfRule>
  </conditionalFormatting>
  <conditionalFormatting sqref="AL9:AM9">
    <cfRule type="cellIs" dxfId="11223" priority="305" operator="lessThan">
      <formula>#REF!</formula>
    </cfRule>
    <cfRule type="cellIs" dxfId="11222" priority="306" operator="greaterThan">
      <formula>#REF!</formula>
    </cfRule>
  </conditionalFormatting>
  <conditionalFormatting sqref="AJ19:AK19">
    <cfRule type="cellIs" dxfId="11221" priority="304" operator="greaterThan">
      <formula>#REF!</formula>
    </cfRule>
  </conditionalFormatting>
  <conditionalFormatting sqref="AJ14:AK15">
    <cfRule type="cellIs" dxfId="11220" priority="302" operator="greaterThan">
      <formula>#REF!</formula>
    </cfRule>
  </conditionalFormatting>
  <conditionalFormatting sqref="AJ13:AK13">
    <cfRule type="cellIs" dxfId="11219" priority="301" operator="greaterThan">
      <formula>#REF!</formula>
    </cfRule>
  </conditionalFormatting>
  <conditionalFormatting sqref="AJ17:AK17">
    <cfRule type="cellIs" dxfId="11218" priority="303" operator="greaterThan">
      <formula>#REF!</formula>
    </cfRule>
  </conditionalFormatting>
  <conditionalFormatting sqref="AL38">
    <cfRule type="cellIs" dxfId="11217" priority="299" operator="lessThan">
      <formula>#REF!</formula>
    </cfRule>
    <cfRule type="cellIs" dxfId="11216" priority="300" operator="lessThan">
      <formula>#REF!</formula>
    </cfRule>
  </conditionalFormatting>
  <conditionalFormatting sqref="AM10">
    <cfRule type="cellIs" dxfId="11215" priority="298" operator="lessThan">
      <formula>#REF!</formula>
    </cfRule>
  </conditionalFormatting>
  <conditionalFormatting sqref="AN19 AN13:AN15 AN17">
    <cfRule type="cellIs" dxfId="11214" priority="297" operator="greaterThan">
      <formula>#REF!</formula>
    </cfRule>
  </conditionalFormatting>
  <conditionalFormatting sqref="AQ21">
    <cfRule type="cellIs" dxfId="11213" priority="294" operator="lessThan">
      <formula>#REF!</formula>
    </cfRule>
  </conditionalFormatting>
  <conditionalFormatting sqref="AQ11:AR11">
    <cfRule type="cellIs" dxfId="11212" priority="293" operator="lessThan">
      <formula>#REF!</formula>
    </cfRule>
  </conditionalFormatting>
  <conditionalFormatting sqref="AQ12:AR12">
    <cfRule type="cellIs" dxfId="11211" priority="292" operator="lessThan">
      <formula>#REF!</formula>
    </cfRule>
  </conditionalFormatting>
  <conditionalFormatting sqref="AQ20">
    <cfRule type="cellIs" dxfId="11210" priority="295" operator="lessThan">
      <formula>#REF!</formula>
    </cfRule>
    <cfRule type="cellIs" dxfId="11209" priority="296" operator="lessThan">
      <formula>#REF!</formula>
    </cfRule>
  </conditionalFormatting>
  <conditionalFormatting sqref="AQ30">
    <cfRule type="cellIs" dxfId="11208" priority="289" operator="lessThan">
      <formula>#REF!</formula>
    </cfRule>
  </conditionalFormatting>
  <conditionalFormatting sqref="AQ29">
    <cfRule type="cellIs" dxfId="11207" priority="290" operator="lessThan">
      <formula>#REF!</formula>
    </cfRule>
    <cfRule type="cellIs" dxfId="11206" priority="291" operator="lessThan">
      <formula>#REF!</formula>
    </cfRule>
  </conditionalFormatting>
  <conditionalFormatting sqref="AQ39">
    <cfRule type="cellIs" dxfId="11205" priority="288" operator="lessThan">
      <formula>#REF!</formula>
    </cfRule>
  </conditionalFormatting>
  <conditionalFormatting sqref="AQ9:AR9">
    <cfRule type="cellIs" dxfId="11204" priority="286" operator="lessThan">
      <formula>#REF!</formula>
    </cfRule>
    <cfRule type="cellIs" dxfId="11203" priority="287" operator="greaterThan">
      <formula>#REF!</formula>
    </cfRule>
  </conditionalFormatting>
  <conditionalFormatting sqref="AO19:AP19">
    <cfRule type="cellIs" dxfId="11202" priority="285" operator="greaterThan">
      <formula>#REF!</formula>
    </cfRule>
  </conditionalFormatting>
  <conditionalFormatting sqref="AO14:AP15">
    <cfRule type="cellIs" dxfId="11201" priority="283" operator="greaterThan">
      <formula>#REF!</formula>
    </cfRule>
  </conditionalFormatting>
  <conditionalFormatting sqref="AO13:AP13">
    <cfRule type="cellIs" dxfId="11200" priority="282" operator="greaterThan">
      <formula>#REF!</formula>
    </cfRule>
  </conditionalFormatting>
  <conditionalFormatting sqref="AO17:AP17">
    <cfRule type="cellIs" dxfId="11199" priority="284" operator="greaterThan">
      <formula>#REF!</formula>
    </cfRule>
  </conditionalFormatting>
  <conditionalFormatting sqref="AQ38">
    <cfRule type="cellIs" dxfId="11198" priority="280" operator="lessThan">
      <formula>#REF!</formula>
    </cfRule>
    <cfRule type="cellIs" dxfId="11197" priority="281" operator="lessThan">
      <formula>#REF!</formula>
    </cfRule>
  </conditionalFormatting>
  <conditionalFormatting sqref="AR10">
    <cfRule type="cellIs" dxfId="11196" priority="279" operator="lessThan">
      <formula>#REF!</formula>
    </cfRule>
  </conditionalFormatting>
  <conditionalFormatting sqref="AS19 AS13:AS15 AS17">
    <cfRule type="cellIs" dxfId="11195" priority="278" operator="greaterThan">
      <formula>#REF!</formula>
    </cfRule>
  </conditionalFormatting>
  <conditionalFormatting sqref="AV21">
    <cfRule type="cellIs" dxfId="11194" priority="275" operator="lessThan">
      <formula>#REF!</formula>
    </cfRule>
  </conditionalFormatting>
  <conditionalFormatting sqref="AV11:AW11">
    <cfRule type="cellIs" dxfId="11193" priority="274" operator="lessThan">
      <formula>#REF!</formula>
    </cfRule>
  </conditionalFormatting>
  <conditionalFormatting sqref="AV12:AW12">
    <cfRule type="cellIs" dxfId="11192" priority="273" operator="lessThan">
      <formula>#REF!</formula>
    </cfRule>
  </conditionalFormatting>
  <conditionalFormatting sqref="AV20">
    <cfRule type="cellIs" dxfId="11191" priority="276" operator="lessThan">
      <formula>#REF!</formula>
    </cfRule>
    <cfRule type="cellIs" dxfId="11190" priority="277" operator="lessThan">
      <formula>#REF!</formula>
    </cfRule>
  </conditionalFormatting>
  <conditionalFormatting sqref="AV30">
    <cfRule type="cellIs" dxfId="11189" priority="270" operator="lessThan">
      <formula>#REF!</formula>
    </cfRule>
  </conditionalFormatting>
  <conditionalFormatting sqref="AV29">
    <cfRule type="cellIs" dxfId="11188" priority="271" operator="lessThan">
      <formula>#REF!</formula>
    </cfRule>
    <cfRule type="cellIs" dxfId="11187" priority="272" operator="lessThan">
      <formula>#REF!</formula>
    </cfRule>
  </conditionalFormatting>
  <conditionalFormatting sqref="AV39">
    <cfRule type="cellIs" dxfId="11186" priority="269" operator="lessThan">
      <formula>#REF!</formula>
    </cfRule>
  </conditionalFormatting>
  <conditionalFormatting sqref="AV9:AW9">
    <cfRule type="cellIs" dxfId="11185" priority="267" operator="lessThan">
      <formula>#REF!</formula>
    </cfRule>
    <cfRule type="cellIs" dxfId="11184" priority="268" operator="greaterThan">
      <formula>#REF!</formula>
    </cfRule>
  </conditionalFormatting>
  <conditionalFormatting sqref="AT19:AU19">
    <cfRule type="cellIs" dxfId="11183" priority="266" operator="greaterThan">
      <formula>#REF!</formula>
    </cfRule>
  </conditionalFormatting>
  <conditionalFormatting sqref="AT14:AU15">
    <cfRule type="cellIs" dxfId="11182" priority="264" operator="greaterThan">
      <formula>#REF!</formula>
    </cfRule>
  </conditionalFormatting>
  <conditionalFormatting sqref="AT13:AU13">
    <cfRule type="cellIs" dxfId="11181" priority="263" operator="greaterThan">
      <formula>#REF!</formula>
    </cfRule>
  </conditionalFormatting>
  <conditionalFormatting sqref="AT17:AU17">
    <cfRule type="cellIs" dxfId="11180" priority="265" operator="greaterThan">
      <formula>#REF!</formula>
    </cfRule>
  </conditionalFormatting>
  <conditionalFormatting sqref="AV38">
    <cfRule type="cellIs" dxfId="11179" priority="261" operator="lessThan">
      <formula>#REF!</formula>
    </cfRule>
    <cfRule type="cellIs" dxfId="11178" priority="262" operator="lessThan">
      <formula>#REF!</formula>
    </cfRule>
  </conditionalFormatting>
  <conditionalFormatting sqref="AW10">
    <cfRule type="cellIs" dxfId="11177" priority="260" operator="lessThan">
      <formula>#REF!</formula>
    </cfRule>
  </conditionalFormatting>
  <conditionalFormatting sqref="AX19 AX13:AX15 AX17">
    <cfRule type="cellIs" dxfId="11176" priority="259" operator="greaterThan">
      <formula>#REF!</formula>
    </cfRule>
  </conditionalFormatting>
  <conditionalFormatting sqref="BA21">
    <cfRule type="cellIs" dxfId="11175" priority="256" operator="lessThan">
      <formula>#REF!</formula>
    </cfRule>
  </conditionalFormatting>
  <conditionalFormatting sqref="BA11:BB11">
    <cfRule type="cellIs" dxfId="11174" priority="255" operator="lessThan">
      <formula>#REF!</formula>
    </cfRule>
  </conditionalFormatting>
  <conditionalFormatting sqref="BA12:BB12">
    <cfRule type="cellIs" dxfId="11173" priority="254" operator="lessThan">
      <formula>#REF!</formula>
    </cfRule>
  </conditionalFormatting>
  <conditionalFormatting sqref="BA20">
    <cfRule type="cellIs" dxfId="11172" priority="257" operator="lessThan">
      <formula>#REF!</formula>
    </cfRule>
    <cfRule type="cellIs" dxfId="11171" priority="258" operator="lessThan">
      <formula>#REF!</formula>
    </cfRule>
  </conditionalFormatting>
  <conditionalFormatting sqref="BA30">
    <cfRule type="cellIs" dxfId="11170" priority="251" operator="lessThan">
      <formula>#REF!</formula>
    </cfRule>
  </conditionalFormatting>
  <conditionalFormatting sqref="BA29">
    <cfRule type="cellIs" dxfId="11169" priority="252" operator="lessThan">
      <formula>#REF!</formula>
    </cfRule>
    <cfRule type="cellIs" dxfId="11168" priority="253" operator="lessThan">
      <formula>#REF!</formula>
    </cfRule>
  </conditionalFormatting>
  <conditionalFormatting sqref="BA39">
    <cfRule type="cellIs" dxfId="11167" priority="250" operator="lessThan">
      <formula>#REF!</formula>
    </cfRule>
  </conditionalFormatting>
  <conditionalFormatting sqref="BA9:BB9">
    <cfRule type="cellIs" dxfId="11166" priority="248" operator="lessThan">
      <formula>#REF!</formula>
    </cfRule>
    <cfRule type="cellIs" dxfId="11165" priority="249" operator="greaterThan">
      <formula>#REF!</formula>
    </cfRule>
  </conditionalFormatting>
  <conditionalFormatting sqref="AY19:AZ19">
    <cfRule type="cellIs" dxfId="11164" priority="247" operator="greaterThan">
      <formula>#REF!</formula>
    </cfRule>
  </conditionalFormatting>
  <conditionalFormatting sqref="AY14:AZ15">
    <cfRule type="cellIs" dxfId="11163" priority="245" operator="greaterThan">
      <formula>#REF!</formula>
    </cfRule>
  </conditionalFormatting>
  <conditionalFormatting sqref="AY13:AZ13">
    <cfRule type="cellIs" dxfId="11162" priority="244" operator="greaterThan">
      <formula>#REF!</formula>
    </cfRule>
  </conditionalFormatting>
  <conditionalFormatting sqref="AY17:AZ17">
    <cfRule type="cellIs" dxfId="11161" priority="246" operator="greaterThan">
      <formula>#REF!</formula>
    </cfRule>
  </conditionalFormatting>
  <conditionalFormatting sqref="BA38">
    <cfRule type="cellIs" dxfId="11160" priority="242" operator="lessThan">
      <formula>#REF!</formula>
    </cfRule>
    <cfRule type="cellIs" dxfId="11159" priority="243" operator="lessThan">
      <formula>#REF!</formula>
    </cfRule>
  </conditionalFormatting>
  <conditionalFormatting sqref="BB10">
    <cfRule type="cellIs" dxfId="11158" priority="241" operator="lessThan">
      <formula>#REF!</formula>
    </cfRule>
  </conditionalFormatting>
  <conditionalFormatting sqref="BC19 BC13:BC15 BC17">
    <cfRule type="cellIs" dxfId="11157" priority="240" operator="greaterThan">
      <formula>#REF!</formula>
    </cfRule>
  </conditionalFormatting>
  <conditionalFormatting sqref="BF21">
    <cfRule type="cellIs" dxfId="11156" priority="237" operator="lessThan">
      <formula>#REF!</formula>
    </cfRule>
  </conditionalFormatting>
  <conditionalFormatting sqref="BF11">
    <cfRule type="cellIs" dxfId="11155" priority="236" operator="lessThan">
      <formula>#REF!</formula>
    </cfRule>
  </conditionalFormatting>
  <conditionalFormatting sqref="BF12">
    <cfRule type="cellIs" dxfId="11154" priority="235" operator="lessThan">
      <formula>#REF!</formula>
    </cfRule>
  </conditionalFormatting>
  <conditionalFormatting sqref="BF20">
    <cfRule type="cellIs" dxfId="11153" priority="238" operator="lessThan">
      <formula>#REF!</formula>
    </cfRule>
    <cfRule type="cellIs" dxfId="11152" priority="239" operator="lessThan">
      <formula>#REF!</formula>
    </cfRule>
  </conditionalFormatting>
  <conditionalFormatting sqref="BF30">
    <cfRule type="cellIs" dxfId="11151" priority="232" operator="lessThan">
      <formula>#REF!</formula>
    </cfRule>
  </conditionalFormatting>
  <conditionalFormatting sqref="BF29">
    <cfRule type="cellIs" dxfId="11150" priority="233" operator="lessThan">
      <formula>#REF!</formula>
    </cfRule>
    <cfRule type="cellIs" dxfId="11149" priority="234" operator="lessThan">
      <formula>#REF!</formula>
    </cfRule>
  </conditionalFormatting>
  <conditionalFormatting sqref="BF39">
    <cfRule type="cellIs" dxfId="11148" priority="231" operator="lessThan">
      <formula>#REF!</formula>
    </cfRule>
  </conditionalFormatting>
  <conditionalFormatting sqref="BF9">
    <cfRule type="cellIs" dxfId="11147" priority="229" operator="lessThan">
      <formula>#REF!</formula>
    </cfRule>
    <cfRule type="cellIs" dxfId="11146" priority="230" operator="greaterThan">
      <formula>#REF!</formula>
    </cfRule>
  </conditionalFormatting>
  <conditionalFormatting sqref="BD19:BE19">
    <cfRule type="cellIs" dxfId="11145" priority="228" operator="greaterThan">
      <formula>#REF!</formula>
    </cfRule>
  </conditionalFormatting>
  <conditionalFormatting sqref="BD14:BE15">
    <cfRule type="cellIs" dxfId="11144" priority="226" operator="greaterThan">
      <formula>#REF!</formula>
    </cfRule>
  </conditionalFormatting>
  <conditionalFormatting sqref="BD13:BE13">
    <cfRule type="cellIs" dxfId="11143" priority="225" operator="greaterThan">
      <formula>#REF!</formula>
    </cfRule>
  </conditionalFormatting>
  <conditionalFormatting sqref="BD17:BE17">
    <cfRule type="cellIs" dxfId="11142" priority="227" operator="greaterThan">
      <formula>#REF!</formula>
    </cfRule>
  </conditionalFormatting>
  <conditionalFormatting sqref="BF38">
    <cfRule type="cellIs" dxfId="11141" priority="223" operator="lessThan">
      <formula>#REF!</formula>
    </cfRule>
    <cfRule type="cellIs" dxfId="11140" priority="224" operator="lessThan">
      <formula>#REF!</formula>
    </cfRule>
  </conditionalFormatting>
  <conditionalFormatting sqref="G19">
    <cfRule type="cellIs" dxfId="11139" priority="221" operator="greaterThan">
      <formula>#REF!</formula>
    </cfRule>
  </conditionalFormatting>
  <conditionalFormatting sqref="E19:F19">
    <cfRule type="cellIs" dxfId="11138" priority="219" operator="greaterThan">
      <formula>#REF!</formula>
    </cfRule>
  </conditionalFormatting>
  <conditionalFormatting sqref="BG11">
    <cfRule type="cellIs" dxfId="11137" priority="215" operator="lessThan">
      <formula>#REF!</formula>
    </cfRule>
  </conditionalFormatting>
  <conditionalFormatting sqref="BG12">
    <cfRule type="cellIs" dxfId="11136" priority="214" operator="lessThan">
      <formula>#REF!</formula>
    </cfRule>
  </conditionalFormatting>
  <conditionalFormatting sqref="BG9">
    <cfRule type="cellIs" dxfId="11135" priority="212" operator="lessThan">
      <formula>#REF!</formula>
    </cfRule>
    <cfRule type="cellIs" dxfId="11134" priority="213" operator="greaterThan">
      <formula>#REF!</formula>
    </cfRule>
  </conditionalFormatting>
  <conditionalFormatting sqref="BG10">
    <cfRule type="cellIs" dxfId="11133" priority="211" operator="lessThan">
      <formula>#REF!</formula>
    </cfRule>
  </conditionalFormatting>
  <conditionalFormatting sqref="N21">
    <cfRule type="cellIs" dxfId="11132" priority="208" operator="lessThan">
      <formula>#REF!</formula>
    </cfRule>
  </conditionalFormatting>
  <conditionalFormatting sqref="N20">
    <cfRule type="cellIs" dxfId="11131" priority="209" operator="lessThan">
      <formula>#REF!</formula>
    </cfRule>
    <cfRule type="cellIs" dxfId="11130" priority="210" operator="lessThan">
      <formula>#REF!</formula>
    </cfRule>
  </conditionalFormatting>
  <conditionalFormatting sqref="N30">
    <cfRule type="cellIs" dxfId="11129" priority="205" operator="lessThan">
      <formula>#REF!</formula>
    </cfRule>
  </conditionalFormatting>
  <conditionalFormatting sqref="N29">
    <cfRule type="cellIs" dxfId="11128" priority="206" operator="lessThan">
      <formula>#REF!</formula>
    </cfRule>
    <cfRule type="cellIs" dxfId="11127" priority="207" operator="lessThan">
      <formula>#REF!</formula>
    </cfRule>
  </conditionalFormatting>
  <conditionalFormatting sqref="N39">
    <cfRule type="cellIs" dxfId="11126" priority="202" operator="lessThan">
      <formula>#REF!</formula>
    </cfRule>
  </conditionalFormatting>
  <conditionalFormatting sqref="N38">
    <cfRule type="cellIs" dxfId="11125" priority="203" operator="lessThan">
      <formula>#REF!</formula>
    </cfRule>
    <cfRule type="cellIs" dxfId="11124" priority="204" operator="lessThan">
      <formula>#REF!</formula>
    </cfRule>
  </conditionalFormatting>
  <conditionalFormatting sqref="S21">
    <cfRule type="cellIs" dxfId="11123" priority="199" operator="lessThan">
      <formula>#REF!</formula>
    </cfRule>
  </conditionalFormatting>
  <conditionalFormatting sqref="S20">
    <cfRule type="cellIs" dxfId="11122" priority="200" operator="lessThan">
      <formula>#REF!</formula>
    </cfRule>
    <cfRule type="cellIs" dxfId="11121" priority="201" operator="lessThan">
      <formula>#REF!</formula>
    </cfRule>
  </conditionalFormatting>
  <conditionalFormatting sqref="S30">
    <cfRule type="cellIs" dxfId="11120" priority="196" operator="lessThan">
      <formula>#REF!</formula>
    </cfRule>
  </conditionalFormatting>
  <conditionalFormatting sqref="S29">
    <cfRule type="cellIs" dxfId="11119" priority="197" operator="lessThan">
      <formula>#REF!</formula>
    </cfRule>
    <cfRule type="cellIs" dxfId="11118" priority="198" operator="lessThan">
      <formula>#REF!</formula>
    </cfRule>
  </conditionalFormatting>
  <conditionalFormatting sqref="S39">
    <cfRule type="cellIs" dxfId="11117" priority="193" operator="lessThan">
      <formula>#REF!</formula>
    </cfRule>
  </conditionalFormatting>
  <conditionalFormatting sqref="S38">
    <cfRule type="cellIs" dxfId="11116" priority="194" operator="lessThan">
      <formula>#REF!</formula>
    </cfRule>
    <cfRule type="cellIs" dxfId="11115" priority="195" operator="lessThan">
      <formula>#REF!</formula>
    </cfRule>
  </conditionalFormatting>
  <conditionalFormatting sqref="X21">
    <cfRule type="cellIs" dxfId="11114" priority="190" operator="lessThan">
      <formula>#REF!</formula>
    </cfRule>
  </conditionalFormatting>
  <conditionalFormatting sqref="X20">
    <cfRule type="cellIs" dxfId="11113" priority="191" operator="lessThan">
      <formula>#REF!</formula>
    </cfRule>
    <cfRule type="cellIs" dxfId="11112" priority="192" operator="lessThan">
      <formula>#REF!</formula>
    </cfRule>
  </conditionalFormatting>
  <conditionalFormatting sqref="X30">
    <cfRule type="cellIs" dxfId="11111" priority="187" operator="lessThan">
      <formula>#REF!</formula>
    </cfRule>
  </conditionalFormatting>
  <conditionalFormatting sqref="X29">
    <cfRule type="cellIs" dxfId="11110" priority="188" operator="lessThan">
      <formula>#REF!</formula>
    </cfRule>
    <cfRule type="cellIs" dxfId="11109" priority="189" operator="lessThan">
      <formula>#REF!</formula>
    </cfRule>
  </conditionalFormatting>
  <conditionalFormatting sqref="X39">
    <cfRule type="cellIs" dxfId="11108" priority="184" operator="lessThan">
      <formula>#REF!</formula>
    </cfRule>
  </conditionalFormatting>
  <conditionalFormatting sqref="X38">
    <cfRule type="cellIs" dxfId="11107" priority="185" operator="lessThan">
      <formula>#REF!</formula>
    </cfRule>
    <cfRule type="cellIs" dxfId="11106" priority="186" operator="lessThan">
      <formula>#REF!</formula>
    </cfRule>
  </conditionalFormatting>
  <conditionalFormatting sqref="AC21">
    <cfRule type="cellIs" dxfId="11105" priority="181" operator="lessThan">
      <formula>#REF!</formula>
    </cfRule>
  </conditionalFormatting>
  <conditionalFormatting sqref="AC20">
    <cfRule type="cellIs" dxfId="11104" priority="182" operator="lessThan">
      <formula>#REF!</formula>
    </cfRule>
    <cfRule type="cellIs" dxfId="11103" priority="183" operator="lessThan">
      <formula>#REF!</formula>
    </cfRule>
  </conditionalFormatting>
  <conditionalFormatting sqref="AC30">
    <cfRule type="cellIs" dxfId="11102" priority="178" operator="lessThan">
      <formula>#REF!</formula>
    </cfRule>
  </conditionalFormatting>
  <conditionalFormatting sqref="AC29">
    <cfRule type="cellIs" dxfId="11101" priority="179" operator="lessThan">
      <formula>#REF!</formula>
    </cfRule>
    <cfRule type="cellIs" dxfId="11100" priority="180" operator="lessThan">
      <formula>#REF!</formula>
    </cfRule>
  </conditionalFormatting>
  <conditionalFormatting sqref="AC39">
    <cfRule type="cellIs" dxfId="11099" priority="175" operator="lessThan">
      <formula>#REF!</formula>
    </cfRule>
  </conditionalFormatting>
  <conditionalFormatting sqref="AC38">
    <cfRule type="cellIs" dxfId="11098" priority="176" operator="lessThan">
      <formula>#REF!</formula>
    </cfRule>
    <cfRule type="cellIs" dxfId="11097" priority="177" operator="lessThan">
      <formula>#REF!</formula>
    </cfRule>
  </conditionalFormatting>
  <conditionalFormatting sqref="AH21">
    <cfRule type="cellIs" dxfId="11096" priority="172" operator="lessThan">
      <formula>#REF!</formula>
    </cfRule>
  </conditionalFormatting>
  <conditionalFormatting sqref="AH20">
    <cfRule type="cellIs" dxfId="11095" priority="173" operator="lessThan">
      <formula>#REF!</formula>
    </cfRule>
    <cfRule type="cellIs" dxfId="11094" priority="174" operator="lessThan">
      <formula>#REF!</formula>
    </cfRule>
  </conditionalFormatting>
  <conditionalFormatting sqref="AH30">
    <cfRule type="cellIs" dxfId="11093" priority="169" operator="lessThan">
      <formula>#REF!</formula>
    </cfRule>
  </conditionalFormatting>
  <conditionalFormatting sqref="AH29">
    <cfRule type="cellIs" dxfId="11092" priority="170" operator="lessThan">
      <formula>#REF!</formula>
    </cfRule>
    <cfRule type="cellIs" dxfId="11091" priority="171" operator="lessThan">
      <formula>#REF!</formula>
    </cfRule>
  </conditionalFormatting>
  <conditionalFormatting sqref="AH39">
    <cfRule type="cellIs" dxfId="11090" priority="166" operator="lessThan">
      <formula>#REF!</formula>
    </cfRule>
  </conditionalFormatting>
  <conditionalFormatting sqref="AH38">
    <cfRule type="cellIs" dxfId="11089" priority="167" operator="lessThan">
      <formula>#REF!</formula>
    </cfRule>
    <cfRule type="cellIs" dxfId="11088" priority="168" operator="lessThan">
      <formula>#REF!</formula>
    </cfRule>
  </conditionalFormatting>
  <conditionalFormatting sqref="AM21">
    <cfRule type="cellIs" dxfId="11087" priority="163" operator="lessThan">
      <formula>#REF!</formula>
    </cfRule>
  </conditionalFormatting>
  <conditionalFormatting sqref="AM20">
    <cfRule type="cellIs" dxfId="11086" priority="164" operator="lessThan">
      <formula>#REF!</formula>
    </cfRule>
    <cfRule type="cellIs" dxfId="11085" priority="165" operator="lessThan">
      <formula>#REF!</formula>
    </cfRule>
  </conditionalFormatting>
  <conditionalFormatting sqref="AM30">
    <cfRule type="cellIs" dxfId="11084" priority="160" operator="lessThan">
      <formula>#REF!</formula>
    </cfRule>
  </conditionalFormatting>
  <conditionalFormatting sqref="AM29">
    <cfRule type="cellIs" dxfId="11083" priority="161" operator="lessThan">
      <formula>#REF!</formula>
    </cfRule>
    <cfRule type="cellIs" dxfId="11082" priority="162" operator="lessThan">
      <formula>#REF!</formula>
    </cfRule>
  </conditionalFormatting>
  <conditionalFormatting sqref="AM39">
    <cfRule type="cellIs" dxfId="11081" priority="157" operator="lessThan">
      <formula>#REF!</formula>
    </cfRule>
  </conditionalFormatting>
  <conditionalFormatting sqref="AM38">
    <cfRule type="cellIs" dxfId="11080" priority="158" operator="lessThan">
      <formula>#REF!</formula>
    </cfRule>
    <cfRule type="cellIs" dxfId="11079" priority="159" operator="lessThan">
      <formula>#REF!</formula>
    </cfRule>
  </conditionalFormatting>
  <conditionalFormatting sqref="AR21">
    <cfRule type="cellIs" dxfId="11078" priority="154" operator="lessThan">
      <formula>#REF!</formula>
    </cfRule>
  </conditionalFormatting>
  <conditionalFormatting sqref="AR20">
    <cfRule type="cellIs" dxfId="11077" priority="155" operator="lessThan">
      <formula>#REF!</formula>
    </cfRule>
    <cfRule type="cellIs" dxfId="11076" priority="156" operator="lessThan">
      <formula>#REF!</formula>
    </cfRule>
  </conditionalFormatting>
  <conditionalFormatting sqref="AR30">
    <cfRule type="cellIs" dxfId="11075" priority="151" operator="lessThan">
      <formula>#REF!</formula>
    </cfRule>
  </conditionalFormatting>
  <conditionalFormatting sqref="AR29">
    <cfRule type="cellIs" dxfId="11074" priority="152" operator="lessThan">
      <formula>#REF!</formula>
    </cfRule>
    <cfRule type="cellIs" dxfId="11073" priority="153" operator="lessThan">
      <formula>#REF!</formula>
    </cfRule>
  </conditionalFormatting>
  <conditionalFormatting sqref="AR39">
    <cfRule type="cellIs" dxfId="11072" priority="148" operator="lessThan">
      <formula>#REF!</formula>
    </cfRule>
  </conditionalFormatting>
  <conditionalFormatting sqref="AR38">
    <cfRule type="cellIs" dxfId="11071" priority="149" operator="lessThan">
      <formula>#REF!</formula>
    </cfRule>
    <cfRule type="cellIs" dxfId="11070" priority="150" operator="lessThan">
      <formula>#REF!</formula>
    </cfRule>
  </conditionalFormatting>
  <conditionalFormatting sqref="AW21">
    <cfRule type="cellIs" dxfId="11069" priority="145" operator="lessThan">
      <formula>#REF!</formula>
    </cfRule>
  </conditionalFormatting>
  <conditionalFormatting sqref="AW20">
    <cfRule type="cellIs" dxfId="11068" priority="146" operator="lessThan">
      <formula>#REF!</formula>
    </cfRule>
    <cfRule type="cellIs" dxfId="11067" priority="147" operator="lessThan">
      <formula>#REF!</formula>
    </cfRule>
  </conditionalFormatting>
  <conditionalFormatting sqref="AW30">
    <cfRule type="cellIs" dxfId="11066" priority="142" operator="lessThan">
      <formula>#REF!</formula>
    </cfRule>
  </conditionalFormatting>
  <conditionalFormatting sqref="AW29">
    <cfRule type="cellIs" dxfId="11065" priority="143" operator="lessThan">
      <formula>#REF!</formula>
    </cfRule>
    <cfRule type="cellIs" dxfId="11064" priority="144" operator="lessThan">
      <formula>#REF!</formula>
    </cfRule>
  </conditionalFormatting>
  <conditionalFormatting sqref="AW39">
    <cfRule type="cellIs" dxfId="11063" priority="139" operator="lessThan">
      <formula>#REF!</formula>
    </cfRule>
  </conditionalFormatting>
  <conditionalFormatting sqref="AW38">
    <cfRule type="cellIs" dxfId="11062" priority="140" operator="lessThan">
      <formula>#REF!</formula>
    </cfRule>
    <cfRule type="cellIs" dxfId="11061" priority="141" operator="lessThan">
      <formula>#REF!</formula>
    </cfRule>
  </conditionalFormatting>
  <conditionalFormatting sqref="BB21">
    <cfRule type="cellIs" dxfId="11060" priority="136" operator="lessThan">
      <formula>#REF!</formula>
    </cfRule>
  </conditionalFormatting>
  <conditionalFormatting sqref="BB20">
    <cfRule type="cellIs" dxfId="11059" priority="137" operator="lessThan">
      <formula>#REF!</formula>
    </cfRule>
    <cfRule type="cellIs" dxfId="11058" priority="138" operator="lessThan">
      <formula>#REF!</formula>
    </cfRule>
  </conditionalFormatting>
  <conditionalFormatting sqref="BB30">
    <cfRule type="cellIs" dxfId="11057" priority="133" operator="lessThan">
      <formula>#REF!</formula>
    </cfRule>
  </conditionalFormatting>
  <conditionalFormatting sqref="BB29">
    <cfRule type="cellIs" dxfId="11056" priority="134" operator="lessThan">
      <formula>#REF!</formula>
    </cfRule>
    <cfRule type="cellIs" dxfId="11055" priority="135" operator="lessThan">
      <formula>#REF!</formula>
    </cfRule>
  </conditionalFormatting>
  <conditionalFormatting sqref="BB39">
    <cfRule type="cellIs" dxfId="11054" priority="130" operator="lessThan">
      <formula>#REF!</formula>
    </cfRule>
  </conditionalFormatting>
  <conditionalFormatting sqref="BB38">
    <cfRule type="cellIs" dxfId="11053" priority="131" operator="lessThan">
      <formula>#REF!</formula>
    </cfRule>
    <cfRule type="cellIs" dxfId="11052" priority="132" operator="lessThan">
      <formula>#REF!</formula>
    </cfRule>
  </conditionalFormatting>
  <conditionalFormatting sqref="BG21">
    <cfRule type="cellIs" dxfId="11051" priority="127" operator="lessThan">
      <formula>#REF!</formula>
    </cfRule>
  </conditionalFormatting>
  <conditionalFormatting sqref="BG20">
    <cfRule type="cellIs" dxfId="11050" priority="128" operator="lessThan">
      <formula>#REF!</formula>
    </cfRule>
    <cfRule type="cellIs" dxfId="11049" priority="129" operator="lessThan">
      <formula>#REF!</formula>
    </cfRule>
  </conditionalFormatting>
  <conditionalFormatting sqref="BG30">
    <cfRule type="cellIs" dxfId="11048" priority="124" operator="lessThan">
      <formula>#REF!</formula>
    </cfRule>
  </conditionalFormatting>
  <conditionalFormatting sqref="BG29">
    <cfRule type="cellIs" dxfId="11047" priority="125" operator="lessThan">
      <formula>#REF!</formula>
    </cfRule>
    <cfRule type="cellIs" dxfId="11046" priority="126" operator="lessThan">
      <formula>#REF!</formula>
    </cfRule>
  </conditionalFormatting>
  <conditionalFormatting sqref="BG39">
    <cfRule type="cellIs" dxfId="11045" priority="121" operator="lessThan">
      <formula>#REF!</formula>
    </cfRule>
  </conditionalFormatting>
  <conditionalFormatting sqref="BG38">
    <cfRule type="cellIs" dxfId="11044" priority="122" operator="lessThan">
      <formula>#REF!</formula>
    </cfRule>
    <cfRule type="cellIs" dxfId="11043" priority="123" operator="lessThan">
      <formula>#REF!</formula>
    </cfRule>
  </conditionalFormatting>
  <conditionalFormatting sqref="J19 J14 J17">
    <cfRule type="cellIs" dxfId="11042" priority="116" operator="greaterThan">
      <formula>#REF!</formula>
    </cfRule>
  </conditionalFormatting>
  <conditionalFormatting sqref="K19:L19">
    <cfRule type="cellIs" dxfId="11041" priority="115" operator="greaterThan">
      <formula>#REF!</formula>
    </cfRule>
  </conditionalFormatting>
  <conditionalFormatting sqref="K14:L15">
    <cfRule type="cellIs" dxfId="11040" priority="113" operator="greaterThan">
      <formula>#REF!</formula>
    </cfRule>
  </conditionalFormatting>
  <conditionalFormatting sqref="K17:L17">
    <cfRule type="cellIs" dxfId="11039" priority="114" operator="greaterThan">
      <formula>#REF!</formula>
    </cfRule>
  </conditionalFormatting>
  <conditionalFormatting sqref="O14">
    <cfRule type="cellIs" dxfId="11038" priority="107" operator="greaterThan">
      <formula>#REF!</formula>
    </cfRule>
  </conditionalFormatting>
  <conditionalFormatting sqref="P14:P15">
    <cfRule type="cellIs" dxfId="11037" priority="106" operator="greaterThan">
      <formula>#REF!</formula>
    </cfRule>
  </conditionalFormatting>
  <conditionalFormatting sqref="O15">
    <cfRule type="cellIs" dxfId="11036" priority="105" operator="greaterThan">
      <formula>#REF!</formula>
    </cfRule>
  </conditionalFormatting>
  <conditionalFormatting sqref="BH19 BH13:BH15 BH17">
    <cfRule type="cellIs" dxfId="11035" priority="104" operator="greaterThan">
      <formula>#REF!</formula>
    </cfRule>
  </conditionalFormatting>
  <conditionalFormatting sqref="BK21">
    <cfRule type="cellIs" dxfId="11034" priority="101" operator="lessThan">
      <formula>#REF!</formula>
    </cfRule>
  </conditionalFormatting>
  <conditionalFormatting sqref="BK11">
    <cfRule type="cellIs" dxfId="11033" priority="100" operator="lessThan">
      <formula>#REF!</formula>
    </cfRule>
  </conditionalFormatting>
  <conditionalFormatting sqref="BK12">
    <cfRule type="cellIs" dxfId="11032" priority="99" operator="lessThan">
      <formula>#REF!</formula>
    </cfRule>
  </conditionalFormatting>
  <conditionalFormatting sqref="BK20">
    <cfRule type="cellIs" dxfId="11031" priority="102" operator="lessThan">
      <formula>#REF!</formula>
    </cfRule>
    <cfRule type="cellIs" dxfId="11030" priority="103" operator="lessThan">
      <formula>#REF!</formula>
    </cfRule>
  </conditionalFormatting>
  <conditionalFormatting sqref="BK30">
    <cfRule type="cellIs" dxfId="11029" priority="96" operator="lessThan">
      <formula>#REF!</formula>
    </cfRule>
  </conditionalFormatting>
  <conditionalFormatting sqref="BK29">
    <cfRule type="cellIs" dxfId="11028" priority="97" operator="lessThan">
      <formula>#REF!</formula>
    </cfRule>
    <cfRule type="cellIs" dxfId="11027" priority="98" operator="lessThan">
      <formula>#REF!</formula>
    </cfRule>
  </conditionalFormatting>
  <conditionalFormatting sqref="BK39">
    <cfRule type="cellIs" dxfId="11026" priority="95" operator="lessThan">
      <formula>#REF!</formula>
    </cfRule>
  </conditionalFormatting>
  <conditionalFormatting sqref="BK9">
    <cfRule type="cellIs" dxfId="11025" priority="93" operator="lessThan">
      <formula>#REF!</formula>
    </cfRule>
    <cfRule type="cellIs" dxfId="11024" priority="94" operator="greaterThan">
      <formula>#REF!</formula>
    </cfRule>
  </conditionalFormatting>
  <conditionalFormatting sqref="BI19:BJ19">
    <cfRule type="cellIs" dxfId="11023" priority="92" operator="greaterThan">
      <formula>#REF!</formula>
    </cfRule>
  </conditionalFormatting>
  <conditionalFormatting sqref="BI14:BJ15">
    <cfRule type="cellIs" dxfId="11022" priority="90" operator="greaterThan">
      <formula>#REF!</formula>
    </cfRule>
  </conditionalFormatting>
  <conditionalFormatting sqref="BI13:BJ13">
    <cfRule type="cellIs" dxfId="11021" priority="89" operator="greaterThan">
      <formula>#REF!</formula>
    </cfRule>
  </conditionalFormatting>
  <conditionalFormatting sqref="BI17:BJ17">
    <cfRule type="cellIs" dxfId="11020" priority="91" operator="greaterThan">
      <formula>#REF!</formula>
    </cfRule>
  </conditionalFormatting>
  <conditionalFormatting sqref="BK38">
    <cfRule type="cellIs" dxfId="11019" priority="87" operator="lessThan">
      <formula>#REF!</formula>
    </cfRule>
    <cfRule type="cellIs" dxfId="11018" priority="88" operator="lessThan">
      <formula>#REF!</formula>
    </cfRule>
  </conditionalFormatting>
  <conditionalFormatting sqref="BL11">
    <cfRule type="cellIs" dxfId="11017" priority="85" operator="lessThan">
      <formula>#REF!</formula>
    </cfRule>
  </conditionalFormatting>
  <conditionalFormatting sqref="BL12">
    <cfRule type="cellIs" dxfId="11016" priority="84" operator="lessThan">
      <formula>#REF!</formula>
    </cfRule>
  </conditionalFormatting>
  <conditionalFormatting sqref="BL9">
    <cfRule type="cellIs" dxfId="11015" priority="82" operator="lessThan">
      <formula>#REF!</formula>
    </cfRule>
    <cfRule type="cellIs" dxfId="11014" priority="83" operator="greaterThan">
      <formula>#REF!</formula>
    </cfRule>
  </conditionalFormatting>
  <conditionalFormatting sqref="BL10">
    <cfRule type="cellIs" dxfId="11013" priority="81" operator="lessThan">
      <formula>#REF!</formula>
    </cfRule>
  </conditionalFormatting>
  <conditionalFormatting sqref="BL21">
    <cfRule type="cellIs" dxfId="11012" priority="78" operator="lessThan">
      <formula>#REF!</formula>
    </cfRule>
  </conditionalFormatting>
  <conditionalFormatting sqref="BL20">
    <cfRule type="cellIs" dxfId="11011" priority="79" operator="lessThan">
      <formula>#REF!</formula>
    </cfRule>
    <cfRule type="cellIs" dxfId="11010" priority="80" operator="lessThan">
      <formula>#REF!</formula>
    </cfRule>
  </conditionalFormatting>
  <conditionalFormatting sqref="BL30">
    <cfRule type="cellIs" dxfId="11009" priority="75" operator="lessThan">
      <formula>#REF!</formula>
    </cfRule>
  </conditionalFormatting>
  <conditionalFormatting sqref="BL29">
    <cfRule type="cellIs" dxfId="11008" priority="76" operator="lessThan">
      <formula>#REF!</formula>
    </cfRule>
    <cfRule type="cellIs" dxfId="11007" priority="77" operator="lessThan">
      <formula>#REF!</formula>
    </cfRule>
  </conditionalFormatting>
  <conditionalFormatting sqref="BL39">
    <cfRule type="cellIs" dxfId="11006" priority="72" operator="lessThan">
      <formula>#REF!</formula>
    </cfRule>
  </conditionalFormatting>
  <conditionalFormatting sqref="BL38">
    <cfRule type="cellIs" dxfId="11005" priority="73" operator="lessThan">
      <formula>#REF!</formula>
    </cfRule>
    <cfRule type="cellIs" dxfId="11004" priority="74" operator="lessThan">
      <formula>#REF!</formula>
    </cfRule>
  </conditionalFormatting>
  <conditionalFormatting sqref="BM19 BM13:BM15 BM17">
    <cfRule type="cellIs" dxfId="11003" priority="71" operator="greaterThan">
      <formula>#REF!</formula>
    </cfRule>
  </conditionalFormatting>
  <conditionalFormatting sqref="BP21">
    <cfRule type="cellIs" dxfId="11002" priority="68" operator="lessThan">
      <formula>#REF!</formula>
    </cfRule>
  </conditionalFormatting>
  <conditionalFormatting sqref="BP11">
    <cfRule type="cellIs" dxfId="11001" priority="67" operator="lessThan">
      <formula>#REF!</formula>
    </cfRule>
  </conditionalFormatting>
  <conditionalFormatting sqref="BP12">
    <cfRule type="cellIs" dxfId="11000" priority="66" operator="lessThan">
      <formula>#REF!</formula>
    </cfRule>
  </conditionalFormatting>
  <conditionalFormatting sqref="BP20">
    <cfRule type="cellIs" dxfId="10999" priority="69" operator="lessThan">
      <formula>#REF!</formula>
    </cfRule>
    <cfRule type="cellIs" dxfId="10998" priority="70" operator="lessThan">
      <formula>#REF!</formula>
    </cfRule>
  </conditionalFormatting>
  <conditionalFormatting sqref="BP30">
    <cfRule type="cellIs" dxfId="10997" priority="63" operator="lessThan">
      <formula>#REF!</formula>
    </cfRule>
  </conditionalFormatting>
  <conditionalFormatting sqref="BP29">
    <cfRule type="cellIs" dxfId="10996" priority="64" operator="lessThan">
      <formula>#REF!</formula>
    </cfRule>
    <cfRule type="cellIs" dxfId="10995" priority="65" operator="lessThan">
      <formula>#REF!</formula>
    </cfRule>
  </conditionalFormatting>
  <conditionalFormatting sqref="BP39">
    <cfRule type="cellIs" dxfId="10994" priority="62" operator="lessThan">
      <formula>#REF!</formula>
    </cfRule>
  </conditionalFormatting>
  <conditionalFormatting sqref="BP9">
    <cfRule type="cellIs" dxfId="10993" priority="60" operator="lessThan">
      <formula>#REF!</formula>
    </cfRule>
    <cfRule type="cellIs" dxfId="10992" priority="61" operator="greaterThan">
      <formula>#REF!</formula>
    </cfRule>
  </conditionalFormatting>
  <conditionalFormatting sqref="BN19:BO19">
    <cfRule type="cellIs" dxfId="10991" priority="59" operator="greaterThan">
      <formula>#REF!</formula>
    </cfRule>
  </conditionalFormatting>
  <conditionalFormatting sqref="BN14:BO15">
    <cfRule type="cellIs" dxfId="10990" priority="57" operator="greaterThan">
      <formula>#REF!</formula>
    </cfRule>
  </conditionalFormatting>
  <conditionalFormatting sqref="BN13:BO13">
    <cfRule type="cellIs" dxfId="10989" priority="56" operator="greaterThan">
      <formula>#REF!</formula>
    </cfRule>
  </conditionalFormatting>
  <conditionalFormatting sqref="BN17:BO17">
    <cfRule type="cellIs" dxfId="10988" priority="58" operator="greaterThan">
      <formula>#REF!</formula>
    </cfRule>
  </conditionalFormatting>
  <conditionalFormatting sqref="BP38">
    <cfRule type="cellIs" dxfId="10987" priority="54" operator="lessThan">
      <formula>#REF!</formula>
    </cfRule>
    <cfRule type="cellIs" dxfId="10986" priority="55" operator="lessThan">
      <formula>#REF!</formula>
    </cfRule>
  </conditionalFormatting>
  <conditionalFormatting sqref="BQ11">
    <cfRule type="cellIs" dxfId="10985" priority="52" operator="lessThan">
      <formula>#REF!</formula>
    </cfRule>
  </conditionalFormatting>
  <conditionalFormatting sqref="BQ12">
    <cfRule type="cellIs" dxfId="10984" priority="51" operator="lessThan">
      <formula>#REF!</formula>
    </cfRule>
  </conditionalFormatting>
  <conditionalFormatting sqref="BQ9">
    <cfRule type="cellIs" dxfId="10983" priority="49" operator="lessThan">
      <formula>#REF!</formula>
    </cfRule>
    <cfRule type="cellIs" dxfId="10982" priority="50" operator="greaterThan">
      <formula>#REF!</formula>
    </cfRule>
  </conditionalFormatting>
  <conditionalFormatting sqref="BQ10">
    <cfRule type="cellIs" dxfId="10981" priority="48" operator="lessThan">
      <formula>#REF!</formula>
    </cfRule>
  </conditionalFormatting>
  <conditionalFormatting sqref="BQ21">
    <cfRule type="cellIs" dxfId="10980" priority="45" operator="lessThan">
      <formula>#REF!</formula>
    </cfRule>
  </conditionalFormatting>
  <conditionalFormatting sqref="BQ20">
    <cfRule type="cellIs" dxfId="10979" priority="46" operator="lessThan">
      <formula>#REF!</formula>
    </cfRule>
    <cfRule type="cellIs" dxfId="10978" priority="47" operator="lessThan">
      <formula>#REF!</formula>
    </cfRule>
  </conditionalFormatting>
  <conditionalFormatting sqref="BQ30">
    <cfRule type="cellIs" dxfId="10977" priority="42" operator="lessThan">
      <formula>#REF!</formula>
    </cfRule>
  </conditionalFormatting>
  <conditionalFormatting sqref="BQ29">
    <cfRule type="cellIs" dxfId="10976" priority="43" operator="lessThan">
      <formula>#REF!</formula>
    </cfRule>
    <cfRule type="cellIs" dxfId="10975" priority="44" operator="lessThan">
      <formula>#REF!</formula>
    </cfRule>
  </conditionalFormatting>
  <conditionalFormatting sqref="BQ39">
    <cfRule type="cellIs" dxfId="10974" priority="39" operator="lessThan">
      <formula>#REF!</formula>
    </cfRule>
  </conditionalFormatting>
  <conditionalFormatting sqref="BQ38">
    <cfRule type="cellIs" dxfId="10973" priority="40" operator="lessThan">
      <formula>#REF!</formula>
    </cfRule>
    <cfRule type="cellIs" dxfId="10972" priority="41" operator="lessThan">
      <formula>#REF!</formula>
    </cfRule>
  </conditionalFormatting>
  <conditionalFormatting sqref="M10">
    <cfRule type="cellIs" dxfId="10971" priority="26" operator="lessThan">
      <formula>#REF!</formula>
    </cfRule>
  </conditionalFormatting>
  <conditionalFormatting sqref="R10">
    <cfRule type="cellIs" dxfId="10970" priority="25" operator="lessThan">
      <formula>#REF!</formula>
    </cfRule>
  </conditionalFormatting>
  <conditionalFormatting sqref="W10">
    <cfRule type="cellIs" dxfId="10969" priority="24" operator="lessThan">
      <formula>#REF!</formula>
    </cfRule>
  </conditionalFormatting>
  <conditionalFormatting sqref="AB10">
    <cfRule type="cellIs" dxfId="10968" priority="23" operator="lessThan">
      <formula>#REF!</formula>
    </cfRule>
  </conditionalFormatting>
  <conditionalFormatting sqref="AG10">
    <cfRule type="cellIs" dxfId="10967" priority="22" operator="lessThan">
      <formula>#REF!</formula>
    </cfRule>
  </conditionalFormatting>
  <conditionalFormatting sqref="AL10">
    <cfRule type="cellIs" dxfId="10966" priority="21" operator="lessThan">
      <formula>#REF!</formula>
    </cfRule>
  </conditionalFormatting>
  <conditionalFormatting sqref="AQ10">
    <cfRule type="cellIs" dxfId="10965" priority="20" operator="lessThan">
      <formula>#REF!</formula>
    </cfRule>
  </conditionalFormatting>
  <conditionalFormatting sqref="AV10">
    <cfRule type="cellIs" dxfId="10964" priority="19" operator="lessThan">
      <formula>#REF!</formula>
    </cfRule>
  </conditionalFormatting>
  <conditionalFormatting sqref="BA10">
    <cfRule type="cellIs" dxfId="10963" priority="18" operator="lessThan">
      <formula>#REF!</formula>
    </cfRule>
  </conditionalFormatting>
  <conditionalFormatting sqref="BF10">
    <cfRule type="cellIs" dxfId="10962" priority="17" operator="lessThan">
      <formula>#REF!</formula>
    </cfRule>
  </conditionalFormatting>
  <conditionalFormatting sqref="BK10">
    <cfRule type="cellIs" dxfId="10961" priority="16" operator="lessThan">
      <formula>#REF!</formula>
    </cfRule>
  </conditionalFormatting>
  <conditionalFormatting sqref="BP10">
    <cfRule type="cellIs" dxfId="10960" priority="15" operator="lessThan">
      <formula>#REF!</formula>
    </cfRule>
  </conditionalFormatting>
  <conditionalFormatting sqref="J15">
    <cfRule type="cellIs" dxfId="10959" priority="14" operator="greaterThan">
      <formula>#REF!</formula>
    </cfRule>
  </conditionalFormatting>
  <conditionalFormatting sqref="G17">
    <cfRule type="cellIs" dxfId="10958" priority="13" operator="greaterThan">
      <formula>#REF!</formula>
    </cfRule>
  </conditionalFormatting>
  <conditionalFormatting sqref="E15:F15">
    <cfRule type="cellIs" dxfId="10957" priority="11" operator="greaterThan">
      <formula>#REF!</formula>
    </cfRule>
  </conditionalFormatting>
  <conditionalFormatting sqref="E17:F17">
    <cfRule type="cellIs" dxfId="10956" priority="12" operator="greaterThan">
      <formula>#REF!</formula>
    </cfRule>
  </conditionalFormatting>
  <conditionalFormatting sqref="E16:F16">
    <cfRule type="cellIs" dxfId="10955" priority="10" operator="greaterThan">
      <formula>#REF!</formula>
    </cfRule>
  </conditionalFormatting>
  <conditionalFormatting sqref="F13:G13">
    <cfRule type="cellIs" dxfId="10954" priority="9" operator="greaterThan">
      <formula>#REF!</formula>
    </cfRule>
  </conditionalFormatting>
  <conditionalFormatting sqref="E13">
    <cfRule type="cellIs" dxfId="10953" priority="8" operator="greaterThan">
      <formula>#REF!</formula>
    </cfRule>
  </conditionalFormatting>
  <conditionalFormatting sqref="E14">
    <cfRule type="cellIs" dxfId="10952" priority="7" operator="greaterThan">
      <formula>#REF!</formula>
    </cfRule>
  </conditionalFormatting>
  <conditionalFormatting sqref="F14:G14">
    <cfRule type="cellIs" dxfId="10951" priority="6" operator="greaterThan">
      <formula>#REF!</formula>
    </cfRule>
  </conditionalFormatting>
  <conditionalFormatting sqref="L13">
    <cfRule type="cellIs" dxfId="10950" priority="5" operator="greaterThan">
      <formula>#REF!</formula>
    </cfRule>
  </conditionalFormatting>
  <conditionalFormatting sqref="K13">
    <cfRule type="cellIs" dxfId="10949" priority="4" operator="greaterThan">
      <formula>#REF!</formula>
    </cfRule>
  </conditionalFormatting>
  <conditionalFormatting sqref="J13">
    <cfRule type="cellIs" dxfId="10948" priority="3" operator="greaterThan">
      <formula>#REF!</formula>
    </cfRule>
  </conditionalFormatting>
  <conditionalFormatting sqref="P13">
    <cfRule type="cellIs" dxfId="10947" priority="2" operator="greaterThan">
      <formula>#REF!</formula>
    </cfRule>
  </conditionalFormatting>
  <conditionalFormatting sqref="O13">
    <cfRule type="cellIs" dxfId="10946" priority="1" operator="greaterThan">
      <formula>#REF!</formula>
    </cfRule>
  </conditionalFormatting>
  <pageMargins left="0.7" right="0.7" top="0.75" bottom="0.75" header="0.3" footer="0.3"/>
  <pageSetup paperSize="9" orientation="portrait" r:id="rId1"/>
  <headerFooter>
    <oddHeader>&amp;C&amp;G</oddHeader>
  </headerFooter>
  <legacyDrawingHF r:id="rId2"/>
  <picture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BQ94"/>
  <sheetViews>
    <sheetView zoomScale="70" zoomScaleNormal="70" workbookViewId="0">
      <pane xSplit="3" ySplit="10" topLeftCell="D11" activePane="bottomRight" state="frozenSplit"/>
      <selection activeCell="AA73" sqref="AA73"/>
      <selection pane="topRight" activeCell="AA73" sqref="AA73"/>
      <selection pane="bottomLeft" activeCell="AA73" sqref="AA73"/>
      <selection pane="bottomRight" activeCell="B4" sqref="B4"/>
    </sheetView>
  </sheetViews>
  <sheetFormatPr defaultRowHeight="16.5" x14ac:dyDescent="0.15"/>
  <cols>
    <col min="1" max="1" width="21" style="97" customWidth="1"/>
    <col min="2" max="2" width="15" style="97" customWidth="1"/>
    <col min="3" max="4" width="11.25" style="97" customWidth="1"/>
    <col min="5" max="5" width="38.5" style="97" customWidth="1"/>
    <col min="6" max="7" width="10.625" style="97" customWidth="1"/>
    <col min="8" max="9" width="13.625" style="97" customWidth="1"/>
    <col min="10" max="10" width="44.5" style="97" customWidth="1"/>
    <col min="11" max="12" width="12.25" style="97" customWidth="1"/>
    <col min="13" max="14" width="11.875" style="97" customWidth="1"/>
    <col min="15" max="15" width="38.25" style="97" customWidth="1"/>
    <col min="16" max="17" width="12.25" style="97" customWidth="1"/>
    <col min="18" max="19" width="11.875" style="97" customWidth="1"/>
    <col min="20" max="20" width="31.625" style="97" customWidth="1"/>
    <col min="21" max="22" width="12.625" style="97" customWidth="1"/>
    <col min="23" max="24" width="11.875" style="97" customWidth="1"/>
    <col min="25" max="25" width="31.625" style="97" customWidth="1"/>
    <col min="26" max="27" width="9.125" style="97" bestFit="1" customWidth="1"/>
    <col min="28" max="28" width="9.625" style="97" bestFit="1" customWidth="1"/>
    <col min="29" max="29" width="9.625" style="97" customWidth="1"/>
    <col min="30" max="30" width="31.625" style="97" customWidth="1"/>
    <col min="31" max="32" width="9.125" style="97" bestFit="1" customWidth="1"/>
    <col min="33" max="33" width="9.625" style="97" bestFit="1" customWidth="1"/>
    <col min="34" max="34" width="9.625" style="97" customWidth="1"/>
    <col min="35" max="35" width="31.625" style="97" customWidth="1"/>
    <col min="36" max="37" width="9.125" style="97" bestFit="1" customWidth="1"/>
    <col min="38" max="38" width="9.625" style="97" bestFit="1" customWidth="1"/>
    <col min="39" max="39" width="9.625" style="97" customWidth="1"/>
    <col min="40" max="40" width="31.625" style="97" customWidth="1"/>
    <col min="41" max="42" width="9.125" style="97" bestFit="1" customWidth="1"/>
    <col min="43" max="43" width="9.625" style="97" bestFit="1" customWidth="1"/>
    <col min="44" max="44" width="9.625" style="97" customWidth="1"/>
    <col min="45" max="45" width="31.625" style="97" customWidth="1"/>
    <col min="46" max="47" width="9.125" style="97" bestFit="1" customWidth="1"/>
    <col min="48" max="48" width="9.625" style="97" bestFit="1" customWidth="1"/>
    <col min="49" max="49" width="9.625" style="97" customWidth="1"/>
    <col min="50" max="50" width="31.625" style="97" customWidth="1"/>
    <col min="51" max="52" width="9.125" style="97" bestFit="1" customWidth="1"/>
    <col min="53" max="53" width="9.625" style="97" bestFit="1" customWidth="1"/>
    <col min="54" max="54" width="9.625" style="97" customWidth="1"/>
    <col min="55" max="55" width="31.625" style="97" customWidth="1"/>
    <col min="56" max="57" width="9.125" style="97" bestFit="1" customWidth="1"/>
    <col min="58" max="58" width="9.625" style="97" bestFit="1" customWidth="1"/>
    <col min="59" max="59" width="9.625" style="97" customWidth="1"/>
    <col min="60" max="60" width="43.875" style="97" customWidth="1"/>
    <col min="61" max="62" width="9" style="97"/>
    <col min="63" max="63" width="15.125" style="97" customWidth="1"/>
    <col min="64" max="64" width="9" style="97"/>
    <col min="65" max="65" width="48.125" style="97" customWidth="1"/>
    <col min="66" max="67" width="9" style="97"/>
    <col min="68" max="68" width="16" style="97" customWidth="1"/>
    <col min="69" max="16384" width="9" style="97"/>
  </cols>
  <sheetData>
    <row r="1" spans="1:69" x14ac:dyDescent="0.15">
      <c r="B1" s="175" t="str">
        <f>VLOOKUP(A5,'PMC数据辅助&amp;月良率预估'!$AR$3:$AS$130,2,0)</f>
        <v>LTPO手机</v>
      </c>
      <c r="C1" s="177"/>
      <c r="E1" s="97" t="s">
        <v>474</v>
      </c>
      <c r="AI1" s="166"/>
      <c r="AJ1" s="166"/>
      <c r="AK1" s="166"/>
      <c r="AL1" s="166"/>
      <c r="AM1" s="166"/>
      <c r="AN1" s="166"/>
      <c r="AO1" s="166"/>
      <c r="AP1" s="166"/>
      <c r="AQ1" s="166"/>
      <c r="AR1" s="166"/>
      <c r="AS1" s="166"/>
      <c r="AT1" s="166"/>
      <c r="AU1" s="166"/>
      <c r="AV1" s="166"/>
      <c r="AW1" s="166"/>
      <c r="AX1" s="166"/>
      <c r="AY1" s="166"/>
      <c r="AZ1" s="166"/>
      <c r="BA1" s="166"/>
      <c r="BB1" s="166"/>
      <c r="BC1" s="166"/>
      <c r="BD1" s="166"/>
    </row>
    <row r="2" spans="1:69" x14ac:dyDescent="0.15">
      <c r="A2" s="356">
        <f>VLOOKUP(A5,切数!$C:$J,8,0)</f>
        <v>231</v>
      </c>
      <c r="B2" s="580" t="s">
        <v>27</v>
      </c>
      <c r="C2" s="580"/>
      <c r="D2" s="581" t="s">
        <v>553</v>
      </c>
      <c r="E2" s="583" t="s">
        <v>41</v>
      </c>
      <c r="F2" s="583"/>
      <c r="G2" s="583"/>
      <c r="H2" s="583"/>
      <c r="I2" s="583"/>
      <c r="J2" s="583"/>
      <c r="K2" s="583"/>
      <c r="L2" s="583"/>
      <c r="M2" s="583"/>
      <c r="N2" s="30"/>
      <c r="O2" s="30"/>
      <c r="P2" s="30"/>
      <c r="Q2" s="30"/>
      <c r="R2" s="30"/>
      <c r="S2" s="30"/>
    </row>
    <row r="3" spans="1:69" x14ac:dyDescent="0.15">
      <c r="A3" s="356" t="s">
        <v>469</v>
      </c>
      <c r="B3" s="538"/>
      <c r="C3" s="538"/>
      <c r="D3" s="582"/>
      <c r="E3" s="1" t="str">
        <f>_xlfn.IFNA(VLOOKUP($A$5&amp;E$4,'PMC数据辅助&amp;月良率预估'!$B$2:$G$1000,2,0),"")</f>
        <v>M04</v>
      </c>
      <c r="F3" s="567"/>
      <c r="G3" s="567"/>
      <c r="H3" s="567"/>
      <c r="I3" s="568"/>
      <c r="J3" s="1" t="str">
        <f>_xlfn.IFNA(VLOOKUP($A$5&amp;J$4,'PMC数据辅助&amp;月良率预估'!$B$2:$G$1000,2,0),"")</f>
        <v/>
      </c>
      <c r="K3" s="567"/>
      <c r="L3" s="567"/>
      <c r="M3" s="567"/>
      <c r="N3" s="568"/>
      <c r="O3" s="1" t="str">
        <f>_xlfn.IFNA(VLOOKUP($A$5&amp;O$4,'PMC数据辅助&amp;月良率预估'!$B$2:$G$1000,2,0),"")</f>
        <v/>
      </c>
      <c r="P3" s="567"/>
      <c r="Q3" s="567"/>
      <c r="R3" s="567"/>
      <c r="S3" s="568"/>
      <c r="T3" s="1" t="str">
        <f>_xlfn.IFNA(VLOOKUP($A$5&amp;T$4,'PMC数据辅助&amp;月良率预估'!$B$2:$G$1000,2,0),"")</f>
        <v/>
      </c>
      <c r="U3" s="567"/>
      <c r="V3" s="567"/>
      <c r="W3" s="567"/>
      <c r="X3" s="568"/>
      <c r="Y3" s="1" t="str">
        <f>_xlfn.IFNA(VLOOKUP($A$5&amp;Y$4,'PMC数据辅助&amp;月良率预估'!$B$2:$G$1000,2,0),"")</f>
        <v/>
      </c>
      <c r="Z3" s="567"/>
      <c r="AA3" s="567"/>
      <c r="AB3" s="567"/>
      <c r="AC3" s="568"/>
      <c r="AD3" s="1" t="str">
        <f>_xlfn.IFNA(VLOOKUP($A$5&amp;AD$4,'PMC数据辅助&amp;月良率预估'!$B$2:$G$1000,2,0),"")</f>
        <v/>
      </c>
      <c r="AE3" s="567"/>
      <c r="AF3" s="567"/>
      <c r="AG3" s="567"/>
      <c r="AH3" s="568"/>
      <c r="AI3" s="1" t="str">
        <f>_xlfn.IFNA(VLOOKUP($A$5&amp;AI$4,'PMC数据辅助&amp;月良率预估'!$B$2:$G$1000,2,0),"")</f>
        <v/>
      </c>
      <c r="AJ3" s="567"/>
      <c r="AK3" s="567"/>
      <c r="AL3" s="567"/>
      <c r="AM3" s="568"/>
      <c r="AN3" s="1" t="str">
        <f>_xlfn.IFNA(VLOOKUP($A$5&amp;AN$4,'PMC数据辅助&amp;月良率预估'!$B$2:$G$1000,2,0),"")</f>
        <v/>
      </c>
      <c r="AO3" s="567"/>
      <c r="AP3" s="567"/>
      <c r="AQ3" s="567"/>
      <c r="AR3" s="568"/>
      <c r="AS3" s="1" t="str">
        <f>_xlfn.IFNA(VLOOKUP($A$5&amp;AS$4,'PMC数据辅助&amp;月良率预估'!$B$2:$G$1000,2,0),"")</f>
        <v/>
      </c>
      <c r="AT3" s="567"/>
      <c r="AU3" s="567"/>
      <c r="AV3" s="567"/>
      <c r="AW3" s="568"/>
      <c r="AX3" s="1" t="str">
        <f>_xlfn.IFNA(VLOOKUP($A$5&amp;AX$4,'PMC数据辅助&amp;月良率预估'!$B$2:$G$1000,2,0),"")</f>
        <v/>
      </c>
      <c r="AY3" s="567"/>
      <c r="AZ3" s="567"/>
      <c r="BA3" s="567"/>
      <c r="BB3" s="568"/>
      <c r="BC3" s="1" t="str">
        <f>_xlfn.IFNA(VLOOKUP($A$5&amp;BC$4,'PMC数据辅助&amp;月良率预估'!$B$2:$G$1000,2,0),"")</f>
        <v/>
      </c>
      <c r="BD3" s="567"/>
      <c r="BE3" s="567"/>
      <c r="BF3" s="567"/>
      <c r="BG3" s="568"/>
      <c r="BH3" s="1" t="str">
        <f>_xlfn.IFNA(VLOOKUP($A$5&amp;BH$4,'PMC数据辅助&amp;月良率预估'!$B$2:$G$1000,2,0),"")</f>
        <v/>
      </c>
      <c r="BI3" s="567"/>
      <c r="BJ3" s="567"/>
      <c r="BK3" s="567"/>
      <c r="BL3" s="568"/>
      <c r="BM3" s="1" t="str">
        <f>_xlfn.IFNA(VLOOKUP($A$5&amp;BM$4,'PMC数据辅助&amp;月良率预估'!$B$2:$G$1000,2,0),"")</f>
        <v/>
      </c>
      <c r="BN3" s="567"/>
      <c r="BO3" s="567"/>
      <c r="BP3" s="567"/>
      <c r="BQ3" s="568"/>
    </row>
    <row r="4" spans="1:69" ht="33" x14ac:dyDescent="0.15">
      <c r="A4" s="31" t="s">
        <v>40</v>
      </c>
      <c r="B4" s="94" t="s">
        <v>1424</v>
      </c>
      <c r="C4" s="94" t="s">
        <v>1422</v>
      </c>
      <c r="D4" s="115"/>
      <c r="E4" s="569" t="str">
        <f>_xlfn.IFNA(VLOOKUP($A$5&amp;COLUMN($A$1),'PMC数据辅助&amp;月良率预估'!$A:$F,5,0),"")</f>
        <v>04/18蒸镀批次</v>
      </c>
      <c r="F4" s="570"/>
      <c r="G4" s="570"/>
      <c r="H4" s="570"/>
      <c r="I4" s="571"/>
      <c r="J4" s="569" t="str">
        <f>_xlfn.IFNA(VLOOKUP($A$5&amp;COLUMN($B$1),'PMC数据辅助&amp;月良率预估'!$A:$F,5,0),"")</f>
        <v/>
      </c>
      <c r="K4" s="570"/>
      <c r="L4" s="570"/>
      <c r="M4" s="570"/>
      <c r="N4" s="571"/>
      <c r="O4" s="569" t="str">
        <f>_xlfn.IFNA(VLOOKUP($A$5&amp;COLUMN($C$1),'PMC数据辅助&amp;月良率预估'!$A:$F,5,0),"")</f>
        <v/>
      </c>
      <c r="P4" s="570"/>
      <c r="Q4" s="570"/>
      <c r="R4" s="570"/>
      <c r="S4" s="571"/>
      <c r="T4" s="569" t="str">
        <f>_xlfn.IFNA(VLOOKUP($A$5&amp;COLUMN($D$1),'PMC数据辅助&amp;月良率预估'!$A:$F,5,0),"")</f>
        <v/>
      </c>
      <c r="U4" s="570"/>
      <c r="V4" s="570"/>
      <c r="W4" s="570"/>
      <c r="X4" s="571"/>
      <c r="Y4" s="569" t="str">
        <f>_xlfn.IFNA(VLOOKUP($A$5&amp;COLUMN($E$1),'PMC数据辅助&amp;月良率预估'!$A:$F,5,0),"")</f>
        <v/>
      </c>
      <c r="Z4" s="570"/>
      <c r="AA4" s="570"/>
      <c r="AB4" s="570"/>
      <c r="AC4" s="571"/>
      <c r="AD4" s="569" t="str">
        <f>_xlfn.IFNA(VLOOKUP($A$5&amp;COLUMN($F$1),'PMC数据辅助&amp;月良率预估'!$A:$F,5,0),"")</f>
        <v/>
      </c>
      <c r="AE4" s="570"/>
      <c r="AF4" s="570"/>
      <c r="AG4" s="570"/>
      <c r="AH4" s="571"/>
      <c r="AI4" s="569" t="str">
        <f>_xlfn.IFNA(VLOOKUP($A$5&amp;COLUMN($G$1),'PMC数据辅助&amp;月良率预估'!$A:$F,5,0),"")</f>
        <v/>
      </c>
      <c r="AJ4" s="570"/>
      <c r="AK4" s="570"/>
      <c r="AL4" s="570"/>
      <c r="AM4" s="571"/>
      <c r="AN4" s="569" t="str">
        <f>_xlfn.IFNA(VLOOKUP($A$5&amp;COLUMN($H$1),'PMC数据辅助&amp;月良率预估'!$A:$F,5,0),"")</f>
        <v/>
      </c>
      <c r="AO4" s="570"/>
      <c r="AP4" s="570"/>
      <c r="AQ4" s="570"/>
      <c r="AR4" s="571"/>
      <c r="AS4" s="569" t="str">
        <f>_xlfn.IFNA(VLOOKUP($A$5&amp;COLUMN($I$1),'PMC数据辅助&amp;月良率预估'!$A:$F,5,0),"")</f>
        <v/>
      </c>
      <c r="AT4" s="570"/>
      <c r="AU4" s="570"/>
      <c r="AV4" s="570"/>
      <c r="AW4" s="571"/>
      <c r="AX4" s="569" t="str">
        <f>_xlfn.IFNA(VLOOKUP($A$5&amp;COLUMN($J$1),'PMC数据辅助&amp;月良率预估'!$A:$F,5,0),"")</f>
        <v/>
      </c>
      <c r="AY4" s="570"/>
      <c r="AZ4" s="570"/>
      <c r="BA4" s="570"/>
      <c r="BB4" s="571"/>
      <c r="BC4" s="569" t="str">
        <f>_xlfn.IFNA(VLOOKUP($A$5&amp;COLUMN($K$1),'PMC数据辅助&amp;月良率预估'!$A:$F,5,0),"")</f>
        <v/>
      </c>
      <c r="BD4" s="570"/>
      <c r="BE4" s="570"/>
      <c r="BF4" s="570"/>
      <c r="BG4" s="571"/>
      <c r="BH4" s="569" t="str">
        <f>_xlfn.IFNA(VLOOKUP($A$5&amp;COLUMN($L$1),'PMC数据辅助&amp;月良率预估'!$A:$F,5,0),"")</f>
        <v/>
      </c>
      <c r="BI4" s="570"/>
      <c r="BJ4" s="570"/>
      <c r="BK4" s="570"/>
      <c r="BL4" s="571"/>
      <c r="BM4" s="569" t="str">
        <f>_xlfn.IFNA(VLOOKUP($A$5&amp;COLUMN($M$1),'PMC数据辅助&amp;月良率预估'!$A:$F,5,0),"")</f>
        <v/>
      </c>
      <c r="BN4" s="570"/>
      <c r="BO4" s="570"/>
      <c r="BP4" s="570"/>
      <c r="BQ4" s="571"/>
    </row>
    <row r="5" spans="1:69" ht="51" customHeight="1" x14ac:dyDescent="0.15">
      <c r="A5" s="32" t="s">
        <v>1407</v>
      </c>
      <c r="B5" s="32" t="s">
        <v>35</v>
      </c>
      <c r="C5" s="32" t="s">
        <v>35</v>
      </c>
      <c r="D5" s="32"/>
      <c r="E5" s="32" t="s">
        <v>467</v>
      </c>
      <c r="F5" s="33" t="s">
        <v>483</v>
      </c>
      <c r="G5" s="33" t="s">
        <v>484</v>
      </c>
      <c r="H5" s="33" t="s">
        <v>485</v>
      </c>
      <c r="I5" s="362" t="s">
        <v>839</v>
      </c>
      <c r="J5" s="32" t="s">
        <v>467</v>
      </c>
      <c r="K5" s="33" t="s">
        <v>483</v>
      </c>
      <c r="L5" s="33" t="s">
        <v>484</v>
      </c>
      <c r="M5" s="33" t="s">
        <v>485</v>
      </c>
      <c r="N5" s="362" t="s">
        <v>838</v>
      </c>
      <c r="O5" s="32" t="s">
        <v>467</v>
      </c>
      <c r="P5" s="33" t="s">
        <v>483</v>
      </c>
      <c r="Q5" s="33" t="s">
        <v>484</v>
      </c>
      <c r="R5" s="33" t="s">
        <v>485</v>
      </c>
      <c r="S5" s="362" t="s">
        <v>839</v>
      </c>
      <c r="T5" s="32" t="s">
        <v>467</v>
      </c>
      <c r="U5" s="33" t="s">
        <v>483</v>
      </c>
      <c r="V5" s="33" t="s">
        <v>484</v>
      </c>
      <c r="W5" s="33" t="s">
        <v>485</v>
      </c>
      <c r="X5" s="362" t="s">
        <v>839</v>
      </c>
      <c r="Y5" s="32" t="s">
        <v>467</v>
      </c>
      <c r="Z5" s="33" t="s">
        <v>483</v>
      </c>
      <c r="AA5" s="33" t="s">
        <v>484</v>
      </c>
      <c r="AB5" s="33" t="s">
        <v>485</v>
      </c>
      <c r="AC5" s="362" t="s">
        <v>839</v>
      </c>
      <c r="AD5" s="32" t="s">
        <v>467</v>
      </c>
      <c r="AE5" s="33" t="s">
        <v>483</v>
      </c>
      <c r="AF5" s="33" t="s">
        <v>484</v>
      </c>
      <c r="AG5" s="33" t="s">
        <v>485</v>
      </c>
      <c r="AH5" s="362" t="s">
        <v>839</v>
      </c>
      <c r="AI5" s="32" t="s">
        <v>467</v>
      </c>
      <c r="AJ5" s="33" t="s">
        <v>483</v>
      </c>
      <c r="AK5" s="33" t="s">
        <v>484</v>
      </c>
      <c r="AL5" s="33" t="s">
        <v>485</v>
      </c>
      <c r="AM5" s="362" t="s">
        <v>839</v>
      </c>
      <c r="AN5" s="32" t="s">
        <v>467</v>
      </c>
      <c r="AO5" s="33" t="s">
        <v>483</v>
      </c>
      <c r="AP5" s="33" t="s">
        <v>484</v>
      </c>
      <c r="AQ5" s="33" t="s">
        <v>485</v>
      </c>
      <c r="AR5" s="362" t="s">
        <v>839</v>
      </c>
      <c r="AS5" s="32" t="s">
        <v>467</v>
      </c>
      <c r="AT5" s="33" t="s">
        <v>483</v>
      </c>
      <c r="AU5" s="33" t="s">
        <v>484</v>
      </c>
      <c r="AV5" s="33" t="s">
        <v>485</v>
      </c>
      <c r="AW5" s="362" t="s">
        <v>839</v>
      </c>
      <c r="AX5" s="32" t="s">
        <v>467</v>
      </c>
      <c r="AY5" s="33" t="s">
        <v>483</v>
      </c>
      <c r="AZ5" s="33" t="s">
        <v>484</v>
      </c>
      <c r="BA5" s="33" t="s">
        <v>485</v>
      </c>
      <c r="BB5" s="362" t="s">
        <v>839</v>
      </c>
      <c r="BC5" s="32" t="s">
        <v>467</v>
      </c>
      <c r="BD5" s="33" t="s">
        <v>483</v>
      </c>
      <c r="BE5" s="33" t="s">
        <v>484</v>
      </c>
      <c r="BF5" s="33" t="s">
        <v>485</v>
      </c>
      <c r="BG5" s="362" t="s">
        <v>839</v>
      </c>
      <c r="BH5" s="32" t="s">
        <v>467</v>
      </c>
      <c r="BI5" s="33" t="s">
        <v>483</v>
      </c>
      <c r="BJ5" s="33" t="s">
        <v>484</v>
      </c>
      <c r="BK5" s="33" t="s">
        <v>485</v>
      </c>
      <c r="BL5" s="362" t="s">
        <v>839</v>
      </c>
      <c r="BM5" s="32" t="s">
        <v>467</v>
      </c>
      <c r="BN5" s="33" t="s">
        <v>483</v>
      </c>
      <c r="BO5" s="33" t="s">
        <v>484</v>
      </c>
      <c r="BP5" s="33" t="s">
        <v>485</v>
      </c>
      <c r="BQ5" s="362" t="s">
        <v>839</v>
      </c>
    </row>
    <row r="6" spans="1:69" x14ac:dyDescent="0.15">
      <c r="A6" s="34" t="s">
        <v>745</v>
      </c>
      <c r="B6" s="34">
        <f>_xlfn.IFNA(VLOOKUP($A6,批次辅助!$A$4:$DC$41,MATCH($A$5&amp;B$4,批次辅助!$A$1:$DC$1,0),0),0)</f>
        <v>27720</v>
      </c>
      <c r="C6" s="34">
        <f>_xlfn.IFNA(VLOOKUP($A6,批次辅助!$A$4:$DC$41,MATCH($A$5&amp;C$4,批次辅助!$A$1:$DC$1,0),0),0)</f>
        <v>82005</v>
      </c>
      <c r="D6" s="34">
        <f>_xlfn.IFNA(VLOOKUP($A6,批次辅助!$A$4:$DC$41,MATCH($A$5&amp;D$4,批次辅助!$A$1:$DC$1,0),0),0)</f>
        <v>0</v>
      </c>
      <c r="E6" s="34">
        <f>_xlfn.IFNA(VLOOKUP($A$5&amp;E$4,'PMC数据辅助&amp;月良率预估'!$B$2:$G$599,5,0),0)</f>
        <v>360</v>
      </c>
      <c r="F6" s="34"/>
      <c r="G6" s="34"/>
      <c r="H6" s="35"/>
      <c r="I6" s="35"/>
      <c r="J6" s="34">
        <f>_xlfn.IFNA(VLOOKUP($A$5&amp;J$4,'PMC数据辅助&amp;月良率预估'!$B$2:$G$599,5,0),0)</f>
        <v>0</v>
      </c>
      <c r="K6" s="34"/>
      <c r="L6" s="34"/>
      <c r="M6" s="35"/>
      <c r="N6" s="35"/>
      <c r="O6" s="34">
        <f>_xlfn.IFNA(VLOOKUP($A$5&amp;O$4,'PMC数据辅助&amp;月良率预估'!$B$2:$G$599,5,0),0)</f>
        <v>0</v>
      </c>
      <c r="P6" s="34"/>
      <c r="Q6" s="34"/>
      <c r="R6" s="35"/>
      <c r="S6" s="35"/>
      <c r="T6" s="34">
        <f>_xlfn.IFNA(VLOOKUP($A$5&amp;T$4,'PMC数据辅助&amp;月良率预估'!$B$2:$G$599,5,0),0)</f>
        <v>0</v>
      </c>
      <c r="U6" s="34"/>
      <c r="V6" s="34"/>
      <c r="W6" s="35"/>
      <c r="X6" s="35"/>
      <c r="Y6" s="34">
        <f>_xlfn.IFNA(VLOOKUP($A$5&amp;Y$4,'PMC数据辅助&amp;月良率预估'!$B$2:$G$599,5,0),0)</f>
        <v>0</v>
      </c>
      <c r="Z6" s="34"/>
      <c r="AA6" s="34"/>
      <c r="AB6" s="35"/>
      <c r="AC6" s="35"/>
      <c r="AD6" s="34">
        <f>_xlfn.IFNA(VLOOKUP($A$5&amp;AD$4,'PMC数据辅助&amp;月良率预估'!$B$2:$G$599,5,0),0)</f>
        <v>0</v>
      </c>
      <c r="AE6" s="34"/>
      <c r="AF6" s="34"/>
      <c r="AG6" s="35"/>
      <c r="AH6" s="35"/>
      <c r="AI6" s="34">
        <f>_xlfn.IFNA(VLOOKUP($A$5&amp;AI$4,'PMC数据辅助&amp;月良率预估'!$B$2:$G$599,5,0),0)</f>
        <v>0</v>
      </c>
      <c r="AJ6" s="34"/>
      <c r="AK6" s="34"/>
      <c r="AL6" s="35"/>
      <c r="AM6" s="35"/>
      <c r="AN6" s="34">
        <f>_xlfn.IFNA(VLOOKUP($A$5&amp;AN$4,'PMC数据辅助&amp;月良率预估'!$B$2:$G$599,5,0),0)</f>
        <v>0</v>
      </c>
      <c r="AO6" s="34"/>
      <c r="AP6" s="34"/>
      <c r="AQ6" s="35"/>
      <c r="AR6" s="35"/>
      <c r="AS6" s="34">
        <f>_xlfn.IFNA(VLOOKUP($A$5&amp;AS$4,'PMC数据辅助&amp;月良率预估'!$B$2:$G$599,5,0),0)</f>
        <v>0</v>
      </c>
      <c r="AT6" s="34"/>
      <c r="AU6" s="34"/>
      <c r="AV6" s="35"/>
      <c r="AW6" s="35"/>
      <c r="AX6" s="34">
        <f>_xlfn.IFNA(VLOOKUP($A$5&amp;AX$4,'PMC数据辅助&amp;月良率预估'!$B$2:$G$599,5,0),0)</f>
        <v>0</v>
      </c>
      <c r="AY6" s="34"/>
      <c r="AZ6" s="34"/>
      <c r="BA6" s="35"/>
      <c r="BB6" s="35"/>
      <c r="BC6" s="34">
        <f>_xlfn.IFNA(VLOOKUP($A$5&amp;BC$4,'PMC数据辅助&amp;月良率预估'!$B$2:$G$599,5,0),0)</f>
        <v>0</v>
      </c>
      <c r="BD6" s="34"/>
      <c r="BE6" s="34"/>
      <c r="BF6" s="35"/>
      <c r="BG6" s="35"/>
      <c r="BH6" s="34">
        <f>_xlfn.IFNA(VLOOKUP($A$5&amp;BH$4,'PMC数据辅助&amp;月良率预估'!$B$2:$G$599,5,0),0)</f>
        <v>0</v>
      </c>
      <c r="BI6" s="34"/>
      <c r="BJ6" s="34"/>
      <c r="BK6" s="35"/>
      <c r="BL6" s="35"/>
      <c r="BM6" s="34">
        <f>_xlfn.IFNA(VLOOKUP($A$5&amp;BM$4,'PMC数据辅助&amp;月良率预估'!$B$2:$G$599,5,0),0)</f>
        <v>0</v>
      </c>
      <c r="BN6" s="34"/>
      <c r="BO6" s="34"/>
      <c r="BP6" s="35"/>
      <c r="BQ6" s="35"/>
    </row>
    <row r="7" spans="1:69" x14ac:dyDescent="0.15">
      <c r="A7" s="34" t="s">
        <v>746</v>
      </c>
      <c r="B7" s="34">
        <f>_xlfn.IFNA(VLOOKUP($A7,批次辅助!$A$4:$DC$41,MATCH($A$5&amp;B$4,批次辅助!$A$1:$DC$1,0),0),0)</f>
        <v>27720</v>
      </c>
      <c r="C7" s="34">
        <f>_xlfn.IFNA(VLOOKUP($A7,批次辅助!$A$4:$DC$41,MATCH($A$5&amp;C$4,批次辅助!$A$1:$DC$1,0),0),0)</f>
        <v>82236</v>
      </c>
      <c r="D7" s="34">
        <f>_xlfn.IFNA(VLOOKUP($A7,批次辅助!$A$4:$DC$41,MATCH($A$5&amp;D$4,批次辅助!$A$1:$DC$1,0),0),0)</f>
        <v>0</v>
      </c>
      <c r="E7" s="34">
        <f>_xlfn.IFNA(VLOOKUP($A$5&amp;E$4,'PMC数据辅助&amp;月良率预估'!$B$2:$G$599,6,0),0)</f>
        <v>360</v>
      </c>
      <c r="F7" s="34"/>
      <c r="G7" s="34"/>
      <c r="H7" s="35"/>
      <c r="I7" s="35"/>
      <c r="J7" s="34">
        <f>_xlfn.IFNA(VLOOKUP($A$5&amp;J$4,'PMC数据辅助&amp;月良率预估'!$B$2:$G$599,6,0),0)</f>
        <v>0</v>
      </c>
      <c r="K7" s="34"/>
      <c r="L7" s="34"/>
      <c r="M7" s="35"/>
      <c r="N7" s="35"/>
      <c r="O7" s="34">
        <f>_xlfn.IFNA(VLOOKUP($A$5&amp;O$4,'PMC数据辅助&amp;月良率预估'!$B$2:$G$599,6,0),0)</f>
        <v>0</v>
      </c>
      <c r="P7" s="34"/>
      <c r="Q7" s="34"/>
      <c r="R7" s="35"/>
      <c r="S7" s="35"/>
      <c r="T7" s="34">
        <f>_xlfn.IFNA(VLOOKUP($A$5&amp;T$4,'PMC数据辅助&amp;月良率预估'!$B$2:$G$599,6,0),0)</f>
        <v>0</v>
      </c>
      <c r="U7" s="34"/>
      <c r="V7" s="34"/>
      <c r="W7" s="35"/>
      <c r="X7" s="35"/>
      <c r="Y7" s="34">
        <f>_xlfn.IFNA(VLOOKUP($A$5&amp;Y$4,'PMC数据辅助&amp;月良率预估'!$B$2:$G$599,6,0),0)</f>
        <v>0</v>
      </c>
      <c r="Z7" s="34"/>
      <c r="AA7" s="34"/>
      <c r="AB7" s="35"/>
      <c r="AC7" s="35"/>
      <c r="AD7" s="34">
        <f>_xlfn.IFNA(VLOOKUP($A$5&amp;AD$4,'PMC数据辅助&amp;月良率预估'!$B$2:$G$599,6,0),0)</f>
        <v>0</v>
      </c>
      <c r="AE7" s="34"/>
      <c r="AF7" s="34"/>
      <c r="AG7" s="35"/>
      <c r="AH7" s="35"/>
      <c r="AI7" s="34">
        <f>_xlfn.IFNA(VLOOKUP($A$5&amp;AI$4,'PMC数据辅助&amp;月良率预估'!$B$2:$G$599,6,0),0)</f>
        <v>0</v>
      </c>
      <c r="AJ7" s="34"/>
      <c r="AK7" s="34"/>
      <c r="AL7" s="35"/>
      <c r="AM7" s="35"/>
      <c r="AN7" s="34">
        <f>_xlfn.IFNA(VLOOKUP($A$5&amp;AN$4,'PMC数据辅助&amp;月良率预估'!$B$2:$G$599,6,0),0)</f>
        <v>0</v>
      </c>
      <c r="AO7" s="34"/>
      <c r="AP7" s="34"/>
      <c r="AQ7" s="35"/>
      <c r="AR7" s="35"/>
      <c r="AS7" s="34">
        <f>_xlfn.IFNA(VLOOKUP($A$5&amp;AS$4,'PMC数据辅助&amp;月良率预估'!$B$2:$G$599,6,0),0)</f>
        <v>0</v>
      </c>
      <c r="AT7" s="34"/>
      <c r="AU7" s="34"/>
      <c r="AV7" s="35"/>
      <c r="AW7" s="35"/>
      <c r="AX7" s="34">
        <f>_xlfn.IFNA(VLOOKUP($A$5&amp;AX$4,'PMC数据辅助&amp;月良率预估'!$B$2:$G$599,6,0),0)</f>
        <v>0</v>
      </c>
      <c r="AY7" s="34"/>
      <c r="AZ7" s="34"/>
      <c r="BA7" s="35"/>
      <c r="BB7" s="35"/>
      <c r="BC7" s="34">
        <f>_xlfn.IFNA(VLOOKUP($A$5&amp;BC$4,'PMC数据辅助&amp;月良率预估'!$B$2:$G$599,6,0),0)</f>
        <v>0</v>
      </c>
      <c r="BD7" s="34"/>
      <c r="BE7" s="34"/>
      <c r="BF7" s="35"/>
      <c r="BG7" s="35"/>
      <c r="BH7" s="34">
        <f>_xlfn.IFNA(VLOOKUP($A$5&amp;BH$4,'PMC数据辅助&amp;月良率预估'!$B$2:$G$599,6,0),0)</f>
        <v>0</v>
      </c>
      <c r="BI7" s="34"/>
      <c r="BJ7" s="34"/>
      <c r="BK7" s="35"/>
      <c r="BL7" s="35"/>
      <c r="BM7" s="34">
        <f>_xlfn.IFNA(VLOOKUP($A$5&amp;BM$4,'PMC数据辅助&amp;月良率预估'!$B$2:$G$599,6,0),0)</f>
        <v>0</v>
      </c>
      <c r="BN7" s="34"/>
      <c r="BO7" s="34"/>
      <c r="BP7" s="35"/>
      <c r="BQ7" s="35"/>
    </row>
    <row r="8" spans="1:69" s="119" customFormat="1" x14ac:dyDescent="0.15">
      <c r="A8" s="116" t="s">
        <v>454</v>
      </c>
      <c r="B8" s="117">
        <f>_xlfn.IFNA(VLOOKUP($A8,批次辅助!$A$4:$DC$41,MATCH($A$5&amp;B$4,批次辅助!$A$1:$DC$1,0),0),0)</f>
        <v>1</v>
      </c>
      <c r="C8" s="117">
        <f>_xlfn.IFNA(VLOOKUP($A8,批次辅助!$A$4:$DC$41,MATCH($A$5&amp;C$4,批次辅助!$A$1:$DC$1,0),0),0)</f>
        <v>1</v>
      </c>
      <c r="D8" s="117">
        <f>_xlfn.IFNA(VLOOKUP($A8,批次辅助!$A$4:$DC$41,MATCH($A$5&amp;D$4,批次辅助!$A$1:$DC$1,0),0),0)</f>
        <v>0</v>
      </c>
      <c r="E8" s="117">
        <f>IF(E6=0,0%,E7/E6)</f>
        <v>1</v>
      </c>
      <c r="F8" s="116"/>
      <c r="G8" s="116"/>
      <c r="H8" s="118"/>
      <c r="I8" s="118"/>
      <c r="J8" s="117">
        <f>IF(J6=0,0%,J7/J6)</f>
        <v>0</v>
      </c>
      <c r="K8" s="116"/>
      <c r="L8" s="116"/>
      <c r="M8" s="118"/>
      <c r="N8" s="118"/>
      <c r="O8" s="117">
        <f>IF(O6=0,0%,O7/O6)</f>
        <v>0</v>
      </c>
      <c r="P8" s="116"/>
      <c r="Q8" s="116"/>
      <c r="R8" s="118"/>
      <c r="S8" s="118"/>
      <c r="T8" s="117">
        <f>IF(T6=0,0%,T7/T6)</f>
        <v>0</v>
      </c>
      <c r="U8" s="116"/>
      <c r="V8" s="116"/>
      <c r="W8" s="118"/>
      <c r="X8" s="118"/>
      <c r="Y8" s="117">
        <f>IF(Y6=0,0%,Y7/Y6)</f>
        <v>0</v>
      </c>
      <c r="Z8" s="116"/>
      <c r="AA8" s="116"/>
      <c r="AB8" s="118"/>
      <c r="AC8" s="118"/>
      <c r="AD8" s="117">
        <f>IF(AD6=0,0%,AD7/AD6)</f>
        <v>0</v>
      </c>
      <c r="AE8" s="116"/>
      <c r="AF8" s="116"/>
      <c r="AG8" s="118"/>
      <c r="AH8" s="118"/>
      <c r="AI8" s="117">
        <f>IF(AI6=0,0%,AI7/AI6)</f>
        <v>0</v>
      </c>
      <c r="AJ8" s="116"/>
      <c r="AK8" s="116"/>
      <c r="AL8" s="118"/>
      <c r="AM8" s="118"/>
      <c r="AN8" s="117">
        <f>IF(AN6=0,0%,AN7/AN6)</f>
        <v>0</v>
      </c>
      <c r="AO8" s="116"/>
      <c r="AP8" s="116"/>
      <c r="AQ8" s="118"/>
      <c r="AR8" s="118"/>
      <c r="AS8" s="117">
        <f>IF(AS6=0,0%,AS7/AS6)</f>
        <v>0</v>
      </c>
      <c r="AT8" s="116"/>
      <c r="AU8" s="116"/>
      <c r="AV8" s="118"/>
      <c r="AW8" s="118"/>
      <c r="AX8" s="117">
        <f>IF(AX6=0,0%,AX7/AX6)</f>
        <v>0</v>
      </c>
      <c r="AY8" s="116"/>
      <c r="AZ8" s="116"/>
      <c r="BA8" s="118"/>
      <c r="BB8" s="118"/>
      <c r="BC8" s="117">
        <f>IF(BC6=0,0%,BC7/BC6)</f>
        <v>0</v>
      </c>
      <c r="BD8" s="116"/>
      <c r="BE8" s="116"/>
      <c r="BF8" s="118"/>
      <c r="BG8" s="118"/>
      <c r="BH8" s="117">
        <f>IF(BH6=0,0%,BH7/BH6)</f>
        <v>0</v>
      </c>
      <c r="BI8" s="116"/>
      <c r="BJ8" s="116"/>
      <c r="BK8" s="118"/>
      <c r="BL8" s="118"/>
      <c r="BM8" s="117">
        <f>IF(BM6=0,0%,BM7/BM6)</f>
        <v>0</v>
      </c>
      <c r="BN8" s="116"/>
      <c r="BO8" s="116"/>
      <c r="BP8" s="118"/>
      <c r="BQ8" s="118"/>
    </row>
    <row r="9" spans="1:69" s="161" customFormat="1" x14ac:dyDescent="0.15">
      <c r="A9" s="158" t="s">
        <v>34</v>
      </c>
      <c r="B9" s="159">
        <f>_xlfn.IFNA(VLOOKUP($A9,批次辅助!$A$4:$DC$41,MATCH($A$5&amp;B$4,批次辅助!$A$1:$DC$1,0),0),0)</f>
        <v>0.91969696969696968</v>
      </c>
      <c r="C9" s="159">
        <f>_xlfn.IFNA(VLOOKUP($A9,批次辅助!$A$4:$DC$41,MATCH($A$5&amp;C$4,批次辅助!$A$1:$DC$1,0),0),0)</f>
        <v>0.95075910005487474</v>
      </c>
      <c r="D9" s="159">
        <f>_xlfn.IFNA(VLOOKUP($A9,批次辅助!$A$4:$DC$41,MATCH($A$5&amp;D$4,批次辅助!$A$1:$DC$1,0),0),0)</f>
        <v>0</v>
      </c>
      <c r="E9" s="160"/>
      <c r="F9" s="160"/>
      <c r="G9" s="160"/>
      <c r="H9" s="160">
        <f>H10-H19-H27-H28-H36-H37-H44-H45</f>
        <v>0.95172470935918518</v>
      </c>
      <c r="I9" s="160"/>
      <c r="J9" s="160"/>
      <c r="K9" s="160"/>
      <c r="L9" s="160"/>
      <c r="M9" s="160">
        <f>M10-M19-M27-M28-M36-M37-M44-M45</f>
        <v>0.95172470935918518</v>
      </c>
      <c r="N9" s="160"/>
      <c r="O9" s="160"/>
      <c r="P9" s="160"/>
      <c r="Q9" s="160"/>
      <c r="R9" s="160">
        <f>R10-R19-R27-R28-R36-R37-R44-R45</f>
        <v>0.95172470935918518</v>
      </c>
      <c r="S9" s="160"/>
      <c r="T9" s="160"/>
      <c r="U9" s="160"/>
      <c r="V9" s="160"/>
      <c r="W9" s="160">
        <f>W10-W19-W27-W28-W36-W37-W44-W45</f>
        <v>0.95172470935918518</v>
      </c>
      <c r="X9" s="160"/>
      <c r="Y9" s="160"/>
      <c r="Z9" s="160"/>
      <c r="AA9" s="160"/>
      <c r="AB9" s="160">
        <f>AB10-AB19-AB27-AB28-AB36-AB37-AB44-AB45</f>
        <v>0.95172470935918518</v>
      </c>
      <c r="AC9" s="160"/>
      <c r="AD9" s="160"/>
      <c r="AE9" s="160"/>
      <c r="AF9" s="160"/>
      <c r="AG9" s="160">
        <f>AG10-AG19-AG27-AG28-AG36-AG37-AG44-AG45</f>
        <v>0.95172470935918518</v>
      </c>
      <c r="AH9" s="160"/>
      <c r="AI9" s="160"/>
      <c r="AJ9" s="160"/>
      <c r="AK9" s="160"/>
      <c r="AL9" s="160">
        <f>AL10-AL19-AL27-AL28-AL36-AL37-AL44-AL45</f>
        <v>0.95172470935918518</v>
      </c>
      <c r="AM9" s="160"/>
      <c r="AN9" s="160"/>
      <c r="AO9" s="160"/>
      <c r="AP9" s="160"/>
      <c r="AQ9" s="160">
        <f>AQ10-AQ19-AQ27-AQ28-AQ36-AQ37-AQ44-AQ45</f>
        <v>0.95172470935918518</v>
      </c>
      <c r="AR9" s="160"/>
      <c r="AS9" s="160"/>
      <c r="AT9" s="160"/>
      <c r="AU9" s="160"/>
      <c r="AV9" s="160">
        <f>AV10-AV19-AV27-AV28-AV36-AV37-AV44-AV45</f>
        <v>0.95172470935918518</v>
      </c>
      <c r="AW9" s="160"/>
      <c r="AX9" s="160"/>
      <c r="AY9" s="160"/>
      <c r="AZ9" s="160"/>
      <c r="BA9" s="160">
        <f>BA10-BA19-BA27-BA28-BA36-BA37-BA44-BA45</f>
        <v>0.95172470935918518</v>
      </c>
      <c r="BB9" s="160"/>
      <c r="BC9" s="160"/>
      <c r="BD9" s="160"/>
      <c r="BE9" s="160"/>
      <c r="BF9" s="160">
        <f>BF10-BF19-BF27-BF28-BF36-BF37-BF44-BF45</f>
        <v>0.95172470935918518</v>
      </c>
      <c r="BG9" s="160"/>
      <c r="BH9" s="160"/>
      <c r="BI9" s="160"/>
      <c r="BJ9" s="160"/>
      <c r="BK9" s="160">
        <f>BK10-BK19-BK27-BK28-BK36-BK37-BK44-BK45</f>
        <v>0.95172470935918518</v>
      </c>
      <c r="BL9" s="160"/>
      <c r="BM9" s="160"/>
      <c r="BN9" s="160"/>
      <c r="BO9" s="160"/>
      <c r="BP9" s="160">
        <f>BP10-BP19-BP27-BP28-BP36-BP37-BP44-BP45</f>
        <v>0.95172470935918518</v>
      </c>
      <c r="BQ9" s="160"/>
    </row>
    <row r="10" spans="1:69" x14ac:dyDescent="0.15">
      <c r="A10" s="36" t="s">
        <v>33</v>
      </c>
      <c r="B10" s="37">
        <f>B9+B19+B27+B28+B36+B37+B44+B45</f>
        <v>0.93113275613275615</v>
      </c>
      <c r="C10" s="37">
        <f>C9+C19+C27+C28+C36+C37+C44+C45</f>
        <v>0.95638070849338463</v>
      </c>
      <c r="D10" s="37">
        <f>D9+D19+D27+D28+D36+D37+D44+D45</f>
        <v>0</v>
      </c>
      <c r="E10" s="38"/>
      <c r="F10" s="38"/>
      <c r="G10" s="38"/>
      <c r="H10" s="38">
        <f>(H12+H21+H30+H39)*99.94%-3</f>
        <v>0.95734631779769508</v>
      </c>
      <c r="I10" s="38"/>
      <c r="J10" s="38"/>
      <c r="K10" s="38"/>
      <c r="L10" s="38"/>
      <c r="M10" s="38">
        <f>(M12+M21+M30+M39)*99.94%-3</f>
        <v>0.95734631779769508</v>
      </c>
      <c r="N10" s="38"/>
      <c r="O10" s="38"/>
      <c r="P10" s="38"/>
      <c r="Q10" s="38"/>
      <c r="R10" s="38">
        <f>(R12+R21+R30+R39)*99.94%-3</f>
        <v>0.95734631779769508</v>
      </c>
      <c r="S10" s="38"/>
      <c r="T10" s="38"/>
      <c r="U10" s="38"/>
      <c r="V10" s="38"/>
      <c r="W10" s="38">
        <f>(W12+W21+W30+W39)*99.94%-3</f>
        <v>0.95734631779769508</v>
      </c>
      <c r="X10" s="38"/>
      <c r="Y10" s="38"/>
      <c r="Z10" s="38"/>
      <c r="AA10" s="38"/>
      <c r="AB10" s="38">
        <f>(AB12+AB21+AB30+AB39)*99.94%-3</f>
        <v>0.95734631779769508</v>
      </c>
      <c r="AC10" s="38"/>
      <c r="AD10" s="38"/>
      <c r="AE10" s="38"/>
      <c r="AF10" s="38"/>
      <c r="AG10" s="38">
        <f>(AG12+AG21+AG30+AG39)*99.94%-3</f>
        <v>0.95734631779769508</v>
      </c>
      <c r="AH10" s="38"/>
      <c r="AI10" s="38"/>
      <c r="AJ10" s="38"/>
      <c r="AK10" s="38"/>
      <c r="AL10" s="38">
        <f>(AL12+AL21+AL30+AL39)*99.94%-3</f>
        <v>0.95734631779769508</v>
      </c>
      <c r="AM10" s="38"/>
      <c r="AN10" s="38"/>
      <c r="AO10" s="38"/>
      <c r="AP10" s="38"/>
      <c r="AQ10" s="38">
        <f>(AQ12+AQ21+AQ30+AQ39)*99.94%-3</f>
        <v>0.95734631779769508</v>
      </c>
      <c r="AR10" s="38"/>
      <c r="AS10" s="38"/>
      <c r="AT10" s="38"/>
      <c r="AU10" s="38"/>
      <c r="AV10" s="38">
        <f>(AV12+AV21+AV30+AV39)*99.94%-3</f>
        <v>0.95734631779769508</v>
      </c>
      <c r="AW10" s="38"/>
      <c r="AX10" s="38"/>
      <c r="AY10" s="38"/>
      <c r="AZ10" s="38"/>
      <c r="BA10" s="38">
        <f>(BA12+BA21+BA30+BA39)*99.94%-3</f>
        <v>0.95734631779769508</v>
      </c>
      <c r="BB10" s="38"/>
      <c r="BC10" s="38"/>
      <c r="BD10" s="38"/>
      <c r="BE10" s="38"/>
      <c r="BF10" s="38">
        <f>(BF12+BF21+BF30+BF39)*99.94%-3</f>
        <v>0.95734631779769508</v>
      </c>
      <c r="BG10" s="38"/>
      <c r="BH10" s="38"/>
      <c r="BI10" s="38"/>
      <c r="BJ10" s="38"/>
      <c r="BK10" s="38">
        <f>(BK12+BK21+BK30+BK39)*99.94%-3</f>
        <v>0.95734631779769508</v>
      </c>
      <c r="BL10" s="38"/>
      <c r="BM10" s="38"/>
      <c r="BN10" s="38"/>
      <c r="BO10" s="38"/>
      <c r="BP10" s="38">
        <f>(BP12+BP21+BP30+BP39)*99.94%-3</f>
        <v>0.95734631779769508</v>
      </c>
      <c r="BQ10" s="38"/>
    </row>
    <row r="11" spans="1:69" x14ac:dyDescent="0.15">
      <c r="A11" s="39" t="s">
        <v>32</v>
      </c>
      <c r="B11" s="39"/>
      <c r="C11" s="39"/>
      <c r="D11" s="39"/>
      <c r="E11" s="39"/>
      <c r="F11" s="39"/>
      <c r="G11" s="39"/>
      <c r="H11" s="39">
        <f>H12*99.9%</f>
        <v>0.97065205780135366</v>
      </c>
      <c r="I11" s="39"/>
      <c r="J11" s="39"/>
      <c r="K11" s="39"/>
      <c r="L11" s="39"/>
      <c r="M11" s="39">
        <f>M12*99.9%</f>
        <v>0.97065205780135366</v>
      </c>
      <c r="N11" s="39"/>
      <c r="O11" s="39"/>
      <c r="P11" s="39"/>
      <c r="Q11" s="39"/>
      <c r="R11" s="39">
        <f>R12*99.9%</f>
        <v>0.97065205780135366</v>
      </c>
      <c r="S11" s="39"/>
      <c r="T11" s="39"/>
      <c r="U11" s="39"/>
      <c r="V11" s="39"/>
      <c r="W11" s="39">
        <f>W12*99.9%</f>
        <v>0.97065205780135366</v>
      </c>
      <c r="X11" s="39"/>
      <c r="Y11" s="39"/>
      <c r="Z11" s="39"/>
      <c r="AA11" s="39"/>
      <c r="AB11" s="39">
        <f>AB12*99.9%</f>
        <v>0.97065205780135366</v>
      </c>
      <c r="AC11" s="39"/>
      <c r="AD11" s="39"/>
      <c r="AE11" s="39"/>
      <c r="AF11" s="39"/>
      <c r="AG11" s="39">
        <f>AG12*99.9%</f>
        <v>0.97065205780135366</v>
      </c>
      <c r="AH11" s="39"/>
      <c r="AI11" s="39"/>
      <c r="AJ11" s="39"/>
      <c r="AK11" s="39"/>
      <c r="AL11" s="39">
        <f>AL12*99.9%</f>
        <v>0.97065205780135366</v>
      </c>
      <c r="AM11" s="39"/>
      <c r="AN11" s="39"/>
      <c r="AO11" s="39"/>
      <c r="AP11" s="39"/>
      <c r="AQ11" s="39">
        <f>AQ12*99.9%</f>
        <v>0.97065205780135366</v>
      </c>
      <c r="AR11" s="39"/>
      <c r="AS11" s="39"/>
      <c r="AT11" s="39"/>
      <c r="AU11" s="39"/>
      <c r="AV11" s="39">
        <f>AV12*99.9%</f>
        <v>0.97065205780135366</v>
      </c>
      <c r="AW11" s="39"/>
      <c r="AX11" s="39"/>
      <c r="AY11" s="39"/>
      <c r="AZ11" s="39"/>
      <c r="BA11" s="39">
        <f>BA12*99.9%</f>
        <v>0.97065205780135366</v>
      </c>
      <c r="BB11" s="39"/>
      <c r="BC11" s="39"/>
      <c r="BD11" s="39"/>
      <c r="BE11" s="39"/>
      <c r="BF11" s="39">
        <f>BF12*99.9%</f>
        <v>0.97065205780135366</v>
      </c>
      <c r="BG11" s="39"/>
      <c r="BH11" s="39"/>
      <c r="BI11" s="39"/>
      <c r="BJ11" s="39"/>
      <c r="BK11" s="39">
        <f>BK12*99.9%</f>
        <v>0.97065205780135366</v>
      </c>
      <c r="BL11" s="39"/>
      <c r="BM11" s="39"/>
      <c r="BN11" s="39"/>
      <c r="BO11" s="39"/>
      <c r="BP11" s="39">
        <f>BP12*99.9%</f>
        <v>0.97065205780135366</v>
      </c>
      <c r="BQ11" s="39"/>
    </row>
    <row r="12" spans="1:69" x14ac:dyDescent="0.35">
      <c r="A12" s="40" t="s">
        <v>60</v>
      </c>
      <c r="B12" s="41">
        <f>_xlfn.IFNA(VLOOKUP($A12,批次辅助!$A$4:$DC$41,MATCH($A$5&amp;B$4,批次辅助!$A$1:$DC$1,0),0),0)</f>
        <v>0.96904761904761905</v>
      </c>
      <c r="C12" s="41">
        <f>_xlfn.IFNA(VLOOKUP($A12,批次辅助!$A$4:$DC$41,MATCH($A$5&amp;C$4,批次辅助!$A$1:$DC$1,0),0),0)</f>
        <v>0.9716236814828364</v>
      </c>
      <c r="D12" s="41">
        <f>_xlfn.IFNA(VLOOKUP($A12,批次辅助!$A$4:$DC$41,MATCH($A$5&amp;D$4,批次辅助!$A$1:$DC$1,0),0),0)</f>
        <v>0</v>
      </c>
      <c r="E12" s="39"/>
      <c r="F12" s="39"/>
      <c r="G12" s="39"/>
      <c r="H12" s="39">
        <f>1-SUM(H13:H18)</f>
        <v>0.9716236814828364</v>
      </c>
      <c r="I12" s="39"/>
      <c r="J12" s="39"/>
      <c r="K12" s="39"/>
      <c r="L12" s="39"/>
      <c r="M12" s="39">
        <f>1-SUM(M13:M18)</f>
        <v>0.9716236814828364</v>
      </c>
      <c r="N12" s="39"/>
      <c r="O12" s="39"/>
      <c r="P12" s="39"/>
      <c r="Q12" s="39"/>
      <c r="R12" s="39">
        <f>1-SUM(R13:R18)</f>
        <v>0.9716236814828364</v>
      </c>
      <c r="S12" s="39"/>
      <c r="T12" s="39"/>
      <c r="U12" s="39"/>
      <c r="V12" s="39"/>
      <c r="W12" s="39">
        <f>1-SUM(W13:W18)</f>
        <v>0.9716236814828364</v>
      </c>
      <c r="X12" s="39"/>
      <c r="Y12" s="39"/>
      <c r="Z12" s="39"/>
      <c r="AA12" s="39"/>
      <c r="AB12" s="39">
        <f>1-SUM(AB13:AB18)</f>
        <v>0.9716236814828364</v>
      </c>
      <c r="AC12" s="39"/>
      <c r="AD12" s="39"/>
      <c r="AE12" s="39"/>
      <c r="AF12" s="39"/>
      <c r="AG12" s="39">
        <f>1-SUM(AG13:AG18)</f>
        <v>0.9716236814828364</v>
      </c>
      <c r="AH12" s="39"/>
      <c r="AI12" s="39"/>
      <c r="AJ12" s="39"/>
      <c r="AK12" s="39"/>
      <c r="AL12" s="39">
        <f>1-SUM(AL13:AL18)</f>
        <v>0.9716236814828364</v>
      </c>
      <c r="AM12" s="39"/>
      <c r="AN12" s="39"/>
      <c r="AO12" s="39"/>
      <c r="AP12" s="39"/>
      <c r="AQ12" s="39">
        <f>1-SUM(AQ13:AQ18)</f>
        <v>0.9716236814828364</v>
      </c>
      <c r="AR12" s="39"/>
      <c r="AS12" s="39"/>
      <c r="AT12" s="39"/>
      <c r="AU12" s="39"/>
      <c r="AV12" s="39">
        <f>1-SUM(AV13:AV18)</f>
        <v>0.9716236814828364</v>
      </c>
      <c r="AW12" s="39"/>
      <c r="AX12" s="39"/>
      <c r="AY12" s="39"/>
      <c r="AZ12" s="39"/>
      <c r="BA12" s="39">
        <f>1-SUM(BA13:BA18)</f>
        <v>0.9716236814828364</v>
      </c>
      <c r="BB12" s="39"/>
      <c r="BC12" s="39"/>
      <c r="BD12" s="39"/>
      <c r="BE12" s="39"/>
      <c r="BF12" s="39">
        <f>1-SUM(BF13:BF18)</f>
        <v>0.9716236814828364</v>
      </c>
      <c r="BG12" s="39"/>
      <c r="BH12" s="39"/>
      <c r="BI12" s="39"/>
      <c r="BJ12" s="39"/>
      <c r="BK12" s="39">
        <f>1-SUM(BK13:BK18)</f>
        <v>0.9716236814828364</v>
      </c>
      <c r="BL12" s="39"/>
      <c r="BM12" s="39"/>
      <c r="BN12" s="39"/>
      <c r="BO12" s="39"/>
      <c r="BP12" s="39">
        <f>1-SUM(BP13:BP18)</f>
        <v>0.9716236814828364</v>
      </c>
      <c r="BQ12" s="39"/>
    </row>
    <row r="13" spans="1:69" x14ac:dyDescent="0.15">
      <c r="A13" s="42" t="s">
        <v>42</v>
      </c>
      <c r="B13" s="43">
        <f>_xlfn.IFNA(VLOOKUP($A13,批次辅助!$A$4:$DC$41,MATCH($A$5&amp;B$4,批次辅助!$A$1:$DC$1,0),0),0)</f>
        <v>1.2049062049062049E-2</v>
      </c>
      <c r="C13" s="43">
        <f>_xlfn.IFNA(VLOOKUP($A13,批次辅助!$A$4:$DC$41,MATCH($A$5&amp;C$4,批次辅助!$A$1:$DC$1,0),0),0)</f>
        <v>9.1701725504542402E-3</v>
      </c>
      <c r="D13" s="43">
        <f>_xlfn.IFNA(VLOOKUP($A13,批次辅助!$A$4:$DC$41,MATCH($A$5&amp;D$4,批次辅助!$A$1:$DC$1,0),0),0)</f>
        <v>0</v>
      </c>
      <c r="E13" s="279"/>
      <c r="F13" s="128"/>
      <c r="G13" s="102"/>
      <c r="H13" s="47">
        <f>C13-F13+G13</f>
        <v>9.1701725504542402E-3</v>
      </c>
      <c r="I13" s="370"/>
      <c r="J13" s="279"/>
      <c r="K13" s="128"/>
      <c r="L13" s="102"/>
      <c r="M13" s="47">
        <f>H13-K13+L13</f>
        <v>9.1701725504542402E-3</v>
      </c>
      <c r="N13" s="370"/>
      <c r="O13" s="278"/>
      <c r="P13" s="132"/>
      <c r="Q13" s="102"/>
      <c r="R13" s="47">
        <f>M13-P13+Q13</f>
        <v>9.1701725504542402E-3</v>
      </c>
      <c r="S13" s="370"/>
      <c r="T13" s="279"/>
      <c r="U13" s="128"/>
      <c r="V13" s="102"/>
      <c r="W13" s="47">
        <f>R13-U13+V13</f>
        <v>9.1701725504542402E-3</v>
      </c>
      <c r="X13" s="370"/>
      <c r="Y13" s="279"/>
      <c r="Z13" s="128"/>
      <c r="AA13" s="102"/>
      <c r="AB13" s="47">
        <f>W13-Z13+AA13</f>
        <v>9.1701725504542402E-3</v>
      </c>
      <c r="AC13" s="370"/>
      <c r="AD13" s="279"/>
      <c r="AE13" s="128"/>
      <c r="AF13" s="102"/>
      <c r="AG13" s="47">
        <f>AB13-AE13+AF13</f>
        <v>9.1701725504542402E-3</v>
      </c>
      <c r="AH13" s="370"/>
      <c r="AI13" s="279"/>
      <c r="AJ13" s="128"/>
      <c r="AK13" s="102"/>
      <c r="AL13" s="47">
        <f>AG13-AJ13+AK13</f>
        <v>9.1701725504542402E-3</v>
      </c>
      <c r="AM13" s="370"/>
      <c r="AN13" s="279"/>
      <c r="AO13" s="128"/>
      <c r="AP13" s="102"/>
      <c r="AQ13" s="47">
        <f>AL13-AO13+AP13</f>
        <v>9.1701725504542402E-3</v>
      </c>
      <c r="AR13" s="370"/>
      <c r="AS13" s="279"/>
      <c r="AT13" s="128"/>
      <c r="AU13" s="102"/>
      <c r="AV13" s="47">
        <f>AQ13-AT13+AU13</f>
        <v>9.1701725504542402E-3</v>
      </c>
      <c r="AW13" s="370"/>
      <c r="AX13" s="279"/>
      <c r="AY13" s="128"/>
      <c r="AZ13" s="102"/>
      <c r="BA13" s="47">
        <f>AV13-AY13+AZ13</f>
        <v>9.1701725504542402E-3</v>
      </c>
      <c r="BB13" s="370"/>
      <c r="BC13" s="279"/>
      <c r="BD13" s="128"/>
      <c r="BE13" s="102"/>
      <c r="BF13" s="47">
        <f>BA13-BD13+BE13</f>
        <v>9.1701725504542402E-3</v>
      </c>
      <c r="BG13" s="370"/>
      <c r="BH13" s="279"/>
      <c r="BI13" s="128"/>
      <c r="BJ13" s="102"/>
      <c r="BK13" s="47">
        <f>BF13-BI13+BJ13</f>
        <v>9.1701725504542402E-3</v>
      </c>
      <c r="BL13" s="370"/>
      <c r="BM13" s="279"/>
      <c r="BN13" s="128"/>
      <c r="BO13" s="102"/>
      <c r="BP13" s="47">
        <f>BK13-BN13+BO13</f>
        <v>9.1701725504542402E-3</v>
      </c>
      <c r="BQ13" s="370"/>
    </row>
    <row r="14" spans="1:69" x14ac:dyDescent="0.15">
      <c r="A14" s="42" t="s">
        <v>43</v>
      </c>
      <c r="B14" s="43">
        <f>_xlfn.IFNA(VLOOKUP($A14,批次辅助!$A$4:$DC$41,MATCH($A$5&amp;B$4,批次辅助!$A$1:$DC$1,0),0),0)</f>
        <v>1.0101010101010102E-2</v>
      </c>
      <c r="C14" s="43">
        <f>_xlfn.IFNA(VLOOKUP($A14,批次辅助!$A$4:$DC$41,MATCH($A$5&amp;C$4,批次辅助!$A$1:$DC$1,0),0),0)</f>
        <v>6.2679104932626059E-3</v>
      </c>
      <c r="D14" s="43">
        <f>_xlfn.IFNA(VLOOKUP($A14,批次辅助!$A$4:$DC$41,MATCH($A$5&amp;D$4,批次辅助!$A$1:$DC$1,0),0),0)</f>
        <v>0</v>
      </c>
      <c r="E14" s="51"/>
      <c r="F14" s="129"/>
      <c r="G14" s="140"/>
      <c r="H14" s="47">
        <f t="shared" ref="H14:H19" si="0">C14-F14+G14</f>
        <v>6.2679104932626059E-3</v>
      </c>
      <c r="I14" s="370"/>
      <c r="J14" s="51"/>
      <c r="K14" s="129"/>
      <c r="L14" s="140"/>
      <c r="M14" s="50">
        <f t="shared" ref="M14:M19" si="1">H14-K14+L14</f>
        <v>6.2679104932626059E-3</v>
      </c>
      <c r="N14" s="370"/>
      <c r="O14" s="278"/>
      <c r="P14" s="186"/>
      <c r="Q14" s="140"/>
      <c r="R14" s="50">
        <f t="shared" ref="R14:R19" si="2">M14-P14+Q14</f>
        <v>6.2679104932626059E-3</v>
      </c>
      <c r="S14" s="370"/>
      <c r="T14" s="51"/>
      <c r="U14" s="129"/>
      <c r="V14" s="140"/>
      <c r="W14" s="50">
        <f t="shared" ref="W14:W19" si="3">R14-U14+V14</f>
        <v>6.2679104932626059E-3</v>
      </c>
      <c r="X14" s="370"/>
      <c r="Y14" s="51"/>
      <c r="Z14" s="129"/>
      <c r="AA14" s="140"/>
      <c r="AB14" s="50">
        <f t="shared" ref="AB14:AB19" si="4">W14-Z14+AA14</f>
        <v>6.2679104932626059E-3</v>
      </c>
      <c r="AC14" s="370"/>
      <c r="AD14" s="51"/>
      <c r="AE14" s="129"/>
      <c r="AF14" s="140"/>
      <c r="AG14" s="50">
        <f t="shared" ref="AG14:AG19" si="5">AB14-AE14+AF14</f>
        <v>6.2679104932626059E-3</v>
      </c>
      <c r="AH14" s="370"/>
      <c r="AI14" s="51"/>
      <c r="AJ14" s="129"/>
      <c r="AK14" s="140"/>
      <c r="AL14" s="50">
        <f t="shared" ref="AL14:AL19" si="6">AG14-AJ14+AK14</f>
        <v>6.2679104932626059E-3</v>
      </c>
      <c r="AM14" s="370"/>
      <c r="AN14" s="51"/>
      <c r="AO14" s="129"/>
      <c r="AP14" s="140"/>
      <c r="AQ14" s="50">
        <f t="shared" ref="AQ14:AQ19" si="7">AL14-AO14+AP14</f>
        <v>6.2679104932626059E-3</v>
      </c>
      <c r="AR14" s="370"/>
      <c r="AS14" s="51"/>
      <c r="AT14" s="129"/>
      <c r="AU14" s="140"/>
      <c r="AV14" s="50">
        <f t="shared" ref="AV14:AV19" si="8">AQ14-AT14+AU14</f>
        <v>6.2679104932626059E-3</v>
      </c>
      <c r="AW14" s="370"/>
      <c r="AX14" s="51"/>
      <c r="AY14" s="129"/>
      <c r="AZ14" s="140"/>
      <c r="BA14" s="50">
        <f t="shared" ref="BA14:BA19" si="9">AV14-AY14+AZ14</f>
        <v>6.2679104932626059E-3</v>
      </c>
      <c r="BB14" s="370"/>
      <c r="BC14" s="51"/>
      <c r="BD14" s="129"/>
      <c r="BE14" s="140"/>
      <c r="BF14" s="50">
        <f t="shared" ref="BF14:BF19" si="10">BA14-BD14+BE14</f>
        <v>6.2679104932626059E-3</v>
      </c>
      <c r="BG14" s="370"/>
      <c r="BH14" s="51"/>
      <c r="BI14" s="129"/>
      <c r="BJ14" s="140"/>
      <c r="BK14" s="50">
        <f t="shared" ref="BK14:BK19" si="11">BF14-BI14+BJ14</f>
        <v>6.2679104932626059E-3</v>
      </c>
      <c r="BL14" s="370"/>
      <c r="BM14" s="51"/>
      <c r="BN14" s="129"/>
      <c r="BO14" s="140"/>
      <c r="BP14" s="50">
        <f t="shared" ref="BP14:BP19" si="12">BK14-BN14+BO14</f>
        <v>6.2679104932626059E-3</v>
      </c>
      <c r="BQ14" s="370"/>
    </row>
    <row r="15" spans="1:69" x14ac:dyDescent="0.15">
      <c r="A15" s="42" t="s">
        <v>44</v>
      </c>
      <c r="B15" s="43">
        <f>_xlfn.IFNA(VLOOKUP($A15,批次辅助!$A$4:$DC$41,MATCH($A$5&amp;B$4,批次辅助!$A$1:$DC$1,0),0),0)</f>
        <v>1.1544011544011544E-3</v>
      </c>
      <c r="C15" s="43">
        <f>_xlfn.IFNA(VLOOKUP($A15,批次辅助!$A$4:$DC$41,MATCH($A$5&amp;C$4,批次辅助!$A$1:$DC$1,0),0),0)</f>
        <v>1.0487165416742882E-3</v>
      </c>
      <c r="D15" s="43">
        <f>_xlfn.IFNA(VLOOKUP($A15,批次辅助!$A$4:$DC$41,MATCH($A$5&amp;D$4,批次辅助!$A$1:$DC$1,0),0),0)</f>
        <v>0</v>
      </c>
      <c r="E15" s="279"/>
      <c r="F15" s="128"/>
      <c r="G15" s="46"/>
      <c r="H15" s="47">
        <f t="shared" si="0"/>
        <v>1.0487165416742882E-3</v>
      </c>
      <c r="I15" s="370"/>
      <c r="J15" s="279"/>
      <c r="K15" s="128"/>
      <c r="L15" s="102"/>
      <c r="M15" s="50">
        <f t="shared" si="1"/>
        <v>1.0487165416742882E-3</v>
      </c>
      <c r="N15" s="370"/>
      <c r="O15" s="278"/>
      <c r="P15" s="132"/>
      <c r="Q15" s="102"/>
      <c r="R15" s="50">
        <f t="shared" si="2"/>
        <v>1.0487165416742882E-3</v>
      </c>
      <c r="S15" s="370"/>
      <c r="T15" s="279"/>
      <c r="U15" s="128"/>
      <c r="V15" s="102"/>
      <c r="W15" s="50">
        <f t="shared" si="3"/>
        <v>1.0487165416742882E-3</v>
      </c>
      <c r="X15" s="370"/>
      <c r="Y15" s="279"/>
      <c r="Z15" s="128"/>
      <c r="AA15" s="102"/>
      <c r="AB15" s="50">
        <f t="shared" si="4"/>
        <v>1.0487165416742882E-3</v>
      </c>
      <c r="AC15" s="370"/>
      <c r="AD15" s="279"/>
      <c r="AE15" s="128"/>
      <c r="AF15" s="102"/>
      <c r="AG15" s="50">
        <f t="shared" si="5"/>
        <v>1.0487165416742882E-3</v>
      </c>
      <c r="AH15" s="370"/>
      <c r="AI15" s="279"/>
      <c r="AJ15" s="128"/>
      <c r="AK15" s="102"/>
      <c r="AL15" s="50">
        <f t="shared" si="6"/>
        <v>1.0487165416742882E-3</v>
      </c>
      <c r="AM15" s="370"/>
      <c r="AN15" s="279"/>
      <c r="AO15" s="128"/>
      <c r="AP15" s="102"/>
      <c r="AQ15" s="50">
        <f t="shared" si="7"/>
        <v>1.0487165416742882E-3</v>
      </c>
      <c r="AR15" s="370"/>
      <c r="AS15" s="279"/>
      <c r="AT15" s="128"/>
      <c r="AU15" s="102"/>
      <c r="AV15" s="50">
        <f t="shared" si="8"/>
        <v>1.0487165416742882E-3</v>
      </c>
      <c r="AW15" s="370"/>
      <c r="AX15" s="279"/>
      <c r="AY15" s="128"/>
      <c r="AZ15" s="102"/>
      <c r="BA15" s="50">
        <f t="shared" si="9"/>
        <v>1.0487165416742882E-3</v>
      </c>
      <c r="BB15" s="370"/>
      <c r="BC15" s="279"/>
      <c r="BD15" s="128"/>
      <c r="BE15" s="102"/>
      <c r="BF15" s="50">
        <f t="shared" si="10"/>
        <v>1.0487165416742882E-3</v>
      </c>
      <c r="BG15" s="370"/>
      <c r="BH15" s="279"/>
      <c r="BI15" s="128"/>
      <c r="BJ15" s="102"/>
      <c r="BK15" s="50">
        <f t="shared" si="11"/>
        <v>1.0487165416742882E-3</v>
      </c>
      <c r="BL15" s="370"/>
      <c r="BM15" s="279"/>
      <c r="BN15" s="128"/>
      <c r="BO15" s="102"/>
      <c r="BP15" s="50">
        <f t="shared" si="12"/>
        <v>1.0487165416742882E-3</v>
      </c>
      <c r="BQ15" s="370"/>
    </row>
    <row r="16" spans="1:69" x14ac:dyDescent="0.15">
      <c r="A16" s="53" t="s">
        <v>45</v>
      </c>
      <c r="B16" s="53">
        <f>_xlfn.IFNA(VLOOKUP($A16,批次辅助!$A$4:$DC$41,MATCH($A$5&amp;B$4,批次辅助!$A$1:$DC$1,0),0),0)</f>
        <v>6.0966810966810968E-3</v>
      </c>
      <c r="C16" s="53">
        <f>_xlfn.IFNA(VLOOKUP($A16,批次辅助!$A$4:$DC$41,MATCH($A$5&amp;C$4,批次辅助!$A$1:$DC$1,0),0),0)</f>
        <v>1.0401804768001951E-2</v>
      </c>
      <c r="D16" s="53">
        <f>_xlfn.IFNA(VLOOKUP($A16,批次辅助!$A$4:$DC$41,MATCH($A$5&amp;D$4,批次辅助!$A$1:$DC$1,0),0),0)</f>
        <v>0</v>
      </c>
      <c r="E16" s="279" t="s">
        <v>1463</v>
      </c>
      <c r="F16" s="128"/>
      <c r="G16" s="55"/>
      <c r="H16" s="47">
        <f t="shared" si="0"/>
        <v>1.0401804768001951E-2</v>
      </c>
      <c r="I16" s="370"/>
      <c r="J16" s="56"/>
      <c r="K16" s="130"/>
      <c r="L16" s="103"/>
      <c r="M16" s="50">
        <f t="shared" si="1"/>
        <v>1.0401804768001951E-2</v>
      </c>
      <c r="N16" s="370"/>
      <c r="O16" s="278"/>
      <c r="P16" s="132"/>
      <c r="Q16" s="103"/>
      <c r="R16" s="50">
        <f t="shared" si="2"/>
        <v>1.0401804768001951E-2</v>
      </c>
      <c r="S16" s="370"/>
      <c r="T16" s="56"/>
      <c r="U16" s="130"/>
      <c r="V16" s="103"/>
      <c r="W16" s="50">
        <f t="shared" si="3"/>
        <v>1.0401804768001951E-2</v>
      </c>
      <c r="X16" s="370"/>
      <c r="Y16" s="56"/>
      <c r="Z16" s="130"/>
      <c r="AA16" s="103"/>
      <c r="AB16" s="50">
        <f t="shared" si="4"/>
        <v>1.0401804768001951E-2</v>
      </c>
      <c r="AC16" s="370"/>
      <c r="AD16" s="56"/>
      <c r="AE16" s="130"/>
      <c r="AF16" s="103"/>
      <c r="AG16" s="50">
        <f t="shared" si="5"/>
        <v>1.0401804768001951E-2</v>
      </c>
      <c r="AH16" s="370"/>
      <c r="AI16" s="56"/>
      <c r="AJ16" s="130"/>
      <c r="AK16" s="103"/>
      <c r="AL16" s="50">
        <f t="shared" si="6"/>
        <v>1.0401804768001951E-2</v>
      </c>
      <c r="AM16" s="370"/>
      <c r="AN16" s="56"/>
      <c r="AO16" s="130"/>
      <c r="AP16" s="103"/>
      <c r="AQ16" s="50">
        <f t="shared" si="7"/>
        <v>1.0401804768001951E-2</v>
      </c>
      <c r="AR16" s="370"/>
      <c r="AS16" s="56"/>
      <c r="AT16" s="130"/>
      <c r="AU16" s="103"/>
      <c r="AV16" s="50">
        <f t="shared" si="8"/>
        <v>1.0401804768001951E-2</v>
      </c>
      <c r="AW16" s="370"/>
      <c r="AX16" s="56"/>
      <c r="AY16" s="130"/>
      <c r="AZ16" s="103"/>
      <c r="BA16" s="50">
        <f t="shared" si="9"/>
        <v>1.0401804768001951E-2</v>
      </c>
      <c r="BB16" s="370"/>
      <c r="BC16" s="56"/>
      <c r="BD16" s="130"/>
      <c r="BE16" s="103"/>
      <c r="BF16" s="50">
        <f t="shared" si="10"/>
        <v>1.0401804768001951E-2</v>
      </c>
      <c r="BG16" s="370"/>
      <c r="BH16" s="56"/>
      <c r="BI16" s="130"/>
      <c r="BJ16" s="103"/>
      <c r="BK16" s="50">
        <f t="shared" si="11"/>
        <v>1.0401804768001951E-2</v>
      </c>
      <c r="BL16" s="370"/>
      <c r="BM16" s="56"/>
      <c r="BN16" s="130"/>
      <c r="BO16" s="103"/>
      <c r="BP16" s="50">
        <f t="shared" si="12"/>
        <v>1.0401804768001951E-2</v>
      </c>
      <c r="BQ16" s="370"/>
    </row>
    <row r="17" spans="1:69" x14ac:dyDescent="0.15">
      <c r="A17" s="42" t="s">
        <v>46</v>
      </c>
      <c r="B17" s="53">
        <f>_xlfn.IFNA(VLOOKUP($A17,批次辅助!$A$4:$DC$41,MATCH($A$5&amp;B$4,批次辅助!$A$1:$DC$1,0),0),0)</f>
        <v>1.2265512265512266E-3</v>
      </c>
      <c r="C17" s="53">
        <f>_xlfn.IFNA(VLOOKUP($A17,批次辅助!$A$4:$DC$41,MATCH($A$5&amp;C$4,批次辅助!$A$1:$DC$1,0),0),0)</f>
        <v>1.1706603255899031E-3</v>
      </c>
      <c r="D17" s="53">
        <f>_xlfn.IFNA(VLOOKUP($A17,批次辅助!$A$4:$DC$41,MATCH($A$5&amp;D$4,批次辅助!$A$1:$DC$1,0),0),0)</f>
        <v>0</v>
      </c>
      <c r="E17" s="43"/>
      <c r="F17" s="131"/>
      <c r="G17" s="58"/>
      <c r="H17" s="47">
        <f t="shared" si="0"/>
        <v>1.1706603255899031E-3</v>
      </c>
      <c r="I17" s="370"/>
      <c r="J17" s="43"/>
      <c r="K17" s="131"/>
      <c r="L17" s="104"/>
      <c r="M17" s="53">
        <f t="shared" si="1"/>
        <v>1.1706603255899031E-3</v>
      </c>
      <c r="N17" s="370"/>
      <c r="O17" s="330"/>
      <c r="P17" s="186"/>
      <c r="Q17" s="104"/>
      <c r="R17" s="53">
        <f t="shared" si="2"/>
        <v>1.1706603255899031E-3</v>
      </c>
      <c r="S17" s="370"/>
      <c r="T17" s="43"/>
      <c r="U17" s="131"/>
      <c r="V17" s="104"/>
      <c r="W17" s="53">
        <f t="shared" si="3"/>
        <v>1.1706603255899031E-3</v>
      </c>
      <c r="X17" s="370"/>
      <c r="Y17" s="43"/>
      <c r="Z17" s="131"/>
      <c r="AA17" s="104"/>
      <c r="AB17" s="53">
        <f t="shared" si="4"/>
        <v>1.1706603255899031E-3</v>
      </c>
      <c r="AC17" s="370"/>
      <c r="AD17" s="43"/>
      <c r="AE17" s="131"/>
      <c r="AF17" s="104"/>
      <c r="AG17" s="53">
        <f t="shared" si="5"/>
        <v>1.1706603255899031E-3</v>
      </c>
      <c r="AH17" s="370"/>
      <c r="AI17" s="43"/>
      <c r="AJ17" s="131"/>
      <c r="AK17" s="104"/>
      <c r="AL17" s="53">
        <f t="shared" si="6"/>
        <v>1.1706603255899031E-3</v>
      </c>
      <c r="AM17" s="370"/>
      <c r="AN17" s="43"/>
      <c r="AO17" s="131"/>
      <c r="AP17" s="104"/>
      <c r="AQ17" s="53">
        <f t="shared" si="7"/>
        <v>1.1706603255899031E-3</v>
      </c>
      <c r="AR17" s="370"/>
      <c r="AS17" s="43"/>
      <c r="AT17" s="131"/>
      <c r="AU17" s="104"/>
      <c r="AV17" s="53">
        <f t="shared" si="8"/>
        <v>1.1706603255899031E-3</v>
      </c>
      <c r="AW17" s="370"/>
      <c r="AX17" s="43"/>
      <c r="AY17" s="131"/>
      <c r="AZ17" s="104"/>
      <c r="BA17" s="53">
        <f t="shared" si="9"/>
        <v>1.1706603255899031E-3</v>
      </c>
      <c r="BB17" s="370"/>
      <c r="BC17" s="43"/>
      <c r="BD17" s="131"/>
      <c r="BE17" s="104"/>
      <c r="BF17" s="53">
        <f t="shared" si="10"/>
        <v>1.1706603255899031E-3</v>
      </c>
      <c r="BG17" s="370"/>
      <c r="BH17" s="43"/>
      <c r="BI17" s="131"/>
      <c r="BJ17" s="104"/>
      <c r="BK17" s="53">
        <f t="shared" si="11"/>
        <v>1.1706603255899031E-3</v>
      </c>
      <c r="BL17" s="370"/>
      <c r="BM17" s="43"/>
      <c r="BN17" s="131"/>
      <c r="BO17" s="104"/>
      <c r="BP17" s="53">
        <f t="shared" si="12"/>
        <v>1.1706603255899031E-3</v>
      </c>
      <c r="BQ17" s="370"/>
    </row>
    <row r="18" spans="1:69" x14ac:dyDescent="0.15">
      <c r="A18" s="42" t="s">
        <v>47</v>
      </c>
      <c r="B18" s="43">
        <f>_xlfn.IFNA(VLOOKUP($A18,批次辅助!$A$4:$DC$41,MATCH($A$5&amp;B$4,批次辅助!$A$1:$DC$1,0),0),0)</f>
        <v>3.2467532467532468E-4</v>
      </c>
      <c r="C18" s="43">
        <f>_xlfn.IFNA(VLOOKUP($A18,批次辅助!$A$4:$DC$41,MATCH($A$5&amp;C$4,批次辅助!$A$1:$DC$1,0),0),0)</f>
        <v>3.1705383818059874E-4</v>
      </c>
      <c r="D18" s="114">
        <f>_xlfn.IFNA(VLOOKUP($A18,批次辅助!$A$4:$DC$41,MATCH($A$5&amp;D$4,批次辅助!$A$1:$DC$1,0),0),0)</f>
        <v>0</v>
      </c>
      <c r="E18" s="10"/>
      <c r="F18" s="132"/>
      <c r="G18" s="70"/>
      <c r="H18" s="47">
        <f t="shared" si="0"/>
        <v>3.1705383818059874E-4</v>
      </c>
      <c r="I18" s="370"/>
      <c r="J18" s="10"/>
      <c r="K18" s="132"/>
      <c r="L18" s="105"/>
      <c r="M18" s="43">
        <f t="shared" si="1"/>
        <v>3.1705383818059874E-4</v>
      </c>
      <c r="N18" s="370"/>
      <c r="O18" s="10"/>
      <c r="P18" s="132"/>
      <c r="Q18" s="105"/>
      <c r="R18" s="43">
        <f t="shared" si="2"/>
        <v>3.1705383818059874E-4</v>
      </c>
      <c r="S18" s="370"/>
      <c r="T18" s="10"/>
      <c r="U18" s="132"/>
      <c r="V18" s="105"/>
      <c r="W18" s="43">
        <f t="shared" si="3"/>
        <v>3.1705383818059874E-4</v>
      </c>
      <c r="X18" s="370"/>
      <c r="Y18" s="10"/>
      <c r="Z18" s="132"/>
      <c r="AA18" s="105"/>
      <c r="AB18" s="43">
        <f t="shared" si="4"/>
        <v>3.1705383818059874E-4</v>
      </c>
      <c r="AC18" s="370"/>
      <c r="AD18" s="10"/>
      <c r="AE18" s="132"/>
      <c r="AF18" s="105"/>
      <c r="AG18" s="43">
        <f t="shared" si="5"/>
        <v>3.1705383818059874E-4</v>
      </c>
      <c r="AH18" s="370"/>
      <c r="AI18" s="10"/>
      <c r="AJ18" s="132"/>
      <c r="AK18" s="105"/>
      <c r="AL18" s="43">
        <f t="shared" si="6"/>
        <v>3.1705383818059874E-4</v>
      </c>
      <c r="AM18" s="370"/>
      <c r="AN18" s="10"/>
      <c r="AO18" s="132"/>
      <c r="AP18" s="105"/>
      <c r="AQ18" s="43">
        <f t="shared" si="7"/>
        <v>3.1705383818059874E-4</v>
      </c>
      <c r="AR18" s="370"/>
      <c r="AS18" s="10"/>
      <c r="AT18" s="132"/>
      <c r="AU18" s="105"/>
      <c r="AV18" s="43">
        <f t="shared" si="8"/>
        <v>3.1705383818059874E-4</v>
      </c>
      <c r="AW18" s="370"/>
      <c r="AX18" s="10"/>
      <c r="AY18" s="132"/>
      <c r="AZ18" s="105"/>
      <c r="BA18" s="43">
        <f t="shared" si="9"/>
        <v>3.1705383818059874E-4</v>
      </c>
      <c r="BB18" s="370"/>
      <c r="BC18" s="10"/>
      <c r="BD18" s="132"/>
      <c r="BE18" s="105"/>
      <c r="BF18" s="43">
        <f t="shared" si="10"/>
        <v>3.1705383818059874E-4</v>
      </c>
      <c r="BG18" s="370"/>
      <c r="BH18" s="10"/>
      <c r="BI18" s="132"/>
      <c r="BJ18" s="105"/>
      <c r="BK18" s="43">
        <f t="shared" si="11"/>
        <v>3.1705383818059874E-4</v>
      </c>
      <c r="BL18" s="370"/>
      <c r="BM18" s="10"/>
      <c r="BN18" s="132"/>
      <c r="BO18" s="105"/>
      <c r="BP18" s="43">
        <f t="shared" si="12"/>
        <v>3.1705383818059874E-4</v>
      </c>
      <c r="BQ18" s="370"/>
    </row>
    <row r="19" spans="1:69" x14ac:dyDescent="0.15">
      <c r="A19" s="61" t="s">
        <v>31</v>
      </c>
      <c r="B19" s="61">
        <f>_xlfn.IFNA(VLOOKUP($A19,批次辅助!$A$4:$DC$41,MATCH($A$5&amp;B$4,批次辅助!$A$1:$DC$1,0),0),0)</f>
        <v>0</v>
      </c>
      <c r="C19" s="61">
        <f>_xlfn.IFNA(VLOOKUP($A19,批次辅助!$A$4:$DC$41,MATCH($A$5&amp;C$4,批次辅助!$A$1:$DC$1,0),0),0)</f>
        <v>0</v>
      </c>
      <c r="D19" s="61">
        <f>_xlfn.IFNA(VLOOKUP($A19,批次辅助!$A$4:$DC$41,MATCH($A$5&amp;D$4,批次辅助!$A$1:$DC$1,0),0),0)</f>
        <v>0</v>
      </c>
      <c r="E19" s="62"/>
      <c r="F19" s="133"/>
      <c r="G19" s="64"/>
      <c r="H19" s="62">
        <f t="shared" si="0"/>
        <v>0</v>
      </c>
      <c r="I19" s="62"/>
      <c r="J19" s="62"/>
      <c r="K19" s="133"/>
      <c r="L19" s="141"/>
      <c r="M19" s="62">
        <f t="shared" si="1"/>
        <v>0</v>
      </c>
      <c r="N19" s="62"/>
      <c r="O19" s="62"/>
      <c r="P19" s="133"/>
      <c r="Q19" s="141"/>
      <c r="R19" s="62">
        <f t="shared" si="2"/>
        <v>0</v>
      </c>
      <c r="S19" s="62"/>
      <c r="T19" s="62"/>
      <c r="U19" s="133"/>
      <c r="V19" s="141"/>
      <c r="W19" s="62">
        <f t="shared" si="3"/>
        <v>0</v>
      </c>
      <c r="X19" s="62"/>
      <c r="Y19" s="62"/>
      <c r="Z19" s="133"/>
      <c r="AA19" s="141"/>
      <c r="AB19" s="62">
        <f t="shared" si="4"/>
        <v>0</v>
      </c>
      <c r="AC19" s="62"/>
      <c r="AD19" s="62"/>
      <c r="AE19" s="133"/>
      <c r="AF19" s="141"/>
      <c r="AG19" s="62">
        <f t="shared" si="5"/>
        <v>0</v>
      </c>
      <c r="AH19" s="62"/>
      <c r="AI19" s="62"/>
      <c r="AJ19" s="133"/>
      <c r="AK19" s="141"/>
      <c r="AL19" s="62">
        <f t="shared" si="6"/>
        <v>0</v>
      </c>
      <c r="AM19" s="62"/>
      <c r="AN19" s="62"/>
      <c r="AO19" s="133"/>
      <c r="AP19" s="141"/>
      <c r="AQ19" s="62">
        <f t="shared" si="7"/>
        <v>0</v>
      </c>
      <c r="AR19" s="62"/>
      <c r="AS19" s="62"/>
      <c r="AT19" s="133"/>
      <c r="AU19" s="141"/>
      <c r="AV19" s="62">
        <f t="shared" si="8"/>
        <v>0</v>
      </c>
      <c r="AW19" s="62"/>
      <c r="AX19" s="62"/>
      <c r="AY19" s="133"/>
      <c r="AZ19" s="141"/>
      <c r="BA19" s="62">
        <f t="shared" si="9"/>
        <v>0</v>
      </c>
      <c r="BB19" s="62"/>
      <c r="BC19" s="62"/>
      <c r="BD19" s="133"/>
      <c r="BE19" s="141"/>
      <c r="BF19" s="62">
        <f t="shared" si="10"/>
        <v>0</v>
      </c>
      <c r="BG19" s="62"/>
      <c r="BH19" s="62"/>
      <c r="BI19" s="133"/>
      <c r="BJ19" s="141"/>
      <c r="BK19" s="62">
        <f t="shared" si="11"/>
        <v>0</v>
      </c>
      <c r="BL19" s="62"/>
      <c r="BM19" s="62"/>
      <c r="BN19" s="133"/>
      <c r="BO19" s="141"/>
      <c r="BP19" s="62">
        <f t="shared" si="12"/>
        <v>0</v>
      </c>
      <c r="BQ19" s="62"/>
    </row>
    <row r="20" spans="1:69" x14ac:dyDescent="0.15">
      <c r="A20" s="65" t="s">
        <v>30</v>
      </c>
      <c r="B20" s="66"/>
      <c r="C20" s="66"/>
      <c r="D20" s="66"/>
      <c r="E20" s="66"/>
      <c r="F20" s="134"/>
      <c r="G20" s="68"/>
      <c r="H20" s="66">
        <f>H21*99.9%</f>
        <v>0.98796312401682829</v>
      </c>
      <c r="I20" s="66"/>
      <c r="J20" s="66"/>
      <c r="K20" s="134"/>
      <c r="L20" s="142"/>
      <c r="M20" s="66">
        <f>M21*99.9%</f>
        <v>0.98796312401682829</v>
      </c>
      <c r="N20" s="66"/>
      <c r="O20" s="66"/>
      <c r="P20" s="134"/>
      <c r="Q20" s="142"/>
      <c r="R20" s="66">
        <f>R21*99.9%</f>
        <v>0.98796312401682829</v>
      </c>
      <c r="S20" s="66"/>
      <c r="T20" s="66"/>
      <c r="U20" s="134"/>
      <c r="V20" s="142"/>
      <c r="W20" s="66">
        <f>W21*99.9%</f>
        <v>0.98796312401682829</v>
      </c>
      <c r="X20" s="66"/>
      <c r="Y20" s="66"/>
      <c r="Z20" s="134"/>
      <c r="AA20" s="142"/>
      <c r="AB20" s="66">
        <f>AB21*99.9%</f>
        <v>0.98796312401682829</v>
      </c>
      <c r="AC20" s="66"/>
      <c r="AD20" s="66"/>
      <c r="AE20" s="134"/>
      <c r="AF20" s="142"/>
      <c r="AG20" s="66">
        <f>AG21*99.9%</f>
        <v>0.98796312401682829</v>
      </c>
      <c r="AH20" s="66"/>
      <c r="AI20" s="66"/>
      <c r="AJ20" s="134"/>
      <c r="AK20" s="142"/>
      <c r="AL20" s="66">
        <f>AL21*99.9%</f>
        <v>0.98796312401682829</v>
      </c>
      <c r="AM20" s="66"/>
      <c r="AN20" s="66"/>
      <c r="AO20" s="134"/>
      <c r="AP20" s="142"/>
      <c r="AQ20" s="66">
        <f>AQ21*99.9%</f>
        <v>0.98796312401682829</v>
      </c>
      <c r="AR20" s="66"/>
      <c r="AS20" s="66"/>
      <c r="AT20" s="134"/>
      <c r="AU20" s="142"/>
      <c r="AV20" s="66">
        <f>AV21*99.9%</f>
        <v>0.98796312401682829</v>
      </c>
      <c r="AW20" s="66"/>
      <c r="AX20" s="66"/>
      <c r="AY20" s="134"/>
      <c r="AZ20" s="142"/>
      <c r="BA20" s="66">
        <f>BA21*99.9%</f>
        <v>0.98796312401682829</v>
      </c>
      <c r="BB20" s="66"/>
      <c r="BC20" s="66"/>
      <c r="BD20" s="134"/>
      <c r="BE20" s="142"/>
      <c r="BF20" s="66">
        <f>BF21*99.9%</f>
        <v>0.98796312401682829</v>
      </c>
      <c r="BG20" s="66"/>
      <c r="BH20" s="66"/>
      <c r="BI20" s="134"/>
      <c r="BJ20" s="142"/>
      <c r="BK20" s="66">
        <f>BK21*99.9%</f>
        <v>0.98796312401682829</v>
      </c>
      <c r="BL20" s="66"/>
      <c r="BM20" s="66"/>
      <c r="BN20" s="134"/>
      <c r="BO20" s="142"/>
      <c r="BP20" s="66">
        <f>BP21*99.9%</f>
        <v>0.98796312401682829</v>
      </c>
      <c r="BQ20" s="66"/>
    </row>
    <row r="21" spans="1:69" x14ac:dyDescent="0.35">
      <c r="A21" s="40" t="s">
        <v>456</v>
      </c>
      <c r="B21" s="41">
        <f>_xlfn.IFNA(VLOOKUP($A21,批次辅助!$A$4:$DC$41,MATCH($A$5&amp;B$4,批次辅助!$A$1:$DC$1,0),0),0)</f>
        <v>0.9838744588744589</v>
      </c>
      <c r="C21" s="41">
        <f>_xlfn.IFNA(VLOOKUP($A21,批次辅助!$A$4:$DC$41,MATCH($A$5&amp;C$4,批次辅助!$A$1:$DC$1,0),0),0)</f>
        <v>0.98033046765441134</v>
      </c>
      <c r="D21" s="41">
        <f>_xlfn.IFNA(VLOOKUP($A21,批次辅助!$A$4:$DC$41,MATCH($A$5&amp;D$4,批次辅助!$A$1:$DC$1,0),0),0)</f>
        <v>0</v>
      </c>
      <c r="E21" s="66"/>
      <c r="F21" s="134"/>
      <c r="G21" s="68"/>
      <c r="H21" s="66">
        <f>1-SUM(H22:H26)</f>
        <v>0.98895207609292113</v>
      </c>
      <c r="I21" s="66"/>
      <c r="J21" s="66"/>
      <c r="K21" s="134"/>
      <c r="L21" s="142"/>
      <c r="M21" s="66">
        <f>1-SUM(M22:M26)</f>
        <v>0.98895207609292113</v>
      </c>
      <c r="N21" s="66"/>
      <c r="O21" s="66"/>
      <c r="P21" s="134"/>
      <c r="Q21" s="142"/>
      <c r="R21" s="66">
        <f>1-SUM(R22:R26)</f>
        <v>0.98895207609292113</v>
      </c>
      <c r="S21" s="66"/>
      <c r="T21" s="66"/>
      <c r="U21" s="134"/>
      <c r="V21" s="142"/>
      <c r="W21" s="66">
        <f>1-SUM(W22:W26)</f>
        <v>0.98895207609292113</v>
      </c>
      <c r="X21" s="66"/>
      <c r="Y21" s="66"/>
      <c r="Z21" s="134"/>
      <c r="AA21" s="142"/>
      <c r="AB21" s="66">
        <f>1-SUM(AB22:AB26)</f>
        <v>0.98895207609292113</v>
      </c>
      <c r="AC21" s="66"/>
      <c r="AD21" s="66"/>
      <c r="AE21" s="134"/>
      <c r="AF21" s="142"/>
      <c r="AG21" s="66">
        <f>1-SUM(AG22:AG26)</f>
        <v>0.98895207609292113</v>
      </c>
      <c r="AH21" s="66"/>
      <c r="AI21" s="66"/>
      <c r="AJ21" s="134"/>
      <c r="AK21" s="142"/>
      <c r="AL21" s="66">
        <f>1-SUM(AL22:AL26)</f>
        <v>0.98895207609292113</v>
      </c>
      <c r="AM21" s="66"/>
      <c r="AN21" s="66"/>
      <c r="AO21" s="134"/>
      <c r="AP21" s="142"/>
      <c r="AQ21" s="66">
        <f>1-SUM(AQ22:AQ26)</f>
        <v>0.98895207609292113</v>
      </c>
      <c r="AR21" s="66"/>
      <c r="AS21" s="66"/>
      <c r="AT21" s="134"/>
      <c r="AU21" s="142"/>
      <c r="AV21" s="66">
        <f>1-SUM(AV22:AV26)</f>
        <v>0.98895207609292113</v>
      </c>
      <c r="AW21" s="66"/>
      <c r="AX21" s="66"/>
      <c r="AY21" s="134"/>
      <c r="AZ21" s="142"/>
      <c r="BA21" s="66">
        <f>1-SUM(BA22:BA26)</f>
        <v>0.98895207609292113</v>
      </c>
      <c r="BB21" s="66"/>
      <c r="BC21" s="66"/>
      <c r="BD21" s="134"/>
      <c r="BE21" s="142"/>
      <c r="BF21" s="66">
        <f>1-SUM(BF22:BF26)</f>
        <v>0.98895207609292113</v>
      </c>
      <c r="BG21" s="66"/>
      <c r="BH21" s="66"/>
      <c r="BI21" s="134"/>
      <c r="BJ21" s="142"/>
      <c r="BK21" s="66">
        <f>1-SUM(BK22:BK26)</f>
        <v>0.98895207609292113</v>
      </c>
      <c r="BL21" s="66"/>
      <c r="BM21" s="66"/>
      <c r="BN21" s="134"/>
      <c r="BO21" s="142"/>
      <c r="BP21" s="66">
        <f>1-SUM(BP22:BP26)</f>
        <v>0.98895207609292113</v>
      </c>
      <c r="BQ21" s="66"/>
    </row>
    <row r="22" spans="1:69" x14ac:dyDescent="0.15">
      <c r="A22" s="42" t="s">
        <v>48</v>
      </c>
      <c r="B22" s="43">
        <f>_xlfn.IFNA(VLOOKUP($A22,批次辅助!$A$4:$DC$41,MATCH($A$5&amp;B$4,批次辅助!$A$1:$DC$1,0),0),0)</f>
        <v>2.9942279942279941E-3</v>
      </c>
      <c r="C22" s="43">
        <f>_xlfn.IFNA(VLOOKUP($A22,批次辅助!$A$4:$DC$41,MATCH($A$5&amp;C$4,批次辅助!$A$1:$DC$1,0),0),0)</f>
        <v>4.6826413023596126E-3</v>
      </c>
      <c r="D22" s="43">
        <f>_xlfn.IFNA(VLOOKUP($A22,批次辅助!$A$4:$DC$41,MATCH($A$5&amp;D$4,批次辅助!$A$1:$DC$1,0),0),0)</f>
        <v>0</v>
      </c>
      <c r="E22" s="277"/>
      <c r="F22" s="132"/>
      <c r="G22" s="70"/>
      <c r="H22" s="277">
        <f>C22-F22+G22</f>
        <v>4.6826413023596126E-3</v>
      </c>
      <c r="I22" s="370"/>
      <c r="J22" s="278"/>
      <c r="K22" s="132"/>
      <c r="L22" s="105"/>
      <c r="M22" s="277">
        <f>H22-K22+L22</f>
        <v>4.6826413023596126E-3</v>
      </c>
      <c r="N22" s="370"/>
      <c r="O22" s="277"/>
      <c r="P22" s="132"/>
      <c r="Q22" s="105"/>
      <c r="R22" s="277">
        <f>M22-P22+Q22</f>
        <v>4.6826413023596126E-3</v>
      </c>
      <c r="S22" s="370"/>
      <c r="T22" s="277"/>
      <c r="U22" s="132"/>
      <c r="V22" s="105"/>
      <c r="W22" s="277">
        <f>R22-U22+V22</f>
        <v>4.6826413023596126E-3</v>
      </c>
      <c r="X22" s="370"/>
      <c r="Y22" s="277"/>
      <c r="Z22" s="132"/>
      <c r="AA22" s="105"/>
      <c r="AB22" s="277">
        <f>W22-Z22+AA22</f>
        <v>4.6826413023596126E-3</v>
      </c>
      <c r="AC22" s="370"/>
      <c r="AD22" s="277"/>
      <c r="AE22" s="132"/>
      <c r="AF22" s="105"/>
      <c r="AG22" s="277">
        <f>AB22-AE22+AF22</f>
        <v>4.6826413023596126E-3</v>
      </c>
      <c r="AH22" s="370"/>
      <c r="AI22" s="277"/>
      <c r="AJ22" s="132"/>
      <c r="AK22" s="105"/>
      <c r="AL22" s="277">
        <f>AG22-AJ22+AK22</f>
        <v>4.6826413023596126E-3</v>
      </c>
      <c r="AM22" s="370"/>
      <c r="AN22" s="277"/>
      <c r="AO22" s="132"/>
      <c r="AP22" s="105"/>
      <c r="AQ22" s="277">
        <f>AL22-AO22+AP22</f>
        <v>4.6826413023596126E-3</v>
      </c>
      <c r="AR22" s="370"/>
      <c r="AS22" s="277"/>
      <c r="AT22" s="132"/>
      <c r="AU22" s="105"/>
      <c r="AV22" s="277">
        <f>AQ22-AT22+AU22</f>
        <v>4.6826413023596126E-3</v>
      </c>
      <c r="AW22" s="370"/>
      <c r="AX22" s="277"/>
      <c r="AY22" s="132"/>
      <c r="AZ22" s="105"/>
      <c r="BA22" s="277">
        <f>AV22-AY22+AZ22</f>
        <v>4.6826413023596126E-3</v>
      </c>
      <c r="BB22" s="370"/>
      <c r="BC22" s="277"/>
      <c r="BD22" s="132"/>
      <c r="BE22" s="105"/>
      <c r="BF22" s="277">
        <f>BA22-BD22+BE22</f>
        <v>4.6826413023596126E-3</v>
      </c>
      <c r="BG22" s="370"/>
      <c r="BH22" s="277"/>
      <c r="BI22" s="132"/>
      <c r="BJ22" s="105"/>
      <c r="BK22" s="277">
        <f>BF22-BI22+BJ22</f>
        <v>4.6826413023596126E-3</v>
      </c>
      <c r="BL22" s="370"/>
      <c r="BM22" s="277"/>
      <c r="BN22" s="132"/>
      <c r="BO22" s="105"/>
      <c r="BP22" s="277">
        <f>BK22-BN22+BO22</f>
        <v>4.6826413023596126E-3</v>
      </c>
      <c r="BQ22" s="370"/>
    </row>
    <row r="23" spans="1:69" ht="49.5" x14ac:dyDescent="0.15">
      <c r="A23" s="42" t="s">
        <v>49</v>
      </c>
      <c r="B23" s="43">
        <f>_xlfn.IFNA(VLOOKUP($A23,批次辅助!$A$4:$DC$41,MATCH($A$5&amp;B$4,批次辅助!$A$1:$DC$1,0),0),0)</f>
        <v>1.0822510822510823E-3</v>
      </c>
      <c r="C23" s="43">
        <f>_xlfn.IFNA(VLOOKUP($A23,批次辅助!$A$4:$DC$41,MATCH($A$5&amp;C$4,批次辅助!$A$1:$DC$1,0),0),0)</f>
        <v>4.4021705993536981E-3</v>
      </c>
      <c r="D23" s="43">
        <f>_xlfn.IFNA(VLOOKUP($A23,批次辅助!$A$4:$DC$41,MATCH($A$5&amp;D$4,批次辅助!$A$1:$DC$1,0),0),0)</f>
        <v>0</v>
      </c>
      <c r="E23" s="277" t="s">
        <v>1464</v>
      </c>
      <c r="F23" s="132">
        <v>3.0000000000000001E-3</v>
      </c>
      <c r="G23" s="46"/>
      <c r="H23" s="277">
        <f>C23-F23+G23</f>
        <v>1.4021705993536981E-3</v>
      </c>
      <c r="I23" s="370"/>
      <c r="J23" s="277"/>
      <c r="K23" s="132"/>
      <c r="L23" s="105"/>
      <c r="M23" s="50">
        <f t="shared" ref="M23:M27" si="13">H23-K23+L23</f>
        <v>1.4021705993536981E-3</v>
      </c>
      <c r="N23" s="370"/>
      <c r="O23" s="47"/>
      <c r="P23" s="128"/>
      <c r="Q23" s="102"/>
      <c r="R23" s="50">
        <f t="shared" ref="R23:R27" si="14">M23-P23+Q23</f>
        <v>1.4021705993536981E-3</v>
      </c>
      <c r="S23" s="370"/>
      <c r="T23" s="47"/>
      <c r="U23" s="128"/>
      <c r="V23" s="102"/>
      <c r="W23" s="50">
        <f t="shared" ref="W23:W27" si="15">R23-U23+V23</f>
        <v>1.4021705993536981E-3</v>
      </c>
      <c r="X23" s="370"/>
      <c r="Y23" s="47"/>
      <c r="Z23" s="128"/>
      <c r="AA23" s="102"/>
      <c r="AB23" s="50">
        <f t="shared" ref="AB23:AB27" si="16">W23-Z23+AA23</f>
        <v>1.4021705993536981E-3</v>
      </c>
      <c r="AC23" s="370"/>
      <c r="AD23" s="47"/>
      <c r="AE23" s="128"/>
      <c r="AF23" s="102"/>
      <c r="AG23" s="50">
        <f t="shared" ref="AG23:AG27" si="17">AB23-AE23+AF23</f>
        <v>1.4021705993536981E-3</v>
      </c>
      <c r="AH23" s="370"/>
      <c r="AI23" s="47"/>
      <c r="AJ23" s="128"/>
      <c r="AK23" s="102"/>
      <c r="AL23" s="50">
        <f t="shared" ref="AL23:AL27" si="18">AG23-AJ23+AK23</f>
        <v>1.4021705993536981E-3</v>
      </c>
      <c r="AM23" s="370"/>
      <c r="AN23" s="47"/>
      <c r="AO23" s="128"/>
      <c r="AP23" s="102"/>
      <c r="AQ23" s="50">
        <f t="shared" ref="AQ23:AQ27" si="19">AL23-AO23+AP23</f>
        <v>1.4021705993536981E-3</v>
      </c>
      <c r="AR23" s="370"/>
      <c r="AS23" s="47"/>
      <c r="AT23" s="128"/>
      <c r="AU23" s="102"/>
      <c r="AV23" s="50">
        <f t="shared" ref="AV23:AV27" si="20">AQ23-AT23+AU23</f>
        <v>1.4021705993536981E-3</v>
      </c>
      <c r="AW23" s="370"/>
      <c r="AX23" s="47"/>
      <c r="AY23" s="128"/>
      <c r="AZ23" s="102"/>
      <c r="BA23" s="50">
        <f t="shared" ref="BA23:BA27" si="21">AV23-AY23+AZ23</f>
        <v>1.4021705993536981E-3</v>
      </c>
      <c r="BB23" s="370"/>
      <c r="BC23" s="47"/>
      <c r="BD23" s="128"/>
      <c r="BE23" s="102"/>
      <c r="BF23" s="50">
        <f t="shared" ref="BF23:BF27" si="22">BA23-BD23+BE23</f>
        <v>1.4021705993536981E-3</v>
      </c>
      <c r="BG23" s="370"/>
      <c r="BH23" s="47"/>
      <c r="BI23" s="128"/>
      <c r="BJ23" s="102"/>
      <c r="BK23" s="50">
        <f t="shared" ref="BK23:BK27" si="23">BF23-BI23+BJ23</f>
        <v>1.4021705993536981E-3</v>
      </c>
      <c r="BL23" s="370"/>
      <c r="BM23" s="47"/>
      <c r="BN23" s="128"/>
      <c r="BO23" s="102"/>
      <c r="BP23" s="50">
        <f t="shared" ref="BP23:BP27" si="24">BK23-BN23+BO23</f>
        <v>1.4021705993536981E-3</v>
      </c>
      <c r="BQ23" s="370"/>
    </row>
    <row r="24" spans="1:69" x14ac:dyDescent="0.15">
      <c r="A24" s="42" t="s">
        <v>50</v>
      </c>
      <c r="B24" s="43">
        <f>_xlfn.IFNA(VLOOKUP($A24,批次辅助!$A$4:$DC$41,MATCH($A$5&amp;B$4,批次辅助!$A$1:$DC$1,0),0),0)</f>
        <v>0</v>
      </c>
      <c r="C24" s="43">
        <f>_xlfn.IFNA(VLOOKUP($A24,批次辅助!$A$4:$DC$41,MATCH($A$5&amp;C$4,批次辅助!$A$1:$DC$1,0),0),0)</f>
        <v>0</v>
      </c>
      <c r="D24" s="43">
        <f>_xlfn.IFNA(VLOOKUP($A24,批次辅助!$A$4:$DC$41,MATCH($A$5&amp;D$4,批次辅助!$A$1:$DC$1,0),0),0)</f>
        <v>0</v>
      </c>
      <c r="E24" s="277"/>
      <c r="F24" s="132"/>
      <c r="G24" s="102"/>
      <c r="H24" s="277">
        <f t="shared" ref="H24:H27" si="25">C24-F24+G24</f>
        <v>0</v>
      </c>
      <c r="I24" s="370"/>
      <c r="J24" s="277"/>
      <c r="K24" s="132"/>
      <c r="L24" s="102"/>
      <c r="M24" s="50">
        <f t="shared" si="13"/>
        <v>0</v>
      </c>
      <c r="N24" s="370"/>
      <c r="O24" s="47"/>
      <c r="P24" s="128"/>
      <c r="Q24" s="102"/>
      <c r="R24" s="50">
        <f t="shared" si="14"/>
        <v>0</v>
      </c>
      <c r="S24" s="370"/>
      <c r="T24" s="47"/>
      <c r="U24" s="128"/>
      <c r="V24" s="102"/>
      <c r="W24" s="50">
        <f t="shared" si="15"/>
        <v>0</v>
      </c>
      <c r="X24" s="370"/>
      <c r="Y24" s="47"/>
      <c r="Z24" s="128"/>
      <c r="AA24" s="102"/>
      <c r="AB24" s="50">
        <f t="shared" si="16"/>
        <v>0</v>
      </c>
      <c r="AC24" s="370"/>
      <c r="AD24" s="47"/>
      <c r="AE24" s="128"/>
      <c r="AF24" s="102"/>
      <c r="AG24" s="50">
        <f t="shared" si="17"/>
        <v>0</v>
      </c>
      <c r="AH24" s="370"/>
      <c r="AI24" s="47"/>
      <c r="AJ24" s="128"/>
      <c r="AK24" s="102"/>
      <c r="AL24" s="50">
        <f t="shared" si="18"/>
        <v>0</v>
      </c>
      <c r="AM24" s="370"/>
      <c r="AN24" s="47"/>
      <c r="AO24" s="128"/>
      <c r="AP24" s="102"/>
      <c r="AQ24" s="50">
        <f t="shared" si="19"/>
        <v>0</v>
      </c>
      <c r="AR24" s="370"/>
      <c r="AS24" s="47"/>
      <c r="AT24" s="128"/>
      <c r="AU24" s="102"/>
      <c r="AV24" s="50">
        <f t="shared" si="20"/>
        <v>0</v>
      </c>
      <c r="AW24" s="370"/>
      <c r="AX24" s="47"/>
      <c r="AY24" s="128"/>
      <c r="AZ24" s="102"/>
      <c r="BA24" s="50">
        <f t="shared" si="21"/>
        <v>0</v>
      </c>
      <c r="BB24" s="370"/>
      <c r="BC24" s="47"/>
      <c r="BD24" s="128"/>
      <c r="BE24" s="102"/>
      <c r="BF24" s="50">
        <f t="shared" si="22"/>
        <v>0</v>
      </c>
      <c r="BG24" s="370"/>
      <c r="BH24" s="47"/>
      <c r="BI24" s="128"/>
      <c r="BJ24" s="102"/>
      <c r="BK24" s="50">
        <f t="shared" si="23"/>
        <v>0</v>
      </c>
      <c r="BL24" s="370"/>
      <c r="BM24" s="47"/>
      <c r="BN24" s="128"/>
      <c r="BO24" s="102"/>
      <c r="BP24" s="50">
        <f t="shared" si="24"/>
        <v>0</v>
      </c>
      <c r="BQ24" s="370"/>
    </row>
    <row r="25" spans="1:69" x14ac:dyDescent="0.15">
      <c r="A25" s="42" t="s">
        <v>51</v>
      </c>
      <c r="B25" s="43">
        <f>_xlfn.IFNA(VLOOKUP($A25,批次辅助!$A$4:$DC$41,MATCH($A$5&amp;B$4,批次辅助!$A$1:$DC$1,0),0),0)</f>
        <v>6.1327561327561328E-4</v>
      </c>
      <c r="C25" s="43">
        <f>_xlfn.IFNA(VLOOKUP($A25,批次辅助!$A$4:$DC$41,MATCH($A$5&amp;C$4,批次辅助!$A$1:$DC$1,0),0),0)</f>
        <v>4.9631120053655262E-3</v>
      </c>
      <c r="D25" s="43">
        <f>_xlfn.IFNA(VLOOKUP($A25,批次辅助!$A$4:$DC$41,MATCH($A$5&amp;D$4,批次辅助!$A$1:$DC$1,0),0),0)</f>
        <v>0</v>
      </c>
      <c r="E25" s="47"/>
      <c r="F25" s="128"/>
      <c r="G25" s="46"/>
      <c r="H25" s="277">
        <f t="shared" si="25"/>
        <v>4.9631120053655262E-3</v>
      </c>
      <c r="I25" s="370"/>
      <c r="J25" s="47"/>
      <c r="K25" s="128"/>
      <c r="L25" s="102"/>
      <c r="M25" s="50">
        <f t="shared" si="13"/>
        <v>4.9631120053655262E-3</v>
      </c>
      <c r="N25" s="370"/>
      <c r="O25" s="47"/>
      <c r="P25" s="128"/>
      <c r="Q25" s="102"/>
      <c r="R25" s="50">
        <f t="shared" si="14"/>
        <v>4.9631120053655262E-3</v>
      </c>
      <c r="S25" s="370"/>
      <c r="T25" s="47"/>
      <c r="U25" s="128"/>
      <c r="V25" s="102"/>
      <c r="W25" s="50">
        <f t="shared" si="15"/>
        <v>4.9631120053655262E-3</v>
      </c>
      <c r="X25" s="370"/>
      <c r="Y25" s="47"/>
      <c r="Z25" s="128"/>
      <c r="AA25" s="102"/>
      <c r="AB25" s="50">
        <f t="shared" si="16"/>
        <v>4.9631120053655262E-3</v>
      </c>
      <c r="AC25" s="370"/>
      <c r="AD25" s="47"/>
      <c r="AE25" s="128"/>
      <c r="AF25" s="102"/>
      <c r="AG25" s="50">
        <f t="shared" si="17"/>
        <v>4.9631120053655262E-3</v>
      </c>
      <c r="AH25" s="370"/>
      <c r="AI25" s="47"/>
      <c r="AJ25" s="128"/>
      <c r="AK25" s="102"/>
      <c r="AL25" s="50">
        <f t="shared" si="18"/>
        <v>4.9631120053655262E-3</v>
      </c>
      <c r="AM25" s="370"/>
      <c r="AN25" s="47"/>
      <c r="AO25" s="128"/>
      <c r="AP25" s="102"/>
      <c r="AQ25" s="50">
        <f t="shared" si="19"/>
        <v>4.9631120053655262E-3</v>
      </c>
      <c r="AR25" s="370"/>
      <c r="AS25" s="47"/>
      <c r="AT25" s="128"/>
      <c r="AU25" s="102"/>
      <c r="AV25" s="50">
        <f t="shared" si="20"/>
        <v>4.9631120053655262E-3</v>
      </c>
      <c r="AW25" s="370"/>
      <c r="AX25" s="47"/>
      <c r="AY25" s="128"/>
      <c r="AZ25" s="102"/>
      <c r="BA25" s="50">
        <f t="shared" si="21"/>
        <v>4.9631120053655262E-3</v>
      </c>
      <c r="BB25" s="370"/>
      <c r="BC25" s="47"/>
      <c r="BD25" s="128"/>
      <c r="BE25" s="102"/>
      <c r="BF25" s="50">
        <f t="shared" si="22"/>
        <v>4.9631120053655262E-3</v>
      </c>
      <c r="BG25" s="370"/>
      <c r="BH25" s="47"/>
      <c r="BI25" s="128"/>
      <c r="BJ25" s="102"/>
      <c r="BK25" s="50">
        <f t="shared" si="23"/>
        <v>4.9631120053655262E-3</v>
      </c>
      <c r="BL25" s="370"/>
      <c r="BM25" s="47"/>
      <c r="BN25" s="128"/>
      <c r="BO25" s="102"/>
      <c r="BP25" s="50">
        <f t="shared" si="24"/>
        <v>4.9631120053655262E-3</v>
      </c>
      <c r="BQ25" s="370"/>
    </row>
    <row r="26" spans="1:69" x14ac:dyDescent="0.15">
      <c r="A26" s="42" t="s">
        <v>455</v>
      </c>
      <c r="B26" s="43">
        <f>_xlfn.IFNA(VLOOKUP($A26,批次辅助!$A$4:$DC$41,MATCH($A$5&amp;B$4,批次辅助!$A$1:$DC$1,0),0),0)</f>
        <v>0</v>
      </c>
      <c r="C26" s="43">
        <f>_xlfn.IFNA(VLOOKUP($A26,批次辅助!$A$4:$DC$41,MATCH($A$5&amp;C$4,批次辅助!$A$1:$DC$1,0),0),0)</f>
        <v>0</v>
      </c>
      <c r="D26" s="43">
        <f>_xlfn.IFNA(VLOOKUP($A26,批次辅助!$A$4:$DC$41,MATCH($A$5&amp;D$4,批次辅助!$A$1:$DC$1,0),0),0)</f>
        <v>0</v>
      </c>
      <c r="E26" s="279"/>
      <c r="F26" s="128"/>
      <c r="G26" s="46"/>
      <c r="H26" s="277">
        <f t="shared" si="25"/>
        <v>0</v>
      </c>
      <c r="I26" s="370"/>
      <c r="J26" s="279"/>
      <c r="K26" s="128"/>
      <c r="L26" s="102"/>
      <c r="M26" s="50">
        <f t="shared" si="13"/>
        <v>0</v>
      </c>
      <c r="N26" s="370"/>
      <c r="O26" s="279"/>
      <c r="P26" s="128"/>
      <c r="Q26" s="102"/>
      <c r="R26" s="50">
        <f t="shared" si="14"/>
        <v>0</v>
      </c>
      <c r="S26" s="370"/>
      <c r="T26" s="279"/>
      <c r="U26" s="128"/>
      <c r="V26" s="102"/>
      <c r="W26" s="50">
        <f t="shared" si="15"/>
        <v>0</v>
      </c>
      <c r="X26" s="370"/>
      <c r="Y26" s="279"/>
      <c r="Z26" s="128"/>
      <c r="AA26" s="102"/>
      <c r="AB26" s="50">
        <f t="shared" si="16"/>
        <v>0</v>
      </c>
      <c r="AC26" s="370"/>
      <c r="AD26" s="279"/>
      <c r="AE26" s="128"/>
      <c r="AF26" s="102"/>
      <c r="AG26" s="50">
        <f t="shared" si="17"/>
        <v>0</v>
      </c>
      <c r="AH26" s="370"/>
      <c r="AI26" s="279"/>
      <c r="AJ26" s="128"/>
      <c r="AK26" s="102"/>
      <c r="AL26" s="50">
        <f t="shared" si="18"/>
        <v>0</v>
      </c>
      <c r="AM26" s="370"/>
      <c r="AN26" s="279"/>
      <c r="AO26" s="128"/>
      <c r="AP26" s="102"/>
      <c r="AQ26" s="50">
        <f t="shared" si="19"/>
        <v>0</v>
      </c>
      <c r="AR26" s="370"/>
      <c r="AS26" s="279"/>
      <c r="AT26" s="128"/>
      <c r="AU26" s="102"/>
      <c r="AV26" s="50">
        <f t="shared" si="20"/>
        <v>0</v>
      </c>
      <c r="AW26" s="370"/>
      <c r="AX26" s="279"/>
      <c r="AY26" s="128"/>
      <c r="AZ26" s="102"/>
      <c r="BA26" s="50">
        <f t="shared" si="21"/>
        <v>0</v>
      </c>
      <c r="BB26" s="370"/>
      <c r="BC26" s="279"/>
      <c r="BD26" s="128"/>
      <c r="BE26" s="102"/>
      <c r="BF26" s="50">
        <f t="shared" si="22"/>
        <v>0</v>
      </c>
      <c r="BG26" s="370"/>
      <c r="BH26" s="279"/>
      <c r="BI26" s="128"/>
      <c r="BJ26" s="102"/>
      <c r="BK26" s="50">
        <f t="shared" si="23"/>
        <v>0</v>
      </c>
      <c r="BL26" s="370"/>
      <c r="BM26" s="279"/>
      <c r="BN26" s="128"/>
      <c r="BO26" s="102"/>
      <c r="BP26" s="50">
        <f t="shared" si="24"/>
        <v>0</v>
      </c>
      <c r="BQ26" s="370"/>
    </row>
    <row r="27" spans="1:69" ht="33" x14ac:dyDescent="0.15">
      <c r="A27" s="72" t="s">
        <v>29</v>
      </c>
      <c r="B27" s="61">
        <f>_xlfn.IFNA(VLOOKUP($A27,批次辅助!$A$4:$DC$41,MATCH($A$5&amp;B$4,批次辅助!$A$1:$DC$1,0),0),0)</f>
        <v>1.1435786435786436E-2</v>
      </c>
      <c r="C27" s="61">
        <f>_xlfn.IFNA(VLOOKUP($A27,批次辅助!$A$4:$DC$41,MATCH($A$5&amp;C$4,批次辅助!$A$1:$DC$1,0),0),0)</f>
        <v>5.6216084385098467E-3</v>
      </c>
      <c r="D27" s="61">
        <f>_xlfn.IFNA(VLOOKUP($A27,批次辅助!$A$4:$DC$41,MATCH($A$5&amp;D$4,批次辅助!$A$1:$DC$1,0),0),0)</f>
        <v>0</v>
      </c>
      <c r="E27" s="73" t="s">
        <v>1483</v>
      </c>
      <c r="F27" s="74"/>
      <c r="G27" s="75"/>
      <c r="H27" s="62">
        <f t="shared" si="25"/>
        <v>5.6216084385098467E-3</v>
      </c>
      <c r="I27" s="62"/>
      <c r="J27" s="73"/>
      <c r="K27" s="74"/>
      <c r="L27" s="143"/>
      <c r="M27" s="62">
        <f t="shared" si="13"/>
        <v>5.6216084385098467E-3</v>
      </c>
      <c r="N27" s="62"/>
      <c r="O27" s="73"/>
      <c r="P27" s="135"/>
      <c r="Q27" s="143"/>
      <c r="R27" s="62">
        <f t="shared" si="14"/>
        <v>5.6216084385098467E-3</v>
      </c>
      <c r="S27" s="62"/>
      <c r="T27" s="73"/>
      <c r="U27" s="135"/>
      <c r="V27" s="143"/>
      <c r="W27" s="62">
        <f t="shared" si="15"/>
        <v>5.6216084385098467E-3</v>
      </c>
      <c r="X27" s="62"/>
      <c r="Y27" s="73"/>
      <c r="Z27" s="135"/>
      <c r="AA27" s="143"/>
      <c r="AB27" s="62">
        <f t="shared" si="16"/>
        <v>5.6216084385098467E-3</v>
      </c>
      <c r="AC27" s="62"/>
      <c r="AD27" s="73"/>
      <c r="AE27" s="135"/>
      <c r="AF27" s="143"/>
      <c r="AG27" s="62">
        <f t="shared" si="17"/>
        <v>5.6216084385098467E-3</v>
      </c>
      <c r="AH27" s="62"/>
      <c r="AI27" s="73"/>
      <c r="AJ27" s="135"/>
      <c r="AK27" s="143"/>
      <c r="AL27" s="62">
        <f t="shared" si="18"/>
        <v>5.6216084385098467E-3</v>
      </c>
      <c r="AM27" s="62"/>
      <c r="AN27" s="73"/>
      <c r="AO27" s="135"/>
      <c r="AP27" s="143"/>
      <c r="AQ27" s="62">
        <f t="shared" si="19"/>
        <v>5.6216084385098467E-3</v>
      </c>
      <c r="AR27" s="62"/>
      <c r="AS27" s="73"/>
      <c r="AT27" s="135"/>
      <c r="AU27" s="143"/>
      <c r="AV27" s="62">
        <f t="shared" si="20"/>
        <v>5.6216084385098467E-3</v>
      </c>
      <c r="AW27" s="62"/>
      <c r="AX27" s="73"/>
      <c r="AY27" s="135"/>
      <c r="AZ27" s="143"/>
      <c r="BA27" s="62">
        <f t="shared" si="21"/>
        <v>5.6216084385098467E-3</v>
      </c>
      <c r="BB27" s="62"/>
      <c r="BC27" s="73"/>
      <c r="BD27" s="135"/>
      <c r="BE27" s="143"/>
      <c r="BF27" s="62">
        <f t="shared" si="22"/>
        <v>5.6216084385098467E-3</v>
      </c>
      <c r="BG27" s="62"/>
      <c r="BH27" s="73"/>
      <c r="BI27" s="135"/>
      <c r="BJ27" s="143"/>
      <c r="BK27" s="62">
        <f t="shared" si="23"/>
        <v>5.6216084385098467E-3</v>
      </c>
      <c r="BL27" s="62"/>
      <c r="BM27" s="73"/>
      <c r="BN27" s="135"/>
      <c r="BO27" s="143"/>
      <c r="BP27" s="62">
        <f t="shared" si="24"/>
        <v>5.6216084385098467E-3</v>
      </c>
      <c r="BQ27" s="62"/>
    </row>
    <row r="28" spans="1:69" x14ac:dyDescent="0.15">
      <c r="A28" s="76" t="s">
        <v>28</v>
      </c>
      <c r="B28" s="76"/>
      <c r="C28" s="76"/>
      <c r="D28" s="76"/>
      <c r="E28" s="77"/>
      <c r="F28" s="136"/>
      <c r="G28" s="79"/>
      <c r="H28" s="62"/>
      <c r="I28" s="62"/>
      <c r="J28" s="77"/>
      <c r="K28" s="136"/>
      <c r="L28" s="144"/>
      <c r="M28" s="62"/>
      <c r="N28" s="62"/>
      <c r="O28" s="77"/>
      <c r="P28" s="136"/>
      <c r="Q28" s="144"/>
      <c r="R28" s="62"/>
      <c r="S28" s="62"/>
      <c r="T28" s="77"/>
      <c r="U28" s="136"/>
      <c r="V28" s="144"/>
      <c r="W28" s="62"/>
      <c r="X28" s="62"/>
      <c r="Y28" s="77"/>
      <c r="Z28" s="136"/>
      <c r="AA28" s="144"/>
      <c r="AB28" s="62"/>
      <c r="AC28" s="62"/>
      <c r="AD28" s="77"/>
      <c r="AE28" s="136"/>
      <c r="AF28" s="144"/>
      <c r="AG28" s="62"/>
      <c r="AH28" s="62"/>
      <c r="AI28" s="77"/>
      <c r="AJ28" s="136"/>
      <c r="AK28" s="144"/>
      <c r="AL28" s="62"/>
      <c r="AM28" s="62"/>
      <c r="AN28" s="77"/>
      <c r="AO28" s="136"/>
      <c r="AP28" s="144"/>
      <c r="AQ28" s="62"/>
      <c r="AR28" s="62"/>
      <c r="AS28" s="77"/>
      <c r="AT28" s="136"/>
      <c r="AU28" s="144"/>
      <c r="AV28" s="62"/>
      <c r="AW28" s="62"/>
      <c r="AX28" s="77"/>
      <c r="AY28" s="136"/>
      <c r="AZ28" s="144"/>
      <c r="BA28" s="62"/>
      <c r="BB28" s="62"/>
      <c r="BC28" s="77"/>
      <c r="BD28" s="136"/>
      <c r="BE28" s="144"/>
      <c r="BF28" s="62"/>
      <c r="BG28" s="62"/>
      <c r="BH28" s="77"/>
      <c r="BI28" s="136"/>
      <c r="BJ28" s="144"/>
      <c r="BK28" s="62"/>
      <c r="BL28" s="62"/>
      <c r="BM28" s="77"/>
      <c r="BN28" s="136"/>
      <c r="BO28" s="144"/>
      <c r="BP28" s="62"/>
      <c r="BQ28" s="62"/>
    </row>
    <row r="29" spans="1:69" x14ac:dyDescent="0.15">
      <c r="A29" s="65" t="s">
        <v>37</v>
      </c>
      <c r="B29" s="66"/>
      <c r="C29" s="66"/>
      <c r="D29" s="66"/>
      <c r="E29" s="66"/>
      <c r="F29" s="134"/>
      <c r="G29" s="68"/>
      <c r="H29" s="66">
        <f>H30*99.96%</f>
        <v>0.99958781049935963</v>
      </c>
      <c r="I29" s="66"/>
      <c r="J29" s="66"/>
      <c r="K29" s="134"/>
      <c r="L29" s="142"/>
      <c r="M29" s="66">
        <f>M30*99.96%</f>
        <v>0.99958781049935963</v>
      </c>
      <c r="N29" s="66"/>
      <c r="O29" s="66"/>
      <c r="P29" s="134"/>
      <c r="Q29" s="142"/>
      <c r="R29" s="66">
        <f>R30*99.96%</f>
        <v>0.99958781049935963</v>
      </c>
      <c r="S29" s="66"/>
      <c r="T29" s="66"/>
      <c r="U29" s="134"/>
      <c r="V29" s="142"/>
      <c r="W29" s="66">
        <f>W30*99.96%</f>
        <v>0.99958781049935963</v>
      </c>
      <c r="X29" s="66"/>
      <c r="Y29" s="66"/>
      <c r="Z29" s="134"/>
      <c r="AA29" s="142"/>
      <c r="AB29" s="66">
        <f>AB30*99.96%</f>
        <v>0.99958781049935963</v>
      </c>
      <c r="AC29" s="66"/>
      <c r="AD29" s="66"/>
      <c r="AE29" s="134"/>
      <c r="AF29" s="142"/>
      <c r="AG29" s="66">
        <f>AG30*99.96%</f>
        <v>0.99958781049935963</v>
      </c>
      <c r="AH29" s="66"/>
      <c r="AI29" s="66"/>
      <c r="AJ29" s="134"/>
      <c r="AK29" s="142"/>
      <c r="AL29" s="66">
        <f>AL30*99.96%</f>
        <v>0.99958781049935963</v>
      </c>
      <c r="AM29" s="66"/>
      <c r="AN29" s="66"/>
      <c r="AO29" s="134"/>
      <c r="AP29" s="142"/>
      <c r="AQ29" s="66">
        <f>AQ30*99.96%</f>
        <v>0.99958781049935963</v>
      </c>
      <c r="AR29" s="66"/>
      <c r="AS29" s="66"/>
      <c r="AT29" s="134"/>
      <c r="AU29" s="142"/>
      <c r="AV29" s="66">
        <f>AV30*99.96%</f>
        <v>0.99958781049935963</v>
      </c>
      <c r="AW29" s="66"/>
      <c r="AX29" s="66"/>
      <c r="AY29" s="134"/>
      <c r="AZ29" s="142"/>
      <c r="BA29" s="66">
        <f>BA30*99.96%</f>
        <v>0.99958781049935963</v>
      </c>
      <c r="BB29" s="66"/>
      <c r="BC29" s="66"/>
      <c r="BD29" s="134"/>
      <c r="BE29" s="142"/>
      <c r="BF29" s="66">
        <f>BF30*99.96%</f>
        <v>0.99958781049935963</v>
      </c>
      <c r="BG29" s="66"/>
      <c r="BH29" s="66"/>
      <c r="BI29" s="134"/>
      <c r="BJ29" s="142"/>
      <c r="BK29" s="66">
        <f>BK30*99.96%</f>
        <v>0.99958781049935963</v>
      </c>
      <c r="BL29" s="66"/>
      <c r="BM29" s="66"/>
      <c r="BN29" s="134"/>
      <c r="BO29" s="142"/>
      <c r="BP29" s="66">
        <f>BP30*99.96%</f>
        <v>0.99958781049935963</v>
      </c>
      <c r="BQ29" s="66"/>
    </row>
    <row r="30" spans="1:69" x14ac:dyDescent="0.35">
      <c r="A30" s="40" t="s">
        <v>458</v>
      </c>
      <c r="B30" s="41">
        <f>_xlfn.IFNA(VLOOKUP($A30,批次辅助!$A$4:$DC$41,MATCH($A$5&amp;B$4,批次辅助!$A$1:$DC$1,0),0),0)</f>
        <v>0.97352092352092356</v>
      </c>
      <c r="C30" s="41">
        <f>_xlfn.IFNA(VLOOKUP($A30,批次辅助!$A$4:$DC$41,MATCH($A$5&amp;C$4,批次辅助!$A$1:$DC$1,0),0),0)</f>
        <v>0.99998780562160838</v>
      </c>
      <c r="D30" s="41">
        <f>_xlfn.IFNA(VLOOKUP($A30,批次辅助!$A$4:$DC$41,MATCH($A$5&amp;D$4,批次辅助!$A$1:$DC$1,0),0),0)</f>
        <v>0</v>
      </c>
      <c r="E30" s="66"/>
      <c r="F30" s="134"/>
      <c r="G30" s="68"/>
      <c r="H30" s="66">
        <f>1-SUM(H31:H35)</f>
        <v>0.99998780562160838</v>
      </c>
      <c r="I30" s="66"/>
      <c r="J30" s="66"/>
      <c r="K30" s="134"/>
      <c r="L30" s="142"/>
      <c r="M30" s="66">
        <f>1-SUM(M31:M35)</f>
        <v>0.99998780562160838</v>
      </c>
      <c r="N30" s="66"/>
      <c r="O30" s="66"/>
      <c r="P30" s="134"/>
      <c r="Q30" s="142"/>
      <c r="R30" s="66">
        <f>1-SUM(R31:R35)</f>
        <v>0.99998780562160838</v>
      </c>
      <c r="S30" s="66"/>
      <c r="T30" s="66"/>
      <c r="U30" s="134"/>
      <c r="V30" s="142"/>
      <c r="W30" s="66">
        <f>1-SUM(W31:W35)</f>
        <v>0.99998780562160838</v>
      </c>
      <c r="X30" s="66"/>
      <c r="Y30" s="66"/>
      <c r="Z30" s="134"/>
      <c r="AA30" s="142"/>
      <c r="AB30" s="66">
        <f>1-SUM(AB31:AB35)</f>
        <v>0.99998780562160838</v>
      </c>
      <c r="AC30" s="66"/>
      <c r="AD30" s="66"/>
      <c r="AE30" s="134"/>
      <c r="AF30" s="142"/>
      <c r="AG30" s="66">
        <f>1-SUM(AG31:AG35)</f>
        <v>0.99998780562160838</v>
      </c>
      <c r="AH30" s="66"/>
      <c r="AI30" s="66"/>
      <c r="AJ30" s="134"/>
      <c r="AK30" s="142"/>
      <c r="AL30" s="66">
        <f>1-SUM(AL31:AL35)</f>
        <v>0.99998780562160838</v>
      </c>
      <c r="AM30" s="66"/>
      <c r="AN30" s="66"/>
      <c r="AO30" s="134"/>
      <c r="AP30" s="142"/>
      <c r="AQ30" s="66">
        <f>1-SUM(AQ31:AQ35)</f>
        <v>0.99998780562160838</v>
      </c>
      <c r="AR30" s="66"/>
      <c r="AS30" s="66"/>
      <c r="AT30" s="134"/>
      <c r="AU30" s="142"/>
      <c r="AV30" s="66">
        <f>1-SUM(AV31:AV35)</f>
        <v>0.99998780562160838</v>
      </c>
      <c r="AW30" s="66"/>
      <c r="AX30" s="66"/>
      <c r="AY30" s="134"/>
      <c r="AZ30" s="142"/>
      <c r="BA30" s="66">
        <f>1-SUM(BA31:BA35)</f>
        <v>0.99998780562160838</v>
      </c>
      <c r="BB30" s="66"/>
      <c r="BC30" s="66"/>
      <c r="BD30" s="134"/>
      <c r="BE30" s="142"/>
      <c r="BF30" s="66">
        <f>1-SUM(BF31:BF35)</f>
        <v>0.99998780562160838</v>
      </c>
      <c r="BG30" s="66"/>
      <c r="BH30" s="66"/>
      <c r="BI30" s="134"/>
      <c r="BJ30" s="142"/>
      <c r="BK30" s="66">
        <f>1-SUM(BK31:BK35)</f>
        <v>0.99998780562160838</v>
      </c>
      <c r="BL30" s="66"/>
      <c r="BM30" s="66"/>
      <c r="BN30" s="134"/>
      <c r="BO30" s="142"/>
      <c r="BP30" s="66">
        <f>1-SUM(BP31:BP35)</f>
        <v>0.99998780562160838</v>
      </c>
      <c r="BQ30" s="66"/>
    </row>
    <row r="31" spans="1:69" x14ac:dyDescent="0.15">
      <c r="A31" s="42" t="s">
        <v>52</v>
      </c>
      <c r="B31" s="43">
        <f>_xlfn.IFNA(VLOOKUP($A31,批次辅助!$A$4:$DC$41,MATCH($A$5&amp;B$4,批次辅助!$A$1:$DC$1,0),0),0)</f>
        <v>0</v>
      </c>
      <c r="C31" s="43">
        <f>_xlfn.IFNA(VLOOKUP($A31,批次辅助!$A$4:$DC$41,MATCH($A$5&amp;C$4,批次辅助!$A$1:$DC$1,0),0),0)</f>
        <v>0</v>
      </c>
      <c r="D31" s="43">
        <f>_xlfn.IFNA(VLOOKUP($A31,批次辅助!$A$4:$DC$41,MATCH($A$5&amp;D$4,批次辅助!$A$1:$DC$1,0),0),0)</f>
        <v>0</v>
      </c>
      <c r="E31" s="277"/>
      <c r="F31" s="132"/>
      <c r="G31" s="70"/>
      <c r="H31" s="277">
        <f>C31-F31+G31</f>
        <v>0</v>
      </c>
      <c r="I31" s="370"/>
      <c r="J31" s="277"/>
      <c r="K31" s="132"/>
      <c r="L31" s="105"/>
      <c r="M31" s="277">
        <f>H31-K31+L31</f>
        <v>0</v>
      </c>
      <c r="N31" s="370"/>
      <c r="O31" s="277"/>
      <c r="P31" s="132"/>
      <c r="Q31" s="105"/>
      <c r="R31" s="277">
        <f>M31-P31+Q31</f>
        <v>0</v>
      </c>
      <c r="S31" s="370"/>
      <c r="T31" s="277"/>
      <c r="U31" s="132"/>
      <c r="V31" s="105"/>
      <c r="W31" s="277">
        <f>R31-U31+V31</f>
        <v>0</v>
      </c>
      <c r="X31" s="370"/>
      <c r="Y31" s="277"/>
      <c r="Z31" s="132"/>
      <c r="AA31" s="105"/>
      <c r="AB31" s="277">
        <f>W31-Z31+AA31</f>
        <v>0</v>
      </c>
      <c r="AC31" s="370"/>
      <c r="AD31" s="277"/>
      <c r="AE31" s="132"/>
      <c r="AF31" s="105"/>
      <c r="AG31" s="277">
        <f>AB31-AE31+AF31</f>
        <v>0</v>
      </c>
      <c r="AH31" s="370"/>
      <c r="AI31" s="277"/>
      <c r="AJ31" s="132"/>
      <c r="AK31" s="105"/>
      <c r="AL31" s="277">
        <f>AG31-AJ31+AK31</f>
        <v>0</v>
      </c>
      <c r="AM31" s="370"/>
      <c r="AN31" s="277"/>
      <c r="AO31" s="132"/>
      <c r="AP31" s="105"/>
      <c r="AQ31" s="277">
        <f>AL31-AO31+AP31</f>
        <v>0</v>
      </c>
      <c r="AR31" s="370"/>
      <c r="AS31" s="277"/>
      <c r="AT31" s="132"/>
      <c r="AU31" s="105"/>
      <c r="AV31" s="277">
        <f>AQ31-AT31+AU31</f>
        <v>0</v>
      </c>
      <c r="AW31" s="370"/>
      <c r="AX31" s="277"/>
      <c r="AY31" s="132"/>
      <c r="AZ31" s="105"/>
      <c r="BA31" s="277">
        <f>AV31-AY31+AZ31</f>
        <v>0</v>
      </c>
      <c r="BB31" s="370"/>
      <c r="BC31" s="277"/>
      <c r="BD31" s="132"/>
      <c r="BE31" s="105"/>
      <c r="BF31" s="277">
        <f>BA31-BD31+BE31</f>
        <v>0</v>
      </c>
      <c r="BG31" s="370"/>
      <c r="BH31" s="277"/>
      <c r="BI31" s="132"/>
      <c r="BJ31" s="105"/>
      <c r="BK31" s="277">
        <f>BF31-BI31+BJ31</f>
        <v>0</v>
      </c>
      <c r="BL31" s="370"/>
      <c r="BM31" s="277"/>
      <c r="BN31" s="132"/>
      <c r="BO31" s="105"/>
      <c r="BP31" s="277">
        <f>BK31-BN31+BO31</f>
        <v>0</v>
      </c>
      <c r="BQ31" s="370"/>
    </row>
    <row r="32" spans="1:69" x14ac:dyDescent="0.15">
      <c r="A32" s="42" t="s">
        <v>545</v>
      </c>
      <c r="B32" s="43">
        <f>_xlfn.IFNA(VLOOKUP($A32,批次辅助!$A$4:$DC$41,MATCH($A$5&amp;B$4,批次辅助!$A$1:$DC$1,0),0),0)</f>
        <v>0</v>
      </c>
      <c r="C32" s="43">
        <f>_xlfn.IFNA(VLOOKUP($A32,批次辅助!$A$4:$DC$41,MATCH($A$5&amp;C$4,批次辅助!$A$1:$DC$1,0),0),0)</f>
        <v>0</v>
      </c>
      <c r="D32" s="43">
        <f>_xlfn.IFNA(VLOOKUP($A32,批次辅助!$A$4:$DC$41,MATCH($A$5&amp;D$4,批次辅助!$A$1:$DC$1,0),0),0)</f>
        <v>0</v>
      </c>
      <c r="E32" s="277"/>
      <c r="F32" s="132"/>
      <c r="G32" s="70"/>
      <c r="H32" s="277">
        <f t="shared" ref="H32:H36" si="26">C32-F32+G32</f>
        <v>0</v>
      </c>
      <c r="I32" s="370"/>
      <c r="J32" s="277"/>
      <c r="K32" s="132"/>
      <c r="L32" s="105"/>
      <c r="M32" s="277">
        <f t="shared" ref="M32:M36" si="27">H32-K32+L32</f>
        <v>0</v>
      </c>
      <c r="N32" s="370"/>
      <c r="O32" s="277"/>
      <c r="P32" s="132"/>
      <c r="Q32" s="105"/>
      <c r="R32" s="277">
        <f t="shared" ref="R32:R36" si="28">M32-P32+Q32</f>
        <v>0</v>
      </c>
      <c r="S32" s="370"/>
      <c r="T32" s="277"/>
      <c r="U32" s="132"/>
      <c r="V32" s="105"/>
      <c r="W32" s="277">
        <f t="shared" ref="W32:W36" si="29">R32-U32+V32</f>
        <v>0</v>
      </c>
      <c r="X32" s="370"/>
      <c r="Y32" s="277"/>
      <c r="Z32" s="132"/>
      <c r="AA32" s="105"/>
      <c r="AB32" s="277">
        <f t="shared" ref="AB32:AB36" si="30">W32-Z32+AA32</f>
        <v>0</v>
      </c>
      <c r="AC32" s="370"/>
      <c r="AD32" s="277"/>
      <c r="AE32" s="132"/>
      <c r="AF32" s="105"/>
      <c r="AG32" s="277">
        <f t="shared" ref="AG32:AG36" si="31">AB32-AE32+AF32</f>
        <v>0</v>
      </c>
      <c r="AH32" s="370"/>
      <c r="AI32" s="277"/>
      <c r="AJ32" s="132"/>
      <c r="AK32" s="105"/>
      <c r="AL32" s="277">
        <f t="shared" ref="AL32:AL36" si="32">AG32-AJ32+AK32</f>
        <v>0</v>
      </c>
      <c r="AM32" s="370"/>
      <c r="AN32" s="277"/>
      <c r="AO32" s="132"/>
      <c r="AP32" s="105"/>
      <c r="AQ32" s="277">
        <f t="shared" ref="AQ32:AQ36" si="33">AL32-AO32+AP32</f>
        <v>0</v>
      </c>
      <c r="AR32" s="370"/>
      <c r="AS32" s="277"/>
      <c r="AT32" s="132"/>
      <c r="AU32" s="105"/>
      <c r="AV32" s="277">
        <f t="shared" ref="AV32:AV36" si="34">AQ32-AT32+AU32</f>
        <v>0</v>
      </c>
      <c r="AW32" s="370"/>
      <c r="AX32" s="277"/>
      <c r="AY32" s="132"/>
      <c r="AZ32" s="105"/>
      <c r="BA32" s="277">
        <f t="shared" ref="BA32:BA36" si="35">AV32-AY32+AZ32</f>
        <v>0</v>
      </c>
      <c r="BB32" s="370"/>
      <c r="BC32" s="277"/>
      <c r="BD32" s="132"/>
      <c r="BE32" s="105"/>
      <c r="BF32" s="277">
        <f t="shared" ref="BF32:BF36" si="36">BA32-BD32+BE32</f>
        <v>0</v>
      </c>
      <c r="BG32" s="370"/>
      <c r="BH32" s="277"/>
      <c r="BI32" s="132"/>
      <c r="BJ32" s="105"/>
      <c r="BK32" s="277">
        <f t="shared" ref="BK32:BK36" si="37">BF32-BI32+BJ32</f>
        <v>0</v>
      </c>
      <c r="BL32" s="370"/>
      <c r="BM32" s="277"/>
      <c r="BN32" s="132"/>
      <c r="BO32" s="105"/>
      <c r="BP32" s="277">
        <f t="shared" ref="BP32:BP36" si="38">BK32-BN32+BO32</f>
        <v>0</v>
      </c>
      <c r="BQ32" s="370"/>
    </row>
    <row r="33" spans="1:69" x14ac:dyDescent="0.15">
      <c r="A33" s="42" t="s">
        <v>544</v>
      </c>
      <c r="B33" s="43">
        <f>_xlfn.IFNA(VLOOKUP($A33,批次辅助!$A$4:$DC$41,MATCH($A$5&amp;B$4,批次辅助!$A$1:$DC$1,0),0),0)</f>
        <v>2.6479076479076481E-2</v>
      </c>
      <c r="C33" s="43">
        <f>_xlfn.IFNA(VLOOKUP($A33,批次辅助!$A$4:$DC$41,MATCH($A$5&amp;C$4,批次辅助!$A$1:$DC$1,0),0),0)</f>
        <v>1.2194378391561489E-5</v>
      </c>
      <c r="D33" s="43">
        <f>_xlfn.IFNA(VLOOKUP($A33,批次辅助!$A$4:$DC$41,MATCH($A$5&amp;D$4,批次辅助!$A$1:$DC$1,0),0),0)</f>
        <v>0</v>
      </c>
      <c r="E33" s="277"/>
      <c r="F33" s="132"/>
      <c r="G33" s="70"/>
      <c r="H33" s="277">
        <f t="shared" si="26"/>
        <v>1.2194378391561489E-5</v>
      </c>
      <c r="I33" s="370"/>
      <c r="J33" s="277"/>
      <c r="K33" s="132"/>
      <c r="L33" s="105"/>
      <c r="M33" s="277">
        <f t="shared" si="27"/>
        <v>1.2194378391561489E-5</v>
      </c>
      <c r="N33" s="370"/>
      <c r="O33" s="277"/>
      <c r="P33" s="132"/>
      <c r="Q33" s="105"/>
      <c r="R33" s="277">
        <f t="shared" si="28"/>
        <v>1.2194378391561489E-5</v>
      </c>
      <c r="S33" s="370"/>
      <c r="T33" s="277"/>
      <c r="U33" s="132"/>
      <c r="V33" s="105"/>
      <c r="W33" s="277">
        <f t="shared" si="29"/>
        <v>1.2194378391561489E-5</v>
      </c>
      <c r="X33" s="370"/>
      <c r="Y33" s="277"/>
      <c r="Z33" s="132"/>
      <c r="AA33" s="105"/>
      <c r="AB33" s="277">
        <f t="shared" si="30"/>
        <v>1.2194378391561489E-5</v>
      </c>
      <c r="AC33" s="370"/>
      <c r="AD33" s="277"/>
      <c r="AE33" s="132"/>
      <c r="AF33" s="105"/>
      <c r="AG33" s="277">
        <f t="shared" si="31"/>
        <v>1.2194378391561489E-5</v>
      </c>
      <c r="AH33" s="370"/>
      <c r="AI33" s="277"/>
      <c r="AJ33" s="132"/>
      <c r="AK33" s="105"/>
      <c r="AL33" s="277">
        <f t="shared" si="32"/>
        <v>1.2194378391561489E-5</v>
      </c>
      <c r="AM33" s="370"/>
      <c r="AN33" s="277"/>
      <c r="AO33" s="132"/>
      <c r="AP33" s="105"/>
      <c r="AQ33" s="277">
        <f t="shared" si="33"/>
        <v>1.2194378391561489E-5</v>
      </c>
      <c r="AR33" s="370"/>
      <c r="AS33" s="277"/>
      <c r="AT33" s="132"/>
      <c r="AU33" s="105"/>
      <c r="AV33" s="277">
        <f t="shared" si="34"/>
        <v>1.2194378391561489E-5</v>
      </c>
      <c r="AW33" s="370"/>
      <c r="AX33" s="277"/>
      <c r="AY33" s="132"/>
      <c r="AZ33" s="105"/>
      <c r="BA33" s="277">
        <f t="shared" si="35"/>
        <v>1.2194378391561489E-5</v>
      </c>
      <c r="BB33" s="370"/>
      <c r="BC33" s="277"/>
      <c r="BD33" s="132"/>
      <c r="BE33" s="105"/>
      <c r="BF33" s="277">
        <f t="shared" si="36"/>
        <v>1.2194378391561489E-5</v>
      </c>
      <c r="BG33" s="370"/>
      <c r="BH33" s="277"/>
      <c r="BI33" s="132"/>
      <c r="BJ33" s="105"/>
      <c r="BK33" s="277">
        <f t="shared" si="37"/>
        <v>1.2194378391561489E-5</v>
      </c>
      <c r="BL33" s="370"/>
      <c r="BM33" s="277"/>
      <c r="BN33" s="132"/>
      <c r="BO33" s="105"/>
      <c r="BP33" s="277">
        <f t="shared" si="38"/>
        <v>1.2194378391561489E-5</v>
      </c>
      <c r="BQ33" s="370"/>
    </row>
    <row r="34" spans="1:69" x14ac:dyDescent="0.15">
      <c r="A34" s="42" t="s">
        <v>53</v>
      </c>
      <c r="B34" s="43">
        <f>_xlfn.IFNA(VLOOKUP($A34,批次辅助!$A$4:$DC$41,MATCH($A$5&amp;B$4,批次辅助!$A$1:$DC$1,0),0),0)</f>
        <v>0</v>
      </c>
      <c r="C34" s="43">
        <f>_xlfn.IFNA(VLOOKUP($A34,批次辅助!$A$4:$DC$41,MATCH($A$5&amp;C$4,批次辅助!$A$1:$DC$1,0),0),0)</f>
        <v>0</v>
      </c>
      <c r="D34" s="43">
        <f>_xlfn.IFNA(VLOOKUP($A34,批次辅助!$A$4:$DC$41,MATCH($A$5&amp;D$4,批次辅助!$A$1:$DC$1,0),0),0)</f>
        <v>0</v>
      </c>
      <c r="E34" s="47"/>
      <c r="F34" s="128"/>
      <c r="G34" s="46"/>
      <c r="H34" s="277">
        <f t="shared" si="26"/>
        <v>0</v>
      </c>
      <c r="I34" s="370"/>
      <c r="J34" s="47"/>
      <c r="K34" s="128"/>
      <c r="L34" s="102"/>
      <c r="M34" s="50">
        <f t="shared" si="27"/>
        <v>0</v>
      </c>
      <c r="N34" s="370"/>
      <c r="O34" s="47"/>
      <c r="P34" s="128"/>
      <c r="Q34" s="102"/>
      <c r="R34" s="50">
        <f t="shared" si="28"/>
        <v>0</v>
      </c>
      <c r="S34" s="370"/>
      <c r="T34" s="47"/>
      <c r="U34" s="128"/>
      <c r="V34" s="102"/>
      <c r="W34" s="50">
        <f t="shared" si="29"/>
        <v>0</v>
      </c>
      <c r="X34" s="370"/>
      <c r="Y34" s="47"/>
      <c r="Z34" s="128"/>
      <c r="AA34" s="102"/>
      <c r="AB34" s="50">
        <f t="shared" si="30"/>
        <v>0</v>
      </c>
      <c r="AC34" s="370"/>
      <c r="AD34" s="47"/>
      <c r="AE34" s="128"/>
      <c r="AF34" s="102"/>
      <c r="AG34" s="50">
        <f t="shared" si="31"/>
        <v>0</v>
      </c>
      <c r="AH34" s="370"/>
      <c r="AI34" s="47"/>
      <c r="AJ34" s="128"/>
      <c r="AK34" s="102"/>
      <c r="AL34" s="50">
        <f t="shared" si="32"/>
        <v>0</v>
      </c>
      <c r="AM34" s="370"/>
      <c r="AN34" s="47"/>
      <c r="AO34" s="128"/>
      <c r="AP34" s="102"/>
      <c r="AQ34" s="50">
        <f t="shared" si="33"/>
        <v>0</v>
      </c>
      <c r="AR34" s="370"/>
      <c r="AS34" s="47"/>
      <c r="AT34" s="128"/>
      <c r="AU34" s="102"/>
      <c r="AV34" s="50">
        <f t="shared" si="34"/>
        <v>0</v>
      </c>
      <c r="AW34" s="370"/>
      <c r="AX34" s="47"/>
      <c r="AY34" s="128"/>
      <c r="AZ34" s="102"/>
      <c r="BA34" s="50">
        <f t="shared" si="35"/>
        <v>0</v>
      </c>
      <c r="BB34" s="370"/>
      <c r="BC34" s="47"/>
      <c r="BD34" s="128"/>
      <c r="BE34" s="102"/>
      <c r="BF34" s="50">
        <f t="shared" si="36"/>
        <v>0</v>
      </c>
      <c r="BG34" s="370"/>
      <c r="BH34" s="47"/>
      <c r="BI34" s="128"/>
      <c r="BJ34" s="102"/>
      <c r="BK34" s="50">
        <f t="shared" si="37"/>
        <v>0</v>
      </c>
      <c r="BL34" s="370"/>
      <c r="BM34" s="47"/>
      <c r="BN34" s="128"/>
      <c r="BO34" s="102"/>
      <c r="BP34" s="50">
        <f t="shared" si="38"/>
        <v>0</v>
      </c>
      <c r="BQ34" s="370"/>
    </row>
    <row r="35" spans="1:69" x14ac:dyDescent="0.15">
      <c r="A35" s="42" t="s">
        <v>54</v>
      </c>
      <c r="B35" s="43">
        <f>_xlfn.IFNA(VLOOKUP($A35,批次辅助!$A$4:$DC$41,MATCH($A$5&amp;B$4,批次辅助!$A$1:$DC$1,0),0),0)</f>
        <v>0</v>
      </c>
      <c r="C35" s="43">
        <f>_xlfn.IFNA(VLOOKUP($A35,批次辅助!$A$4:$DC$41,MATCH($A$5&amp;C$4,批次辅助!$A$1:$DC$1,0),0),0)</f>
        <v>0</v>
      </c>
      <c r="D35" s="43">
        <f>_xlfn.IFNA(VLOOKUP($A35,批次辅助!$A$4:$DC$41,MATCH($A$5&amp;D$4,批次辅助!$A$1:$DC$1,0),0),0)</f>
        <v>0</v>
      </c>
      <c r="E35" s="47"/>
      <c r="F35" s="128"/>
      <c r="G35" s="46"/>
      <c r="H35" s="277">
        <f t="shared" si="26"/>
        <v>0</v>
      </c>
      <c r="I35" s="370"/>
      <c r="J35" s="47"/>
      <c r="K35" s="128"/>
      <c r="L35" s="102"/>
      <c r="M35" s="50">
        <f t="shared" si="27"/>
        <v>0</v>
      </c>
      <c r="N35" s="370"/>
      <c r="O35" s="47"/>
      <c r="P35" s="128"/>
      <c r="Q35" s="102"/>
      <c r="R35" s="50">
        <f t="shared" si="28"/>
        <v>0</v>
      </c>
      <c r="S35" s="370"/>
      <c r="T35" s="47"/>
      <c r="U35" s="128"/>
      <c r="V35" s="102"/>
      <c r="W35" s="50">
        <f t="shared" si="29"/>
        <v>0</v>
      </c>
      <c r="X35" s="370"/>
      <c r="Y35" s="47"/>
      <c r="Z35" s="128"/>
      <c r="AA35" s="102"/>
      <c r="AB35" s="50">
        <f t="shared" si="30"/>
        <v>0</v>
      </c>
      <c r="AC35" s="370"/>
      <c r="AD35" s="47"/>
      <c r="AE35" s="128"/>
      <c r="AF35" s="102"/>
      <c r="AG35" s="50">
        <f t="shared" si="31"/>
        <v>0</v>
      </c>
      <c r="AH35" s="370"/>
      <c r="AI35" s="47"/>
      <c r="AJ35" s="128"/>
      <c r="AK35" s="102"/>
      <c r="AL35" s="50">
        <f t="shared" si="32"/>
        <v>0</v>
      </c>
      <c r="AM35" s="370"/>
      <c r="AN35" s="47"/>
      <c r="AO35" s="128"/>
      <c r="AP35" s="102"/>
      <c r="AQ35" s="50">
        <f t="shared" si="33"/>
        <v>0</v>
      </c>
      <c r="AR35" s="370"/>
      <c r="AS35" s="47"/>
      <c r="AT35" s="128"/>
      <c r="AU35" s="102"/>
      <c r="AV35" s="50">
        <f t="shared" si="34"/>
        <v>0</v>
      </c>
      <c r="AW35" s="370"/>
      <c r="AX35" s="47"/>
      <c r="AY35" s="128"/>
      <c r="AZ35" s="102"/>
      <c r="BA35" s="50">
        <f t="shared" si="35"/>
        <v>0</v>
      </c>
      <c r="BB35" s="370"/>
      <c r="BC35" s="47"/>
      <c r="BD35" s="128"/>
      <c r="BE35" s="102"/>
      <c r="BF35" s="50">
        <f t="shared" si="36"/>
        <v>0</v>
      </c>
      <c r="BG35" s="370"/>
      <c r="BH35" s="47"/>
      <c r="BI35" s="128"/>
      <c r="BJ35" s="102"/>
      <c r="BK35" s="50">
        <f t="shared" si="37"/>
        <v>0</v>
      </c>
      <c r="BL35" s="370"/>
      <c r="BM35" s="47"/>
      <c r="BN35" s="128"/>
      <c r="BO35" s="102"/>
      <c r="BP35" s="50">
        <f t="shared" si="38"/>
        <v>0</v>
      </c>
      <c r="BQ35" s="370"/>
    </row>
    <row r="36" spans="1:69" x14ac:dyDescent="0.15">
      <c r="A36" s="72" t="s">
        <v>38</v>
      </c>
      <c r="B36" s="61">
        <f>_xlfn.IFNA(VLOOKUP($A36,批次辅助!$A$4:$DC$41,MATCH($A$5&amp;B$4,批次辅助!$A$1:$DC$1,0),0),0)</f>
        <v>0</v>
      </c>
      <c r="C36" s="61">
        <f>_xlfn.IFNA(VLOOKUP($A36,批次辅助!$A$4:$DC$41,MATCH($A$5&amp;C$4,批次辅助!$A$1:$DC$1,0),0),0)</f>
        <v>0</v>
      </c>
      <c r="D36" s="61">
        <f>_xlfn.IFNA(VLOOKUP($A36,批次辅助!$A$4:$DC$41,MATCH($A$5&amp;D$4,批次辅助!$A$1:$DC$1,0),0),0)</f>
        <v>0</v>
      </c>
      <c r="E36" s="73"/>
      <c r="F36" s="74"/>
      <c r="G36" s="75"/>
      <c r="H36" s="62">
        <f t="shared" si="26"/>
        <v>0</v>
      </c>
      <c r="I36" s="62"/>
      <c r="J36" s="73"/>
      <c r="K36" s="135"/>
      <c r="L36" s="143"/>
      <c r="M36" s="62">
        <f t="shared" si="27"/>
        <v>0</v>
      </c>
      <c r="N36" s="62"/>
      <c r="O36" s="73"/>
      <c r="P36" s="135"/>
      <c r="Q36" s="143"/>
      <c r="R36" s="62">
        <f t="shared" si="28"/>
        <v>0</v>
      </c>
      <c r="S36" s="62"/>
      <c r="T36" s="73"/>
      <c r="U36" s="135"/>
      <c r="V36" s="143"/>
      <c r="W36" s="62">
        <f t="shared" si="29"/>
        <v>0</v>
      </c>
      <c r="X36" s="62"/>
      <c r="Y36" s="73"/>
      <c r="Z36" s="135"/>
      <c r="AA36" s="143"/>
      <c r="AB36" s="62">
        <f t="shared" si="30"/>
        <v>0</v>
      </c>
      <c r="AC36" s="62"/>
      <c r="AD36" s="73"/>
      <c r="AE36" s="135"/>
      <c r="AF36" s="143"/>
      <c r="AG36" s="62">
        <f t="shared" si="31"/>
        <v>0</v>
      </c>
      <c r="AH36" s="62"/>
      <c r="AI36" s="73"/>
      <c r="AJ36" s="135"/>
      <c r="AK36" s="143"/>
      <c r="AL36" s="62">
        <f t="shared" si="32"/>
        <v>0</v>
      </c>
      <c r="AM36" s="62"/>
      <c r="AN36" s="73"/>
      <c r="AO36" s="135"/>
      <c r="AP36" s="143"/>
      <c r="AQ36" s="62">
        <f t="shared" si="33"/>
        <v>0</v>
      </c>
      <c r="AR36" s="62"/>
      <c r="AS36" s="73"/>
      <c r="AT36" s="135"/>
      <c r="AU36" s="143"/>
      <c r="AV36" s="62">
        <f t="shared" si="34"/>
        <v>0</v>
      </c>
      <c r="AW36" s="62"/>
      <c r="AX36" s="73"/>
      <c r="AY36" s="135"/>
      <c r="AZ36" s="143"/>
      <c r="BA36" s="62">
        <f t="shared" si="35"/>
        <v>0</v>
      </c>
      <c r="BB36" s="62"/>
      <c r="BC36" s="73"/>
      <c r="BD36" s="135"/>
      <c r="BE36" s="143"/>
      <c r="BF36" s="62">
        <f t="shared" si="36"/>
        <v>0</v>
      </c>
      <c r="BG36" s="62"/>
      <c r="BH36" s="73"/>
      <c r="BI36" s="135"/>
      <c r="BJ36" s="143"/>
      <c r="BK36" s="62">
        <f t="shared" si="37"/>
        <v>0</v>
      </c>
      <c r="BL36" s="62"/>
      <c r="BM36" s="73"/>
      <c r="BN36" s="135"/>
      <c r="BO36" s="143"/>
      <c r="BP36" s="62">
        <f t="shared" si="38"/>
        <v>0</v>
      </c>
      <c r="BQ36" s="62"/>
    </row>
    <row r="37" spans="1:69" x14ac:dyDescent="0.15">
      <c r="A37" s="76" t="s">
        <v>28</v>
      </c>
      <c r="B37" s="76"/>
      <c r="C37" s="76"/>
      <c r="D37" s="76"/>
      <c r="E37" s="77"/>
      <c r="F37" s="78"/>
      <c r="G37" s="79"/>
      <c r="H37" s="62"/>
      <c r="I37" s="62"/>
      <c r="J37" s="77"/>
      <c r="K37" s="136"/>
      <c r="L37" s="144"/>
      <c r="M37" s="62"/>
      <c r="N37" s="62"/>
      <c r="O37" s="77"/>
      <c r="P37" s="136"/>
      <c r="Q37" s="144"/>
      <c r="R37" s="62"/>
      <c r="S37" s="62"/>
      <c r="T37" s="77"/>
      <c r="U37" s="136"/>
      <c r="V37" s="144"/>
      <c r="W37" s="62"/>
      <c r="X37" s="62"/>
      <c r="Y37" s="77"/>
      <c r="Z37" s="136"/>
      <c r="AA37" s="144"/>
      <c r="AB37" s="62"/>
      <c r="AC37" s="62"/>
      <c r="AD37" s="77"/>
      <c r="AE37" s="136"/>
      <c r="AF37" s="144"/>
      <c r="AG37" s="62"/>
      <c r="AH37" s="62"/>
      <c r="AI37" s="77"/>
      <c r="AJ37" s="136"/>
      <c r="AK37" s="144"/>
      <c r="AL37" s="62"/>
      <c r="AM37" s="62"/>
      <c r="AN37" s="77"/>
      <c r="AO37" s="136"/>
      <c r="AP37" s="144"/>
      <c r="AQ37" s="62"/>
      <c r="AR37" s="62"/>
      <c r="AS37" s="77"/>
      <c r="AT37" s="136"/>
      <c r="AU37" s="144"/>
      <c r="AV37" s="62"/>
      <c r="AW37" s="62"/>
      <c r="AX37" s="77"/>
      <c r="AY37" s="136"/>
      <c r="AZ37" s="144"/>
      <c r="BA37" s="62"/>
      <c r="BB37" s="62"/>
      <c r="BC37" s="77"/>
      <c r="BD37" s="136"/>
      <c r="BE37" s="144"/>
      <c r="BF37" s="62"/>
      <c r="BG37" s="62"/>
      <c r="BH37" s="77"/>
      <c r="BI37" s="136"/>
      <c r="BJ37" s="144"/>
      <c r="BK37" s="62"/>
      <c r="BL37" s="62"/>
      <c r="BM37" s="77"/>
      <c r="BN37" s="136"/>
      <c r="BO37" s="144"/>
      <c r="BP37" s="62"/>
      <c r="BQ37" s="62"/>
    </row>
    <row r="38" spans="1:69" x14ac:dyDescent="0.15">
      <c r="A38" s="65" t="s">
        <v>36</v>
      </c>
      <c r="B38" s="66"/>
      <c r="C38" s="66"/>
      <c r="D38" s="66"/>
      <c r="E38" s="66"/>
      <c r="F38" s="67"/>
      <c r="G38" s="68"/>
      <c r="H38" s="66">
        <f>H39</f>
        <v>0.99915858789098222</v>
      </c>
      <c r="I38" s="66"/>
      <c r="J38" s="66"/>
      <c r="K38" s="134"/>
      <c r="L38" s="142"/>
      <c r="M38" s="66">
        <f>M39</f>
        <v>0.99915858789098222</v>
      </c>
      <c r="N38" s="66"/>
      <c r="O38" s="66"/>
      <c r="P38" s="134"/>
      <c r="Q38" s="142"/>
      <c r="R38" s="66">
        <f>R39</f>
        <v>0.99915858789098222</v>
      </c>
      <c r="S38" s="66"/>
      <c r="T38" s="66"/>
      <c r="U38" s="134"/>
      <c r="V38" s="142"/>
      <c r="W38" s="66">
        <f>W39</f>
        <v>0.99915858789098222</v>
      </c>
      <c r="X38" s="66"/>
      <c r="Y38" s="66"/>
      <c r="Z38" s="134"/>
      <c r="AA38" s="142"/>
      <c r="AB38" s="66">
        <f>AB39</f>
        <v>0.99915858789098222</v>
      </c>
      <c r="AC38" s="66"/>
      <c r="AD38" s="66"/>
      <c r="AE38" s="134"/>
      <c r="AF38" s="142"/>
      <c r="AG38" s="66">
        <f>AG39</f>
        <v>0.99915858789098222</v>
      </c>
      <c r="AH38" s="66"/>
      <c r="AI38" s="66"/>
      <c r="AJ38" s="134"/>
      <c r="AK38" s="142"/>
      <c r="AL38" s="66">
        <f>AL39</f>
        <v>0.99915858789098222</v>
      </c>
      <c r="AM38" s="66"/>
      <c r="AN38" s="66"/>
      <c r="AO38" s="134"/>
      <c r="AP38" s="142"/>
      <c r="AQ38" s="66">
        <f>AQ39</f>
        <v>0.99915858789098222</v>
      </c>
      <c r="AR38" s="66"/>
      <c r="AS38" s="66"/>
      <c r="AT38" s="134"/>
      <c r="AU38" s="142"/>
      <c r="AV38" s="66">
        <f>AV39</f>
        <v>0.99915858789098222</v>
      </c>
      <c r="AW38" s="66"/>
      <c r="AX38" s="66"/>
      <c r="AY38" s="134"/>
      <c r="AZ38" s="142"/>
      <c r="BA38" s="66">
        <f>BA39</f>
        <v>0.99915858789098222</v>
      </c>
      <c r="BB38" s="66"/>
      <c r="BC38" s="66"/>
      <c r="BD38" s="134"/>
      <c r="BE38" s="142"/>
      <c r="BF38" s="66">
        <f>BF39</f>
        <v>0.99915858789098222</v>
      </c>
      <c r="BG38" s="66"/>
      <c r="BH38" s="66"/>
      <c r="BI38" s="134"/>
      <c r="BJ38" s="142"/>
      <c r="BK38" s="66">
        <f>BK39</f>
        <v>0.99915858789098222</v>
      </c>
      <c r="BL38" s="66"/>
      <c r="BM38" s="66"/>
      <c r="BN38" s="134"/>
      <c r="BO38" s="142"/>
      <c r="BP38" s="66">
        <f>BP39</f>
        <v>0.99915858789098222</v>
      </c>
      <c r="BQ38" s="66"/>
    </row>
    <row r="39" spans="1:69" x14ac:dyDescent="0.35">
      <c r="A39" s="40" t="s">
        <v>460</v>
      </c>
      <c r="B39" s="41">
        <f>_xlfn.IFNA(VLOOKUP($A39,批次辅助!$A$4:$DC$41,MATCH($A$5&amp;B$4,批次辅助!$A$1:$DC$1,0),0),0)</f>
        <v>0.99585137085137088</v>
      </c>
      <c r="C39" s="41">
        <f>_xlfn.IFNA(VLOOKUP($A39,批次辅助!$A$4:$DC$41,MATCH($A$5&amp;C$4,批次辅助!$A$1:$DC$1,0),0),0)</f>
        <v>0.99915858789098222</v>
      </c>
      <c r="D39" s="41">
        <f>_xlfn.IFNA(VLOOKUP($A39,批次辅助!$A$4:$DC$41,MATCH($A$5&amp;D$4,批次辅助!$A$1:$DC$1,0),0),0)</f>
        <v>0</v>
      </c>
      <c r="E39" s="66"/>
      <c r="F39" s="67"/>
      <c r="G39" s="68"/>
      <c r="H39" s="66">
        <f>1-SUM(H40:H43)</f>
        <v>0.99915858789098222</v>
      </c>
      <c r="I39" s="66"/>
      <c r="J39" s="66"/>
      <c r="K39" s="134"/>
      <c r="L39" s="142"/>
      <c r="M39" s="66">
        <f>1-SUM(M40:M43)</f>
        <v>0.99915858789098222</v>
      </c>
      <c r="N39" s="66"/>
      <c r="O39" s="66"/>
      <c r="P39" s="134"/>
      <c r="Q39" s="142"/>
      <c r="R39" s="66">
        <f>1-SUM(R40:R43)</f>
        <v>0.99915858789098222</v>
      </c>
      <c r="S39" s="66"/>
      <c r="T39" s="66"/>
      <c r="U39" s="134"/>
      <c r="V39" s="142"/>
      <c r="W39" s="66">
        <f>1-SUM(W40:W43)</f>
        <v>0.99915858789098222</v>
      </c>
      <c r="X39" s="66"/>
      <c r="Y39" s="66"/>
      <c r="Z39" s="134"/>
      <c r="AA39" s="142"/>
      <c r="AB39" s="66">
        <f>1-SUM(AB40:AB43)</f>
        <v>0.99915858789098222</v>
      </c>
      <c r="AC39" s="66"/>
      <c r="AD39" s="66"/>
      <c r="AE39" s="134"/>
      <c r="AF39" s="142"/>
      <c r="AG39" s="66">
        <f>1-SUM(AG40:AG43)</f>
        <v>0.99915858789098222</v>
      </c>
      <c r="AH39" s="66"/>
      <c r="AI39" s="66"/>
      <c r="AJ39" s="134"/>
      <c r="AK39" s="142"/>
      <c r="AL39" s="66">
        <f>1-SUM(AL40:AL43)</f>
        <v>0.99915858789098222</v>
      </c>
      <c r="AM39" s="66"/>
      <c r="AN39" s="66"/>
      <c r="AO39" s="134"/>
      <c r="AP39" s="142"/>
      <c r="AQ39" s="66">
        <f>1-SUM(AQ40:AQ43)</f>
        <v>0.99915858789098222</v>
      </c>
      <c r="AR39" s="66"/>
      <c r="AS39" s="66"/>
      <c r="AT39" s="134"/>
      <c r="AU39" s="142"/>
      <c r="AV39" s="66">
        <f>1-SUM(AV40:AV43)</f>
        <v>0.99915858789098222</v>
      </c>
      <c r="AW39" s="66"/>
      <c r="AX39" s="66"/>
      <c r="AY39" s="134"/>
      <c r="AZ39" s="142"/>
      <c r="BA39" s="66">
        <f>1-SUM(BA40:BA43)</f>
        <v>0.99915858789098222</v>
      </c>
      <c r="BB39" s="66"/>
      <c r="BC39" s="66"/>
      <c r="BD39" s="134"/>
      <c r="BE39" s="142"/>
      <c r="BF39" s="66">
        <f>1-SUM(BF40:BF43)</f>
        <v>0.99915858789098222</v>
      </c>
      <c r="BG39" s="66"/>
      <c r="BH39" s="66"/>
      <c r="BI39" s="134"/>
      <c r="BJ39" s="142"/>
      <c r="BK39" s="66">
        <f>1-SUM(BK40:BK43)</f>
        <v>0.99915858789098222</v>
      </c>
      <c r="BL39" s="66"/>
      <c r="BM39" s="66"/>
      <c r="BN39" s="134"/>
      <c r="BO39" s="142"/>
      <c r="BP39" s="66">
        <f>1-SUM(BP40:BP43)</f>
        <v>0.99915858789098222</v>
      </c>
      <c r="BQ39" s="66"/>
    </row>
    <row r="40" spans="1:69" x14ac:dyDescent="0.15">
      <c r="A40" s="42" t="s">
        <v>55</v>
      </c>
      <c r="B40" s="43">
        <f>_xlfn.IFNA(VLOOKUP($A40,批次辅助!$A$4:$DC$41,MATCH($A$5&amp;B$4,批次辅助!$A$1:$DC$1,0),0),0)</f>
        <v>7.215007215007215E-5</v>
      </c>
      <c r="C40" s="43">
        <f>_xlfn.IFNA(VLOOKUP($A40,批次辅助!$A$4:$DC$41,MATCH($A$5&amp;C$4,批次辅助!$A$1:$DC$1,0),0),0)</f>
        <v>0</v>
      </c>
      <c r="D40" s="43">
        <f>_xlfn.IFNA(VLOOKUP($A40,批次辅助!$A$4:$DC$41,MATCH($A$5&amp;D$4,批次辅助!$A$1:$DC$1,0),0),0)</f>
        <v>0</v>
      </c>
      <c r="E40" s="279"/>
      <c r="F40" s="69"/>
      <c r="G40" s="70"/>
      <c r="H40" s="277">
        <f>C40-F40+G40</f>
        <v>0</v>
      </c>
      <c r="I40" s="370"/>
      <c r="J40" s="277"/>
      <c r="K40" s="132"/>
      <c r="L40" s="105"/>
      <c r="M40" s="277">
        <f>H40-K40+L40</f>
        <v>0</v>
      </c>
      <c r="N40" s="370"/>
      <c r="O40" s="277"/>
      <c r="P40" s="132"/>
      <c r="Q40" s="105"/>
      <c r="R40" s="277">
        <f>M40-P40+Q40</f>
        <v>0</v>
      </c>
      <c r="S40" s="370"/>
      <c r="T40" s="277"/>
      <c r="U40" s="132"/>
      <c r="V40" s="105"/>
      <c r="W40" s="277">
        <f>R40-U40+V40</f>
        <v>0</v>
      </c>
      <c r="X40" s="370"/>
      <c r="Y40" s="277"/>
      <c r="Z40" s="132"/>
      <c r="AA40" s="105"/>
      <c r="AB40" s="277">
        <f>W40-Z40+AA40</f>
        <v>0</v>
      </c>
      <c r="AC40" s="370"/>
      <c r="AD40" s="277"/>
      <c r="AE40" s="132"/>
      <c r="AF40" s="105"/>
      <c r="AG40" s="277">
        <f>AB40-AE40+AF40</f>
        <v>0</v>
      </c>
      <c r="AH40" s="370"/>
      <c r="AI40" s="277"/>
      <c r="AJ40" s="132"/>
      <c r="AK40" s="105"/>
      <c r="AL40" s="277">
        <f>AG40-AJ40+AK40</f>
        <v>0</v>
      </c>
      <c r="AM40" s="370"/>
      <c r="AN40" s="277"/>
      <c r="AO40" s="132"/>
      <c r="AP40" s="105"/>
      <c r="AQ40" s="277">
        <f>AL40-AO40+AP40</f>
        <v>0</v>
      </c>
      <c r="AR40" s="370"/>
      <c r="AS40" s="277"/>
      <c r="AT40" s="132"/>
      <c r="AU40" s="105"/>
      <c r="AV40" s="277">
        <f>AQ40-AT40+AU40</f>
        <v>0</v>
      </c>
      <c r="AW40" s="370"/>
      <c r="AX40" s="277"/>
      <c r="AY40" s="132"/>
      <c r="AZ40" s="105"/>
      <c r="BA40" s="277">
        <f>AV40-AY40+AZ40</f>
        <v>0</v>
      </c>
      <c r="BB40" s="370"/>
      <c r="BC40" s="277"/>
      <c r="BD40" s="132"/>
      <c r="BE40" s="105"/>
      <c r="BF40" s="277">
        <f>BA40-BD40+BE40</f>
        <v>0</v>
      </c>
      <c r="BG40" s="370"/>
      <c r="BH40" s="277"/>
      <c r="BI40" s="132"/>
      <c r="BJ40" s="105"/>
      <c r="BK40" s="277">
        <f>BF40-BI40+BJ40</f>
        <v>0</v>
      </c>
      <c r="BL40" s="370"/>
      <c r="BM40" s="277"/>
      <c r="BN40" s="132"/>
      <c r="BO40" s="105"/>
      <c r="BP40" s="277">
        <f>BK40-BN40+BO40</f>
        <v>0</v>
      </c>
      <c r="BQ40" s="370"/>
    </row>
    <row r="41" spans="1:69" x14ac:dyDescent="0.15">
      <c r="A41" s="42" t="s">
        <v>56</v>
      </c>
      <c r="B41" s="43">
        <f>_xlfn.IFNA(VLOOKUP($A41,批次辅助!$A$4:$DC$41,MATCH($A$5&amp;B$4,批次辅助!$A$1:$DC$1,0),0),0)</f>
        <v>5.4112554112554113E-4</v>
      </c>
      <c r="C41" s="43">
        <f>_xlfn.IFNA(VLOOKUP($A41,批次辅助!$A$4:$DC$41,MATCH($A$5&amp;C$4,批次辅助!$A$1:$DC$1,0),0),0)</f>
        <v>6.0971891957807449E-5</v>
      </c>
      <c r="D41" s="43">
        <f>_xlfn.IFNA(VLOOKUP($A41,批次辅助!$A$4:$DC$41,MATCH($A$5&amp;D$4,批次辅助!$A$1:$DC$1,0),0),0)</f>
        <v>0</v>
      </c>
      <c r="E41" s="279"/>
      <c r="F41" s="45"/>
      <c r="G41" s="46"/>
      <c r="H41" s="277">
        <f t="shared" ref="H41:H44" si="39">C41-F41+G41</f>
        <v>6.0971891957807449E-5</v>
      </c>
      <c r="I41" s="370"/>
      <c r="J41" s="47"/>
      <c r="K41" s="128"/>
      <c r="L41" s="102"/>
      <c r="M41" s="50">
        <f t="shared" ref="M41:M44" si="40">H41-K41+L41</f>
        <v>6.0971891957807449E-5</v>
      </c>
      <c r="N41" s="370"/>
      <c r="O41" s="47"/>
      <c r="P41" s="128"/>
      <c r="Q41" s="102"/>
      <c r="R41" s="50">
        <f t="shared" ref="R41:R44" si="41">M41-P41+Q41</f>
        <v>6.0971891957807449E-5</v>
      </c>
      <c r="S41" s="370"/>
      <c r="T41" s="47"/>
      <c r="U41" s="128"/>
      <c r="V41" s="102"/>
      <c r="W41" s="50">
        <f t="shared" ref="W41:W44" si="42">R41-U41+V41</f>
        <v>6.0971891957807449E-5</v>
      </c>
      <c r="X41" s="370"/>
      <c r="Y41" s="47"/>
      <c r="Z41" s="128"/>
      <c r="AA41" s="102"/>
      <c r="AB41" s="50">
        <f t="shared" ref="AB41:AB44" si="43">W41-Z41+AA41</f>
        <v>6.0971891957807449E-5</v>
      </c>
      <c r="AC41" s="370"/>
      <c r="AD41" s="47"/>
      <c r="AE41" s="128"/>
      <c r="AF41" s="102"/>
      <c r="AG41" s="50">
        <f t="shared" ref="AG41:AG44" si="44">AB41-AE41+AF41</f>
        <v>6.0971891957807449E-5</v>
      </c>
      <c r="AH41" s="370"/>
      <c r="AI41" s="47"/>
      <c r="AJ41" s="128"/>
      <c r="AK41" s="102"/>
      <c r="AL41" s="50">
        <f t="shared" ref="AL41:AL44" si="45">AG41-AJ41+AK41</f>
        <v>6.0971891957807449E-5</v>
      </c>
      <c r="AM41" s="370"/>
      <c r="AN41" s="47"/>
      <c r="AO41" s="128"/>
      <c r="AP41" s="102"/>
      <c r="AQ41" s="50">
        <f t="shared" ref="AQ41:AQ44" si="46">AL41-AO41+AP41</f>
        <v>6.0971891957807449E-5</v>
      </c>
      <c r="AR41" s="370"/>
      <c r="AS41" s="47"/>
      <c r="AT41" s="128"/>
      <c r="AU41" s="102"/>
      <c r="AV41" s="50">
        <f t="shared" ref="AV41:AV44" si="47">AQ41-AT41+AU41</f>
        <v>6.0971891957807449E-5</v>
      </c>
      <c r="AW41" s="370"/>
      <c r="AX41" s="47"/>
      <c r="AY41" s="128"/>
      <c r="AZ41" s="102"/>
      <c r="BA41" s="50">
        <f t="shared" ref="BA41:BA44" si="48">AV41-AY41+AZ41</f>
        <v>6.0971891957807449E-5</v>
      </c>
      <c r="BB41" s="370"/>
      <c r="BC41" s="47"/>
      <c r="BD41" s="128"/>
      <c r="BE41" s="102"/>
      <c r="BF41" s="50">
        <f t="shared" ref="BF41:BF44" si="49">BA41-BD41+BE41</f>
        <v>6.0971891957807449E-5</v>
      </c>
      <c r="BG41" s="370"/>
      <c r="BH41" s="47"/>
      <c r="BI41" s="128"/>
      <c r="BJ41" s="102"/>
      <c r="BK41" s="50">
        <f t="shared" ref="BK41:BK44" si="50">BF41-BI41+BJ41</f>
        <v>6.0971891957807449E-5</v>
      </c>
      <c r="BL41" s="370"/>
      <c r="BM41" s="47"/>
      <c r="BN41" s="128"/>
      <c r="BO41" s="102"/>
      <c r="BP41" s="50">
        <f t="shared" ref="BP41:BP44" si="51">BK41-BN41+BO41</f>
        <v>6.0971891957807449E-5</v>
      </c>
      <c r="BQ41" s="370"/>
    </row>
    <row r="42" spans="1:69" x14ac:dyDescent="0.15">
      <c r="A42" s="42" t="s">
        <v>57</v>
      </c>
      <c r="B42" s="43">
        <f>_xlfn.IFNA(VLOOKUP($A42,批次辅助!$A$4:$DC$41,MATCH($A$5&amp;B$4,批次辅助!$A$1:$DC$1,0),0),0)</f>
        <v>0</v>
      </c>
      <c r="C42" s="43">
        <f>_xlfn.IFNA(VLOOKUP($A42,批次辅助!$A$4:$DC$41,MATCH($A$5&amp;C$4,批次辅助!$A$1:$DC$1,0),0),0)</f>
        <v>1.2194378391561489E-5</v>
      </c>
      <c r="D42" s="43">
        <f>_xlfn.IFNA(VLOOKUP($A42,批次辅助!$A$4:$DC$41,MATCH($A$5&amp;D$4,批次辅助!$A$1:$DC$1,0),0),0)</f>
        <v>0</v>
      </c>
      <c r="E42" s="279"/>
      <c r="F42" s="45"/>
      <c r="G42" s="46"/>
      <c r="H42" s="277">
        <f t="shared" si="39"/>
        <v>1.2194378391561489E-5</v>
      </c>
      <c r="I42" s="370"/>
      <c r="J42" s="47"/>
      <c r="K42" s="128"/>
      <c r="L42" s="102"/>
      <c r="M42" s="50">
        <f t="shared" si="40"/>
        <v>1.2194378391561489E-5</v>
      </c>
      <c r="N42" s="370"/>
      <c r="O42" s="47"/>
      <c r="P42" s="128"/>
      <c r="Q42" s="102"/>
      <c r="R42" s="50">
        <f t="shared" si="41"/>
        <v>1.2194378391561489E-5</v>
      </c>
      <c r="S42" s="370"/>
      <c r="T42" s="47"/>
      <c r="U42" s="128"/>
      <c r="V42" s="102"/>
      <c r="W42" s="50">
        <f t="shared" si="42"/>
        <v>1.2194378391561489E-5</v>
      </c>
      <c r="X42" s="370"/>
      <c r="Y42" s="47"/>
      <c r="Z42" s="128"/>
      <c r="AA42" s="102"/>
      <c r="AB42" s="50">
        <f t="shared" si="43"/>
        <v>1.2194378391561489E-5</v>
      </c>
      <c r="AC42" s="370"/>
      <c r="AD42" s="47"/>
      <c r="AE42" s="128"/>
      <c r="AF42" s="102"/>
      <c r="AG42" s="50">
        <f t="shared" si="44"/>
        <v>1.2194378391561489E-5</v>
      </c>
      <c r="AH42" s="370"/>
      <c r="AI42" s="47"/>
      <c r="AJ42" s="128"/>
      <c r="AK42" s="102"/>
      <c r="AL42" s="50">
        <f t="shared" si="45"/>
        <v>1.2194378391561489E-5</v>
      </c>
      <c r="AM42" s="370"/>
      <c r="AN42" s="47"/>
      <c r="AO42" s="128"/>
      <c r="AP42" s="102"/>
      <c r="AQ42" s="50">
        <f t="shared" si="46"/>
        <v>1.2194378391561489E-5</v>
      </c>
      <c r="AR42" s="370"/>
      <c r="AS42" s="47"/>
      <c r="AT42" s="128"/>
      <c r="AU42" s="102"/>
      <c r="AV42" s="50">
        <f t="shared" si="47"/>
        <v>1.2194378391561489E-5</v>
      </c>
      <c r="AW42" s="370"/>
      <c r="AX42" s="47"/>
      <c r="AY42" s="128"/>
      <c r="AZ42" s="102"/>
      <c r="BA42" s="50">
        <f t="shared" si="48"/>
        <v>1.2194378391561489E-5</v>
      </c>
      <c r="BB42" s="370"/>
      <c r="BC42" s="47"/>
      <c r="BD42" s="128"/>
      <c r="BE42" s="102"/>
      <c r="BF42" s="50">
        <f t="shared" si="49"/>
        <v>1.2194378391561489E-5</v>
      </c>
      <c r="BG42" s="370"/>
      <c r="BH42" s="47"/>
      <c r="BI42" s="128"/>
      <c r="BJ42" s="102"/>
      <c r="BK42" s="50">
        <f t="shared" si="50"/>
        <v>1.2194378391561489E-5</v>
      </c>
      <c r="BL42" s="370"/>
      <c r="BM42" s="47"/>
      <c r="BN42" s="128"/>
      <c r="BO42" s="102"/>
      <c r="BP42" s="50">
        <f t="shared" si="51"/>
        <v>1.2194378391561489E-5</v>
      </c>
      <c r="BQ42" s="370"/>
    </row>
    <row r="43" spans="1:69" x14ac:dyDescent="0.15">
      <c r="A43" s="42" t="s">
        <v>58</v>
      </c>
      <c r="B43" s="43">
        <f>_xlfn.IFNA(VLOOKUP($A43,批次辅助!$A$4:$DC$41,MATCH($A$5&amp;B$4,批次辅助!$A$1:$DC$1,0),0),0)</f>
        <v>3.5353535353535351E-3</v>
      </c>
      <c r="C43" s="43">
        <f>_xlfn.IFNA(VLOOKUP($A43,批次辅助!$A$4:$DC$41,MATCH($A$5&amp;C$4,批次辅助!$A$1:$DC$1,0),0),0)</f>
        <v>7.6824583866837387E-4</v>
      </c>
      <c r="D43" s="43">
        <f>_xlfn.IFNA(VLOOKUP($A43,批次辅助!$A$4:$DC$41,MATCH($A$5&amp;D$4,批次辅助!$A$1:$DC$1,0),0),0)</f>
        <v>0</v>
      </c>
      <c r="E43" s="279"/>
      <c r="F43" s="45"/>
      <c r="G43" s="46"/>
      <c r="H43" s="277">
        <f t="shared" si="39"/>
        <v>7.6824583866837387E-4</v>
      </c>
      <c r="I43" s="370"/>
      <c r="J43" s="279"/>
      <c r="K43" s="128"/>
      <c r="L43" s="102"/>
      <c r="M43" s="50">
        <f t="shared" si="40"/>
        <v>7.6824583866837387E-4</v>
      </c>
      <c r="N43" s="370"/>
      <c r="O43" s="279"/>
      <c r="P43" s="128"/>
      <c r="Q43" s="102"/>
      <c r="R43" s="50">
        <f t="shared" si="41"/>
        <v>7.6824583866837387E-4</v>
      </c>
      <c r="S43" s="370"/>
      <c r="T43" s="279"/>
      <c r="U43" s="128"/>
      <c r="V43" s="102"/>
      <c r="W43" s="50">
        <f t="shared" si="42"/>
        <v>7.6824583866837387E-4</v>
      </c>
      <c r="X43" s="370"/>
      <c r="Y43" s="279"/>
      <c r="Z43" s="128"/>
      <c r="AA43" s="102"/>
      <c r="AB43" s="50">
        <f t="shared" si="43"/>
        <v>7.6824583866837387E-4</v>
      </c>
      <c r="AC43" s="370"/>
      <c r="AD43" s="279"/>
      <c r="AE43" s="128"/>
      <c r="AF43" s="102"/>
      <c r="AG43" s="50">
        <f t="shared" si="44"/>
        <v>7.6824583866837387E-4</v>
      </c>
      <c r="AH43" s="370"/>
      <c r="AI43" s="279"/>
      <c r="AJ43" s="128"/>
      <c r="AK43" s="102"/>
      <c r="AL43" s="50">
        <f t="shared" si="45"/>
        <v>7.6824583866837387E-4</v>
      </c>
      <c r="AM43" s="370"/>
      <c r="AN43" s="279"/>
      <c r="AO43" s="128"/>
      <c r="AP43" s="102"/>
      <c r="AQ43" s="50">
        <f t="shared" si="46"/>
        <v>7.6824583866837387E-4</v>
      </c>
      <c r="AR43" s="370"/>
      <c r="AS43" s="279"/>
      <c r="AT43" s="128"/>
      <c r="AU43" s="102"/>
      <c r="AV43" s="50">
        <f t="shared" si="47"/>
        <v>7.6824583866837387E-4</v>
      </c>
      <c r="AW43" s="370"/>
      <c r="AX43" s="279"/>
      <c r="AY43" s="128"/>
      <c r="AZ43" s="102"/>
      <c r="BA43" s="50">
        <f t="shared" si="48"/>
        <v>7.6824583866837387E-4</v>
      </c>
      <c r="BB43" s="370"/>
      <c r="BC43" s="279"/>
      <c r="BD43" s="128"/>
      <c r="BE43" s="102"/>
      <c r="BF43" s="50">
        <f t="shared" si="49"/>
        <v>7.6824583866837387E-4</v>
      </c>
      <c r="BG43" s="370"/>
      <c r="BH43" s="279"/>
      <c r="BI43" s="128"/>
      <c r="BJ43" s="102"/>
      <c r="BK43" s="50">
        <f t="shared" si="50"/>
        <v>7.6824583866837387E-4</v>
      </c>
      <c r="BL43" s="370"/>
      <c r="BM43" s="279"/>
      <c r="BN43" s="128"/>
      <c r="BO43" s="102"/>
      <c r="BP43" s="50">
        <f t="shared" si="51"/>
        <v>7.6824583866837387E-4</v>
      </c>
      <c r="BQ43" s="370"/>
    </row>
    <row r="44" spans="1:69" x14ac:dyDescent="0.15">
      <c r="A44" s="72" t="s">
        <v>39</v>
      </c>
      <c r="B44" s="61">
        <f>_xlfn.IFNA(VLOOKUP($A44,批次辅助!$A$4:$DC$41,MATCH($A$5&amp;B$4,批次辅助!$A$1:$DC$1,0),0),0)</f>
        <v>0</v>
      </c>
      <c r="C44" s="61">
        <f>_xlfn.IFNA(VLOOKUP($A44,批次辅助!$A$4:$DC$41,MATCH($A$5&amp;C$4,批次辅助!$A$1:$DC$1,0),0),0)</f>
        <v>0</v>
      </c>
      <c r="D44" s="61">
        <f>_xlfn.IFNA(VLOOKUP($A44,批次辅助!$A$4:$DC$41,MATCH($A$5&amp;D$4,批次辅助!$A$1:$DC$1,0),0),0)</f>
        <v>0</v>
      </c>
      <c r="E44" s="73"/>
      <c r="F44" s="74"/>
      <c r="G44" s="75"/>
      <c r="H44" s="62">
        <f t="shared" si="39"/>
        <v>0</v>
      </c>
      <c r="I44" s="62"/>
      <c r="J44" s="73"/>
      <c r="K44" s="135"/>
      <c r="L44" s="143"/>
      <c r="M44" s="62">
        <f t="shared" si="40"/>
        <v>0</v>
      </c>
      <c r="N44" s="62"/>
      <c r="O44" s="73"/>
      <c r="P44" s="135"/>
      <c r="Q44" s="143"/>
      <c r="R44" s="62">
        <f t="shared" si="41"/>
        <v>0</v>
      </c>
      <c r="S44" s="62"/>
      <c r="T44" s="73"/>
      <c r="U44" s="135"/>
      <c r="V44" s="143"/>
      <c r="W44" s="62">
        <f t="shared" si="42"/>
        <v>0</v>
      </c>
      <c r="X44" s="62"/>
      <c r="Y44" s="73"/>
      <c r="Z44" s="135"/>
      <c r="AA44" s="143"/>
      <c r="AB44" s="62">
        <f t="shared" si="43"/>
        <v>0</v>
      </c>
      <c r="AC44" s="62"/>
      <c r="AD44" s="73"/>
      <c r="AE44" s="135"/>
      <c r="AF44" s="143"/>
      <c r="AG44" s="62">
        <f t="shared" si="44"/>
        <v>0</v>
      </c>
      <c r="AH44" s="62"/>
      <c r="AI44" s="73"/>
      <c r="AJ44" s="135"/>
      <c r="AK44" s="143"/>
      <c r="AL44" s="62">
        <f t="shared" si="45"/>
        <v>0</v>
      </c>
      <c r="AM44" s="62"/>
      <c r="AN44" s="73"/>
      <c r="AO44" s="135"/>
      <c r="AP44" s="143"/>
      <c r="AQ44" s="62">
        <f t="shared" si="46"/>
        <v>0</v>
      </c>
      <c r="AR44" s="62"/>
      <c r="AS44" s="73"/>
      <c r="AT44" s="135"/>
      <c r="AU44" s="143"/>
      <c r="AV44" s="62">
        <f t="shared" si="47"/>
        <v>0</v>
      </c>
      <c r="AW44" s="62"/>
      <c r="AX44" s="73"/>
      <c r="AY44" s="135"/>
      <c r="AZ44" s="143"/>
      <c r="BA44" s="62">
        <f t="shared" si="48"/>
        <v>0</v>
      </c>
      <c r="BB44" s="62"/>
      <c r="BC44" s="73"/>
      <c r="BD44" s="135"/>
      <c r="BE44" s="143"/>
      <c r="BF44" s="62">
        <f t="shared" si="49"/>
        <v>0</v>
      </c>
      <c r="BG44" s="62"/>
      <c r="BH44" s="73"/>
      <c r="BI44" s="135"/>
      <c r="BJ44" s="143"/>
      <c r="BK44" s="62">
        <f t="shared" si="50"/>
        <v>0</v>
      </c>
      <c r="BL44" s="62"/>
      <c r="BM44" s="73"/>
      <c r="BN44" s="135"/>
      <c r="BO44" s="143"/>
      <c r="BP44" s="62">
        <f t="shared" si="51"/>
        <v>0</v>
      </c>
      <c r="BQ44" s="62"/>
    </row>
    <row r="45" spans="1:69" x14ac:dyDescent="0.15">
      <c r="A45" s="76" t="s">
        <v>28</v>
      </c>
      <c r="B45" s="76"/>
      <c r="C45" s="76"/>
      <c r="D45" s="76"/>
      <c r="E45" s="77"/>
      <c r="F45" s="78"/>
      <c r="G45" s="79"/>
      <c r="H45" s="62"/>
      <c r="I45" s="62"/>
      <c r="J45" s="77"/>
      <c r="K45" s="80"/>
      <c r="L45" s="144"/>
      <c r="M45" s="62"/>
      <c r="N45" s="62"/>
      <c r="O45" s="77"/>
      <c r="P45" s="80"/>
      <c r="Q45" s="144"/>
      <c r="R45" s="62"/>
      <c r="S45" s="62"/>
      <c r="T45" s="77"/>
      <c r="U45" s="80"/>
      <c r="V45" s="144"/>
      <c r="W45" s="62"/>
      <c r="X45" s="62"/>
      <c r="Y45" s="77"/>
      <c r="Z45" s="80"/>
      <c r="AA45" s="144"/>
      <c r="AB45" s="62"/>
      <c r="AC45" s="62"/>
      <c r="AD45" s="77"/>
      <c r="AE45" s="80"/>
      <c r="AF45" s="144"/>
      <c r="AG45" s="62"/>
      <c r="AH45" s="62"/>
      <c r="AI45" s="77"/>
      <c r="AJ45" s="80"/>
      <c r="AK45" s="144"/>
      <c r="AL45" s="62"/>
      <c r="AM45" s="62"/>
      <c r="AN45" s="77"/>
      <c r="AO45" s="80"/>
      <c r="AP45" s="144"/>
      <c r="AQ45" s="62"/>
      <c r="AR45" s="62"/>
      <c r="AS45" s="77"/>
      <c r="AT45" s="80"/>
      <c r="AU45" s="144"/>
      <c r="AV45" s="62"/>
      <c r="AW45" s="62"/>
      <c r="AX45" s="77"/>
      <c r="AY45" s="80"/>
      <c r="AZ45" s="144"/>
      <c r="BA45" s="62"/>
      <c r="BB45" s="62"/>
      <c r="BC45" s="77"/>
      <c r="BD45" s="80"/>
      <c r="BE45" s="144"/>
      <c r="BF45" s="62"/>
      <c r="BG45" s="62"/>
      <c r="BH45" s="77"/>
      <c r="BI45" s="80"/>
      <c r="BJ45" s="144"/>
      <c r="BK45" s="62"/>
      <c r="BL45" s="62"/>
      <c r="BM45" s="77"/>
      <c r="BN45" s="80"/>
      <c r="BO45" s="144"/>
      <c r="BP45" s="62"/>
      <c r="BQ45" s="62"/>
    </row>
    <row r="46" spans="1:69" x14ac:dyDescent="0.15">
      <c r="A46" s="81" t="s">
        <v>476</v>
      </c>
      <c r="B46" s="81"/>
      <c r="C46" s="81"/>
      <c r="D46" s="81"/>
      <c r="E46" s="81"/>
      <c r="F46" s="82">
        <f>SUM(F13:F45)</f>
        <v>3.0000000000000001E-3</v>
      </c>
      <c r="G46" s="83">
        <f>SUM(G13:G45)</f>
        <v>0</v>
      </c>
      <c r="H46" s="81"/>
      <c r="I46" s="81"/>
      <c r="J46" s="81"/>
      <c r="K46" s="84">
        <f>SUM(K13:K45)</f>
        <v>0</v>
      </c>
      <c r="L46" s="145">
        <f>SUM(L13:L45)</f>
        <v>0</v>
      </c>
      <c r="M46" s="81"/>
      <c r="N46" s="81"/>
      <c r="O46" s="81"/>
      <c r="P46" s="84">
        <f>SUM(P13:P45)</f>
        <v>0</v>
      </c>
      <c r="Q46" s="145">
        <f>SUM(Q13:Q45)</f>
        <v>0</v>
      </c>
      <c r="R46" s="81"/>
      <c r="S46" s="81"/>
      <c r="T46" s="81"/>
      <c r="U46" s="84">
        <f>SUM(U13:U45)</f>
        <v>0</v>
      </c>
      <c r="V46" s="145">
        <f>SUM(V13:V45)</f>
        <v>0</v>
      </c>
      <c r="W46" s="81"/>
      <c r="X46" s="81"/>
      <c r="Y46" s="81"/>
      <c r="Z46" s="84">
        <f>SUM(Z13:Z45)</f>
        <v>0</v>
      </c>
      <c r="AA46" s="145">
        <f>SUM(AA13:AA45)</f>
        <v>0</v>
      </c>
      <c r="AB46" s="81"/>
      <c r="AC46" s="81"/>
      <c r="AD46" s="81"/>
      <c r="AE46" s="84">
        <f>SUM(AE13:AE45)</f>
        <v>0</v>
      </c>
      <c r="AF46" s="145">
        <f>SUM(AF13:AF45)</f>
        <v>0</v>
      </c>
      <c r="AG46" s="81"/>
      <c r="AH46" s="81"/>
      <c r="AI46" s="81"/>
      <c r="AJ46" s="84">
        <f>SUM(AJ13:AJ45)</f>
        <v>0</v>
      </c>
      <c r="AK46" s="145">
        <f>SUM(AK13:AK45)</f>
        <v>0</v>
      </c>
      <c r="AL46" s="81"/>
      <c r="AM46" s="81"/>
      <c r="AN46" s="81"/>
      <c r="AO46" s="84">
        <f>SUM(AO13:AO45)</f>
        <v>0</v>
      </c>
      <c r="AP46" s="145">
        <f>SUM(AP13:AP45)</f>
        <v>0</v>
      </c>
      <c r="AQ46" s="81"/>
      <c r="AR46" s="81"/>
      <c r="AS46" s="81"/>
      <c r="AT46" s="84">
        <f>SUM(AT13:AT45)</f>
        <v>0</v>
      </c>
      <c r="AU46" s="145">
        <f>SUM(AU13:AU45)</f>
        <v>0</v>
      </c>
      <c r="AV46" s="81"/>
      <c r="AW46" s="81"/>
      <c r="AX46" s="81"/>
      <c r="AY46" s="84">
        <f>SUM(AY13:AY45)</f>
        <v>0</v>
      </c>
      <c r="AZ46" s="145">
        <f>SUM(AZ13:AZ45)</f>
        <v>0</v>
      </c>
      <c r="BA46" s="81"/>
      <c r="BB46" s="81"/>
      <c r="BC46" s="81"/>
      <c r="BD46" s="84">
        <f>SUM(BD13:BD45)</f>
        <v>0</v>
      </c>
      <c r="BE46" s="145">
        <f>SUM(BE13:BE45)</f>
        <v>0</v>
      </c>
      <c r="BF46" s="81"/>
      <c r="BG46" s="81"/>
      <c r="BH46" s="81"/>
      <c r="BI46" s="84">
        <f>SUM(BI13:BI45)</f>
        <v>0</v>
      </c>
      <c r="BJ46" s="145">
        <f>SUM(BJ13:BJ45)</f>
        <v>0</v>
      </c>
      <c r="BK46" s="81"/>
      <c r="BL46" s="81"/>
      <c r="BM46" s="81"/>
      <c r="BN46" s="84">
        <f>SUM(BN13:BN45)</f>
        <v>0</v>
      </c>
      <c r="BO46" s="145">
        <f>SUM(BO13:BO45)</f>
        <v>0</v>
      </c>
      <c r="BP46" s="81"/>
      <c r="BQ46" s="81"/>
    </row>
    <row r="48" spans="1:69" x14ac:dyDescent="0.15">
      <c r="A48" s="572" t="s">
        <v>481</v>
      </c>
      <c r="B48" s="572"/>
      <c r="C48" s="572"/>
      <c r="D48" s="572"/>
      <c r="E48" s="572"/>
      <c r="F48" s="572"/>
      <c r="G48" s="572"/>
      <c r="H48" s="572"/>
      <c r="I48" s="572"/>
      <c r="J48" s="572"/>
      <c r="K48" s="572"/>
    </row>
    <row r="49" spans="1:30" ht="49.5" x14ac:dyDescent="0.15">
      <c r="A49" s="573" t="s">
        <v>591</v>
      </c>
      <c r="B49" s="574"/>
      <c r="C49" s="574"/>
      <c r="D49" s="574"/>
      <c r="E49" s="574"/>
      <c r="F49" s="574"/>
      <c r="G49" s="574"/>
      <c r="H49" s="574"/>
      <c r="I49" s="574"/>
      <c r="J49" s="574"/>
      <c r="K49" s="574"/>
      <c r="L49" s="574"/>
      <c r="M49" s="574"/>
      <c r="N49" s="574"/>
      <c r="O49" s="575"/>
      <c r="P49" s="590" t="s">
        <v>589</v>
      </c>
      <c r="Q49" s="591"/>
      <c r="R49" s="591"/>
      <c r="S49" s="591"/>
      <c r="T49" s="591"/>
      <c r="U49" s="591"/>
      <c r="W49" s="578" t="s">
        <v>594</v>
      </c>
      <c r="X49" s="579"/>
      <c r="Y49" s="369" t="s">
        <v>596</v>
      </c>
      <c r="Z49" s="192" t="s">
        <v>596</v>
      </c>
      <c r="AC49" s="193"/>
      <c r="AD49" s="193"/>
    </row>
    <row r="50" spans="1:30" x14ac:dyDescent="0.15">
      <c r="A50" s="189" t="s">
        <v>469</v>
      </c>
      <c r="B50" s="190" t="str">
        <f>E3</f>
        <v>M04</v>
      </c>
      <c r="C50" s="190" t="str">
        <f>J3</f>
        <v/>
      </c>
      <c r="D50" s="189" t="str">
        <f>O3</f>
        <v/>
      </c>
      <c r="E50" s="189" t="str">
        <f>T3</f>
        <v/>
      </c>
      <c r="F50" s="189" t="str">
        <f>Y3</f>
        <v/>
      </c>
      <c r="G50" s="198" t="str">
        <f>AD3</f>
        <v/>
      </c>
      <c r="H50" s="198" t="str">
        <f>AI3</f>
        <v/>
      </c>
      <c r="I50" s="198" t="str">
        <f>AN3</f>
        <v/>
      </c>
      <c r="J50" s="198" t="str">
        <f>AS3</f>
        <v/>
      </c>
      <c r="K50" s="198" t="str">
        <f>AX3</f>
        <v/>
      </c>
      <c r="L50" s="198" t="str">
        <f>BC3</f>
        <v/>
      </c>
      <c r="M50" s="198" t="str">
        <f>BH3</f>
        <v/>
      </c>
      <c r="N50" s="198" t="str">
        <f>BM3</f>
        <v/>
      </c>
      <c r="O50" s="363" t="str">
        <f>P50</f>
        <v>M03</v>
      </c>
      <c r="P50" s="209" t="s">
        <v>1411</v>
      </c>
      <c r="Q50" s="209" t="s">
        <v>880</v>
      </c>
      <c r="R50" s="209" t="s">
        <v>910</v>
      </c>
      <c r="S50" s="209" t="s">
        <v>912</v>
      </c>
      <c r="T50" s="209" t="s">
        <v>1414</v>
      </c>
      <c r="U50" s="209"/>
      <c r="V50" s="87"/>
      <c r="W50" s="191" t="s">
        <v>450</v>
      </c>
      <c r="X50" s="356"/>
      <c r="Y50" s="356"/>
      <c r="Z50" s="356"/>
      <c r="AC50" s="194"/>
      <c r="AD50" s="194"/>
    </row>
    <row r="51" spans="1:30" x14ac:dyDescent="0.15">
      <c r="A51" s="31" t="s">
        <v>40</v>
      </c>
      <c r="B51" s="85" t="str">
        <f>E4</f>
        <v>04/18蒸镀批次</v>
      </c>
      <c r="C51" s="85" t="str">
        <f>J4</f>
        <v/>
      </c>
      <c r="D51" s="356" t="str">
        <f>O4</f>
        <v/>
      </c>
      <c r="E51" s="356" t="str">
        <f>T4</f>
        <v/>
      </c>
      <c r="F51" s="356" t="str">
        <f>Y4</f>
        <v/>
      </c>
      <c r="G51" s="537" t="str">
        <f>AD4</f>
        <v/>
      </c>
      <c r="H51" s="198" t="str">
        <f t="shared" ref="H51" si="52">AI4</f>
        <v/>
      </c>
      <c r="I51" s="198" t="str">
        <f>AN4</f>
        <v/>
      </c>
      <c r="J51" s="198" t="str">
        <f>AS4</f>
        <v/>
      </c>
      <c r="K51" s="198" t="str">
        <f>AX4</f>
        <v/>
      </c>
      <c r="L51" s="235" t="str">
        <f>BC4</f>
        <v/>
      </c>
      <c r="M51" s="235" t="str">
        <f t="shared" ref="M51" si="53">BH4</f>
        <v/>
      </c>
      <c r="N51" s="235" t="str">
        <f t="shared" ref="N51" si="54">BM4</f>
        <v/>
      </c>
      <c r="O51" s="364" t="str">
        <f>X51</f>
        <v>1/17批</v>
      </c>
      <c r="P51" s="210"/>
      <c r="Q51" s="85"/>
      <c r="R51" s="85"/>
      <c r="S51" s="85"/>
      <c r="T51" s="85"/>
      <c r="U51" s="85"/>
      <c r="W51" s="356" t="s">
        <v>451</v>
      </c>
      <c r="X51" s="356" t="s">
        <v>1284</v>
      </c>
      <c r="Y51" s="356" t="str">
        <f>X51</f>
        <v>1/17批</v>
      </c>
      <c r="Z51" s="356" t="str">
        <f>X51</f>
        <v>1/17批</v>
      </c>
      <c r="AC51" s="194"/>
      <c r="AD51" s="194"/>
    </row>
    <row r="52" spans="1:30" x14ac:dyDescent="0.15">
      <c r="A52" s="356" t="s">
        <v>470</v>
      </c>
      <c r="B52" s="356">
        <f>E6</f>
        <v>360</v>
      </c>
      <c r="C52" s="356">
        <f>J6</f>
        <v>0</v>
      </c>
      <c r="D52" s="356">
        <f>O6</f>
        <v>0</v>
      </c>
      <c r="E52" s="356">
        <f>T6</f>
        <v>0</v>
      </c>
      <c r="F52" s="356">
        <f>Y6</f>
        <v>0</v>
      </c>
      <c r="G52" s="537">
        <f>AD6</f>
        <v>0</v>
      </c>
      <c r="H52" s="198">
        <f>AI6</f>
        <v>0</v>
      </c>
      <c r="I52" s="537">
        <f>AN6</f>
        <v>0</v>
      </c>
      <c r="J52" s="537">
        <f>AS6</f>
        <v>0</v>
      </c>
      <c r="K52" s="537">
        <f t="shared" ref="K52:L54" si="55">AX6</f>
        <v>0</v>
      </c>
      <c r="L52" s="537">
        <f t="shared" si="55"/>
        <v>0</v>
      </c>
      <c r="M52" s="537">
        <f>BH6</f>
        <v>0</v>
      </c>
      <c r="N52" s="537">
        <f>BM6</f>
        <v>0</v>
      </c>
      <c r="O52" s="364">
        <f>_xlfn.IFNA(VLOOKUP(A52,$W$52:$Y$86,2,0),"0%")/A2</f>
        <v>0</v>
      </c>
      <c r="P52" s="209">
        <f t="shared" ref="P52:T53" si="56">SUMIF($B$50:$O$50,P$50,$B52:$O52)</f>
        <v>0</v>
      </c>
      <c r="Q52" s="86">
        <f t="shared" si="56"/>
        <v>360</v>
      </c>
      <c r="R52" s="86">
        <f t="shared" si="56"/>
        <v>0</v>
      </c>
      <c r="S52" s="86">
        <f t="shared" si="56"/>
        <v>0</v>
      </c>
      <c r="T52" s="86">
        <f t="shared" si="56"/>
        <v>0</v>
      </c>
      <c r="U52" s="86"/>
      <c r="W52" s="356" t="s">
        <v>470</v>
      </c>
      <c r="X52" s="356">
        <f>Z52-Y52</f>
        <v>0</v>
      </c>
      <c r="Y52" s="356"/>
      <c r="Z52" s="356"/>
      <c r="AC52" s="194"/>
      <c r="AD52" s="194"/>
    </row>
    <row r="53" spans="1:30" x14ac:dyDescent="0.15">
      <c r="A53" s="356" t="s">
        <v>472</v>
      </c>
      <c r="B53" s="356">
        <f>E7</f>
        <v>360</v>
      </c>
      <c r="C53" s="356">
        <f>J7</f>
        <v>0</v>
      </c>
      <c r="D53" s="356">
        <f>O7</f>
        <v>0</v>
      </c>
      <c r="E53" s="356">
        <f>T7</f>
        <v>0</v>
      </c>
      <c r="F53" s="356">
        <f>Y7</f>
        <v>0</v>
      </c>
      <c r="G53" s="537">
        <f>AD7</f>
        <v>0</v>
      </c>
      <c r="H53" s="198">
        <f t="shared" ref="H53:H54" si="57">AI7</f>
        <v>0</v>
      </c>
      <c r="I53" s="537">
        <f>AN7</f>
        <v>0</v>
      </c>
      <c r="J53" s="537">
        <f>AS7</f>
        <v>0</v>
      </c>
      <c r="K53" s="537">
        <f t="shared" si="55"/>
        <v>0</v>
      </c>
      <c r="L53" s="537">
        <f t="shared" si="55"/>
        <v>0</v>
      </c>
      <c r="M53" s="537">
        <f t="shared" ref="M53:M54" si="58">BH7</f>
        <v>0</v>
      </c>
      <c r="N53" s="537">
        <f t="shared" ref="N53:N54" si="59">BM7</f>
        <v>0</v>
      </c>
      <c r="O53" s="364">
        <f>O52</f>
        <v>0</v>
      </c>
      <c r="P53" s="209">
        <f t="shared" si="56"/>
        <v>0</v>
      </c>
      <c r="Q53" s="86">
        <f t="shared" si="56"/>
        <v>360</v>
      </c>
      <c r="R53" s="86">
        <f t="shared" si="56"/>
        <v>0</v>
      </c>
      <c r="S53" s="86">
        <f t="shared" si="56"/>
        <v>0</v>
      </c>
      <c r="T53" s="86">
        <f t="shared" si="56"/>
        <v>0</v>
      </c>
      <c r="U53" s="86"/>
      <c r="W53" s="356" t="s">
        <v>472</v>
      </c>
      <c r="X53" s="356">
        <f>X52</f>
        <v>0</v>
      </c>
      <c r="Y53" s="356"/>
      <c r="Z53" s="356"/>
      <c r="AC53" s="194"/>
    </row>
    <row r="54" spans="1:30" x14ac:dyDescent="0.15">
      <c r="A54" s="356" t="s">
        <v>454</v>
      </c>
      <c r="B54" s="9">
        <f>E8</f>
        <v>1</v>
      </c>
      <c r="C54" s="9">
        <f>J8</f>
        <v>0</v>
      </c>
      <c r="D54" s="9">
        <f>O8</f>
        <v>0</v>
      </c>
      <c r="E54" s="9">
        <f>T8</f>
        <v>0</v>
      </c>
      <c r="F54" s="9">
        <f>Y8</f>
        <v>0</v>
      </c>
      <c r="G54" s="200">
        <f>AD8</f>
        <v>0</v>
      </c>
      <c r="H54" s="234">
        <f t="shared" si="57"/>
        <v>0</v>
      </c>
      <c r="I54" s="200">
        <f>AN8</f>
        <v>0</v>
      </c>
      <c r="J54" s="200">
        <f>AS8</f>
        <v>0</v>
      </c>
      <c r="K54" s="200">
        <f t="shared" si="55"/>
        <v>0</v>
      </c>
      <c r="L54" s="200">
        <f t="shared" si="55"/>
        <v>0</v>
      </c>
      <c r="M54" s="200">
        <f t="shared" si="58"/>
        <v>0</v>
      </c>
      <c r="N54" s="200">
        <f t="shared" si="59"/>
        <v>0</v>
      </c>
      <c r="O54" s="364" t="str">
        <f>_xlfn.IFNA(VLOOKUP(A54,$W$52:$Y$86,2,0),"0%")</f>
        <v>0%</v>
      </c>
      <c r="P54" s="211">
        <f>IFERROR(P53/P52,0)</f>
        <v>0</v>
      </c>
      <c r="Q54" s="88">
        <f>IFERROR(Q53/Q52,0)</f>
        <v>1</v>
      </c>
      <c r="R54" s="88">
        <f t="shared" ref="R54:T54" si="60">IFERROR(R53/R52,0)</f>
        <v>0</v>
      </c>
      <c r="S54" s="88">
        <f t="shared" si="60"/>
        <v>0</v>
      </c>
      <c r="T54" s="88">
        <f t="shared" si="60"/>
        <v>0</v>
      </c>
      <c r="U54" s="88"/>
      <c r="W54" s="356" t="s">
        <v>59</v>
      </c>
      <c r="X54" s="9">
        <f>IF(Y54=0%,0%,(Z54*Z52-Y52*Y54)/X52)</f>
        <v>0</v>
      </c>
      <c r="Y54" s="9"/>
      <c r="Z54" s="9"/>
      <c r="AC54" s="359"/>
    </row>
    <row r="55" spans="1:30" ht="21" x14ac:dyDescent="0.15">
      <c r="A55" s="538" t="s">
        <v>59</v>
      </c>
      <c r="B55" s="215">
        <f t="shared" ref="B55:B91" si="61">H9</f>
        <v>0.95172470935918518</v>
      </c>
      <c r="C55" s="215">
        <f t="shared" ref="C55:C91" si="62">M9</f>
        <v>0.95172470935918518</v>
      </c>
      <c r="D55" s="215">
        <f t="shared" ref="D55:D91" si="63">R9</f>
        <v>0.95172470935918518</v>
      </c>
      <c r="E55" s="215">
        <f t="shared" ref="E55:E91" si="64">W9</f>
        <v>0.95172470935918518</v>
      </c>
      <c r="F55" s="215">
        <f t="shared" ref="F55:F91" si="65">AB9</f>
        <v>0.95172470935918518</v>
      </c>
      <c r="G55" s="216">
        <f t="shared" ref="G55:G91" si="66">AG9</f>
        <v>0.95172470935918518</v>
      </c>
      <c r="H55" s="216">
        <f>AL9</f>
        <v>0.95172470935918518</v>
      </c>
      <c r="I55" s="216">
        <f t="shared" ref="I55:I93" si="67">AQ9</f>
        <v>0.95172470935918518</v>
      </c>
      <c r="J55" s="216">
        <f t="shared" ref="J55:J93" si="68">AV9</f>
        <v>0.95172470935918518</v>
      </c>
      <c r="K55" s="216">
        <f t="shared" ref="K55:K93" si="69">BA9</f>
        <v>0.95172470935918518</v>
      </c>
      <c r="L55" s="216">
        <f t="shared" ref="L55:L93" si="70">BF9</f>
        <v>0.95172470935918518</v>
      </c>
      <c r="M55" s="216">
        <f>BK9</f>
        <v>0.95172470935918518</v>
      </c>
      <c r="N55" s="216">
        <f>BP9</f>
        <v>0.95172470935918518</v>
      </c>
      <c r="O55" s="364">
        <f>_xlfn.IFNA(VLOOKUP(A55,$W$52:$Y$86,2,0),"0%")</f>
        <v>0</v>
      </c>
      <c r="P55" s="212">
        <f t="shared" ref="P55:T70" si="71">IF(P$53=0,0%,SUMPRODUCT(($B$50:$O$50=P$50)*$B$53:$O$53*$B55:$O55)/P$53)</f>
        <v>0</v>
      </c>
      <c r="Q55" s="96">
        <f t="shared" si="71"/>
        <v>0.95172470935918518</v>
      </c>
      <c r="R55" s="96">
        <f t="shared" si="71"/>
        <v>0</v>
      </c>
      <c r="S55" s="96">
        <f t="shared" si="71"/>
        <v>0</v>
      </c>
      <c r="T55" s="96">
        <f>IF(T$53=0,0%,SUMPRODUCT(($B$50:$O$50=T$50)*$B$53:$O$53*$B55:$O55)/T$53)</f>
        <v>0</v>
      </c>
      <c r="U55" s="96"/>
      <c r="W55" s="89"/>
      <c r="X55" s="89"/>
      <c r="AA55" s="154"/>
    </row>
    <row r="56" spans="1:30" ht="21" x14ac:dyDescent="0.15">
      <c r="A56" s="356" t="s">
        <v>33</v>
      </c>
      <c r="B56" s="8">
        <f t="shared" si="61"/>
        <v>0.95734631779769508</v>
      </c>
      <c r="C56" s="8">
        <f t="shared" si="62"/>
        <v>0.95734631779769508</v>
      </c>
      <c r="D56" s="8">
        <f t="shared" si="63"/>
        <v>0.95734631779769508</v>
      </c>
      <c r="E56" s="8">
        <f t="shared" si="64"/>
        <v>0.95734631779769508</v>
      </c>
      <c r="F56" s="8">
        <f t="shared" si="65"/>
        <v>0.95734631779769508</v>
      </c>
      <c r="G56" s="201">
        <f t="shared" si="66"/>
        <v>0.95734631779769508</v>
      </c>
      <c r="H56" s="201">
        <f t="shared" ref="H56:H93" si="72">AL10</f>
        <v>0.95734631779769508</v>
      </c>
      <c r="I56" s="201">
        <f t="shared" si="67"/>
        <v>0.95734631779769508</v>
      </c>
      <c r="J56" s="201">
        <f t="shared" si="68"/>
        <v>0.95734631779769508</v>
      </c>
      <c r="K56" s="201">
        <f t="shared" si="69"/>
        <v>0.95734631779769508</v>
      </c>
      <c r="L56" s="201">
        <f t="shared" si="70"/>
        <v>0.95734631779769508</v>
      </c>
      <c r="M56" s="201">
        <f>BK10</f>
        <v>0.95734631779769508</v>
      </c>
      <c r="N56" s="201">
        <f>BP10</f>
        <v>0.95734631779769508</v>
      </c>
      <c r="O56" s="364">
        <f>O55</f>
        <v>0</v>
      </c>
      <c r="P56" s="212">
        <f t="shared" si="71"/>
        <v>0</v>
      </c>
      <c r="Q56" s="96">
        <f t="shared" si="71"/>
        <v>0.95734631779769508</v>
      </c>
      <c r="R56" s="96">
        <f t="shared" si="71"/>
        <v>0</v>
      </c>
      <c r="S56" s="96">
        <f t="shared" si="71"/>
        <v>0</v>
      </c>
      <c r="T56" s="96">
        <f t="shared" si="71"/>
        <v>0</v>
      </c>
      <c r="U56" s="96"/>
      <c r="AA56" s="154"/>
    </row>
    <row r="57" spans="1:30" x14ac:dyDescent="0.15">
      <c r="A57" s="39" t="s">
        <v>32</v>
      </c>
      <c r="B57" s="90">
        <f t="shared" si="61"/>
        <v>0.97065205780135366</v>
      </c>
      <c r="C57" s="90">
        <f t="shared" si="62"/>
        <v>0.97065205780135366</v>
      </c>
      <c r="D57" s="90">
        <f t="shared" si="63"/>
        <v>0.97065205780135366</v>
      </c>
      <c r="E57" s="90">
        <f t="shared" si="64"/>
        <v>0.97065205780135366</v>
      </c>
      <c r="F57" s="90">
        <f t="shared" si="65"/>
        <v>0.97065205780135366</v>
      </c>
      <c r="G57" s="202">
        <f t="shared" si="66"/>
        <v>0.97065205780135366</v>
      </c>
      <c r="H57" s="202">
        <f t="shared" si="72"/>
        <v>0.97065205780135366</v>
      </c>
      <c r="I57" s="202">
        <f t="shared" si="67"/>
        <v>0.97065205780135366</v>
      </c>
      <c r="J57" s="202">
        <f t="shared" si="68"/>
        <v>0.97065205780135366</v>
      </c>
      <c r="K57" s="202">
        <f t="shared" si="69"/>
        <v>0.97065205780135366</v>
      </c>
      <c r="L57" s="202">
        <f t="shared" si="70"/>
        <v>0.97065205780135366</v>
      </c>
      <c r="M57" s="202">
        <f t="shared" ref="M57:M93" si="73">BK11</f>
        <v>0.97065205780135366</v>
      </c>
      <c r="N57" s="202">
        <f t="shared" ref="N57:N93" si="74">BP11</f>
        <v>0.97065205780135366</v>
      </c>
      <c r="O57" s="366">
        <f>O58*99.9%</f>
        <v>0</v>
      </c>
      <c r="P57" s="223">
        <f t="shared" si="71"/>
        <v>0</v>
      </c>
      <c r="Q57" s="224">
        <f t="shared" si="71"/>
        <v>0.97065205780135366</v>
      </c>
      <c r="R57" s="224">
        <f t="shared" si="71"/>
        <v>0</v>
      </c>
      <c r="S57" s="224">
        <f t="shared" si="71"/>
        <v>0</v>
      </c>
      <c r="T57" s="224">
        <f t="shared" si="71"/>
        <v>0</v>
      </c>
      <c r="U57" s="224"/>
      <c r="W57" s="97" t="s">
        <v>60</v>
      </c>
      <c r="X57" s="9">
        <f>IF(IF(Y57=0%,0%,(Z57*$Z$52-$Y$52*Y57)/$X$52)&gt;100%,"100%",IF(Y57=0%,0%,(Z57*$Z$52-$Y$52*Y57)/$X$52))</f>
        <v>0</v>
      </c>
      <c r="Y57" s="530"/>
      <c r="Z57" s="154"/>
      <c r="AA57" s="154"/>
    </row>
    <row r="58" spans="1:30" x14ac:dyDescent="0.35">
      <c r="A58" s="40" t="s">
        <v>60</v>
      </c>
      <c r="B58" s="91">
        <f t="shared" si="61"/>
        <v>0.9716236814828364</v>
      </c>
      <c r="C58" s="91">
        <f t="shared" si="62"/>
        <v>0.9716236814828364</v>
      </c>
      <c r="D58" s="91">
        <f t="shared" si="63"/>
        <v>0.9716236814828364</v>
      </c>
      <c r="E58" s="91">
        <f t="shared" si="64"/>
        <v>0.9716236814828364</v>
      </c>
      <c r="F58" s="91">
        <f t="shared" si="65"/>
        <v>0.9716236814828364</v>
      </c>
      <c r="G58" s="203">
        <f t="shared" si="66"/>
        <v>0.9716236814828364</v>
      </c>
      <c r="H58" s="203">
        <f t="shared" si="72"/>
        <v>0.9716236814828364</v>
      </c>
      <c r="I58" s="203">
        <f t="shared" si="67"/>
        <v>0.9716236814828364</v>
      </c>
      <c r="J58" s="203">
        <f t="shared" si="68"/>
        <v>0.9716236814828364</v>
      </c>
      <c r="K58" s="203">
        <f t="shared" si="69"/>
        <v>0.9716236814828364</v>
      </c>
      <c r="L58" s="203">
        <f t="shared" si="70"/>
        <v>0.9716236814828364</v>
      </c>
      <c r="M58" s="203">
        <f t="shared" si="73"/>
        <v>0.9716236814828364</v>
      </c>
      <c r="N58" s="203">
        <f t="shared" si="74"/>
        <v>0.9716236814828364</v>
      </c>
      <c r="O58" s="364">
        <f t="shared" ref="O58:O65" si="75">_xlfn.IFNA(VLOOKUP(A58,$W$52:$Y$86,2,0),"0%")</f>
        <v>0</v>
      </c>
      <c r="P58" s="223">
        <f t="shared" si="71"/>
        <v>0</v>
      </c>
      <c r="Q58" s="224">
        <f t="shared" si="71"/>
        <v>0.97162368148283629</v>
      </c>
      <c r="R58" s="224">
        <f t="shared" si="71"/>
        <v>0</v>
      </c>
      <c r="S58" s="224">
        <f t="shared" si="71"/>
        <v>0</v>
      </c>
      <c r="T58" s="224">
        <f t="shared" si="71"/>
        <v>0</v>
      </c>
      <c r="U58" s="224"/>
      <c r="W58" s="97" t="s">
        <v>61</v>
      </c>
      <c r="X58" s="9">
        <f t="shared" ref="X58:X60" si="76">IF(IF(Y58=0%,0%,(Z58*$Z$52-$Y$52*Y58)/$X$52)&gt;100%,"100%",IF(Y58=0%,0%,(Z58*$Z$52-$Y$52*Y58)/$X$52))</f>
        <v>0</v>
      </c>
      <c r="Y58" s="529"/>
      <c r="Z58" s="154"/>
      <c r="AA58" s="154"/>
    </row>
    <row r="59" spans="1:30" x14ac:dyDescent="0.15">
      <c r="A59" s="42" t="s">
        <v>42</v>
      </c>
      <c r="B59" s="53">
        <f t="shared" si="61"/>
        <v>9.1701725504542402E-3</v>
      </c>
      <c r="C59" s="53">
        <f t="shared" si="62"/>
        <v>9.1701725504542402E-3</v>
      </c>
      <c r="D59" s="53">
        <f t="shared" si="63"/>
        <v>9.1701725504542402E-3</v>
      </c>
      <c r="E59" s="53">
        <f t="shared" si="64"/>
        <v>9.1701725504542402E-3</v>
      </c>
      <c r="F59" s="53">
        <f t="shared" si="65"/>
        <v>9.1701725504542402E-3</v>
      </c>
      <c r="G59" s="204">
        <f t="shared" si="66"/>
        <v>9.1701725504542402E-3</v>
      </c>
      <c r="H59" s="204">
        <f t="shared" si="72"/>
        <v>9.1701725504542402E-3</v>
      </c>
      <c r="I59" s="204">
        <f t="shared" si="67"/>
        <v>9.1701725504542402E-3</v>
      </c>
      <c r="J59" s="204">
        <f t="shared" si="68"/>
        <v>9.1701725504542402E-3</v>
      </c>
      <c r="K59" s="204">
        <f t="shared" si="69"/>
        <v>9.1701725504542402E-3</v>
      </c>
      <c r="L59" s="204">
        <f t="shared" si="70"/>
        <v>9.1701725504542402E-3</v>
      </c>
      <c r="M59" s="204">
        <f t="shared" si="73"/>
        <v>9.1701725504542402E-3</v>
      </c>
      <c r="N59" s="204">
        <f t="shared" si="74"/>
        <v>9.1701725504542402E-3</v>
      </c>
      <c r="O59" s="364" t="str">
        <f t="shared" si="75"/>
        <v>0%</v>
      </c>
      <c r="P59" s="213">
        <f t="shared" si="71"/>
        <v>0</v>
      </c>
      <c r="Q59" s="92">
        <f t="shared" si="71"/>
        <v>9.1701725504542402E-3</v>
      </c>
      <c r="R59" s="92">
        <f t="shared" si="71"/>
        <v>0</v>
      </c>
      <c r="S59" s="92">
        <f t="shared" si="71"/>
        <v>0</v>
      </c>
      <c r="T59" s="92">
        <f t="shared" si="71"/>
        <v>0</v>
      </c>
      <c r="U59" s="92"/>
      <c r="W59" s="97" t="s">
        <v>62</v>
      </c>
      <c r="X59" s="9">
        <f t="shared" si="76"/>
        <v>0</v>
      </c>
      <c r="Y59" s="530"/>
      <c r="Z59" s="154"/>
      <c r="AA59" s="154"/>
    </row>
    <row r="60" spans="1:30" x14ac:dyDescent="0.15">
      <c r="A60" s="42" t="s">
        <v>43</v>
      </c>
      <c r="B60" s="53">
        <f t="shared" si="61"/>
        <v>6.2679104932626059E-3</v>
      </c>
      <c r="C60" s="53">
        <f t="shared" si="62"/>
        <v>6.2679104932626059E-3</v>
      </c>
      <c r="D60" s="53">
        <f t="shared" si="63"/>
        <v>6.2679104932626059E-3</v>
      </c>
      <c r="E60" s="53">
        <f t="shared" si="64"/>
        <v>6.2679104932626059E-3</v>
      </c>
      <c r="F60" s="53">
        <f t="shared" si="65"/>
        <v>6.2679104932626059E-3</v>
      </c>
      <c r="G60" s="204">
        <f t="shared" si="66"/>
        <v>6.2679104932626059E-3</v>
      </c>
      <c r="H60" s="204">
        <f t="shared" si="72"/>
        <v>6.2679104932626059E-3</v>
      </c>
      <c r="I60" s="204">
        <f t="shared" si="67"/>
        <v>6.2679104932626059E-3</v>
      </c>
      <c r="J60" s="204">
        <f t="shared" si="68"/>
        <v>6.2679104932626059E-3</v>
      </c>
      <c r="K60" s="204">
        <f t="shared" si="69"/>
        <v>6.2679104932626059E-3</v>
      </c>
      <c r="L60" s="204">
        <f t="shared" si="70"/>
        <v>6.2679104932626059E-3</v>
      </c>
      <c r="M60" s="204">
        <f t="shared" si="73"/>
        <v>6.2679104932626059E-3</v>
      </c>
      <c r="N60" s="204">
        <f t="shared" si="74"/>
        <v>6.2679104932626059E-3</v>
      </c>
      <c r="O60" s="364" t="str">
        <f t="shared" si="75"/>
        <v>0%</v>
      </c>
      <c r="P60" s="213">
        <f t="shared" si="71"/>
        <v>0</v>
      </c>
      <c r="Q60" s="92">
        <f t="shared" si="71"/>
        <v>6.2679104932626059E-3</v>
      </c>
      <c r="R60" s="92">
        <f t="shared" si="71"/>
        <v>0</v>
      </c>
      <c r="S60" s="92">
        <f t="shared" si="71"/>
        <v>0</v>
      </c>
      <c r="T60" s="92">
        <f t="shared" si="71"/>
        <v>0</v>
      </c>
      <c r="U60" s="92"/>
      <c r="W60" s="97" t="s">
        <v>63</v>
      </c>
      <c r="X60" s="9">
        <f t="shared" si="76"/>
        <v>0</v>
      </c>
      <c r="Y60" s="529"/>
      <c r="Z60" s="154"/>
      <c r="AA60" s="154"/>
    </row>
    <row r="61" spans="1:30" x14ac:dyDescent="0.15">
      <c r="A61" s="42" t="s">
        <v>44</v>
      </c>
      <c r="B61" s="53">
        <f t="shared" si="61"/>
        <v>1.0487165416742882E-3</v>
      </c>
      <c r="C61" s="53">
        <f t="shared" si="62"/>
        <v>1.0487165416742882E-3</v>
      </c>
      <c r="D61" s="53">
        <f t="shared" si="63"/>
        <v>1.0487165416742882E-3</v>
      </c>
      <c r="E61" s="53">
        <f t="shared" si="64"/>
        <v>1.0487165416742882E-3</v>
      </c>
      <c r="F61" s="53">
        <f t="shared" si="65"/>
        <v>1.0487165416742882E-3</v>
      </c>
      <c r="G61" s="204">
        <f t="shared" si="66"/>
        <v>1.0487165416742882E-3</v>
      </c>
      <c r="H61" s="204">
        <f t="shared" si="72"/>
        <v>1.0487165416742882E-3</v>
      </c>
      <c r="I61" s="204">
        <f t="shared" si="67"/>
        <v>1.0487165416742882E-3</v>
      </c>
      <c r="J61" s="204">
        <f t="shared" si="68"/>
        <v>1.0487165416742882E-3</v>
      </c>
      <c r="K61" s="204">
        <f t="shared" si="69"/>
        <v>1.0487165416742882E-3</v>
      </c>
      <c r="L61" s="204">
        <f t="shared" si="70"/>
        <v>1.0487165416742882E-3</v>
      </c>
      <c r="M61" s="204">
        <f t="shared" si="73"/>
        <v>1.0487165416742882E-3</v>
      </c>
      <c r="N61" s="204">
        <f t="shared" si="74"/>
        <v>1.0487165416742882E-3</v>
      </c>
      <c r="O61" s="364" t="str">
        <f t="shared" si="75"/>
        <v>0%</v>
      </c>
      <c r="P61" s="213">
        <f t="shared" si="71"/>
        <v>0</v>
      </c>
      <c r="Q61" s="92">
        <f t="shared" si="71"/>
        <v>1.0487165416742882E-3</v>
      </c>
      <c r="R61" s="92">
        <f t="shared" si="71"/>
        <v>0</v>
      </c>
      <c r="S61" s="92">
        <f t="shared" si="71"/>
        <v>0</v>
      </c>
      <c r="T61" s="92">
        <f t="shared" si="71"/>
        <v>0</v>
      </c>
      <c r="U61" s="92"/>
      <c r="AA61" s="154"/>
    </row>
    <row r="62" spans="1:30" x14ac:dyDescent="0.15">
      <c r="A62" s="53" t="s">
        <v>45</v>
      </c>
      <c r="B62" s="53">
        <f t="shared" si="61"/>
        <v>1.0401804768001951E-2</v>
      </c>
      <c r="C62" s="53">
        <f t="shared" si="62"/>
        <v>1.0401804768001951E-2</v>
      </c>
      <c r="D62" s="53">
        <f t="shared" si="63"/>
        <v>1.0401804768001951E-2</v>
      </c>
      <c r="E62" s="53">
        <f t="shared" si="64"/>
        <v>1.0401804768001951E-2</v>
      </c>
      <c r="F62" s="53">
        <f t="shared" si="65"/>
        <v>1.0401804768001951E-2</v>
      </c>
      <c r="G62" s="204">
        <f t="shared" si="66"/>
        <v>1.0401804768001951E-2</v>
      </c>
      <c r="H62" s="204">
        <f t="shared" si="72"/>
        <v>1.0401804768001951E-2</v>
      </c>
      <c r="I62" s="204">
        <f t="shared" si="67"/>
        <v>1.0401804768001951E-2</v>
      </c>
      <c r="J62" s="204">
        <f t="shared" si="68"/>
        <v>1.0401804768001951E-2</v>
      </c>
      <c r="K62" s="204">
        <f t="shared" si="69"/>
        <v>1.0401804768001951E-2</v>
      </c>
      <c r="L62" s="204">
        <f t="shared" si="70"/>
        <v>1.0401804768001951E-2</v>
      </c>
      <c r="M62" s="204">
        <f t="shared" si="73"/>
        <v>1.0401804768001951E-2</v>
      </c>
      <c r="N62" s="204">
        <f t="shared" si="74"/>
        <v>1.0401804768001951E-2</v>
      </c>
      <c r="O62" s="364" t="str">
        <f t="shared" si="75"/>
        <v>0%</v>
      </c>
      <c r="P62" s="213">
        <f t="shared" si="71"/>
        <v>0</v>
      </c>
      <c r="Q62" s="92">
        <f t="shared" si="71"/>
        <v>1.0401804768001951E-2</v>
      </c>
      <c r="R62" s="92">
        <f t="shared" si="71"/>
        <v>0</v>
      </c>
      <c r="S62" s="92">
        <f t="shared" si="71"/>
        <v>0</v>
      </c>
      <c r="T62" s="92">
        <f t="shared" si="71"/>
        <v>0</v>
      </c>
      <c r="U62" s="92"/>
      <c r="AA62" s="154"/>
    </row>
    <row r="63" spans="1:30" x14ac:dyDescent="0.15">
      <c r="A63" s="42" t="s">
        <v>46</v>
      </c>
      <c r="B63" s="53">
        <f t="shared" si="61"/>
        <v>1.1706603255899031E-3</v>
      </c>
      <c r="C63" s="53">
        <f t="shared" si="62"/>
        <v>1.1706603255899031E-3</v>
      </c>
      <c r="D63" s="53">
        <f t="shared" si="63"/>
        <v>1.1706603255899031E-3</v>
      </c>
      <c r="E63" s="53">
        <f t="shared" si="64"/>
        <v>1.1706603255899031E-3</v>
      </c>
      <c r="F63" s="53">
        <f t="shared" si="65"/>
        <v>1.1706603255899031E-3</v>
      </c>
      <c r="G63" s="204">
        <f t="shared" si="66"/>
        <v>1.1706603255899031E-3</v>
      </c>
      <c r="H63" s="204">
        <f t="shared" si="72"/>
        <v>1.1706603255899031E-3</v>
      </c>
      <c r="I63" s="204">
        <f t="shared" si="67"/>
        <v>1.1706603255899031E-3</v>
      </c>
      <c r="J63" s="204">
        <f t="shared" si="68"/>
        <v>1.1706603255899031E-3</v>
      </c>
      <c r="K63" s="204">
        <f t="shared" si="69"/>
        <v>1.1706603255899031E-3</v>
      </c>
      <c r="L63" s="204">
        <f t="shared" si="70"/>
        <v>1.1706603255899031E-3</v>
      </c>
      <c r="M63" s="204">
        <f t="shared" si="73"/>
        <v>1.1706603255899031E-3</v>
      </c>
      <c r="N63" s="204">
        <f t="shared" si="74"/>
        <v>1.1706603255899031E-3</v>
      </c>
      <c r="O63" s="364" t="str">
        <f t="shared" si="75"/>
        <v>0%</v>
      </c>
      <c r="P63" s="213">
        <f t="shared" si="71"/>
        <v>0</v>
      </c>
      <c r="Q63" s="92">
        <f t="shared" si="71"/>
        <v>1.1706603255899031E-3</v>
      </c>
      <c r="R63" s="92">
        <f t="shared" si="71"/>
        <v>0</v>
      </c>
      <c r="S63" s="92">
        <f t="shared" si="71"/>
        <v>0</v>
      </c>
      <c r="T63" s="92">
        <f t="shared" si="71"/>
        <v>0</v>
      </c>
      <c r="U63" s="92"/>
      <c r="AA63" s="154"/>
    </row>
    <row r="64" spans="1:30" x14ac:dyDescent="0.15">
      <c r="A64" s="42" t="s">
        <v>47</v>
      </c>
      <c r="B64" s="53">
        <f t="shared" si="61"/>
        <v>3.1705383818059874E-4</v>
      </c>
      <c r="C64" s="53">
        <f t="shared" si="62"/>
        <v>3.1705383818059874E-4</v>
      </c>
      <c r="D64" s="53">
        <f t="shared" si="63"/>
        <v>3.1705383818059874E-4</v>
      </c>
      <c r="E64" s="53">
        <f t="shared" si="64"/>
        <v>3.1705383818059874E-4</v>
      </c>
      <c r="F64" s="53">
        <f t="shared" si="65"/>
        <v>3.1705383818059874E-4</v>
      </c>
      <c r="G64" s="204">
        <f t="shared" si="66"/>
        <v>3.1705383818059874E-4</v>
      </c>
      <c r="H64" s="204">
        <f t="shared" si="72"/>
        <v>3.1705383818059874E-4</v>
      </c>
      <c r="I64" s="204">
        <f t="shared" si="67"/>
        <v>3.1705383818059874E-4</v>
      </c>
      <c r="J64" s="204">
        <f t="shared" si="68"/>
        <v>3.1705383818059874E-4</v>
      </c>
      <c r="K64" s="204">
        <f t="shared" si="69"/>
        <v>3.1705383818059874E-4</v>
      </c>
      <c r="L64" s="204">
        <f t="shared" si="70"/>
        <v>3.1705383818059874E-4</v>
      </c>
      <c r="M64" s="204">
        <f t="shared" si="73"/>
        <v>3.1705383818059874E-4</v>
      </c>
      <c r="N64" s="204">
        <f t="shared" si="74"/>
        <v>3.1705383818059874E-4</v>
      </c>
      <c r="O64" s="364" t="str">
        <f t="shared" si="75"/>
        <v>0%</v>
      </c>
      <c r="P64" s="213">
        <f t="shared" si="71"/>
        <v>0</v>
      </c>
      <c r="Q64" s="92">
        <f t="shared" si="71"/>
        <v>3.1705383818059874E-4</v>
      </c>
      <c r="R64" s="92">
        <f t="shared" si="71"/>
        <v>0</v>
      </c>
      <c r="S64" s="92">
        <f t="shared" si="71"/>
        <v>0</v>
      </c>
      <c r="T64" s="92">
        <f t="shared" si="71"/>
        <v>0</v>
      </c>
      <c r="U64" s="92"/>
      <c r="AA64" s="154"/>
    </row>
    <row r="65" spans="1:27" x14ac:dyDescent="0.15">
      <c r="A65" s="61" t="s">
        <v>31</v>
      </c>
      <c r="B65" s="61">
        <f t="shared" si="61"/>
        <v>0</v>
      </c>
      <c r="C65" s="61">
        <f t="shared" si="62"/>
        <v>0</v>
      </c>
      <c r="D65" s="61">
        <f t="shared" si="63"/>
        <v>0</v>
      </c>
      <c r="E65" s="61">
        <f t="shared" si="64"/>
        <v>0</v>
      </c>
      <c r="F65" s="61">
        <f t="shared" si="65"/>
        <v>0</v>
      </c>
      <c r="G65" s="205">
        <f t="shared" si="66"/>
        <v>0</v>
      </c>
      <c r="H65" s="205">
        <f t="shared" si="72"/>
        <v>0</v>
      </c>
      <c r="I65" s="205">
        <f t="shared" si="67"/>
        <v>0</v>
      </c>
      <c r="J65" s="205">
        <f t="shared" si="68"/>
        <v>0</v>
      </c>
      <c r="K65" s="205">
        <f t="shared" si="69"/>
        <v>0</v>
      </c>
      <c r="L65" s="205">
        <f t="shared" si="70"/>
        <v>0</v>
      </c>
      <c r="M65" s="205">
        <f t="shared" si="73"/>
        <v>0</v>
      </c>
      <c r="N65" s="205">
        <f t="shared" si="74"/>
        <v>0</v>
      </c>
      <c r="O65" s="364" t="str">
        <f t="shared" si="75"/>
        <v>0%</v>
      </c>
      <c r="P65" s="213">
        <f t="shared" si="71"/>
        <v>0</v>
      </c>
      <c r="Q65" s="92">
        <f t="shared" si="71"/>
        <v>0</v>
      </c>
      <c r="R65" s="92">
        <f t="shared" si="71"/>
        <v>0</v>
      </c>
      <c r="S65" s="92">
        <f t="shared" si="71"/>
        <v>0</v>
      </c>
      <c r="T65" s="92">
        <f t="shared" si="71"/>
        <v>0</v>
      </c>
      <c r="U65" s="92"/>
      <c r="AA65" s="154"/>
    </row>
    <row r="66" spans="1:27" x14ac:dyDescent="0.15">
      <c r="A66" s="65" t="s">
        <v>30</v>
      </c>
      <c r="B66" s="90">
        <f t="shared" si="61"/>
        <v>0.98796312401682829</v>
      </c>
      <c r="C66" s="90">
        <f t="shared" si="62"/>
        <v>0.98796312401682829</v>
      </c>
      <c r="D66" s="90">
        <f t="shared" si="63"/>
        <v>0.98796312401682829</v>
      </c>
      <c r="E66" s="90">
        <f t="shared" si="64"/>
        <v>0.98796312401682829</v>
      </c>
      <c r="F66" s="90">
        <f t="shared" si="65"/>
        <v>0.98796312401682829</v>
      </c>
      <c r="G66" s="202">
        <f t="shared" si="66"/>
        <v>0.98796312401682829</v>
      </c>
      <c r="H66" s="202">
        <f t="shared" si="72"/>
        <v>0.98796312401682829</v>
      </c>
      <c r="I66" s="202">
        <f t="shared" si="67"/>
        <v>0.98796312401682829</v>
      </c>
      <c r="J66" s="202">
        <f t="shared" si="68"/>
        <v>0.98796312401682829</v>
      </c>
      <c r="K66" s="202">
        <f t="shared" si="69"/>
        <v>0.98796312401682829</v>
      </c>
      <c r="L66" s="202">
        <f t="shared" si="70"/>
        <v>0.98796312401682829</v>
      </c>
      <c r="M66" s="202">
        <f t="shared" si="73"/>
        <v>0.98796312401682829</v>
      </c>
      <c r="N66" s="202">
        <f t="shared" si="74"/>
        <v>0.98796312401682829</v>
      </c>
      <c r="O66" s="366">
        <f>O67*99.9%</f>
        <v>0</v>
      </c>
      <c r="P66" s="225">
        <f t="shared" si="71"/>
        <v>0</v>
      </c>
      <c r="Q66" s="226">
        <f t="shared" si="71"/>
        <v>0.98796312401682829</v>
      </c>
      <c r="R66" s="226">
        <f t="shared" si="71"/>
        <v>0</v>
      </c>
      <c r="S66" s="226">
        <f t="shared" si="71"/>
        <v>0</v>
      </c>
      <c r="T66" s="226">
        <f t="shared" si="71"/>
        <v>0</v>
      </c>
      <c r="U66" s="226"/>
      <c r="AA66" s="154"/>
    </row>
    <row r="67" spans="1:27" x14ac:dyDescent="0.35">
      <c r="A67" s="40" t="s">
        <v>456</v>
      </c>
      <c r="B67" s="91">
        <f t="shared" si="61"/>
        <v>0.98895207609292113</v>
      </c>
      <c r="C67" s="91">
        <f t="shared" si="62"/>
        <v>0.98895207609292113</v>
      </c>
      <c r="D67" s="91">
        <f t="shared" si="63"/>
        <v>0.98895207609292113</v>
      </c>
      <c r="E67" s="91">
        <f t="shared" si="64"/>
        <v>0.98895207609292113</v>
      </c>
      <c r="F67" s="91">
        <f t="shared" si="65"/>
        <v>0.98895207609292113</v>
      </c>
      <c r="G67" s="203">
        <f t="shared" si="66"/>
        <v>0.98895207609292113</v>
      </c>
      <c r="H67" s="203">
        <f t="shared" si="72"/>
        <v>0.98895207609292113</v>
      </c>
      <c r="I67" s="203">
        <f t="shared" si="67"/>
        <v>0.98895207609292113</v>
      </c>
      <c r="J67" s="203">
        <f t="shared" si="68"/>
        <v>0.98895207609292113</v>
      </c>
      <c r="K67" s="203">
        <f t="shared" si="69"/>
        <v>0.98895207609292113</v>
      </c>
      <c r="L67" s="203">
        <f t="shared" si="70"/>
        <v>0.98895207609292113</v>
      </c>
      <c r="M67" s="203">
        <f t="shared" si="73"/>
        <v>0.98895207609292113</v>
      </c>
      <c r="N67" s="203">
        <f t="shared" si="74"/>
        <v>0.98895207609292113</v>
      </c>
      <c r="O67" s="364">
        <f t="shared" ref="O67:O74" si="77">_xlfn.IFNA(VLOOKUP(A67,$W$52:$Y$86,2,0),"0%")</f>
        <v>0</v>
      </c>
      <c r="P67" s="225">
        <f t="shared" si="71"/>
        <v>0</v>
      </c>
      <c r="Q67" s="226">
        <f t="shared" si="71"/>
        <v>0.98895207609292113</v>
      </c>
      <c r="R67" s="226">
        <f t="shared" si="71"/>
        <v>0</v>
      </c>
      <c r="S67" s="226">
        <f t="shared" si="71"/>
        <v>0</v>
      </c>
      <c r="T67" s="226">
        <f t="shared" si="71"/>
        <v>0</v>
      </c>
      <c r="U67" s="226"/>
      <c r="AA67" s="154"/>
    </row>
    <row r="68" spans="1:27" x14ac:dyDescent="0.15">
      <c r="A68" s="42" t="s">
        <v>48</v>
      </c>
      <c r="B68" s="53">
        <f t="shared" si="61"/>
        <v>4.6826413023596126E-3</v>
      </c>
      <c r="C68" s="53">
        <f t="shared" si="62"/>
        <v>4.6826413023596126E-3</v>
      </c>
      <c r="D68" s="53">
        <f t="shared" si="63"/>
        <v>4.6826413023596126E-3</v>
      </c>
      <c r="E68" s="53">
        <f t="shared" si="64"/>
        <v>4.6826413023596126E-3</v>
      </c>
      <c r="F68" s="53">
        <f t="shared" si="65"/>
        <v>4.6826413023596126E-3</v>
      </c>
      <c r="G68" s="204">
        <f t="shared" si="66"/>
        <v>4.6826413023596126E-3</v>
      </c>
      <c r="H68" s="204">
        <f t="shared" si="72"/>
        <v>4.6826413023596126E-3</v>
      </c>
      <c r="I68" s="204">
        <f t="shared" si="67"/>
        <v>4.6826413023596126E-3</v>
      </c>
      <c r="J68" s="204">
        <f t="shared" si="68"/>
        <v>4.6826413023596126E-3</v>
      </c>
      <c r="K68" s="204">
        <f t="shared" si="69"/>
        <v>4.6826413023596126E-3</v>
      </c>
      <c r="L68" s="204">
        <f t="shared" si="70"/>
        <v>4.6826413023596126E-3</v>
      </c>
      <c r="M68" s="204">
        <f t="shared" si="73"/>
        <v>4.6826413023596126E-3</v>
      </c>
      <c r="N68" s="204">
        <f t="shared" si="74"/>
        <v>4.6826413023596126E-3</v>
      </c>
      <c r="O68" s="364" t="str">
        <f t="shared" si="77"/>
        <v>0%</v>
      </c>
      <c r="P68" s="213">
        <f t="shared" si="71"/>
        <v>0</v>
      </c>
      <c r="Q68" s="92">
        <f t="shared" si="71"/>
        <v>4.6826413023596126E-3</v>
      </c>
      <c r="R68" s="92">
        <f t="shared" si="71"/>
        <v>0</v>
      </c>
      <c r="S68" s="92">
        <f t="shared" si="71"/>
        <v>0</v>
      </c>
      <c r="T68" s="92">
        <f t="shared" si="71"/>
        <v>0</v>
      </c>
      <c r="U68" s="92"/>
      <c r="AA68" s="154"/>
    </row>
    <row r="69" spans="1:27" x14ac:dyDescent="0.15">
      <c r="A69" s="42" t="s">
        <v>49</v>
      </c>
      <c r="B69" s="53">
        <f t="shared" si="61"/>
        <v>1.4021705993536981E-3</v>
      </c>
      <c r="C69" s="53">
        <f t="shared" si="62"/>
        <v>1.4021705993536981E-3</v>
      </c>
      <c r="D69" s="53">
        <f t="shared" si="63"/>
        <v>1.4021705993536981E-3</v>
      </c>
      <c r="E69" s="53">
        <f t="shared" si="64"/>
        <v>1.4021705993536981E-3</v>
      </c>
      <c r="F69" s="53">
        <f t="shared" si="65"/>
        <v>1.4021705993536981E-3</v>
      </c>
      <c r="G69" s="204">
        <f t="shared" si="66"/>
        <v>1.4021705993536981E-3</v>
      </c>
      <c r="H69" s="204">
        <f t="shared" si="72"/>
        <v>1.4021705993536981E-3</v>
      </c>
      <c r="I69" s="204">
        <f t="shared" si="67"/>
        <v>1.4021705993536981E-3</v>
      </c>
      <c r="J69" s="204">
        <f t="shared" si="68"/>
        <v>1.4021705993536981E-3</v>
      </c>
      <c r="K69" s="204">
        <f t="shared" si="69"/>
        <v>1.4021705993536981E-3</v>
      </c>
      <c r="L69" s="204">
        <f t="shared" si="70"/>
        <v>1.4021705993536981E-3</v>
      </c>
      <c r="M69" s="204">
        <f t="shared" si="73"/>
        <v>1.4021705993536981E-3</v>
      </c>
      <c r="N69" s="204">
        <f t="shared" si="74"/>
        <v>1.4021705993536981E-3</v>
      </c>
      <c r="O69" s="364" t="str">
        <f t="shared" si="77"/>
        <v>0%</v>
      </c>
      <c r="P69" s="213">
        <f t="shared" si="71"/>
        <v>0</v>
      </c>
      <c r="Q69" s="92">
        <f t="shared" si="71"/>
        <v>1.4021705993536979E-3</v>
      </c>
      <c r="R69" s="92">
        <f t="shared" si="71"/>
        <v>0</v>
      </c>
      <c r="S69" s="92">
        <f t="shared" si="71"/>
        <v>0</v>
      </c>
      <c r="T69" s="92">
        <f t="shared" si="71"/>
        <v>0</v>
      </c>
      <c r="U69" s="92"/>
      <c r="AA69" s="154"/>
    </row>
    <row r="70" spans="1:27" x14ac:dyDescent="0.15">
      <c r="A70" s="42" t="s">
        <v>50</v>
      </c>
      <c r="B70" s="53">
        <f t="shared" si="61"/>
        <v>0</v>
      </c>
      <c r="C70" s="53">
        <f t="shared" si="62"/>
        <v>0</v>
      </c>
      <c r="D70" s="53">
        <f t="shared" si="63"/>
        <v>0</v>
      </c>
      <c r="E70" s="53">
        <f t="shared" si="64"/>
        <v>0</v>
      </c>
      <c r="F70" s="53">
        <f t="shared" si="65"/>
        <v>0</v>
      </c>
      <c r="G70" s="204">
        <f t="shared" si="66"/>
        <v>0</v>
      </c>
      <c r="H70" s="204">
        <f t="shared" si="72"/>
        <v>0</v>
      </c>
      <c r="I70" s="204">
        <f t="shared" si="67"/>
        <v>0</v>
      </c>
      <c r="J70" s="204">
        <f t="shared" si="68"/>
        <v>0</v>
      </c>
      <c r="K70" s="204">
        <f t="shared" si="69"/>
        <v>0</v>
      </c>
      <c r="L70" s="204">
        <f t="shared" si="70"/>
        <v>0</v>
      </c>
      <c r="M70" s="204">
        <f t="shared" si="73"/>
        <v>0</v>
      </c>
      <c r="N70" s="204">
        <f t="shared" si="74"/>
        <v>0</v>
      </c>
      <c r="O70" s="364" t="str">
        <f t="shared" si="77"/>
        <v>0%</v>
      </c>
      <c r="P70" s="213">
        <f t="shared" si="71"/>
        <v>0</v>
      </c>
      <c r="Q70" s="92">
        <f t="shared" si="71"/>
        <v>0</v>
      </c>
      <c r="R70" s="92">
        <f t="shared" si="71"/>
        <v>0</v>
      </c>
      <c r="S70" s="92">
        <f t="shared" si="71"/>
        <v>0</v>
      </c>
      <c r="T70" s="92">
        <f t="shared" si="71"/>
        <v>0</v>
      </c>
      <c r="U70" s="92"/>
      <c r="AA70" s="154"/>
    </row>
    <row r="71" spans="1:27" x14ac:dyDescent="0.15">
      <c r="A71" s="42" t="s">
        <v>51</v>
      </c>
      <c r="B71" s="53">
        <f t="shared" si="61"/>
        <v>4.9631120053655262E-3</v>
      </c>
      <c r="C71" s="53">
        <f t="shared" si="62"/>
        <v>4.9631120053655262E-3</v>
      </c>
      <c r="D71" s="53">
        <f t="shared" si="63"/>
        <v>4.9631120053655262E-3</v>
      </c>
      <c r="E71" s="53">
        <f t="shared" si="64"/>
        <v>4.9631120053655262E-3</v>
      </c>
      <c r="F71" s="53">
        <f t="shared" si="65"/>
        <v>4.9631120053655262E-3</v>
      </c>
      <c r="G71" s="204">
        <f t="shared" si="66"/>
        <v>4.9631120053655262E-3</v>
      </c>
      <c r="H71" s="204">
        <f t="shared" si="72"/>
        <v>4.9631120053655262E-3</v>
      </c>
      <c r="I71" s="204">
        <f t="shared" si="67"/>
        <v>4.9631120053655262E-3</v>
      </c>
      <c r="J71" s="204">
        <f t="shared" si="68"/>
        <v>4.9631120053655262E-3</v>
      </c>
      <c r="K71" s="204">
        <f t="shared" si="69"/>
        <v>4.9631120053655262E-3</v>
      </c>
      <c r="L71" s="204">
        <f t="shared" si="70"/>
        <v>4.9631120053655262E-3</v>
      </c>
      <c r="M71" s="204">
        <f t="shared" si="73"/>
        <v>4.9631120053655262E-3</v>
      </c>
      <c r="N71" s="204">
        <f t="shared" si="74"/>
        <v>4.9631120053655262E-3</v>
      </c>
      <c r="O71" s="364" t="str">
        <f t="shared" si="77"/>
        <v>0%</v>
      </c>
      <c r="P71" s="213">
        <f t="shared" ref="P71:T86" si="78">IF(P$53=0,0%,SUMPRODUCT(($B$50:$O$50=P$50)*$B$53:$O$53*$B71:$O71)/P$53)</f>
        <v>0</v>
      </c>
      <c r="Q71" s="92">
        <f t="shared" si="78"/>
        <v>4.9631120053655262E-3</v>
      </c>
      <c r="R71" s="92">
        <f t="shared" si="78"/>
        <v>0</v>
      </c>
      <c r="S71" s="92">
        <f t="shared" si="78"/>
        <v>0</v>
      </c>
      <c r="T71" s="92">
        <f t="shared" si="78"/>
        <v>0</v>
      </c>
      <c r="U71" s="92"/>
      <c r="AA71" s="154"/>
    </row>
    <row r="72" spans="1:27" x14ac:dyDescent="0.15">
      <c r="A72" s="42" t="s">
        <v>455</v>
      </c>
      <c r="B72" s="53">
        <f t="shared" si="61"/>
        <v>0</v>
      </c>
      <c r="C72" s="53">
        <f t="shared" si="62"/>
        <v>0</v>
      </c>
      <c r="D72" s="53">
        <f t="shared" si="63"/>
        <v>0</v>
      </c>
      <c r="E72" s="53">
        <f t="shared" si="64"/>
        <v>0</v>
      </c>
      <c r="F72" s="53">
        <f t="shared" si="65"/>
        <v>0</v>
      </c>
      <c r="G72" s="204">
        <f t="shared" si="66"/>
        <v>0</v>
      </c>
      <c r="H72" s="204">
        <f t="shared" si="72"/>
        <v>0</v>
      </c>
      <c r="I72" s="204">
        <f t="shared" si="67"/>
        <v>0</v>
      </c>
      <c r="J72" s="204">
        <f t="shared" si="68"/>
        <v>0</v>
      </c>
      <c r="K72" s="204">
        <f t="shared" si="69"/>
        <v>0</v>
      </c>
      <c r="L72" s="204">
        <f t="shared" si="70"/>
        <v>0</v>
      </c>
      <c r="M72" s="204">
        <f t="shared" si="73"/>
        <v>0</v>
      </c>
      <c r="N72" s="204">
        <f t="shared" si="74"/>
        <v>0</v>
      </c>
      <c r="O72" s="364" t="str">
        <f t="shared" si="77"/>
        <v>0%</v>
      </c>
      <c r="P72" s="213">
        <f t="shared" si="78"/>
        <v>0</v>
      </c>
      <c r="Q72" s="92">
        <f t="shared" si="78"/>
        <v>0</v>
      </c>
      <c r="R72" s="92">
        <f t="shared" si="78"/>
        <v>0</v>
      </c>
      <c r="S72" s="92">
        <f t="shared" si="78"/>
        <v>0</v>
      </c>
      <c r="T72" s="92">
        <f t="shared" si="78"/>
        <v>0</v>
      </c>
      <c r="U72" s="92"/>
      <c r="AA72" s="154"/>
    </row>
    <row r="73" spans="1:27" x14ac:dyDescent="0.15">
      <c r="A73" s="72" t="s">
        <v>29</v>
      </c>
      <c r="B73" s="61">
        <f t="shared" si="61"/>
        <v>5.6216084385098467E-3</v>
      </c>
      <c r="C73" s="61">
        <f t="shared" si="62"/>
        <v>5.6216084385098467E-3</v>
      </c>
      <c r="D73" s="61">
        <f t="shared" si="63"/>
        <v>5.6216084385098467E-3</v>
      </c>
      <c r="E73" s="61">
        <f t="shared" si="64"/>
        <v>5.6216084385098467E-3</v>
      </c>
      <c r="F73" s="61">
        <f t="shared" si="65"/>
        <v>5.6216084385098467E-3</v>
      </c>
      <c r="G73" s="205">
        <f t="shared" si="66"/>
        <v>5.6216084385098467E-3</v>
      </c>
      <c r="H73" s="205">
        <f t="shared" si="72"/>
        <v>5.6216084385098467E-3</v>
      </c>
      <c r="I73" s="205">
        <f t="shared" si="67"/>
        <v>5.6216084385098467E-3</v>
      </c>
      <c r="J73" s="205">
        <f t="shared" si="68"/>
        <v>5.6216084385098467E-3</v>
      </c>
      <c r="K73" s="205">
        <f t="shared" si="69"/>
        <v>5.6216084385098467E-3</v>
      </c>
      <c r="L73" s="205">
        <f t="shared" si="70"/>
        <v>5.6216084385098467E-3</v>
      </c>
      <c r="M73" s="205">
        <f t="shared" si="73"/>
        <v>5.6216084385098467E-3</v>
      </c>
      <c r="N73" s="205">
        <f t="shared" si="74"/>
        <v>5.6216084385098467E-3</v>
      </c>
      <c r="O73" s="364" t="str">
        <f t="shared" si="77"/>
        <v>0%</v>
      </c>
      <c r="P73" s="213">
        <f t="shared" si="78"/>
        <v>0</v>
      </c>
      <c r="Q73" s="92">
        <f t="shared" si="78"/>
        <v>5.6216084385098475E-3</v>
      </c>
      <c r="R73" s="92">
        <f t="shared" si="78"/>
        <v>0</v>
      </c>
      <c r="S73" s="92">
        <f t="shared" si="78"/>
        <v>0</v>
      </c>
      <c r="T73" s="92">
        <f t="shared" si="78"/>
        <v>0</v>
      </c>
      <c r="U73" s="92"/>
      <c r="AA73" s="154"/>
    </row>
    <row r="74" spans="1:27" x14ac:dyDescent="0.15">
      <c r="A74" s="76" t="s">
        <v>28</v>
      </c>
      <c r="B74" s="93">
        <f t="shared" si="61"/>
        <v>0</v>
      </c>
      <c r="C74" s="93">
        <f t="shared" si="62"/>
        <v>0</v>
      </c>
      <c r="D74" s="93">
        <f t="shared" si="63"/>
        <v>0</v>
      </c>
      <c r="E74" s="93">
        <f t="shared" si="64"/>
        <v>0</v>
      </c>
      <c r="F74" s="93">
        <f t="shared" si="65"/>
        <v>0</v>
      </c>
      <c r="G74" s="206">
        <f t="shared" si="66"/>
        <v>0</v>
      </c>
      <c r="H74" s="206">
        <f t="shared" si="72"/>
        <v>0</v>
      </c>
      <c r="I74" s="206">
        <f t="shared" si="67"/>
        <v>0</v>
      </c>
      <c r="J74" s="206">
        <f t="shared" si="68"/>
        <v>0</v>
      </c>
      <c r="K74" s="206">
        <f t="shared" si="69"/>
        <v>0</v>
      </c>
      <c r="L74" s="206">
        <f t="shared" si="70"/>
        <v>0</v>
      </c>
      <c r="M74" s="206">
        <f t="shared" si="73"/>
        <v>0</v>
      </c>
      <c r="N74" s="206">
        <f t="shared" si="74"/>
        <v>0</v>
      </c>
      <c r="O74" s="364" t="str">
        <f t="shared" si="77"/>
        <v>0%</v>
      </c>
      <c r="P74" s="213">
        <f t="shared" si="78"/>
        <v>0</v>
      </c>
      <c r="Q74" s="92">
        <f t="shared" si="78"/>
        <v>0</v>
      </c>
      <c r="R74" s="92">
        <f t="shared" si="78"/>
        <v>0</v>
      </c>
      <c r="S74" s="92">
        <f t="shared" si="78"/>
        <v>0</v>
      </c>
      <c r="T74" s="92">
        <f t="shared" si="78"/>
        <v>0</v>
      </c>
      <c r="U74" s="92"/>
      <c r="AA74" s="154"/>
    </row>
    <row r="75" spans="1:27" x14ac:dyDescent="0.15">
      <c r="A75" s="65" t="s">
        <v>37</v>
      </c>
      <c r="B75" s="39">
        <f t="shared" si="61"/>
        <v>0.99958781049935963</v>
      </c>
      <c r="C75" s="39">
        <f t="shared" si="62"/>
        <v>0.99958781049935963</v>
      </c>
      <c r="D75" s="39">
        <f t="shared" si="63"/>
        <v>0.99958781049935963</v>
      </c>
      <c r="E75" s="39">
        <f t="shared" si="64"/>
        <v>0.99958781049935963</v>
      </c>
      <c r="F75" s="39">
        <f t="shared" si="65"/>
        <v>0.99958781049935963</v>
      </c>
      <c r="G75" s="207">
        <f t="shared" si="66"/>
        <v>0.99958781049935963</v>
      </c>
      <c r="H75" s="207">
        <f t="shared" si="72"/>
        <v>0.99958781049935963</v>
      </c>
      <c r="I75" s="207">
        <f t="shared" si="67"/>
        <v>0.99958781049935963</v>
      </c>
      <c r="J75" s="207">
        <f t="shared" si="68"/>
        <v>0.99958781049935963</v>
      </c>
      <c r="K75" s="207">
        <f t="shared" si="69"/>
        <v>0.99958781049935963</v>
      </c>
      <c r="L75" s="207">
        <f t="shared" si="70"/>
        <v>0.99958781049935963</v>
      </c>
      <c r="M75" s="207">
        <f t="shared" si="73"/>
        <v>0.99958781049935963</v>
      </c>
      <c r="N75" s="207">
        <f t="shared" si="74"/>
        <v>0.99958781049935963</v>
      </c>
      <c r="O75" s="366">
        <f>O76*99.96%</f>
        <v>0</v>
      </c>
      <c r="P75" s="225">
        <f t="shared" si="78"/>
        <v>0</v>
      </c>
      <c r="Q75" s="226">
        <f t="shared" si="78"/>
        <v>0.99958781049935963</v>
      </c>
      <c r="R75" s="226">
        <f t="shared" si="78"/>
        <v>0</v>
      </c>
      <c r="S75" s="226">
        <f t="shared" si="78"/>
        <v>0</v>
      </c>
      <c r="T75" s="226">
        <f t="shared" si="78"/>
        <v>0</v>
      </c>
      <c r="U75" s="226"/>
      <c r="AA75" s="154"/>
    </row>
    <row r="76" spans="1:27" x14ac:dyDescent="0.35">
      <c r="A76" s="40" t="s">
        <v>458</v>
      </c>
      <c r="B76" s="41">
        <f t="shared" si="61"/>
        <v>0.99998780562160838</v>
      </c>
      <c r="C76" s="41">
        <f t="shared" si="62"/>
        <v>0.99998780562160838</v>
      </c>
      <c r="D76" s="41">
        <f t="shared" si="63"/>
        <v>0.99998780562160838</v>
      </c>
      <c r="E76" s="41">
        <f t="shared" si="64"/>
        <v>0.99998780562160838</v>
      </c>
      <c r="F76" s="41">
        <f t="shared" si="65"/>
        <v>0.99998780562160838</v>
      </c>
      <c r="G76" s="208">
        <f t="shared" si="66"/>
        <v>0.99998780562160838</v>
      </c>
      <c r="H76" s="208">
        <f t="shared" si="72"/>
        <v>0.99998780562160838</v>
      </c>
      <c r="I76" s="208">
        <f t="shared" si="67"/>
        <v>0.99998780562160838</v>
      </c>
      <c r="J76" s="208">
        <f t="shared" si="68"/>
        <v>0.99998780562160838</v>
      </c>
      <c r="K76" s="208">
        <f t="shared" si="69"/>
        <v>0.99998780562160838</v>
      </c>
      <c r="L76" s="208">
        <f t="shared" si="70"/>
        <v>0.99998780562160838</v>
      </c>
      <c r="M76" s="208">
        <f t="shared" si="73"/>
        <v>0.99998780562160838</v>
      </c>
      <c r="N76" s="208">
        <f t="shared" si="74"/>
        <v>0.99998780562160838</v>
      </c>
      <c r="O76" s="364">
        <f t="shared" ref="O76:O83" si="79">_xlfn.IFNA(VLOOKUP(A76,$W$52:$Y$86,2,0),"0%")</f>
        <v>0</v>
      </c>
      <c r="P76" s="225">
        <f t="shared" si="78"/>
        <v>0</v>
      </c>
      <c r="Q76" s="226">
        <f t="shared" si="78"/>
        <v>0.99998780562160838</v>
      </c>
      <c r="R76" s="226">
        <f t="shared" si="78"/>
        <v>0</v>
      </c>
      <c r="S76" s="226">
        <f t="shared" si="78"/>
        <v>0</v>
      </c>
      <c r="T76" s="226">
        <f t="shared" si="78"/>
        <v>0</v>
      </c>
      <c r="U76" s="226"/>
      <c r="AA76" s="154"/>
    </row>
    <row r="77" spans="1:27" x14ac:dyDescent="0.15">
      <c r="A77" s="42" t="s">
        <v>52</v>
      </c>
      <c r="B77" s="53">
        <f t="shared" si="61"/>
        <v>0</v>
      </c>
      <c r="C77" s="53">
        <f t="shared" si="62"/>
        <v>0</v>
      </c>
      <c r="D77" s="53">
        <f t="shared" si="63"/>
        <v>0</v>
      </c>
      <c r="E77" s="53">
        <f t="shared" si="64"/>
        <v>0</v>
      </c>
      <c r="F77" s="53">
        <f t="shared" si="65"/>
        <v>0</v>
      </c>
      <c r="G77" s="204">
        <f t="shared" si="66"/>
        <v>0</v>
      </c>
      <c r="H77" s="204">
        <f t="shared" si="72"/>
        <v>0</v>
      </c>
      <c r="I77" s="204">
        <f t="shared" si="67"/>
        <v>0</v>
      </c>
      <c r="J77" s="204">
        <f t="shared" si="68"/>
        <v>0</v>
      </c>
      <c r="K77" s="204">
        <f t="shared" si="69"/>
        <v>0</v>
      </c>
      <c r="L77" s="204">
        <f t="shared" si="70"/>
        <v>0</v>
      </c>
      <c r="M77" s="204">
        <f t="shared" si="73"/>
        <v>0</v>
      </c>
      <c r="N77" s="204">
        <f t="shared" si="74"/>
        <v>0</v>
      </c>
      <c r="O77" s="364" t="str">
        <f t="shared" si="79"/>
        <v>0%</v>
      </c>
      <c r="P77" s="213">
        <f t="shared" si="78"/>
        <v>0</v>
      </c>
      <c r="Q77" s="92">
        <f t="shared" si="78"/>
        <v>0</v>
      </c>
      <c r="R77" s="92">
        <f t="shared" si="78"/>
        <v>0</v>
      </c>
      <c r="S77" s="92">
        <f t="shared" si="78"/>
        <v>0</v>
      </c>
      <c r="T77" s="92">
        <f t="shared" si="78"/>
        <v>0</v>
      </c>
      <c r="U77" s="92"/>
      <c r="AA77" s="154"/>
    </row>
    <row r="78" spans="1:27" x14ac:dyDescent="0.15">
      <c r="A78" s="42" t="s">
        <v>545</v>
      </c>
      <c r="B78" s="53">
        <f t="shared" si="61"/>
        <v>0</v>
      </c>
      <c r="C78" s="53">
        <f t="shared" si="62"/>
        <v>0</v>
      </c>
      <c r="D78" s="53">
        <f t="shared" si="63"/>
        <v>0</v>
      </c>
      <c r="E78" s="53">
        <f t="shared" si="64"/>
        <v>0</v>
      </c>
      <c r="F78" s="53">
        <f t="shared" si="65"/>
        <v>0</v>
      </c>
      <c r="G78" s="204">
        <f t="shared" si="66"/>
        <v>0</v>
      </c>
      <c r="H78" s="204">
        <f t="shared" si="72"/>
        <v>0</v>
      </c>
      <c r="I78" s="204">
        <f t="shared" si="67"/>
        <v>0</v>
      </c>
      <c r="J78" s="204">
        <f t="shared" si="68"/>
        <v>0</v>
      </c>
      <c r="K78" s="204">
        <f t="shared" si="69"/>
        <v>0</v>
      </c>
      <c r="L78" s="204">
        <f t="shared" si="70"/>
        <v>0</v>
      </c>
      <c r="M78" s="204">
        <f t="shared" si="73"/>
        <v>0</v>
      </c>
      <c r="N78" s="204">
        <f t="shared" si="74"/>
        <v>0</v>
      </c>
      <c r="O78" s="364" t="str">
        <f t="shared" si="79"/>
        <v>0%</v>
      </c>
      <c r="P78" s="213">
        <f t="shared" si="78"/>
        <v>0</v>
      </c>
      <c r="Q78" s="92">
        <f t="shared" si="78"/>
        <v>0</v>
      </c>
      <c r="R78" s="92">
        <f t="shared" si="78"/>
        <v>0</v>
      </c>
      <c r="S78" s="92">
        <f t="shared" si="78"/>
        <v>0</v>
      </c>
      <c r="T78" s="92">
        <f t="shared" si="78"/>
        <v>0</v>
      </c>
      <c r="U78" s="92"/>
      <c r="AA78" s="154"/>
    </row>
    <row r="79" spans="1:27" x14ac:dyDescent="0.15">
      <c r="A79" s="42" t="s">
        <v>544</v>
      </c>
      <c r="B79" s="53">
        <f t="shared" si="61"/>
        <v>1.2194378391561489E-5</v>
      </c>
      <c r="C79" s="53">
        <f t="shared" si="62"/>
        <v>1.2194378391561489E-5</v>
      </c>
      <c r="D79" s="53">
        <f t="shared" si="63"/>
        <v>1.2194378391561489E-5</v>
      </c>
      <c r="E79" s="53">
        <f t="shared" si="64"/>
        <v>1.2194378391561489E-5</v>
      </c>
      <c r="F79" s="53">
        <f t="shared" si="65"/>
        <v>1.2194378391561489E-5</v>
      </c>
      <c r="G79" s="204">
        <f t="shared" si="66"/>
        <v>1.2194378391561489E-5</v>
      </c>
      <c r="H79" s="204">
        <f t="shared" si="72"/>
        <v>1.2194378391561489E-5</v>
      </c>
      <c r="I79" s="204">
        <f t="shared" si="67"/>
        <v>1.2194378391561489E-5</v>
      </c>
      <c r="J79" s="204">
        <f t="shared" si="68"/>
        <v>1.2194378391561489E-5</v>
      </c>
      <c r="K79" s="204">
        <f t="shared" si="69"/>
        <v>1.2194378391561489E-5</v>
      </c>
      <c r="L79" s="204">
        <f t="shared" si="70"/>
        <v>1.2194378391561489E-5</v>
      </c>
      <c r="M79" s="204">
        <f t="shared" si="73"/>
        <v>1.2194378391561489E-5</v>
      </c>
      <c r="N79" s="204">
        <f t="shared" si="74"/>
        <v>1.2194378391561489E-5</v>
      </c>
      <c r="O79" s="364" t="str">
        <f t="shared" si="79"/>
        <v>0%</v>
      </c>
      <c r="P79" s="213">
        <f t="shared" si="78"/>
        <v>0</v>
      </c>
      <c r="Q79" s="92">
        <f t="shared" si="78"/>
        <v>1.2194378391561489E-5</v>
      </c>
      <c r="R79" s="92">
        <f t="shared" si="78"/>
        <v>0</v>
      </c>
      <c r="S79" s="92">
        <f t="shared" si="78"/>
        <v>0</v>
      </c>
      <c r="T79" s="92">
        <f t="shared" si="78"/>
        <v>0</v>
      </c>
      <c r="U79" s="92"/>
      <c r="AA79" s="154"/>
    </row>
    <row r="80" spans="1:27" x14ac:dyDescent="0.15">
      <c r="A80" s="42" t="s">
        <v>53</v>
      </c>
      <c r="B80" s="53">
        <f t="shared" si="61"/>
        <v>0</v>
      </c>
      <c r="C80" s="53">
        <f t="shared" si="62"/>
        <v>0</v>
      </c>
      <c r="D80" s="53">
        <f t="shared" si="63"/>
        <v>0</v>
      </c>
      <c r="E80" s="53">
        <f t="shared" si="64"/>
        <v>0</v>
      </c>
      <c r="F80" s="53">
        <f t="shared" si="65"/>
        <v>0</v>
      </c>
      <c r="G80" s="204">
        <f t="shared" si="66"/>
        <v>0</v>
      </c>
      <c r="H80" s="204">
        <f t="shared" si="72"/>
        <v>0</v>
      </c>
      <c r="I80" s="204">
        <f t="shared" si="67"/>
        <v>0</v>
      </c>
      <c r="J80" s="204">
        <f t="shared" si="68"/>
        <v>0</v>
      </c>
      <c r="K80" s="204">
        <f t="shared" si="69"/>
        <v>0</v>
      </c>
      <c r="L80" s="204">
        <f t="shared" si="70"/>
        <v>0</v>
      </c>
      <c r="M80" s="204">
        <f t="shared" si="73"/>
        <v>0</v>
      </c>
      <c r="N80" s="204">
        <f t="shared" si="74"/>
        <v>0</v>
      </c>
      <c r="O80" s="364" t="str">
        <f t="shared" si="79"/>
        <v>0%</v>
      </c>
      <c r="P80" s="213">
        <f t="shared" si="78"/>
        <v>0</v>
      </c>
      <c r="Q80" s="92">
        <f t="shared" si="78"/>
        <v>0</v>
      </c>
      <c r="R80" s="92">
        <f t="shared" si="78"/>
        <v>0</v>
      </c>
      <c r="S80" s="92">
        <f t="shared" si="78"/>
        <v>0</v>
      </c>
      <c r="T80" s="92">
        <f t="shared" si="78"/>
        <v>0</v>
      </c>
      <c r="U80" s="92"/>
      <c r="AA80" s="154"/>
    </row>
    <row r="81" spans="1:27" x14ac:dyDescent="0.15">
      <c r="A81" s="42" t="s">
        <v>54</v>
      </c>
      <c r="B81" s="53">
        <f t="shared" si="61"/>
        <v>0</v>
      </c>
      <c r="C81" s="53">
        <f t="shared" si="62"/>
        <v>0</v>
      </c>
      <c r="D81" s="53">
        <f t="shared" si="63"/>
        <v>0</v>
      </c>
      <c r="E81" s="53">
        <f t="shared" si="64"/>
        <v>0</v>
      </c>
      <c r="F81" s="53">
        <f t="shared" si="65"/>
        <v>0</v>
      </c>
      <c r="G81" s="204">
        <f t="shared" si="66"/>
        <v>0</v>
      </c>
      <c r="H81" s="204">
        <f t="shared" si="72"/>
        <v>0</v>
      </c>
      <c r="I81" s="204">
        <f t="shared" si="67"/>
        <v>0</v>
      </c>
      <c r="J81" s="204">
        <f t="shared" si="68"/>
        <v>0</v>
      </c>
      <c r="K81" s="204">
        <f t="shared" si="69"/>
        <v>0</v>
      </c>
      <c r="L81" s="204">
        <f t="shared" si="70"/>
        <v>0</v>
      </c>
      <c r="M81" s="204">
        <f t="shared" si="73"/>
        <v>0</v>
      </c>
      <c r="N81" s="204">
        <f t="shared" si="74"/>
        <v>0</v>
      </c>
      <c r="O81" s="364" t="str">
        <f t="shared" si="79"/>
        <v>0%</v>
      </c>
      <c r="P81" s="213">
        <f t="shared" si="78"/>
        <v>0</v>
      </c>
      <c r="Q81" s="92">
        <f t="shared" si="78"/>
        <v>0</v>
      </c>
      <c r="R81" s="92">
        <f t="shared" si="78"/>
        <v>0</v>
      </c>
      <c r="S81" s="92">
        <f t="shared" si="78"/>
        <v>0</v>
      </c>
      <c r="T81" s="92">
        <f t="shared" si="78"/>
        <v>0</v>
      </c>
      <c r="U81" s="92"/>
      <c r="AA81" s="154"/>
    </row>
    <row r="82" spans="1:27" x14ac:dyDescent="0.15">
      <c r="A82" s="72" t="s">
        <v>38</v>
      </c>
      <c r="B82" s="61">
        <f t="shared" si="61"/>
        <v>0</v>
      </c>
      <c r="C82" s="61">
        <f t="shared" si="62"/>
        <v>0</v>
      </c>
      <c r="D82" s="61">
        <f t="shared" si="63"/>
        <v>0</v>
      </c>
      <c r="E82" s="61">
        <f t="shared" si="64"/>
        <v>0</v>
      </c>
      <c r="F82" s="61">
        <f t="shared" si="65"/>
        <v>0</v>
      </c>
      <c r="G82" s="205">
        <f t="shared" si="66"/>
        <v>0</v>
      </c>
      <c r="H82" s="205">
        <f t="shared" si="72"/>
        <v>0</v>
      </c>
      <c r="I82" s="205">
        <f t="shared" si="67"/>
        <v>0</v>
      </c>
      <c r="J82" s="205">
        <f t="shared" si="68"/>
        <v>0</v>
      </c>
      <c r="K82" s="205">
        <f t="shared" si="69"/>
        <v>0</v>
      </c>
      <c r="L82" s="205">
        <f t="shared" si="70"/>
        <v>0</v>
      </c>
      <c r="M82" s="205">
        <f t="shared" si="73"/>
        <v>0</v>
      </c>
      <c r="N82" s="205">
        <f t="shared" si="74"/>
        <v>0</v>
      </c>
      <c r="O82" s="364" t="str">
        <f t="shared" si="79"/>
        <v>0%</v>
      </c>
      <c r="P82" s="213">
        <f t="shared" si="78"/>
        <v>0</v>
      </c>
      <c r="Q82" s="92">
        <f t="shared" si="78"/>
        <v>0</v>
      </c>
      <c r="R82" s="92">
        <f t="shared" si="78"/>
        <v>0</v>
      </c>
      <c r="S82" s="92">
        <f t="shared" si="78"/>
        <v>0</v>
      </c>
      <c r="T82" s="92">
        <f t="shared" si="78"/>
        <v>0</v>
      </c>
      <c r="U82" s="92"/>
      <c r="AA82" s="154"/>
    </row>
    <row r="83" spans="1:27" x14ac:dyDescent="0.15">
      <c r="A83" s="76" t="s">
        <v>28</v>
      </c>
      <c r="B83" s="93">
        <f t="shared" si="61"/>
        <v>0</v>
      </c>
      <c r="C83" s="93">
        <f t="shared" si="62"/>
        <v>0</v>
      </c>
      <c r="D83" s="93">
        <f t="shared" si="63"/>
        <v>0</v>
      </c>
      <c r="E83" s="93">
        <f t="shared" si="64"/>
        <v>0</v>
      </c>
      <c r="F83" s="93">
        <f t="shared" si="65"/>
        <v>0</v>
      </c>
      <c r="G83" s="206">
        <f t="shared" si="66"/>
        <v>0</v>
      </c>
      <c r="H83" s="206">
        <f t="shared" si="72"/>
        <v>0</v>
      </c>
      <c r="I83" s="206">
        <f t="shared" si="67"/>
        <v>0</v>
      </c>
      <c r="J83" s="206">
        <f t="shared" si="68"/>
        <v>0</v>
      </c>
      <c r="K83" s="206">
        <f t="shared" si="69"/>
        <v>0</v>
      </c>
      <c r="L83" s="206">
        <f t="shared" si="70"/>
        <v>0</v>
      </c>
      <c r="M83" s="206">
        <f t="shared" si="73"/>
        <v>0</v>
      </c>
      <c r="N83" s="206">
        <f t="shared" si="74"/>
        <v>0</v>
      </c>
      <c r="O83" s="364" t="str">
        <f t="shared" si="79"/>
        <v>0%</v>
      </c>
      <c r="P83" s="213">
        <f t="shared" si="78"/>
        <v>0</v>
      </c>
      <c r="Q83" s="92">
        <f t="shared" si="78"/>
        <v>0</v>
      </c>
      <c r="R83" s="92">
        <f t="shared" si="78"/>
        <v>0</v>
      </c>
      <c r="S83" s="92">
        <f t="shared" si="78"/>
        <v>0</v>
      </c>
      <c r="T83" s="92">
        <f t="shared" si="78"/>
        <v>0</v>
      </c>
      <c r="U83" s="92"/>
      <c r="AA83" s="154"/>
    </row>
    <row r="84" spans="1:27" x14ac:dyDescent="0.15">
      <c r="A84" s="65" t="s">
        <v>36</v>
      </c>
      <c r="B84" s="39">
        <f t="shared" si="61"/>
        <v>0.99915858789098222</v>
      </c>
      <c r="C84" s="39">
        <f t="shared" si="62"/>
        <v>0.99915858789098222</v>
      </c>
      <c r="D84" s="39">
        <f t="shared" si="63"/>
        <v>0.99915858789098222</v>
      </c>
      <c r="E84" s="39">
        <f t="shared" si="64"/>
        <v>0.99915858789098222</v>
      </c>
      <c r="F84" s="39">
        <f t="shared" si="65"/>
        <v>0.99915858789098222</v>
      </c>
      <c r="G84" s="207">
        <f t="shared" si="66"/>
        <v>0.99915858789098222</v>
      </c>
      <c r="H84" s="207">
        <f t="shared" si="72"/>
        <v>0.99915858789098222</v>
      </c>
      <c r="I84" s="207">
        <f t="shared" si="67"/>
        <v>0.99915858789098222</v>
      </c>
      <c r="J84" s="207">
        <f t="shared" si="68"/>
        <v>0.99915858789098222</v>
      </c>
      <c r="K84" s="207">
        <f t="shared" si="69"/>
        <v>0.99915858789098222</v>
      </c>
      <c r="L84" s="207">
        <f t="shared" si="70"/>
        <v>0.99915858789098222</v>
      </c>
      <c r="M84" s="207">
        <f t="shared" si="73"/>
        <v>0.99915858789098222</v>
      </c>
      <c r="N84" s="207">
        <f t="shared" si="74"/>
        <v>0.99915858789098222</v>
      </c>
      <c r="O84" s="364">
        <f>O85</f>
        <v>0</v>
      </c>
      <c r="P84" s="225">
        <f t="shared" si="78"/>
        <v>0</v>
      </c>
      <c r="Q84" s="226">
        <f t="shared" si="78"/>
        <v>0.99915858789098233</v>
      </c>
      <c r="R84" s="226">
        <f t="shared" si="78"/>
        <v>0</v>
      </c>
      <c r="S84" s="226">
        <f t="shared" si="78"/>
        <v>0</v>
      </c>
      <c r="T84" s="226">
        <f t="shared" si="78"/>
        <v>0</v>
      </c>
      <c r="U84" s="226"/>
      <c r="AA84" s="154"/>
    </row>
    <row r="85" spans="1:27" x14ac:dyDescent="0.35">
      <c r="A85" s="40" t="s">
        <v>460</v>
      </c>
      <c r="B85" s="41">
        <f t="shared" si="61"/>
        <v>0.99915858789098222</v>
      </c>
      <c r="C85" s="41">
        <f t="shared" si="62"/>
        <v>0.99915858789098222</v>
      </c>
      <c r="D85" s="41">
        <f t="shared" si="63"/>
        <v>0.99915858789098222</v>
      </c>
      <c r="E85" s="41">
        <f t="shared" si="64"/>
        <v>0.99915858789098222</v>
      </c>
      <c r="F85" s="41">
        <f t="shared" si="65"/>
        <v>0.99915858789098222</v>
      </c>
      <c r="G85" s="208">
        <f t="shared" si="66"/>
        <v>0.99915858789098222</v>
      </c>
      <c r="H85" s="208">
        <f t="shared" si="72"/>
        <v>0.99915858789098222</v>
      </c>
      <c r="I85" s="208">
        <f t="shared" si="67"/>
        <v>0.99915858789098222</v>
      </c>
      <c r="J85" s="208">
        <f t="shared" si="68"/>
        <v>0.99915858789098222</v>
      </c>
      <c r="K85" s="208">
        <f t="shared" si="69"/>
        <v>0.99915858789098222</v>
      </c>
      <c r="L85" s="208">
        <f t="shared" si="70"/>
        <v>0.99915858789098222</v>
      </c>
      <c r="M85" s="208">
        <f t="shared" si="73"/>
        <v>0.99915858789098222</v>
      </c>
      <c r="N85" s="208">
        <f t="shared" si="74"/>
        <v>0.99915858789098222</v>
      </c>
      <c r="O85" s="364">
        <f t="shared" ref="O85:O94" si="80">_xlfn.IFNA(VLOOKUP(A85,$W$52:$Y$86,2,0),"0%")</f>
        <v>0</v>
      </c>
      <c r="P85" s="225">
        <f t="shared" si="78"/>
        <v>0</v>
      </c>
      <c r="Q85" s="226">
        <f t="shared" si="78"/>
        <v>0.99915858789098233</v>
      </c>
      <c r="R85" s="226">
        <f t="shared" si="78"/>
        <v>0</v>
      </c>
      <c r="S85" s="226">
        <f t="shared" si="78"/>
        <v>0</v>
      </c>
      <c r="T85" s="226">
        <f t="shared" si="78"/>
        <v>0</v>
      </c>
      <c r="U85" s="226"/>
      <c r="AA85" s="154"/>
    </row>
    <row r="86" spans="1:27" x14ac:dyDescent="0.15">
      <c r="A86" s="42" t="s">
        <v>55</v>
      </c>
      <c r="B86" s="53">
        <f t="shared" si="61"/>
        <v>0</v>
      </c>
      <c r="C86" s="53">
        <f t="shared" si="62"/>
        <v>0</v>
      </c>
      <c r="D86" s="53">
        <f t="shared" si="63"/>
        <v>0</v>
      </c>
      <c r="E86" s="53">
        <f t="shared" si="64"/>
        <v>0</v>
      </c>
      <c r="F86" s="53">
        <f t="shared" si="65"/>
        <v>0</v>
      </c>
      <c r="G86" s="204">
        <f t="shared" si="66"/>
        <v>0</v>
      </c>
      <c r="H86" s="204">
        <f t="shared" si="72"/>
        <v>0</v>
      </c>
      <c r="I86" s="204">
        <f t="shared" si="67"/>
        <v>0</v>
      </c>
      <c r="J86" s="204">
        <f t="shared" si="68"/>
        <v>0</v>
      </c>
      <c r="K86" s="204">
        <f t="shared" si="69"/>
        <v>0</v>
      </c>
      <c r="L86" s="204">
        <f t="shared" si="70"/>
        <v>0</v>
      </c>
      <c r="M86" s="204">
        <f t="shared" si="73"/>
        <v>0</v>
      </c>
      <c r="N86" s="204">
        <f t="shared" si="74"/>
        <v>0</v>
      </c>
      <c r="O86" s="364" t="str">
        <f t="shared" si="80"/>
        <v>0%</v>
      </c>
      <c r="P86" s="213">
        <f t="shared" si="78"/>
        <v>0</v>
      </c>
      <c r="Q86" s="92">
        <f t="shared" si="78"/>
        <v>0</v>
      </c>
      <c r="R86" s="92">
        <f t="shared" si="78"/>
        <v>0</v>
      </c>
      <c r="S86" s="92">
        <f t="shared" si="78"/>
        <v>0</v>
      </c>
      <c r="T86" s="92">
        <f t="shared" si="78"/>
        <v>0</v>
      </c>
      <c r="U86" s="92"/>
      <c r="AA86" s="154"/>
    </row>
    <row r="87" spans="1:27" x14ac:dyDescent="0.15">
      <c r="A87" s="42" t="s">
        <v>56</v>
      </c>
      <c r="B87" s="53">
        <f t="shared" si="61"/>
        <v>6.0971891957807449E-5</v>
      </c>
      <c r="C87" s="53">
        <f t="shared" si="62"/>
        <v>6.0971891957807449E-5</v>
      </c>
      <c r="D87" s="53">
        <f t="shared" si="63"/>
        <v>6.0971891957807449E-5</v>
      </c>
      <c r="E87" s="53">
        <f t="shared" si="64"/>
        <v>6.0971891957807449E-5</v>
      </c>
      <c r="F87" s="53">
        <f t="shared" si="65"/>
        <v>6.0971891957807449E-5</v>
      </c>
      <c r="G87" s="204">
        <f t="shared" si="66"/>
        <v>6.0971891957807449E-5</v>
      </c>
      <c r="H87" s="204">
        <f t="shared" si="72"/>
        <v>6.0971891957807449E-5</v>
      </c>
      <c r="I87" s="204">
        <f t="shared" si="67"/>
        <v>6.0971891957807449E-5</v>
      </c>
      <c r="J87" s="204">
        <f t="shared" si="68"/>
        <v>6.0971891957807449E-5</v>
      </c>
      <c r="K87" s="204">
        <f t="shared" si="69"/>
        <v>6.0971891957807449E-5</v>
      </c>
      <c r="L87" s="204">
        <f t="shared" si="70"/>
        <v>6.0971891957807449E-5</v>
      </c>
      <c r="M87" s="204">
        <f t="shared" si="73"/>
        <v>6.0971891957807449E-5</v>
      </c>
      <c r="N87" s="204">
        <f t="shared" si="74"/>
        <v>6.0971891957807449E-5</v>
      </c>
      <c r="O87" s="364" t="str">
        <f t="shared" si="80"/>
        <v>0%</v>
      </c>
      <c r="P87" s="213">
        <f t="shared" ref="P87:T93" si="81">IF(P$53=0,0%,SUMPRODUCT(($B$50:$O$50=P$50)*$B$53:$O$53*$B87:$O87)/P$53)</f>
        <v>0</v>
      </c>
      <c r="Q87" s="92">
        <f t="shared" si="81"/>
        <v>6.0971891957807449E-5</v>
      </c>
      <c r="R87" s="92">
        <f t="shared" si="81"/>
        <v>0</v>
      </c>
      <c r="S87" s="92">
        <f t="shared" si="81"/>
        <v>0</v>
      </c>
      <c r="T87" s="92">
        <f t="shared" si="81"/>
        <v>0</v>
      </c>
      <c r="U87" s="92"/>
      <c r="AA87" s="154"/>
    </row>
    <row r="88" spans="1:27" x14ac:dyDescent="0.15">
      <c r="A88" s="42" t="s">
        <v>57</v>
      </c>
      <c r="B88" s="53">
        <f t="shared" si="61"/>
        <v>1.2194378391561489E-5</v>
      </c>
      <c r="C88" s="53">
        <f t="shared" si="62"/>
        <v>1.2194378391561489E-5</v>
      </c>
      <c r="D88" s="53">
        <f t="shared" si="63"/>
        <v>1.2194378391561489E-5</v>
      </c>
      <c r="E88" s="53">
        <f t="shared" si="64"/>
        <v>1.2194378391561489E-5</v>
      </c>
      <c r="F88" s="53">
        <f t="shared" si="65"/>
        <v>1.2194378391561489E-5</v>
      </c>
      <c r="G88" s="204">
        <f t="shared" si="66"/>
        <v>1.2194378391561489E-5</v>
      </c>
      <c r="H88" s="204">
        <f t="shared" si="72"/>
        <v>1.2194378391561489E-5</v>
      </c>
      <c r="I88" s="204">
        <f t="shared" si="67"/>
        <v>1.2194378391561489E-5</v>
      </c>
      <c r="J88" s="204">
        <f t="shared" si="68"/>
        <v>1.2194378391561489E-5</v>
      </c>
      <c r="K88" s="204">
        <f t="shared" si="69"/>
        <v>1.2194378391561489E-5</v>
      </c>
      <c r="L88" s="204">
        <f t="shared" si="70"/>
        <v>1.2194378391561489E-5</v>
      </c>
      <c r="M88" s="204">
        <f t="shared" si="73"/>
        <v>1.2194378391561489E-5</v>
      </c>
      <c r="N88" s="204">
        <f t="shared" si="74"/>
        <v>1.2194378391561489E-5</v>
      </c>
      <c r="O88" s="364" t="str">
        <f t="shared" si="80"/>
        <v>0%</v>
      </c>
      <c r="P88" s="213">
        <f t="shared" si="81"/>
        <v>0</v>
      </c>
      <c r="Q88" s="92">
        <f t="shared" si="81"/>
        <v>1.2194378391561489E-5</v>
      </c>
      <c r="R88" s="92">
        <f t="shared" si="81"/>
        <v>0</v>
      </c>
      <c r="S88" s="92">
        <f t="shared" si="81"/>
        <v>0</v>
      </c>
      <c r="T88" s="92">
        <f t="shared" si="81"/>
        <v>0</v>
      </c>
      <c r="U88" s="92"/>
      <c r="AA88" s="154"/>
    </row>
    <row r="89" spans="1:27" x14ac:dyDescent="0.15">
      <c r="A89" s="42" t="s">
        <v>58</v>
      </c>
      <c r="B89" s="53">
        <f t="shared" si="61"/>
        <v>7.6824583866837387E-4</v>
      </c>
      <c r="C89" s="53">
        <f t="shared" si="62"/>
        <v>7.6824583866837387E-4</v>
      </c>
      <c r="D89" s="53">
        <f t="shared" si="63"/>
        <v>7.6824583866837387E-4</v>
      </c>
      <c r="E89" s="53">
        <f t="shared" si="64"/>
        <v>7.6824583866837387E-4</v>
      </c>
      <c r="F89" s="53">
        <f t="shared" si="65"/>
        <v>7.6824583866837387E-4</v>
      </c>
      <c r="G89" s="204">
        <f t="shared" si="66"/>
        <v>7.6824583866837387E-4</v>
      </c>
      <c r="H89" s="204">
        <f t="shared" si="72"/>
        <v>7.6824583866837387E-4</v>
      </c>
      <c r="I89" s="204">
        <f t="shared" si="67"/>
        <v>7.6824583866837387E-4</v>
      </c>
      <c r="J89" s="204">
        <f t="shared" si="68"/>
        <v>7.6824583866837387E-4</v>
      </c>
      <c r="K89" s="204">
        <f t="shared" si="69"/>
        <v>7.6824583866837387E-4</v>
      </c>
      <c r="L89" s="204">
        <f t="shared" si="70"/>
        <v>7.6824583866837387E-4</v>
      </c>
      <c r="M89" s="204">
        <f t="shared" si="73"/>
        <v>7.6824583866837387E-4</v>
      </c>
      <c r="N89" s="204">
        <f t="shared" si="74"/>
        <v>7.6824583866837387E-4</v>
      </c>
      <c r="O89" s="364" t="str">
        <f t="shared" si="80"/>
        <v>0%</v>
      </c>
      <c r="P89" s="213">
        <f t="shared" si="81"/>
        <v>0</v>
      </c>
      <c r="Q89" s="92">
        <f t="shared" si="81"/>
        <v>7.6824583866837387E-4</v>
      </c>
      <c r="R89" s="92">
        <f t="shared" si="81"/>
        <v>0</v>
      </c>
      <c r="S89" s="92">
        <f t="shared" si="81"/>
        <v>0</v>
      </c>
      <c r="T89" s="92">
        <f t="shared" si="81"/>
        <v>0</v>
      </c>
      <c r="U89" s="92"/>
      <c r="AA89" s="154"/>
    </row>
    <row r="90" spans="1:27" x14ac:dyDescent="0.15">
      <c r="A90" s="72" t="s">
        <v>39</v>
      </c>
      <c r="B90" s="61">
        <f t="shared" si="61"/>
        <v>0</v>
      </c>
      <c r="C90" s="61">
        <f t="shared" si="62"/>
        <v>0</v>
      </c>
      <c r="D90" s="61">
        <f t="shared" si="63"/>
        <v>0</v>
      </c>
      <c r="E90" s="61">
        <f t="shared" si="64"/>
        <v>0</v>
      </c>
      <c r="F90" s="61">
        <f t="shared" si="65"/>
        <v>0</v>
      </c>
      <c r="G90" s="205">
        <f t="shared" si="66"/>
        <v>0</v>
      </c>
      <c r="H90" s="205">
        <f t="shared" si="72"/>
        <v>0</v>
      </c>
      <c r="I90" s="205">
        <f t="shared" si="67"/>
        <v>0</v>
      </c>
      <c r="J90" s="205">
        <f t="shared" si="68"/>
        <v>0</v>
      </c>
      <c r="K90" s="205">
        <f t="shared" si="69"/>
        <v>0</v>
      </c>
      <c r="L90" s="205">
        <f t="shared" si="70"/>
        <v>0</v>
      </c>
      <c r="M90" s="205">
        <f t="shared" si="73"/>
        <v>0</v>
      </c>
      <c r="N90" s="205">
        <f t="shared" si="74"/>
        <v>0</v>
      </c>
      <c r="O90" s="364" t="str">
        <f t="shared" si="80"/>
        <v>0%</v>
      </c>
      <c r="P90" s="213">
        <f t="shared" si="81"/>
        <v>0</v>
      </c>
      <c r="Q90" s="92">
        <f t="shared" si="81"/>
        <v>0</v>
      </c>
      <c r="R90" s="92">
        <f t="shared" si="81"/>
        <v>0</v>
      </c>
      <c r="S90" s="92">
        <f t="shared" si="81"/>
        <v>0</v>
      </c>
      <c r="T90" s="92">
        <f t="shared" si="81"/>
        <v>0</v>
      </c>
      <c r="U90" s="92"/>
      <c r="AA90" s="154"/>
    </row>
    <row r="91" spans="1:27" x14ac:dyDescent="0.15">
      <c r="A91" s="76" t="s">
        <v>28</v>
      </c>
      <c r="B91" s="93">
        <f t="shared" si="61"/>
        <v>0</v>
      </c>
      <c r="C91" s="93">
        <f t="shared" si="62"/>
        <v>0</v>
      </c>
      <c r="D91" s="93">
        <f t="shared" si="63"/>
        <v>0</v>
      </c>
      <c r="E91" s="93">
        <f t="shared" si="64"/>
        <v>0</v>
      </c>
      <c r="F91" s="93">
        <f t="shared" si="65"/>
        <v>0</v>
      </c>
      <c r="G91" s="206">
        <f t="shared" si="66"/>
        <v>0</v>
      </c>
      <c r="H91" s="206">
        <f t="shared" si="72"/>
        <v>0</v>
      </c>
      <c r="I91" s="206">
        <f t="shared" si="67"/>
        <v>0</v>
      </c>
      <c r="J91" s="206">
        <f t="shared" si="68"/>
        <v>0</v>
      </c>
      <c r="K91" s="206">
        <f t="shared" si="69"/>
        <v>0</v>
      </c>
      <c r="L91" s="206">
        <f t="shared" si="70"/>
        <v>0</v>
      </c>
      <c r="M91" s="206">
        <f t="shared" si="73"/>
        <v>0</v>
      </c>
      <c r="N91" s="206">
        <f t="shared" si="74"/>
        <v>0</v>
      </c>
      <c r="O91" s="364" t="str">
        <f t="shared" si="80"/>
        <v>0%</v>
      </c>
      <c r="P91" s="213">
        <f t="shared" si="81"/>
        <v>0</v>
      </c>
      <c r="Q91" s="92">
        <f t="shared" si="81"/>
        <v>0</v>
      </c>
      <c r="R91" s="92">
        <f t="shared" si="81"/>
        <v>0</v>
      </c>
      <c r="S91" s="92">
        <f t="shared" si="81"/>
        <v>0</v>
      </c>
      <c r="T91" s="92">
        <f t="shared" si="81"/>
        <v>0</v>
      </c>
      <c r="U91" s="92"/>
      <c r="AA91" s="154"/>
    </row>
    <row r="92" spans="1:27" x14ac:dyDescent="0.15">
      <c r="A92" s="81" t="s">
        <v>478</v>
      </c>
      <c r="B92" s="8">
        <f>F46</f>
        <v>3.0000000000000001E-3</v>
      </c>
      <c r="C92" s="8">
        <f>K46</f>
        <v>0</v>
      </c>
      <c r="D92" s="8">
        <f>P46</f>
        <v>0</v>
      </c>
      <c r="E92" s="8">
        <f>U46</f>
        <v>0</v>
      </c>
      <c r="F92" s="8">
        <f>Z46</f>
        <v>0</v>
      </c>
      <c r="G92" s="201">
        <f>AE46</f>
        <v>0</v>
      </c>
      <c r="H92" s="201">
        <f t="shared" si="72"/>
        <v>0</v>
      </c>
      <c r="I92" s="201">
        <f t="shared" si="67"/>
        <v>0</v>
      </c>
      <c r="J92" s="201">
        <f t="shared" si="68"/>
        <v>0</v>
      </c>
      <c r="K92" s="201">
        <f t="shared" si="69"/>
        <v>0</v>
      </c>
      <c r="L92" s="201">
        <f t="shared" si="70"/>
        <v>0</v>
      </c>
      <c r="M92" s="201">
        <f t="shared" si="73"/>
        <v>0</v>
      </c>
      <c r="N92" s="201">
        <f t="shared" si="74"/>
        <v>0</v>
      </c>
      <c r="O92" s="364" t="str">
        <f t="shared" si="80"/>
        <v>0%</v>
      </c>
      <c r="P92" s="213">
        <f t="shared" si="81"/>
        <v>0</v>
      </c>
      <c r="Q92" s="92">
        <f t="shared" si="81"/>
        <v>3.0000000000000001E-3</v>
      </c>
      <c r="R92" s="92">
        <f t="shared" si="81"/>
        <v>0</v>
      </c>
      <c r="S92" s="92">
        <f t="shared" si="81"/>
        <v>0</v>
      </c>
      <c r="T92" s="92">
        <f t="shared" si="81"/>
        <v>0</v>
      </c>
      <c r="U92" s="92"/>
      <c r="AA92" s="154"/>
    </row>
    <row r="93" spans="1:27" x14ac:dyDescent="0.15">
      <c r="A93" s="81" t="s">
        <v>479</v>
      </c>
      <c r="B93" s="8">
        <f>G46</f>
        <v>0</v>
      </c>
      <c r="C93" s="8">
        <f>L46</f>
        <v>0</v>
      </c>
      <c r="D93" s="8">
        <f>Q46</f>
        <v>0</v>
      </c>
      <c r="E93" s="8">
        <f>V46</f>
        <v>0</v>
      </c>
      <c r="F93" s="8">
        <f>AA46</f>
        <v>0</v>
      </c>
      <c r="G93" s="201">
        <f>AF46</f>
        <v>0</v>
      </c>
      <c r="H93" s="201">
        <f t="shared" si="72"/>
        <v>0</v>
      </c>
      <c r="I93" s="201">
        <f t="shared" si="67"/>
        <v>0</v>
      </c>
      <c r="J93" s="201">
        <f t="shared" si="68"/>
        <v>0</v>
      </c>
      <c r="K93" s="201">
        <f t="shared" si="69"/>
        <v>0</v>
      </c>
      <c r="L93" s="201">
        <f t="shared" si="70"/>
        <v>0</v>
      </c>
      <c r="M93" s="201">
        <f t="shared" si="73"/>
        <v>0</v>
      </c>
      <c r="N93" s="201">
        <f t="shared" si="74"/>
        <v>0</v>
      </c>
      <c r="O93" s="364" t="str">
        <f t="shared" si="80"/>
        <v>0%</v>
      </c>
      <c r="P93" s="213">
        <f t="shared" si="81"/>
        <v>0</v>
      </c>
      <c r="Q93" s="92">
        <f t="shared" si="81"/>
        <v>0</v>
      </c>
      <c r="R93" s="92">
        <f t="shared" si="81"/>
        <v>0</v>
      </c>
      <c r="S93" s="92">
        <f t="shared" si="81"/>
        <v>0</v>
      </c>
      <c r="T93" s="92">
        <f t="shared" si="81"/>
        <v>0</v>
      </c>
      <c r="U93" s="92"/>
      <c r="AA93" s="154"/>
    </row>
    <row r="94" spans="1:27" x14ac:dyDescent="0.15">
      <c r="O94" s="364" t="str">
        <f t="shared" si="80"/>
        <v>0%</v>
      </c>
    </row>
  </sheetData>
  <mergeCells count="33">
    <mergeCell ref="O3:S3"/>
    <mergeCell ref="B2:C2"/>
    <mergeCell ref="D2:D3"/>
    <mergeCell ref="E2:M2"/>
    <mergeCell ref="E3:I3"/>
    <mergeCell ref="J3:N3"/>
    <mergeCell ref="AX3:BB3"/>
    <mergeCell ref="BC3:BG3"/>
    <mergeCell ref="BH3:BL3"/>
    <mergeCell ref="BM3:BQ3"/>
    <mergeCell ref="E4:I4"/>
    <mergeCell ref="J4:N4"/>
    <mergeCell ref="O4:S4"/>
    <mergeCell ref="T4:X4"/>
    <mergeCell ref="Y4:AC4"/>
    <mergeCell ref="AD4:AH4"/>
    <mergeCell ref="T3:X3"/>
    <mergeCell ref="Y3:AC3"/>
    <mergeCell ref="AD3:AH3"/>
    <mergeCell ref="AI3:AM3"/>
    <mergeCell ref="AN3:AR3"/>
    <mergeCell ref="AS3:AW3"/>
    <mergeCell ref="BM4:BQ4"/>
    <mergeCell ref="A48:K48"/>
    <mergeCell ref="A49:O49"/>
    <mergeCell ref="P49:U49"/>
    <mergeCell ref="W49:X49"/>
    <mergeCell ref="AI4:AM4"/>
    <mergeCell ref="AN4:AR4"/>
    <mergeCell ref="AS4:AW4"/>
    <mergeCell ref="AX4:BB4"/>
    <mergeCell ref="BC4:BG4"/>
    <mergeCell ref="BH4:BL4"/>
  </mergeCells>
  <phoneticPr fontId="2" type="noConversion"/>
  <conditionalFormatting sqref="H21:I21">
    <cfRule type="cellIs" dxfId="10945" priority="386" operator="lessThan">
      <formula>#REF!</formula>
    </cfRule>
  </conditionalFormatting>
  <conditionalFormatting sqref="H9:I9">
    <cfRule type="cellIs" dxfId="10944" priority="388" operator="lessThan">
      <formula>#REF!</formula>
    </cfRule>
    <cfRule type="cellIs" dxfId="10943" priority="389" operator="greaterThan">
      <formula>#REF!</formula>
    </cfRule>
  </conditionalFormatting>
  <conditionalFormatting sqref="H10:I10">
    <cfRule type="cellIs" dxfId="10942" priority="387" operator="lessThan">
      <formula>#REF!</formula>
    </cfRule>
  </conditionalFormatting>
  <conditionalFormatting sqref="H11:I11">
    <cfRule type="cellIs" dxfId="10941" priority="385" operator="lessThan">
      <formula>#REF!</formula>
    </cfRule>
  </conditionalFormatting>
  <conditionalFormatting sqref="H12:I12">
    <cfRule type="cellIs" dxfId="10940" priority="384" operator="lessThan">
      <formula>#REF!</formula>
    </cfRule>
  </conditionalFormatting>
  <conditionalFormatting sqref="O19 O17">
    <cfRule type="cellIs" dxfId="10939" priority="383" operator="greaterThan">
      <formula>#REF!</formula>
    </cfRule>
  </conditionalFormatting>
  <conditionalFormatting sqref="H20:I20">
    <cfRule type="cellIs" dxfId="10938" priority="390" operator="lessThan">
      <formula>#REF!</formula>
    </cfRule>
    <cfRule type="cellIs" dxfId="10937" priority="391" operator="lessThan">
      <formula>#REF!</formula>
    </cfRule>
  </conditionalFormatting>
  <conditionalFormatting sqref="M21">
    <cfRule type="cellIs" dxfId="10936" priority="380" operator="lessThan">
      <formula>#REF!</formula>
    </cfRule>
  </conditionalFormatting>
  <conditionalFormatting sqref="M11:N11">
    <cfRule type="cellIs" dxfId="10935" priority="379" operator="lessThan">
      <formula>#REF!</formula>
    </cfRule>
  </conditionalFormatting>
  <conditionalFormatting sqref="M12:N12">
    <cfRule type="cellIs" dxfId="10934" priority="378" operator="lessThan">
      <formula>#REF!</formula>
    </cfRule>
  </conditionalFormatting>
  <conditionalFormatting sqref="M20">
    <cfRule type="cellIs" dxfId="10933" priority="381" operator="lessThan">
      <formula>#REF!</formula>
    </cfRule>
    <cfRule type="cellIs" dxfId="10932" priority="382" operator="lessThan">
      <formula>#REF!</formula>
    </cfRule>
  </conditionalFormatting>
  <conditionalFormatting sqref="H30:I30">
    <cfRule type="cellIs" dxfId="10931" priority="375" operator="lessThan">
      <formula>#REF!</formula>
    </cfRule>
  </conditionalFormatting>
  <conditionalFormatting sqref="H29:I29">
    <cfRule type="cellIs" dxfId="10930" priority="376" operator="lessThan">
      <formula>#REF!</formula>
    </cfRule>
    <cfRule type="cellIs" dxfId="10929" priority="377" operator="lessThan">
      <formula>#REF!</formula>
    </cfRule>
  </conditionalFormatting>
  <conditionalFormatting sqref="M30">
    <cfRule type="cellIs" dxfId="10928" priority="372" operator="lessThan">
      <formula>#REF!</formula>
    </cfRule>
  </conditionalFormatting>
  <conditionalFormatting sqref="M29">
    <cfRule type="cellIs" dxfId="10927" priority="373" operator="lessThan">
      <formula>#REF!</formula>
    </cfRule>
    <cfRule type="cellIs" dxfId="10926" priority="374" operator="lessThan">
      <formula>#REF!</formula>
    </cfRule>
  </conditionalFormatting>
  <conditionalFormatting sqref="H39:I39">
    <cfRule type="cellIs" dxfId="10925" priority="369" operator="lessThan">
      <formula>#REF!</formula>
    </cfRule>
  </conditionalFormatting>
  <conditionalFormatting sqref="H38:I38">
    <cfRule type="cellIs" dxfId="10924" priority="370" operator="lessThan">
      <formula>#REF!</formula>
    </cfRule>
    <cfRule type="cellIs" dxfId="10923" priority="371" operator="lessThan">
      <formula>#REF!</formula>
    </cfRule>
  </conditionalFormatting>
  <conditionalFormatting sqref="M39">
    <cfRule type="cellIs" dxfId="10922" priority="368" operator="lessThan">
      <formula>#REF!</formula>
    </cfRule>
  </conditionalFormatting>
  <conditionalFormatting sqref="R21">
    <cfRule type="cellIs" dxfId="10921" priority="365" operator="lessThan">
      <formula>#REF!</formula>
    </cfRule>
  </conditionalFormatting>
  <conditionalFormatting sqref="R11:S11">
    <cfRule type="cellIs" dxfId="10920" priority="364" operator="lessThan">
      <formula>#REF!</formula>
    </cfRule>
  </conditionalFormatting>
  <conditionalFormatting sqref="R12:S12">
    <cfRule type="cellIs" dxfId="10919" priority="363" operator="lessThan">
      <formula>#REF!</formula>
    </cfRule>
  </conditionalFormatting>
  <conditionalFormatting sqref="R20">
    <cfRule type="cellIs" dxfId="10918" priority="366" operator="lessThan">
      <formula>#REF!</formula>
    </cfRule>
    <cfRule type="cellIs" dxfId="10917" priority="367" operator="lessThan">
      <formula>#REF!</formula>
    </cfRule>
  </conditionalFormatting>
  <conditionalFormatting sqref="R30">
    <cfRule type="cellIs" dxfId="10916" priority="360" operator="lessThan">
      <formula>#REF!</formula>
    </cfRule>
  </conditionalFormatting>
  <conditionalFormatting sqref="R29">
    <cfRule type="cellIs" dxfId="10915" priority="361" operator="lessThan">
      <formula>#REF!</formula>
    </cfRule>
    <cfRule type="cellIs" dxfId="10914" priority="362" operator="lessThan">
      <formula>#REF!</formula>
    </cfRule>
  </conditionalFormatting>
  <conditionalFormatting sqref="R39">
    <cfRule type="cellIs" dxfId="10913" priority="359" operator="lessThan">
      <formula>#REF!</formula>
    </cfRule>
  </conditionalFormatting>
  <conditionalFormatting sqref="M9:N9">
    <cfRule type="cellIs" dxfId="10912" priority="357" operator="lessThan">
      <formula>#REF!</formula>
    </cfRule>
    <cfRule type="cellIs" dxfId="10911" priority="358" operator="greaterThan">
      <formula>#REF!</formula>
    </cfRule>
  </conditionalFormatting>
  <conditionalFormatting sqref="R9:S9">
    <cfRule type="cellIs" dxfId="10910" priority="355" operator="lessThan">
      <formula>#REF!</formula>
    </cfRule>
    <cfRule type="cellIs" dxfId="10909" priority="356" operator="greaterThan">
      <formula>#REF!</formula>
    </cfRule>
  </conditionalFormatting>
  <conditionalFormatting sqref="T19 T13:T15 T17">
    <cfRule type="cellIs" dxfId="10908" priority="354" operator="greaterThan">
      <formula>#REF!</formula>
    </cfRule>
  </conditionalFormatting>
  <conditionalFormatting sqref="W21">
    <cfRule type="cellIs" dxfId="10907" priority="351" operator="lessThan">
      <formula>#REF!</formula>
    </cfRule>
  </conditionalFormatting>
  <conditionalFormatting sqref="W11:X11">
    <cfRule type="cellIs" dxfId="10906" priority="350" operator="lessThan">
      <formula>#REF!</formula>
    </cfRule>
  </conditionalFormatting>
  <conditionalFormatting sqref="W12:X12">
    <cfRule type="cellIs" dxfId="10905" priority="349" operator="lessThan">
      <formula>#REF!</formula>
    </cfRule>
  </conditionalFormatting>
  <conditionalFormatting sqref="W20">
    <cfRule type="cellIs" dxfId="10904" priority="352" operator="lessThan">
      <formula>#REF!</formula>
    </cfRule>
    <cfRule type="cellIs" dxfId="10903" priority="353" operator="lessThan">
      <formula>#REF!</formula>
    </cfRule>
  </conditionalFormatting>
  <conditionalFormatting sqref="W30">
    <cfRule type="cellIs" dxfId="10902" priority="346" operator="lessThan">
      <formula>#REF!</formula>
    </cfRule>
  </conditionalFormatting>
  <conditionalFormatting sqref="W29">
    <cfRule type="cellIs" dxfId="10901" priority="347" operator="lessThan">
      <formula>#REF!</formula>
    </cfRule>
    <cfRule type="cellIs" dxfId="10900" priority="348" operator="lessThan">
      <formula>#REF!</formula>
    </cfRule>
  </conditionalFormatting>
  <conditionalFormatting sqref="W39">
    <cfRule type="cellIs" dxfId="10899" priority="345" operator="lessThan">
      <formula>#REF!</formula>
    </cfRule>
  </conditionalFormatting>
  <conditionalFormatting sqref="W9:X9">
    <cfRule type="cellIs" dxfId="10898" priority="343" operator="lessThan">
      <formula>#REF!</formula>
    </cfRule>
    <cfRule type="cellIs" dxfId="10897" priority="344" operator="greaterThan">
      <formula>#REF!</formula>
    </cfRule>
  </conditionalFormatting>
  <conditionalFormatting sqref="Y19 Y13:Y15 Y17">
    <cfRule type="cellIs" dxfId="10896" priority="342" operator="greaterThan">
      <formula>#REF!</formula>
    </cfRule>
  </conditionalFormatting>
  <conditionalFormatting sqref="AB21">
    <cfRule type="cellIs" dxfId="10895" priority="339" operator="lessThan">
      <formula>#REF!</formula>
    </cfRule>
  </conditionalFormatting>
  <conditionalFormatting sqref="AB11:AC11">
    <cfRule type="cellIs" dxfId="10894" priority="338" operator="lessThan">
      <formula>#REF!</formula>
    </cfRule>
  </conditionalFormatting>
  <conditionalFormatting sqref="AB12:AC12">
    <cfRule type="cellIs" dxfId="10893" priority="337" operator="lessThan">
      <formula>#REF!</formula>
    </cfRule>
  </conditionalFormatting>
  <conditionalFormatting sqref="AB20">
    <cfRule type="cellIs" dxfId="10892" priority="340" operator="lessThan">
      <formula>#REF!</formula>
    </cfRule>
    <cfRule type="cellIs" dxfId="10891" priority="341" operator="lessThan">
      <formula>#REF!</formula>
    </cfRule>
  </conditionalFormatting>
  <conditionalFormatting sqref="AB30">
    <cfRule type="cellIs" dxfId="10890" priority="334" operator="lessThan">
      <formula>#REF!</formula>
    </cfRule>
  </conditionalFormatting>
  <conditionalFormatting sqref="AB29">
    <cfRule type="cellIs" dxfId="10889" priority="335" operator="lessThan">
      <formula>#REF!</formula>
    </cfRule>
    <cfRule type="cellIs" dxfId="10888" priority="336" operator="lessThan">
      <formula>#REF!</formula>
    </cfRule>
  </conditionalFormatting>
  <conditionalFormatting sqref="AB39">
    <cfRule type="cellIs" dxfId="10887" priority="333" operator="lessThan">
      <formula>#REF!</formula>
    </cfRule>
  </conditionalFormatting>
  <conditionalFormatting sqref="AB9:AC9">
    <cfRule type="cellIs" dxfId="10886" priority="331" operator="lessThan">
      <formula>#REF!</formula>
    </cfRule>
    <cfRule type="cellIs" dxfId="10885" priority="332" operator="greaterThan">
      <formula>#REF!</formula>
    </cfRule>
  </conditionalFormatting>
  <conditionalFormatting sqref="AD19 AD13:AD15 AD17">
    <cfRule type="cellIs" dxfId="10884" priority="330" operator="greaterThan">
      <formula>#REF!</formula>
    </cfRule>
  </conditionalFormatting>
  <conditionalFormatting sqref="AG21">
    <cfRule type="cellIs" dxfId="10883" priority="327" operator="lessThan">
      <formula>#REF!</formula>
    </cfRule>
  </conditionalFormatting>
  <conditionalFormatting sqref="AG11:AH11">
    <cfRule type="cellIs" dxfId="10882" priority="326" operator="lessThan">
      <formula>#REF!</formula>
    </cfRule>
  </conditionalFormatting>
  <conditionalFormatting sqref="AG12:AH12">
    <cfRule type="cellIs" dxfId="10881" priority="325" operator="lessThan">
      <formula>#REF!</formula>
    </cfRule>
  </conditionalFormatting>
  <conditionalFormatting sqref="AG20">
    <cfRule type="cellIs" dxfId="10880" priority="328" operator="lessThan">
      <formula>#REF!</formula>
    </cfRule>
    <cfRule type="cellIs" dxfId="10879" priority="329" operator="lessThan">
      <formula>#REF!</formula>
    </cfRule>
  </conditionalFormatting>
  <conditionalFormatting sqref="AG30">
    <cfRule type="cellIs" dxfId="10878" priority="322" operator="lessThan">
      <formula>#REF!</formula>
    </cfRule>
  </conditionalFormatting>
  <conditionalFormatting sqref="AG29">
    <cfRule type="cellIs" dxfId="10877" priority="323" operator="lessThan">
      <formula>#REF!</formula>
    </cfRule>
    <cfRule type="cellIs" dxfId="10876" priority="324" operator="lessThan">
      <formula>#REF!</formula>
    </cfRule>
  </conditionalFormatting>
  <conditionalFormatting sqref="AG39">
    <cfRule type="cellIs" dxfId="10875" priority="321" operator="lessThan">
      <formula>#REF!</formula>
    </cfRule>
  </conditionalFormatting>
  <conditionalFormatting sqref="AG9:AH9">
    <cfRule type="cellIs" dxfId="10874" priority="319" operator="lessThan">
      <formula>#REF!</formula>
    </cfRule>
    <cfRule type="cellIs" dxfId="10873" priority="320" operator="greaterThan">
      <formula>#REF!</formula>
    </cfRule>
  </conditionalFormatting>
  <conditionalFormatting sqref="P19:Q19">
    <cfRule type="cellIs" dxfId="10872" priority="318" operator="greaterThan">
      <formula>#REF!</formula>
    </cfRule>
  </conditionalFormatting>
  <conditionalFormatting sqref="Q14:Q15">
    <cfRule type="cellIs" dxfId="10871" priority="316" operator="greaterThan">
      <formula>#REF!</formula>
    </cfRule>
  </conditionalFormatting>
  <conditionalFormatting sqref="Q13">
    <cfRule type="cellIs" dxfId="10870" priority="315" operator="greaterThan">
      <formula>#REF!</formula>
    </cfRule>
  </conditionalFormatting>
  <conditionalFormatting sqref="P17:Q17">
    <cfRule type="cellIs" dxfId="10869" priority="317" operator="greaterThan">
      <formula>#REF!</formula>
    </cfRule>
  </conditionalFormatting>
  <conditionalFormatting sqref="U19:V19">
    <cfRule type="cellIs" dxfId="10868" priority="314" operator="greaterThan">
      <formula>#REF!</formula>
    </cfRule>
  </conditionalFormatting>
  <conditionalFormatting sqref="U14:V15">
    <cfRule type="cellIs" dxfId="10867" priority="312" operator="greaterThan">
      <formula>#REF!</formula>
    </cfRule>
  </conditionalFormatting>
  <conditionalFormatting sqref="U13:V13">
    <cfRule type="cellIs" dxfId="10866" priority="311" operator="greaterThan">
      <formula>#REF!</formula>
    </cfRule>
  </conditionalFormatting>
  <conditionalFormatting sqref="U17:V17">
    <cfRule type="cellIs" dxfId="10865" priority="313" operator="greaterThan">
      <formula>#REF!</formula>
    </cfRule>
  </conditionalFormatting>
  <conditionalFormatting sqref="Z19:AA19">
    <cfRule type="cellIs" dxfId="10864" priority="310" operator="greaterThan">
      <formula>#REF!</formula>
    </cfRule>
  </conditionalFormatting>
  <conditionalFormatting sqref="Z14:AA15">
    <cfRule type="cellIs" dxfId="10863" priority="308" operator="greaterThan">
      <formula>#REF!</formula>
    </cfRule>
  </conditionalFormatting>
  <conditionalFormatting sqref="Z13:AA13">
    <cfRule type="cellIs" dxfId="10862" priority="307" operator="greaterThan">
      <formula>#REF!</formula>
    </cfRule>
  </conditionalFormatting>
  <conditionalFormatting sqref="Z17:AA17">
    <cfRule type="cellIs" dxfId="10861" priority="309" operator="greaterThan">
      <formula>#REF!</formula>
    </cfRule>
  </conditionalFormatting>
  <conditionalFormatting sqref="AE19:AF19">
    <cfRule type="cellIs" dxfId="10860" priority="306" operator="greaterThan">
      <formula>#REF!</formula>
    </cfRule>
  </conditionalFormatting>
  <conditionalFormatting sqref="AE14:AF15">
    <cfRule type="cellIs" dxfId="10859" priority="304" operator="greaterThan">
      <formula>#REF!</formula>
    </cfRule>
  </conditionalFormatting>
  <conditionalFormatting sqref="AE13:AF13">
    <cfRule type="cellIs" dxfId="10858" priority="303" operator="greaterThan">
      <formula>#REF!</formula>
    </cfRule>
  </conditionalFormatting>
  <conditionalFormatting sqref="AE17:AF17">
    <cfRule type="cellIs" dxfId="10857" priority="305" operator="greaterThan">
      <formula>#REF!</formula>
    </cfRule>
  </conditionalFormatting>
  <conditionalFormatting sqref="M38">
    <cfRule type="cellIs" dxfId="10856" priority="301" operator="lessThan">
      <formula>#REF!</formula>
    </cfRule>
    <cfRule type="cellIs" dxfId="10855" priority="302" operator="lessThan">
      <formula>#REF!</formula>
    </cfRule>
  </conditionalFormatting>
  <conditionalFormatting sqref="R38">
    <cfRule type="cellIs" dxfId="10854" priority="299" operator="lessThan">
      <formula>#REF!</formula>
    </cfRule>
    <cfRule type="cellIs" dxfId="10853" priority="300" operator="lessThan">
      <formula>#REF!</formula>
    </cfRule>
  </conditionalFormatting>
  <conditionalFormatting sqref="W38">
    <cfRule type="cellIs" dxfId="10852" priority="297" operator="lessThan">
      <formula>#REF!</formula>
    </cfRule>
    <cfRule type="cellIs" dxfId="10851" priority="298" operator="lessThan">
      <formula>#REF!</formula>
    </cfRule>
  </conditionalFormatting>
  <conditionalFormatting sqref="AB38">
    <cfRule type="cellIs" dxfId="10850" priority="295" operator="lessThan">
      <formula>#REF!</formula>
    </cfRule>
    <cfRule type="cellIs" dxfId="10849" priority="296" operator="lessThan">
      <formula>#REF!</formula>
    </cfRule>
  </conditionalFormatting>
  <conditionalFormatting sqref="AG38">
    <cfRule type="cellIs" dxfId="10848" priority="293" operator="lessThan">
      <formula>#REF!</formula>
    </cfRule>
    <cfRule type="cellIs" dxfId="10847" priority="294" operator="lessThan">
      <formula>#REF!</formula>
    </cfRule>
  </conditionalFormatting>
  <conditionalFormatting sqref="N10">
    <cfRule type="cellIs" dxfId="10846" priority="292" operator="lessThan">
      <formula>#REF!</formula>
    </cfRule>
  </conditionalFormatting>
  <conditionalFormatting sqref="S10">
    <cfRule type="cellIs" dxfId="10845" priority="291" operator="lessThan">
      <formula>#REF!</formula>
    </cfRule>
  </conditionalFormatting>
  <conditionalFormatting sqref="X10">
    <cfRule type="cellIs" dxfId="10844" priority="290" operator="lessThan">
      <formula>#REF!</formula>
    </cfRule>
  </conditionalFormatting>
  <conditionalFormatting sqref="AC10">
    <cfRule type="cellIs" dxfId="10843" priority="289" operator="lessThan">
      <formula>#REF!</formula>
    </cfRule>
  </conditionalFormatting>
  <conditionalFormatting sqref="AH10">
    <cfRule type="cellIs" dxfId="10842" priority="288" operator="lessThan">
      <formula>#REF!</formula>
    </cfRule>
  </conditionalFormatting>
  <conditionalFormatting sqref="AI19 AI13:AI15 AI17">
    <cfRule type="cellIs" dxfId="10841" priority="287" operator="greaterThan">
      <formula>#REF!</formula>
    </cfRule>
  </conditionalFormatting>
  <conditionalFormatting sqref="AL21">
    <cfRule type="cellIs" dxfId="10840" priority="284" operator="lessThan">
      <formula>#REF!</formula>
    </cfRule>
  </conditionalFormatting>
  <conditionalFormatting sqref="AL11:AM11">
    <cfRule type="cellIs" dxfId="10839" priority="283" operator="lessThan">
      <formula>#REF!</formula>
    </cfRule>
  </conditionalFormatting>
  <conditionalFormatting sqref="AL12:AM12">
    <cfRule type="cellIs" dxfId="10838" priority="282" operator="lessThan">
      <formula>#REF!</formula>
    </cfRule>
  </conditionalFormatting>
  <conditionalFormatting sqref="AL20">
    <cfRule type="cellIs" dxfId="10837" priority="285" operator="lessThan">
      <formula>#REF!</formula>
    </cfRule>
    <cfRule type="cellIs" dxfId="10836" priority="286" operator="lessThan">
      <formula>#REF!</formula>
    </cfRule>
  </conditionalFormatting>
  <conditionalFormatting sqref="AL30">
    <cfRule type="cellIs" dxfId="10835" priority="279" operator="lessThan">
      <formula>#REF!</formula>
    </cfRule>
  </conditionalFormatting>
  <conditionalFormatting sqref="AL29">
    <cfRule type="cellIs" dxfId="10834" priority="280" operator="lessThan">
      <formula>#REF!</formula>
    </cfRule>
    <cfRule type="cellIs" dxfId="10833" priority="281" operator="lessThan">
      <formula>#REF!</formula>
    </cfRule>
  </conditionalFormatting>
  <conditionalFormatting sqref="AL39">
    <cfRule type="cellIs" dxfId="10832" priority="278" operator="lessThan">
      <formula>#REF!</formula>
    </cfRule>
  </conditionalFormatting>
  <conditionalFormatting sqref="AL9:AM9">
    <cfRule type="cellIs" dxfId="10831" priority="276" operator="lessThan">
      <formula>#REF!</formula>
    </cfRule>
    <cfRule type="cellIs" dxfId="10830" priority="277" operator="greaterThan">
      <formula>#REF!</formula>
    </cfRule>
  </conditionalFormatting>
  <conditionalFormatting sqref="AJ19:AK19">
    <cfRule type="cellIs" dxfId="10829" priority="275" operator="greaterThan">
      <formula>#REF!</formula>
    </cfRule>
  </conditionalFormatting>
  <conditionalFormatting sqref="AJ14:AK15">
    <cfRule type="cellIs" dxfId="10828" priority="273" operator="greaterThan">
      <formula>#REF!</formula>
    </cfRule>
  </conditionalFormatting>
  <conditionalFormatting sqref="AJ13:AK13">
    <cfRule type="cellIs" dxfId="10827" priority="272" operator="greaterThan">
      <formula>#REF!</formula>
    </cfRule>
  </conditionalFormatting>
  <conditionalFormatting sqref="AJ17:AK17">
    <cfRule type="cellIs" dxfId="10826" priority="274" operator="greaterThan">
      <formula>#REF!</formula>
    </cfRule>
  </conditionalFormatting>
  <conditionalFormatting sqref="AL38">
    <cfRule type="cellIs" dxfId="10825" priority="270" operator="lessThan">
      <formula>#REF!</formula>
    </cfRule>
    <cfRule type="cellIs" dxfId="10824" priority="271" operator="lessThan">
      <formula>#REF!</formula>
    </cfRule>
  </conditionalFormatting>
  <conditionalFormatting sqref="AM10">
    <cfRule type="cellIs" dxfId="10823" priority="269" operator="lessThan">
      <formula>#REF!</formula>
    </cfRule>
  </conditionalFormatting>
  <conditionalFormatting sqref="AN19 AN13:AN15 AN17">
    <cfRule type="cellIs" dxfId="10822" priority="268" operator="greaterThan">
      <formula>#REF!</formula>
    </cfRule>
  </conditionalFormatting>
  <conditionalFormatting sqref="AQ21">
    <cfRule type="cellIs" dxfId="10821" priority="265" operator="lessThan">
      <formula>#REF!</formula>
    </cfRule>
  </conditionalFormatting>
  <conditionalFormatting sqref="AQ11:AR11">
    <cfRule type="cellIs" dxfId="10820" priority="264" operator="lessThan">
      <formula>#REF!</formula>
    </cfRule>
  </conditionalFormatting>
  <conditionalFormatting sqref="AQ12:AR12">
    <cfRule type="cellIs" dxfId="10819" priority="263" operator="lessThan">
      <formula>#REF!</formula>
    </cfRule>
  </conditionalFormatting>
  <conditionalFormatting sqref="AQ20">
    <cfRule type="cellIs" dxfId="10818" priority="266" operator="lessThan">
      <formula>#REF!</formula>
    </cfRule>
    <cfRule type="cellIs" dxfId="10817" priority="267" operator="lessThan">
      <formula>#REF!</formula>
    </cfRule>
  </conditionalFormatting>
  <conditionalFormatting sqref="AQ30">
    <cfRule type="cellIs" dxfId="10816" priority="260" operator="lessThan">
      <formula>#REF!</formula>
    </cfRule>
  </conditionalFormatting>
  <conditionalFormatting sqref="AQ29">
    <cfRule type="cellIs" dxfId="10815" priority="261" operator="lessThan">
      <formula>#REF!</formula>
    </cfRule>
    <cfRule type="cellIs" dxfId="10814" priority="262" operator="lessThan">
      <formula>#REF!</formula>
    </cfRule>
  </conditionalFormatting>
  <conditionalFormatting sqref="AQ39">
    <cfRule type="cellIs" dxfId="10813" priority="259" operator="lessThan">
      <formula>#REF!</formula>
    </cfRule>
  </conditionalFormatting>
  <conditionalFormatting sqref="AQ9:AR9">
    <cfRule type="cellIs" dxfId="10812" priority="257" operator="lessThan">
      <formula>#REF!</formula>
    </cfRule>
    <cfRule type="cellIs" dxfId="10811" priority="258" operator="greaterThan">
      <formula>#REF!</formula>
    </cfRule>
  </conditionalFormatting>
  <conditionalFormatting sqref="AO19:AP19">
    <cfRule type="cellIs" dxfId="10810" priority="256" operator="greaterThan">
      <formula>#REF!</formula>
    </cfRule>
  </conditionalFormatting>
  <conditionalFormatting sqref="AO14:AP15">
    <cfRule type="cellIs" dxfId="10809" priority="254" operator="greaterThan">
      <formula>#REF!</formula>
    </cfRule>
  </conditionalFormatting>
  <conditionalFormatting sqref="AO13:AP13">
    <cfRule type="cellIs" dxfId="10808" priority="253" operator="greaterThan">
      <formula>#REF!</formula>
    </cfRule>
  </conditionalFormatting>
  <conditionalFormatting sqref="AO17:AP17">
    <cfRule type="cellIs" dxfId="10807" priority="255" operator="greaterThan">
      <formula>#REF!</formula>
    </cfRule>
  </conditionalFormatting>
  <conditionalFormatting sqref="AQ38">
    <cfRule type="cellIs" dxfId="10806" priority="251" operator="lessThan">
      <formula>#REF!</formula>
    </cfRule>
    <cfRule type="cellIs" dxfId="10805" priority="252" operator="lessThan">
      <formula>#REF!</formula>
    </cfRule>
  </conditionalFormatting>
  <conditionalFormatting sqref="AR10">
    <cfRule type="cellIs" dxfId="10804" priority="250" operator="lessThan">
      <formula>#REF!</formula>
    </cfRule>
  </conditionalFormatting>
  <conditionalFormatting sqref="AS19 AS13:AS15 AS17">
    <cfRule type="cellIs" dxfId="10803" priority="249" operator="greaterThan">
      <formula>#REF!</formula>
    </cfRule>
  </conditionalFormatting>
  <conditionalFormatting sqref="AV21">
    <cfRule type="cellIs" dxfId="10802" priority="246" operator="lessThan">
      <formula>#REF!</formula>
    </cfRule>
  </conditionalFormatting>
  <conditionalFormatting sqref="AV11:AW11">
    <cfRule type="cellIs" dxfId="10801" priority="245" operator="lessThan">
      <formula>#REF!</formula>
    </cfRule>
  </conditionalFormatting>
  <conditionalFormatting sqref="AV12:AW12">
    <cfRule type="cellIs" dxfId="10800" priority="244" operator="lessThan">
      <formula>#REF!</formula>
    </cfRule>
  </conditionalFormatting>
  <conditionalFormatting sqref="AV20">
    <cfRule type="cellIs" dxfId="10799" priority="247" operator="lessThan">
      <formula>#REF!</formula>
    </cfRule>
    <cfRule type="cellIs" dxfId="10798" priority="248" operator="lessThan">
      <formula>#REF!</formula>
    </cfRule>
  </conditionalFormatting>
  <conditionalFormatting sqref="AV30">
    <cfRule type="cellIs" dxfId="10797" priority="241" operator="lessThan">
      <formula>#REF!</formula>
    </cfRule>
  </conditionalFormatting>
  <conditionalFormatting sqref="AV29">
    <cfRule type="cellIs" dxfId="10796" priority="242" operator="lessThan">
      <formula>#REF!</formula>
    </cfRule>
    <cfRule type="cellIs" dxfId="10795" priority="243" operator="lessThan">
      <formula>#REF!</formula>
    </cfRule>
  </conditionalFormatting>
  <conditionalFormatting sqref="AV39">
    <cfRule type="cellIs" dxfId="10794" priority="240" operator="lessThan">
      <formula>#REF!</formula>
    </cfRule>
  </conditionalFormatting>
  <conditionalFormatting sqref="AV9:AW9">
    <cfRule type="cellIs" dxfId="10793" priority="238" operator="lessThan">
      <formula>#REF!</formula>
    </cfRule>
    <cfRule type="cellIs" dxfId="10792" priority="239" operator="greaterThan">
      <formula>#REF!</formula>
    </cfRule>
  </conditionalFormatting>
  <conditionalFormatting sqref="AT19:AU19">
    <cfRule type="cellIs" dxfId="10791" priority="237" operator="greaterThan">
      <formula>#REF!</formula>
    </cfRule>
  </conditionalFormatting>
  <conditionalFormatting sqref="AT14:AU15">
    <cfRule type="cellIs" dxfId="10790" priority="235" operator="greaterThan">
      <formula>#REF!</formula>
    </cfRule>
  </conditionalFormatting>
  <conditionalFormatting sqref="AT13:AU13">
    <cfRule type="cellIs" dxfId="10789" priority="234" operator="greaterThan">
      <formula>#REF!</formula>
    </cfRule>
  </conditionalFormatting>
  <conditionalFormatting sqref="AT17:AU17">
    <cfRule type="cellIs" dxfId="10788" priority="236" operator="greaterThan">
      <formula>#REF!</formula>
    </cfRule>
  </conditionalFormatting>
  <conditionalFormatting sqref="AV38">
    <cfRule type="cellIs" dxfId="10787" priority="232" operator="lessThan">
      <formula>#REF!</formula>
    </cfRule>
    <cfRule type="cellIs" dxfId="10786" priority="233" operator="lessThan">
      <formula>#REF!</formula>
    </cfRule>
  </conditionalFormatting>
  <conditionalFormatting sqref="AW10">
    <cfRule type="cellIs" dxfId="10785" priority="231" operator="lessThan">
      <formula>#REF!</formula>
    </cfRule>
  </conditionalFormatting>
  <conditionalFormatting sqref="AX19 AX13:AX15 AX17">
    <cfRule type="cellIs" dxfId="10784" priority="230" operator="greaterThan">
      <formula>#REF!</formula>
    </cfRule>
  </conditionalFormatting>
  <conditionalFormatting sqref="BA21">
    <cfRule type="cellIs" dxfId="10783" priority="227" operator="lessThan">
      <formula>#REF!</formula>
    </cfRule>
  </conditionalFormatting>
  <conditionalFormatting sqref="BA11:BB11">
    <cfRule type="cellIs" dxfId="10782" priority="226" operator="lessThan">
      <formula>#REF!</formula>
    </cfRule>
  </conditionalFormatting>
  <conditionalFormatting sqref="BA12:BB12">
    <cfRule type="cellIs" dxfId="10781" priority="225" operator="lessThan">
      <formula>#REF!</formula>
    </cfRule>
  </conditionalFormatting>
  <conditionalFormatting sqref="BA20">
    <cfRule type="cellIs" dxfId="10780" priority="228" operator="lessThan">
      <formula>#REF!</formula>
    </cfRule>
    <cfRule type="cellIs" dxfId="10779" priority="229" operator="lessThan">
      <formula>#REF!</formula>
    </cfRule>
  </conditionalFormatting>
  <conditionalFormatting sqref="BA30">
    <cfRule type="cellIs" dxfId="10778" priority="222" operator="lessThan">
      <formula>#REF!</formula>
    </cfRule>
  </conditionalFormatting>
  <conditionalFormatting sqref="BA29">
    <cfRule type="cellIs" dxfId="10777" priority="223" operator="lessThan">
      <formula>#REF!</formula>
    </cfRule>
    <cfRule type="cellIs" dxfId="10776" priority="224" operator="lessThan">
      <formula>#REF!</formula>
    </cfRule>
  </conditionalFormatting>
  <conditionalFormatting sqref="BA39">
    <cfRule type="cellIs" dxfId="10775" priority="221" operator="lessThan">
      <formula>#REF!</formula>
    </cfRule>
  </conditionalFormatting>
  <conditionalFormatting sqref="BA9:BB9">
    <cfRule type="cellIs" dxfId="10774" priority="219" operator="lessThan">
      <formula>#REF!</formula>
    </cfRule>
    <cfRule type="cellIs" dxfId="10773" priority="220" operator="greaterThan">
      <formula>#REF!</formula>
    </cfRule>
  </conditionalFormatting>
  <conditionalFormatting sqref="AY19:AZ19">
    <cfRule type="cellIs" dxfId="10772" priority="218" operator="greaterThan">
      <formula>#REF!</formula>
    </cfRule>
  </conditionalFormatting>
  <conditionalFormatting sqref="AY14:AZ15">
    <cfRule type="cellIs" dxfId="10771" priority="216" operator="greaterThan">
      <formula>#REF!</formula>
    </cfRule>
  </conditionalFormatting>
  <conditionalFormatting sqref="AY13:AZ13">
    <cfRule type="cellIs" dxfId="10770" priority="215" operator="greaterThan">
      <formula>#REF!</formula>
    </cfRule>
  </conditionalFormatting>
  <conditionalFormatting sqref="AY17:AZ17">
    <cfRule type="cellIs" dxfId="10769" priority="217" operator="greaterThan">
      <formula>#REF!</formula>
    </cfRule>
  </conditionalFormatting>
  <conditionalFormatting sqref="BA38">
    <cfRule type="cellIs" dxfId="10768" priority="213" operator="lessThan">
      <formula>#REF!</formula>
    </cfRule>
    <cfRule type="cellIs" dxfId="10767" priority="214" operator="lessThan">
      <formula>#REF!</formula>
    </cfRule>
  </conditionalFormatting>
  <conditionalFormatting sqref="BB10">
    <cfRule type="cellIs" dxfId="10766" priority="212" operator="lessThan">
      <formula>#REF!</formula>
    </cfRule>
  </conditionalFormatting>
  <conditionalFormatting sqref="BC19 BC13:BC15 BC17">
    <cfRule type="cellIs" dxfId="10765" priority="211" operator="greaterThan">
      <formula>#REF!</formula>
    </cfRule>
  </conditionalFormatting>
  <conditionalFormatting sqref="BF21">
    <cfRule type="cellIs" dxfId="10764" priority="208" operator="lessThan">
      <formula>#REF!</formula>
    </cfRule>
  </conditionalFormatting>
  <conditionalFormatting sqref="BF11">
    <cfRule type="cellIs" dxfId="10763" priority="207" operator="lessThan">
      <formula>#REF!</formula>
    </cfRule>
  </conditionalFormatting>
  <conditionalFormatting sqref="BF12">
    <cfRule type="cellIs" dxfId="10762" priority="206" operator="lessThan">
      <formula>#REF!</formula>
    </cfRule>
  </conditionalFormatting>
  <conditionalFormatting sqref="BF20">
    <cfRule type="cellIs" dxfId="10761" priority="209" operator="lessThan">
      <formula>#REF!</formula>
    </cfRule>
    <cfRule type="cellIs" dxfId="10760" priority="210" operator="lessThan">
      <formula>#REF!</formula>
    </cfRule>
  </conditionalFormatting>
  <conditionalFormatting sqref="BF30">
    <cfRule type="cellIs" dxfId="10759" priority="203" operator="lessThan">
      <formula>#REF!</formula>
    </cfRule>
  </conditionalFormatting>
  <conditionalFormatting sqref="BF29">
    <cfRule type="cellIs" dxfId="10758" priority="204" operator="lessThan">
      <formula>#REF!</formula>
    </cfRule>
    <cfRule type="cellIs" dxfId="10757" priority="205" operator="lessThan">
      <formula>#REF!</formula>
    </cfRule>
  </conditionalFormatting>
  <conditionalFormatting sqref="BF39">
    <cfRule type="cellIs" dxfId="10756" priority="202" operator="lessThan">
      <formula>#REF!</formula>
    </cfRule>
  </conditionalFormatting>
  <conditionalFormatting sqref="BF9">
    <cfRule type="cellIs" dxfId="10755" priority="200" operator="lessThan">
      <formula>#REF!</formula>
    </cfRule>
    <cfRule type="cellIs" dxfId="10754" priority="201" operator="greaterThan">
      <formula>#REF!</formula>
    </cfRule>
  </conditionalFormatting>
  <conditionalFormatting sqref="BD19:BE19">
    <cfRule type="cellIs" dxfId="10753" priority="199" operator="greaterThan">
      <formula>#REF!</formula>
    </cfRule>
  </conditionalFormatting>
  <conditionalFormatting sqref="BD14:BE15">
    <cfRule type="cellIs" dxfId="10752" priority="197" operator="greaterThan">
      <formula>#REF!</formula>
    </cfRule>
  </conditionalFormatting>
  <conditionalFormatting sqref="BD13:BE13">
    <cfRule type="cellIs" dxfId="10751" priority="196" operator="greaterThan">
      <formula>#REF!</formula>
    </cfRule>
  </conditionalFormatting>
  <conditionalFormatting sqref="BD17:BE17">
    <cfRule type="cellIs" dxfId="10750" priority="198" operator="greaterThan">
      <formula>#REF!</formula>
    </cfRule>
  </conditionalFormatting>
  <conditionalFormatting sqref="BF38">
    <cfRule type="cellIs" dxfId="10749" priority="194" operator="lessThan">
      <formula>#REF!</formula>
    </cfRule>
    <cfRule type="cellIs" dxfId="10748" priority="195" operator="lessThan">
      <formula>#REF!</formula>
    </cfRule>
  </conditionalFormatting>
  <conditionalFormatting sqref="G19">
    <cfRule type="cellIs" dxfId="10747" priority="193" operator="greaterThan">
      <formula>#REF!</formula>
    </cfRule>
  </conditionalFormatting>
  <conditionalFormatting sqref="G17">
    <cfRule type="cellIs" dxfId="10746" priority="192" operator="greaterThan">
      <formula>#REF!</formula>
    </cfRule>
  </conditionalFormatting>
  <conditionalFormatting sqref="E15:F15">
    <cfRule type="cellIs" dxfId="10745" priority="189" operator="greaterThan">
      <formula>#REF!</formula>
    </cfRule>
  </conditionalFormatting>
  <conditionalFormatting sqref="E19:F19">
    <cfRule type="cellIs" dxfId="10744" priority="191" operator="greaterThan">
      <formula>#REF!</formula>
    </cfRule>
  </conditionalFormatting>
  <conditionalFormatting sqref="E17:F17">
    <cfRule type="cellIs" dxfId="10743" priority="190" operator="greaterThan">
      <formula>#REF!</formula>
    </cfRule>
  </conditionalFormatting>
  <conditionalFormatting sqref="E16:F16">
    <cfRule type="cellIs" dxfId="10742" priority="188" operator="greaterThan">
      <formula>#REF!</formula>
    </cfRule>
  </conditionalFormatting>
  <conditionalFormatting sqref="BG11">
    <cfRule type="cellIs" dxfId="10741" priority="187" operator="lessThan">
      <formula>#REF!</formula>
    </cfRule>
  </conditionalFormatting>
  <conditionalFormatting sqref="BG12">
    <cfRule type="cellIs" dxfId="10740" priority="186" operator="lessThan">
      <formula>#REF!</formula>
    </cfRule>
  </conditionalFormatting>
  <conditionalFormatting sqref="BG9">
    <cfRule type="cellIs" dxfId="10739" priority="184" operator="lessThan">
      <formula>#REF!</formula>
    </cfRule>
    <cfRule type="cellIs" dxfId="10738" priority="185" operator="greaterThan">
      <formula>#REF!</formula>
    </cfRule>
  </conditionalFormatting>
  <conditionalFormatting sqref="BG10">
    <cfRule type="cellIs" dxfId="10737" priority="183" operator="lessThan">
      <formula>#REF!</formula>
    </cfRule>
  </conditionalFormatting>
  <conditionalFormatting sqref="N21">
    <cfRule type="cellIs" dxfId="10736" priority="180" operator="lessThan">
      <formula>#REF!</formula>
    </cfRule>
  </conditionalFormatting>
  <conditionalFormatting sqref="N20">
    <cfRule type="cellIs" dxfId="10735" priority="181" operator="lessThan">
      <formula>#REF!</formula>
    </cfRule>
    <cfRule type="cellIs" dxfId="10734" priority="182" operator="lessThan">
      <formula>#REF!</formula>
    </cfRule>
  </conditionalFormatting>
  <conditionalFormatting sqref="N30">
    <cfRule type="cellIs" dxfId="10733" priority="177" operator="lessThan">
      <formula>#REF!</formula>
    </cfRule>
  </conditionalFormatting>
  <conditionalFormatting sqref="N29">
    <cfRule type="cellIs" dxfId="10732" priority="178" operator="lessThan">
      <formula>#REF!</formula>
    </cfRule>
    <cfRule type="cellIs" dxfId="10731" priority="179" operator="lessThan">
      <formula>#REF!</formula>
    </cfRule>
  </conditionalFormatting>
  <conditionalFormatting sqref="N39">
    <cfRule type="cellIs" dxfId="10730" priority="174" operator="lessThan">
      <formula>#REF!</formula>
    </cfRule>
  </conditionalFormatting>
  <conditionalFormatting sqref="N38">
    <cfRule type="cellIs" dxfId="10729" priority="175" operator="lessThan">
      <formula>#REF!</formula>
    </cfRule>
    <cfRule type="cellIs" dxfId="10728" priority="176" operator="lessThan">
      <formula>#REF!</formula>
    </cfRule>
  </conditionalFormatting>
  <conditionalFormatting sqref="S21">
    <cfRule type="cellIs" dxfId="10727" priority="171" operator="lessThan">
      <formula>#REF!</formula>
    </cfRule>
  </conditionalFormatting>
  <conditionalFormatting sqref="S20">
    <cfRule type="cellIs" dxfId="10726" priority="172" operator="lessThan">
      <formula>#REF!</formula>
    </cfRule>
    <cfRule type="cellIs" dxfId="10725" priority="173" operator="lessThan">
      <formula>#REF!</formula>
    </cfRule>
  </conditionalFormatting>
  <conditionalFormatting sqref="S30">
    <cfRule type="cellIs" dxfId="10724" priority="168" operator="lessThan">
      <formula>#REF!</formula>
    </cfRule>
  </conditionalFormatting>
  <conditionalFormatting sqref="S29">
    <cfRule type="cellIs" dxfId="10723" priority="169" operator="lessThan">
      <formula>#REF!</formula>
    </cfRule>
    <cfRule type="cellIs" dxfId="10722" priority="170" operator="lessThan">
      <formula>#REF!</formula>
    </cfRule>
  </conditionalFormatting>
  <conditionalFormatting sqref="S39">
    <cfRule type="cellIs" dxfId="10721" priority="165" operator="lessThan">
      <formula>#REF!</formula>
    </cfRule>
  </conditionalFormatting>
  <conditionalFormatting sqref="S38">
    <cfRule type="cellIs" dxfId="10720" priority="166" operator="lessThan">
      <formula>#REF!</formula>
    </cfRule>
    <cfRule type="cellIs" dxfId="10719" priority="167" operator="lessThan">
      <formula>#REF!</formula>
    </cfRule>
  </conditionalFormatting>
  <conditionalFormatting sqref="X21">
    <cfRule type="cellIs" dxfId="10718" priority="162" operator="lessThan">
      <formula>#REF!</formula>
    </cfRule>
  </conditionalFormatting>
  <conditionalFormatting sqref="X20">
    <cfRule type="cellIs" dxfId="10717" priority="163" operator="lessThan">
      <formula>#REF!</formula>
    </cfRule>
    <cfRule type="cellIs" dxfId="10716" priority="164" operator="lessThan">
      <formula>#REF!</formula>
    </cfRule>
  </conditionalFormatting>
  <conditionalFormatting sqref="X30">
    <cfRule type="cellIs" dxfId="10715" priority="159" operator="lessThan">
      <formula>#REF!</formula>
    </cfRule>
  </conditionalFormatting>
  <conditionalFormatting sqref="X29">
    <cfRule type="cellIs" dxfId="10714" priority="160" operator="lessThan">
      <formula>#REF!</formula>
    </cfRule>
    <cfRule type="cellIs" dxfId="10713" priority="161" operator="lessThan">
      <formula>#REF!</formula>
    </cfRule>
  </conditionalFormatting>
  <conditionalFormatting sqref="X39">
    <cfRule type="cellIs" dxfId="10712" priority="156" operator="lessThan">
      <formula>#REF!</formula>
    </cfRule>
  </conditionalFormatting>
  <conditionalFormatting sqref="X38">
    <cfRule type="cellIs" dxfId="10711" priority="157" operator="lessThan">
      <formula>#REF!</formula>
    </cfRule>
    <cfRule type="cellIs" dxfId="10710" priority="158" operator="lessThan">
      <formula>#REF!</formula>
    </cfRule>
  </conditionalFormatting>
  <conditionalFormatting sqref="AC21">
    <cfRule type="cellIs" dxfId="10709" priority="153" operator="lessThan">
      <formula>#REF!</formula>
    </cfRule>
  </conditionalFormatting>
  <conditionalFormatting sqref="AC20">
    <cfRule type="cellIs" dxfId="10708" priority="154" operator="lessThan">
      <formula>#REF!</formula>
    </cfRule>
    <cfRule type="cellIs" dxfId="10707" priority="155" operator="lessThan">
      <formula>#REF!</formula>
    </cfRule>
  </conditionalFormatting>
  <conditionalFormatting sqref="AC30">
    <cfRule type="cellIs" dxfId="10706" priority="150" operator="lessThan">
      <formula>#REF!</formula>
    </cfRule>
  </conditionalFormatting>
  <conditionalFormatting sqref="AC29">
    <cfRule type="cellIs" dxfId="10705" priority="151" operator="lessThan">
      <formula>#REF!</formula>
    </cfRule>
    <cfRule type="cellIs" dxfId="10704" priority="152" operator="lessThan">
      <formula>#REF!</formula>
    </cfRule>
  </conditionalFormatting>
  <conditionalFormatting sqref="AC39">
    <cfRule type="cellIs" dxfId="10703" priority="147" operator="lessThan">
      <formula>#REF!</formula>
    </cfRule>
  </conditionalFormatting>
  <conditionalFormatting sqref="AC38">
    <cfRule type="cellIs" dxfId="10702" priority="148" operator="lessThan">
      <formula>#REF!</formula>
    </cfRule>
    <cfRule type="cellIs" dxfId="10701" priority="149" operator="lessThan">
      <formula>#REF!</formula>
    </cfRule>
  </conditionalFormatting>
  <conditionalFormatting sqref="AH21">
    <cfRule type="cellIs" dxfId="10700" priority="144" operator="lessThan">
      <formula>#REF!</formula>
    </cfRule>
  </conditionalFormatting>
  <conditionalFormatting sqref="AH20">
    <cfRule type="cellIs" dxfId="10699" priority="145" operator="lessThan">
      <formula>#REF!</formula>
    </cfRule>
    <cfRule type="cellIs" dxfId="10698" priority="146" operator="lessThan">
      <formula>#REF!</formula>
    </cfRule>
  </conditionalFormatting>
  <conditionalFormatting sqref="AH30">
    <cfRule type="cellIs" dxfId="10697" priority="141" operator="lessThan">
      <formula>#REF!</formula>
    </cfRule>
  </conditionalFormatting>
  <conditionalFormatting sqref="AH29">
    <cfRule type="cellIs" dxfId="10696" priority="142" operator="lessThan">
      <formula>#REF!</formula>
    </cfRule>
    <cfRule type="cellIs" dxfId="10695" priority="143" operator="lessThan">
      <formula>#REF!</formula>
    </cfRule>
  </conditionalFormatting>
  <conditionalFormatting sqref="AH39">
    <cfRule type="cellIs" dxfId="10694" priority="138" operator="lessThan">
      <formula>#REF!</formula>
    </cfRule>
  </conditionalFormatting>
  <conditionalFormatting sqref="AH38">
    <cfRule type="cellIs" dxfId="10693" priority="139" operator="lessThan">
      <formula>#REF!</formula>
    </cfRule>
    <cfRule type="cellIs" dxfId="10692" priority="140" operator="lessThan">
      <formula>#REF!</formula>
    </cfRule>
  </conditionalFormatting>
  <conditionalFormatting sqref="AM21">
    <cfRule type="cellIs" dxfId="10691" priority="135" operator="lessThan">
      <formula>#REF!</formula>
    </cfRule>
  </conditionalFormatting>
  <conditionalFormatting sqref="AM20">
    <cfRule type="cellIs" dxfId="10690" priority="136" operator="lessThan">
      <formula>#REF!</formula>
    </cfRule>
    <cfRule type="cellIs" dxfId="10689" priority="137" operator="lessThan">
      <formula>#REF!</formula>
    </cfRule>
  </conditionalFormatting>
  <conditionalFormatting sqref="AM30">
    <cfRule type="cellIs" dxfId="10688" priority="132" operator="lessThan">
      <formula>#REF!</formula>
    </cfRule>
  </conditionalFormatting>
  <conditionalFormatting sqref="AM29">
    <cfRule type="cellIs" dxfId="10687" priority="133" operator="lessThan">
      <formula>#REF!</formula>
    </cfRule>
    <cfRule type="cellIs" dxfId="10686" priority="134" operator="lessThan">
      <formula>#REF!</formula>
    </cfRule>
  </conditionalFormatting>
  <conditionalFormatting sqref="AM39">
    <cfRule type="cellIs" dxfId="10685" priority="129" operator="lessThan">
      <formula>#REF!</formula>
    </cfRule>
  </conditionalFormatting>
  <conditionalFormatting sqref="AM38">
    <cfRule type="cellIs" dxfId="10684" priority="130" operator="lessThan">
      <formula>#REF!</formula>
    </cfRule>
    <cfRule type="cellIs" dxfId="10683" priority="131" operator="lessThan">
      <formula>#REF!</formula>
    </cfRule>
  </conditionalFormatting>
  <conditionalFormatting sqref="AR21">
    <cfRule type="cellIs" dxfId="10682" priority="126" operator="lessThan">
      <formula>#REF!</formula>
    </cfRule>
  </conditionalFormatting>
  <conditionalFormatting sqref="AR20">
    <cfRule type="cellIs" dxfId="10681" priority="127" operator="lessThan">
      <formula>#REF!</formula>
    </cfRule>
    <cfRule type="cellIs" dxfId="10680" priority="128" operator="lessThan">
      <formula>#REF!</formula>
    </cfRule>
  </conditionalFormatting>
  <conditionalFormatting sqref="AR30">
    <cfRule type="cellIs" dxfId="10679" priority="123" operator="lessThan">
      <formula>#REF!</formula>
    </cfRule>
  </conditionalFormatting>
  <conditionalFormatting sqref="AR29">
    <cfRule type="cellIs" dxfId="10678" priority="124" operator="lessThan">
      <formula>#REF!</formula>
    </cfRule>
    <cfRule type="cellIs" dxfId="10677" priority="125" operator="lessThan">
      <formula>#REF!</formula>
    </cfRule>
  </conditionalFormatting>
  <conditionalFormatting sqref="AR39">
    <cfRule type="cellIs" dxfId="10676" priority="120" operator="lessThan">
      <formula>#REF!</formula>
    </cfRule>
  </conditionalFormatting>
  <conditionalFormatting sqref="AR38">
    <cfRule type="cellIs" dxfId="10675" priority="121" operator="lessThan">
      <formula>#REF!</formula>
    </cfRule>
    <cfRule type="cellIs" dxfId="10674" priority="122" operator="lessThan">
      <formula>#REF!</formula>
    </cfRule>
  </conditionalFormatting>
  <conditionalFormatting sqref="AW21">
    <cfRule type="cellIs" dxfId="10673" priority="117" operator="lessThan">
      <formula>#REF!</formula>
    </cfRule>
  </conditionalFormatting>
  <conditionalFormatting sqref="AW20">
    <cfRule type="cellIs" dxfId="10672" priority="118" operator="lessThan">
      <formula>#REF!</formula>
    </cfRule>
    <cfRule type="cellIs" dxfId="10671" priority="119" operator="lessThan">
      <formula>#REF!</formula>
    </cfRule>
  </conditionalFormatting>
  <conditionalFormatting sqref="AW30">
    <cfRule type="cellIs" dxfId="10670" priority="114" operator="lessThan">
      <formula>#REF!</formula>
    </cfRule>
  </conditionalFormatting>
  <conditionalFormatting sqref="AW29">
    <cfRule type="cellIs" dxfId="10669" priority="115" operator="lessThan">
      <formula>#REF!</formula>
    </cfRule>
    <cfRule type="cellIs" dxfId="10668" priority="116" operator="lessThan">
      <formula>#REF!</formula>
    </cfRule>
  </conditionalFormatting>
  <conditionalFormatting sqref="AW39">
    <cfRule type="cellIs" dxfId="10667" priority="111" operator="lessThan">
      <formula>#REF!</formula>
    </cfRule>
  </conditionalFormatting>
  <conditionalFormatting sqref="AW38">
    <cfRule type="cellIs" dxfId="10666" priority="112" operator="lessThan">
      <formula>#REF!</formula>
    </cfRule>
    <cfRule type="cellIs" dxfId="10665" priority="113" operator="lessThan">
      <formula>#REF!</formula>
    </cfRule>
  </conditionalFormatting>
  <conditionalFormatting sqref="BB21">
    <cfRule type="cellIs" dxfId="10664" priority="108" operator="lessThan">
      <formula>#REF!</formula>
    </cfRule>
  </conditionalFormatting>
  <conditionalFormatting sqref="BB20">
    <cfRule type="cellIs" dxfId="10663" priority="109" operator="lessThan">
      <formula>#REF!</formula>
    </cfRule>
    <cfRule type="cellIs" dxfId="10662" priority="110" operator="lessThan">
      <formula>#REF!</formula>
    </cfRule>
  </conditionalFormatting>
  <conditionalFormatting sqref="BB30">
    <cfRule type="cellIs" dxfId="10661" priority="105" operator="lessThan">
      <formula>#REF!</formula>
    </cfRule>
  </conditionalFormatting>
  <conditionalFormatting sqref="BB29">
    <cfRule type="cellIs" dxfId="10660" priority="106" operator="lessThan">
      <formula>#REF!</formula>
    </cfRule>
    <cfRule type="cellIs" dxfId="10659" priority="107" operator="lessThan">
      <formula>#REF!</formula>
    </cfRule>
  </conditionalFormatting>
  <conditionalFormatting sqref="BB39">
    <cfRule type="cellIs" dxfId="10658" priority="102" operator="lessThan">
      <formula>#REF!</formula>
    </cfRule>
  </conditionalFormatting>
  <conditionalFormatting sqref="BB38">
    <cfRule type="cellIs" dxfId="10657" priority="103" operator="lessThan">
      <formula>#REF!</formula>
    </cfRule>
    <cfRule type="cellIs" dxfId="10656" priority="104" operator="lessThan">
      <formula>#REF!</formula>
    </cfRule>
  </conditionalFormatting>
  <conditionalFormatting sqref="BG21">
    <cfRule type="cellIs" dxfId="10655" priority="99" operator="lessThan">
      <formula>#REF!</formula>
    </cfRule>
  </conditionalFormatting>
  <conditionalFormatting sqref="BG20">
    <cfRule type="cellIs" dxfId="10654" priority="100" operator="lessThan">
      <formula>#REF!</formula>
    </cfRule>
    <cfRule type="cellIs" dxfId="10653" priority="101" operator="lessThan">
      <formula>#REF!</formula>
    </cfRule>
  </conditionalFormatting>
  <conditionalFormatting sqref="BG30">
    <cfRule type="cellIs" dxfId="10652" priority="96" operator="lessThan">
      <formula>#REF!</formula>
    </cfRule>
  </conditionalFormatting>
  <conditionalFormatting sqref="BG29">
    <cfRule type="cellIs" dxfId="10651" priority="97" operator="lessThan">
      <formula>#REF!</formula>
    </cfRule>
    <cfRule type="cellIs" dxfId="10650" priority="98" operator="lessThan">
      <formula>#REF!</formula>
    </cfRule>
  </conditionalFormatting>
  <conditionalFormatting sqref="BG39">
    <cfRule type="cellIs" dxfId="10649" priority="93" operator="lessThan">
      <formula>#REF!</formula>
    </cfRule>
  </conditionalFormatting>
  <conditionalFormatting sqref="BG38">
    <cfRule type="cellIs" dxfId="10648" priority="94" operator="lessThan">
      <formula>#REF!</formula>
    </cfRule>
    <cfRule type="cellIs" dxfId="10647" priority="95" operator="lessThan">
      <formula>#REF!</formula>
    </cfRule>
  </conditionalFormatting>
  <conditionalFormatting sqref="P13">
    <cfRule type="cellIs" dxfId="10646" priority="92" operator="greaterThan">
      <formula>#REF!</formula>
    </cfRule>
  </conditionalFormatting>
  <conditionalFormatting sqref="O13">
    <cfRule type="cellIs" dxfId="10645" priority="91" operator="greaterThan">
      <formula>#REF!</formula>
    </cfRule>
  </conditionalFormatting>
  <conditionalFormatting sqref="F13:G13">
    <cfRule type="cellIs" dxfId="10644" priority="90" operator="greaterThan">
      <formula>#REF!</formula>
    </cfRule>
  </conditionalFormatting>
  <conditionalFormatting sqref="E13">
    <cfRule type="cellIs" dxfId="10643" priority="89" operator="greaterThan">
      <formula>#REF!</formula>
    </cfRule>
  </conditionalFormatting>
  <conditionalFormatting sqref="J19 J14:J15 J17">
    <cfRule type="cellIs" dxfId="10642" priority="88" operator="greaterThan">
      <formula>#REF!</formula>
    </cfRule>
  </conditionalFormatting>
  <conditionalFormatting sqref="K19:L19">
    <cfRule type="cellIs" dxfId="10641" priority="87" operator="greaterThan">
      <formula>#REF!</formula>
    </cfRule>
  </conditionalFormatting>
  <conditionalFormatting sqref="K14:L15">
    <cfRule type="cellIs" dxfId="10640" priority="85" operator="greaterThan">
      <formula>#REF!</formula>
    </cfRule>
  </conditionalFormatting>
  <conditionalFormatting sqref="L13">
    <cfRule type="cellIs" dxfId="10639" priority="84" operator="greaterThan">
      <formula>#REF!</formula>
    </cfRule>
  </conditionalFormatting>
  <conditionalFormatting sqref="K17:L17">
    <cfRule type="cellIs" dxfId="10638" priority="86" operator="greaterThan">
      <formula>#REF!</formula>
    </cfRule>
  </conditionalFormatting>
  <conditionalFormatting sqref="K13">
    <cfRule type="cellIs" dxfId="10637" priority="83" operator="greaterThan">
      <formula>#REF!</formula>
    </cfRule>
  </conditionalFormatting>
  <conditionalFormatting sqref="J13">
    <cfRule type="cellIs" dxfId="10636" priority="82" operator="greaterThan">
      <formula>#REF!</formula>
    </cfRule>
  </conditionalFormatting>
  <conditionalFormatting sqref="E14">
    <cfRule type="cellIs" dxfId="10635" priority="81" operator="greaterThan">
      <formula>#REF!</formula>
    </cfRule>
  </conditionalFormatting>
  <conditionalFormatting sqref="F14:G14">
    <cfRule type="cellIs" dxfId="10634" priority="80" operator="greaterThan">
      <formula>#REF!</formula>
    </cfRule>
  </conditionalFormatting>
  <conditionalFormatting sqref="O14">
    <cfRule type="cellIs" dxfId="10633" priority="79" operator="greaterThan">
      <formula>#REF!</formula>
    </cfRule>
  </conditionalFormatting>
  <conditionalFormatting sqref="P14:P15">
    <cfRule type="cellIs" dxfId="10632" priority="78" operator="greaterThan">
      <formula>#REF!</formula>
    </cfRule>
  </conditionalFormatting>
  <conditionalFormatting sqref="O15">
    <cfRule type="cellIs" dxfId="10631" priority="77" operator="greaterThan">
      <formula>#REF!</formula>
    </cfRule>
  </conditionalFormatting>
  <conditionalFormatting sqref="BH19 BH13:BH15 BH17">
    <cfRule type="cellIs" dxfId="10630" priority="76" operator="greaterThan">
      <formula>#REF!</formula>
    </cfRule>
  </conditionalFormatting>
  <conditionalFormatting sqref="BK21">
    <cfRule type="cellIs" dxfId="10629" priority="73" operator="lessThan">
      <formula>#REF!</formula>
    </cfRule>
  </conditionalFormatting>
  <conditionalFormatting sqref="BK11">
    <cfRule type="cellIs" dxfId="10628" priority="72" operator="lessThan">
      <formula>#REF!</formula>
    </cfRule>
  </conditionalFormatting>
  <conditionalFormatting sqref="BK12">
    <cfRule type="cellIs" dxfId="10627" priority="71" operator="lessThan">
      <formula>#REF!</formula>
    </cfRule>
  </conditionalFormatting>
  <conditionalFormatting sqref="BK20">
    <cfRule type="cellIs" dxfId="10626" priority="74" operator="lessThan">
      <formula>#REF!</formula>
    </cfRule>
    <cfRule type="cellIs" dxfId="10625" priority="75" operator="lessThan">
      <formula>#REF!</formula>
    </cfRule>
  </conditionalFormatting>
  <conditionalFormatting sqref="BK30">
    <cfRule type="cellIs" dxfId="10624" priority="68" operator="lessThan">
      <formula>#REF!</formula>
    </cfRule>
  </conditionalFormatting>
  <conditionalFormatting sqref="BK29">
    <cfRule type="cellIs" dxfId="10623" priority="69" operator="lessThan">
      <formula>#REF!</formula>
    </cfRule>
    <cfRule type="cellIs" dxfId="10622" priority="70" operator="lessThan">
      <formula>#REF!</formula>
    </cfRule>
  </conditionalFormatting>
  <conditionalFormatting sqref="BK39">
    <cfRule type="cellIs" dxfId="10621" priority="67" operator="lessThan">
      <formula>#REF!</formula>
    </cfRule>
  </conditionalFormatting>
  <conditionalFormatting sqref="BK9">
    <cfRule type="cellIs" dxfId="10620" priority="65" operator="lessThan">
      <formula>#REF!</formula>
    </cfRule>
    <cfRule type="cellIs" dxfId="10619" priority="66" operator="greaterThan">
      <formula>#REF!</formula>
    </cfRule>
  </conditionalFormatting>
  <conditionalFormatting sqref="BI19:BJ19">
    <cfRule type="cellIs" dxfId="10618" priority="64" operator="greaterThan">
      <formula>#REF!</formula>
    </cfRule>
  </conditionalFormatting>
  <conditionalFormatting sqref="BI14:BJ15">
    <cfRule type="cellIs" dxfId="10617" priority="62" operator="greaterThan">
      <formula>#REF!</formula>
    </cfRule>
  </conditionalFormatting>
  <conditionalFormatting sqref="BI13:BJ13">
    <cfRule type="cellIs" dxfId="10616" priority="61" operator="greaterThan">
      <formula>#REF!</formula>
    </cfRule>
  </conditionalFormatting>
  <conditionalFormatting sqref="BI17:BJ17">
    <cfRule type="cellIs" dxfId="10615" priority="63" operator="greaterThan">
      <formula>#REF!</formula>
    </cfRule>
  </conditionalFormatting>
  <conditionalFormatting sqref="BK38">
    <cfRule type="cellIs" dxfId="10614" priority="59" operator="lessThan">
      <formula>#REF!</formula>
    </cfRule>
    <cfRule type="cellIs" dxfId="10613" priority="60" operator="lessThan">
      <formula>#REF!</formula>
    </cfRule>
  </conditionalFormatting>
  <conditionalFormatting sqref="BL11">
    <cfRule type="cellIs" dxfId="10612" priority="58" operator="lessThan">
      <formula>#REF!</formula>
    </cfRule>
  </conditionalFormatting>
  <conditionalFormatting sqref="BL12">
    <cfRule type="cellIs" dxfId="10611" priority="57" operator="lessThan">
      <formula>#REF!</formula>
    </cfRule>
  </conditionalFormatting>
  <conditionalFormatting sqref="BL9">
    <cfRule type="cellIs" dxfId="10610" priority="55" operator="lessThan">
      <formula>#REF!</formula>
    </cfRule>
    <cfRule type="cellIs" dxfId="10609" priority="56" operator="greaterThan">
      <formula>#REF!</formula>
    </cfRule>
  </conditionalFormatting>
  <conditionalFormatting sqref="BL10">
    <cfRule type="cellIs" dxfId="10608" priority="54" operator="lessThan">
      <formula>#REF!</formula>
    </cfRule>
  </conditionalFormatting>
  <conditionalFormatting sqref="BL21">
    <cfRule type="cellIs" dxfId="10607" priority="51" operator="lessThan">
      <formula>#REF!</formula>
    </cfRule>
  </conditionalFormatting>
  <conditionalFormatting sqref="BL20">
    <cfRule type="cellIs" dxfId="10606" priority="52" operator="lessThan">
      <formula>#REF!</formula>
    </cfRule>
    <cfRule type="cellIs" dxfId="10605" priority="53" operator="lessThan">
      <formula>#REF!</formula>
    </cfRule>
  </conditionalFormatting>
  <conditionalFormatting sqref="BL30">
    <cfRule type="cellIs" dxfId="10604" priority="48" operator="lessThan">
      <formula>#REF!</formula>
    </cfRule>
  </conditionalFormatting>
  <conditionalFormatting sqref="BL29">
    <cfRule type="cellIs" dxfId="10603" priority="49" operator="lessThan">
      <formula>#REF!</formula>
    </cfRule>
    <cfRule type="cellIs" dxfId="10602" priority="50" operator="lessThan">
      <formula>#REF!</formula>
    </cfRule>
  </conditionalFormatting>
  <conditionalFormatting sqref="BL39">
    <cfRule type="cellIs" dxfId="10601" priority="45" operator="lessThan">
      <formula>#REF!</formula>
    </cfRule>
  </conditionalFormatting>
  <conditionalFormatting sqref="BL38">
    <cfRule type="cellIs" dxfId="10600" priority="46" operator="lessThan">
      <formula>#REF!</formula>
    </cfRule>
    <cfRule type="cellIs" dxfId="10599" priority="47" operator="lessThan">
      <formula>#REF!</formula>
    </cfRule>
  </conditionalFormatting>
  <conditionalFormatting sqref="BM19 BM13:BM15 BM17">
    <cfRule type="cellIs" dxfId="10598" priority="44" operator="greaterThan">
      <formula>#REF!</formula>
    </cfRule>
  </conditionalFormatting>
  <conditionalFormatting sqref="BP21">
    <cfRule type="cellIs" dxfId="10597" priority="41" operator="lessThan">
      <formula>#REF!</formula>
    </cfRule>
  </conditionalFormatting>
  <conditionalFormatting sqref="BP11">
    <cfRule type="cellIs" dxfId="10596" priority="40" operator="lessThan">
      <formula>#REF!</formula>
    </cfRule>
  </conditionalFormatting>
  <conditionalFormatting sqref="BP12">
    <cfRule type="cellIs" dxfId="10595" priority="39" operator="lessThan">
      <formula>#REF!</formula>
    </cfRule>
  </conditionalFormatting>
  <conditionalFormatting sqref="BP20">
    <cfRule type="cellIs" dxfId="10594" priority="42" operator="lessThan">
      <formula>#REF!</formula>
    </cfRule>
    <cfRule type="cellIs" dxfId="10593" priority="43" operator="lessThan">
      <formula>#REF!</formula>
    </cfRule>
  </conditionalFormatting>
  <conditionalFormatting sqref="BP30">
    <cfRule type="cellIs" dxfId="10592" priority="36" operator="lessThan">
      <formula>#REF!</formula>
    </cfRule>
  </conditionalFormatting>
  <conditionalFormatting sqref="BP29">
    <cfRule type="cellIs" dxfId="10591" priority="37" operator="lessThan">
      <formula>#REF!</formula>
    </cfRule>
    <cfRule type="cellIs" dxfId="10590" priority="38" operator="lessThan">
      <formula>#REF!</formula>
    </cfRule>
  </conditionalFormatting>
  <conditionalFormatting sqref="BP39">
    <cfRule type="cellIs" dxfId="10589" priority="35" operator="lessThan">
      <formula>#REF!</formula>
    </cfRule>
  </conditionalFormatting>
  <conditionalFormatting sqref="BP9">
    <cfRule type="cellIs" dxfId="10588" priority="33" operator="lessThan">
      <formula>#REF!</formula>
    </cfRule>
    <cfRule type="cellIs" dxfId="10587" priority="34" operator="greaterThan">
      <formula>#REF!</formula>
    </cfRule>
  </conditionalFormatting>
  <conditionalFormatting sqref="BN19:BO19">
    <cfRule type="cellIs" dxfId="10586" priority="32" operator="greaterThan">
      <formula>#REF!</formula>
    </cfRule>
  </conditionalFormatting>
  <conditionalFormatting sqref="BN14:BO15">
    <cfRule type="cellIs" dxfId="10585" priority="30" operator="greaterThan">
      <formula>#REF!</formula>
    </cfRule>
  </conditionalFormatting>
  <conditionalFormatting sqref="BN13:BO13">
    <cfRule type="cellIs" dxfId="10584" priority="29" operator="greaterThan">
      <formula>#REF!</formula>
    </cfRule>
  </conditionalFormatting>
  <conditionalFormatting sqref="BN17:BO17">
    <cfRule type="cellIs" dxfId="10583" priority="31" operator="greaterThan">
      <formula>#REF!</formula>
    </cfRule>
  </conditionalFormatting>
  <conditionalFormatting sqref="BP38">
    <cfRule type="cellIs" dxfId="10582" priority="27" operator="lessThan">
      <formula>#REF!</formula>
    </cfRule>
    <cfRule type="cellIs" dxfId="10581" priority="28" operator="lessThan">
      <formula>#REF!</formula>
    </cfRule>
  </conditionalFormatting>
  <conditionalFormatting sqref="BQ11">
    <cfRule type="cellIs" dxfId="10580" priority="26" operator="lessThan">
      <formula>#REF!</formula>
    </cfRule>
  </conditionalFormatting>
  <conditionalFormatting sqref="BQ12">
    <cfRule type="cellIs" dxfId="10579" priority="25" operator="lessThan">
      <formula>#REF!</formula>
    </cfRule>
  </conditionalFormatting>
  <conditionalFormatting sqref="BQ9">
    <cfRule type="cellIs" dxfId="10578" priority="23" operator="lessThan">
      <formula>#REF!</formula>
    </cfRule>
    <cfRule type="cellIs" dxfId="10577" priority="24" operator="greaterThan">
      <formula>#REF!</formula>
    </cfRule>
  </conditionalFormatting>
  <conditionalFormatting sqref="BQ10">
    <cfRule type="cellIs" dxfId="10576" priority="22" operator="lessThan">
      <formula>#REF!</formula>
    </cfRule>
  </conditionalFormatting>
  <conditionalFormatting sqref="BQ21">
    <cfRule type="cellIs" dxfId="10575" priority="19" operator="lessThan">
      <formula>#REF!</formula>
    </cfRule>
  </conditionalFormatting>
  <conditionalFormatting sqref="BQ20">
    <cfRule type="cellIs" dxfId="10574" priority="20" operator="lessThan">
      <formula>#REF!</formula>
    </cfRule>
    <cfRule type="cellIs" dxfId="10573" priority="21" operator="lessThan">
      <formula>#REF!</formula>
    </cfRule>
  </conditionalFormatting>
  <conditionalFormatting sqref="BQ30">
    <cfRule type="cellIs" dxfId="10572" priority="16" operator="lessThan">
      <formula>#REF!</formula>
    </cfRule>
  </conditionalFormatting>
  <conditionalFormatting sqref="BQ29">
    <cfRule type="cellIs" dxfId="10571" priority="17" operator="lessThan">
      <formula>#REF!</formula>
    </cfRule>
    <cfRule type="cellIs" dxfId="10570" priority="18" operator="lessThan">
      <formula>#REF!</formula>
    </cfRule>
  </conditionalFormatting>
  <conditionalFormatting sqref="BQ39">
    <cfRule type="cellIs" dxfId="10569" priority="13" operator="lessThan">
      <formula>#REF!</formula>
    </cfRule>
  </conditionalFormatting>
  <conditionalFormatting sqref="BQ38">
    <cfRule type="cellIs" dxfId="10568" priority="14" operator="lessThan">
      <formula>#REF!</formula>
    </cfRule>
    <cfRule type="cellIs" dxfId="10567" priority="15" operator="lessThan">
      <formula>#REF!</formula>
    </cfRule>
  </conditionalFormatting>
  <conditionalFormatting sqref="M10">
    <cfRule type="cellIs" dxfId="10566" priority="12" operator="lessThan">
      <formula>#REF!</formula>
    </cfRule>
  </conditionalFormatting>
  <conditionalFormatting sqref="R10">
    <cfRule type="cellIs" dxfId="10565" priority="11" operator="lessThan">
      <formula>#REF!</formula>
    </cfRule>
  </conditionalFormatting>
  <conditionalFormatting sqref="W10">
    <cfRule type="cellIs" dxfId="10564" priority="10" operator="lessThan">
      <formula>#REF!</formula>
    </cfRule>
  </conditionalFormatting>
  <conditionalFormatting sqref="AB10">
    <cfRule type="cellIs" dxfId="10563" priority="9" operator="lessThan">
      <formula>#REF!</formula>
    </cfRule>
  </conditionalFormatting>
  <conditionalFormatting sqref="AG10">
    <cfRule type="cellIs" dxfId="10562" priority="8" operator="lessThan">
      <formula>#REF!</formula>
    </cfRule>
  </conditionalFormatting>
  <conditionalFormatting sqref="AL10">
    <cfRule type="cellIs" dxfId="10561" priority="7" operator="lessThan">
      <formula>#REF!</formula>
    </cfRule>
  </conditionalFormatting>
  <conditionalFormatting sqref="AQ10">
    <cfRule type="cellIs" dxfId="10560" priority="6" operator="lessThan">
      <formula>#REF!</formula>
    </cfRule>
  </conditionalFormatting>
  <conditionalFormatting sqref="AV10">
    <cfRule type="cellIs" dxfId="10559" priority="5" operator="lessThan">
      <formula>#REF!</formula>
    </cfRule>
  </conditionalFormatting>
  <conditionalFormatting sqref="BA10">
    <cfRule type="cellIs" dxfId="10558" priority="4" operator="lessThan">
      <formula>#REF!</formula>
    </cfRule>
  </conditionalFormatting>
  <conditionalFormatting sqref="BF10">
    <cfRule type="cellIs" dxfId="10557" priority="3" operator="lessThan">
      <formula>#REF!</formula>
    </cfRule>
  </conditionalFormatting>
  <conditionalFormatting sqref="BK10">
    <cfRule type="cellIs" dxfId="10556" priority="2" operator="lessThan">
      <formula>#REF!</formula>
    </cfRule>
  </conditionalFormatting>
  <conditionalFormatting sqref="BP10">
    <cfRule type="cellIs" dxfId="10555" priority="1" operator="lessThan">
      <formula>#REF!</formula>
    </cfRule>
  </conditionalFormatting>
  <pageMargins left="0.7" right="0.7" top="0.75" bottom="0.75" header="0.3" footer="0.3"/>
  <pageSetup paperSize="9" orientation="portrait" r:id="rId1"/>
  <headerFooter>
    <oddHeader>&amp;C&amp;G</oddHeader>
  </headerFooter>
  <legacyDrawingHF r:id="rId2"/>
  <picture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BQ93"/>
  <sheetViews>
    <sheetView zoomScale="70" zoomScaleNormal="70" workbookViewId="0">
      <pane xSplit="3" ySplit="10" topLeftCell="D11" activePane="bottomRight" state="frozenSplit"/>
      <selection activeCell="AA73" sqref="AA73"/>
      <selection pane="topRight" activeCell="AA73" sqref="AA73"/>
      <selection pane="bottomLeft" activeCell="AA73" sqref="AA73"/>
      <selection pane="bottomRight" activeCell="O52" sqref="O52:O93"/>
    </sheetView>
  </sheetViews>
  <sheetFormatPr defaultRowHeight="16.5" x14ac:dyDescent="0.15"/>
  <cols>
    <col min="1" max="1" width="21" style="97" customWidth="1"/>
    <col min="2" max="2" width="15" style="97" customWidth="1"/>
    <col min="3" max="4" width="11.25" style="97" customWidth="1"/>
    <col min="5" max="5" width="38.5" style="97" customWidth="1"/>
    <col min="6" max="7" width="10.625" style="97" customWidth="1"/>
    <col min="8" max="9" width="13.625" style="97" customWidth="1"/>
    <col min="10" max="10" width="44.5" style="97" customWidth="1"/>
    <col min="11" max="12" width="12.25" style="97" customWidth="1"/>
    <col min="13" max="14" width="11.875" style="97" customWidth="1"/>
    <col min="15" max="15" width="38.25" style="97" customWidth="1"/>
    <col min="16" max="17" width="12.25" style="97" customWidth="1"/>
    <col min="18" max="19" width="11.875" style="97" customWidth="1"/>
    <col min="20" max="20" width="31.625" style="97" customWidth="1"/>
    <col min="21" max="22" width="12.625" style="97" customWidth="1"/>
    <col min="23" max="24" width="11.875" style="97" customWidth="1"/>
    <col min="25" max="25" width="31.625" style="97" customWidth="1"/>
    <col min="26" max="27" width="9.125" style="97" bestFit="1" customWidth="1"/>
    <col min="28" max="28" width="9.625" style="97" bestFit="1" customWidth="1"/>
    <col min="29" max="29" width="9.625" style="97" customWidth="1"/>
    <col min="30" max="30" width="31.625" style="97" customWidth="1"/>
    <col min="31" max="32" width="9.125" style="97" bestFit="1" customWidth="1"/>
    <col min="33" max="33" width="9.625" style="97" bestFit="1" customWidth="1"/>
    <col min="34" max="34" width="9.625" style="97" customWidth="1"/>
    <col min="35" max="35" width="31.625" style="97" customWidth="1"/>
    <col min="36" max="37" width="9.125" style="97" bestFit="1" customWidth="1"/>
    <col min="38" max="38" width="9.625" style="97" bestFit="1" customWidth="1"/>
    <col min="39" max="39" width="9.625" style="97" customWidth="1"/>
    <col min="40" max="40" width="31.625" style="97" customWidth="1"/>
    <col min="41" max="42" width="9.125" style="97" bestFit="1" customWidth="1"/>
    <col min="43" max="43" width="9.625" style="97" bestFit="1" customWidth="1"/>
    <col min="44" max="44" width="9.625" style="97" customWidth="1"/>
    <col min="45" max="45" width="31.625" style="97" customWidth="1"/>
    <col min="46" max="47" width="9.125" style="97" bestFit="1" customWidth="1"/>
    <col min="48" max="48" width="9.625" style="97" bestFit="1" customWidth="1"/>
    <col min="49" max="49" width="9.625" style="97" customWidth="1"/>
    <col min="50" max="50" width="31.625" style="97" customWidth="1"/>
    <col min="51" max="52" width="9.125" style="97" bestFit="1" customWidth="1"/>
    <col min="53" max="53" width="9.625" style="97" bestFit="1" customWidth="1"/>
    <col min="54" max="54" width="9.625" style="97" customWidth="1"/>
    <col min="55" max="55" width="31.625" style="97" customWidth="1"/>
    <col min="56" max="57" width="9.125" style="97" bestFit="1" customWidth="1"/>
    <col min="58" max="58" width="9.625" style="97" bestFit="1" customWidth="1"/>
    <col min="59" max="59" width="9.625" style="97" customWidth="1"/>
    <col min="60" max="60" width="43.875" style="97" customWidth="1"/>
    <col min="61" max="62" width="9" style="97"/>
    <col min="63" max="63" width="15.125" style="97" customWidth="1"/>
    <col min="64" max="64" width="9" style="97"/>
    <col min="65" max="65" width="48.125" style="97" customWidth="1"/>
    <col min="66" max="67" width="9" style="97"/>
    <col min="68" max="68" width="16" style="97" customWidth="1"/>
    <col min="69" max="16384" width="9" style="97"/>
  </cols>
  <sheetData>
    <row r="1" spans="1:69" x14ac:dyDescent="0.15">
      <c r="B1" s="175" t="str">
        <f>VLOOKUP(A5,'PMC数据辅助&amp;月良率预估'!$AR$3:$AS$130,2,0)</f>
        <v>LTPS手机</v>
      </c>
      <c r="C1" s="177">
        <v>0.95</v>
      </c>
      <c r="E1" s="97" t="s">
        <v>474</v>
      </c>
      <c r="AI1" s="166"/>
      <c r="AJ1" s="166"/>
      <c r="AK1" s="166"/>
      <c r="AL1" s="166"/>
      <c r="AM1" s="166"/>
      <c r="AN1" s="166"/>
      <c r="AO1" s="166"/>
      <c r="AP1" s="166"/>
      <c r="AQ1" s="166"/>
      <c r="AR1" s="166"/>
      <c r="AS1" s="166"/>
      <c r="AT1" s="166"/>
      <c r="AU1" s="166"/>
      <c r="AV1" s="166"/>
      <c r="AW1" s="166"/>
      <c r="AX1" s="166"/>
      <c r="AY1" s="166"/>
      <c r="AZ1" s="166"/>
      <c r="BA1" s="166"/>
      <c r="BB1" s="166"/>
      <c r="BC1" s="166"/>
      <c r="BD1" s="166"/>
    </row>
    <row r="2" spans="1:69" x14ac:dyDescent="0.15">
      <c r="A2" s="232">
        <f>VLOOKUP(A5,切数!$C:$J,8,0)</f>
        <v>95</v>
      </c>
      <c r="B2" s="580" t="s">
        <v>27</v>
      </c>
      <c r="C2" s="580"/>
      <c r="D2" s="581" t="s">
        <v>553</v>
      </c>
      <c r="E2" s="583" t="s">
        <v>41</v>
      </c>
      <c r="F2" s="583"/>
      <c r="G2" s="583"/>
      <c r="H2" s="583"/>
      <c r="I2" s="583"/>
      <c r="J2" s="583"/>
      <c r="K2" s="583"/>
      <c r="L2" s="583"/>
      <c r="M2" s="583"/>
      <c r="N2" s="30"/>
      <c r="O2" s="30"/>
      <c r="P2" s="30"/>
      <c r="Q2" s="30"/>
      <c r="R2" s="30"/>
      <c r="S2" s="30"/>
    </row>
    <row r="3" spans="1:69" x14ac:dyDescent="0.15">
      <c r="A3" s="232" t="s">
        <v>469</v>
      </c>
      <c r="B3" s="231"/>
      <c r="C3" s="231"/>
      <c r="D3" s="582"/>
      <c r="E3" s="1" t="str">
        <f>_xlfn.IFNA(VLOOKUP($A$5&amp;E$4,'PMC数据辅助&amp;月良率预估'!$B$2:$G$1000,2,0),"")</f>
        <v>M03</v>
      </c>
      <c r="F3" s="567"/>
      <c r="G3" s="567"/>
      <c r="H3" s="567"/>
      <c r="I3" s="568"/>
      <c r="J3" s="1" t="str">
        <f>_xlfn.IFNA(VLOOKUP($A$5&amp;J$4,'PMC数据辅助&amp;月良率预估'!$B$2:$G$1000,2,0),"")</f>
        <v>M03</v>
      </c>
      <c r="K3" s="567"/>
      <c r="L3" s="567"/>
      <c r="M3" s="567"/>
      <c r="N3" s="568"/>
      <c r="O3" s="1" t="str">
        <f>_xlfn.IFNA(VLOOKUP($A$5&amp;O$4,'PMC数据辅助&amp;月良率预估'!$B$2:$G$1000,2,0),"")</f>
        <v>M04</v>
      </c>
      <c r="P3" s="567"/>
      <c r="Q3" s="567"/>
      <c r="R3" s="567"/>
      <c r="S3" s="568"/>
      <c r="T3" s="1" t="str">
        <f>_xlfn.IFNA(VLOOKUP($A$5&amp;T$4,'PMC数据辅助&amp;月良率预估'!$B$2:$G$1000,2,0),"")</f>
        <v>M06</v>
      </c>
      <c r="U3" s="567"/>
      <c r="V3" s="567"/>
      <c r="W3" s="567"/>
      <c r="X3" s="568"/>
      <c r="Y3" s="1" t="str">
        <f>_xlfn.IFNA(VLOOKUP($A$5&amp;Y$4,'PMC数据辅助&amp;月良率预估'!$B$2:$G$1000,2,0),"")</f>
        <v/>
      </c>
      <c r="Z3" s="567"/>
      <c r="AA3" s="567"/>
      <c r="AB3" s="567"/>
      <c r="AC3" s="568"/>
      <c r="AD3" s="1" t="str">
        <f>_xlfn.IFNA(VLOOKUP($A$5&amp;AD$4,'PMC数据辅助&amp;月良率预估'!$B$2:$G$1000,2,0),"")</f>
        <v/>
      </c>
      <c r="AE3" s="567"/>
      <c r="AF3" s="567"/>
      <c r="AG3" s="567"/>
      <c r="AH3" s="568"/>
      <c r="AI3" s="1" t="str">
        <f>_xlfn.IFNA(VLOOKUP($A$5&amp;AI$4,'PMC数据辅助&amp;月良率预估'!$B$2:$G$1000,2,0),"")</f>
        <v/>
      </c>
      <c r="AJ3" s="567"/>
      <c r="AK3" s="567"/>
      <c r="AL3" s="567"/>
      <c r="AM3" s="568"/>
      <c r="AN3" s="1" t="str">
        <f>_xlfn.IFNA(VLOOKUP($A$5&amp;AN$4,'PMC数据辅助&amp;月良率预估'!$B$2:$G$1000,2,0),"")</f>
        <v/>
      </c>
      <c r="AO3" s="567"/>
      <c r="AP3" s="567"/>
      <c r="AQ3" s="567"/>
      <c r="AR3" s="568"/>
      <c r="AS3" s="1" t="str">
        <f>_xlfn.IFNA(VLOOKUP($A$5&amp;AS$4,'PMC数据辅助&amp;月良率预估'!$B$2:$G$1000,2,0),"")</f>
        <v/>
      </c>
      <c r="AT3" s="567"/>
      <c r="AU3" s="567"/>
      <c r="AV3" s="567"/>
      <c r="AW3" s="568"/>
      <c r="AX3" s="1" t="str">
        <f>_xlfn.IFNA(VLOOKUP($A$5&amp;AX$4,'PMC数据辅助&amp;月良率预估'!$B$2:$G$1000,2,0),"")</f>
        <v/>
      </c>
      <c r="AY3" s="567"/>
      <c r="AZ3" s="567"/>
      <c r="BA3" s="567"/>
      <c r="BB3" s="568"/>
      <c r="BC3" s="1" t="str">
        <f>_xlfn.IFNA(VLOOKUP($A$5&amp;BC$4,'PMC数据辅助&amp;月良率预估'!$B$2:$G$1000,2,0),"")</f>
        <v/>
      </c>
      <c r="BD3" s="567"/>
      <c r="BE3" s="567"/>
      <c r="BF3" s="567"/>
      <c r="BG3" s="568"/>
      <c r="BH3" s="1" t="str">
        <f>_xlfn.IFNA(VLOOKUP($A$5&amp;BH$4,'PMC数据辅助&amp;月良率预估'!$B$2:$G$1000,2,0),"")</f>
        <v/>
      </c>
      <c r="BI3" s="567"/>
      <c r="BJ3" s="567"/>
      <c r="BK3" s="567"/>
      <c r="BL3" s="568"/>
      <c r="BM3" s="1" t="str">
        <f>_xlfn.IFNA(VLOOKUP($A$5&amp;BM$4,'PMC数据辅助&amp;月良率预估'!$B$2:$G$1000,2,0),"")</f>
        <v/>
      </c>
      <c r="BN3" s="567"/>
      <c r="BO3" s="567"/>
      <c r="BP3" s="567"/>
      <c r="BQ3" s="568"/>
    </row>
    <row r="4" spans="1:69" ht="33" x14ac:dyDescent="0.15">
      <c r="A4" s="31" t="s">
        <v>40</v>
      </c>
      <c r="B4" s="94" t="s">
        <v>1233</v>
      </c>
      <c r="C4" s="94" t="s">
        <v>1235</v>
      </c>
      <c r="D4" s="115"/>
      <c r="E4" s="569" t="str">
        <f>_xlfn.IFNA(VLOOKUP($A$5&amp;COLUMN($A$1),'PMC数据辅助&amp;月良率预估'!$A:$F,5,0),"")</f>
        <v>03/05蒸镀批次</v>
      </c>
      <c r="F4" s="570"/>
      <c r="G4" s="570"/>
      <c r="H4" s="570"/>
      <c r="I4" s="571"/>
      <c r="J4" s="569" t="str">
        <f>_xlfn.IFNA(VLOOKUP($A$5&amp;COLUMN($B$1),'PMC数据辅助&amp;月良率预估'!$A:$F,5,0),"")</f>
        <v>03/17蒸镀批次</v>
      </c>
      <c r="K4" s="570"/>
      <c r="L4" s="570"/>
      <c r="M4" s="570"/>
      <c r="N4" s="571"/>
      <c r="O4" s="569" t="str">
        <f>_xlfn.IFNA(VLOOKUP($A$5&amp;COLUMN($C$1),'PMC数据辅助&amp;月良率预估'!$A:$F,5,0),"")</f>
        <v>03/29蒸镀批次</v>
      </c>
      <c r="P4" s="570"/>
      <c r="Q4" s="570"/>
      <c r="R4" s="570"/>
      <c r="S4" s="571"/>
      <c r="T4" s="569" t="str">
        <f>_xlfn.IFNA(VLOOKUP($A$5&amp;COLUMN($D$1),'PMC数据辅助&amp;月良率预估'!$A:$F,5,0),"")</f>
        <v>05/21蒸镀批次</v>
      </c>
      <c r="U4" s="570"/>
      <c r="V4" s="570"/>
      <c r="W4" s="570"/>
      <c r="X4" s="571"/>
      <c r="Y4" s="569" t="str">
        <f>_xlfn.IFNA(VLOOKUP($A$5&amp;COLUMN($E$1),'PMC数据辅助&amp;月良率预估'!$A:$F,5,0),"")</f>
        <v/>
      </c>
      <c r="Z4" s="570"/>
      <c r="AA4" s="570"/>
      <c r="AB4" s="570"/>
      <c r="AC4" s="571"/>
      <c r="AD4" s="569" t="str">
        <f>_xlfn.IFNA(VLOOKUP($A$5&amp;COLUMN($F$1),'PMC数据辅助&amp;月良率预估'!$A:$F,5,0),"")</f>
        <v/>
      </c>
      <c r="AE4" s="570"/>
      <c r="AF4" s="570"/>
      <c r="AG4" s="570"/>
      <c r="AH4" s="571"/>
      <c r="AI4" s="569" t="str">
        <f>_xlfn.IFNA(VLOOKUP($A$5&amp;COLUMN($G$1),'PMC数据辅助&amp;月良率预估'!$A:$F,5,0),"")</f>
        <v/>
      </c>
      <c r="AJ4" s="570"/>
      <c r="AK4" s="570"/>
      <c r="AL4" s="570"/>
      <c r="AM4" s="571"/>
      <c r="AN4" s="569" t="str">
        <f>_xlfn.IFNA(VLOOKUP($A$5&amp;COLUMN($H$1),'PMC数据辅助&amp;月良率预估'!$A:$F,5,0),"")</f>
        <v/>
      </c>
      <c r="AO4" s="570"/>
      <c r="AP4" s="570"/>
      <c r="AQ4" s="570"/>
      <c r="AR4" s="571"/>
      <c r="AS4" s="569" t="str">
        <f>_xlfn.IFNA(VLOOKUP($A$5&amp;COLUMN($I$1),'PMC数据辅助&amp;月良率预估'!$A:$F,5,0),"")</f>
        <v/>
      </c>
      <c r="AT4" s="570"/>
      <c r="AU4" s="570"/>
      <c r="AV4" s="570"/>
      <c r="AW4" s="571"/>
      <c r="AX4" s="569" t="str">
        <f>_xlfn.IFNA(VLOOKUP($A$5&amp;COLUMN($J$1),'PMC数据辅助&amp;月良率预估'!$A:$F,5,0),"")</f>
        <v/>
      </c>
      <c r="AY4" s="570"/>
      <c r="AZ4" s="570"/>
      <c r="BA4" s="570"/>
      <c r="BB4" s="571"/>
      <c r="BC4" s="569" t="str">
        <f>_xlfn.IFNA(VLOOKUP($A$5&amp;COLUMN($K$1),'PMC数据辅助&amp;月良率预估'!$A:$F,5,0),"")</f>
        <v/>
      </c>
      <c r="BD4" s="570"/>
      <c r="BE4" s="570"/>
      <c r="BF4" s="570"/>
      <c r="BG4" s="571"/>
      <c r="BH4" s="569" t="str">
        <f>_xlfn.IFNA(VLOOKUP($A$5&amp;COLUMN($L$1),'PMC数据辅助&amp;月良率预估'!$A:$F,5,0),"")</f>
        <v/>
      </c>
      <c r="BI4" s="570"/>
      <c r="BJ4" s="570"/>
      <c r="BK4" s="570"/>
      <c r="BL4" s="571"/>
      <c r="BM4" s="569" t="str">
        <f>_xlfn.IFNA(VLOOKUP($A$5&amp;COLUMN($M$1),'PMC数据辅助&amp;月良率预估'!$A:$F,5,0),"")</f>
        <v/>
      </c>
      <c r="BN4" s="570"/>
      <c r="BO4" s="570"/>
      <c r="BP4" s="570"/>
      <c r="BQ4" s="571"/>
    </row>
    <row r="5" spans="1:69" ht="51" customHeight="1" x14ac:dyDescent="0.15">
      <c r="A5" s="32" t="s">
        <v>737</v>
      </c>
      <c r="B5" s="32" t="s">
        <v>35</v>
      </c>
      <c r="C5" s="32" t="s">
        <v>35</v>
      </c>
      <c r="D5" s="32"/>
      <c r="E5" s="32" t="s">
        <v>467</v>
      </c>
      <c r="F5" s="33" t="s">
        <v>483</v>
      </c>
      <c r="G5" s="33" t="s">
        <v>484</v>
      </c>
      <c r="H5" s="33" t="s">
        <v>485</v>
      </c>
      <c r="I5" s="362" t="s">
        <v>841</v>
      </c>
      <c r="J5" s="32" t="s">
        <v>467</v>
      </c>
      <c r="K5" s="33" t="s">
        <v>483</v>
      </c>
      <c r="L5" s="33" t="s">
        <v>484</v>
      </c>
      <c r="M5" s="33" t="s">
        <v>485</v>
      </c>
      <c r="N5" s="362" t="s">
        <v>838</v>
      </c>
      <c r="O5" s="32" t="s">
        <v>467</v>
      </c>
      <c r="P5" s="33" t="s">
        <v>483</v>
      </c>
      <c r="Q5" s="33" t="s">
        <v>484</v>
      </c>
      <c r="R5" s="33" t="s">
        <v>485</v>
      </c>
      <c r="S5" s="362" t="s">
        <v>841</v>
      </c>
      <c r="T5" s="32" t="s">
        <v>467</v>
      </c>
      <c r="U5" s="33" t="s">
        <v>483</v>
      </c>
      <c r="V5" s="33" t="s">
        <v>484</v>
      </c>
      <c r="W5" s="33" t="s">
        <v>485</v>
      </c>
      <c r="X5" s="362" t="s">
        <v>841</v>
      </c>
      <c r="Y5" s="32" t="s">
        <v>467</v>
      </c>
      <c r="Z5" s="33" t="s">
        <v>483</v>
      </c>
      <c r="AA5" s="33" t="s">
        <v>484</v>
      </c>
      <c r="AB5" s="33" t="s">
        <v>485</v>
      </c>
      <c r="AC5" s="362" t="s">
        <v>841</v>
      </c>
      <c r="AD5" s="32" t="s">
        <v>467</v>
      </c>
      <c r="AE5" s="33" t="s">
        <v>483</v>
      </c>
      <c r="AF5" s="33" t="s">
        <v>484</v>
      </c>
      <c r="AG5" s="33" t="s">
        <v>485</v>
      </c>
      <c r="AH5" s="362" t="s">
        <v>841</v>
      </c>
      <c r="AI5" s="32" t="s">
        <v>467</v>
      </c>
      <c r="AJ5" s="33" t="s">
        <v>483</v>
      </c>
      <c r="AK5" s="33" t="s">
        <v>484</v>
      </c>
      <c r="AL5" s="33" t="s">
        <v>485</v>
      </c>
      <c r="AM5" s="362" t="s">
        <v>841</v>
      </c>
      <c r="AN5" s="32" t="s">
        <v>467</v>
      </c>
      <c r="AO5" s="33" t="s">
        <v>483</v>
      </c>
      <c r="AP5" s="33" t="s">
        <v>484</v>
      </c>
      <c r="AQ5" s="33" t="s">
        <v>485</v>
      </c>
      <c r="AR5" s="362" t="s">
        <v>841</v>
      </c>
      <c r="AS5" s="32" t="s">
        <v>467</v>
      </c>
      <c r="AT5" s="33" t="s">
        <v>483</v>
      </c>
      <c r="AU5" s="33" t="s">
        <v>484</v>
      </c>
      <c r="AV5" s="33" t="s">
        <v>485</v>
      </c>
      <c r="AW5" s="362" t="s">
        <v>841</v>
      </c>
      <c r="AX5" s="32" t="s">
        <v>467</v>
      </c>
      <c r="AY5" s="33" t="s">
        <v>483</v>
      </c>
      <c r="AZ5" s="33" t="s">
        <v>484</v>
      </c>
      <c r="BA5" s="33" t="s">
        <v>485</v>
      </c>
      <c r="BB5" s="362" t="s">
        <v>841</v>
      </c>
      <c r="BC5" s="32" t="s">
        <v>467</v>
      </c>
      <c r="BD5" s="33" t="s">
        <v>483</v>
      </c>
      <c r="BE5" s="33" t="s">
        <v>484</v>
      </c>
      <c r="BF5" s="33" t="s">
        <v>485</v>
      </c>
      <c r="BG5" s="362" t="s">
        <v>841</v>
      </c>
      <c r="BH5" s="32" t="s">
        <v>467</v>
      </c>
      <c r="BI5" s="33" t="s">
        <v>483</v>
      </c>
      <c r="BJ5" s="33" t="s">
        <v>484</v>
      </c>
      <c r="BK5" s="33" t="s">
        <v>485</v>
      </c>
      <c r="BL5" s="362" t="s">
        <v>839</v>
      </c>
      <c r="BM5" s="32" t="s">
        <v>467</v>
      </c>
      <c r="BN5" s="33" t="s">
        <v>483</v>
      </c>
      <c r="BO5" s="33" t="s">
        <v>484</v>
      </c>
      <c r="BP5" s="33" t="s">
        <v>485</v>
      </c>
      <c r="BQ5" s="362" t="s">
        <v>839</v>
      </c>
    </row>
    <row r="6" spans="1:69" x14ac:dyDescent="0.15">
      <c r="A6" s="34" t="s">
        <v>745</v>
      </c>
      <c r="B6" s="34">
        <f>_xlfn.IFNA(VLOOKUP($A6,批次辅助!$A$4:$DC$41,MATCH($A$5&amp;B$4,批次辅助!$A$1:$DC$1,0),0),0)</f>
        <v>144970</v>
      </c>
      <c r="C6" s="34">
        <f>_xlfn.IFNA(VLOOKUP($A6,批次辅助!$A$4:$DC$41,MATCH($A$5&amp;C$4,批次辅助!$A$1:$DC$1,0),0),0)</f>
        <v>137560</v>
      </c>
      <c r="D6" s="34">
        <f>_xlfn.IFNA(VLOOKUP($A6,批次辅助!$A$4:$DC$41,MATCH($A$5&amp;D$4,批次辅助!$A$1:$DC$1,0),0),0)</f>
        <v>0</v>
      </c>
      <c r="E6" s="34">
        <f>_xlfn.IFNA(VLOOKUP($A$5&amp;E$4,'PMC数据辅助&amp;月良率预估'!$B$2:$G$599,5,0),0)</f>
        <v>2680</v>
      </c>
      <c r="F6" s="34"/>
      <c r="G6" s="34"/>
      <c r="H6" s="35"/>
      <c r="I6" s="35"/>
      <c r="J6" s="34">
        <f>_xlfn.IFNA(VLOOKUP($A$5&amp;J$4,'PMC数据辅助&amp;月良率预估'!$B$2:$G$599,5,0),0)</f>
        <v>1710</v>
      </c>
      <c r="K6" s="34"/>
      <c r="L6" s="34"/>
      <c r="M6" s="35"/>
      <c r="N6" s="35"/>
      <c r="O6" s="34">
        <f>_xlfn.IFNA(VLOOKUP($A$5&amp;O$4,'PMC数据辅助&amp;月良率预估'!$B$2:$G$599,5,0),0)</f>
        <v>350</v>
      </c>
      <c r="P6" s="34"/>
      <c r="Q6" s="34"/>
      <c r="R6" s="35"/>
      <c r="S6" s="35"/>
      <c r="T6" s="34">
        <f>_xlfn.IFNA(VLOOKUP($A$5&amp;T$4,'PMC数据辅助&amp;月良率预估'!$B$2:$G$599,5,0),0)</f>
        <v>4200</v>
      </c>
      <c r="U6" s="34"/>
      <c r="V6" s="34"/>
      <c r="W6" s="35"/>
      <c r="X6" s="35"/>
      <c r="Y6" s="34">
        <f>_xlfn.IFNA(VLOOKUP($A$5&amp;Y$4,'PMC数据辅助&amp;月良率预估'!$B$2:$G$599,5,0),0)</f>
        <v>0</v>
      </c>
      <c r="Z6" s="34"/>
      <c r="AA6" s="34"/>
      <c r="AB6" s="35"/>
      <c r="AC6" s="35"/>
      <c r="AD6" s="34">
        <f>_xlfn.IFNA(VLOOKUP($A$5&amp;AD$4,'PMC数据辅助&amp;月良率预估'!$B$2:$G$599,5,0),0)</f>
        <v>0</v>
      </c>
      <c r="AE6" s="34"/>
      <c r="AF6" s="34"/>
      <c r="AG6" s="35"/>
      <c r="AH6" s="35"/>
      <c r="AI6" s="34">
        <f>_xlfn.IFNA(VLOOKUP($A$5&amp;AI$4,'PMC数据辅助&amp;月良率预估'!$B$2:$G$599,5,0),0)</f>
        <v>0</v>
      </c>
      <c r="AJ6" s="34"/>
      <c r="AK6" s="34"/>
      <c r="AL6" s="35"/>
      <c r="AM6" s="35"/>
      <c r="AN6" s="34">
        <f>_xlfn.IFNA(VLOOKUP($A$5&amp;AN$4,'PMC数据辅助&amp;月良率预估'!$B$2:$G$599,5,0),0)</f>
        <v>0</v>
      </c>
      <c r="AO6" s="34"/>
      <c r="AP6" s="34"/>
      <c r="AQ6" s="35"/>
      <c r="AR6" s="35"/>
      <c r="AS6" s="34">
        <f>_xlfn.IFNA(VLOOKUP($A$5&amp;AS$4,'PMC数据辅助&amp;月良率预估'!$B$2:$G$599,5,0),0)</f>
        <v>0</v>
      </c>
      <c r="AT6" s="34"/>
      <c r="AU6" s="34"/>
      <c r="AV6" s="35"/>
      <c r="AW6" s="35"/>
      <c r="AX6" s="34">
        <f>_xlfn.IFNA(VLOOKUP($A$5&amp;AX$4,'PMC数据辅助&amp;月良率预估'!$B$2:$G$599,5,0),0)</f>
        <v>0</v>
      </c>
      <c r="AY6" s="34"/>
      <c r="AZ6" s="34"/>
      <c r="BA6" s="35"/>
      <c r="BB6" s="35"/>
      <c r="BC6" s="34">
        <f>_xlfn.IFNA(VLOOKUP($A$5&amp;BC$4,'PMC数据辅助&amp;月良率预估'!$B$2:$G$599,5,0),0)</f>
        <v>0</v>
      </c>
      <c r="BD6" s="34"/>
      <c r="BE6" s="34"/>
      <c r="BF6" s="35"/>
      <c r="BG6" s="35"/>
      <c r="BH6" s="34">
        <f>_xlfn.IFNA(VLOOKUP($A$5&amp;BH$4,'PMC数据辅助&amp;月良率预估'!$B$2:$G$599,5,0),0)</f>
        <v>0</v>
      </c>
      <c r="BI6" s="34"/>
      <c r="BJ6" s="34"/>
      <c r="BK6" s="35"/>
      <c r="BL6" s="35"/>
      <c r="BM6" s="34">
        <f>_xlfn.IFNA(VLOOKUP($A$5&amp;BM$4,'PMC数据辅助&amp;月良率预估'!$B$2:$G$599,5,0),0)</f>
        <v>0</v>
      </c>
      <c r="BN6" s="34"/>
      <c r="BO6" s="34"/>
      <c r="BP6" s="35"/>
      <c r="BQ6" s="35"/>
    </row>
    <row r="7" spans="1:69" x14ac:dyDescent="0.15">
      <c r="A7" s="34" t="s">
        <v>746</v>
      </c>
      <c r="B7" s="34">
        <f>_xlfn.IFNA(VLOOKUP($A7,批次辅助!$A$4:$DC$41,MATCH($A$5&amp;B$4,批次辅助!$A$1:$DC$1,0),0),0)</f>
        <v>145160</v>
      </c>
      <c r="C7" s="34">
        <f>_xlfn.IFNA(VLOOKUP($A7,批次辅助!$A$4:$DC$41,MATCH($A$5&amp;C$4,批次辅助!$A$1:$DC$1,0),0),0)</f>
        <v>137560</v>
      </c>
      <c r="D7" s="34">
        <f>_xlfn.IFNA(VLOOKUP($A7,批次辅助!$A$4:$DC$41,MATCH($A$5&amp;D$4,批次辅助!$A$1:$DC$1,0),0),0)</f>
        <v>0</v>
      </c>
      <c r="E7" s="34">
        <f>_xlfn.IFNA(VLOOKUP($A$5&amp;E$4,'PMC数据辅助&amp;月良率预估'!$B$2:$G$599,6,0),0)</f>
        <v>2680</v>
      </c>
      <c r="F7" s="34"/>
      <c r="G7" s="34"/>
      <c r="H7" s="35"/>
      <c r="I7" s="35"/>
      <c r="J7" s="34">
        <f>_xlfn.IFNA(VLOOKUP($A$5&amp;J$4,'PMC数据辅助&amp;月良率预估'!$B$2:$G$599,6,0),0)</f>
        <v>1710</v>
      </c>
      <c r="K7" s="34"/>
      <c r="L7" s="34"/>
      <c r="M7" s="35"/>
      <c r="N7" s="35"/>
      <c r="O7" s="34">
        <f>_xlfn.IFNA(VLOOKUP($A$5&amp;O$4,'PMC数据辅助&amp;月良率预估'!$B$2:$G$599,6,0),0)</f>
        <v>350</v>
      </c>
      <c r="P7" s="34"/>
      <c r="Q7" s="34"/>
      <c r="R7" s="35"/>
      <c r="S7" s="35"/>
      <c r="T7" s="34">
        <f>_xlfn.IFNA(VLOOKUP($A$5&amp;T$4,'PMC数据辅助&amp;月良率预估'!$B$2:$G$599,6,0),0)</f>
        <v>4200</v>
      </c>
      <c r="U7" s="34"/>
      <c r="V7" s="34"/>
      <c r="W7" s="35"/>
      <c r="X7" s="35"/>
      <c r="Y7" s="34">
        <f>_xlfn.IFNA(VLOOKUP($A$5&amp;Y$4,'PMC数据辅助&amp;月良率预估'!$B$2:$G$599,6,0),0)</f>
        <v>0</v>
      </c>
      <c r="Z7" s="34"/>
      <c r="AA7" s="34"/>
      <c r="AB7" s="35"/>
      <c r="AC7" s="35"/>
      <c r="AD7" s="34">
        <f>_xlfn.IFNA(VLOOKUP($A$5&amp;AD$4,'PMC数据辅助&amp;月良率预估'!$B$2:$G$599,6,0),0)</f>
        <v>0</v>
      </c>
      <c r="AE7" s="34"/>
      <c r="AF7" s="34"/>
      <c r="AG7" s="35"/>
      <c r="AH7" s="35"/>
      <c r="AI7" s="34">
        <f>_xlfn.IFNA(VLOOKUP($A$5&amp;AI$4,'PMC数据辅助&amp;月良率预估'!$B$2:$G$599,6,0),0)</f>
        <v>0</v>
      </c>
      <c r="AJ7" s="34"/>
      <c r="AK7" s="34"/>
      <c r="AL7" s="35"/>
      <c r="AM7" s="35"/>
      <c r="AN7" s="34">
        <f>_xlfn.IFNA(VLOOKUP($A$5&amp;AN$4,'PMC数据辅助&amp;月良率预估'!$B$2:$G$599,6,0),0)</f>
        <v>0</v>
      </c>
      <c r="AO7" s="34"/>
      <c r="AP7" s="34"/>
      <c r="AQ7" s="35"/>
      <c r="AR7" s="35"/>
      <c r="AS7" s="34">
        <f>_xlfn.IFNA(VLOOKUP($A$5&amp;AS$4,'PMC数据辅助&amp;月良率预估'!$B$2:$G$599,6,0),0)</f>
        <v>0</v>
      </c>
      <c r="AT7" s="34"/>
      <c r="AU7" s="34"/>
      <c r="AV7" s="35"/>
      <c r="AW7" s="35"/>
      <c r="AX7" s="34">
        <f>_xlfn.IFNA(VLOOKUP($A$5&amp;AX$4,'PMC数据辅助&amp;月良率预估'!$B$2:$G$599,6,0),0)</f>
        <v>0</v>
      </c>
      <c r="AY7" s="34"/>
      <c r="AZ7" s="34"/>
      <c r="BA7" s="35"/>
      <c r="BB7" s="35"/>
      <c r="BC7" s="34">
        <f>_xlfn.IFNA(VLOOKUP($A$5&amp;BC$4,'PMC数据辅助&amp;月良率预估'!$B$2:$G$599,6,0),0)</f>
        <v>0</v>
      </c>
      <c r="BD7" s="34"/>
      <c r="BE7" s="34"/>
      <c r="BF7" s="35"/>
      <c r="BG7" s="35"/>
      <c r="BH7" s="34">
        <f>_xlfn.IFNA(VLOOKUP($A$5&amp;BH$4,'PMC数据辅助&amp;月良率预估'!$B$2:$G$599,6,0),0)</f>
        <v>0</v>
      </c>
      <c r="BI7" s="34"/>
      <c r="BJ7" s="34"/>
      <c r="BK7" s="35"/>
      <c r="BL7" s="35"/>
      <c r="BM7" s="34">
        <f>_xlfn.IFNA(VLOOKUP($A$5&amp;BM$4,'PMC数据辅助&amp;月良率预估'!$B$2:$G$599,6,0),0)</f>
        <v>0</v>
      </c>
      <c r="BN7" s="34"/>
      <c r="BO7" s="34"/>
      <c r="BP7" s="35"/>
      <c r="BQ7" s="35"/>
    </row>
    <row r="8" spans="1:69" s="119" customFormat="1" x14ac:dyDescent="0.15">
      <c r="A8" s="116" t="s">
        <v>454</v>
      </c>
      <c r="B8" s="117">
        <f>_xlfn.IFNA(VLOOKUP($A8,批次辅助!$A$4:$DC$41,MATCH($A$5&amp;B$4,批次辅助!$A$1:$DC$1,0),0),0)</f>
        <v>1</v>
      </c>
      <c r="C8" s="117">
        <f>_xlfn.IFNA(VLOOKUP($A8,批次辅助!$A$4:$DC$41,MATCH($A$5&amp;C$4,批次辅助!$A$1:$DC$1,0),0),0)</f>
        <v>1</v>
      </c>
      <c r="D8" s="117">
        <f>_xlfn.IFNA(VLOOKUP($A8,批次辅助!$A$4:$DC$41,MATCH($A$5&amp;D$4,批次辅助!$A$1:$DC$1,0),0),0)</f>
        <v>0</v>
      </c>
      <c r="E8" s="117">
        <f>IF(E6=0,0%,E7/E6)</f>
        <v>1</v>
      </c>
      <c r="F8" s="116"/>
      <c r="G8" s="116"/>
      <c r="H8" s="118"/>
      <c r="I8" s="118"/>
      <c r="J8" s="117">
        <f>IF(J6=0,0%,J7/J6)</f>
        <v>1</v>
      </c>
      <c r="K8" s="116"/>
      <c r="L8" s="116"/>
      <c r="M8" s="118"/>
      <c r="N8" s="118"/>
      <c r="O8" s="117">
        <f>IF(O6=0,0%,O7/O6)</f>
        <v>1</v>
      </c>
      <c r="P8" s="116"/>
      <c r="Q8" s="116"/>
      <c r="R8" s="118"/>
      <c r="S8" s="118"/>
      <c r="T8" s="117">
        <f>IF(T6=0,0%,T7/T6)</f>
        <v>1</v>
      </c>
      <c r="U8" s="116"/>
      <c r="V8" s="116"/>
      <c r="W8" s="118"/>
      <c r="X8" s="118"/>
      <c r="Y8" s="117">
        <f>IF(Y6=0,0%,Y7/Y6)</f>
        <v>0</v>
      </c>
      <c r="Z8" s="116"/>
      <c r="AA8" s="116"/>
      <c r="AB8" s="118"/>
      <c r="AC8" s="118"/>
      <c r="AD8" s="117">
        <f>IF(AD6=0,0%,AD7/AD6)</f>
        <v>0</v>
      </c>
      <c r="AE8" s="116"/>
      <c r="AF8" s="116"/>
      <c r="AG8" s="118"/>
      <c r="AH8" s="118"/>
      <c r="AI8" s="117">
        <f>IF(AI6=0,0%,AI7/AI6)</f>
        <v>0</v>
      </c>
      <c r="AJ8" s="116"/>
      <c r="AK8" s="116"/>
      <c r="AL8" s="118"/>
      <c r="AM8" s="118"/>
      <c r="AN8" s="117">
        <f>IF(AN6=0,0%,AN7/AN6)</f>
        <v>0</v>
      </c>
      <c r="AO8" s="116"/>
      <c r="AP8" s="116"/>
      <c r="AQ8" s="118"/>
      <c r="AR8" s="118"/>
      <c r="AS8" s="117">
        <f>IF(AS6=0,0%,AS7/AS6)</f>
        <v>0</v>
      </c>
      <c r="AT8" s="116"/>
      <c r="AU8" s="116"/>
      <c r="AV8" s="118"/>
      <c r="AW8" s="118"/>
      <c r="AX8" s="117">
        <f>IF(AX6=0,0%,AX7/AX6)</f>
        <v>0</v>
      </c>
      <c r="AY8" s="116"/>
      <c r="AZ8" s="116"/>
      <c r="BA8" s="118"/>
      <c r="BB8" s="118"/>
      <c r="BC8" s="117">
        <f>IF(BC6=0,0%,BC7/BC6)</f>
        <v>0</v>
      </c>
      <c r="BD8" s="116"/>
      <c r="BE8" s="116"/>
      <c r="BF8" s="118"/>
      <c r="BG8" s="118"/>
      <c r="BH8" s="117">
        <f>IF(BH6=0,0%,BH7/BH6)</f>
        <v>0</v>
      </c>
      <c r="BI8" s="116"/>
      <c r="BJ8" s="116"/>
      <c r="BK8" s="118"/>
      <c r="BL8" s="118"/>
      <c r="BM8" s="117">
        <f>IF(BM6=0,0%,BM7/BM6)</f>
        <v>0</v>
      </c>
      <c r="BN8" s="116"/>
      <c r="BO8" s="116"/>
      <c r="BP8" s="118"/>
      <c r="BQ8" s="118"/>
    </row>
    <row r="9" spans="1:69" s="161" customFormat="1" x14ac:dyDescent="0.15">
      <c r="A9" s="158" t="s">
        <v>34</v>
      </c>
      <c r="B9" s="159">
        <f>_xlfn.IFNA(VLOOKUP($A9,批次辅助!$A$4:$DC$41,MATCH($A$5&amp;B$4,批次辅助!$A$1:$DC$1,0),0),0)</f>
        <v>0.95650824308477611</v>
      </c>
      <c r="C9" s="159">
        <f>_xlfn.IFNA(VLOOKUP($A9,批次辅助!$A$4:$DC$41,MATCH($A$5&amp;C$4,批次辅助!$A$1:$DC$1,0),0),0)</f>
        <v>0.95573567897644662</v>
      </c>
      <c r="D9" s="159">
        <f>_xlfn.IFNA(VLOOKUP($A9,批次辅助!$A$4:$DC$41,MATCH($A$5&amp;D$4,批次辅助!$A$1:$DC$1,0),0),0)</f>
        <v>0</v>
      </c>
      <c r="E9" s="160"/>
      <c r="F9" s="160"/>
      <c r="G9" s="160"/>
      <c r="H9" s="160">
        <f>H10-H19-H27-H28-H36-H37-H44-H45</f>
        <v>0.9580374476243092</v>
      </c>
      <c r="I9" s="160"/>
      <c r="J9" s="160"/>
      <c r="K9" s="160"/>
      <c r="L9" s="160"/>
      <c r="M9" s="160">
        <f>M10-M19-M27-M28-M36-M37-M44-M45</f>
        <v>0.9580374476243092</v>
      </c>
      <c r="N9" s="160"/>
      <c r="O9" s="160"/>
      <c r="P9" s="160"/>
      <c r="Q9" s="160"/>
      <c r="R9" s="160">
        <f>R10-R19-R27-R28-R36-R37-R44-R45</f>
        <v>0.9580374476243092</v>
      </c>
      <c r="S9" s="160"/>
      <c r="T9" s="160"/>
      <c r="U9" s="160"/>
      <c r="V9" s="160"/>
      <c r="W9" s="160">
        <f>W10-W19-W27-W28-W36-W37-W44-W45</f>
        <v>0.9580374476243092</v>
      </c>
      <c r="X9" s="160"/>
      <c r="Y9" s="160"/>
      <c r="Z9" s="160"/>
      <c r="AA9" s="160"/>
      <c r="AB9" s="160">
        <f>AB10-AB19-AB27-AB28-AB36-AB37-AB44-AB45</f>
        <v>0.9580374476243092</v>
      </c>
      <c r="AC9" s="160"/>
      <c r="AD9" s="160"/>
      <c r="AE9" s="160"/>
      <c r="AF9" s="160"/>
      <c r="AG9" s="160">
        <f>AG10-AG19-AG27-AG28-AG36-AG37-AG44-AG45</f>
        <v>0.96003624762430917</v>
      </c>
      <c r="AH9" s="160"/>
      <c r="AI9" s="160"/>
      <c r="AJ9" s="160"/>
      <c r="AK9" s="160"/>
      <c r="AL9" s="160">
        <f>AL10-AL19-AL27-AL28-AL36-AL37-AL44-AL45</f>
        <v>0.96003624762430917</v>
      </c>
      <c r="AM9" s="160"/>
      <c r="AN9" s="160"/>
      <c r="AO9" s="160"/>
      <c r="AP9" s="160"/>
      <c r="AQ9" s="160">
        <f>AQ10-AQ19-AQ27-AQ28-AQ36-AQ37-AQ44-AQ45</f>
        <v>0.96003624762430917</v>
      </c>
      <c r="AR9" s="160"/>
      <c r="AS9" s="160"/>
      <c r="AT9" s="160"/>
      <c r="AU9" s="160"/>
      <c r="AV9" s="160">
        <f>AV10-AV19-AV27-AV28-AV36-AV37-AV44-AV45</f>
        <v>0.96003624762430917</v>
      </c>
      <c r="AW9" s="160"/>
      <c r="AX9" s="160"/>
      <c r="AY9" s="160"/>
      <c r="AZ9" s="160"/>
      <c r="BA9" s="160">
        <f>BA10-BA19-BA27-BA28-BA36-BA37-BA44-BA45</f>
        <v>0.96003624762430917</v>
      </c>
      <c r="BB9" s="160"/>
      <c r="BC9" s="160"/>
      <c r="BD9" s="160"/>
      <c r="BE9" s="160"/>
      <c r="BF9" s="160">
        <f>BF10-BF19-BF27-BF28-BF36-BF37-BF44-BF45</f>
        <v>0.96003624762430917</v>
      </c>
      <c r="BG9" s="160"/>
      <c r="BH9" s="160"/>
      <c r="BI9" s="160"/>
      <c r="BJ9" s="160"/>
      <c r="BK9" s="160">
        <f>BK10-BK19-BK27-BK28-BK36-BK37-BK44-BK45</f>
        <v>0.96003624762430917</v>
      </c>
      <c r="BL9" s="160"/>
      <c r="BM9" s="160"/>
      <c r="BN9" s="160"/>
      <c r="BO9" s="160"/>
      <c r="BP9" s="160">
        <f>BP10-BP19-BP27-BP28-BP36-BP37-BP44-BP45</f>
        <v>0.96003624762430917</v>
      </c>
      <c r="BQ9" s="160"/>
    </row>
    <row r="10" spans="1:69" x14ac:dyDescent="0.15">
      <c r="A10" s="36" t="s">
        <v>33</v>
      </c>
      <c r="B10" s="37">
        <f>B9+B19+B27+B28+B36+B37+B44+B45</f>
        <v>0.95650824308477611</v>
      </c>
      <c r="C10" s="37">
        <f>C9+C19+C27+C28+C36+C37+C44+C45</f>
        <v>0.95573567897644662</v>
      </c>
      <c r="D10" s="37">
        <f>D9+D19+D27+D28+D36+D37+D44+D45</f>
        <v>0</v>
      </c>
      <c r="E10" s="38"/>
      <c r="F10" s="38"/>
      <c r="G10" s="38"/>
      <c r="H10" s="38">
        <f>(H12+H21+H30+H39)*99.94%-3</f>
        <v>0.9580374476243092</v>
      </c>
      <c r="I10" s="38"/>
      <c r="J10" s="38"/>
      <c r="K10" s="38"/>
      <c r="L10" s="38"/>
      <c r="M10" s="38">
        <f>(M12+M21+M30+M39)*99.94%-3</f>
        <v>0.9580374476243092</v>
      </c>
      <c r="N10" s="38"/>
      <c r="O10" s="38"/>
      <c r="P10" s="38"/>
      <c r="Q10" s="38"/>
      <c r="R10" s="38">
        <f>(R12+R21+R30+R39)*99.94%-3</f>
        <v>0.9580374476243092</v>
      </c>
      <c r="S10" s="38"/>
      <c r="T10" s="38"/>
      <c r="U10" s="38"/>
      <c r="V10" s="38"/>
      <c r="W10" s="38">
        <f>(W12+W21+W30+W39)*99.94%-3</f>
        <v>0.9580374476243092</v>
      </c>
      <c r="X10" s="38"/>
      <c r="Y10" s="38"/>
      <c r="Z10" s="38"/>
      <c r="AA10" s="38"/>
      <c r="AB10" s="38">
        <f>(AB12+AB21+AB30+AB39)*99.94%-3</f>
        <v>0.9580374476243092</v>
      </c>
      <c r="AC10" s="38"/>
      <c r="AD10" s="38"/>
      <c r="AE10" s="38"/>
      <c r="AF10" s="38"/>
      <c r="AG10" s="38">
        <f>(AG12+AG21+AG30+AG39)*99.94%-3</f>
        <v>0.96003624762430917</v>
      </c>
      <c r="AH10" s="38"/>
      <c r="AI10" s="38"/>
      <c r="AJ10" s="38"/>
      <c r="AK10" s="38"/>
      <c r="AL10" s="38">
        <f>(AL12+AL21+AL30+AL39)*99.94%-3</f>
        <v>0.96003624762430917</v>
      </c>
      <c r="AM10" s="38"/>
      <c r="AN10" s="38"/>
      <c r="AO10" s="38"/>
      <c r="AP10" s="38"/>
      <c r="AQ10" s="38">
        <f>(AQ12+AQ21+AQ30+AQ39)*99.94%-3</f>
        <v>0.96003624762430917</v>
      </c>
      <c r="AR10" s="38"/>
      <c r="AS10" s="38"/>
      <c r="AT10" s="38"/>
      <c r="AU10" s="38"/>
      <c r="AV10" s="38">
        <f>(AV12+AV21+AV30+AV39)*99.94%-3</f>
        <v>0.96003624762430917</v>
      </c>
      <c r="AW10" s="38"/>
      <c r="AX10" s="38"/>
      <c r="AY10" s="38"/>
      <c r="AZ10" s="38"/>
      <c r="BA10" s="38">
        <f>(BA12+BA21+BA30+BA39)*99.94%-3</f>
        <v>0.96003624762430917</v>
      </c>
      <c r="BB10" s="38"/>
      <c r="BC10" s="38"/>
      <c r="BD10" s="38"/>
      <c r="BE10" s="38"/>
      <c r="BF10" s="38">
        <f>(BF12+BF21+BF30+BF39)*99.94%-3</f>
        <v>0.96003624762430917</v>
      </c>
      <c r="BG10" s="38"/>
      <c r="BH10" s="38"/>
      <c r="BI10" s="38"/>
      <c r="BJ10" s="38"/>
      <c r="BK10" s="38">
        <f>(BK12+BK21+BK30+BK39)*99.94%-3</f>
        <v>0.96003624762430917</v>
      </c>
      <c r="BL10" s="38"/>
      <c r="BM10" s="38"/>
      <c r="BN10" s="38"/>
      <c r="BO10" s="38"/>
      <c r="BP10" s="38">
        <f>(BP12+BP21+BP30+BP39)*99.94%-3</f>
        <v>0.96003624762430917</v>
      </c>
      <c r="BQ10" s="38"/>
    </row>
    <row r="11" spans="1:69" x14ac:dyDescent="0.15">
      <c r="A11" s="39" t="s">
        <v>32</v>
      </c>
      <c r="B11" s="39"/>
      <c r="C11" s="39"/>
      <c r="D11" s="39"/>
      <c r="E11" s="39"/>
      <c r="F11" s="39"/>
      <c r="G11" s="39"/>
      <c r="H11" s="39">
        <f>H12*99.9%</f>
        <v>0.96484916030822931</v>
      </c>
      <c r="I11" s="39"/>
      <c r="J11" s="39"/>
      <c r="K11" s="39"/>
      <c r="L11" s="39"/>
      <c r="M11" s="39">
        <f>M12*99.9%</f>
        <v>0.96484916030822931</v>
      </c>
      <c r="N11" s="39"/>
      <c r="O11" s="39"/>
      <c r="P11" s="39"/>
      <c r="Q11" s="39"/>
      <c r="R11" s="39">
        <f>R12*99.9%</f>
        <v>0.96484916030822931</v>
      </c>
      <c r="S11" s="39"/>
      <c r="T11" s="39"/>
      <c r="U11" s="39"/>
      <c r="V11" s="39"/>
      <c r="W11" s="39">
        <f>W12*99.9%</f>
        <v>0.96484916030822931</v>
      </c>
      <c r="X11" s="39"/>
      <c r="Y11" s="39"/>
      <c r="Z11" s="39"/>
      <c r="AA11" s="39"/>
      <c r="AB11" s="39">
        <f>AB12*99.9%</f>
        <v>0.96484916030822931</v>
      </c>
      <c r="AC11" s="39"/>
      <c r="AD11" s="39"/>
      <c r="AE11" s="39"/>
      <c r="AF11" s="39"/>
      <c r="AG11" s="39">
        <f>AG12*99.9%</f>
        <v>0.96684716030822926</v>
      </c>
      <c r="AH11" s="39"/>
      <c r="AI11" s="39"/>
      <c r="AJ11" s="39"/>
      <c r="AK11" s="39"/>
      <c r="AL11" s="39">
        <f>AL12*99.9%</f>
        <v>0.96684716030822926</v>
      </c>
      <c r="AM11" s="39"/>
      <c r="AN11" s="39"/>
      <c r="AO11" s="39"/>
      <c r="AP11" s="39"/>
      <c r="AQ11" s="39">
        <f>AQ12*99.9%</f>
        <v>0.96684716030822926</v>
      </c>
      <c r="AR11" s="39"/>
      <c r="AS11" s="39"/>
      <c r="AT11" s="39"/>
      <c r="AU11" s="39"/>
      <c r="AV11" s="39">
        <f>AV12*99.9%</f>
        <v>0.96684716030822926</v>
      </c>
      <c r="AW11" s="39"/>
      <c r="AX11" s="39"/>
      <c r="AY11" s="39"/>
      <c r="AZ11" s="39"/>
      <c r="BA11" s="39">
        <f>BA12*99.9%</f>
        <v>0.96684716030822926</v>
      </c>
      <c r="BB11" s="39"/>
      <c r="BC11" s="39"/>
      <c r="BD11" s="39"/>
      <c r="BE11" s="39"/>
      <c r="BF11" s="39">
        <f>BF12*99.9%</f>
        <v>0.96684716030822926</v>
      </c>
      <c r="BG11" s="39"/>
      <c r="BH11" s="39"/>
      <c r="BI11" s="39"/>
      <c r="BJ11" s="39"/>
      <c r="BK11" s="39">
        <f>BK12*99.9%</f>
        <v>0.96684716030822926</v>
      </c>
      <c r="BL11" s="39"/>
      <c r="BM11" s="39"/>
      <c r="BN11" s="39"/>
      <c r="BO11" s="39"/>
      <c r="BP11" s="39">
        <f>BP12*99.9%</f>
        <v>0.96684716030822926</v>
      </c>
      <c r="BQ11" s="39"/>
    </row>
    <row r="12" spans="1:69" x14ac:dyDescent="0.35">
      <c r="A12" s="40" t="s">
        <v>60</v>
      </c>
      <c r="B12" s="41">
        <f>_xlfn.IFNA(VLOOKUP($A12,批次辅助!$A$4:$DC$41,MATCH($A$5&amp;B$4,批次辅助!$A$1:$DC$1,0),0),0)</f>
        <v>0.96282679175001729</v>
      </c>
      <c r="C12" s="41">
        <f>_xlfn.IFNA(VLOOKUP($A12,批次辅助!$A$4:$DC$41,MATCH($A$5&amp;C$4,批次辅助!$A$1:$DC$1,0),0),0)</f>
        <v>0.9615149752835126</v>
      </c>
      <c r="D12" s="41">
        <f>_xlfn.IFNA(VLOOKUP($A12,批次辅助!$A$4:$DC$41,MATCH($A$5&amp;D$4,批次辅助!$A$1:$DC$1,0),0),0)</f>
        <v>0</v>
      </c>
      <c r="E12" s="39"/>
      <c r="F12" s="39"/>
      <c r="G12" s="39"/>
      <c r="H12" s="39">
        <f>1-SUM(H13:H18)</f>
        <v>0.96581497528351268</v>
      </c>
      <c r="I12" s="39"/>
      <c r="J12" s="39"/>
      <c r="K12" s="39"/>
      <c r="L12" s="39"/>
      <c r="M12" s="39">
        <f>1-SUM(M13:M18)</f>
        <v>0.96581497528351268</v>
      </c>
      <c r="N12" s="39"/>
      <c r="O12" s="39"/>
      <c r="P12" s="39"/>
      <c r="Q12" s="39"/>
      <c r="R12" s="39">
        <f>1-SUM(R13:R18)</f>
        <v>0.96581497528351268</v>
      </c>
      <c r="S12" s="39"/>
      <c r="T12" s="39"/>
      <c r="U12" s="39"/>
      <c r="V12" s="39"/>
      <c r="W12" s="39">
        <f>1-SUM(W13:W18)</f>
        <v>0.96581497528351268</v>
      </c>
      <c r="X12" s="39"/>
      <c r="Y12" s="39"/>
      <c r="Z12" s="39"/>
      <c r="AA12" s="39"/>
      <c r="AB12" s="39">
        <f>1-SUM(AB13:AB18)</f>
        <v>0.96581497528351268</v>
      </c>
      <c r="AC12" s="39"/>
      <c r="AD12" s="39"/>
      <c r="AE12" s="39"/>
      <c r="AF12" s="39"/>
      <c r="AG12" s="39">
        <f>1-SUM(AG13:AG18)</f>
        <v>0.96781497528351268</v>
      </c>
      <c r="AH12" s="39"/>
      <c r="AI12" s="39"/>
      <c r="AJ12" s="39"/>
      <c r="AK12" s="39"/>
      <c r="AL12" s="39">
        <f>1-SUM(AL13:AL18)</f>
        <v>0.96781497528351268</v>
      </c>
      <c r="AM12" s="39"/>
      <c r="AN12" s="39"/>
      <c r="AO12" s="39"/>
      <c r="AP12" s="39"/>
      <c r="AQ12" s="39">
        <f>1-SUM(AQ13:AQ18)</f>
        <v>0.96781497528351268</v>
      </c>
      <c r="AR12" s="39"/>
      <c r="AS12" s="39"/>
      <c r="AT12" s="39"/>
      <c r="AU12" s="39"/>
      <c r="AV12" s="39">
        <f>1-SUM(AV13:AV18)</f>
        <v>0.96781497528351268</v>
      </c>
      <c r="AW12" s="39"/>
      <c r="AX12" s="39"/>
      <c r="AY12" s="39"/>
      <c r="AZ12" s="39"/>
      <c r="BA12" s="39">
        <f>1-SUM(BA13:BA18)</f>
        <v>0.96781497528351268</v>
      </c>
      <c r="BB12" s="39"/>
      <c r="BC12" s="39"/>
      <c r="BD12" s="39"/>
      <c r="BE12" s="39"/>
      <c r="BF12" s="39">
        <f>1-SUM(BF13:BF18)</f>
        <v>0.96781497528351268</v>
      </c>
      <c r="BG12" s="39"/>
      <c r="BH12" s="39"/>
      <c r="BI12" s="39"/>
      <c r="BJ12" s="39"/>
      <c r="BK12" s="39">
        <f>1-SUM(BK13:BK18)</f>
        <v>0.96781497528351268</v>
      </c>
      <c r="BL12" s="39"/>
      <c r="BM12" s="39"/>
      <c r="BN12" s="39"/>
      <c r="BO12" s="39"/>
      <c r="BP12" s="39">
        <f>1-SUM(BP13:BP18)</f>
        <v>0.96781497528351268</v>
      </c>
      <c r="BQ12" s="39"/>
    </row>
    <row r="13" spans="1:69" x14ac:dyDescent="0.15">
      <c r="A13" s="42" t="s">
        <v>42</v>
      </c>
      <c r="B13" s="43">
        <f>_xlfn.IFNA(VLOOKUP($A13,批次辅助!$A$4:$DC$41,MATCH($A$5&amp;B$4,批次辅助!$A$1:$DC$1,0),0),0)</f>
        <v>9.9054976891770705E-3</v>
      </c>
      <c r="C13" s="43">
        <f>_xlfn.IFNA(VLOOKUP($A13,批次辅助!$A$4:$DC$41,MATCH($A$5&amp;C$4,批次辅助!$A$1:$DC$1,0),0),0)</f>
        <v>6.4117476010468162E-3</v>
      </c>
      <c r="D13" s="43">
        <f>_xlfn.IFNA(VLOOKUP($A13,批次辅助!$A$4:$DC$41,MATCH($A$5&amp;D$4,批次辅助!$A$1:$DC$1,0),0),0)</f>
        <v>0</v>
      </c>
      <c r="E13" s="44"/>
      <c r="F13" s="45"/>
      <c r="G13" s="46"/>
      <c r="H13" s="47">
        <f>C13-F13+G13</f>
        <v>6.4117476010468162E-3</v>
      </c>
      <c r="I13" s="370"/>
      <c r="J13" s="44"/>
      <c r="K13" s="128"/>
      <c r="L13" s="102"/>
      <c r="M13" s="47">
        <f>H13-K13+L13</f>
        <v>6.4117476010468162E-3</v>
      </c>
      <c r="N13" s="370"/>
      <c r="O13" s="44"/>
      <c r="P13" s="128"/>
      <c r="Q13" s="102"/>
      <c r="R13" s="47">
        <f>M13-P13+Q13</f>
        <v>6.4117476010468162E-3</v>
      </c>
      <c r="S13" s="370"/>
      <c r="T13" s="279"/>
      <c r="U13" s="128"/>
      <c r="V13" s="102"/>
      <c r="W13" s="47">
        <f>R13-U13+V13</f>
        <v>6.4117476010468162E-3</v>
      </c>
      <c r="X13" s="370"/>
      <c r="Y13" s="279"/>
      <c r="Z13" s="128"/>
      <c r="AA13" s="102"/>
      <c r="AB13" s="47">
        <f>W13-Z13+AA13</f>
        <v>6.4117476010468162E-3</v>
      </c>
      <c r="AC13" s="370"/>
      <c r="AD13" s="44"/>
      <c r="AE13" s="128"/>
      <c r="AF13" s="102"/>
      <c r="AG13" s="47">
        <f>AB13-AE13+AF13</f>
        <v>6.4117476010468162E-3</v>
      </c>
      <c r="AH13" s="370"/>
      <c r="AI13" s="44"/>
      <c r="AJ13" s="128"/>
      <c r="AK13" s="102"/>
      <c r="AL13" s="47">
        <f>AG13-AJ13+AK13</f>
        <v>6.4117476010468162E-3</v>
      </c>
      <c r="AM13" s="370"/>
      <c r="AN13" s="44"/>
      <c r="AO13" s="128"/>
      <c r="AP13" s="102"/>
      <c r="AQ13" s="47">
        <f>AL13-AO13+AP13</f>
        <v>6.4117476010468162E-3</v>
      </c>
      <c r="AR13" s="370"/>
      <c r="AS13" s="44"/>
      <c r="AT13" s="128"/>
      <c r="AU13" s="102"/>
      <c r="AV13" s="47">
        <f>AQ13-AT13+AU13</f>
        <v>6.4117476010468162E-3</v>
      </c>
      <c r="AW13" s="370"/>
      <c r="AX13" s="44"/>
      <c r="AY13" s="128"/>
      <c r="AZ13" s="102"/>
      <c r="BA13" s="47">
        <f>AV13-AY13+AZ13</f>
        <v>6.4117476010468162E-3</v>
      </c>
      <c r="BB13" s="370"/>
      <c r="BC13" s="44"/>
      <c r="BD13" s="128"/>
      <c r="BE13" s="102"/>
      <c r="BF13" s="47">
        <f>BA13-BD13+BE13</f>
        <v>6.4117476010468162E-3</v>
      </c>
      <c r="BG13" s="370"/>
      <c r="BH13" s="279"/>
      <c r="BI13" s="128"/>
      <c r="BJ13" s="102"/>
      <c r="BK13" s="47">
        <f>BF13-BI13+BJ13</f>
        <v>6.4117476010468162E-3</v>
      </c>
      <c r="BL13" s="370"/>
      <c r="BM13" s="279"/>
      <c r="BN13" s="128"/>
      <c r="BO13" s="102"/>
      <c r="BP13" s="47">
        <f>BK13-BN13+BO13</f>
        <v>6.4117476010468162E-3</v>
      </c>
      <c r="BQ13" s="370"/>
    </row>
    <row r="14" spans="1:69" ht="17.25" x14ac:dyDescent="0.15">
      <c r="A14" s="42" t="s">
        <v>43</v>
      </c>
      <c r="B14" s="43">
        <f>_xlfn.IFNA(VLOOKUP($A14,批次辅助!$A$4:$DC$41,MATCH($A$5&amp;B$4,批次辅助!$A$1:$DC$1,0),0),0)</f>
        <v>1.3740773953231703E-2</v>
      </c>
      <c r="C14" s="43">
        <f>_xlfn.IFNA(VLOOKUP($A14,批次辅助!$A$4:$DC$41,MATCH($A$5&amp;C$4,批次辅助!$A$1:$DC$1,0),0),0)</f>
        <v>1.2314626344867694E-2</v>
      </c>
      <c r="D14" s="43">
        <f>_xlfn.IFNA(VLOOKUP($A14,批次辅助!$A$4:$DC$41,MATCH($A$5&amp;D$4,批次辅助!$A$1:$DC$1,0),0),0)</f>
        <v>0</v>
      </c>
      <c r="E14" s="415"/>
      <c r="F14" s="129"/>
      <c r="G14" s="46"/>
      <c r="H14" s="47">
        <f t="shared" ref="H14:H19" si="0">C14-F14+G14</f>
        <v>1.2314626344867694E-2</v>
      </c>
      <c r="I14" s="370"/>
      <c r="J14" s="278"/>
      <c r="K14" s="129"/>
      <c r="L14" s="140"/>
      <c r="M14" s="50">
        <f t="shared" ref="M14:M19" si="1">H14-K14+L14</f>
        <v>1.2314626344867694E-2</v>
      </c>
      <c r="N14" s="370"/>
      <c r="O14" s="278"/>
      <c r="P14" s="186"/>
      <c r="Q14" s="70"/>
      <c r="R14" s="50">
        <f t="shared" ref="R14:R19" si="2">M14-P14+Q14</f>
        <v>1.2314626344867694E-2</v>
      </c>
      <c r="S14" s="370"/>
      <c r="T14" s="415"/>
      <c r="U14" s="129"/>
      <c r="V14" s="140"/>
      <c r="W14" s="50">
        <f t="shared" ref="W14:W19" si="3">R14-U14+V14</f>
        <v>1.2314626344867694E-2</v>
      </c>
      <c r="X14" s="370"/>
      <c r="Y14" s="51"/>
      <c r="Z14" s="129"/>
      <c r="AA14" s="140"/>
      <c r="AB14" s="50">
        <f t="shared" ref="AB14:AB19" si="4">W14-Z14+AA14</f>
        <v>1.2314626344867694E-2</v>
      </c>
      <c r="AC14" s="370"/>
      <c r="AD14" s="278" t="s">
        <v>890</v>
      </c>
      <c r="AE14" s="113">
        <v>2E-3</v>
      </c>
      <c r="AF14" s="140"/>
      <c r="AG14" s="50">
        <f t="shared" ref="AG14:AG19" si="5">AB14-AE14+AF14</f>
        <v>1.0314626344867694E-2</v>
      </c>
      <c r="AH14" s="370"/>
      <c r="AI14" s="51"/>
      <c r="AJ14" s="129"/>
      <c r="AK14" s="140"/>
      <c r="AL14" s="50">
        <f t="shared" ref="AL14:AL19" si="6">AG14-AJ14+AK14</f>
        <v>1.0314626344867694E-2</v>
      </c>
      <c r="AM14" s="370"/>
      <c r="AN14" s="51"/>
      <c r="AO14" s="129"/>
      <c r="AP14" s="140"/>
      <c r="AQ14" s="50">
        <f t="shared" ref="AQ14:AQ19" si="7">AL14-AO14+AP14</f>
        <v>1.0314626344867694E-2</v>
      </c>
      <c r="AR14" s="370"/>
      <c r="AS14" s="51"/>
      <c r="AT14" s="129"/>
      <c r="AU14" s="140"/>
      <c r="AV14" s="50">
        <f t="shared" ref="AV14:AV19" si="8">AQ14-AT14+AU14</f>
        <v>1.0314626344867694E-2</v>
      </c>
      <c r="AW14" s="370"/>
      <c r="AX14" s="51"/>
      <c r="AY14" s="129"/>
      <c r="AZ14" s="140"/>
      <c r="BA14" s="50">
        <f t="shared" ref="BA14:BA19" si="9">AV14-AY14+AZ14</f>
        <v>1.0314626344867694E-2</v>
      </c>
      <c r="BB14" s="370"/>
      <c r="BC14" s="51"/>
      <c r="BD14" s="129"/>
      <c r="BE14" s="140"/>
      <c r="BF14" s="50">
        <f t="shared" ref="BF14:BF19" si="10">BA14-BD14+BE14</f>
        <v>1.0314626344867694E-2</v>
      </c>
      <c r="BG14" s="370"/>
      <c r="BH14" s="51"/>
      <c r="BI14" s="129"/>
      <c r="BJ14" s="140"/>
      <c r="BK14" s="50">
        <f t="shared" ref="BK14:BK19" si="11">BF14-BI14+BJ14</f>
        <v>1.0314626344867694E-2</v>
      </c>
      <c r="BL14" s="370"/>
      <c r="BM14" s="51"/>
      <c r="BN14" s="129"/>
      <c r="BO14" s="140"/>
      <c r="BP14" s="50">
        <f t="shared" ref="BP14:BP19" si="12">BK14-BN14+BO14</f>
        <v>1.0314626344867694E-2</v>
      </c>
      <c r="BQ14" s="370"/>
    </row>
    <row r="15" spans="1:69" x14ac:dyDescent="0.15">
      <c r="A15" s="42" t="s">
        <v>44</v>
      </c>
      <c r="B15" s="43">
        <f>_xlfn.IFNA(VLOOKUP($A15,批次辅助!$A$4:$DC$41,MATCH($A$5&amp;B$4,批次辅助!$A$1:$DC$1,0),0),0)</f>
        <v>3.4351934883079258E-3</v>
      </c>
      <c r="C15" s="43">
        <f>_xlfn.IFNA(VLOOKUP($A15,批次辅助!$A$4:$DC$41,MATCH($A$5&amp;C$4,批次辅助!$A$1:$DC$1,0),0),0)</f>
        <v>4.7470194824076771E-3</v>
      </c>
      <c r="D15" s="43">
        <f>_xlfn.IFNA(VLOOKUP($A15,批次辅助!$A$4:$DC$41,MATCH($A$5&amp;D$4,批次辅助!$A$1:$DC$1,0),0),0)</f>
        <v>0</v>
      </c>
      <c r="E15" s="278"/>
      <c r="F15" s="130"/>
      <c r="G15" s="46"/>
      <c r="H15" s="47">
        <f t="shared" si="0"/>
        <v>4.7470194824076771E-3</v>
      </c>
      <c r="I15" s="370"/>
      <c r="J15" s="278"/>
      <c r="K15" s="186"/>
      <c r="L15" s="102"/>
      <c r="M15" s="50">
        <f t="shared" si="1"/>
        <v>4.7470194824076771E-3</v>
      </c>
      <c r="N15" s="370"/>
      <c r="O15" s="278"/>
      <c r="P15" s="128"/>
      <c r="Q15" s="102"/>
      <c r="R15" s="50">
        <f t="shared" si="2"/>
        <v>4.7470194824076771E-3</v>
      </c>
      <c r="S15" s="370"/>
      <c r="T15" s="278"/>
      <c r="U15" s="130"/>
      <c r="V15" s="102"/>
      <c r="W15" s="50">
        <f t="shared" si="3"/>
        <v>4.7470194824076771E-3</v>
      </c>
      <c r="X15" s="370"/>
      <c r="Y15" s="44"/>
      <c r="Z15" s="128"/>
      <c r="AA15" s="102"/>
      <c r="AB15" s="50">
        <f t="shared" si="4"/>
        <v>4.7470194824076771E-3</v>
      </c>
      <c r="AC15" s="370"/>
      <c r="AD15" s="44"/>
      <c r="AE15" s="128"/>
      <c r="AF15" s="102"/>
      <c r="AG15" s="50">
        <f t="shared" si="5"/>
        <v>4.7470194824076771E-3</v>
      </c>
      <c r="AH15" s="370"/>
      <c r="AI15" s="44"/>
      <c r="AJ15" s="128"/>
      <c r="AK15" s="102"/>
      <c r="AL15" s="50">
        <f t="shared" si="6"/>
        <v>4.7470194824076771E-3</v>
      </c>
      <c r="AM15" s="370"/>
      <c r="AN15" s="44"/>
      <c r="AO15" s="128"/>
      <c r="AP15" s="102"/>
      <c r="AQ15" s="50">
        <f t="shared" si="7"/>
        <v>4.7470194824076771E-3</v>
      </c>
      <c r="AR15" s="370"/>
      <c r="AS15" s="44"/>
      <c r="AT15" s="128"/>
      <c r="AU15" s="102"/>
      <c r="AV15" s="50">
        <f t="shared" si="8"/>
        <v>4.7470194824076771E-3</v>
      </c>
      <c r="AW15" s="370"/>
      <c r="AX15" s="44"/>
      <c r="AY15" s="128"/>
      <c r="AZ15" s="102"/>
      <c r="BA15" s="50">
        <f t="shared" si="9"/>
        <v>4.7470194824076771E-3</v>
      </c>
      <c r="BB15" s="370"/>
      <c r="BC15" s="44"/>
      <c r="BD15" s="128"/>
      <c r="BE15" s="102"/>
      <c r="BF15" s="50">
        <f t="shared" si="10"/>
        <v>4.7470194824076771E-3</v>
      </c>
      <c r="BG15" s="370"/>
      <c r="BH15" s="279"/>
      <c r="BI15" s="128"/>
      <c r="BJ15" s="102"/>
      <c r="BK15" s="50">
        <f t="shared" si="11"/>
        <v>4.7470194824076771E-3</v>
      </c>
      <c r="BL15" s="370"/>
      <c r="BM15" s="279"/>
      <c r="BN15" s="128"/>
      <c r="BO15" s="102"/>
      <c r="BP15" s="50">
        <f t="shared" si="12"/>
        <v>4.7470194824076771E-3</v>
      </c>
      <c r="BQ15" s="370"/>
    </row>
    <row r="16" spans="1:69" ht="17.25" x14ac:dyDescent="0.15">
      <c r="A16" s="53" t="s">
        <v>45</v>
      </c>
      <c r="B16" s="53">
        <f>_xlfn.IFNA(VLOOKUP($A16,批次辅助!$A$4:$DC$41,MATCH($A$5&amp;B$4,批次辅助!$A$1:$DC$1,0),0),0)</f>
        <v>6.2426708974270542E-3</v>
      </c>
      <c r="C16" s="53">
        <f>_xlfn.IFNA(VLOOKUP($A16,批次辅助!$A$4:$DC$41,MATCH($A$5&amp;C$4,批次辅助!$A$1:$DC$1,0),0),0)</f>
        <v>6.0846176214015705E-3</v>
      </c>
      <c r="D16" s="53">
        <f>_xlfn.IFNA(VLOOKUP($A16,批次辅助!$A$4:$DC$41,MATCH($A$5&amp;D$4,批次辅助!$A$1:$DC$1,0),0),0)</f>
        <v>0</v>
      </c>
      <c r="E16" s="278"/>
      <c r="F16" s="132"/>
      <c r="G16" s="55"/>
      <c r="H16" s="47">
        <f t="shared" si="0"/>
        <v>6.0846176214015705E-3</v>
      </c>
      <c r="I16" s="370"/>
      <c r="J16" s="278"/>
      <c r="K16" s="132"/>
      <c r="L16" s="103"/>
      <c r="M16" s="50">
        <f t="shared" si="1"/>
        <v>6.0846176214015705E-3</v>
      </c>
      <c r="N16" s="370"/>
      <c r="O16" s="415"/>
      <c r="P16" s="132"/>
      <c r="Q16" s="103"/>
      <c r="R16" s="50">
        <f t="shared" si="2"/>
        <v>6.0846176214015705E-3</v>
      </c>
      <c r="S16" s="370"/>
      <c r="T16" s="278"/>
      <c r="U16" s="130"/>
      <c r="V16" s="103"/>
      <c r="W16" s="50">
        <f t="shared" si="3"/>
        <v>6.0846176214015705E-3</v>
      </c>
      <c r="X16" s="370"/>
      <c r="Y16" s="415"/>
      <c r="Z16" s="130"/>
      <c r="AA16" s="103"/>
      <c r="AB16" s="50">
        <f t="shared" si="4"/>
        <v>6.0846176214015705E-3</v>
      </c>
      <c r="AC16" s="370"/>
      <c r="AD16" s="56"/>
      <c r="AE16" s="130"/>
      <c r="AF16" s="103"/>
      <c r="AG16" s="50">
        <f t="shared" si="5"/>
        <v>6.0846176214015705E-3</v>
      </c>
      <c r="AH16" s="370"/>
      <c r="AI16" s="56"/>
      <c r="AJ16" s="130"/>
      <c r="AK16" s="103"/>
      <c r="AL16" s="50">
        <f t="shared" si="6"/>
        <v>6.0846176214015705E-3</v>
      </c>
      <c r="AM16" s="370"/>
      <c r="AN16" s="56"/>
      <c r="AO16" s="130"/>
      <c r="AP16" s="103"/>
      <c r="AQ16" s="50">
        <f t="shared" si="7"/>
        <v>6.0846176214015705E-3</v>
      </c>
      <c r="AR16" s="370"/>
      <c r="AS16" s="56"/>
      <c r="AT16" s="130"/>
      <c r="AU16" s="103"/>
      <c r="AV16" s="50">
        <f t="shared" si="8"/>
        <v>6.0846176214015705E-3</v>
      </c>
      <c r="AW16" s="370"/>
      <c r="AX16" s="56"/>
      <c r="AY16" s="130"/>
      <c r="AZ16" s="103"/>
      <c r="BA16" s="50">
        <f t="shared" si="9"/>
        <v>6.0846176214015705E-3</v>
      </c>
      <c r="BB16" s="370"/>
      <c r="BC16" s="56"/>
      <c r="BD16" s="130"/>
      <c r="BE16" s="103"/>
      <c r="BF16" s="50">
        <f t="shared" si="10"/>
        <v>6.0846176214015705E-3</v>
      </c>
      <c r="BG16" s="370"/>
      <c r="BH16" s="56"/>
      <c r="BI16" s="130"/>
      <c r="BJ16" s="103"/>
      <c r="BK16" s="50">
        <f t="shared" si="11"/>
        <v>6.0846176214015705E-3</v>
      </c>
      <c r="BL16" s="370"/>
      <c r="BM16" s="56"/>
      <c r="BN16" s="130"/>
      <c r="BO16" s="103"/>
      <c r="BP16" s="50">
        <f t="shared" si="12"/>
        <v>6.0846176214015705E-3</v>
      </c>
      <c r="BQ16" s="370"/>
    </row>
    <row r="17" spans="1:69" x14ac:dyDescent="0.15">
      <c r="A17" s="42" t="s">
        <v>46</v>
      </c>
      <c r="B17" s="53">
        <f>_xlfn.IFNA(VLOOKUP($A17,批次辅助!$A$4:$DC$41,MATCH($A$5&amp;B$4,批次辅助!$A$1:$DC$1,0),0),0)</f>
        <v>2.3522108022349451E-3</v>
      </c>
      <c r="C17" s="53">
        <f>_xlfn.IFNA(VLOOKUP($A17,批次辅助!$A$4:$DC$41,MATCH($A$5&amp;C$4,批次辅助!$A$1:$DC$1,0),0),0)</f>
        <v>2.6679267228845597E-3</v>
      </c>
      <c r="D17" s="53">
        <f>_xlfn.IFNA(VLOOKUP($A17,批次辅助!$A$4:$DC$41,MATCH($A$5&amp;D$4,批次辅助!$A$1:$DC$1,0),0),0)</f>
        <v>0</v>
      </c>
      <c r="E17" s="43"/>
      <c r="F17" s="57"/>
      <c r="G17" s="58"/>
      <c r="H17" s="47">
        <f t="shared" si="0"/>
        <v>2.6679267228845597E-3</v>
      </c>
      <c r="I17" s="370"/>
      <c r="J17" s="330"/>
      <c r="K17" s="186"/>
      <c r="L17" s="104"/>
      <c r="M17" s="53">
        <f t="shared" si="1"/>
        <v>2.6679267228845597E-3</v>
      </c>
      <c r="N17" s="370"/>
      <c r="O17" s="464"/>
      <c r="P17" s="131"/>
      <c r="Q17" s="104"/>
      <c r="R17" s="53">
        <f t="shared" si="2"/>
        <v>2.6679267228845597E-3</v>
      </c>
      <c r="S17" s="370"/>
      <c r="T17" s="43"/>
      <c r="U17" s="131"/>
      <c r="V17" s="104"/>
      <c r="W17" s="53">
        <f t="shared" si="3"/>
        <v>2.6679267228845597E-3</v>
      </c>
      <c r="X17" s="370"/>
      <c r="Y17" s="43"/>
      <c r="Z17" s="131"/>
      <c r="AA17" s="104"/>
      <c r="AB17" s="53">
        <f t="shared" si="4"/>
        <v>2.6679267228845597E-3</v>
      </c>
      <c r="AC17" s="370"/>
      <c r="AD17" s="43"/>
      <c r="AE17" s="131"/>
      <c r="AF17" s="104"/>
      <c r="AG17" s="53">
        <f t="shared" si="5"/>
        <v>2.6679267228845597E-3</v>
      </c>
      <c r="AH17" s="370"/>
      <c r="AI17" s="43"/>
      <c r="AJ17" s="131"/>
      <c r="AK17" s="104"/>
      <c r="AL17" s="53">
        <f t="shared" si="6"/>
        <v>2.6679267228845597E-3</v>
      </c>
      <c r="AM17" s="370"/>
      <c r="AN17" s="43"/>
      <c r="AO17" s="131"/>
      <c r="AP17" s="104"/>
      <c r="AQ17" s="53">
        <f t="shared" si="7"/>
        <v>2.6679267228845597E-3</v>
      </c>
      <c r="AR17" s="370"/>
      <c r="AS17" s="43"/>
      <c r="AT17" s="131"/>
      <c r="AU17" s="104"/>
      <c r="AV17" s="53">
        <f t="shared" si="8"/>
        <v>2.6679267228845597E-3</v>
      </c>
      <c r="AW17" s="370"/>
      <c r="AX17" s="43"/>
      <c r="AY17" s="131"/>
      <c r="AZ17" s="104"/>
      <c r="BA17" s="53">
        <f t="shared" si="9"/>
        <v>2.6679267228845597E-3</v>
      </c>
      <c r="BB17" s="370"/>
      <c r="BC17" s="43"/>
      <c r="BD17" s="131"/>
      <c r="BE17" s="104"/>
      <c r="BF17" s="53">
        <f t="shared" si="10"/>
        <v>2.6679267228845597E-3</v>
      </c>
      <c r="BG17" s="370"/>
      <c r="BH17" s="43"/>
      <c r="BI17" s="131"/>
      <c r="BJ17" s="104"/>
      <c r="BK17" s="53">
        <f t="shared" si="11"/>
        <v>2.6679267228845597E-3</v>
      </c>
      <c r="BL17" s="370"/>
      <c r="BM17" s="43"/>
      <c r="BN17" s="131"/>
      <c r="BO17" s="104"/>
      <c r="BP17" s="53">
        <f t="shared" si="12"/>
        <v>2.6679267228845597E-3</v>
      </c>
      <c r="BQ17" s="370"/>
    </row>
    <row r="18" spans="1:69" x14ac:dyDescent="0.15">
      <c r="A18" s="42" t="s">
        <v>47</v>
      </c>
      <c r="B18" s="43">
        <f>_xlfn.IFNA(VLOOKUP($A18,批次辅助!$A$4:$DC$41,MATCH($A$5&amp;B$4,批次辅助!$A$1:$DC$1,0),0),0)</f>
        <v>1.5037593984962407E-3</v>
      </c>
      <c r="C18" s="43">
        <f>_xlfn.IFNA(VLOOKUP($A18,批次辅助!$A$4:$DC$41,MATCH($A$5&amp;C$4,批次辅助!$A$1:$DC$1,0),0),0)</f>
        <v>6.2590869438790345E-3</v>
      </c>
      <c r="D18" s="114">
        <f>_xlfn.IFNA(VLOOKUP($A18,批次辅助!$A$4:$DC$41,MATCH($A$5&amp;D$4,批次辅助!$A$1:$DC$1,0),0),0)</f>
        <v>0</v>
      </c>
      <c r="E18" s="97" t="s">
        <v>1465</v>
      </c>
      <c r="F18" s="69">
        <v>4.3E-3</v>
      </c>
      <c r="G18" s="70"/>
      <c r="H18" s="47">
        <f t="shared" si="0"/>
        <v>1.9590869438790345E-3</v>
      </c>
      <c r="I18" s="370"/>
      <c r="J18" s="10"/>
      <c r="K18" s="132"/>
      <c r="L18" s="105"/>
      <c r="M18" s="43">
        <f t="shared" si="1"/>
        <v>1.9590869438790345E-3</v>
      </c>
      <c r="N18" s="370"/>
      <c r="O18" s="10"/>
      <c r="P18" s="132"/>
      <c r="Q18" s="105"/>
      <c r="R18" s="43">
        <f t="shared" si="2"/>
        <v>1.9590869438790345E-3</v>
      </c>
      <c r="S18" s="370"/>
      <c r="T18" s="10"/>
      <c r="U18" s="132"/>
      <c r="V18" s="105"/>
      <c r="W18" s="43">
        <f t="shared" si="3"/>
        <v>1.9590869438790345E-3</v>
      </c>
      <c r="X18" s="370"/>
      <c r="Y18" s="10"/>
      <c r="Z18" s="132"/>
      <c r="AA18" s="105"/>
      <c r="AB18" s="43">
        <f t="shared" si="4"/>
        <v>1.9590869438790345E-3</v>
      </c>
      <c r="AC18" s="370"/>
      <c r="AD18" s="10"/>
      <c r="AE18" s="132"/>
      <c r="AF18" s="105"/>
      <c r="AG18" s="43">
        <f t="shared" si="5"/>
        <v>1.9590869438790345E-3</v>
      </c>
      <c r="AH18" s="370"/>
      <c r="AI18" s="10"/>
      <c r="AJ18" s="132"/>
      <c r="AK18" s="105"/>
      <c r="AL18" s="43">
        <f t="shared" si="6"/>
        <v>1.9590869438790345E-3</v>
      </c>
      <c r="AM18" s="370"/>
      <c r="AN18" s="10"/>
      <c r="AO18" s="132"/>
      <c r="AP18" s="105"/>
      <c r="AQ18" s="43">
        <f t="shared" si="7"/>
        <v>1.9590869438790345E-3</v>
      </c>
      <c r="AR18" s="370"/>
      <c r="AS18" s="10"/>
      <c r="AT18" s="132"/>
      <c r="AU18" s="105"/>
      <c r="AV18" s="43">
        <f t="shared" si="8"/>
        <v>1.9590869438790345E-3</v>
      </c>
      <c r="AW18" s="370"/>
      <c r="AX18" s="10"/>
      <c r="AY18" s="132"/>
      <c r="AZ18" s="105"/>
      <c r="BA18" s="43">
        <f t="shared" si="9"/>
        <v>1.9590869438790345E-3</v>
      </c>
      <c r="BB18" s="370"/>
      <c r="BC18" s="10"/>
      <c r="BD18" s="132"/>
      <c r="BE18" s="105"/>
      <c r="BF18" s="43">
        <f t="shared" si="10"/>
        <v>1.9590869438790345E-3</v>
      </c>
      <c r="BG18" s="370"/>
      <c r="BH18" s="10"/>
      <c r="BI18" s="132"/>
      <c r="BJ18" s="105"/>
      <c r="BK18" s="43">
        <f t="shared" si="11"/>
        <v>1.9590869438790345E-3</v>
      </c>
      <c r="BL18" s="370"/>
      <c r="BM18" s="10"/>
      <c r="BN18" s="132"/>
      <c r="BO18" s="105"/>
      <c r="BP18" s="43">
        <f t="shared" si="12"/>
        <v>1.9590869438790345E-3</v>
      </c>
      <c r="BQ18" s="370"/>
    </row>
    <row r="19" spans="1:69" x14ac:dyDescent="0.15">
      <c r="A19" s="61" t="s">
        <v>31</v>
      </c>
      <c r="B19" s="61">
        <f>_xlfn.IFNA(VLOOKUP($A19,批次辅助!$A$4:$DC$41,MATCH($A$5&amp;B$4,批次辅助!$A$1:$DC$1,0),0),0)</f>
        <v>0</v>
      </c>
      <c r="C19" s="61">
        <f>_xlfn.IFNA(VLOOKUP($A19,批次辅助!$A$4:$DC$41,MATCH($A$5&amp;C$4,批次辅助!$A$1:$DC$1,0),0),0)</f>
        <v>0</v>
      </c>
      <c r="D19" s="61">
        <f>_xlfn.IFNA(VLOOKUP($A19,批次辅助!$A$4:$DC$41,MATCH($A$5&amp;D$4,批次辅助!$A$1:$DC$1,0),0),0)</f>
        <v>0</v>
      </c>
      <c r="E19" s="62"/>
      <c r="F19" s="63"/>
      <c r="G19" s="64"/>
      <c r="H19" s="62">
        <f t="shared" si="0"/>
        <v>0</v>
      </c>
      <c r="I19" s="62"/>
      <c r="J19" s="62"/>
      <c r="K19" s="133"/>
      <c r="L19" s="141"/>
      <c r="M19" s="62">
        <f t="shared" si="1"/>
        <v>0</v>
      </c>
      <c r="N19" s="62"/>
      <c r="O19" s="62"/>
      <c r="P19" s="133"/>
      <c r="Q19" s="141"/>
      <c r="R19" s="62">
        <f t="shared" si="2"/>
        <v>0</v>
      </c>
      <c r="S19" s="62"/>
      <c r="T19" s="62"/>
      <c r="U19" s="133"/>
      <c r="V19" s="141"/>
      <c r="W19" s="62">
        <f t="shared" si="3"/>
        <v>0</v>
      </c>
      <c r="X19" s="62"/>
      <c r="Y19" s="62"/>
      <c r="Z19" s="133"/>
      <c r="AA19" s="141"/>
      <c r="AB19" s="62">
        <f t="shared" si="4"/>
        <v>0</v>
      </c>
      <c r="AC19" s="62"/>
      <c r="AD19" s="62"/>
      <c r="AE19" s="133"/>
      <c r="AF19" s="141"/>
      <c r="AG19" s="62">
        <f t="shared" si="5"/>
        <v>0</v>
      </c>
      <c r="AH19" s="62"/>
      <c r="AI19" s="62"/>
      <c r="AJ19" s="133"/>
      <c r="AK19" s="141"/>
      <c r="AL19" s="62">
        <f t="shared" si="6"/>
        <v>0</v>
      </c>
      <c r="AM19" s="62"/>
      <c r="AN19" s="62"/>
      <c r="AO19" s="133"/>
      <c r="AP19" s="141"/>
      <c r="AQ19" s="62">
        <f t="shared" si="7"/>
        <v>0</v>
      </c>
      <c r="AR19" s="62"/>
      <c r="AS19" s="62"/>
      <c r="AT19" s="133"/>
      <c r="AU19" s="141"/>
      <c r="AV19" s="62">
        <f t="shared" si="8"/>
        <v>0</v>
      </c>
      <c r="AW19" s="62"/>
      <c r="AX19" s="62"/>
      <c r="AY19" s="133"/>
      <c r="AZ19" s="141"/>
      <c r="BA19" s="62">
        <f t="shared" si="9"/>
        <v>0</v>
      </c>
      <c r="BB19" s="62"/>
      <c r="BC19" s="62"/>
      <c r="BD19" s="133"/>
      <c r="BE19" s="141"/>
      <c r="BF19" s="62">
        <f t="shared" si="10"/>
        <v>0</v>
      </c>
      <c r="BG19" s="62"/>
      <c r="BH19" s="62"/>
      <c r="BI19" s="133"/>
      <c r="BJ19" s="141"/>
      <c r="BK19" s="62">
        <f t="shared" si="11"/>
        <v>0</v>
      </c>
      <c r="BL19" s="62"/>
      <c r="BM19" s="62"/>
      <c r="BN19" s="133"/>
      <c r="BO19" s="141"/>
      <c r="BP19" s="62">
        <f t="shared" si="12"/>
        <v>0</v>
      </c>
      <c r="BQ19" s="62"/>
    </row>
    <row r="20" spans="1:69" x14ac:dyDescent="0.15">
      <c r="A20" s="65" t="s">
        <v>30</v>
      </c>
      <c r="B20" s="66"/>
      <c r="C20" s="66"/>
      <c r="D20" s="66"/>
      <c r="E20" s="66"/>
      <c r="F20" s="67"/>
      <c r="G20" s="68"/>
      <c r="H20" s="66">
        <f>H21*99.9%</f>
        <v>0.99486775952311723</v>
      </c>
      <c r="I20" s="66"/>
      <c r="J20" s="66"/>
      <c r="K20" s="134"/>
      <c r="L20" s="142"/>
      <c r="M20" s="66">
        <f>M21*99.9%</f>
        <v>0.99486775952311723</v>
      </c>
      <c r="N20" s="66"/>
      <c r="O20" s="66"/>
      <c r="P20" s="134"/>
      <c r="Q20" s="142"/>
      <c r="R20" s="66">
        <f>R21*99.9%</f>
        <v>0.99486775952311723</v>
      </c>
      <c r="S20" s="66"/>
      <c r="T20" s="66"/>
      <c r="U20" s="134"/>
      <c r="V20" s="142"/>
      <c r="W20" s="66">
        <f>W21*99.9%</f>
        <v>0.99486775952311723</v>
      </c>
      <c r="X20" s="66"/>
      <c r="Y20" s="66"/>
      <c r="Z20" s="134"/>
      <c r="AA20" s="142"/>
      <c r="AB20" s="66">
        <f>AB21*99.9%</f>
        <v>0.99486775952311723</v>
      </c>
      <c r="AC20" s="66"/>
      <c r="AD20" s="66"/>
      <c r="AE20" s="134"/>
      <c r="AF20" s="142"/>
      <c r="AG20" s="66">
        <f>AG21*99.9%</f>
        <v>0.99486775952311723</v>
      </c>
      <c r="AH20" s="66"/>
      <c r="AI20" s="66"/>
      <c r="AJ20" s="134"/>
      <c r="AK20" s="142"/>
      <c r="AL20" s="66">
        <f>AL21*99.9%</f>
        <v>0.99486775952311723</v>
      </c>
      <c r="AM20" s="66"/>
      <c r="AN20" s="66"/>
      <c r="AO20" s="134"/>
      <c r="AP20" s="142"/>
      <c r="AQ20" s="66">
        <f>AQ21*99.9%</f>
        <v>0.99486775952311723</v>
      </c>
      <c r="AR20" s="66"/>
      <c r="AS20" s="66"/>
      <c r="AT20" s="134"/>
      <c r="AU20" s="142"/>
      <c r="AV20" s="66">
        <f>AV21*99.9%</f>
        <v>0.99486775952311723</v>
      </c>
      <c r="AW20" s="66"/>
      <c r="AX20" s="66"/>
      <c r="AY20" s="134"/>
      <c r="AZ20" s="142"/>
      <c r="BA20" s="66">
        <f>BA21*99.9%</f>
        <v>0.99486775952311723</v>
      </c>
      <c r="BB20" s="66"/>
      <c r="BC20" s="66"/>
      <c r="BD20" s="134"/>
      <c r="BE20" s="142"/>
      <c r="BF20" s="66">
        <f>BF21*99.9%</f>
        <v>0.99486775952311723</v>
      </c>
      <c r="BG20" s="66"/>
      <c r="BH20" s="66"/>
      <c r="BI20" s="134"/>
      <c r="BJ20" s="142"/>
      <c r="BK20" s="66">
        <f>BK21*99.9%</f>
        <v>0.99486775952311723</v>
      </c>
      <c r="BL20" s="66"/>
      <c r="BM20" s="66"/>
      <c r="BN20" s="134"/>
      <c r="BO20" s="142"/>
      <c r="BP20" s="66">
        <f>BP21*99.9%</f>
        <v>0.99486775952311723</v>
      </c>
      <c r="BQ20" s="66"/>
    </row>
    <row r="21" spans="1:69" x14ac:dyDescent="0.35">
      <c r="A21" s="40" t="s">
        <v>456</v>
      </c>
      <c r="B21" s="41">
        <f>_xlfn.IFNA(VLOOKUP($A21,批次辅助!$A$4:$DC$41,MATCH($A$5&amp;B$4,批次辅助!$A$1:$DC$1,0),0),0)</f>
        <v>0.99567496723460025</v>
      </c>
      <c r="C21" s="41">
        <f>_xlfn.IFNA(VLOOKUP($A21,批次辅助!$A$4:$DC$41,MATCH($A$5&amp;C$4,批次辅助!$A$1:$DC$1,0),0),0)</f>
        <v>0.99586362314626342</v>
      </c>
      <c r="D21" s="41">
        <f>_xlfn.IFNA(VLOOKUP($A21,批次辅助!$A$4:$DC$41,MATCH($A$5&amp;D$4,批次辅助!$A$1:$DC$1,0),0),0)</f>
        <v>0</v>
      </c>
      <c r="E21" s="66"/>
      <c r="F21" s="67"/>
      <c r="G21" s="68"/>
      <c r="H21" s="66">
        <f>1-SUM(H22:H26)</f>
        <v>0.99586362314626342</v>
      </c>
      <c r="I21" s="66"/>
      <c r="J21" s="66"/>
      <c r="K21" s="134"/>
      <c r="L21" s="142"/>
      <c r="M21" s="66">
        <f>1-SUM(M22:M26)</f>
        <v>0.99586362314626342</v>
      </c>
      <c r="N21" s="66"/>
      <c r="O21" s="66"/>
      <c r="P21" s="134"/>
      <c r="Q21" s="142"/>
      <c r="R21" s="66">
        <f>1-SUM(R22:R26)</f>
        <v>0.99586362314626342</v>
      </c>
      <c r="S21" s="66"/>
      <c r="T21" s="66"/>
      <c r="U21" s="134"/>
      <c r="V21" s="142"/>
      <c r="W21" s="66">
        <f>1-SUM(W22:W26)</f>
        <v>0.99586362314626342</v>
      </c>
      <c r="X21" s="66"/>
      <c r="Y21" s="66"/>
      <c r="Z21" s="134"/>
      <c r="AA21" s="142"/>
      <c r="AB21" s="66">
        <f>1-SUM(AB22:AB26)</f>
        <v>0.99586362314626342</v>
      </c>
      <c r="AC21" s="66"/>
      <c r="AD21" s="66"/>
      <c r="AE21" s="134"/>
      <c r="AF21" s="142"/>
      <c r="AG21" s="66">
        <f>1-SUM(AG22:AG26)</f>
        <v>0.99586362314626342</v>
      </c>
      <c r="AH21" s="66"/>
      <c r="AI21" s="66"/>
      <c r="AJ21" s="134"/>
      <c r="AK21" s="142"/>
      <c r="AL21" s="66">
        <f>1-SUM(AL22:AL26)</f>
        <v>0.99586362314626342</v>
      </c>
      <c r="AM21" s="66"/>
      <c r="AN21" s="66"/>
      <c r="AO21" s="134"/>
      <c r="AP21" s="142"/>
      <c r="AQ21" s="66">
        <f>1-SUM(AQ22:AQ26)</f>
        <v>0.99586362314626342</v>
      </c>
      <c r="AR21" s="66"/>
      <c r="AS21" s="66"/>
      <c r="AT21" s="134"/>
      <c r="AU21" s="142"/>
      <c r="AV21" s="66">
        <f>1-SUM(AV22:AV26)</f>
        <v>0.99586362314626342</v>
      </c>
      <c r="AW21" s="66"/>
      <c r="AX21" s="66"/>
      <c r="AY21" s="134"/>
      <c r="AZ21" s="142"/>
      <c r="BA21" s="66">
        <f>1-SUM(BA22:BA26)</f>
        <v>0.99586362314626342</v>
      </c>
      <c r="BB21" s="66"/>
      <c r="BC21" s="66"/>
      <c r="BD21" s="134"/>
      <c r="BE21" s="142"/>
      <c r="BF21" s="66">
        <f>1-SUM(BF22:BF26)</f>
        <v>0.99586362314626342</v>
      </c>
      <c r="BG21" s="66"/>
      <c r="BH21" s="66"/>
      <c r="BI21" s="134"/>
      <c r="BJ21" s="142"/>
      <c r="BK21" s="66">
        <f>1-SUM(BK22:BK26)</f>
        <v>0.99586362314626342</v>
      </c>
      <c r="BL21" s="66"/>
      <c r="BM21" s="66"/>
      <c r="BN21" s="134"/>
      <c r="BO21" s="142"/>
      <c r="BP21" s="66">
        <f>1-SUM(BP22:BP26)</f>
        <v>0.99586362314626342</v>
      </c>
      <c r="BQ21" s="66"/>
    </row>
    <row r="22" spans="1:69" x14ac:dyDescent="0.15">
      <c r="A22" s="42" t="s">
        <v>48</v>
      </c>
      <c r="B22" s="43">
        <f>_xlfn.IFNA(VLOOKUP($A22,批次辅助!$A$4:$DC$41,MATCH($A$5&amp;B$4,批次辅助!$A$1:$DC$1,0),0),0)</f>
        <v>1.7106987652617783E-3</v>
      </c>
      <c r="C22" s="43">
        <f>_xlfn.IFNA(VLOOKUP($A22,批次辅助!$A$4:$DC$41,MATCH($A$5&amp;C$4,批次辅助!$A$1:$DC$1,0),0),0)</f>
        <v>2.0500145391102063E-3</v>
      </c>
      <c r="D22" s="43">
        <f>_xlfn.IFNA(VLOOKUP($A22,批次辅助!$A$4:$DC$41,MATCH($A$5&amp;D$4,批次辅助!$A$1:$DC$1,0),0),0)</f>
        <v>0</v>
      </c>
      <c r="E22" s="277"/>
      <c r="F22" s="132"/>
      <c r="G22" s="105"/>
      <c r="H22" s="71">
        <f>C22-F22+G22</f>
        <v>2.0500145391102063E-3</v>
      </c>
      <c r="I22" s="370"/>
      <c r="J22" s="277"/>
      <c r="K22" s="132"/>
      <c r="L22" s="105"/>
      <c r="M22" s="71">
        <f>H22-K22+L22</f>
        <v>2.0500145391102063E-3</v>
      </c>
      <c r="N22" s="370"/>
      <c r="O22" s="71"/>
      <c r="P22" s="132"/>
      <c r="Q22" s="105"/>
      <c r="R22" s="71">
        <f>M22-P22+Q22</f>
        <v>2.0500145391102063E-3</v>
      </c>
      <c r="S22" s="370"/>
      <c r="T22" s="71"/>
      <c r="U22" s="132"/>
      <c r="V22" s="105"/>
      <c r="W22" s="71">
        <f>R22-U22+V22</f>
        <v>2.0500145391102063E-3</v>
      </c>
      <c r="X22" s="370"/>
      <c r="Y22" s="71"/>
      <c r="Z22" s="132"/>
      <c r="AA22" s="105"/>
      <c r="AB22" s="71">
        <f>W22-Z22+AA22</f>
        <v>2.0500145391102063E-3</v>
      </c>
      <c r="AC22" s="370"/>
      <c r="AD22" s="277"/>
      <c r="AE22" s="132"/>
      <c r="AF22" s="105"/>
      <c r="AG22" s="71">
        <f>AB22-AE22+AF22</f>
        <v>2.0500145391102063E-3</v>
      </c>
      <c r="AH22" s="370"/>
      <c r="AI22" s="277"/>
      <c r="AJ22" s="132"/>
      <c r="AK22" s="105"/>
      <c r="AL22" s="71">
        <f>AG22-AJ22+AK22</f>
        <v>2.0500145391102063E-3</v>
      </c>
      <c r="AM22" s="370"/>
      <c r="AN22" s="71"/>
      <c r="AO22" s="132"/>
      <c r="AP22" s="105"/>
      <c r="AQ22" s="71">
        <f>AL22-AO22+AP22</f>
        <v>2.0500145391102063E-3</v>
      </c>
      <c r="AR22" s="370"/>
      <c r="AS22" s="71"/>
      <c r="AT22" s="132"/>
      <c r="AU22" s="105"/>
      <c r="AV22" s="71">
        <f>AQ22-AT22+AU22</f>
        <v>2.0500145391102063E-3</v>
      </c>
      <c r="AW22" s="370"/>
      <c r="AX22" s="71"/>
      <c r="AY22" s="132"/>
      <c r="AZ22" s="105"/>
      <c r="BA22" s="71">
        <f>AV22-AY22+AZ22</f>
        <v>2.0500145391102063E-3</v>
      </c>
      <c r="BB22" s="370"/>
      <c r="BC22" s="71"/>
      <c r="BD22" s="132"/>
      <c r="BE22" s="105"/>
      <c r="BF22" s="71">
        <f>BA22-BD22+BE22</f>
        <v>2.0500145391102063E-3</v>
      </c>
      <c r="BG22" s="370"/>
      <c r="BH22" s="277"/>
      <c r="BI22" s="132"/>
      <c r="BJ22" s="105"/>
      <c r="BK22" s="277">
        <f>BF22-BI22+BJ22</f>
        <v>2.0500145391102063E-3</v>
      </c>
      <c r="BL22" s="370"/>
      <c r="BM22" s="277"/>
      <c r="BN22" s="132"/>
      <c r="BO22" s="105"/>
      <c r="BP22" s="277">
        <f>BK22-BN22+BO22</f>
        <v>2.0500145391102063E-3</v>
      </c>
      <c r="BQ22" s="370"/>
    </row>
    <row r="23" spans="1:69" x14ac:dyDescent="0.15">
      <c r="A23" s="42" t="s">
        <v>49</v>
      </c>
      <c r="B23" s="43">
        <f>_xlfn.IFNA(VLOOKUP($A23,批次辅助!$A$4:$DC$41,MATCH($A$5&amp;B$4,批次辅助!$A$1:$DC$1,0),0),0)</f>
        <v>2.2280471821756226E-3</v>
      </c>
      <c r="C23" s="43">
        <f>_xlfn.IFNA(VLOOKUP($A23,批次辅助!$A$4:$DC$41,MATCH($A$5&amp;C$4,批次辅助!$A$1:$DC$1,0),0),0)</f>
        <v>1.4175632451293981E-3</v>
      </c>
      <c r="D23" s="43">
        <f>_xlfn.IFNA(VLOOKUP($A23,批次辅助!$A$4:$DC$41,MATCH($A$5&amp;D$4,批次辅助!$A$1:$DC$1,0),0),0)</f>
        <v>0</v>
      </c>
      <c r="E23" s="277"/>
      <c r="F23" s="132"/>
      <c r="G23" s="105"/>
      <c r="H23" s="71">
        <f>C23-F23+G23</f>
        <v>1.4175632451293981E-3</v>
      </c>
      <c r="I23" s="370"/>
      <c r="J23" s="277"/>
      <c r="K23" s="132"/>
      <c r="L23" s="105"/>
      <c r="M23" s="50">
        <f t="shared" ref="M23:M27" si="13">H23-K23+L23</f>
        <v>1.4175632451293981E-3</v>
      </c>
      <c r="N23" s="370"/>
      <c r="O23" s="47"/>
      <c r="P23" s="128"/>
      <c r="Q23" s="102"/>
      <c r="R23" s="50">
        <f t="shared" ref="R23:R27" si="14">M23-P23+Q23</f>
        <v>1.4175632451293981E-3</v>
      </c>
      <c r="S23" s="370"/>
      <c r="T23" s="47"/>
      <c r="U23" s="128"/>
      <c r="V23" s="102"/>
      <c r="W23" s="50">
        <f t="shared" ref="W23:W27" si="15">R23-U23+V23</f>
        <v>1.4175632451293981E-3</v>
      </c>
      <c r="X23" s="370"/>
      <c r="Y23" s="47"/>
      <c r="Z23" s="128"/>
      <c r="AA23" s="102"/>
      <c r="AB23" s="50">
        <f t="shared" ref="AB23:AB27" si="16">W23-Z23+AA23</f>
        <v>1.4175632451293981E-3</v>
      </c>
      <c r="AC23" s="370"/>
      <c r="AD23" s="47"/>
      <c r="AE23" s="128"/>
      <c r="AF23" s="102"/>
      <c r="AG23" s="50">
        <f t="shared" ref="AG23:AG27" si="17">AB23-AE23+AF23</f>
        <v>1.4175632451293981E-3</v>
      </c>
      <c r="AH23" s="370"/>
      <c r="AI23" s="47"/>
      <c r="AJ23" s="128"/>
      <c r="AK23" s="102"/>
      <c r="AL23" s="50">
        <f t="shared" ref="AL23:AL27" si="18">AG23-AJ23+AK23</f>
        <v>1.4175632451293981E-3</v>
      </c>
      <c r="AM23" s="370"/>
      <c r="AN23" s="47"/>
      <c r="AO23" s="128"/>
      <c r="AP23" s="102"/>
      <c r="AQ23" s="50">
        <f t="shared" ref="AQ23:AQ27" si="19">AL23-AO23+AP23</f>
        <v>1.4175632451293981E-3</v>
      </c>
      <c r="AR23" s="370"/>
      <c r="AS23" s="47"/>
      <c r="AT23" s="128"/>
      <c r="AU23" s="102"/>
      <c r="AV23" s="50">
        <f t="shared" ref="AV23:AV27" si="20">AQ23-AT23+AU23</f>
        <v>1.4175632451293981E-3</v>
      </c>
      <c r="AW23" s="370"/>
      <c r="AX23" s="47"/>
      <c r="AY23" s="128"/>
      <c r="AZ23" s="102"/>
      <c r="BA23" s="50">
        <f t="shared" ref="BA23:BA27" si="21">AV23-AY23+AZ23</f>
        <v>1.4175632451293981E-3</v>
      </c>
      <c r="BB23" s="370"/>
      <c r="BC23" s="47"/>
      <c r="BD23" s="128"/>
      <c r="BE23" s="102"/>
      <c r="BF23" s="50">
        <f t="shared" ref="BF23:BF27" si="22">BA23-BD23+BE23</f>
        <v>1.4175632451293981E-3</v>
      </c>
      <c r="BG23" s="370"/>
      <c r="BH23" s="47"/>
      <c r="BI23" s="128"/>
      <c r="BJ23" s="102"/>
      <c r="BK23" s="50">
        <f t="shared" ref="BK23:BK27" si="23">BF23-BI23+BJ23</f>
        <v>1.4175632451293981E-3</v>
      </c>
      <c r="BL23" s="370"/>
      <c r="BM23" s="47"/>
      <c r="BN23" s="128"/>
      <c r="BO23" s="102"/>
      <c r="BP23" s="50">
        <f t="shared" ref="BP23:BP27" si="24">BK23-BN23+BO23</f>
        <v>1.4175632451293981E-3</v>
      </c>
      <c r="BQ23" s="370"/>
    </row>
    <row r="24" spans="1:69" x14ac:dyDescent="0.15">
      <c r="A24" s="42" t="s">
        <v>50</v>
      </c>
      <c r="B24" s="43">
        <f>_xlfn.IFNA(VLOOKUP($A24,批次辅助!$A$4:$DC$41,MATCH($A$5&amp;B$4,批次辅助!$A$1:$DC$1,0),0),0)</f>
        <v>0</v>
      </c>
      <c r="C24" s="43">
        <f>_xlfn.IFNA(VLOOKUP($A24,批次辅助!$A$4:$DC$41,MATCH($A$5&amp;C$4,批次辅助!$A$1:$DC$1,0),0),0)</f>
        <v>0</v>
      </c>
      <c r="D24" s="43">
        <f>_xlfn.IFNA(VLOOKUP($A24,批次辅助!$A$4:$DC$41,MATCH($A$5&amp;D$4,批次辅助!$A$1:$DC$1,0),0),0)</f>
        <v>0</v>
      </c>
      <c r="E24" s="44"/>
      <c r="F24" s="45"/>
      <c r="G24" s="46"/>
      <c r="H24" s="71">
        <f t="shared" ref="H24:H27" si="25">C24-F24+G24</f>
        <v>0</v>
      </c>
      <c r="I24" s="370"/>
      <c r="J24" s="71"/>
      <c r="K24" s="132"/>
      <c r="L24" s="102"/>
      <c r="M24" s="50">
        <f t="shared" si="13"/>
        <v>0</v>
      </c>
      <c r="N24" s="370"/>
      <c r="O24" s="47"/>
      <c r="P24" s="128"/>
      <c r="Q24" s="102"/>
      <c r="R24" s="50">
        <f t="shared" si="14"/>
        <v>0</v>
      </c>
      <c r="S24" s="370"/>
      <c r="T24" s="47"/>
      <c r="U24" s="128"/>
      <c r="V24" s="102"/>
      <c r="W24" s="50">
        <f t="shared" si="15"/>
        <v>0</v>
      </c>
      <c r="X24" s="370"/>
      <c r="Y24" s="47"/>
      <c r="Z24" s="128"/>
      <c r="AA24" s="102"/>
      <c r="AB24" s="50">
        <f t="shared" si="16"/>
        <v>0</v>
      </c>
      <c r="AC24" s="370"/>
      <c r="AD24" s="47"/>
      <c r="AE24" s="128"/>
      <c r="AF24" s="102"/>
      <c r="AG24" s="50">
        <f t="shared" si="17"/>
        <v>0</v>
      </c>
      <c r="AH24" s="370"/>
      <c r="AI24" s="47"/>
      <c r="AJ24" s="128"/>
      <c r="AK24" s="102"/>
      <c r="AL24" s="50">
        <f t="shared" si="18"/>
        <v>0</v>
      </c>
      <c r="AM24" s="370"/>
      <c r="AN24" s="47"/>
      <c r="AO24" s="128"/>
      <c r="AP24" s="102"/>
      <c r="AQ24" s="50">
        <f t="shared" si="19"/>
        <v>0</v>
      </c>
      <c r="AR24" s="370"/>
      <c r="AS24" s="47"/>
      <c r="AT24" s="128"/>
      <c r="AU24" s="102"/>
      <c r="AV24" s="50">
        <f t="shared" si="20"/>
        <v>0</v>
      </c>
      <c r="AW24" s="370"/>
      <c r="AX24" s="47"/>
      <c r="AY24" s="128"/>
      <c r="AZ24" s="102"/>
      <c r="BA24" s="50">
        <f t="shared" si="21"/>
        <v>0</v>
      </c>
      <c r="BB24" s="370"/>
      <c r="BC24" s="47"/>
      <c r="BD24" s="128"/>
      <c r="BE24" s="102"/>
      <c r="BF24" s="50">
        <f t="shared" si="22"/>
        <v>0</v>
      </c>
      <c r="BG24" s="370"/>
      <c r="BH24" s="47"/>
      <c r="BI24" s="128"/>
      <c r="BJ24" s="102"/>
      <c r="BK24" s="50">
        <f t="shared" si="23"/>
        <v>0</v>
      </c>
      <c r="BL24" s="370"/>
      <c r="BM24" s="47"/>
      <c r="BN24" s="128"/>
      <c r="BO24" s="102"/>
      <c r="BP24" s="50">
        <f t="shared" si="24"/>
        <v>0</v>
      </c>
      <c r="BQ24" s="370"/>
    </row>
    <row r="25" spans="1:69" x14ac:dyDescent="0.15">
      <c r="A25" s="42" t="s">
        <v>51</v>
      </c>
      <c r="B25" s="43">
        <f>_xlfn.IFNA(VLOOKUP($A25,批次辅助!$A$4:$DC$41,MATCH($A$5&amp;B$4,批次辅助!$A$1:$DC$1,0),0),0)</f>
        <v>3.8628681796233703E-4</v>
      </c>
      <c r="C25" s="43">
        <f>_xlfn.IFNA(VLOOKUP($A25,批次辅助!$A$4:$DC$41,MATCH($A$5&amp;C$4,批次辅助!$A$1:$DC$1,0),0),0)</f>
        <v>6.687990694969468E-4</v>
      </c>
      <c r="D25" s="43">
        <f>_xlfn.IFNA(VLOOKUP($A25,批次辅助!$A$4:$DC$41,MATCH($A$5&amp;D$4,批次辅助!$A$1:$DC$1,0),0),0)</f>
        <v>0</v>
      </c>
      <c r="E25" s="279"/>
      <c r="F25" s="45"/>
      <c r="G25" s="46"/>
      <c r="H25" s="71">
        <f t="shared" si="25"/>
        <v>6.687990694969468E-4</v>
      </c>
      <c r="I25" s="370"/>
      <c r="J25" s="47"/>
      <c r="K25" s="128"/>
      <c r="L25" s="102"/>
      <c r="M25" s="50">
        <f t="shared" si="13"/>
        <v>6.687990694969468E-4</v>
      </c>
      <c r="N25" s="370"/>
      <c r="O25" s="47"/>
      <c r="P25" s="128"/>
      <c r="Q25" s="102"/>
      <c r="R25" s="50">
        <f t="shared" si="14"/>
        <v>6.687990694969468E-4</v>
      </c>
      <c r="S25" s="370"/>
      <c r="T25" s="47"/>
      <c r="U25" s="128"/>
      <c r="V25" s="102"/>
      <c r="W25" s="50">
        <f t="shared" si="15"/>
        <v>6.687990694969468E-4</v>
      </c>
      <c r="X25" s="370"/>
      <c r="Y25" s="47"/>
      <c r="Z25" s="128"/>
      <c r="AA25" s="102"/>
      <c r="AB25" s="50">
        <f t="shared" si="16"/>
        <v>6.687990694969468E-4</v>
      </c>
      <c r="AC25" s="370"/>
      <c r="AD25" s="47"/>
      <c r="AE25" s="128"/>
      <c r="AF25" s="102"/>
      <c r="AG25" s="50">
        <f t="shared" si="17"/>
        <v>6.687990694969468E-4</v>
      </c>
      <c r="AH25" s="370"/>
      <c r="AI25" s="47"/>
      <c r="AJ25" s="128"/>
      <c r="AK25" s="102"/>
      <c r="AL25" s="50">
        <f t="shared" si="18"/>
        <v>6.687990694969468E-4</v>
      </c>
      <c r="AM25" s="370"/>
      <c r="AN25" s="47"/>
      <c r="AO25" s="128"/>
      <c r="AP25" s="102"/>
      <c r="AQ25" s="50">
        <f t="shared" si="19"/>
        <v>6.687990694969468E-4</v>
      </c>
      <c r="AR25" s="370"/>
      <c r="AS25" s="47"/>
      <c r="AT25" s="128"/>
      <c r="AU25" s="102"/>
      <c r="AV25" s="50">
        <f t="shared" si="20"/>
        <v>6.687990694969468E-4</v>
      </c>
      <c r="AW25" s="370"/>
      <c r="AX25" s="47"/>
      <c r="AY25" s="128"/>
      <c r="AZ25" s="102"/>
      <c r="BA25" s="50">
        <f t="shared" si="21"/>
        <v>6.687990694969468E-4</v>
      </c>
      <c r="BB25" s="370"/>
      <c r="BC25" s="47"/>
      <c r="BD25" s="128"/>
      <c r="BE25" s="102"/>
      <c r="BF25" s="50">
        <f t="shared" si="22"/>
        <v>6.687990694969468E-4</v>
      </c>
      <c r="BG25" s="370"/>
      <c r="BH25" s="47"/>
      <c r="BI25" s="128"/>
      <c r="BJ25" s="102"/>
      <c r="BK25" s="50">
        <f t="shared" si="23"/>
        <v>6.687990694969468E-4</v>
      </c>
      <c r="BL25" s="370"/>
      <c r="BM25" s="47"/>
      <c r="BN25" s="128"/>
      <c r="BO25" s="102"/>
      <c r="BP25" s="50">
        <f t="shared" si="24"/>
        <v>6.687990694969468E-4</v>
      </c>
      <c r="BQ25" s="370"/>
    </row>
    <row r="26" spans="1:69" x14ac:dyDescent="0.15">
      <c r="A26" s="42" t="s">
        <v>455</v>
      </c>
      <c r="B26" s="43">
        <f>_xlfn.IFNA(VLOOKUP($A26,批次辅助!$A$4:$DC$41,MATCH($A$5&amp;B$4,批次辅助!$A$1:$DC$1,0),0),0)</f>
        <v>0</v>
      </c>
      <c r="C26" s="43">
        <f>_xlfn.IFNA(VLOOKUP($A26,批次辅助!$A$4:$DC$41,MATCH($A$5&amp;C$4,批次辅助!$A$1:$DC$1,0),0),0)</f>
        <v>0</v>
      </c>
      <c r="D26" s="43">
        <f>_xlfn.IFNA(VLOOKUP($A26,批次辅助!$A$4:$DC$41,MATCH($A$5&amp;D$4,批次辅助!$A$1:$DC$1,0),0),0)</f>
        <v>0</v>
      </c>
      <c r="E26" s="279"/>
      <c r="F26" s="45"/>
      <c r="G26" s="46"/>
      <c r="H26" s="71">
        <f t="shared" si="25"/>
        <v>0</v>
      </c>
      <c r="I26" s="370"/>
      <c r="J26" s="44"/>
      <c r="K26" s="128"/>
      <c r="L26" s="102"/>
      <c r="M26" s="50">
        <f t="shared" si="13"/>
        <v>0</v>
      </c>
      <c r="N26" s="370"/>
      <c r="O26" s="44"/>
      <c r="P26" s="128"/>
      <c r="Q26" s="102"/>
      <c r="R26" s="50">
        <f t="shared" si="14"/>
        <v>0</v>
      </c>
      <c r="S26" s="370"/>
      <c r="T26" s="44"/>
      <c r="U26" s="128"/>
      <c r="V26" s="102"/>
      <c r="W26" s="50">
        <f t="shared" si="15"/>
        <v>0</v>
      </c>
      <c r="X26" s="370"/>
      <c r="Y26" s="44"/>
      <c r="Z26" s="128"/>
      <c r="AA26" s="102"/>
      <c r="AB26" s="50">
        <f t="shared" si="16"/>
        <v>0</v>
      </c>
      <c r="AC26" s="370"/>
      <c r="AD26" s="44"/>
      <c r="AE26" s="128"/>
      <c r="AF26" s="102"/>
      <c r="AG26" s="50">
        <f t="shared" si="17"/>
        <v>0</v>
      </c>
      <c r="AH26" s="370"/>
      <c r="AI26" s="44"/>
      <c r="AJ26" s="128"/>
      <c r="AK26" s="102"/>
      <c r="AL26" s="50">
        <f t="shared" si="18"/>
        <v>0</v>
      </c>
      <c r="AM26" s="370"/>
      <c r="AN26" s="44"/>
      <c r="AO26" s="128"/>
      <c r="AP26" s="102"/>
      <c r="AQ26" s="50">
        <f t="shared" si="19"/>
        <v>0</v>
      </c>
      <c r="AR26" s="370"/>
      <c r="AS26" s="44"/>
      <c r="AT26" s="128"/>
      <c r="AU26" s="102"/>
      <c r="AV26" s="50">
        <f t="shared" si="20"/>
        <v>0</v>
      </c>
      <c r="AW26" s="370"/>
      <c r="AX26" s="44"/>
      <c r="AY26" s="128"/>
      <c r="AZ26" s="102"/>
      <c r="BA26" s="50">
        <f t="shared" si="21"/>
        <v>0</v>
      </c>
      <c r="BB26" s="370"/>
      <c r="BC26" s="44"/>
      <c r="BD26" s="128"/>
      <c r="BE26" s="102"/>
      <c r="BF26" s="50">
        <f t="shared" si="22"/>
        <v>0</v>
      </c>
      <c r="BG26" s="370"/>
      <c r="BH26" s="279"/>
      <c r="BI26" s="128"/>
      <c r="BJ26" s="102"/>
      <c r="BK26" s="50">
        <f t="shared" si="23"/>
        <v>0</v>
      </c>
      <c r="BL26" s="370"/>
      <c r="BM26" s="279"/>
      <c r="BN26" s="128"/>
      <c r="BO26" s="102"/>
      <c r="BP26" s="50">
        <f t="shared" si="24"/>
        <v>0</v>
      </c>
      <c r="BQ26" s="370"/>
    </row>
    <row r="27" spans="1:69" x14ac:dyDescent="0.15">
      <c r="A27" s="72" t="s">
        <v>29</v>
      </c>
      <c r="B27" s="61">
        <f>_xlfn.IFNA(VLOOKUP($A27,批次辅助!$A$4:$DC$41,MATCH($A$5&amp;B$4,批次辅助!$A$1:$DC$1,0),0),0)</f>
        <v>0</v>
      </c>
      <c r="C27" s="61">
        <f>_xlfn.IFNA(VLOOKUP($A27,批次辅助!$A$4:$DC$41,MATCH($A$5&amp;C$4,批次辅助!$A$1:$DC$1,0),0),0)</f>
        <v>0</v>
      </c>
      <c r="D27" s="61">
        <f>_xlfn.IFNA(VLOOKUP($A27,批次辅助!$A$4:$DC$41,MATCH($A$5&amp;D$4,批次辅助!$A$1:$DC$1,0),0),0)</f>
        <v>0</v>
      </c>
      <c r="E27" s="73"/>
      <c r="F27" s="74"/>
      <c r="G27" s="75"/>
      <c r="H27" s="62">
        <f t="shared" si="25"/>
        <v>0</v>
      </c>
      <c r="I27" s="62"/>
      <c r="J27" s="73"/>
      <c r="K27" s="74"/>
      <c r="L27" s="143"/>
      <c r="M27" s="62">
        <f t="shared" si="13"/>
        <v>0</v>
      </c>
      <c r="N27" s="62"/>
      <c r="O27" s="73"/>
      <c r="P27" s="135"/>
      <c r="Q27" s="143"/>
      <c r="R27" s="62">
        <f t="shared" si="14"/>
        <v>0</v>
      </c>
      <c r="S27" s="62"/>
      <c r="T27" s="73"/>
      <c r="U27" s="135"/>
      <c r="V27" s="143"/>
      <c r="W27" s="62">
        <f t="shared" si="15"/>
        <v>0</v>
      </c>
      <c r="X27" s="62"/>
      <c r="Y27" s="73"/>
      <c r="Z27" s="135"/>
      <c r="AA27" s="143"/>
      <c r="AB27" s="62">
        <f t="shared" si="16"/>
        <v>0</v>
      </c>
      <c r="AC27" s="62"/>
      <c r="AD27" s="73"/>
      <c r="AE27" s="135"/>
      <c r="AF27" s="143"/>
      <c r="AG27" s="62">
        <f t="shared" si="17"/>
        <v>0</v>
      </c>
      <c r="AH27" s="62"/>
      <c r="AI27" s="73"/>
      <c r="AJ27" s="135"/>
      <c r="AK27" s="143"/>
      <c r="AL27" s="62">
        <f t="shared" si="18"/>
        <v>0</v>
      </c>
      <c r="AM27" s="62"/>
      <c r="AN27" s="73"/>
      <c r="AO27" s="135"/>
      <c r="AP27" s="143"/>
      <c r="AQ27" s="62">
        <f t="shared" si="19"/>
        <v>0</v>
      </c>
      <c r="AR27" s="62"/>
      <c r="AS27" s="73"/>
      <c r="AT27" s="135"/>
      <c r="AU27" s="143"/>
      <c r="AV27" s="62">
        <f t="shared" si="20"/>
        <v>0</v>
      </c>
      <c r="AW27" s="62"/>
      <c r="AX27" s="73"/>
      <c r="AY27" s="135"/>
      <c r="AZ27" s="143"/>
      <c r="BA27" s="62">
        <f t="shared" si="21"/>
        <v>0</v>
      </c>
      <c r="BB27" s="62"/>
      <c r="BC27" s="73"/>
      <c r="BD27" s="135"/>
      <c r="BE27" s="143"/>
      <c r="BF27" s="62">
        <f t="shared" si="22"/>
        <v>0</v>
      </c>
      <c r="BG27" s="62"/>
      <c r="BH27" s="73"/>
      <c r="BI27" s="135"/>
      <c r="BJ27" s="143"/>
      <c r="BK27" s="62">
        <f t="shared" si="23"/>
        <v>0</v>
      </c>
      <c r="BL27" s="62"/>
      <c r="BM27" s="73"/>
      <c r="BN27" s="135"/>
      <c r="BO27" s="143"/>
      <c r="BP27" s="62">
        <f t="shared" si="24"/>
        <v>0</v>
      </c>
      <c r="BQ27" s="62"/>
    </row>
    <row r="28" spans="1:69" x14ac:dyDescent="0.15">
      <c r="A28" s="76" t="s">
        <v>28</v>
      </c>
      <c r="B28" s="76"/>
      <c r="C28" s="76"/>
      <c r="D28" s="76"/>
      <c r="E28" s="77"/>
      <c r="F28" s="78"/>
      <c r="G28" s="79"/>
      <c r="H28" s="62"/>
      <c r="I28" s="62"/>
      <c r="J28" s="77"/>
      <c r="K28" s="136"/>
      <c r="L28" s="144"/>
      <c r="M28" s="62"/>
      <c r="N28" s="62"/>
      <c r="O28" s="77"/>
      <c r="P28" s="136"/>
      <c r="Q28" s="144"/>
      <c r="R28" s="62"/>
      <c r="S28" s="62"/>
      <c r="T28" s="77"/>
      <c r="U28" s="136"/>
      <c r="V28" s="144"/>
      <c r="W28" s="62"/>
      <c r="X28" s="62"/>
      <c r="Y28" s="77"/>
      <c r="Z28" s="136"/>
      <c r="AA28" s="144"/>
      <c r="AB28" s="62"/>
      <c r="AC28" s="62"/>
      <c r="AD28" s="77"/>
      <c r="AE28" s="136"/>
      <c r="AF28" s="144"/>
      <c r="AG28" s="62"/>
      <c r="AH28" s="62"/>
      <c r="AI28" s="77"/>
      <c r="AJ28" s="136"/>
      <c r="AK28" s="144"/>
      <c r="AL28" s="62"/>
      <c r="AM28" s="62"/>
      <c r="AN28" s="77"/>
      <c r="AO28" s="136"/>
      <c r="AP28" s="144"/>
      <c r="AQ28" s="62"/>
      <c r="AR28" s="62"/>
      <c r="AS28" s="77"/>
      <c r="AT28" s="136"/>
      <c r="AU28" s="144"/>
      <c r="AV28" s="62"/>
      <c r="AW28" s="62"/>
      <c r="AX28" s="77"/>
      <c r="AY28" s="136"/>
      <c r="AZ28" s="144"/>
      <c r="BA28" s="62"/>
      <c r="BB28" s="62"/>
      <c r="BC28" s="77"/>
      <c r="BD28" s="136"/>
      <c r="BE28" s="144"/>
      <c r="BF28" s="62"/>
      <c r="BG28" s="62"/>
      <c r="BH28" s="77"/>
      <c r="BI28" s="136"/>
      <c r="BJ28" s="144"/>
      <c r="BK28" s="62"/>
      <c r="BL28" s="62"/>
      <c r="BM28" s="77"/>
      <c r="BN28" s="136"/>
      <c r="BO28" s="144"/>
      <c r="BP28" s="62"/>
      <c r="BQ28" s="62"/>
    </row>
    <row r="29" spans="1:69" x14ac:dyDescent="0.15">
      <c r="A29" s="65" t="s">
        <v>37</v>
      </c>
      <c r="B29" s="66"/>
      <c r="C29" s="66"/>
      <c r="D29" s="66"/>
      <c r="E29" s="66"/>
      <c r="F29" s="67"/>
      <c r="G29" s="68"/>
      <c r="H29" s="66">
        <f>H30*99.96%</f>
        <v>0.99891693515556834</v>
      </c>
      <c r="I29" s="66"/>
      <c r="J29" s="66"/>
      <c r="K29" s="134"/>
      <c r="L29" s="142"/>
      <c r="M29" s="66">
        <f>M30*99.96%</f>
        <v>0.99891693515556834</v>
      </c>
      <c r="N29" s="66"/>
      <c r="O29" s="66"/>
      <c r="P29" s="134"/>
      <c r="Q29" s="142"/>
      <c r="R29" s="66">
        <f>R30*99.96%</f>
        <v>0.99891693515556834</v>
      </c>
      <c r="S29" s="66"/>
      <c r="T29" s="66"/>
      <c r="U29" s="134"/>
      <c r="V29" s="142"/>
      <c r="W29" s="66">
        <f>W30*99.96%</f>
        <v>0.99891693515556834</v>
      </c>
      <c r="X29" s="66"/>
      <c r="Y29" s="66"/>
      <c r="Z29" s="134"/>
      <c r="AA29" s="142"/>
      <c r="AB29" s="66">
        <f>AB30*99.96%</f>
        <v>0.99891693515556834</v>
      </c>
      <c r="AC29" s="66"/>
      <c r="AD29" s="66"/>
      <c r="AE29" s="134"/>
      <c r="AF29" s="142"/>
      <c r="AG29" s="66">
        <f>AG30*99.96%</f>
        <v>0.99891693515556834</v>
      </c>
      <c r="AH29" s="66"/>
      <c r="AI29" s="66"/>
      <c r="AJ29" s="134"/>
      <c r="AK29" s="142"/>
      <c r="AL29" s="66">
        <f>AL30*99.96%</f>
        <v>0.99891693515556834</v>
      </c>
      <c r="AM29" s="66"/>
      <c r="AN29" s="66"/>
      <c r="AO29" s="134"/>
      <c r="AP29" s="142"/>
      <c r="AQ29" s="66">
        <f>AQ30*99.96%</f>
        <v>0.99891693515556834</v>
      </c>
      <c r="AR29" s="66"/>
      <c r="AS29" s="66"/>
      <c r="AT29" s="134"/>
      <c r="AU29" s="142"/>
      <c r="AV29" s="66">
        <f>AV30*99.96%</f>
        <v>0.99891693515556834</v>
      </c>
      <c r="AW29" s="66"/>
      <c r="AX29" s="66"/>
      <c r="AY29" s="134"/>
      <c r="AZ29" s="142"/>
      <c r="BA29" s="66">
        <f>BA30*99.96%</f>
        <v>0.99891693515556834</v>
      </c>
      <c r="BB29" s="66"/>
      <c r="BC29" s="66"/>
      <c r="BD29" s="134"/>
      <c r="BE29" s="142"/>
      <c r="BF29" s="66">
        <f>BF30*99.96%</f>
        <v>0.99891693515556834</v>
      </c>
      <c r="BG29" s="66"/>
      <c r="BH29" s="66"/>
      <c r="BI29" s="134"/>
      <c r="BJ29" s="142"/>
      <c r="BK29" s="66">
        <f>BK30*99.96%</f>
        <v>0.99891693515556834</v>
      </c>
      <c r="BL29" s="66"/>
      <c r="BM29" s="66"/>
      <c r="BN29" s="134"/>
      <c r="BO29" s="142"/>
      <c r="BP29" s="66">
        <f>BP30*99.96%</f>
        <v>0.99891693515556834</v>
      </c>
      <c r="BQ29" s="66"/>
    </row>
    <row r="30" spans="1:69" x14ac:dyDescent="0.35">
      <c r="A30" s="40" t="s">
        <v>458</v>
      </c>
      <c r="B30" s="41">
        <f>_xlfn.IFNA(VLOOKUP($A30,批次辅助!$A$4:$DC$41,MATCH($A$5&amp;B$4,批次辅助!$A$1:$DC$1,0),0),0)</f>
        <v>0.99877905773608333</v>
      </c>
      <c r="C30" s="41">
        <f>_xlfn.IFNA(VLOOKUP($A30,批次辅助!$A$4:$DC$41,MATCH($A$5&amp;C$4,批次辅助!$A$1:$DC$1,0),0),0)</f>
        <v>0.99931666182029655</v>
      </c>
      <c r="D30" s="41">
        <f>_xlfn.IFNA(VLOOKUP($A30,批次辅助!$A$4:$DC$41,MATCH($A$5&amp;D$4,批次辅助!$A$1:$DC$1,0),0),0)</f>
        <v>0</v>
      </c>
      <c r="E30" s="66"/>
      <c r="F30" s="67"/>
      <c r="G30" s="68"/>
      <c r="H30" s="66">
        <f>1-SUM(H31:H35)</f>
        <v>0.99931666182029655</v>
      </c>
      <c r="I30" s="66"/>
      <c r="J30" s="66"/>
      <c r="K30" s="134"/>
      <c r="L30" s="142"/>
      <c r="M30" s="66">
        <f>1-SUM(M31:M35)</f>
        <v>0.99931666182029655</v>
      </c>
      <c r="N30" s="66"/>
      <c r="O30" s="66"/>
      <c r="P30" s="134"/>
      <c r="Q30" s="142"/>
      <c r="R30" s="66">
        <f>1-SUM(R31:R35)</f>
        <v>0.99931666182029655</v>
      </c>
      <c r="S30" s="66"/>
      <c r="T30" s="66"/>
      <c r="U30" s="134"/>
      <c r="V30" s="142"/>
      <c r="W30" s="66">
        <f>1-SUM(W31:W35)</f>
        <v>0.99931666182029655</v>
      </c>
      <c r="X30" s="66"/>
      <c r="Y30" s="66"/>
      <c r="Z30" s="134"/>
      <c r="AA30" s="142"/>
      <c r="AB30" s="66">
        <f>1-SUM(AB31:AB35)</f>
        <v>0.99931666182029655</v>
      </c>
      <c r="AC30" s="66"/>
      <c r="AD30" s="66"/>
      <c r="AE30" s="134"/>
      <c r="AF30" s="142"/>
      <c r="AG30" s="66">
        <f>1-SUM(AG31:AG35)</f>
        <v>0.99931666182029655</v>
      </c>
      <c r="AH30" s="66"/>
      <c r="AI30" s="66"/>
      <c r="AJ30" s="134"/>
      <c r="AK30" s="142"/>
      <c r="AL30" s="66">
        <f>1-SUM(AL31:AL35)</f>
        <v>0.99931666182029655</v>
      </c>
      <c r="AM30" s="66"/>
      <c r="AN30" s="66"/>
      <c r="AO30" s="134"/>
      <c r="AP30" s="142"/>
      <c r="AQ30" s="66">
        <f>1-SUM(AQ31:AQ35)</f>
        <v>0.99931666182029655</v>
      </c>
      <c r="AR30" s="66"/>
      <c r="AS30" s="66"/>
      <c r="AT30" s="134"/>
      <c r="AU30" s="142"/>
      <c r="AV30" s="66">
        <f>1-SUM(AV31:AV35)</f>
        <v>0.99931666182029655</v>
      </c>
      <c r="AW30" s="66"/>
      <c r="AX30" s="66"/>
      <c r="AY30" s="134"/>
      <c r="AZ30" s="142"/>
      <c r="BA30" s="66">
        <f>1-SUM(BA31:BA35)</f>
        <v>0.99931666182029655</v>
      </c>
      <c r="BB30" s="66"/>
      <c r="BC30" s="66"/>
      <c r="BD30" s="134"/>
      <c r="BE30" s="142"/>
      <c r="BF30" s="66">
        <f>1-SUM(BF31:BF35)</f>
        <v>0.99931666182029655</v>
      </c>
      <c r="BG30" s="66"/>
      <c r="BH30" s="66"/>
      <c r="BI30" s="134"/>
      <c r="BJ30" s="142"/>
      <c r="BK30" s="66">
        <f>1-SUM(BK31:BK35)</f>
        <v>0.99931666182029655</v>
      </c>
      <c r="BL30" s="66"/>
      <c r="BM30" s="66"/>
      <c r="BN30" s="134"/>
      <c r="BO30" s="142"/>
      <c r="BP30" s="66">
        <f>1-SUM(BP31:BP35)</f>
        <v>0.99931666182029655</v>
      </c>
      <c r="BQ30" s="66"/>
    </row>
    <row r="31" spans="1:69" x14ac:dyDescent="0.15">
      <c r="A31" s="42" t="s">
        <v>52</v>
      </c>
      <c r="B31" s="43">
        <f>_xlfn.IFNA(VLOOKUP($A31,批次辅助!$A$4:$DC$41,MATCH($A$5&amp;B$4,批次辅助!$A$1:$DC$1,0),0),0)</f>
        <v>0</v>
      </c>
      <c r="C31" s="43">
        <f>_xlfn.IFNA(VLOOKUP($A31,批次辅助!$A$4:$DC$41,MATCH($A$5&amp;C$4,批次辅助!$A$1:$DC$1,0),0),0)</f>
        <v>0</v>
      </c>
      <c r="D31" s="43">
        <f>_xlfn.IFNA(VLOOKUP($A31,批次辅助!$A$4:$DC$41,MATCH($A$5&amp;D$4,批次辅助!$A$1:$DC$1,0),0),0)</f>
        <v>0</v>
      </c>
      <c r="E31" s="44"/>
      <c r="F31" s="69"/>
      <c r="G31" s="70"/>
      <c r="H31" s="71">
        <f>C31-F31+G31</f>
        <v>0</v>
      </c>
      <c r="I31" s="370"/>
      <c r="J31" s="71"/>
      <c r="K31" s="132"/>
      <c r="L31" s="105"/>
      <c r="M31" s="71">
        <f>H31-K31+L31</f>
        <v>0</v>
      </c>
      <c r="N31" s="370"/>
      <c r="O31" s="71"/>
      <c r="P31" s="132"/>
      <c r="Q31" s="105"/>
      <c r="R31" s="71">
        <f>M31-P31+Q31</f>
        <v>0</v>
      </c>
      <c r="S31" s="370"/>
      <c r="T31" s="71"/>
      <c r="U31" s="132"/>
      <c r="V31" s="105"/>
      <c r="W31" s="71">
        <f>R31-U31+V31</f>
        <v>0</v>
      </c>
      <c r="X31" s="370"/>
      <c r="Y31" s="71"/>
      <c r="Z31" s="132"/>
      <c r="AA31" s="105"/>
      <c r="AB31" s="71">
        <f>W31-Z31+AA31</f>
        <v>0</v>
      </c>
      <c r="AC31" s="370"/>
      <c r="AD31" s="71"/>
      <c r="AE31" s="132"/>
      <c r="AF31" s="105"/>
      <c r="AG31" s="71">
        <f>AB31-AE31+AF31</f>
        <v>0</v>
      </c>
      <c r="AH31" s="370"/>
      <c r="AI31" s="71"/>
      <c r="AJ31" s="132"/>
      <c r="AK31" s="105"/>
      <c r="AL31" s="71">
        <f>AG31-AJ31+AK31</f>
        <v>0</v>
      </c>
      <c r="AM31" s="370"/>
      <c r="AN31" s="71"/>
      <c r="AO31" s="132"/>
      <c r="AP31" s="105"/>
      <c r="AQ31" s="71">
        <f>AL31-AO31+AP31</f>
        <v>0</v>
      </c>
      <c r="AR31" s="370"/>
      <c r="AS31" s="71"/>
      <c r="AT31" s="132"/>
      <c r="AU31" s="105"/>
      <c r="AV31" s="71">
        <f>AQ31-AT31+AU31</f>
        <v>0</v>
      </c>
      <c r="AW31" s="370"/>
      <c r="AX31" s="71"/>
      <c r="AY31" s="132"/>
      <c r="AZ31" s="105"/>
      <c r="BA31" s="71">
        <f>AV31-AY31+AZ31</f>
        <v>0</v>
      </c>
      <c r="BB31" s="370"/>
      <c r="BC31" s="71"/>
      <c r="BD31" s="132"/>
      <c r="BE31" s="105"/>
      <c r="BF31" s="71">
        <f>BA31-BD31+BE31</f>
        <v>0</v>
      </c>
      <c r="BG31" s="370"/>
      <c r="BH31" s="277"/>
      <c r="BI31" s="132"/>
      <c r="BJ31" s="105"/>
      <c r="BK31" s="277">
        <f>BF31-BI31+BJ31</f>
        <v>0</v>
      </c>
      <c r="BL31" s="370"/>
      <c r="BM31" s="277"/>
      <c r="BN31" s="132"/>
      <c r="BO31" s="105"/>
      <c r="BP31" s="277">
        <f>BK31-BN31+BO31</f>
        <v>0</v>
      </c>
      <c r="BQ31" s="370"/>
    </row>
    <row r="32" spans="1:69" x14ac:dyDescent="0.15">
      <c r="A32" s="42" t="s">
        <v>545</v>
      </c>
      <c r="B32" s="43">
        <f>_xlfn.IFNA(VLOOKUP($A32,批次辅助!$A$4:$DC$41,MATCH($A$5&amp;B$4,批次辅助!$A$1:$DC$1,0),0),0)</f>
        <v>1.0760847071807961E-3</v>
      </c>
      <c r="C32" s="43">
        <f>_xlfn.IFNA(VLOOKUP($A32,批次辅助!$A$4:$DC$41,MATCH($A$5&amp;C$4,批次辅助!$A$1:$DC$1,0),0),0)</f>
        <v>5.8883396336144225E-4</v>
      </c>
      <c r="D32" s="43">
        <f>_xlfn.IFNA(VLOOKUP($A32,批次辅助!$A$4:$DC$41,MATCH($A$5&amp;D$4,批次辅助!$A$1:$DC$1,0),0),0)</f>
        <v>0</v>
      </c>
      <c r="E32" s="277"/>
      <c r="F32" s="132"/>
      <c r="G32" s="105"/>
      <c r="H32" s="71">
        <f t="shared" ref="H32:H36" si="26">C32-F32+G32</f>
        <v>5.8883396336144225E-4</v>
      </c>
      <c r="I32" s="370"/>
      <c r="J32" s="382"/>
      <c r="K32" s="132"/>
      <c r="L32" s="105"/>
      <c r="M32" s="71">
        <f t="shared" ref="M32:M36" si="27">H32-K32+L32</f>
        <v>5.8883396336144225E-4</v>
      </c>
      <c r="N32" s="370"/>
      <c r="O32" s="277"/>
      <c r="P32" s="132"/>
      <c r="Q32" s="105"/>
      <c r="R32" s="71">
        <f t="shared" ref="R32:R36" si="28">M32-P32+Q32</f>
        <v>5.8883396336144225E-4</v>
      </c>
      <c r="S32" s="370"/>
      <c r="T32" s="277"/>
      <c r="U32" s="132"/>
      <c r="V32" s="105"/>
      <c r="W32" s="71">
        <f t="shared" ref="W32:W36" si="29">R32-U32+V32</f>
        <v>5.8883396336144225E-4</v>
      </c>
      <c r="X32" s="370"/>
      <c r="Y32" s="71"/>
      <c r="Z32" s="132"/>
      <c r="AA32" s="105"/>
      <c r="AB32" s="71">
        <f t="shared" ref="AB32:AB36" si="30">W32-Z32+AA32</f>
        <v>5.8883396336144225E-4</v>
      </c>
      <c r="AC32" s="370"/>
      <c r="AD32" s="71"/>
      <c r="AE32" s="132"/>
      <c r="AF32" s="105"/>
      <c r="AG32" s="71">
        <f t="shared" ref="AG32:AG36" si="31">AB32-AE32+AF32</f>
        <v>5.8883396336144225E-4</v>
      </c>
      <c r="AH32" s="370"/>
      <c r="AI32" s="71"/>
      <c r="AJ32" s="132"/>
      <c r="AK32" s="105"/>
      <c r="AL32" s="71">
        <f t="shared" ref="AL32:AL36" si="32">AG32-AJ32+AK32</f>
        <v>5.8883396336144225E-4</v>
      </c>
      <c r="AM32" s="370"/>
      <c r="AN32" s="71"/>
      <c r="AO32" s="132"/>
      <c r="AP32" s="105"/>
      <c r="AQ32" s="71">
        <f t="shared" ref="AQ32:AQ36" si="33">AL32-AO32+AP32</f>
        <v>5.8883396336144225E-4</v>
      </c>
      <c r="AR32" s="370"/>
      <c r="AS32" s="71"/>
      <c r="AT32" s="132"/>
      <c r="AU32" s="105"/>
      <c r="AV32" s="71">
        <f t="shared" ref="AV32:AV36" si="34">AQ32-AT32+AU32</f>
        <v>5.8883396336144225E-4</v>
      </c>
      <c r="AW32" s="370"/>
      <c r="AX32" s="71"/>
      <c r="AY32" s="132"/>
      <c r="AZ32" s="105"/>
      <c r="BA32" s="71">
        <f t="shared" ref="BA32:BA36" si="35">AV32-AY32+AZ32</f>
        <v>5.8883396336144225E-4</v>
      </c>
      <c r="BB32" s="370"/>
      <c r="BC32" s="71"/>
      <c r="BD32" s="132"/>
      <c r="BE32" s="105"/>
      <c r="BF32" s="71">
        <f t="shared" ref="BF32:BF36" si="36">BA32-BD32+BE32</f>
        <v>5.8883396336144225E-4</v>
      </c>
      <c r="BG32" s="370"/>
      <c r="BH32" s="277"/>
      <c r="BI32" s="132"/>
      <c r="BJ32" s="105"/>
      <c r="BK32" s="277">
        <f t="shared" ref="BK32:BK36" si="37">BF32-BI32+BJ32</f>
        <v>5.8883396336144225E-4</v>
      </c>
      <c r="BL32" s="370"/>
      <c r="BM32" s="277"/>
      <c r="BN32" s="132"/>
      <c r="BO32" s="105"/>
      <c r="BP32" s="277">
        <f t="shared" ref="BP32:BP36" si="38">BK32-BN32+BO32</f>
        <v>5.8883396336144225E-4</v>
      </c>
      <c r="BQ32" s="370"/>
    </row>
    <row r="33" spans="1:69" x14ac:dyDescent="0.15">
      <c r="A33" s="42" t="s">
        <v>544</v>
      </c>
      <c r="B33" s="43">
        <f>_xlfn.IFNA(VLOOKUP($A33,批次辅助!$A$4:$DC$41,MATCH($A$5&amp;B$4,批次辅助!$A$1:$DC$1,0),0),0)</f>
        <v>4.1387873353107541E-5</v>
      </c>
      <c r="C33" s="43">
        <f>_xlfn.IFNA(VLOOKUP($A33,批次辅助!$A$4:$DC$41,MATCH($A$5&amp;C$4,批次辅助!$A$1:$DC$1,0),0),0)</f>
        <v>2.907822041291073E-5</v>
      </c>
      <c r="D33" s="43">
        <f>_xlfn.IFNA(VLOOKUP($A33,批次辅助!$A$4:$DC$41,MATCH($A$5&amp;D$4,批次辅助!$A$1:$DC$1,0),0),0)</f>
        <v>0</v>
      </c>
      <c r="E33" s="44"/>
      <c r="F33" s="69"/>
      <c r="G33" s="70"/>
      <c r="H33" s="71">
        <f t="shared" si="26"/>
        <v>2.907822041291073E-5</v>
      </c>
      <c r="I33" s="370"/>
      <c r="J33" s="71"/>
      <c r="K33" s="132"/>
      <c r="L33" s="105"/>
      <c r="M33" s="71">
        <f t="shared" si="27"/>
        <v>2.907822041291073E-5</v>
      </c>
      <c r="N33" s="370"/>
      <c r="O33" s="71"/>
      <c r="P33" s="132"/>
      <c r="Q33" s="105"/>
      <c r="R33" s="71">
        <f t="shared" si="28"/>
        <v>2.907822041291073E-5</v>
      </c>
      <c r="S33" s="370"/>
      <c r="T33" s="71"/>
      <c r="U33" s="132"/>
      <c r="V33" s="105"/>
      <c r="W33" s="71">
        <f t="shared" si="29"/>
        <v>2.907822041291073E-5</v>
      </c>
      <c r="X33" s="370"/>
      <c r="Y33" s="71"/>
      <c r="Z33" s="132"/>
      <c r="AA33" s="105"/>
      <c r="AB33" s="71">
        <f t="shared" si="30"/>
        <v>2.907822041291073E-5</v>
      </c>
      <c r="AC33" s="370"/>
      <c r="AD33" s="71"/>
      <c r="AE33" s="132"/>
      <c r="AF33" s="105"/>
      <c r="AG33" s="71">
        <f t="shared" si="31"/>
        <v>2.907822041291073E-5</v>
      </c>
      <c r="AH33" s="370"/>
      <c r="AI33" s="71"/>
      <c r="AJ33" s="132"/>
      <c r="AK33" s="105"/>
      <c r="AL33" s="71">
        <f t="shared" si="32"/>
        <v>2.907822041291073E-5</v>
      </c>
      <c r="AM33" s="370"/>
      <c r="AN33" s="71"/>
      <c r="AO33" s="132"/>
      <c r="AP33" s="105"/>
      <c r="AQ33" s="71">
        <f t="shared" si="33"/>
        <v>2.907822041291073E-5</v>
      </c>
      <c r="AR33" s="370"/>
      <c r="AS33" s="71"/>
      <c r="AT33" s="132"/>
      <c r="AU33" s="105"/>
      <c r="AV33" s="71">
        <f t="shared" si="34"/>
        <v>2.907822041291073E-5</v>
      </c>
      <c r="AW33" s="370"/>
      <c r="AX33" s="71"/>
      <c r="AY33" s="132"/>
      <c r="AZ33" s="105"/>
      <c r="BA33" s="71">
        <f t="shared" si="35"/>
        <v>2.907822041291073E-5</v>
      </c>
      <c r="BB33" s="370"/>
      <c r="BC33" s="71"/>
      <c r="BD33" s="132"/>
      <c r="BE33" s="105"/>
      <c r="BF33" s="71">
        <f t="shared" si="36"/>
        <v>2.907822041291073E-5</v>
      </c>
      <c r="BG33" s="370"/>
      <c r="BH33" s="277"/>
      <c r="BI33" s="132"/>
      <c r="BJ33" s="105"/>
      <c r="BK33" s="277">
        <f t="shared" si="37"/>
        <v>2.907822041291073E-5</v>
      </c>
      <c r="BL33" s="370"/>
      <c r="BM33" s="277"/>
      <c r="BN33" s="132"/>
      <c r="BO33" s="105"/>
      <c r="BP33" s="277">
        <f t="shared" si="38"/>
        <v>2.907822041291073E-5</v>
      </c>
      <c r="BQ33" s="370"/>
    </row>
    <row r="34" spans="1:69" x14ac:dyDescent="0.15">
      <c r="A34" s="42" t="s">
        <v>53</v>
      </c>
      <c r="B34" s="43">
        <f>_xlfn.IFNA(VLOOKUP($A34,批次辅助!$A$4:$DC$41,MATCH($A$5&amp;B$4,批次辅助!$A$1:$DC$1,0),0),0)</f>
        <v>6.8979788921845896E-6</v>
      </c>
      <c r="C34" s="43">
        <f>_xlfn.IFNA(VLOOKUP($A34,批次辅助!$A$4:$DC$41,MATCH($A$5&amp;C$4,批次辅助!$A$1:$DC$1,0),0),0)</f>
        <v>7.26955510322768E-6</v>
      </c>
      <c r="D34" s="43">
        <f>_xlfn.IFNA(VLOOKUP($A34,批次辅助!$A$4:$DC$41,MATCH($A$5&amp;D$4,批次辅助!$A$1:$DC$1,0),0),0)</f>
        <v>0</v>
      </c>
      <c r="E34" s="44"/>
      <c r="F34" s="45"/>
      <c r="G34" s="46"/>
      <c r="H34" s="71">
        <f t="shared" si="26"/>
        <v>7.26955510322768E-6</v>
      </c>
      <c r="I34" s="370"/>
      <c r="J34" s="47"/>
      <c r="K34" s="128"/>
      <c r="L34" s="102"/>
      <c r="M34" s="50">
        <f t="shared" si="27"/>
        <v>7.26955510322768E-6</v>
      </c>
      <c r="N34" s="370"/>
      <c r="O34" s="47"/>
      <c r="P34" s="128"/>
      <c r="Q34" s="102"/>
      <c r="R34" s="50">
        <f t="shared" si="28"/>
        <v>7.26955510322768E-6</v>
      </c>
      <c r="S34" s="370"/>
      <c r="T34" s="47"/>
      <c r="U34" s="128"/>
      <c r="V34" s="102"/>
      <c r="W34" s="50">
        <f t="shared" si="29"/>
        <v>7.26955510322768E-6</v>
      </c>
      <c r="X34" s="370"/>
      <c r="Y34" s="47"/>
      <c r="Z34" s="128"/>
      <c r="AA34" s="102"/>
      <c r="AB34" s="50">
        <f t="shared" si="30"/>
        <v>7.26955510322768E-6</v>
      </c>
      <c r="AC34" s="370"/>
      <c r="AD34" s="47"/>
      <c r="AE34" s="128"/>
      <c r="AF34" s="102"/>
      <c r="AG34" s="50">
        <f t="shared" si="31"/>
        <v>7.26955510322768E-6</v>
      </c>
      <c r="AH34" s="370"/>
      <c r="AI34" s="47"/>
      <c r="AJ34" s="128"/>
      <c r="AK34" s="102"/>
      <c r="AL34" s="50">
        <f t="shared" si="32"/>
        <v>7.26955510322768E-6</v>
      </c>
      <c r="AM34" s="370"/>
      <c r="AN34" s="47"/>
      <c r="AO34" s="128"/>
      <c r="AP34" s="102"/>
      <c r="AQ34" s="50">
        <f t="shared" si="33"/>
        <v>7.26955510322768E-6</v>
      </c>
      <c r="AR34" s="370"/>
      <c r="AS34" s="47"/>
      <c r="AT34" s="128"/>
      <c r="AU34" s="102"/>
      <c r="AV34" s="50">
        <f t="shared" si="34"/>
        <v>7.26955510322768E-6</v>
      </c>
      <c r="AW34" s="370"/>
      <c r="AX34" s="47"/>
      <c r="AY34" s="128"/>
      <c r="AZ34" s="102"/>
      <c r="BA34" s="50">
        <f t="shared" si="35"/>
        <v>7.26955510322768E-6</v>
      </c>
      <c r="BB34" s="370"/>
      <c r="BC34" s="47"/>
      <c r="BD34" s="128"/>
      <c r="BE34" s="102"/>
      <c r="BF34" s="50">
        <f t="shared" si="36"/>
        <v>7.26955510322768E-6</v>
      </c>
      <c r="BG34" s="370"/>
      <c r="BH34" s="47"/>
      <c r="BI34" s="128"/>
      <c r="BJ34" s="102"/>
      <c r="BK34" s="50">
        <f t="shared" si="37"/>
        <v>7.26955510322768E-6</v>
      </c>
      <c r="BL34" s="370"/>
      <c r="BM34" s="47"/>
      <c r="BN34" s="128"/>
      <c r="BO34" s="102"/>
      <c r="BP34" s="50">
        <f t="shared" si="38"/>
        <v>7.26955510322768E-6</v>
      </c>
      <c r="BQ34" s="370"/>
    </row>
    <row r="35" spans="1:69" x14ac:dyDescent="0.15">
      <c r="A35" s="42" t="s">
        <v>54</v>
      </c>
      <c r="B35" s="43">
        <f>_xlfn.IFNA(VLOOKUP($A35,批次辅助!$A$4:$DC$41,MATCH($A$5&amp;B$4,批次辅助!$A$1:$DC$1,0),0),0)</f>
        <v>9.6571704490584258E-5</v>
      </c>
      <c r="C35" s="43">
        <f>_xlfn.IFNA(VLOOKUP($A35,批次辅助!$A$4:$DC$41,MATCH($A$5&amp;C$4,批次辅助!$A$1:$DC$1,0),0),0)</f>
        <v>5.8156440825821461E-5</v>
      </c>
      <c r="D35" s="43">
        <f>_xlfn.IFNA(VLOOKUP($A35,批次辅助!$A$4:$DC$41,MATCH($A$5&amp;D$4,批次辅助!$A$1:$DC$1,0),0),0)</f>
        <v>0</v>
      </c>
      <c r="E35" s="44"/>
      <c r="F35" s="45"/>
      <c r="G35" s="46"/>
      <c r="H35" s="71">
        <f t="shared" si="26"/>
        <v>5.8156440825821461E-5</v>
      </c>
      <c r="I35" s="370"/>
      <c r="J35" s="47"/>
      <c r="K35" s="128"/>
      <c r="L35" s="102"/>
      <c r="M35" s="50">
        <f t="shared" si="27"/>
        <v>5.8156440825821461E-5</v>
      </c>
      <c r="N35" s="370"/>
      <c r="O35" s="47"/>
      <c r="P35" s="128"/>
      <c r="Q35" s="102"/>
      <c r="R35" s="50">
        <f t="shared" si="28"/>
        <v>5.8156440825821461E-5</v>
      </c>
      <c r="S35" s="370"/>
      <c r="T35" s="47"/>
      <c r="U35" s="128"/>
      <c r="V35" s="102"/>
      <c r="W35" s="50">
        <f t="shared" si="29"/>
        <v>5.8156440825821461E-5</v>
      </c>
      <c r="X35" s="370"/>
      <c r="Y35" s="47"/>
      <c r="Z35" s="128"/>
      <c r="AA35" s="102"/>
      <c r="AB35" s="50">
        <f t="shared" si="30"/>
        <v>5.8156440825821461E-5</v>
      </c>
      <c r="AC35" s="370"/>
      <c r="AD35" s="47"/>
      <c r="AE35" s="128"/>
      <c r="AF35" s="102"/>
      <c r="AG35" s="50">
        <f t="shared" si="31"/>
        <v>5.8156440825821461E-5</v>
      </c>
      <c r="AH35" s="370"/>
      <c r="AI35" s="47"/>
      <c r="AJ35" s="128"/>
      <c r="AK35" s="102"/>
      <c r="AL35" s="50">
        <f t="shared" si="32"/>
        <v>5.8156440825821461E-5</v>
      </c>
      <c r="AM35" s="370"/>
      <c r="AN35" s="47"/>
      <c r="AO35" s="128"/>
      <c r="AP35" s="102"/>
      <c r="AQ35" s="50">
        <f t="shared" si="33"/>
        <v>5.8156440825821461E-5</v>
      </c>
      <c r="AR35" s="370"/>
      <c r="AS35" s="47"/>
      <c r="AT35" s="128"/>
      <c r="AU35" s="102"/>
      <c r="AV35" s="50">
        <f t="shared" si="34"/>
        <v>5.8156440825821461E-5</v>
      </c>
      <c r="AW35" s="370"/>
      <c r="AX35" s="47"/>
      <c r="AY35" s="128"/>
      <c r="AZ35" s="102"/>
      <c r="BA35" s="50">
        <f t="shared" si="35"/>
        <v>5.8156440825821461E-5</v>
      </c>
      <c r="BB35" s="370"/>
      <c r="BC35" s="47"/>
      <c r="BD35" s="128"/>
      <c r="BE35" s="102"/>
      <c r="BF35" s="50">
        <f t="shared" si="36"/>
        <v>5.8156440825821461E-5</v>
      </c>
      <c r="BG35" s="370"/>
      <c r="BH35" s="47"/>
      <c r="BI35" s="128"/>
      <c r="BJ35" s="102"/>
      <c r="BK35" s="50">
        <f t="shared" si="37"/>
        <v>5.8156440825821461E-5</v>
      </c>
      <c r="BL35" s="370"/>
      <c r="BM35" s="47"/>
      <c r="BN35" s="128"/>
      <c r="BO35" s="102"/>
      <c r="BP35" s="50">
        <f t="shared" si="38"/>
        <v>5.8156440825821461E-5</v>
      </c>
      <c r="BQ35" s="370"/>
    </row>
    <row r="36" spans="1:69" x14ac:dyDescent="0.15">
      <c r="A36" s="72" t="s">
        <v>38</v>
      </c>
      <c r="B36" s="61">
        <f>_xlfn.IFNA(VLOOKUP($A36,批次辅助!$A$4:$DC$41,MATCH($A$5&amp;B$4,批次辅助!$A$1:$DC$1,0),0),0)</f>
        <v>0</v>
      </c>
      <c r="C36" s="61">
        <f>_xlfn.IFNA(VLOOKUP($A36,批次辅助!$A$4:$DC$41,MATCH($A$5&amp;C$4,批次辅助!$A$1:$DC$1,0),0),0)</f>
        <v>0</v>
      </c>
      <c r="D36" s="61">
        <f>_xlfn.IFNA(VLOOKUP($A36,批次辅助!$A$4:$DC$41,MATCH($A$5&amp;D$4,批次辅助!$A$1:$DC$1,0),0),0)</f>
        <v>0</v>
      </c>
      <c r="E36" s="73"/>
      <c r="F36" s="135"/>
      <c r="G36" s="75"/>
      <c r="H36" s="62">
        <f t="shared" si="26"/>
        <v>0</v>
      </c>
      <c r="I36" s="62"/>
      <c r="J36" s="73"/>
      <c r="K36" s="135"/>
      <c r="L36" s="143"/>
      <c r="M36" s="62">
        <f t="shared" si="27"/>
        <v>0</v>
      </c>
      <c r="N36" s="62"/>
      <c r="O36" s="73"/>
      <c r="P36" s="135"/>
      <c r="Q36" s="143"/>
      <c r="R36" s="62">
        <f t="shared" si="28"/>
        <v>0</v>
      </c>
      <c r="S36" s="62"/>
      <c r="T36" s="73"/>
      <c r="U36" s="135"/>
      <c r="V36" s="143"/>
      <c r="W36" s="62">
        <f t="shared" si="29"/>
        <v>0</v>
      </c>
      <c r="X36" s="62"/>
      <c r="Y36" s="73"/>
      <c r="Z36" s="135"/>
      <c r="AA36" s="143"/>
      <c r="AB36" s="62">
        <f t="shared" si="30"/>
        <v>0</v>
      </c>
      <c r="AC36" s="62"/>
      <c r="AD36" s="73"/>
      <c r="AE36" s="135"/>
      <c r="AF36" s="143"/>
      <c r="AG36" s="62">
        <f t="shared" si="31"/>
        <v>0</v>
      </c>
      <c r="AH36" s="62"/>
      <c r="AI36" s="73"/>
      <c r="AJ36" s="135"/>
      <c r="AK36" s="143"/>
      <c r="AL36" s="62">
        <f t="shared" si="32"/>
        <v>0</v>
      </c>
      <c r="AM36" s="62"/>
      <c r="AN36" s="73"/>
      <c r="AO36" s="135"/>
      <c r="AP36" s="143"/>
      <c r="AQ36" s="62">
        <f t="shared" si="33"/>
        <v>0</v>
      </c>
      <c r="AR36" s="62"/>
      <c r="AS36" s="73"/>
      <c r="AT36" s="135"/>
      <c r="AU36" s="143"/>
      <c r="AV36" s="62">
        <f t="shared" si="34"/>
        <v>0</v>
      </c>
      <c r="AW36" s="62"/>
      <c r="AX36" s="73"/>
      <c r="AY36" s="135"/>
      <c r="AZ36" s="143"/>
      <c r="BA36" s="62">
        <f t="shared" si="35"/>
        <v>0</v>
      </c>
      <c r="BB36" s="62"/>
      <c r="BC36" s="73"/>
      <c r="BD36" s="135"/>
      <c r="BE36" s="143"/>
      <c r="BF36" s="62">
        <f t="shared" si="36"/>
        <v>0</v>
      </c>
      <c r="BG36" s="62"/>
      <c r="BH36" s="73"/>
      <c r="BI36" s="135"/>
      <c r="BJ36" s="143"/>
      <c r="BK36" s="62">
        <f t="shared" si="37"/>
        <v>0</v>
      </c>
      <c r="BL36" s="62"/>
      <c r="BM36" s="73"/>
      <c r="BN36" s="135"/>
      <c r="BO36" s="143"/>
      <c r="BP36" s="62">
        <f t="shared" si="38"/>
        <v>0</v>
      </c>
      <c r="BQ36" s="62"/>
    </row>
    <row r="37" spans="1:69" x14ac:dyDescent="0.15">
      <c r="A37" s="76" t="s">
        <v>28</v>
      </c>
      <c r="B37" s="76"/>
      <c r="C37" s="76"/>
      <c r="D37" s="76"/>
      <c r="E37" s="77"/>
      <c r="F37" s="78"/>
      <c r="G37" s="79"/>
      <c r="H37" s="62"/>
      <c r="I37" s="62"/>
      <c r="J37" s="77"/>
      <c r="K37" s="136"/>
      <c r="L37" s="144"/>
      <c r="M37" s="62"/>
      <c r="N37" s="62"/>
      <c r="O37" s="77"/>
      <c r="P37" s="136"/>
      <c r="Q37" s="144"/>
      <c r="R37" s="62"/>
      <c r="S37" s="62"/>
      <c r="T37" s="77"/>
      <c r="U37" s="136"/>
      <c r="V37" s="144"/>
      <c r="W37" s="62"/>
      <c r="X37" s="62"/>
      <c r="Y37" s="77"/>
      <c r="Z37" s="136"/>
      <c r="AA37" s="144"/>
      <c r="AB37" s="62"/>
      <c r="AC37" s="62"/>
      <c r="AD37" s="77"/>
      <c r="AE37" s="136"/>
      <c r="AF37" s="144"/>
      <c r="AG37" s="62"/>
      <c r="AH37" s="62"/>
      <c r="AI37" s="77"/>
      <c r="AJ37" s="136"/>
      <c r="AK37" s="144"/>
      <c r="AL37" s="62"/>
      <c r="AM37" s="62"/>
      <c r="AN37" s="77"/>
      <c r="AO37" s="136"/>
      <c r="AP37" s="144"/>
      <c r="AQ37" s="62"/>
      <c r="AR37" s="62"/>
      <c r="AS37" s="77"/>
      <c r="AT37" s="136"/>
      <c r="AU37" s="144"/>
      <c r="AV37" s="62"/>
      <c r="AW37" s="62"/>
      <c r="AX37" s="77"/>
      <c r="AY37" s="136"/>
      <c r="AZ37" s="144"/>
      <c r="BA37" s="62"/>
      <c r="BB37" s="62"/>
      <c r="BC37" s="77"/>
      <c r="BD37" s="136"/>
      <c r="BE37" s="144"/>
      <c r="BF37" s="62"/>
      <c r="BG37" s="62"/>
      <c r="BH37" s="77"/>
      <c r="BI37" s="136"/>
      <c r="BJ37" s="144"/>
      <c r="BK37" s="62"/>
      <c r="BL37" s="62"/>
      <c r="BM37" s="77"/>
      <c r="BN37" s="136"/>
      <c r="BO37" s="144"/>
      <c r="BP37" s="62"/>
      <c r="BQ37" s="62"/>
    </row>
    <row r="38" spans="1:69" x14ac:dyDescent="0.15">
      <c r="A38" s="65" t="s">
        <v>36</v>
      </c>
      <c r="B38" s="66"/>
      <c r="C38" s="66"/>
      <c r="D38" s="66"/>
      <c r="E38" s="66"/>
      <c r="F38" s="67"/>
      <c r="G38" s="68"/>
      <c r="H38" s="66">
        <f>H39</f>
        <v>0.99941843559174182</v>
      </c>
      <c r="I38" s="66"/>
      <c r="J38" s="66"/>
      <c r="K38" s="134"/>
      <c r="L38" s="142"/>
      <c r="M38" s="66">
        <f>M39</f>
        <v>0.99941843559174182</v>
      </c>
      <c r="N38" s="66"/>
      <c r="O38" s="66"/>
      <c r="P38" s="134"/>
      <c r="Q38" s="142"/>
      <c r="R38" s="66">
        <f>R39</f>
        <v>0.99941843559174182</v>
      </c>
      <c r="S38" s="66"/>
      <c r="T38" s="66"/>
      <c r="U38" s="134"/>
      <c r="V38" s="142"/>
      <c r="W38" s="66">
        <f>W39</f>
        <v>0.99941843559174182</v>
      </c>
      <c r="X38" s="66"/>
      <c r="Y38" s="66"/>
      <c r="Z38" s="134"/>
      <c r="AA38" s="142"/>
      <c r="AB38" s="66">
        <f>AB39</f>
        <v>0.99941843559174182</v>
      </c>
      <c r="AC38" s="66"/>
      <c r="AD38" s="66"/>
      <c r="AE38" s="134"/>
      <c r="AF38" s="142"/>
      <c r="AG38" s="66">
        <f>AG39</f>
        <v>0.99941843559174182</v>
      </c>
      <c r="AH38" s="66"/>
      <c r="AI38" s="66"/>
      <c r="AJ38" s="134"/>
      <c r="AK38" s="142"/>
      <c r="AL38" s="66">
        <f>AL39</f>
        <v>0.99941843559174182</v>
      </c>
      <c r="AM38" s="66"/>
      <c r="AN38" s="66"/>
      <c r="AO38" s="134"/>
      <c r="AP38" s="142"/>
      <c r="AQ38" s="66">
        <f>AQ39</f>
        <v>0.99941843559174182</v>
      </c>
      <c r="AR38" s="66"/>
      <c r="AS38" s="66"/>
      <c r="AT38" s="134"/>
      <c r="AU38" s="142"/>
      <c r="AV38" s="66">
        <f>AV39</f>
        <v>0.99941843559174182</v>
      </c>
      <c r="AW38" s="66"/>
      <c r="AX38" s="66"/>
      <c r="AY38" s="134"/>
      <c r="AZ38" s="142"/>
      <c r="BA38" s="66">
        <f>BA39</f>
        <v>0.99941843559174182</v>
      </c>
      <c r="BB38" s="66"/>
      <c r="BC38" s="66"/>
      <c r="BD38" s="134"/>
      <c r="BE38" s="142"/>
      <c r="BF38" s="66">
        <f>BF39</f>
        <v>0.99941843559174182</v>
      </c>
      <c r="BG38" s="66"/>
      <c r="BH38" s="66"/>
      <c r="BI38" s="134"/>
      <c r="BJ38" s="142"/>
      <c r="BK38" s="66">
        <f>BK39</f>
        <v>0.99941843559174182</v>
      </c>
      <c r="BL38" s="66"/>
      <c r="BM38" s="66"/>
      <c r="BN38" s="134"/>
      <c r="BO38" s="142"/>
      <c r="BP38" s="66">
        <f>BP39</f>
        <v>0.99941843559174182</v>
      </c>
      <c r="BQ38" s="66"/>
    </row>
    <row r="39" spans="1:69" x14ac:dyDescent="0.35">
      <c r="A39" s="40" t="s">
        <v>460</v>
      </c>
      <c r="B39" s="41">
        <f>_xlfn.IFNA(VLOOKUP($A39,批次辅助!$A$4:$DC$41,MATCH($A$5&amp;B$4,批次辅助!$A$1:$DC$1,0),0),0)</f>
        <v>0.99944126370973307</v>
      </c>
      <c r="C39" s="41">
        <f>_xlfn.IFNA(VLOOKUP($A39,批次辅助!$A$4:$DC$41,MATCH($A$5&amp;C$4,批次辅助!$A$1:$DC$1,0),0),0)</f>
        <v>0.99943297470194825</v>
      </c>
      <c r="D39" s="41">
        <f>_xlfn.IFNA(VLOOKUP($A39,批次辅助!$A$4:$DC$41,MATCH($A$5&amp;D$4,批次辅助!$A$1:$DC$1,0),0),0)</f>
        <v>0</v>
      </c>
      <c r="E39" s="66"/>
      <c r="F39" s="67"/>
      <c r="G39" s="68"/>
      <c r="H39" s="66">
        <f>1-SUM(H40:H43)</f>
        <v>0.99941843559174182</v>
      </c>
      <c r="I39" s="66"/>
      <c r="J39" s="66"/>
      <c r="K39" s="134"/>
      <c r="L39" s="142"/>
      <c r="M39" s="66">
        <f>1-SUM(M40:M43)</f>
        <v>0.99941843559174182</v>
      </c>
      <c r="N39" s="66"/>
      <c r="O39" s="66"/>
      <c r="P39" s="134"/>
      <c r="Q39" s="142"/>
      <c r="R39" s="66">
        <f>1-SUM(R40:R43)</f>
        <v>0.99941843559174182</v>
      </c>
      <c r="S39" s="66"/>
      <c r="T39" s="66"/>
      <c r="U39" s="134"/>
      <c r="V39" s="142"/>
      <c r="W39" s="66">
        <f>1-SUM(W40:W43)</f>
        <v>0.99941843559174182</v>
      </c>
      <c r="X39" s="66"/>
      <c r="Y39" s="66"/>
      <c r="Z39" s="134"/>
      <c r="AA39" s="142"/>
      <c r="AB39" s="66">
        <f>1-SUM(AB40:AB43)</f>
        <v>0.99941843559174182</v>
      </c>
      <c r="AC39" s="66"/>
      <c r="AD39" s="66"/>
      <c r="AE39" s="134"/>
      <c r="AF39" s="142"/>
      <c r="AG39" s="66">
        <f>1-SUM(AG40:AG43)</f>
        <v>0.99941843559174182</v>
      </c>
      <c r="AH39" s="66"/>
      <c r="AI39" s="66"/>
      <c r="AJ39" s="134"/>
      <c r="AK39" s="142"/>
      <c r="AL39" s="66">
        <f>1-SUM(AL40:AL43)</f>
        <v>0.99941843559174182</v>
      </c>
      <c r="AM39" s="66"/>
      <c r="AN39" s="66"/>
      <c r="AO39" s="134"/>
      <c r="AP39" s="142"/>
      <c r="AQ39" s="66">
        <f>1-SUM(AQ40:AQ43)</f>
        <v>0.99941843559174182</v>
      </c>
      <c r="AR39" s="66"/>
      <c r="AS39" s="66"/>
      <c r="AT39" s="134"/>
      <c r="AU39" s="142"/>
      <c r="AV39" s="66">
        <f>1-SUM(AV40:AV43)</f>
        <v>0.99941843559174182</v>
      </c>
      <c r="AW39" s="66"/>
      <c r="AX39" s="66"/>
      <c r="AY39" s="134"/>
      <c r="AZ39" s="142"/>
      <c r="BA39" s="66">
        <f>1-SUM(BA40:BA43)</f>
        <v>0.99941843559174182</v>
      </c>
      <c r="BB39" s="66"/>
      <c r="BC39" s="66"/>
      <c r="BD39" s="134"/>
      <c r="BE39" s="142"/>
      <c r="BF39" s="66">
        <f>1-SUM(BF40:BF43)</f>
        <v>0.99941843559174182</v>
      </c>
      <c r="BG39" s="66"/>
      <c r="BH39" s="66"/>
      <c r="BI39" s="134"/>
      <c r="BJ39" s="142"/>
      <c r="BK39" s="66">
        <f>1-SUM(BK40:BK43)</f>
        <v>0.99941843559174182</v>
      </c>
      <c r="BL39" s="66"/>
      <c r="BM39" s="66"/>
      <c r="BN39" s="134"/>
      <c r="BO39" s="142"/>
      <c r="BP39" s="66">
        <f>1-SUM(BP40:BP43)</f>
        <v>0.99941843559174182</v>
      </c>
      <c r="BQ39" s="66"/>
    </row>
    <row r="40" spans="1:69" x14ac:dyDescent="0.15">
      <c r="A40" s="42" t="s">
        <v>55</v>
      </c>
      <c r="B40" s="43">
        <f>_xlfn.IFNA(VLOOKUP($A40,批次辅助!$A$4:$DC$41,MATCH($A$5&amp;B$4,批次辅助!$A$1:$DC$1,0),0),0)</f>
        <v>2.069393667655377E-5</v>
      </c>
      <c r="C40" s="43">
        <f>_xlfn.IFNA(VLOOKUP($A40,批次辅助!$A$4:$DC$41,MATCH($A$5&amp;C$4,批次辅助!$A$1:$DC$1,0),0),0)</f>
        <v>2.1808665309683049E-5</v>
      </c>
      <c r="D40" s="43">
        <f>_xlfn.IFNA(VLOOKUP($A40,批次辅助!$A$4:$DC$41,MATCH($A$5&amp;D$4,批次辅助!$A$1:$DC$1,0),0),0)</f>
        <v>0</v>
      </c>
      <c r="E40" s="44"/>
      <c r="F40" s="69"/>
      <c r="G40" s="70"/>
      <c r="H40" s="71">
        <f>C40-F40+G40</f>
        <v>2.1808665309683049E-5</v>
      </c>
      <c r="I40" s="370"/>
      <c r="J40" s="71"/>
      <c r="K40" s="132"/>
      <c r="L40" s="105"/>
      <c r="M40" s="71">
        <f>H40-K40+L40</f>
        <v>2.1808665309683049E-5</v>
      </c>
      <c r="N40" s="370"/>
      <c r="O40" s="71"/>
      <c r="P40" s="132"/>
      <c r="Q40" s="105"/>
      <c r="R40" s="71">
        <f>M40-P40+Q40</f>
        <v>2.1808665309683049E-5</v>
      </c>
      <c r="S40" s="370"/>
      <c r="T40" s="71"/>
      <c r="U40" s="132"/>
      <c r="V40" s="105"/>
      <c r="W40" s="71">
        <f>R40-U40+V40</f>
        <v>2.1808665309683049E-5</v>
      </c>
      <c r="X40" s="370"/>
      <c r="Y40" s="71"/>
      <c r="Z40" s="132"/>
      <c r="AA40" s="105"/>
      <c r="AB40" s="71">
        <f>W40-Z40+AA40</f>
        <v>2.1808665309683049E-5</v>
      </c>
      <c r="AC40" s="370"/>
      <c r="AD40" s="71"/>
      <c r="AE40" s="132"/>
      <c r="AF40" s="105"/>
      <c r="AG40" s="71">
        <f>AB40-AE40+AF40</f>
        <v>2.1808665309683049E-5</v>
      </c>
      <c r="AH40" s="370"/>
      <c r="AI40" s="71"/>
      <c r="AJ40" s="132"/>
      <c r="AK40" s="105"/>
      <c r="AL40" s="71">
        <f>AG40-AJ40+AK40</f>
        <v>2.1808665309683049E-5</v>
      </c>
      <c r="AM40" s="370"/>
      <c r="AN40" s="71"/>
      <c r="AO40" s="132"/>
      <c r="AP40" s="105"/>
      <c r="AQ40" s="71">
        <f>AL40-AO40+AP40</f>
        <v>2.1808665309683049E-5</v>
      </c>
      <c r="AR40" s="370"/>
      <c r="AS40" s="71"/>
      <c r="AT40" s="132"/>
      <c r="AU40" s="105"/>
      <c r="AV40" s="71">
        <f>AQ40-AT40+AU40</f>
        <v>2.1808665309683049E-5</v>
      </c>
      <c r="AW40" s="370"/>
      <c r="AX40" s="71"/>
      <c r="AY40" s="132"/>
      <c r="AZ40" s="105"/>
      <c r="BA40" s="71">
        <f>AV40-AY40+AZ40</f>
        <v>2.1808665309683049E-5</v>
      </c>
      <c r="BB40" s="370"/>
      <c r="BC40" s="71"/>
      <c r="BD40" s="132"/>
      <c r="BE40" s="105"/>
      <c r="BF40" s="71">
        <f>BA40-BD40+BE40</f>
        <v>2.1808665309683049E-5</v>
      </c>
      <c r="BG40" s="370"/>
      <c r="BH40" s="277"/>
      <c r="BI40" s="132"/>
      <c r="BJ40" s="105"/>
      <c r="BK40" s="277">
        <f>BF40-BI40+BJ40</f>
        <v>2.1808665309683049E-5</v>
      </c>
      <c r="BL40" s="370"/>
      <c r="BM40" s="277"/>
      <c r="BN40" s="132"/>
      <c r="BO40" s="105"/>
      <c r="BP40" s="277">
        <f>BK40-BN40+BO40</f>
        <v>2.1808665309683049E-5</v>
      </c>
      <c r="BQ40" s="370"/>
    </row>
    <row r="41" spans="1:69" x14ac:dyDescent="0.15">
      <c r="A41" s="42" t="s">
        <v>56</v>
      </c>
      <c r="B41" s="43">
        <f>_xlfn.IFNA(VLOOKUP($A41,批次辅助!$A$4:$DC$41,MATCH($A$5&amp;B$4,批次辅助!$A$1:$DC$1,0),0),0)</f>
        <v>8.9673725598399677E-5</v>
      </c>
      <c r="C41" s="43">
        <f>_xlfn.IFNA(VLOOKUP($A41,批次辅助!$A$4:$DC$41,MATCH($A$5&amp;C$4,批次辅助!$A$1:$DC$1,0),0),0)</f>
        <v>2.2535620820005815E-4</v>
      </c>
      <c r="D41" s="43">
        <f>_xlfn.IFNA(VLOOKUP($A41,批次辅助!$A$4:$DC$41,MATCH($A$5&amp;D$4,批次辅助!$A$1:$DC$1,0),0),0)</f>
        <v>0</v>
      </c>
      <c r="E41" s="44"/>
      <c r="F41" s="45"/>
      <c r="G41" s="46"/>
      <c r="H41" s="71">
        <f t="shared" ref="H41:H44" si="39">C41-F41+G41</f>
        <v>2.2535620820005815E-4</v>
      </c>
      <c r="I41" s="370"/>
      <c r="J41" s="47"/>
      <c r="K41" s="128"/>
      <c r="L41" s="102"/>
      <c r="M41" s="50">
        <f t="shared" ref="M41:M44" si="40">H41-K41+L41</f>
        <v>2.2535620820005815E-4</v>
      </c>
      <c r="N41" s="370"/>
      <c r="O41" s="47"/>
      <c r="P41" s="128"/>
      <c r="Q41" s="102"/>
      <c r="R41" s="50">
        <f t="shared" ref="R41:R44" si="41">M41-P41+Q41</f>
        <v>2.2535620820005815E-4</v>
      </c>
      <c r="S41" s="370"/>
      <c r="T41" s="47"/>
      <c r="U41" s="128"/>
      <c r="V41" s="102"/>
      <c r="W41" s="50">
        <f t="shared" ref="W41:W44" si="42">R41-U41+V41</f>
        <v>2.2535620820005815E-4</v>
      </c>
      <c r="X41" s="370"/>
      <c r="Y41" s="47"/>
      <c r="Z41" s="128"/>
      <c r="AA41" s="102"/>
      <c r="AB41" s="50">
        <f t="shared" ref="AB41:AB44" si="43">W41-Z41+AA41</f>
        <v>2.2535620820005815E-4</v>
      </c>
      <c r="AC41" s="370"/>
      <c r="AD41" s="47"/>
      <c r="AE41" s="128"/>
      <c r="AF41" s="102"/>
      <c r="AG41" s="50">
        <f t="shared" ref="AG41:AG44" si="44">AB41-AE41+AF41</f>
        <v>2.2535620820005815E-4</v>
      </c>
      <c r="AH41" s="370"/>
      <c r="AI41" s="47"/>
      <c r="AJ41" s="128"/>
      <c r="AK41" s="102"/>
      <c r="AL41" s="50">
        <f t="shared" ref="AL41:AL44" si="45">AG41-AJ41+AK41</f>
        <v>2.2535620820005815E-4</v>
      </c>
      <c r="AM41" s="370"/>
      <c r="AN41" s="47"/>
      <c r="AO41" s="128"/>
      <c r="AP41" s="102"/>
      <c r="AQ41" s="50">
        <f t="shared" ref="AQ41:AQ44" si="46">AL41-AO41+AP41</f>
        <v>2.2535620820005815E-4</v>
      </c>
      <c r="AR41" s="370"/>
      <c r="AS41" s="47"/>
      <c r="AT41" s="128"/>
      <c r="AU41" s="102"/>
      <c r="AV41" s="50">
        <f t="shared" ref="AV41:AV44" si="47">AQ41-AT41+AU41</f>
        <v>2.2535620820005815E-4</v>
      </c>
      <c r="AW41" s="370"/>
      <c r="AX41" s="47"/>
      <c r="AY41" s="128"/>
      <c r="AZ41" s="102"/>
      <c r="BA41" s="50">
        <f t="shared" ref="BA41:BA44" si="48">AV41-AY41+AZ41</f>
        <v>2.2535620820005815E-4</v>
      </c>
      <c r="BB41" s="370"/>
      <c r="BC41" s="47"/>
      <c r="BD41" s="128"/>
      <c r="BE41" s="102"/>
      <c r="BF41" s="50">
        <f t="shared" ref="BF41:BF44" si="49">BA41-BD41+BE41</f>
        <v>2.2535620820005815E-4</v>
      </c>
      <c r="BG41" s="370"/>
      <c r="BH41" s="47"/>
      <c r="BI41" s="128"/>
      <c r="BJ41" s="102"/>
      <c r="BK41" s="50">
        <f t="shared" ref="BK41:BK44" si="50">BF41-BI41+BJ41</f>
        <v>2.2535620820005815E-4</v>
      </c>
      <c r="BL41" s="370"/>
      <c r="BM41" s="47"/>
      <c r="BN41" s="128"/>
      <c r="BO41" s="102"/>
      <c r="BP41" s="50">
        <f t="shared" ref="BP41:BP44" si="51">BK41-BN41+BO41</f>
        <v>2.2535620820005815E-4</v>
      </c>
      <c r="BQ41" s="370"/>
    </row>
    <row r="42" spans="1:69" x14ac:dyDescent="0.15">
      <c r="A42" s="42" t="s">
        <v>57</v>
      </c>
      <c r="B42" s="43">
        <f>_xlfn.IFNA(VLOOKUP($A42,批次辅助!$A$4:$DC$41,MATCH($A$5&amp;B$4,批次辅助!$A$1:$DC$1,0),0),0)</f>
        <v>1.3795957784369179E-5</v>
      </c>
      <c r="C42" s="43">
        <f>_xlfn.IFNA(VLOOKUP($A42,批次辅助!$A$4:$DC$41,MATCH($A$5&amp;C$4,批次辅助!$A$1:$DC$1,0),0),0)</f>
        <v>0</v>
      </c>
      <c r="D42" s="43">
        <f>_xlfn.IFNA(VLOOKUP($A42,批次辅助!$A$4:$DC$41,MATCH($A$5&amp;D$4,批次辅助!$A$1:$DC$1,0),0),0)</f>
        <v>0</v>
      </c>
      <c r="E42" s="44"/>
      <c r="F42" s="45"/>
      <c r="G42" s="46"/>
      <c r="H42" s="71">
        <f t="shared" si="39"/>
        <v>0</v>
      </c>
      <c r="I42" s="370"/>
      <c r="J42" s="47"/>
      <c r="K42" s="128"/>
      <c r="L42" s="102"/>
      <c r="M42" s="50">
        <f t="shared" si="40"/>
        <v>0</v>
      </c>
      <c r="N42" s="370"/>
      <c r="O42" s="47"/>
      <c r="P42" s="128"/>
      <c r="Q42" s="102"/>
      <c r="R42" s="50">
        <f t="shared" si="41"/>
        <v>0</v>
      </c>
      <c r="S42" s="370"/>
      <c r="T42" s="47"/>
      <c r="U42" s="128"/>
      <c r="V42" s="102"/>
      <c r="W42" s="50">
        <f t="shared" si="42"/>
        <v>0</v>
      </c>
      <c r="X42" s="370"/>
      <c r="Y42" s="47"/>
      <c r="Z42" s="128"/>
      <c r="AA42" s="102"/>
      <c r="AB42" s="50">
        <f t="shared" si="43"/>
        <v>0</v>
      </c>
      <c r="AC42" s="370"/>
      <c r="AD42" s="47"/>
      <c r="AE42" s="128"/>
      <c r="AF42" s="102"/>
      <c r="AG42" s="50">
        <f t="shared" si="44"/>
        <v>0</v>
      </c>
      <c r="AH42" s="370"/>
      <c r="AI42" s="47"/>
      <c r="AJ42" s="128"/>
      <c r="AK42" s="102"/>
      <c r="AL42" s="50">
        <f t="shared" si="45"/>
        <v>0</v>
      </c>
      <c r="AM42" s="370"/>
      <c r="AN42" s="47"/>
      <c r="AO42" s="128"/>
      <c r="AP42" s="102"/>
      <c r="AQ42" s="50">
        <f t="shared" si="46"/>
        <v>0</v>
      </c>
      <c r="AR42" s="370"/>
      <c r="AS42" s="47"/>
      <c r="AT42" s="128"/>
      <c r="AU42" s="102"/>
      <c r="AV42" s="50">
        <f t="shared" si="47"/>
        <v>0</v>
      </c>
      <c r="AW42" s="370"/>
      <c r="AX42" s="47"/>
      <c r="AY42" s="128"/>
      <c r="AZ42" s="102"/>
      <c r="BA42" s="50">
        <f t="shared" si="48"/>
        <v>0</v>
      </c>
      <c r="BB42" s="370"/>
      <c r="BC42" s="47"/>
      <c r="BD42" s="128"/>
      <c r="BE42" s="102"/>
      <c r="BF42" s="50">
        <f t="shared" si="49"/>
        <v>0</v>
      </c>
      <c r="BG42" s="370"/>
      <c r="BH42" s="47"/>
      <c r="BI42" s="128"/>
      <c r="BJ42" s="102"/>
      <c r="BK42" s="50">
        <f t="shared" si="50"/>
        <v>0</v>
      </c>
      <c r="BL42" s="370"/>
      <c r="BM42" s="47"/>
      <c r="BN42" s="128"/>
      <c r="BO42" s="102"/>
      <c r="BP42" s="50">
        <f t="shared" si="51"/>
        <v>0</v>
      </c>
      <c r="BQ42" s="370"/>
    </row>
    <row r="43" spans="1:69" x14ac:dyDescent="0.15">
      <c r="A43" s="42" t="s">
        <v>58</v>
      </c>
      <c r="B43" s="43">
        <f>_xlfn.IFNA(VLOOKUP($A43,批次辅助!$A$4:$DC$41,MATCH($A$5&amp;B$4,批次辅助!$A$1:$DC$1,0),0),0)</f>
        <v>4.3457267020762918E-4</v>
      </c>
      <c r="C43" s="43">
        <f>_xlfn.IFNA(VLOOKUP($A43,批次辅助!$A$4:$DC$41,MATCH($A$5&amp;C$4,批次辅助!$A$1:$DC$1,0),0),0)</f>
        <v>3.343995347484734E-4</v>
      </c>
      <c r="D43" s="43">
        <f>_xlfn.IFNA(VLOOKUP($A43,批次辅助!$A$4:$DC$41,MATCH($A$5&amp;D$4,批次辅助!$A$1:$DC$1,0),0),0)</f>
        <v>0</v>
      </c>
      <c r="E43" s="279"/>
      <c r="F43" s="45"/>
      <c r="G43" s="46"/>
      <c r="H43" s="71">
        <f t="shared" si="39"/>
        <v>3.343995347484734E-4</v>
      </c>
      <c r="I43" s="370"/>
      <c r="J43" s="44"/>
      <c r="K43" s="128"/>
      <c r="L43" s="102"/>
      <c r="M43" s="50">
        <f t="shared" si="40"/>
        <v>3.343995347484734E-4</v>
      </c>
      <c r="N43" s="370"/>
      <c r="O43" s="44"/>
      <c r="P43" s="128"/>
      <c r="Q43" s="102"/>
      <c r="R43" s="50">
        <f t="shared" si="41"/>
        <v>3.343995347484734E-4</v>
      </c>
      <c r="S43" s="370"/>
      <c r="T43" s="44"/>
      <c r="U43" s="128"/>
      <c r="V43" s="102"/>
      <c r="W43" s="50">
        <f t="shared" si="42"/>
        <v>3.343995347484734E-4</v>
      </c>
      <c r="X43" s="370"/>
      <c r="Y43" s="44"/>
      <c r="Z43" s="128"/>
      <c r="AA43" s="102"/>
      <c r="AB43" s="50">
        <f t="shared" si="43"/>
        <v>3.343995347484734E-4</v>
      </c>
      <c r="AC43" s="370"/>
      <c r="AD43" s="44"/>
      <c r="AE43" s="128"/>
      <c r="AF43" s="102"/>
      <c r="AG43" s="50">
        <f t="shared" si="44"/>
        <v>3.343995347484734E-4</v>
      </c>
      <c r="AH43" s="370"/>
      <c r="AI43" s="44"/>
      <c r="AJ43" s="128"/>
      <c r="AK43" s="102"/>
      <c r="AL43" s="50">
        <f t="shared" si="45"/>
        <v>3.343995347484734E-4</v>
      </c>
      <c r="AM43" s="370"/>
      <c r="AN43" s="44"/>
      <c r="AO43" s="128"/>
      <c r="AP43" s="102"/>
      <c r="AQ43" s="50">
        <f t="shared" si="46"/>
        <v>3.343995347484734E-4</v>
      </c>
      <c r="AR43" s="370"/>
      <c r="AS43" s="44"/>
      <c r="AT43" s="128"/>
      <c r="AU43" s="102"/>
      <c r="AV43" s="50">
        <f t="shared" si="47"/>
        <v>3.343995347484734E-4</v>
      </c>
      <c r="AW43" s="370"/>
      <c r="AX43" s="44"/>
      <c r="AY43" s="128"/>
      <c r="AZ43" s="102"/>
      <c r="BA43" s="50">
        <f t="shared" si="48"/>
        <v>3.343995347484734E-4</v>
      </c>
      <c r="BB43" s="370"/>
      <c r="BC43" s="44"/>
      <c r="BD43" s="128"/>
      <c r="BE43" s="102"/>
      <c r="BF43" s="50">
        <f t="shared" si="49"/>
        <v>3.343995347484734E-4</v>
      </c>
      <c r="BG43" s="370"/>
      <c r="BH43" s="279"/>
      <c r="BI43" s="128"/>
      <c r="BJ43" s="102"/>
      <c r="BK43" s="50">
        <f t="shared" si="50"/>
        <v>3.343995347484734E-4</v>
      </c>
      <c r="BL43" s="370"/>
      <c r="BM43" s="279"/>
      <c r="BN43" s="128"/>
      <c r="BO43" s="102"/>
      <c r="BP43" s="50">
        <f t="shared" si="51"/>
        <v>3.343995347484734E-4</v>
      </c>
      <c r="BQ43" s="370"/>
    </row>
    <row r="44" spans="1:69" x14ac:dyDescent="0.15">
      <c r="A44" s="72" t="s">
        <v>39</v>
      </c>
      <c r="B44" s="61">
        <f>_xlfn.IFNA(VLOOKUP($A44,批次辅助!$A$4:$DC$41,MATCH($A$5&amp;B$4,批次辅助!$A$1:$DC$1,0),0),0)</f>
        <v>0</v>
      </c>
      <c r="C44" s="61">
        <f>_xlfn.IFNA(VLOOKUP($A44,批次辅助!$A$4:$DC$41,MATCH($A$5&amp;C$4,批次辅助!$A$1:$DC$1,0),0),0)</f>
        <v>0</v>
      </c>
      <c r="D44" s="61">
        <f>_xlfn.IFNA(VLOOKUP($A44,批次辅助!$A$4:$DC$41,MATCH($A$5&amp;D$4,批次辅助!$A$1:$DC$1,0),0),0)</f>
        <v>0</v>
      </c>
      <c r="E44" s="73"/>
      <c r="F44" s="74"/>
      <c r="G44" s="75"/>
      <c r="H44" s="62">
        <f t="shared" si="39"/>
        <v>0</v>
      </c>
      <c r="I44" s="62"/>
      <c r="J44" s="73"/>
      <c r="K44" s="135"/>
      <c r="L44" s="143"/>
      <c r="M44" s="62">
        <f t="shared" si="40"/>
        <v>0</v>
      </c>
      <c r="N44" s="62"/>
      <c r="O44" s="73"/>
      <c r="P44" s="135"/>
      <c r="Q44" s="143"/>
      <c r="R44" s="62">
        <f t="shared" si="41"/>
        <v>0</v>
      </c>
      <c r="S44" s="62"/>
      <c r="T44" s="73"/>
      <c r="U44" s="135"/>
      <c r="V44" s="143"/>
      <c r="W44" s="62">
        <f t="shared" si="42"/>
        <v>0</v>
      </c>
      <c r="X44" s="62"/>
      <c r="Y44" s="73"/>
      <c r="Z44" s="135"/>
      <c r="AA44" s="143"/>
      <c r="AB44" s="62">
        <f t="shared" si="43"/>
        <v>0</v>
      </c>
      <c r="AC44" s="62"/>
      <c r="AD44" s="73"/>
      <c r="AE44" s="135"/>
      <c r="AF44" s="143"/>
      <c r="AG44" s="62">
        <f t="shared" si="44"/>
        <v>0</v>
      </c>
      <c r="AH44" s="62"/>
      <c r="AI44" s="73"/>
      <c r="AJ44" s="135"/>
      <c r="AK44" s="143"/>
      <c r="AL44" s="62">
        <f t="shared" si="45"/>
        <v>0</v>
      </c>
      <c r="AM44" s="62"/>
      <c r="AN44" s="73"/>
      <c r="AO44" s="135"/>
      <c r="AP44" s="143"/>
      <c r="AQ44" s="62">
        <f t="shared" si="46"/>
        <v>0</v>
      </c>
      <c r="AR44" s="62"/>
      <c r="AS44" s="73"/>
      <c r="AT44" s="135"/>
      <c r="AU44" s="143"/>
      <c r="AV44" s="62">
        <f t="shared" si="47"/>
        <v>0</v>
      </c>
      <c r="AW44" s="62"/>
      <c r="AX44" s="73"/>
      <c r="AY44" s="135"/>
      <c r="AZ44" s="143"/>
      <c r="BA44" s="62">
        <f t="shared" si="48"/>
        <v>0</v>
      </c>
      <c r="BB44" s="62"/>
      <c r="BC44" s="73"/>
      <c r="BD44" s="135"/>
      <c r="BE44" s="143"/>
      <c r="BF44" s="62">
        <f t="shared" si="49"/>
        <v>0</v>
      </c>
      <c r="BG44" s="62"/>
      <c r="BH44" s="73"/>
      <c r="BI44" s="135"/>
      <c r="BJ44" s="143"/>
      <c r="BK44" s="62">
        <f t="shared" si="50"/>
        <v>0</v>
      </c>
      <c r="BL44" s="62"/>
      <c r="BM44" s="73"/>
      <c r="BN44" s="135"/>
      <c r="BO44" s="143"/>
      <c r="BP44" s="62">
        <f t="shared" si="51"/>
        <v>0</v>
      </c>
      <c r="BQ44" s="62"/>
    </row>
    <row r="45" spans="1:69" x14ac:dyDescent="0.15">
      <c r="A45" s="76" t="s">
        <v>28</v>
      </c>
      <c r="B45" s="76"/>
      <c r="C45" s="76"/>
      <c r="D45" s="76"/>
      <c r="E45" s="77"/>
      <c r="F45" s="78"/>
      <c r="G45" s="79"/>
      <c r="H45" s="62"/>
      <c r="I45" s="62"/>
      <c r="J45" s="77"/>
      <c r="K45" s="80"/>
      <c r="L45" s="144"/>
      <c r="M45" s="62"/>
      <c r="N45" s="62"/>
      <c r="O45" s="77"/>
      <c r="P45" s="80"/>
      <c r="Q45" s="144"/>
      <c r="R45" s="62"/>
      <c r="S45" s="62"/>
      <c r="T45" s="77"/>
      <c r="U45" s="80"/>
      <c r="V45" s="144"/>
      <c r="W45" s="62"/>
      <c r="X45" s="62"/>
      <c r="Y45" s="77"/>
      <c r="Z45" s="80"/>
      <c r="AA45" s="144"/>
      <c r="AB45" s="62"/>
      <c r="AC45" s="62"/>
      <c r="AD45" s="77"/>
      <c r="AE45" s="80"/>
      <c r="AF45" s="144"/>
      <c r="AG45" s="62"/>
      <c r="AH45" s="62"/>
      <c r="AI45" s="77"/>
      <c r="AJ45" s="80"/>
      <c r="AK45" s="144"/>
      <c r="AL45" s="62"/>
      <c r="AM45" s="62"/>
      <c r="AN45" s="77"/>
      <c r="AO45" s="80"/>
      <c r="AP45" s="144"/>
      <c r="AQ45" s="62"/>
      <c r="AR45" s="62"/>
      <c r="AS45" s="77"/>
      <c r="AT45" s="80"/>
      <c r="AU45" s="144"/>
      <c r="AV45" s="62"/>
      <c r="AW45" s="62"/>
      <c r="AX45" s="77"/>
      <c r="AY45" s="80"/>
      <c r="AZ45" s="144"/>
      <c r="BA45" s="62"/>
      <c r="BB45" s="62"/>
      <c r="BC45" s="77"/>
      <c r="BD45" s="80"/>
      <c r="BE45" s="144"/>
      <c r="BF45" s="62"/>
      <c r="BG45" s="62"/>
      <c r="BH45" s="77"/>
      <c r="BI45" s="80"/>
      <c r="BJ45" s="144"/>
      <c r="BK45" s="62"/>
      <c r="BL45" s="62"/>
      <c r="BM45" s="77"/>
      <c r="BN45" s="80"/>
      <c r="BO45" s="144"/>
      <c r="BP45" s="62"/>
      <c r="BQ45" s="62"/>
    </row>
    <row r="46" spans="1:69" x14ac:dyDescent="0.15">
      <c r="A46" s="81" t="s">
        <v>476</v>
      </c>
      <c r="B46" s="81"/>
      <c r="C46" s="81"/>
      <c r="D46" s="81"/>
      <c r="E46" s="81"/>
      <c r="F46" s="82">
        <f>SUM(F13:F45)</f>
        <v>4.3E-3</v>
      </c>
      <c r="G46" s="83">
        <f>SUM(G13:G45)</f>
        <v>0</v>
      </c>
      <c r="H46" s="81"/>
      <c r="I46" s="81"/>
      <c r="J46" s="81"/>
      <c r="K46" s="84">
        <f>SUM(K13:K45)</f>
        <v>0</v>
      </c>
      <c r="L46" s="145">
        <f>SUM(L13:L45)</f>
        <v>0</v>
      </c>
      <c r="M46" s="81"/>
      <c r="N46" s="81"/>
      <c r="O46" s="81"/>
      <c r="P46" s="84">
        <f>SUM(P13:P45)</f>
        <v>0</v>
      </c>
      <c r="Q46" s="145">
        <f>SUM(Q13:Q45)</f>
        <v>0</v>
      </c>
      <c r="R46" s="81"/>
      <c r="S46" s="81"/>
      <c r="T46" s="81"/>
      <c r="U46" s="84">
        <f>SUM(U13:U45)</f>
        <v>0</v>
      </c>
      <c r="V46" s="145">
        <f>SUM(V13:V45)</f>
        <v>0</v>
      </c>
      <c r="W46" s="81"/>
      <c r="X46" s="81"/>
      <c r="Y46" s="81"/>
      <c r="Z46" s="84">
        <f>SUM(Z13:Z45)</f>
        <v>0</v>
      </c>
      <c r="AA46" s="145">
        <f>SUM(AA13:AA45)</f>
        <v>0</v>
      </c>
      <c r="AB46" s="81"/>
      <c r="AC46" s="81"/>
      <c r="AD46" s="81"/>
      <c r="AE46" s="84">
        <f>SUM(AE13:AE45)</f>
        <v>2E-3</v>
      </c>
      <c r="AF46" s="145">
        <f>SUM(AF13:AF45)</f>
        <v>0</v>
      </c>
      <c r="AG46" s="81"/>
      <c r="AH46" s="81"/>
      <c r="AI46" s="81"/>
      <c r="AJ46" s="84">
        <f>SUM(AJ13:AJ45)</f>
        <v>0</v>
      </c>
      <c r="AK46" s="145">
        <f>SUM(AK13:AK45)</f>
        <v>0</v>
      </c>
      <c r="AL46" s="81"/>
      <c r="AM46" s="81"/>
      <c r="AN46" s="81"/>
      <c r="AO46" s="84">
        <f>SUM(AO13:AO45)</f>
        <v>0</v>
      </c>
      <c r="AP46" s="145">
        <f>SUM(AP13:AP45)</f>
        <v>0</v>
      </c>
      <c r="AQ46" s="81"/>
      <c r="AR46" s="81"/>
      <c r="AS46" s="81"/>
      <c r="AT46" s="84">
        <f>SUM(AT13:AT45)</f>
        <v>0</v>
      </c>
      <c r="AU46" s="145">
        <f>SUM(AU13:AU45)</f>
        <v>0</v>
      </c>
      <c r="AV46" s="81"/>
      <c r="AW46" s="81"/>
      <c r="AX46" s="81"/>
      <c r="AY46" s="84">
        <f>SUM(AY13:AY45)</f>
        <v>0</v>
      </c>
      <c r="AZ46" s="145">
        <f>SUM(AZ13:AZ45)</f>
        <v>0</v>
      </c>
      <c r="BA46" s="81"/>
      <c r="BB46" s="81"/>
      <c r="BC46" s="81"/>
      <c r="BD46" s="84">
        <f>SUM(BD13:BD45)</f>
        <v>0</v>
      </c>
      <c r="BE46" s="145">
        <f>SUM(BE13:BE45)</f>
        <v>0</v>
      </c>
      <c r="BF46" s="81"/>
      <c r="BG46" s="81"/>
      <c r="BH46" s="81"/>
      <c r="BI46" s="84">
        <f>SUM(BI13:BI45)</f>
        <v>0</v>
      </c>
      <c r="BJ46" s="145">
        <f>SUM(BJ13:BJ45)</f>
        <v>0</v>
      </c>
      <c r="BK46" s="81"/>
      <c r="BL46" s="81"/>
      <c r="BM46" s="81"/>
      <c r="BN46" s="84">
        <f>SUM(BN13:BN45)</f>
        <v>0</v>
      </c>
      <c r="BO46" s="145">
        <f>SUM(BO13:BO45)</f>
        <v>0</v>
      </c>
      <c r="BP46" s="81"/>
      <c r="BQ46" s="81"/>
    </row>
    <row r="48" spans="1:69" x14ac:dyDescent="0.15">
      <c r="A48" s="572" t="s">
        <v>481</v>
      </c>
      <c r="B48" s="572"/>
      <c r="C48" s="572"/>
      <c r="D48" s="572"/>
      <c r="E48" s="572"/>
      <c r="F48" s="572"/>
      <c r="G48" s="572"/>
      <c r="H48" s="572"/>
      <c r="I48" s="572"/>
      <c r="J48" s="572"/>
      <c r="K48" s="572"/>
    </row>
    <row r="49" spans="1:30" ht="49.5" x14ac:dyDescent="0.15">
      <c r="A49" s="573" t="s">
        <v>591</v>
      </c>
      <c r="B49" s="574"/>
      <c r="C49" s="574"/>
      <c r="D49" s="574"/>
      <c r="E49" s="574"/>
      <c r="F49" s="574"/>
      <c r="G49" s="574"/>
      <c r="H49" s="574"/>
      <c r="I49" s="574"/>
      <c r="J49" s="574"/>
      <c r="K49" s="574"/>
      <c r="L49" s="574"/>
      <c r="M49" s="574"/>
      <c r="N49" s="574"/>
      <c r="O49" s="575"/>
      <c r="P49" s="576" t="s">
        <v>589</v>
      </c>
      <c r="Q49" s="577"/>
      <c r="R49" s="577"/>
      <c r="S49" s="577"/>
      <c r="T49" s="577"/>
      <c r="U49" s="577"/>
      <c r="W49" s="578" t="s">
        <v>594</v>
      </c>
      <c r="X49" s="579"/>
      <c r="Y49" s="369" t="s">
        <v>596</v>
      </c>
      <c r="Z49" s="192" t="s">
        <v>596</v>
      </c>
      <c r="AC49" s="193"/>
      <c r="AD49" s="193"/>
    </row>
    <row r="50" spans="1:30" x14ac:dyDescent="0.15">
      <c r="A50" s="189" t="s">
        <v>469</v>
      </c>
      <c r="B50" s="190" t="str">
        <f>E3</f>
        <v>M03</v>
      </c>
      <c r="C50" s="190" t="str">
        <f>J3</f>
        <v>M03</v>
      </c>
      <c r="D50" s="189" t="str">
        <f>O3</f>
        <v>M04</v>
      </c>
      <c r="E50" s="189" t="str">
        <f>T3</f>
        <v>M06</v>
      </c>
      <c r="F50" s="189" t="str">
        <f>Y3</f>
        <v/>
      </c>
      <c r="G50" s="198" t="str">
        <f>AD3</f>
        <v/>
      </c>
      <c r="H50" s="198" t="str">
        <f>AI3</f>
        <v/>
      </c>
      <c r="I50" s="198" t="str">
        <f>AN3</f>
        <v/>
      </c>
      <c r="J50" s="198" t="str">
        <f>AS3</f>
        <v/>
      </c>
      <c r="K50" s="198" t="str">
        <f>AX3</f>
        <v/>
      </c>
      <c r="L50" s="198" t="str">
        <f>BC3</f>
        <v/>
      </c>
      <c r="M50" s="198" t="str">
        <f>BH3</f>
        <v/>
      </c>
      <c r="N50" s="198" t="str">
        <f>BM3</f>
        <v/>
      </c>
      <c r="O50" s="363" t="str">
        <f>P50</f>
        <v>M03</v>
      </c>
      <c r="P50" s="209" t="s">
        <v>1411</v>
      </c>
      <c r="Q50" s="209" t="s">
        <v>880</v>
      </c>
      <c r="R50" s="209" t="s">
        <v>910</v>
      </c>
      <c r="S50" s="209" t="s">
        <v>912</v>
      </c>
      <c r="T50" s="209" t="s">
        <v>1414</v>
      </c>
      <c r="U50" s="209"/>
      <c r="V50" s="87"/>
      <c r="W50" s="191" t="s">
        <v>450</v>
      </c>
      <c r="X50" s="232"/>
      <c r="Y50" s="232"/>
      <c r="Z50" s="232"/>
      <c r="AC50" s="194"/>
      <c r="AD50" s="194"/>
    </row>
    <row r="51" spans="1:30" x14ac:dyDescent="0.15">
      <c r="A51" s="31" t="s">
        <v>40</v>
      </c>
      <c r="B51" s="85" t="str">
        <f>E4</f>
        <v>03/05蒸镀批次</v>
      </c>
      <c r="C51" s="85" t="str">
        <f>J4</f>
        <v>03/17蒸镀批次</v>
      </c>
      <c r="D51" s="232" t="str">
        <f>O4</f>
        <v>03/29蒸镀批次</v>
      </c>
      <c r="E51" s="232" t="str">
        <f>T4</f>
        <v>05/21蒸镀批次</v>
      </c>
      <c r="F51" s="232" t="str">
        <f>Y4</f>
        <v/>
      </c>
      <c r="G51" s="199" t="str">
        <f>AD4</f>
        <v/>
      </c>
      <c r="H51" s="198" t="str">
        <f t="shared" ref="H51" si="52">AI4</f>
        <v/>
      </c>
      <c r="I51" s="198" t="str">
        <f>AN4</f>
        <v/>
      </c>
      <c r="J51" s="198" t="str">
        <f>AS4</f>
        <v/>
      </c>
      <c r="K51" s="198" t="str">
        <f>AX4</f>
        <v/>
      </c>
      <c r="L51" s="235" t="str">
        <f>BC4</f>
        <v/>
      </c>
      <c r="M51" s="235" t="str">
        <f t="shared" ref="M51" si="53">BH4</f>
        <v/>
      </c>
      <c r="N51" s="235" t="str">
        <f t="shared" ref="N51" si="54">BM4</f>
        <v/>
      </c>
      <c r="O51" s="364" t="str">
        <f>X51</f>
        <v>12/19批</v>
      </c>
      <c r="P51" s="210"/>
      <c r="Q51" s="85"/>
      <c r="R51" s="85"/>
      <c r="S51" s="85"/>
      <c r="T51" s="85"/>
      <c r="U51" s="85"/>
      <c r="W51" s="232" t="s">
        <v>451</v>
      </c>
      <c r="X51" s="232" t="s">
        <v>1231</v>
      </c>
      <c r="Y51" s="232" t="str">
        <f>X51</f>
        <v>12/19批</v>
      </c>
      <c r="Z51" s="232" t="str">
        <f>X51</f>
        <v>12/19批</v>
      </c>
      <c r="AC51" s="194"/>
      <c r="AD51" s="194"/>
    </row>
    <row r="52" spans="1:30" x14ac:dyDescent="0.15">
      <c r="A52" s="232" t="s">
        <v>470</v>
      </c>
      <c r="B52" s="232">
        <f>E6</f>
        <v>2680</v>
      </c>
      <c r="C52" s="232">
        <f>J6</f>
        <v>1710</v>
      </c>
      <c r="D52" s="232">
        <f>O6</f>
        <v>350</v>
      </c>
      <c r="E52" s="232">
        <f>T6</f>
        <v>4200</v>
      </c>
      <c r="F52" s="232">
        <f>Y6</f>
        <v>0</v>
      </c>
      <c r="G52" s="199">
        <f>AD6</f>
        <v>0</v>
      </c>
      <c r="H52" s="198">
        <f>AI6</f>
        <v>0</v>
      </c>
      <c r="I52" s="199">
        <f>AN6</f>
        <v>0</v>
      </c>
      <c r="J52" s="199">
        <f>AS6</f>
        <v>0</v>
      </c>
      <c r="K52" s="199">
        <f t="shared" ref="K52:L54" si="55">AX6</f>
        <v>0</v>
      </c>
      <c r="L52" s="199">
        <f t="shared" si="55"/>
        <v>0</v>
      </c>
      <c r="M52" s="451">
        <f>BH6</f>
        <v>0</v>
      </c>
      <c r="N52" s="451">
        <f>BM6</f>
        <v>0</v>
      </c>
      <c r="O52" s="364">
        <f>_xlfn.IFNA(VLOOKUP(A52,$W$52:$Y$86,2,0),"0%")/A2</f>
        <v>0</v>
      </c>
      <c r="P52" s="209">
        <f t="shared" ref="P52:R53" si="56">SUMIF($B$50:$O$50,P$50,$B52:$O52)</f>
        <v>4390</v>
      </c>
      <c r="Q52" s="86">
        <f t="shared" si="56"/>
        <v>350</v>
      </c>
      <c r="R52" s="86">
        <f t="shared" si="56"/>
        <v>0</v>
      </c>
      <c r="S52" s="86">
        <f t="shared" ref="S52:T53" si="57">SUMIF($B$50:$O$50,S$50,$B52:$O52)</f>
        <v>4200</v>
      </c>
      <c r="T52" s="86">
        <f t="shared" si="57"/>
        <v>0</v>
      </c>
      <c r="U52" s="86"/>
      <c r="W52" s="232" t="s">
        <v>470</v>
      </c>
      <c r="X52" s="232">
        <f>Z52-Y52</f>
        <v>0</v>
      </c>
      <c r="Y52" s="232"/>
      <c r="Z52" s="232"/>
      <c r="AC52" s="194"/>
      <c r="AD52" s="194"/>
    </row>
    <row r="53" spans="1:30" x14ac:dyDescent="0.15">
      <c r="A53" s="232" t="s">
        <v>472</v>
      </c>
      <c r="B53" s="232">
        <f>E7</f>
        <v>2680</v>
      </c>
      <c r="C53" s="232">
        <f>J7</f>
        <v>1710</v>
      </c>
      <c r="D53" s="232">
        <f>O7</f>
        <v>350</v>
      </c>
      <c r="E53" s="232">
        <f>T7</f>
        <v>4200</v>
      </c>
      <c r="F53" s="232">
        <f>Y7</f>
        <v>0</v>
      </c>
      <c r="G53" s="199">
        <f>AD7</f>
        <v>0</v>
      </c>
      <c r="H53" s="198">
        <f t="shared" ref="H53:H54" si="58">AI7</f>
        <v>0</v>
      </c>
      <c r="I53" s="199">
        <f>AN7</f>
        <v>0</v>
      </c>
      <c r="J53" s="199">
        <f>AS7</f>
        <v>0</v>
      </c>
      <c r="K53" s="199">
        <f t="shared" si="55"/>
        <v>0</v>
      </c>
      <c r="L53" s="199">
        <f t="shared" si="55"/>
        <v>0</v>
      </c>
      <c r="M53" s="451">
        <f t="shared" ref="M53:M54" si="59">BH7</f>
        <v>0</v>
      </c>
      <c r="N53" s="451">
        <f t="shared" ref="N53:N54" si="60">BM7</f>
        <v>0</v>
      </c>
      <c r="O53" s="364">
        <f>O52</f>
        <v>0</v>
      </c>
      <c r="P53" s="209">
        <f t="shared" si="56"/>
        <v>4390</v>
      </c>
      <c r="Q53" s="86">
        <f t="shared" si="56"/>
        <v>350</v>
      </c>
      <c r="R53" s="86">
        <f t="shared" si="56"/>
        <v>0</v>
      </c>
      <c r="S53" s="86">
        <f t="shared" si="57"/>
        <v>4200</v>
      </c>
      <c r="T53" s="86">
        <f t="shared" si="57"/>
        <v>0</v>
      </c>
      <c r="U53" s="86"/>
      <c r="W53" s="232" t="s">
        <v>472</v>
      </c>
      <c r="X53" s="232">
        <f>X52</f>
        <v>0</v>
      </c>
      <c r="Y53" s="232"/>
      <c r="Z53" s="232"/>
      <c r="AC53" s="194"/>
    </row>
    <row r="54" spans="1:30" x14ac:dyDescent="0.15">
      <c r="A54" s="232" t="s">
        <v>454</v>
      </c>
      <c r="B54" s="9">
        <f>E8</f>
        <v>1</v>
      </c>
      <c r="C54" s="9">
        <f>J8</f>
        <v>1</v>
      </c>
      <c r="D54" s="9">
        <f>O8</f>
        <v>1</v>
      </c>
      <c r="E54" s="9">
        <f>T8</f>
        <v>1</v>
      </c>
      <c r="F54" s="9">
        <f>Y8</f>
        <v>0</v>
      </c>
      <c r="G54" s="200">
        <f>AD8</f>
        <v>0</v>
      </c>
      <c r="H54" s="234">
        <f t="shared" si="58"/>
        <v>0</v>
      </c>
      <c r="I54" s="200">
        <f>AN8</f>
        <v>0</v>
      </c>
      <c r="J54" s="200">
        <f>AS8</f>
        <v>0</v>
      </c>
      <c r="K54" s="200">
        <f t="shared" si="55"/>
        <v>0</v>
      </c>
      <c r="L54" s="200">
        <f t="shared" si="55"/>
        <v>0</v>
      </c>
      <c r="M54" s="200">
        <f t="shared" si="59"/>
        <v>0</v>
      </c>
      <c r="N54" s="200">
        <f t="shared" si="60"/>
        <v>0</v>
      </c>
      <c r="O54" s="364" t="str">
        <f>_xlfn.IFNA(VLOOKUP(A54,$W$52:$Y$86,2,0),"0%")</f>
        <v>0%</v>
      </c>
      <c r="P54" s="211">
        <f>IFERROR(P53/P52,0)</f>
        <v>1</v>
      </c>
      <c r="Q54" s="88">
        <f>IFERROR(Q53/Q52,0)</f>
        <v>1</v>
      </c>
      <c r="R54" s="88">
        <f t="shared" ref="R54" si="61">IFERROR(R53/R52,0)</f>
        <v>0</v>
      </c>
      <c r="S54" s="88">
        <f t="shared" ref="S54:T54" si="62">IFERROR(S53/S52,0)</f>
        <v>1</v>
      </c>
      <c r="T54" s="88">
        <f t="shared" si="62"/>
        <v>0</v>
      </c>
      <c r="U54" s="88"/>
      <c r="W54" s="232" t="s">
        <v>59</v>
      </c>
      <c r="X54" s="9">
        <f>IF(Y54=0%,0%,(Z54*$Z$52-$Y$52*Y54)/$X$52)</f>
        <v>0</v>
      </c>
      <c r="Y54" s="9"/>
      <c r="Z54" s="9"/>
      <c r="AC54" s="359"/>
    </row>
    <row r="55" spans="1:30" ht="21" x14ac:dyDescent="0.15">
      <c r="A55" s="231" t="s">
        <v>59</v>
      </c>
      <c r="B55" s="215">
        <f t="shared" ref="B55:B91" si="63">H9</f>
        <v>0.9580374476243092</v>
      </c>
      <c r="C55" s="215">
        <f t="shared" ref="C55:C91" si="64">M9</f>
        <v>0.9580374476243092</v>
      </c>
      <c r="D55" s="215">
        <f t="shared" ref="D55:D91" si="65">R9</f>
        <v>0.9580374476243092</v>
      </c>
      <c r="E55" s="215">
        <f t="shared" ref="E55:E91" si="66">W9</f>
        <v>0.9580374476243092</v>
      </c>
      <c r="F55" s="215">
        <f t="shared" ref="F55:F91" si="67">AB9</f>
        <v>0.9580374476243092</v>
      </c>
      <c r="G55" s="216">
        <f t="shared" ref="G55:G91" si="68">AG9</f>
        <v>0.96003624762430917</v>
      </c>
      <c r="H55" s="216">
        <f>AL9</f>
        <v>0.96003624762430917</v>
      </c>
      <c r="I55" s="216">
        <f t="shared" ref="I55:I93" si="69">AQ9</f>
        <v>0.96003624762430917</v>
      </c>
      <c r="J55" s="216">
        <f t="shared" ref="J55:J93" si="70">AV9</f>
        <v>0.96003624762430917</v>
      </c>
      <c r="K55" s="216">
        <f t="shared" ref="K55:K93" si="71">BA9</f>
        <v>0.96003624762430917</v>
      </c>
      <c r="L55" s="216">
        <f t="shared" ref="L55:L93" si="72">BF9</f>
        <v>0.96003624762430917</v>
      </c>
      <c r="M55" s="216">
        <f>BK9</f>
        <v>0.96003624762430917</v>
      </c>
      <c r="N55" s="216">
        <f>BP9</f>
        <v>0.96003624762430917</v>
      </c>
      <c r="O55" s="366">
        <f>_xlfn.IFNA(VLOOKUP(A55,$W$54:$Y$88,2,0),"0%")</f>
        <v>0</v>
      </c>
      <c r="P55" s="212">
        <f t="shared" ref="P55:R70" si="73">IF(P$53=0,0%,SUMPRODUCT(($B$50:$O$50=P$50)*$B$53:$O$53*$B55:$O55)/P$53)</f>
        <v>0.9580374476243092</v>
      </c>
      <c r="Q55" s="96">
        <f t="shared" si="73"/>
        <v>0.9580374476243092</v>
      </c>
      <c r="R55" s="96">
        <f t="shared" si="73"/>
        <v>0</v>
      </c>
      <c r="S55" s="96">
        <f t="shared" ref="S55:T70" si="74">IF(S$53=0,0%,SUMPRODUCT(($B$50:$O$50=S$50)*$B$53:$O$53*$B55:$O55)/S$53)</f>
        <v>0.9580374476243092</v>
      </c>
      <c r="T55" s="96">
        <f>IF(T$53=0,0%,SUMPRODUCT(($B$50:$O$50=T$50)*$B$53:$O$53*$B55:$O55)/T$53)</f>
        <v>0</v>
      </c>
      <c r="U55" s="96"/>
      <c r="W55" s="89"/>
      <c r="X55" s="89"/>
      <c r="AA55" s="154"/>
    </row>
    <row r="56" spans="1:30" ht="21" x14ac:dyDescent="0.15">
      <c r="A56" s="232" t="s">
        <v>33</v>
      </c>
      <c r="B56" s="8">
        <f t="shared" si="63"/>
        <v>0.9580374476243092</v>
      </c>
      <c r="C56" s="8">
        <f t="shared" si="64"/>
        <v>0.9580374476243092</v>
      </c>
      <c r="D56" s="8">
        <f t="shared" si="65"/>
        <v>0.9580374476243092</v>
      </c>
      <c r="E56" s="8">
        <f t="shared" si="66"/>
        <v>0.9580374476243092</v>
      </c>
      <c r="F56" s="8">
        <f t="shared" si="67"/>
        <v>0.9580374476243092</v>
      </c>
      <c r="G56" s="201">
        <f t="shared" si="68"/>
        <v>0.96003624762430917</v>
      </c>
      <c r="H56" s="201">
        <f t="shared" ref="H56:H93" si="75">AL10</f>
        <v>0.96003624762430917</v>
      </c>
      <c r="I56" s="201">
        <f t="shared" si="69"/>
        <v>0.96003624762430917</v>
      </c>
      <c r="J56" s="201">
        <f t="shared" si="70"/>
        <v>0.96003624762430917</v>
      </c>
      <c r="K56" s="201">
        <f t="shared" si="71"/>
        <v>0.96003624762430917</v>
      </c>
      <c r="L56" s="201">
        <f t="shared" si="72"/>
        <v>0.96003624762430917</v>
      </c>
      <c r="M56" s="201">
        <f>BK10</f>
        <v>0.96003624762430917</v>
      </c>
      <c r="N56" s="201">
        <f>BP10</f>
        <v>0.96003624762430917</v>
      </c>
      <c r="O56" s="366">
        <f>O55</f>
        <v>0</v>
      </c>
      <c r="P56" s="212">
        <f t="shared" si="73"/>
        <v>0.9580374476243092</v>
      </c>
      <c r="Q56" s="96">
        <f t="shared" si="73"/>
        <v>0.9580374476243092</v>
      </c>
      <c r="R56" s="96">
        <f t="shared" si="73"/>
        <v>0</v>
      </c>
      <c r="S56" s="96">
        <f t="shared" si="74"/>
        <v>0.9580374476243092</v>
      </c>
      <c r="T56" s="96">
        <f t="shared" si="74"/>
        <v>0</v>
      </c>
      <c r="U56" s="96"/>
      <c r="AA56" s="154"/>
    </row>
    <row r="57" spans="1:30" x14ac:dyDescent="0.15">
      <c r="A57" s="39" t="s">
        <v>32</v>
      </c>
      <c r="B57" s="90">
        <f t="shared" si="63"/>
        <v>0.96484916030822931</v>
      </c>
      <c r="C57" s="90">
        <f t="shared" si="64"/>
        <v>0.96484916030822931</v>
      </c>
      <c r="D57" s="90">
        <f t="shared" si="65"/>
        <v>0.96484916030822931</v>
      </c>
      <c r="E57" s="90">
        <f t="shared" si="66"/>
        <v>0.96484916030822931</v>
      </c>
      <c r="F57" s="90">
        <f t="shared" si="67"/>
        <v>0.96484916030822931</v>
      </c>
      <c r="G57" s="202">
        <f t="shared" si="68"/>
        <v>0.96684716030822926</v>
      </c>
      <c r="H57" s="202">
        <f t="shared" si="75"/>
        <v>0.96684716030822926</v>
      </c>
      <c r="I57" s="202">
        <f t="shared" si="69"/>
        <v>0.96684716030822926</v>
      </c>
      <c r="J57" s="202">
        <f t="shared" si="70"/>
        <v>0.96684716030822926</v>
      </c>
      <c r="K57" s="202">
        <f t="shared" si="71"/>
        <v>0.96684716030822926</v>
      </c>
      <c r="L57" s="202">
        <f t="shared" si="72"/>
        <v>0.96684716030822926</v>
      </c>
      <c r="M57" s="202">
        <f t="shared" ref="M57:M93" si="76">BK11</f>
        <v>0.96684716030822926</v>
      </c>
      <c r="N57" s="202">
        <f t="shared" ref="N57:N93" si="77">BP11</f>
        <v>0.96684716030822926</v>
      </c>
      <c r="O57" s="366">
        <f>O58*99.9%</f>
        <v>0</v>
      </c>
      <c r="P57" s="223">
        <f>IF(P$53=0,0%,SUMPRODUCT(($B$50:$O$50=P$50)*$B$53:$O$53*$B57:$O57)/P$53)</f>
        <v>0.96484916030822931</v>
      </c>
      <c r="Q57" s="224">
        <f t="shared" si="73"/>
        <v>0.96484916030822931</v>
      </c>
      <c r="R57" s="224">
        <f t="shared" si="73"/>
        <v>0</v>
      </c>
      <c r="S57" s="224">
        <f t="shared" si="74"/>
        <v>0.96484916030822931</v>
      </c>
      <c r="T57" s="224">
        <f t="shared" si="74"/>
        <v>0</v>
      </c>
      <c r="U57" s="224"/>
      <c r="W57" s="97" t="s">
        <v>60</v>
      </c>
      <c r="X57" s="9">
        <f>IF(IF(Y57=0%,0%,(Z57*$Z$52-$Y$52*Y57)/$X$52)&gt;100%,"100%",IF(Y57=0%,0%,(Z57*$Z$52-$Y$52*Y57)/$X$52))</f>
        <v>0</v>
      </c>
      <c r="Y57" s="154"/>
      <c r="Z57" s="178"/>
      <c r="AA57" s="154"/>
    </row>
    <row r="58" spans="1:30" x14ac:dyDescent="0.35">
      <c r="A58" s="40" t="s">
        <v>60</v>
      </c>
      <c r="B58" s="91">
        <f t="shared" si="63"/>
        <v>0.96581497528351268</v>
      </c>
      <c r="C58" s="91">
        <f t="shared" si="64"/>
        <v>0.96581497528351268</v>
      </c>
      <c r="D58" s="91">
        <f t="shared" si="65"/>
        <v>0.96581497528351268</v>
      </c>
      <c r="E58" s="91">
        <f t="shared" si="66"/>
        <v>0.96581497528351268</v>
      </c>
      <c r="F58" s="91">
        <f t="shared" si="67"/>
        <v>0.96581497528351268</v>
      </c>
      <c r="G58" s="203">
        <f t="shared" si="68"/>
        <v>0.96781497528351268</v>
      </c>
      <c r="H58" s="203">
        <f t="shared" si="75"/>
        <v>0.96781497528351268</v>
      </c>
      <c r="I58" s="203">
        <f t="shared" si="69"/>
        <v>0.96781497528351268</v>
      </c>
      <c r="J58" s="203">
        <f t="shared" si="70"/>
        <v>0.96781497528351268</v>
      </c>
      <c r="K58" s="203">
        <f t="shared" si="71"/>
        <v>0.96781497528351268</v>
      </c>
      <c r="L58" s="203">
        <f t="shared" si="72"/>
        <v>0.96781497528351268</v>
      </c>
      <c r="M58" s="203">
        <f t="shared" si="76"/>
        <v>0.96781497528351268</v>
      </c>
      <c r="N58" s="203">
        <f t="shared" si="77"/>
        <v>0.96781497528351268</v>
      </c>
      <c r="O58" s="366">
        <f>_xlfn.IFNA(VLOOKUP(A58,$W$52:$Y$86,2,0),"0%")</f>
        <v>0</v>
      </c>
      <c r="P58" s="223">
        <f t="shared" si="73"/>
        <v>0.96581497528351279</v>
      </c>
      <c r="Q58" s="224">
        <f t="shared" si="73"/>
        <v>0.96581497528351257</v>
      </c>
      <c r="R58" s="224">
        <f t="shared" si="73"/>
        <v>0</v>
      </c>
      <c r="S58" s="224">
        <f t="shared" si="74"/>
        <v>0.96581497528351268</v>
      </c>
      <c r="T58" s="224">
        <f t="shared" si="74"/>
        <v>0</v>
      </c>
      <c r="U58" s="224"/>
      <c r="W58" s="97" t="s">
        <v>61</v>
      </c>
      <c r="X58" s="9">
        <f t="shared" ref="X58:X60" si="78">IF(IF(Y58=0%,0%,(Z58*$Z$52-$Y$52*Y58)/$X$52)&gt;100%,"100%",IF(Y58=0%,0%,(Z58*$Z$52-$Y$52*Y58)/$X$52))</f>
        <v>0</v>
      </c>
      <c r="Y58" s="154"/>
      <c r="Z58" s="178"/>
      <c r="AA58" s="154"/>
    </row>
    <row r="59" spans="1:30" x14ac:dyDescent="0.15">
      <c r="A59" s="42" t="s">
        <v>42</v>
      </c>
      <c r="B59" s="53">
        <f t="shared" si="63"/>
        <v>6.4117476010468162E-3</v>
      </c>
      <c r="C59" s="53">
        <f t="shared" si="64"/>
        <v>6.4117476010468162E-3</v>
      </c>
      <c r="D59" s="53">
        <f t="shared" si="65"/>
        <v>6.4117476010468162E-3</v>
      </c>
      <c r="E59" s="53">
        <f t="shared" si="66"/>
        <v>6.4117476010468162E-3</v>
      </c>
      <c r="F59" s="53">
        <f t="shared" si="67"/>
        <v>6.4117476010468162E-3</v>
      </c>
      <c r="G59" s="204">
        <f t="shared" si="68"/>
        <v>6.4117476010468162E-3</v>
      </c>
      <c r="H59" s="204">
        <f t="shared" si="75"/>
        <v>6.4117476010468162E-3</v>
      </c>
      <c r="I59" s="204">
        <f t="shared" si="69"/>
        <v>6.4117476010468162E-3</v>
      </c>
      <c r="J59" s="204">
        <f t="shared" si="70"/>
        <v>6.4117476010468162E-3</v>
      </c>
      <c r="K59" s="204">
        <f t="shared" si="71"/>
        <v>6.4117476010468162E-3</v>
      </c>
      <c r="L59" s="204">
        <f t="shared" si="72"/>
        <v>6.4117476010468162E-3</v>
      </c>
      <c r="M59" s="204">
        <f t="shared" si="76"/>
        <v>6.4117476010468162E-3</v>
      </c>
      <c r="N59" s="204">
        <f t="shared" si="77"/>
        <v>6.4117476010468162E-3</v>
      </c>
      <c r="O59" s="366" t="str">
        <f>_xlfn.IFNA(VLOOKUP(A59,$W$52:$Y$86,2,0),"0%")</f>
        <v>0%</v>
      </c>
      <c r="P59" s="213">
        <f t="shared" si="73"/>
        <v>6.4117476010468154E-3</v>
      </c>
      <c r="Q59" s="92">
        <f t="shared" si="73"/>
        <v>6.4117476010468162E-3</v>
      </c>
      <c r="R59" s="92">
        <f t="shared" si="73"/>
        <v>0</v>
      </c>
      <c r="S59" s="92">
        <f t="shared" si="74"/>
        <v>6.4117476010468162E-3</v>
      </c>
      <c r="T59" s="92">
        <f t="shared" si="74"/>
        <v>0</v>
      </c>
      <c r="U59" s="92"/>
      <c r="W59" s="97" t="s">
        <v>62</v>
      </c>
      <c r="X59" s="9">
        <f t="shared" si="78"/>
        <v>0</v>
      </c>
      <c r="Y59" s="154"/>
      <c r="Z59" s="178"/>
      <c r="AA59" s="154"/>
    </row>
    <row r="60" spans="1:30" x14ac:dyDescent="0.15">
      <c r="A60" s="42" t="s">
        <v>43</v>
      </c>
      <c r="B60" s="53">
        <f t="shared" si="63"/>
        <v>1.2314626344867694E-2</v>
      </c>
      <c r="C60" s="53">
        <f t="shared" si="64"/>
        <v>1.2314626344867694E-2</v>
      </c>
      <c r="D60" s="53">
        <f t="shared" si="65"/>
        <v>1.2314626344867694E-2</v>
      </c>
      <c r="E60" s="53">
        <f t="shared" si="66"/>
        <v>1.2314626344867694E-2</v>
      </c>
      <c r="F60" s="53">
        <f t="shared" si="67"/>
        <v>1.2314626344867694E-2</v>
      </c>
      <c r="G60" s="204">
        <f t="shared" si="68"/>
        <v>1.0314626344867694E-2</v>
      </c>
      <c r="H60" s="204">
        <f t="shared" si="75"/>
        <v>1.0314626344867694E-2</v>
      </c>
      <c r="I60" s="204">
        <f t="shared" si="69"/>
        <v>1.0314626344867694E-2</v>
      </c>
      <c r="J60" s="204">
        <f t="shared" si="70"/>
        <v>1.0314626344867694E-2</v>
      </c>
      <c r="K60" s="204">
        <f t="shared" si="71"/>
        <v>1.0314626344867694E-2</v>
      </c>
      <c r="L60" s="204">
        <f t="shared" si="72"/>
        <v>1.0314626344867694E-2</v>
      </c>
      <c r="M60" s="204">
        <f t="shared" si="76"/>
        <v>1.0314626344867694E-2</v>
      </c>
      <c r="N60" s="204">
        <f t="shared" si="77"/>
        <v>1.0314626344867694E-2</v>
      </c>
      <c r="O60" s="366" t="str">
        <f t="shared" ref="O60:O65" si="79">_xlfn.IFNA(VLOOKUP(A60,$W$52:$Y$86,2,0),"0%")</f>
        <v>0%</v>
      </c>
      <c r="P60" s="213">
        <f t="shared" si="73"/>
        <v>1.2314626344867692E-2</v>
      </c>
      <c r="Q60" s="92">
        <f t="shared" si="73"/>
        <v>1.2314626344867694E-2</v>
      </c>
      <c r="R60" s="92">
        <f t="shared" si="73"/>
        <v>0</v>
      </c>
      <c r="S60" s="92">
        <f t="shared" si="74"/>
        <v>1.2314626344867694E-2</v>
      </c>
      <c r="T60" s="92">
        <f t="shared" si="74"/>
        <v>0</v>
      </c>
      <c r="U60" s="92"/>
      <c r="W60" s="97" t="s">
        <v>63</v>
      </c>
      <c r="X60" s="9">
        <f t="shared" si="78"/>
        <v>0</v>
      </c>
      <c r="Y60" s="154"/>
      <c r="Z60" s="178"/>
      <c r="AA60" s="154"/>
    </row>
    <row r="61" spans="1:30" x14ac:dyDescent="0.15">
      <c r="A61" s="42" t="s">
        <v>44</v>
      </c>
      <c r="B61" s="53">
        <f t="shared" si="63"/>
        <v>4.7470194824076771E-3</v>
      </c>
      <c r="C61" s="53">
        <f t="shared" si="64"/>
        <v>4.7470194824076771E-3</v>
      </c>
      <c r="D61" s="53">
        <f t="shared" si="65"/>
        <v>4.7470194824076771E-3</v>
      </c>
      <c r="E61" s="53">
        <f t="shared" si="66"/>
        <v>4.7470194824076771E-3</v>
      </c>
      <c r="F61" s="53">
        <f t="shared" si="67"/>
        <v>4.7470194824076771E-3</v>
      </c>
      <c r="G61" s="204">
        <f t="shared" si="68"/>
        <v>4.7470194824076771E-3</v>
      </c>
      <c r="H61" s="204">
        <f t="shared" si="75"/>
        <v>4.7470194824076771E-3</v>
      </c>
      <c r="I61" s="204">
        <f t="shared" si="69"/>
        <v>4.7470194824076771E-3</v>
      </c>
      <c r="J61" s="204">
        <f t="shared" si="70"/>
        <v>4.7470194824076771E-3</v>
      </c>
      <c r="K61" s="204">
        <f t="shared" si="71"/>
        <v>4.7470194824076771E-3</v>
      </c>
      <c r="L61" s="204">
        <f t="shared" si="72"/>
        <v>4.7470194824076771E-3</v>
      </c>
      <c r="M61" s="204">
        <f t="shared" si="76"/>
        <v>4.7470194824076771E-3</v>
      </c>
      <c r="N61" s="204">
        <f t="shared" si="77"/>
        <v>4.7470194824076771E-3</v>
      </c>
      <c r="O61" s="366" t="str">
        <f t="shared" si="79"/>
        <v>0%</v>
      </c>
      <c r="P61" s="213">
        <f t="shared" si="73"/>
        <v>4.7470194824076771E-3</v>
      </c>
      <c r="Q61" s="92">
        <f t="shared" si="73"/>
        <v>4.7470194824076771E-3</v>
      </c>
      <c r="R61" s="92">
        <f t="shared" si="73"/>
        <v>0</v>
      </c>
      <c r="S61" s="92">
        <f t="shared" si="74"/>
        <v>4.7470194824076771E-3</v>
      </c>
      <c r="T61" s="92">
        <f t="shared" si="74"/>
        <v>0</v>
      </c>
      <c r="U61" s="92"/>
      <c r="AA61" s="154"/>
    </row>
    <row r="62" spans="1:30" x14ac:dyDescent="0.15">
      <c r="A62" s="53" t="s">
        <v>45</v>
      </c>
      <c r="B62" s="53">
        <f t="shared" si="63"/>
        <v>6.0846176214015705E-3</v>
      </c>
      <c r="C62" s="53">
        <f t="shared" si="64"/>
        <v>6.0846176214015705E-3</v>
      </c>
      <c r="D62" s="53">
        <f t="shared" si="65"/>
        <v>6.0846176214015705E-3</v>
      </c>
      <c r="E62" s="53">
        <f t="shared" si="66"/>
        <v>6.0846176214015705E-3</v>
      </c>
      <c r="F62" s="53">
        <f t="shared" si="67"/>
        <v>6.0846176214015705E-3</v>
      </c>
      <c r="G62" s="204">
        <f t="shared" si="68"/>
        <v>6.0846176214015705E-3</v>
      </c>
      <c r="H62" s="204">
        <f t="shared" si="75"/>
        <v>6.0846176214015705E-3</v>
      </c>
      <c r="I62" s="204">
        <f t="shared" si="69"/>
        <v>6.0846176214015705E-3</v>
      </c>
      <c r="J62" s="204">
        <f t="shared" si="70"/>
        <v>6.0846176214015705E-3</v>
      </c>
      <c r="K62" s="204">
        <f t="shared" si="71"/>
        <v>6.0846176214015705E-3</v>
      </c>
      <c r="L62" s="204">
        <f t="shared" si="72"/>
        <v>6.0846176214015705E-3</v>
      </c>
      <c r="M62" s="204">
        <f t="shared" si="76"/>
        <v>6.0846176214015705E-3</v>
      </c>
      <c r="N62" s="204">
        <f t="shared" si="77"/>
        <v>6.0846176214015705E-3</v>
      </c>
      <c r="O62" s="366" t="str">
        <f t="shared" si="79"/>
        <v>0%</v>
      </c>
      <c r="P62" s="213">
        <f t="shared" si="73"/>
        <v>6.0846176214015705E-3</v>
      </c>
      <c r="Q62" s="92">
        <f t="shared" si="73"/>
        <v>6.0846176214015713E-3</v>
      </c>
      <c r="R62" s="92">
        <f t="shared" si="73"/>
        <v>0</v>
      </c>
      <c r="S62" s="92">
        <f t="shared" si="74"/>
        <v>6.0846176214015705E-3</v>
      </c>
      <c r="T62" s="92">
        <f t="shared" si="74"/>
        <v>0</v>
      </c>
      <c r="U62" s="92"/>
      <c r="AA62" s="154"/>
    </row>
    <row r="63" spans="1:30" x14ac:dyDescent="0.15">
      <c r="A63" s="42" t="s">
        <v>46</v>
      </c>
      <c r="B63" s="53">
        <f t="shared" si="63"/>
        <v>2.6679267228845597E-3</v>
      </c>
      <c r="C63" s="53">
        <f t="shared" si="64"/>
        <v>2.6679267228845597E-3</v>
      </c>
      <c r="D63" s="53">
        <f t="shared" si="65"/>
        <v>2.6679267228845597E-3</v>
      </c>
      <c r="E63" s="53">
        <f t="shared" si="66"/>
        <v>2.6679267228845597E-3</v>
      </c>
      <c r="F63" s="53">
        <f t="shared" si="67"/>
        <v>2.6679267228845597E-3</v>
      </c>
      <c r="G63" s="204">
        <f t="shared" si="68"/>
        <v>2.6679267228845597E-3</v>
      </c>
      <c r="H63" s="204">
        <f t="shared" si="75"/>
        <v>2.6679267228845597E-3</v>
      </c>
      <c r="I63" s="204">
        <f t="shared" si="69"/>
        <v>2.6679267228845597E-3</v>
      </c>
      <c r="J63" s="204">
        <f t="shared" si="70"/>
        <v>2.6679267228845597E-3</v>
      </c>
      <c r="K63" s="204">
        <f t="shared" si="71"/>
        <v>2.6679267228845597E-3</v>
      </c>
      <c r="L63" s="204">
        <f t="shared" si="72"/>
        <v>2.6679267228845597E-3</v>
      </c>
      <c r="M63" s="204">
        <f t="shared" si="76"/>
        <v>2.6679267228845597E-3</v>
      </c>
      <c r="N63" s="204">
        <f t="shared" si="77"/>
        <v>2.6679267228845597E-3</v>
      </c>
      <c r="O63" s="366" t="str">
        <f t="shared" si="79"/>
        <v>0%</v>
      </c>
      <c r="P63" s="213">
        <f t="shared" si="73"/>
        <v>2.6679267228845597E-3</v>
      </c>
      <c r="Q63" s="92">
        <f t="shared" si="73"/>
        <v>2.6679267228845597E-3</v>
      </c>
      <c r="R63" s="92">
        <f t="shared" si="73"/>
        <v>0</v>
      </c>
      <c r="S63" s="92">
        <f t="shared" si="74"/>
        <v>2.6679267228845597E-3</v>
      </c>
      <c r="T63" s="92">
        <f t="shared" si="74"/>
        <v>0</v>
      </c>
      <c r="U63" s="92"/>
      <c r="AA63" s="154"/>
    </row>
    <row r="64" spans="1:30" x14ac:dyDescent="0.15">
      <c r="A64" s="42" t="s">
        <v>47</v>
      </c>
      <c r="B64" s="53">
        <f t="shared" si="63"/>
        <v>1.9590869438790345E-3</v>
      </c>
      <c r="C64" s="53">
        <f t="shared" si="64"/>
        <v>1.9590869438790345E-3</v>
      </c>
      <c r="D64" s="53">
        <f t="shared" si="65"/>
        <v>1.9590869438790345E-3</v>
      </c>
      <c r="E64" s="53">
        <f t="shared" si="66"/>
        <v>1.9590869438790345E-3</v>
      </c>
      <c r="F64" s="53">
        <f t="shared" si="67"/>
        <v>1.9590869438790345E-3</v>
      </c>
      <c r="G64" s="204">
        <f t="shared" si="68"/>
        <v>1.9590869438790345E-3</v>
      </c>
      <c r="H64" s="204">
        <f t="shared" si="75"/>
        <v>1.9590869438790345E-3</v>
      </c>
      <c r="I64" s="204">
        <f t="shared" si="69"/>
        <v>1.9590869438790345E-3</v>
      </c>
      <c r="J64" s="204">
        <f t="shared" si="70"/>
        <v>1.9590869438790345E-3</v>
      </c>
      <c r="K64" s="204">
        <f t="shared" si="71"/>
        <v>1.9590869438790345E-3</v>
      </c>
      <c r="L64" s="204">
        <f t="shared" si="72"/>
        <v>1.9590869438790345E-3</v>
      </c>
      <c r="M64" s="204">
        <f t="shared" si="76"/>
        <v>1.9590869438790345E-3</v>
      </c>
      <c r="N64" s="204">
        <f t="shared" si="77"/>
        <v>1.9590869438790345E-3</v>
      </c>
      <c r="O64" s="366" t="str">
        <f t="shared" si="79"/>
        <v>0%</v>
      </c>
      <c r="P64" s="213">
        <f t="shared" si="73"/>
        <v>1.9590869438790345E-3</v>
      </c>
      <c r="Q64" s="92">
        <f t="shared" si="73"/>
        <v>1.9590869438790345E-3</v>
      </c>
      <c r="R64" s="92">
        <f t="shared" si="73"/>
        <v>0</v>
      </c>
      <c r="S64" s="92">
        <f t="shared" si="74"/>
        <v>1.9590869438790345E-3</v>
      </c>
      <c r="T64" s="92">
        <f t="shared" si="74"/>
        <v>0</v>
      </c>
      <c r="U64" s="92"/>
      <c r="AA64" s="154"/>
    </row>
    <row r="65" spans="1:27" x14ac:dyDescent="0.15">
      <c r="A65" s="61" t="s">
        <v>31</v>
      </c>
      <c r="B65" s="61">
        <f t="shared" si="63"/>
        <v>0</v>
      </c>
      <c r="C65" s="61">
        <f t="shared" si="64"/>
        <v>0</v>
      </c>
      <c r="D65" s="61">
        <f t="shared" si="65"/>
        <v>0</v>
      </c>
      <c r="E65" s="61">
        <f t="shared" si="66"/>
        <v>0</v>
      </c>
      <c r="F65" s="61">
        <f t="shared" si="67"/>
        <v>0</v>
      </c>
      <c r="G65" s="205">
        <f t="shared" si="68"/>
        <v>0</v>
      </c>
      <c r="H65" s="205">
        <f t="shared" si="75"/>
        <v>0</v>
      </c>
      <c r="I65" s="205">
        <f t="shared" si="69"/>
        <v>0</v>
      </c>
      <c r="J65" s="205">
        <f t="shared" si="70"/>
        <v>0</v>
      </c>
      <c r="K65" s="205">
        <f t="shared" si="71"/>
        <v>0</v>
      </c>
      <c r="L65" s="205">
        <f t="shared" si="72"/>
        <v>0</v>
      </c>
      <c r="M65" s="205">
        <f t="shared" si="76"/>
        <v>0</v>
      </c>
      <c r="N65" s="205">
        <f t="shared" si="77"/>
        <v>0</v>
      </c>
      <c r="O65" s="366" t="str">
        <f t="shared" si="79"/>
        <v>0%</v>
      </c>
      <c r="P65" s="213">
        <f t="shared" si="73"/>
        <v>0</v>
      </c>
      <c r="Q65" s="92">
        <f t="shared" si="73"/>
        <v>0</v>
      </c>
      <c r="R65" s="92">
        <f t="shared" si="73"/>
        <v>0</v>
      </c>
      <c r="S65" s="92">
        <f t="shared" si="74"/>
        <v>0</v>
      </c>
      <c r="T65" s="92">
        <f t="shared" si="74"/>
        <v>0</v>
      </c>
      <c r="U65" s="92"/>
      <c r="AA65" s="154"/>
    </row>
    <row r="66" spans="1:27" x14ac:dyDescent="0.15">
      <c r="A66" s="65" t="s">
        <v>30</v>
      </c>
      <c r="B66" s="90">
        <f t="shared" si="63"/>
        <v>0.99486775952311723</v>
      </c>
      <c r="C66" s="90">
        <f t="shared" si="64"/>
        <v>0.99486775952311723</v>
      </c>
      <c r="D66" s="90">
        <f t="shared" si="65"/>
        <v>0.99486775952311723</v>
      </c>
      <c r="E66" s="90">
        <f t="shared" si="66"/>
        <v>0.99486775952311723</v>
      </c>
      <c r="F66" s="90">
        <f t="shared" si="67"/>
        <v>0.99486775952311723</v>
      </c>
      <c r="G66" s="202">
        <f t="shared" si="68"/>
        <v>0.99486775952311723</v>
      </c>
      <c r="H66" s="202">
        <f t="shared" si="75"/>
        <v>0.99486775952311723</v>
      </c>
      <c r="I66" s="202">
        <f t="shared" si="69"/>
        <v>0.99486775952311723</v>
      </c>
      <c r="J66" s="202">
        <f t="shared" si="70"/>
        <v>0.99486775952311723</v>
      </c>
      <c r="K66" s="202">
        <f t="shared" si="71"/>
        <v>0.99486775952311723</v>
      </c>
      <c r="L66" s="202">
        <f t="shared" si="72"/>
        <v>0.99486775952311723</v>
      </c>
      <c r="M66" s="202">
        <f t="shared" si="76"/>
        <v>0.99486775952311723</v>
      </c>
      <c r="N66" s="202">
        <f t="shared" si="77"/>
        <v>0.99486775952311723</v>
      </c>
      <c r="O66" s="366">
        <f>O67*99.9%</f>
        <v>0</v>
      </c>
      <c r="P66" s="225">
        <f t="shared" si="73"/>
        <v>0.99486775952311735</v>
      </c>
      <c r="Q66" s="226">
        <f t="shared" si="73"/>
        <v>0.99486775952311735</v>
      </c>
      <c r="R66" s="226">
        <f t="shared" si="73"/>
        <v>0</v>
      </c>
      <c r="S66" s="226">
        <f t="shared" si="74"/>
        <v>0.99486775952311723</v>
      </c>
      <c r="T66" s="226">
        <f t="shared" si="74"/>
        <v>0</v>
      </c>
      <c r="U66" s="226"/>
      <c r="AA66" s="154"/>
    </row>
    <row r="67" spans="1:27" x14ac:dyDescent="0.35">
      <c r="A67" s="40" t="s">
        <v>456</v>
      </c>
      <c r="B67" s="91">
        <f t="shared" si="63"/>
        <v>0.99586362314626342</v>
      </c>
      <c r="C67" s="91">
        <f t="shared" si="64"/>
        <v>0.99586362314626342</v>
      </c>
      <c r="D67" s="91">
        <f t="shared" si="65"/>
        <v>0.99586362314626342</v>
      </c>
      <c r="E67" s="91">
        <f t="shared" si="66"/>
        <v>0.99586362314626342</v>
      </c>
      <c r="F67" s="91">
        <f t="shared" si="67"/>
        <v>0.99586362314626342</v>
      </c>
      <c r="G67" s="203">
        <f t="shared" si="68"/>
        <v>0.99586362314626342</v>
      </c>
      <c r="H67" s="203">
        <f t="shared" si="75"/>
        <v>0.99586362314626342</v>
      </c>
      <c r="I67" s="203">
        <f t="shared" si="69"/>
        <v>0.99586362314626342</v>
      </c>
      <c r="J67" s="203">
        <f t="shared" si="70"/>
        <v>0.99586362314626342</v>
      </c>
      <c r="K67" s="203">
        <f t="shared" si="71"/>
        <v>0.99586362314626342</v>
      </c>
      <c r="L67" s="203">
        <f t="shared" si="72"/>
        <v>0.99586362314626342</v>
      </c>
      <c r="M67" s="203">
        <f t="shared" si="76"/>
        <v>0.99586362314626342</v>
      </c>
      <c r="N67" s="203">
        <f t="shared" si="77"/>
        <v>0.99586362314626342</v>
      </c>
      <c r="O67" s="366">
        <f t="shared" ref="O67:O74" si="80">_xlfn.IFNA(VLOOKUP(A67,$W$52:$Y$86,2,0),"0%")</f>
        <v>0</v>
      </c>
      <c r="P67" s="225">
        <f t="shared" si="73"/>
        <v>0.99586362314626342</v>
      </c>
      <c r="Q67" s="226">
        <f t="shared" si="73"/>
        <v>0.99586362314626353</v>
      </c>
      <c r="R67" s="226">
        <f t="shared" si="73"/>
        <v>0</v>
      </c>
      <c r="S67" s="226">
        <f t="shared" si="74"/>
        <v>0.99586362314626342</v>
      </c>
      <c r="T67" s="226">
        <f t="shared" si="74"/>
        <v>0</v>
      </c>
      <c r="U67" s="226"/>
      <c r="AA67" s="154"/>
    </row>
    <row r="68" spans="1:27" x14ac:dyDescent="0.15">
      <c r="A68" s="42" t="s">
        <v>48</v>
      </c>
      <c r="B68" s="53">
        <f t="shared" si="63"/>
        <v>2.0500145391102063E-3</v>
      </c>
      <c r="C68" s="53">
        <f t="shared" si="64"/>
        <v>2.0500145391102063E-3</v>
      </c>
      <c r="D68" s="53">
        <f t="shared" si="65"/>
        <v>2.0500145391102063E-3</v>
      </c>
      <c r="E68" s="53">
        <f t="shared" si="66"/>
        <v>2.0500145391102063E-3</v>
      </c>
      <c r="F68" s="53">
        <f t="shared" si="67"/>
        <v>2.0500145391102063E-3</v>
      </c>
      <c r="G68" s="204">
        <f t="shared" si="68"/>
        <v>2.0500145391102063E-3</v>
      </c>
      <c r="H68" s="204">
        <f t="shared" si="75"/>
        <v>2.0500145391102063E-3</v>
      </c>
      <c r="I68" s="204">
        <f t="shared" si="69"/>
        <v>2.0500145391102063E-3</v>
      </c>
      <c r="J68" s="204">
        <f t="shared" si="70"/>
        <v>2.0500145391102063E-3</v>
      </c>
      <c r="K68" s="204">
        <f t="shared" si="71"/>
        <v>2.0500145391102063E-3</v>
      </c>
      <c r="L68" s="204">
        <f t="shared" si="72"/>
        <v>2.0500145391102063E-3</v>
      </c>
      <c r="M68" s="204">
        <f t="shared" si="76"/>
        <v>2.0500145391102063E-3</v>
      </c>
      <c r="N68" s="204">
        <f t="shared" si="77"/>
        <v>2.0500145391102063E-3</v>
      </c>
      <c r="O68" s="366" t="str">
        <f t="shared" si="80"/>
        <v>0%</v>
      </c>
      <c r="P68" s="213">
        <f t="shared" si="73"/>
        <v>2.0500145391102063E-3</v>
      </c>
      <c r="Q68" s="92">
        <f t="shared" si="73"/>
        <v>2.0500145391102063E-3</v>
      </c>
      <c r="R68" s="92">
        <f t="shared" si="73"/>
        <v>0</v>
      </c>
      <c r="S68" s="92">
        <f t="shared" si="74"/>
        <v>2.0500145391102063E-3</v>
      </c>
      <c r="T68" s="92">
        <f t="shared" si="74"/>
        <v>0</v>
      </c>
      <c r="U68" s="92"/>
      <c r="AA68" s="154"/>
    </row>
    <row r="69" spans="1:27" x14ac:dyDescent="0.15">
      <c r="A69" s="42" t="s">
        <v>49</v>
      </c>
      <c r="B69" s="53">
        <f t="shared" si="63"/>
        <v>1.4175632451293981E-3</v>
      </c>
      <c r="C69" s="53">
        <f t="shared" si="64"/>
        <v>1.4175632451293981E-3</v>
      </c>
      <c r="D69" s="53">
        <f t="shared" si="65"/>
        <v>1.4175632451293981E-3</v>
      </c>
      <c r="E69" s="53">
        <f t="shared" si="66"/>
        <v>1.4175632451293981E-3</v>
      </c>
      <c r="F69" s="53">
        <f t="shared" si="67"/>
        <v>1.4175632451293981E-3</v>
      </c>
      <c r="G69" s="204">
        <f t="shared" si="68"/>
        <v>1.4175632451293981E-3</v>
      </c>
      <c r="H69" s="204">
        <f t="shared" si="75"/>
        <v>1.4175632451293981E-3</v>
      </c>
      <c r="I69" s="204">
        <f t="shared" si="69"/>
        <v>1.4175632451293981E-3</v>
      </c>
      <c r="J69" s="204">
        <f t="shared" si="70"/>
        <v>1.4175632451293981E-3</v>
      </c>
      <c r="K69" s="204">
        <f t="shared" si="71"/>
        <v>1.4175632451293981E-3</v>
      </c>
      <c r="L69" s="204">
        <f t="shared" si="72"/>
        <v>1.4175632451293981E-3</v>
      </c>
      <c r="M69" s="204">
        <f t="shared" si="76"/>
        <v>1.4175632451293981E-3</v>
      </c>
      <c r="N69" s="204">
        <f t="shared" si="77"/>
        <v>1.4175632451293981E-3</v>
      </c>
      <c r="O69" s="366" t="str">
        <f t="shared" si="80"/>
        <v>0%</v>
      </c>
      <c r="P69" s="213">
        <f t="shared" si="73"/>
        <v>1.4175632451293981E-3</v>
      </c>
      <c r="Q69" s="92">
        <f t="shared" si="73"/>
        <v>1.4175632451293981E-3</v>
      </c>
      <c r="R69" s="92">
        <f t="shared" si="73"/>
        <v>0</v>
      </c>
      <c r="S69" s="92">
        <f t="shared" si="74"/>
        <v>1.4175632451293981E-3</v>
      </c>
      <c r="T69" s="92">
        <f t="shared" si="74"/>
        <v>0</v>
      </c>
      <c r="U69" s="92"/>
      <c r="AA69" s="154"/>
    </row>
    <row r="70" spans="1:27" x14ac:dyDescent="0.15">
      <c r="A70" s="42" t="s">
        <v>50</v>
      </c>
      <c r="B70" s="53">
        <f t="shared" si="63"/>
        <v>0</v>
      </c>
      <c r="C70" s="53">
        <f t="shared" si="64"/>
        <v>0</v>
      </c>
      <c r="D70" s="53">
        <f t="shared" si="65"/>
        <v>0</v>
      </c>
      <c r="E70" s="53">
        <f t="shared" si="66"/>
        <v>0</v>
      </c>
      <c r="F70" s="53">
        <f t="shared" si="67"/>
        <v>0</v>
      </c>
      <c r="G70" s="204">
        <f t="shared" si="68"/>
        <v>0</v>
      </c>
      <c r="H70" s="204">
        <f t="shared" si="75"/>
        <v>0</v>
      </c>
      <c r="I70" s="204">
        <f t="shared" si="69"/>
        <v>0</v>
      </c>
      <c r="J70" s="204">
        <f t="shared" si="70"/>
        <v>0</v>
      </c>
      <c r="K70" s="204">
        <f t="shared" si="71"/>
        <v>0</v>
      </c>
      <c r="L70" s="204">
        <f t="shared" si="72"/>
        <v>0</v>
      </c>
      <c r="M70" s="204">
        <f t="shared" si="76"/>
        <v>0</v>
      </c>
      <c r="N70" s="204">
        <f t="shared" si="77"/>
        <v>0</v>
      </c>
      <c r="O70" s="366" t="str">
        <f t="shared" si="80"/>
        <v>0%</v>
      </c>
      <c r="P70" s="213">
        <f t="shared" si="73"/>
        <v>0</v>
      </c>
      <c r="Q70" s="92">
        <f t="shared" si="73"/>
        <v>0</v>
      </c>
      <c r="R70" s="92">
        <f t="shared" si="73"/>
        <v>0</v>
      </c>
      <c r="S70" s="92">
        <f t="shared" si="74"/>
        <v>0</v>
      </c>
      <c r="T70" s="92">
        <f t="shared" si="74"/>
        <v>0</v>
      </c>
      <c r="U70" s="92"/>
      <c r="AA70" s="154"/>
    </row>
    <row r="71" spans="1:27" x14ac:dyDescent="0.15">
      <c r="A71" s="42" t="s">
        <v>51</v>
      </c>
      <c r="B71" s="53">
        <f t="shared" si="63"/>
        <v>6.687990694969468E-4</v>
      </c>
      <c r="C71" s="53">
        <f t="shared" si="64"/>
        <v>6.687990694969468E-4</v>
      </c>
      <c r="D71" s="53">
        <f t="shared" si="65"/>
        <v>6.687990694969468E-4</v>
      </c>
      <c r="E71" s="53">
        <f t="shared" si="66"/>
        <v>6.687990694969468E-4</v>
      </c>
      <c r="F71" s="53">
        <f t="shared" si="67"/>
        <v>6.687990694969468E-4</v>
      </c>
      <c r="G71" s="204">
        <f t="shared" si="68"/>
        <v>6.687990694969468E-4</v>
      </c>
      <c r="H71" s="204">
        <f t="shared" si="75"/>
        <v>6.687990694969468E-4</v>
      </c>
      <c r="I71" s="204">
        <f t="shared" si="69"/>
        <v>6.687990694969468E-4</v>
      </c>
      <c r="J71" s="204">
        <f t="shared" si="70"/>
        <v>6.687990694969468E-4</v>
      </c>
      <c r="K71" s="204">
        <f t="shared" si="71"/>
        <v>6.687990694969468E-4</v>
      </c>
      <c r="L71" s="204">
        <f t="shared" si="72"/>
        <v>6.687990694969468E-4</v>
      </c>
      <c r="M71" s="204">
        <f t="shared" si="76"/>
        <v>6.687990694969468E-4</v>
      </c>
      <c r="N71" s="204">
        <f t="shared" si="77"/>
        <v>6.687990694969468E-4</v>
      </c>
      <c r="O71" s="366" t="str">
        <f t="shared" si="80"/>
        <v>0%</v>
      </c>
      <c r="P71" s="213">
        <f t="shared" ref="P71:Q74" si="81">IF(P$53=0,0%,SUMPRODUCT(($B$50:$O$50=P$50)*$B$53:$O$53*$B71:$O71)/P$53)</f>
        <v>6.687990694969468E-4</v>
      </c>
      <c r="Q71" s="92">
        <f t="shared" si="81"/>
        <v>6.687990694969468E-4</v>
      </c>
      <c r="R71" s="92">
        <f t="shared" ref="R71:T86" si="82">IF(R$53=0,0%,SUMPRODUCT(($B$50:$O$50=R$50)*$B$53:$O$53*$B71:$O71)/R$53)</f>
        <v>0</v>
      </c>
      <c r="S71" s="92">
        <f t="shared" si="82"/>
        <v>6.687990694969468E-4</v>
      </c>
      <c r="T71" s="92">
        <f t="shared" si="82"/>
        <v>0</v>
      </c>
      <c r="U71" s="92"/>
      <c r="AA71" s="154"/>
    </row>
    <row r="72" spans="1:27" x14ac:dyDescent="0.15">
      <c r="A72" s="42" t="s">
        <v>455</v>
      </c>
      <c r="B72" s="53">
        <f t="shared" si="63"/>
        <v>0</v>
      </c>
      <c r="C72" s="53">
        <f t="shared" si="64"/>
        <v>0</v>
      </c>
      <c r="D72" s="53">
        <f t="shared" si="65"/>
        <v>0</v>
      </c>
      <c r="E72" s="53">
        <f t="shared" si="66"/>
        <v>0</v>
      </c>
      <c r="F72" s="53">
        <f t="shared" si="67"/>
        <v>0</v>
      </c>
      <c r="G72" s="204">
        <f t="shared" si="68"/>
        <v>0</v>
      </c>
      <c r="H72" s="204">
        <f t="shared" si="75"/>
        <v>0</v>
      </c>
      <c r="I72" s="204">
        <f t="shared" si="69"/>
        <v>0</v>
      </c>
      <c r="J72" s="204">
        <f t="shared" si="70"/>
        <v>0</v>
      </c>
      <c r="K72" s="204">
        <f t="shared" si="71"/>
        <v>0</v>
      </c>
      <c r="L72" s="204">
        <f t="shared" si="72"/>
        <v>0</v>
      </c>
      <c r="M72" s="204">
        <f t="shared" si="76"/>
        <v>0</v>
      </c>
      <c r="N72" s="204">
        <f t="shared" si="77"/>
        <v>0</v>
      </c>
      <c r="O72" s="366" t="str">
        <f t="shared" si="80"/>
        <v>0%</v>
      </c>
      <c r="P72" s="213">
        <f t="shared" si="81"/>
        <v>0</v>
      </c>
      <c r="Q72" s="92">
        <f t="shared" si="81"/>
        <v>0</v>
      </c>
      <c r="R72" s="92">
        <f t="shared" si="82"/>
        <v>0</v>
      </c>
      <c r="S72" s="92">
        <f t="shared" si="82"/>
        <v>0</v>
      </c>
      <c r="T72" s="92">
        <f t="shared" si="82"/>
        <v>0</v>
      </c>
      <c r="U72" s="92"/>
      <c r="AA72" s="154"/>
    </row>
    <row r="73" spans="1:27" x14ac:dyDescent="0.15">
      <c r="A73" s="72" t="s">
        <v>29</v>
      </c>
      <c r="B73" s="61">
        <f t="shared" si="63"/>
        <v>0</v>
      </c>
      <c r="C73" s="61">
        <f t="shared" si="64"/>
        <v>0</v>
      </c>
      <c r="D73" s="61">
        <f t="shared" si="65"/>
        <v>0</v>
      </c>
      <c r="E73" s="61">
        <f t="shared" si="66"/>
        <v>0</v>
      </c>
      <c r="F73" s="61">
        <f t="shared" si="67"/>
        <v>0</v>
      </c>
      <c r="G73" s="205">
        <f t="shared" si="68"/>
        <v>0</v>
      </c>
      <c r="H73" s="205">
        <f t="shared" si="75"/>
        <v>0</v>
      </c>
      <c r="I73" s="205">
        <f t="shared" si="69"/>
        <v>0</v>
      </c>
      <c r="J73" s="205">
        <f t="shared" si="70"/>
        <v>0</v>
      </c>
      <c r="K73" s="205">
        <f t="shared" si="71"/>
        <v>0</v>
      </c>
      <c r="L73" s="205">
        <f t="shared" si="72"/>
        <v>0</v>
      </c>
      <c r="M73" s="205">
        <f t="shared" si="76"/>
        <v>0</v>
      </c>
      <c r="N73" s="205">
        <f t="shared" si="77"/>
        <v>0</v>
      </c>
      <c r="O73" s="366" t="str">
        <f t="shared" si="80"/>
        <v>0%</v>
      </c>
      <c r="P73" s="213">
        <f t="shared" si="81"/>
        <v>0</v>
      </c>
      <c r="Q73" s="92">
        <f t="shared" si="81"/>
        <v>0</v>
      </c>
      <c r="R73" s="92">
        <f t="shared" si="82"/>
        <v>0</v>
      </c>
      <c r="S73" s="92">
        <f t="shared" si="82"/>
        <v>0</v>
      </c>
      <c r="T73" s="92">
        <f t="shared" si="82"/>
        <v>0</v>
      </c>
      <c r="U73" s="92"/>
      <c r="AA73" s="154"/>
    </row>
    <row r="74" spans="1:27" x14ac:dyDescent="0.15">
      <c r="A74" s="76" t="s">
        <v>28</v>
      </c>
      <c r="B74" s="93">
        <f t="shared" si="63"/>
        <v>0</v>
      </c>
      <c r="C74" s="93">
        <f t="shared" si="64"/>
        <v>0</v>
      </c>
      <c r="D74" s="93">
        <f t="shared" si="65"/>
        <v>0</v>
      </c>
      <c r="E74" s="93">
        <f t="shared" si="66"/>
        <v>0</v>
      </c>
      <c r="F74" s="93">
        <f t="shared" si="67"/>
        <v>0</v>
      </c>
      <c r="G74" s="206">
        <f t="shared" si="68"/>
        <v>0</v>
      </c>
      <c r="H74" s="206">
        <f t="shared" si="75"/>
        <v>0</v>
      </c>
      <c r="I74" s="206">
        <f t="shared" si="69"/>
        <v>0</v>
      </c>
      <c r="J74" s="206">
        <f t="shared" si="70"/>
        <v>0</v>
      </c>
      <c r="K74" s="206">
        <f t="shared" si="71"/>
        <v>0</v>
      </c>
      <c r="L74" s="206">
        <f t="shared" si="72"/>
        <v>0</v>
      </c>
      <c r="M74" s="206">
        <f t="shared" si="76"/>
        <v>0</v>
      </c>
      <c r="N74" s="206">
        <f t="shared" si="77"/>
        <v>0</v>
      </c>
      <c r="O74" s="366" t="str">
        <f t="shared" si="80"/>
        <v>0%</v>
      </c>
      <c r="P74" s="213">
        <f t="shared" si="81"/>
        <v>0</v>
      </c>
      <c r="Q74" s="92">
        <f t="shared" si="81"/>
        <v>0</v>
      </c>
      <c r="R74" s="92">
        <f t="shared" si="82"/>
        <v>0</v>
      </c>
      <c r="S74" s="92">
        <f t="shared" si="82"/>
        <v>0</v>
      </c>
      <c r="T74" s="92">
        <f t="shared" si="82"/>
        <v>0</v>
      </c>
      <c r="U74" s="92"/>
      <c r="AA74" s="154"/>
    </row>
    <row r="75" spans="1:27" x14ac:dyDescent="0.15">
      <c r="A75" s="65" t="s">
        <v>37</v>
      </c>
      <c r="B75" s="39">
        <f t="shared" si="63"/>
        <v>0.99891693515556834</v>
      </c>
      <c r="C75" s="39">
        <f t="shared" si="64"/>
        <v>0.99891693515556834</v>
      </c>
      <c r="D75" s="39">
        <f t="shared" si="65"/>
        <v>0.99891693515556834</v>
      </c>
      <c r="E75" s="39">
        <f t="shared" si="66"/>
        <v>0.99891693515556834</v>
      </c>
      <c r="F75" s="39">
        <f t="shared" si="67"/>
        <v>0.99891693515556834</v>
      </c>
      <c r="G75" s="207">
        <f t="shared" si="68"/>
        <v>0.99891693515556834</v>
      </c>
      <c r="H75" s="207">
        <f t="shared" si="75"/>
        <v>0.99891693515556834</v>
      </c>
      <c r="I75" s="207">
        <f t="shared" si="69"/>
        <v>0.99891693515556834</v>
      </c>
      <c r="J75" s="207">
        <f t="shared" si="70"/>
        <v>0.99891693515556834</v>
      </c>
      <c r="K75" s="207">
        <f t="shared" si="71"/>
        <v>0.99891693515556834</v>
      </c>
      <c r="L75" s="207">
        <f t="shared" si="72"/>
        <v>0.99891693515556834</v>
      </c>
      <c r="M75" s="207">
        <f t="shared" si="76"/>
        <v>0.99891693515556834</v>
      </c>
      <c r="N75" s="207">
        <f t="shared" si="77"/>
        <v>0.99891693515556834</v>
      </c>
      <c r="O75" s="366">
        <f>O76*99.96%</f>
        <v>0</v>
      </c>
      <c r="P75" s="225">
        <f t="shared" ref="P75:Q93" si="83">IF(P$53=0,0%,SUMPRODUCT(($B$50:$O$50=P$50)*$B$53:$O$53*$B75:$O75)/P$53)</f>
        <v>0.99891693515556845</v>
      </c>
      <c r="Q75" s="226">
        <f t="shared" si="83"/>
        <v>0.99891693515556834</v>
      </c>
      <c r="R75" s="226">
        <f t="shared" si="82"/>
        <v>0</v>
      </c>
      <c r="S75" s="226">
        <f t="shared" si="82"/>
        <v>0.99891693515556823</v>
      </c>
      <c r="T75" s="226">
        <f t="shared" si="82"/>
        <v>0</v>
      </c>
      <c r="U75" s="226"/>
      <c r="AA75" s="154"/>
    </row>
    <row r="76" spans="1:27" x14ac:dyDescent="0.35">
      <c r="A76" s="40" t="s">
        <v>458</v>
      </c>
      <c r="B76" s="41">
        <f t="shared" si="63"/>
        <v>0.99931666182029655</v>
      </c>
      <c r="C76" s="41">
        <f t="shared" si="64"/>
        <v>0.99931666182029655</v>
      </c>
      <c r="D76" s="41">
        <f t="shared" si="65"/>
        <v>0.99931666182029655</v>
      </c>
      <c r="E76" s="41">
        <f t="shared" si="66"/>
        <v>0.99931666182029655</v>
      </c>
      <c r="F76" s="41">
        <f t="shared" si="67"/>
        <v>0.99931666182029655</v>
      </c>
      <c r="G76" s="208">
        <f t="shared" si="68"/>
        <v>0.99931666182029655</v>
      </c>
      <c r="H76" s="208">
        <f t="shared" si="75"/>
        <v>0.99931666182029655</v>
      </c>
      <c r="I76" s="208">
        <f t="shared" si="69"/>
        <v>0.99931666182029655</v>
      </c>
      <c r="J76" s="208">
        <f t="shared" si="70"/>
        <v>0.99931666182029655</v>
      </c>
      <c r="K76" s="208">
        <f t="shared" si="71"/>
        <v>0.99931666182029655</v>
      </c>
      <c r="L76" s="208">
        <f t="shared" si="72"/>
        <v>0.99931666182029655</v>
      </c>
      <c r="M76" s="208">
        <f t="shared" si="76"/>
        <v>0.99931666182029655</v>
      </c>
      <c r="N76" s="208">
        <f t="shared" si="77"/>
        <v>0.99931666182029655</v>
      </c>
      <c r="O76" s="366">
        <f t="shared" ref="O76:O83" si="84">_xlfn.IFNA(VLOOKUP(A76,$W$52:$Y$86,2,0),"0%")</f>
        <v>0</v>
      </c>
      <c r="P76" s="225">
        <f t="shared" si="83"/>
        <v>0.99931666182029655</v>
      </c>
      <c r="Q76" s="226">
        <f t="shared" si="83"/>
        <v>0.99931666182029666</v>
      </c>
      <c r="R76" s="226">
        <f t="shared" si="82"/>
        <v>0</v>
      </c>
      <c r="S76" s="226">
        <f t="shared" si="82"/>
        <v>0.99931666182029666</v>
      </c>
      <c r="T76" s="226">
        <f t="shared" si="82"/>
        <v>0</v>
      </c>
      <c r="U76" s="226"/>
      <c r="AA76" s="154"/>
    </row>
    <row r="77" spans="1:27" x14ac:dyDescent="0.15">
      <c r="A77" s="42" t="s">
        <v>52</v>
      </c>
      <c r="B77" s="53">
        <f t="shared" si="63"/>
        <v>0</v>
      </c>
      <c r="C77" s="53">
        <f t="shared" si="64"/>
        <v>0</v>
      </c>
      <c r="D77" s="53">
        <f t="shared" si="65"/>
        <v>0</v>
      </c>
      <c r="E77" s="53">
        <f t="shared" si="66"/>
        <v>0</v>
      </c>
      <c r="F77" s="53">
        <f t="shared" si="67"/>
        <v>0</v>
      </c>
      <c r="G77" s="204">
        <f t="shared" si="68"/>
        <v>0</v>
      </c>
      <c r="H77" s="204">
        <f t="shared" si="75"/>
        <v>0</v>
      </c>
      <c r="I77" s="204">
        <f t="shared" si="69"/>
        <v>0</v>
      </c>
      <c r="J77" s="204">
        <f t="shared" si="70"/>
        <v>0</v>
      </c>
      <c r="K77" s="204">
        <f t="shared" si="71"/>
        <v>0</v>
      </c>
      <c r="L77" s="204">
        <f t="shared" si="72"/>
        <v>0</v>
      </c>
      <c r="M77" s="204">
        <f t="shared" si="76"/>
        <v>0</v>
      </c>
      <c r="N77" s="204">
        <f t="shared" si="77"/>
        <v>0</v>
      </c>
      <c r="O77" s="366" t="str">
        <f t="shared" si="84"/>
        <v>0%</v>
      </c>
      <c r="P77" s="213">
        <f t="shared" si="83"/>
        <v>0</v>
      </c>
      <c r="Q77" s="92">
        <f t="shared" si="83"/>
        <v>0</v>
      </c>
      <c r="R77" s="92">
        <f t="shared" si="82"/>
        <v>0</v>
      </c>
      <c r="S77" s="92">
        <f t="shared" si="82"/>
        <v>0</v>
      </c>
      <c r="T77" s="92">
        <f t="shared" si="82"/>
        <v>0</v>
      </c>
      <c r="U77" s="92"/>
      <c r="AA77" s="154"/>
    </row>
    <row r="78" spans="1:27" x14ac:dyDescent="0.15">
      <c r="A78" s="42" t="s">
        <v>545</v>
      </c>
      <c r="B78" s="53">
        <f t="shared" si="63"/>
        <v>5.8883396336144225E-4</v>
      </c>
      <c r="C78" s="53">
        <f t="shared" si="64"/>
        <v>5.8883396336144225E-4</v>
      </c>
      <c r="D78" s="53">
        <f t="shared" si="65"/>
        <v>5.8883396336144225E-4</v>
      </c>
      <c r="E78" s="53">
        <f t="shared" si="66"/>
        <v>5.8883396336144225E-4</v>
      </c>
      <c r="F78" s="53">
        <f t="shared" si="67"/>
        <v>5.8883396336144225E-4</v>
      </c>
      <c r="G78" s="204">
        <f t="shared" si="68"/>
        <v>5.8883396336144225E-4</v>
      </c>
      <c r="H78" s="204">
        <f t="shared" si="75"/>
        <v>5.8883396336144225E-4</v>
      </c>
      <c r="I78" s="204">
        <f t="shared" si="69"/>
        <v>5.8883396336144225E-4</v>
      </c>
      <c r="J78" s="204">
        <f t="shared" si="70"/>
        <v>5.8883396336144225E-4</v>
      </c>
      <c r="K78" s="204">
        <f t="shared" si="71"/>
        <v>5.8883396336144225E-4</v>
      </c>
      <c r="L78" s="204">
        <f t="shared" si="72"/>
        <v>5.8883396336144225E-4</v>
      </c>
      <c r="M78" s="204">
        <f t="shared" si="76"/>
        <v>5.8883396336144225E-4</v>
      </c>
      <c r="N78" s="204">
        <f t="shared" si="77"/>
        <v>5.8883396336144225E-4</v>
      </c>
      <c r="O78" s="366" t="str">
        <f t="shared" si="84"/>
        <v>0%</v>
      </c>
      <c r="P78" s="213">
        <f t="shared" si="83"/>
        <v>5.8883396336144225E-4</v>
      </c>
      <c r="Q78" s="92">
        <f t="shared" si="83"/>
        <v>5.8883396336144225E-4</v>
      </c>
      <c r="R78" s="92">
        <f t="shared" si="82"/>
        <v>0</v>
      </c>
      <c r="S78" s="92">
        <f t="shared" si="82"/>
        <v>5.8883396336144225E-4</v>
      </c>
      <c r="T78" s="92">
        <f t="shared" si="82"/>
        <v>0</v>
      </c>
      <c r="U78" s="92"/>
      <c r="AA78" s="154"/>
    </row>
    <row r="79" spans="1:27" x14ac:dyDescent="0.15">
      <c r="A79" s="42" t="s">
        <v>544</v>
      </c>
      <c r="B79" s="53">
        <f t="shared" si="63"/>
        <v>2.907822041291073E-5</v>
      </c>
      <c r="C79" s="53">
        <f t="shared" si="64"/>
        <v>2.907822041291073E-5</v>
      </c>
      <c r="D79" s="53">
        <f t="shared" si="65"/>
        <v>2.907822041291073E-5</v>
      </c>
      <c r="E79" s="53">
        <f t="shared" si="66"/>
        <v>2.907822041291073E-5</v>
      </c>
      <c r="F79" s="53">
        <f t="shared" si="67"/>
        <v>2.907822041291073E-5</v>
      </c>
      <c r="G79" s="204">
        <f t="shared" si="68"/>
        <v>2.907822041291073E-5</v>
      </c>
      <c r="H79" s="204">
        <f t="shared" si="75"/>
        <v>2.907822041291073E-5</v>
      </c>
      <c r="I79" s="204">
        <f t="shared" si="69"/>
        <v>2.907822041291073E-5</v>
      </c>
      <c r="J79" s="204">
        <f t="shared" si="70"/>
        <v>2.907822041291073E-5</v>
      </c>
      <c r="K79" s="204">
        <f t="shared" si="71"/>
        <v>2.907822041291073E-5</v>
      </c>
      <c r="L79" s="204">
        <f t="shared" si="72"/>
        <v>2.907822041291073E-5</v>
      </c>
      <c r="M79" s="204">
        <f t="shared" si="76"/>
        <v>2.907822041291073E-5</v>
      </c>
      <c r="N79" s="204">
        <f t="shared" si="77"/>
        <v>2.907822041291073E-5</v>
      </c>
      <c r="O79" s="366" t="str">
        <f t="shared" si="84"/>
        <v>0%</v>
      </c>
      <c r="P79" s="213">
        <f t="shared" si="83"/>
        <v>2.907822041291073E-5</v>
      </c>
      <c r="Q79" s="92">
        <f t="shared" si="83"/>
        <v>2.907822041291073E-5</v>
      </c>
      <c r="R79" s="92">
        <f t="shared" si="82"/>
        <v>0</v>
      </c>
      <c r="S79" s="92">
        <f t="shared" si="82"/>
        <v>2.907822041291073E-5</v>
      </c>
      <c r="T79" s="92">
        <f t="shared" si="82"/>
        <v>0</v>
      </c>
      <c r="U79" s="92"/>
      <c r="AA79" s="154"/>
    </row>
    <row r="80" spans="1:27" x14ac:dyDescent="0.15">
      <c r="A80" s="42" t="s">
        <v>53</v>
      </c>
      <c r="B80" s="53">
        <f t="shared" si="63"/>
        <v>7.26955510322768E-6</v>
      </c>
      <c r="C80" s="53">
        <f t="shared" si="64"/>
        <v>7.26955510322768E-6</v>
      </c>
      <c r="D80" s="53">
        <f t="shared" si="65"/>
        <v>7.26955510322768E-6</v>
      </c>
      <c r="E80" s="53">
        <f t="shared" si="66"/>
        <v>7.26955510322768E-6</v>
      </c>
      <c r="F80" s="53">
        <f t="shared" si="67"/>
        <v>7.26955510322768E-6</v>
      </c>
      <c r="G80" s="204">
        <f t="shared" si="68"/>
        <v>7.26955510322768E-6</v>
      </c>
      <c r="H80" s="204">
        <f t="shared" si="75"/>
        <v>7.26955510322768E-6</v>
      </c>
      <c r="I80" s="204">
        <f t="shared" si="69"/>
        <v>7.26955510322768E-6</v>
      </c>
      <c r="J80" s="204">
        <f t="shared" si="70"/>
        <v>7.26955510322768E-6</v>
      </c>
      <c r="K80" s="204">
        <f t="shared" si="71"/>
        <v>7.26955510322768E-6</v>
      </c>
      <c r="L80" s="204">
        <f t="shared" si="72"/>
        <v>7.26955510322768E-6</v>
      </c>
      <c r="M80" s="204">
        <f t="shared" si="76"/>
        <v>7.26955510322768E-6</v>
      </c>
      <c r="N80" s="204">
        <f t="shared" si="77"/>
        <v>7.26955510322768E-6</v>
      </c>
      <c r="O80" s="366" t="str">
        <f t="shared" si="84"/>
        <v>0%</v>
      </c>
      <c r="P80" s="213">
        <f t="shared" si="83"/>
        <v>7.2695551032276809E-6</v>
      </c>
      <c r="Q80" s="92">
        <f t="shared" si="83"/>
        <v>7.26955510322768E-6</v>
      </c>
      <c r="R80" s="92">
        <f t="shared" si="82"/>
        <v>0</v>
      </c>
      <c r="S80" s="92">
        <f t="shared" si="82"/>
        <v>7.26955510322768E-6</v>
      </c>
      <c r="T80" s="92">
        <f t="shared" si="82"/>
        <v>0</v>
      </c>
      <c r="U80" s="92"/>
      <c r="AA80" s="154"/>
    </row>
    <row r="81" spans="1:27" x14ac:dyDescent="0.15">
      <c r="A81" s="42" t="s">
        <v>54</v>
      </c>
      <c r="B81" s="53">
        <f t="shared" si="63"/>
        <v>5.8156440825821461E-5</v>
      </c>
      <c r="C81" s="53">
        <f t="shared" si="64"/>
        <v>5.8156440825821461E-5</v>
      </c>
      <c r="D81" s="53">
        <f t="shared" si="65"/>
        <v>5.8156440825821461E-5</v>
      </c>
      <c r="E81" s="53">
        <f t="shared" si="66"/>
        <v>5.8156440825821461E-5</v>
      </c>
      <c r="F81" s="53">
        <f t="shared" si="67"/>
        <v>5.8156440825821461E-5</v>
      </c>
      <c r="G81" s="204">
        <f t="shared" si="68"/>
        <v>5.8156440825821461E-5</v>
      </c>
      <c r="H81" s="204">
        <f t="shared" si="75"/>
        <v>5.8156440825821461E-5</v>
      </c>
      <c r="I81" s="204">
        <f t="shared" si="69"/>
        <v>5.8156440825821461E-5</v>
      </c>
      <c r="J81" s="204">
        <f t="shared" si="70"/>
        <v>5.8156440825821461E-5</v>
      </c>
      <c r="K81" s="204">
        <f t="shared" si="71"/>
        <v>5.8156440825821461E-5</v>
      </c>
      <c r="L81" s="204">
        <f t="shared" si="72"/>
        <v>5.8156440825821461E-5</v>
      </c>
      <c r="M81" s="204">
        <f t="shared" si="76"/>
        <v>5.8156440825821461E-5</v>
      </c>
      <c r="N81" s="204">
        <f t="shared" si="77"/>
        <v>5.8156440825821461E-5</v>
      </c>
      <c r="O81" s="366" t="str">
        <f t="shared" si="84"/>
        <v>0%</v>
      </c>
      <c r="P81" s="213">
        <f t="shared" si="83"/>
        <v>5.8156440825821461E-5</v>
      </c>
      <c r="Q81" s="92">
        <f t="shared" si="83"/>
        <v>5.8156440825821461E-5</v>
      </c>
      <c r="R81" s="92">
        <f t="shared" si="82"/>
        <v>0</v>
      </c>
      <c r="S81" s="92">
        <f t="shared" si="82"/>
        <v>5.8156440825821461E-5</v>
      </c>
      <c r="T81" s="92">
        <f t="shared" si="82"/>
        <v>0</v>
      </c>
      <c r="U81" s="92"/>
      <c r="AA81" s="154"/>
    </row>
    <row r="82" spans="1:27" x14ac:dyDescent="0.15">
      <c r="A82" s="72" t="s">
        <v>38</v>
      </c>
      <c r="B82" s="61">
        <f t="shared" si="63"/>
        <v>0</v>
      </c>
      <c r="C82" s="61">
        <f t="shared" si="64"/>
        <v>0</v>
      </c>
      <c r="D82" s="61">
        <f t="shared" si="65"/>
        <v>0</v>
      </c>
      <c r="E82" s="61">
        <f t="shared" si="66"/>
        <v>0</v>
      </c>
      <c r="F82" s="61">
        <f t="shared" si="67"/>
        <v>0</v>
      </c>
      <c r="G82" s="205">
        <f t="shared" si="68"/>
        <v>0</v>
      </c>
      <c r="H82" s="205">
        <f t="shared" si="75"/>
        <v>0</v>
      </c>
      <c r="I82" s="205">
        <f t="shared" si="69"/>
        <v>0</v>
      </c>
      <c r="J82" s="205">
        <f t="shared" si="70"/>
        <v>0</v>
      </c>
      <c r="K82" s="205">
        <f t="shared" si="71"/>
        <v>0</v>
      </c>
      <c r="L82" s="205">
        <f t="shared" si="72"/>
        <v>0</v>
      </c>
      <c r="M82" s="205">
        <f t="shared" si="76"/>
        <v>0</v>
      </c>
      <c r="N82" s="205">
        <f t="shared" si="77"/>
        <v>0</v>
      </c>
      <c r="O82" s="366" t="str">
        <f t="shared" si="84"/>
        <v>0%</v>
      </c>
      <c r="P82" s="213">
        <f t="shared" si="83"/>
        <v>0</v>
      </c>
      <c r="Q82" s="92">
        <f t="shared" si="83"/>
        <v>0</v>
      </c>
      <c r="R82" s="92">
        <f t="shared" si="82"/>
        <v>0</v>
      </c>
      <c r="S82" s="92">
        <f t="shared" si="82"/>
        <v>0</v>
      </c>
      <c r="T82" s="92">
        <f t="shared" si="82"/>
        <v>0</v>
      </c>
      <c r="U82" s="92"/>
      <c r="AA82" s="154"/>
    </row>
    <row r="83" spans="1:27" x14ac:dyDescent="0.15">
      <c r="A83" s="76" t="s">
        <v>28</v>
      </c>
      <c r="B83" s="93">
        <f t="shared" si="63"/>
        <v>0</v>
      </c>
      <c r="C83" s="93">
        <f t="shared" si="64"/>
        <v>0</v>
      </c>
      <c r="D83" s="93">
        <f t="shared" si="65"/>
        <v>0</v>
      </c>
      <c r="E83" s="93">
        <f t="shared" si="66"/>
        <v>0</v>
      </c>
      <c r="F83" s="93">
        <f t="shared" si="67"/>
        <v>0</v>
      </c>
      <c r="G83" s="206">
        <f t="shared" si="68"/>
        <v>0</v>
      </c>
      <c r="H83" s="206">
        <f t="shared" si="75"/>
        <v>0</v>
      </c>
      <c r="I83" s="206">
        <f t="shared" si="69"/>
        <v>0</v>
      </c>
      <c r="J83" s="206">
        <f t="shared" si="70"/>
        <v>0</v>
      </c>
      <c r="K83" s="206">
        <f t="shared" si="71"/>
        <v>0</v>
      </c>
      <c r="L83" s="206">
        <f t="shared" si="72"/>
        <v>0</v>
      </c>
      <c r="M83" s="206">
        <f t="shared" si="76"/>
        <v>0</v>
      </c>
      <c r="N83" s="206">
        <f t="shared" si="77"/>
        <v>0</v>
      </c>
      <c r="O83" s="366" t="str">
        <f t="shared" si="84"/>
        <v>0%</v>
      </c>
      <c r="P83" s="213">
        <f t="shared" si="83"/>
        <v>0</v>
      </c>
      <c r="Q83" s="92">
        <f t="shared" si="83"/>
        <v>0</v>
      </c>
      <c r="R83" s="92">
        <f t="shared" si="82"/>
        <v>0</v>
      </c>
      <c r="S83" s="92">
        <f t="shared" si="82"/>
        <v>0</v>
      </c>
      <c r="T83" s="92">
        <f t="shared" si="82"/>
        <v>0</v>
      </c>
      <c r="U83" s="92"/>
      <c r="AA83" s="154"/>
    </row>
    <row r="84" spans="1:27" x14ac:dyDescent="0.15">
      <c r="A84" s="65" t="s">
        <v>36</v>
      </c>
      <c r="B84" s="39">
        <f t="shared" si="63"/>
        <v>0.99941843559174182</v>
      </c>
      <c r="C84" s="39">
        <f t="shared" si="64"/>
        <v>0.99941843559174182</v>
      </c>
      <c r="D84" s="39">
        <f t="shared" si="65"/>
        <v>0.99941843559174182</v>
      </c>
      <c r="E84" s="39">
        <f t="shared" si="66"/>
        <v>0.99941843559174182</v>
      </c>
      <c r="F84" s="39">
        <f t="shared" si="67"/>
        <v>0.99941843559174182</v>
      </c>
      <c r="G84" s="207">
        <f t="shared" si="68"/>
        <v>0.99941843559174182</v>
      </c>
      <c r="H84" s="207">
        <f t="shared" si="75"/>
        <v>0.99941843559174182</v>
      </c>
      <c r="I84" s="207">
        <f t="shared" si="69"/>
        <v>0.99941843559174182</v>
      </c>
      <c r="J84" s="207">
        <f t="shared" si="70"/>
        <v>0.99941843559174182</v>
      </c>
      <c r="K84" s="207">
        <f t="shared" si="71"/>
        <v>0.99941843559174182</v>
      </c>
      <c r="L84" s="207">
        <f t="shared" si="72"/>
        <v>0.99941843559174182</v>
      </c>
      <c r="M84" s="207">
        <f t="shared" si="76"/>
        <v>0.99941843559174182</v>
      </c>
      <c r="N84" s="207">
        <f t="shared" si="77"/>
        <v>0.99941843559174182</v>
      </c>
      <c r="O84" s="366">
        <f>O85</f>
        <v>0</v>
      </c>
      <c r="P84" s="225">
        <f t="shared" si="83"/>
        <v>0.99941843559174171</v>
      </c>
      <c r="Q84" s="226">
        <f t="shared" si="83"/>
        <v>0.99941843559174182</v>
      </c>
      <c r="R84" s="226">
        <f t="shared" si="82"/>
        <v>0</v>
      </c>
      <c r="S84" s="226">
        <f t="shared" si="82"/>
        <v>0.99941843559174193</v>
      </c>
      <c r="T84" s="226">
        <f t="shared" si="82"/>
        <v>0</v>
      </c>
      <c r="U84" s="226"/>
      <c r="AA84" s="154"/>
    </row>
    <row r="85" spans="1:27" x14ac:dyDescent="0.35">
      <c r="A85" s="40" t="s">
        <v>460</v>
      </c>
      <c r="B85" s="41">
        <f t="shared" si="63"/>
        <v>0.99941843559174182</v>
      </c>
      <c r="C85" s="41">
        <f t="shared" si="64"/>
        <v>0.99941843559174182</v>
      </c>
      <c r="D85" s="41">
        <f t="shared" si="65"/>
        <v>0.99941843559174182</v>
      </c>
      <c r="E85" s="41">
        <f t="shared" si="66"/>
        <v>0.99941843559174182</v>
      </c>
      <c r="F85" s="41">
        <f t="shared" si="67"/>
        <v>0.99941843559174182</v>
      </c>
      <c r="G85" s="208">
        <f t="shared" si="68"/>
        <v>0.99941843559174182</v>
      </c>
      <c r="H85" s="208">
        <f t="shared" si="75"/>
        <v>0.99941843559174182</v>
      </c>
      <c r="I85" s="208">
        <f t="shared" si="69"/>
        <v>0.99941843559174182</v>
      </c>
      <c r="J85" s="208">
        <f t="shared" si="70"/>
        <v>0.99941843559174182</v>
      </c>
      <c r="K85" s="208">
        <f t="shared" si="71"/>
        <v>0.99941843559174182</v>
      </c>
      <c r="L85" s="208">
        <f t="shared" si="72"/>
        <v>0.99941843559174182</v>
      </c>
      <c r="M85" s="208">
        <f t="shared" si="76"/>
        <v>0.99941843559174182</v>
      </c>
      <c r="N85" s="208">
        <f t="shared" si="77"/>
        <v>0.99941843559174182</v>
      </c>
      <c r="O85" s="366">
        <f t="shared" ref="O85:O93" si="85">_xlfn.IFNA(VLOOKUP(A85,$W$52:$Y$86,2,0),"0%")</f>
        <v>0</v>
      </c>
      <c r="P85" s="225">
        <f t="shared" si="83"/>
        <v>0.99941843559174171</v>
      </c>
      <c r="Q85" s="226">
        <f t="shared" si="83"/>
        <v>0.99941843559174182</v>
      </c>
      <c r="R85" s="226">
        <f t="shared" si="82"/>
        <v>0</v>
      </c>
      <c r="S85" s="226">
        <f t="shared" si="82"/>
        <v>0.99941843559174193</v>
      </c>
      <c r="T85" s="226">
        <f t="shared" si="82"/>
        <v>0</v>
      </c>
      <c r="U85" s="226"/>
      <c r="AA85" s="154"/>
    </row>
    <row r="86" spans="1:27" x14ac:dyDescent="0.15">
      <c r="A86" s="42" t="s">
        <v>55</v>
      </c>
      <c r="B86" s="53">
        <f t="shared" si="63"/>
        <v>2.1808665309683049E-5</v>
      </c>
      <c r="C86" s="53">
        <f t="shared" si="64"/>
        <v>2.1808665309683049E-5</v>
      </c>
      <c r="D86" s="53">
        <f t="shared" si="65"/>
        <v>2.1808665309683049E-5</v>
      </c>
      <c r="E86" s="53">
        <f t="shared" si="66"/>
        <v>2.1808665309683049E-5</v>
      </c>
      <c r="F86" s="53">
        <f t="shared" si="67"/>
        <v>2.1808665309683049E-5</v>
      </c>
      <c r="G86" s="204">
        <f t="shared" si="68"/>
        <v>2.1808665309683049E-5</v>
      </c>
      <c r="H86" s="204">
        <f t="shared" si="75"/>
        <v>2.1808665309683049E-5</v>
      </c>
      <c r="I86" s="204">
        <f t="shared" si="69"/>
        <v>2.1808665309683049E-5</v>
      </c>
      <c r="J86" s="204">
        <f t="shared" si="70"/>
        <v>2.1808665309683049E-5</v>
      </c>
      <c r="K86" s="204">
        <f t="shared" si="71"/>
        <v>2.1808665309683049E-5</v>
      </c>
      <c r="L86" s="204">
        <f t="shared" si="72"/>
        <v>2.1808665309683049E-5</v>
      </c>
      <c r="M86" s="204">
        <f t="shared" si="76"/>
        <v>2.1808665309683049E-5</v>
      </c>
      <c r="N86" s="204">
        <f t="shared" si="77"/>
        <v>2.1808665309683049E-5</v>
      </c>
      <c r="O86" s="366" t="str">
        <f t="shared" si="85"/>
        <v>0%</v>
      </c>
      <c r="P86" s="213">
        <f t="shared" si="83"/>
        <v>2.1808665309683049E-5</v>
      </c>
      <c r="Q86" s="92">
        <f t="shared" si="83"/>
        <v>2.1808665309683049E-5</v>
      </c>
      <c r="R86" s="92">
        <f t="shared" si="82"/>
        <v>0</v>
      </c>
      <c r="S86" s="92">
        <f t="shared" si="82"/>
        <v>2.1808665309683049E-5</v>
      </c>
      <c r="T86" s="92">
        <f t="shared" si="82"/>
        <v>0</v>
      </c>
      <c r="U86" s="92"/>
      <c r="AA86" s="154"/>
    </row>
    <row r="87" spans="1:27" x14ac:dyDescent="0.15">
      <c r="A87" s="42" t="s">
        <v>56</v>
      </c>
      <c r="B87" s="53">
        <f t="shared" si="63"/>
        <v>2.2535620820005815E-4</v>
      </c>
      <c r="C87" s="53">
        <f t="shared" si="64"/>
        <v>2.2535620820005815E-4</v>
      </c>
      <c r="D87" s="53">
        <f t="shared" si="65"/>
        <v>2.2535620820005815E-4</v>
      </c>
      <c r="E87" s="53">
        <f t="shared" si="66"/>
        <v>2.2535620820005815E-4</v>
      </c>
      <c r="F87" s="53">
        <f t="shared" si="67"/>
        <v>2.2535620820005815E-4</v>
      </c>
      <c r="G87" s="204">
        <f t="shared" si="68"/>
        <v>2.2535620820005815E-4</v>
      </c>
      <c r="H87" s="204">
        <f t="shared" si="75"/>
        <v>2.2535620820005815E-4</v>
      </c>
      <c r="I87" s="204">
        <f t="shared" si="69"/>
        <v>2.2535620820005815E-4</v>
      </c>
      <c r="J87" s="204">
        <f t="shared" si="70"/>
        <v>2.2535620820005815E-4</v>
      </c>
      <c r="K87" s="204">
        <f t="shared" si="71"/>
        <v>2.2535620820005815E-4</v>
      </c>
      <c r="L87" s="204">
        <f t="shared" si="72"/>
        <v>2.2535620820005815E-4</v>
      </c>
      <c r="M87" s="204">
        <f t="shared" si="76"/>
        <v>2.2535620820005815E-4</v>
      </c>
      <c r="N87" s="204">
        <f t="shared" si="77"/>
        <v>2.2535620820005815E-4</v>
      </c>
      <c r="O87" s="366" t="str">
        <f t="shared" si="85"/>
        <v>0%</v>
      </c>
      <c r="P87" s="213">
        <f t="shared" si="83"/>
        <v>2.2535620820005815E-4</v>
      </c>
      <c r="Q87" s="92">
        <f t="shared" si="83"/>
        <v>2.2535620820005815E-4</v>
      </c>
      <c r="R87" s="92">
        <f t="shared" ref="R87:T93" si="86">IF(R$53=0,0%,SUMPRODUCT(($B$50:$O$50=R$50)*$B$53:$O$53*$B87:$O87)/R$53)</f>
        <v>0</v>
      </c>
      <c r="S87" s="92">
        <f t="shared" si="86"/>
        <v>2.2535620820005815E-4</v>
      </c>
      <c r="T87" s="92">
        <f t="shared" si="86"/>
        <v>0</v>
      </c>
      <c r="U87" s="92"/>
      <c r="AA87" s="154"/>
    </row>
    <row r="88" spans="1:27" x14ac:dyDescent="0.15">
      <c r="A88" s="42" t="s">
        <v>57</v>
      </c>
      <c r="B88" s="53">
        <f t="shared" si="63"/>
        <v>0</v>
      </c>
      <c r="C88" s="53">
        <f t="shared" si="64"/>
        <v>0</v>
      </c>
      <c r="D88" s="53">
        <f t="shared" si="65"/>
        <v>0</v>
      </c>
      <c r="E88" s="53">
        <f t="shared" si="66"/>
        <v>0</v>
      </c>
      <c r="F88" s="53">
        <f t="shared" si="67"/>
        <v>0</v>
      </c>
      <c r="G88" s="204">
        <f t="shared" si="68"/>
        <v>0</v>
      </c>
      <c r="H88" s="204">
        <f t="shared" si="75"/>
        <v>0</v>
      </c>
      <c r="I88" s="204">
        <f t="shared" si="69"/>
        <v>0</v>
      </c>
      <c r="J88" s="204">
        <f t="shared" si="70"/>
        <v>0</v>
      </c>
      <c r="K88" s="204">
        <f t="shared" si="71"/>
        <v>0</v>
      </c>
      <c r="L88" s="204">
        <f t="shared" si="72"/>
        <v>0</v>
      </c>
      <c r="M88" s="204">
        <f t="shared" si="76"/>
        <v>0</v>
      </c>
      <c r="N88" s="204">
        <f t="shared" si="77"/>
        <v>0</v>
      </c>
      <c r="O88" s="366" t="str">
        <f t="shared" si="85"/>
        <v>0%</v>
      </c>
      <c r="P88" s="213">
        <f t="shared" si="83"/>
        <v>0</v>
      </c>
      <c r="Q88" s="92">
        <f t="shared" si="83"/>
        <v>0</v>
      </c>
      <c r="R88" s="92">
        <f t="shared" si="86"/>
        <v>0</v>
      </c>
      <c r="S88" s="92">
        <f t="shared" si="86"/>
        <v>0</v>
      </c>
      <c r="T88" s="92">
        <f t="shared" si="86"/>
        <v>0</v>
      </c>
      <c r="U88" s="92"/>
      <c r="AA88" s="154"/>
    </row>
    <row r="89" spans="1:27" x14ac:dyDescent="0.15">
      <c r="A89" s="42" t="s">
        <v>58</v>
      </c>
      <c r="B89" s="53">
        <f t="shared" si="63"/>
        <v>3.343995347484734E-4</v>
      </c>
      <c r="C89" s="53">
        <f t="shared" si="64"/>
        <v>3.343995347484734E-4</v>
      </c>
      <c r="D89" s="53">
        <f t="shared" si="65"/>
        <v>3.343995347484734E-4</v>
      </c>
      <c r="E89" s="53">
        <f t="shared" si="66"/>
        <v>3.343995347484734E-4</v>
      </c>
      <c r="F89" s="53">
        <f t="shared" si="67"/>
        <v>3.343995347484734E-4</v>
      </c>
      <c r="G89" s="204">
        <f t="shared" si="68"/>
        <v>3.343995347484734E-4</v>
      </c>
      <c r="H89" s="204">
        <f t="shared" si="75"/>
        <v>3.343995347484734E-4</v>
      </c>
      <c r="I89" s="204">
        <f t="shared" si="69"/>
        <v>3.343995347484734E-4</v>
      </c>
      <c r="J89" s="204">
        <f t="shared" si="70"/>
        <v>3.343995347484734E-4</v>
      </c>
      <c r="K89" s="204">
        <f t="shared" si="71"/>
        <v>3.343995347484734E-4</v>
      </c>
      <c r="L89" s="204">
        <f t="shared" si="72"/>
        <v>3.343995347484734E-4</v>
      </c>
      <c r="M89" s="204">
        <f t="shared" si="76"/>
        <v>3.343995347484734E-4</v>
      </c>
      <c r="N89" s="204">
        <f t="shared" si="77"/>
        <v>3.343995347484734E-4</v>
      </c>
      <c r="O89" s="366" t="str">
        <f t="shared" si="85"/>
        <v>0%</v>
      </c>
      <c r="P89" s="213">
        <f t="shared" si="83"/>
        <v>3.343995347484734E-4</v>
      </c>
      <c r="Q89" s="92">
        <f t="shared" si="83"/>
        <v>3.343995347484734E-4</v>
      </c>
      <c r="R89" s="92">
        <f t="shared" si="86"/>
        <v>0</v>
      </c>
      <c r="S89" s="92">
        <f t="shared" si="86"/>
        <v>3.343995347484734E-4</v>
      </c>
      <c r="T89" s="92">
        <f t="shared" si="86"/>
        <v>0</v>
      </c>
      <c r="U89" s="92"/>
      <c r="AA89" s="154"/>
    </row>
    <row r="90" spans="1:27" x14ac:dyDescent="0.15">
      <c r="A90" s="72" t="s">
        <v>39</v>
      </c>
      <c r="B90" s="61">
        <f t="shared" si="63"/>
        <v>0</v>
      </c>
      <c r="C90" s="61">
        <f t="shared" si="64"/>
        <v>0</v>
      </c>
      <c r="D90" s="61">
        <f t="shared" si="65"/>
        <v>0</v>
      </c>
      <c r="E90" s="61">
        <f t="shared" si="66"/>
        <v>0</v>
      </c>
      <c r="F90" s="61">
        <f t="shared" si="67"/>
        <v>0</v>
      </c>
      <c r="G90" s="205">
        <f t="shared" si="68"/>
        <v>0</v>
      </c>
      <c r="H90" s="205">
        <f t="shared" si="75"/>
        <v>0</v>
      </c>
      <c r="I90" s="205">
        <f t="shared" si="69"/>
        <v>0</v>
      </c>
      <c r="J90" s="205">
        <f t="shared" si="70"/>
        <v>0</v>
      </c>
      <c r="K90" s="205">
        <f t="shared" si="71"/>
        <v>0</v>
      </c>
      <c r="L90" s="205">
        <f t="shared" si="72"/>
        <v>0</v>
      </c>
      <c r="M90" s="205">
        <f t="shared" si="76"/>
        <v>0</v>
      </c>
      <c r="N90" s="205">
        <f t="shared" si="77"/>
        <v>0</v>
      </c>
      <c r="O90" s="366" t="str">
        <f t="shared" si="85"/>
        <v>0%</v>
      </c>
      <c r="P90" s="213">
        <f t="shared" si="83"/>
        <v>0</v>
      </c>
      <c r="Q90" s="92">
        <f t="shared" si="83"/>
        <v>0</v>
      </c>
      <c r="R90" s="92">
        <f t="shared" si="86"/>
        <v>0</v>
      </c>
      <c r="S90" s="92">
        <f t="shared" si="86"/>
        <v>0</v>
      </c>
      <c r="T90" s="92">
        <f t="shared" si="86"/>
        <v>0</v>
      </c>
      <c r="U90" s="92"/>
      <c r="AA90" s="154"/>
    </row>
    <row r="91" spans="1:27" x14ac:dyDescent="0.15">
      <c r="A91" s="76" t="s">
        <v>28</v>
      </c>
      <c r="B91" s="93">
        <f t="shared" si="63"/>
        <v>0</v>
      </c>
      <c r="C91" s="93">
        <f t="shared" si="64"/>
        <v>0</v>
      </c>
      <c r="D91" s="93">
        <f t="shared" si="65"/>
        <v>0</v>
      </c>
      <c r="E91" s="93">
        <f t="shared" si="66"/>
        <v>0</v>
      </c>
      <c r="F91" s="93">
        <f t="shared" si="67"/>
        <v>0</v>
      </c>
      <c r="G91" s="206">
        <f t="shared" si="68"/>
        <v>0</v>
      </c>
      <c r="H91" s="206">
        <f t="shared" si="75"/>
        <v>0</v>
      </c>
      <c r="I91" s="206">
        <f t="shared" si="69"/>
        <v>0</v>
      </c>
      <c r="J91" s="206">
        <f t="shared" si="70"/>
        <v>0</v>
      </c>
      <c r="K91" s="206">
        <f t="shared" si="71"/>
        <v>0</v>
      </c>
      <c r="L91" s="206">
        <f t="shared" si="72"/>
        <v>0</v>
      </c>
      <c r="M91" s="206">
        <f t="shared" si="76"/>
        <v>0</v>
      </c>
      <c r="N91" s="206">
        <f t="shared" si="77"/>
        <v>0</v>
      </c>
      <c r="O91" s="366" t="str">
        <f t="shared" si="85"/>
        <v>0%</v>
      </c>
      <c r="P91" s="213">
        <f t="shared" si="83"/>
        <v>0</v>
      </c>
      <c r="Q91" s="92">
        <f t="shared" si="83"/>
        <v>0</v>
      </c>
      <c r="R91" s="92">
        <f t="shared" si="86"/>
        <v>0</v>
      </c>
      <c r="S91" s="92">
        <f t="shared" si="86"/>
        <v>0</v>
      </c>
      <c r="T91" s="92">
        <f t="shared" si="86"/>
        <v>0</v>
      </c>
      <c r="U91" s="92"/>
      <c r="AA91" s="154"/>
    </row>
    <row r="92" spans="1:27" x14ac:dyDescent="0.15">
      <c r="A92" s="81" t="s">
        <v>478</v>
      </c>
      <c r="B92" s="8">
        <f>F46</f>
        <v>4.3E-3</v>
      </c>
      <c r="C92" s="8">
        <f>K46</f>
        <v>0</v>
      </c>
      <c r="D92" s="8">
        <f>P46</f>
        <v>0</v>
      </c>
      <c r="E92" s="8">
        <f>U46</f>
        <v>0</v>
      </c>
      <c r="F92" s="8">
        <f>Z46</f>
        <v>0</v>
      </c>
      <c r="G92" s="201">
        <f>AE46</f>
        <v>2E-3</v>
      </c>
      <c r="H92" s="201">
        <f t="shared" si="75"/>
        <v>0</v>
      </c>
      <c r="I92" s="201">
        <f t="shared" si="69"/>
        <v>0</v>
      </c>
      <c r="J92" s="201">
        <f t="shared" si="70"/>
        <v>0</v>
      </c>
      <c r="K92" s="201">
        <f t="shared" si="71"/>
        <v>0</v>
      </c>
      <c r="L92" s="201">
        <f t="shared" si="72"/>
        <v>0</v>
      </c>
      <c r="M92" s="201">
        <f t="shared" si="76"/>
        <v>0</v>
      </c>
      <c r="N92" s="201">
        <f t="shared" si="77"/>
        <v>0</v>
      </c>
      <c r="O92" s="366" t="str">
        <f t="shared" si="85"/>
        <v>0%</v>
      </c>
      <c r="P92" s="213">
        <f t="shared" si="83"/>
        <v>2.6250569476082004E-3</v>
      </c>
      <c r="Q92" s="92">
        <f t="shared" si="83"/>
        <v>0</v>
      </c>
      <c r="R92" s="92">
        <f t="shared" si="86"/>
        <v>0</v>
      </c>
      <c r="S92" s="92">
        <f t="shared" si="86"/>
        <v>0</v>
      </c>
      <c r="T92" s="92">
        <f t="shared" si="86"/>
        <v>0</v>
      </c>
      <c r="U92" s="92"/>
      <c r="AA92" s="154"/>
    </row>
    <row r="93" spans="1:27" x14ac:dyDescent="0.15">
      <c r="A93" s="81" t="s">
        <v>479</v>
      </c>
      <c r="B93" s="8">
        <f>G46</f>
        <v>0</v>
      </c>
      <c r="C93" s="8">
        <f>L46</f>
        <v>0</v>
      </c>
      <c r="D93" s="8">
        <f>Q46</f>
        <v>0</v>
      </c>
      <c r="E93" s="8">
        <f>V46</f>
        <v>0</v>
      </c>
      <c r="F93" s="8">
        <f>AA46</f>
        <v>0</v>
      </c>
      <c r="G93" s="201">
        <f>AF46</f>
        <v>0</v>
      </c>
      <c r="H93" s="201">
        <f t="shared" si="75"/>
        <v>0</v>
      </c>
      <c r="I93" s="201">
        <f t="shared" si="69"/>
        <v>0</v>
      </c>
      <c r="J93" s="201">
        <f t="shared" si="70"/>
        <v>0</v>
      </c>
      <c r="K93" s="201">
        <f t="shared" si="71"/>
        <v>0</v>
      </c>
      <c r="L93" s="201">
        <f t="shared" si="72"/>
        <v>0</v>
      </c>
      <c r="M93" s="201">
        <f t="shared" si="76"/>
        <v>0</v>
      </c>
      <c r="N93" s="201">
        <f t="shared" si="77"/>
        <v>0</v>
      </c>
      <c r="O93" s="366" t="str">
        <f t="shared" si="85"/>
        <v>0%</v>
      </c>
      <c r="P93" s="213">
        <f t="shared" si="83"/>
        <v>0</v>
      </c>
      <c r="Q93" s="92">
        <f t="shared" si="83"/>
        <v>0</v>
      </c>
      <c r="R93" s="92">
        <f t="shared" si="86"/>
        <v>0</v>
      </c>
      <c r="S93" s="92">
        <f t="shared" si="86"/>
        <v>0</v>
      </c>
      <c r="T93" s="92">
        <f t="shared" si="86"/>
        <v>0</v>
      </c>
      <c r="U93" s="92"/>
      <c r="AA93" s="154"/>
    </row>
  </sheetData>
  <mergeCells count="33">
    <mergeCell ref="A48:K48"/>
    <mergeCell ref="A49:O49"/>
    <mergeCell ref="P49:U49"/>
    <mergeCell ref="BC4:BG4"/>
    <mergeCell ref="AN3:AR3"/>
    <mergeCell ref="AS3:AW3"/>
    <mergeCell ref="AX3:BB3"/>
    <mergeCell ref="BC3:BG3"/>
    <mergeCell ref="AX4:BB4"/>
    <mergeCell ref="E4:I4"/>
    <mergeCell ref="J4:N4"/>
    <mergeCell ref="O4:S4"/>
    <mergeCell ref="T4:X4"/>
    <mergeCell ref="Y4:AC4"/>
    <mergeCell ref="AI3:AM3"/>
    <mergeCell ref="AD4:AH4"/>
    <mergeCell ref="B2:C2"/>
    <mergeCell ref="D2:D3"/>
    <mergeCell ref="E2:M2"/>
    <mergeCell ref="E3:I3"/>
    <mergeCell ref="J3:N3"/>
    <mergeCell ref="W49:X49"/>
    <mergeCell ref="O3:S3"/>
    <mergeCell ref="T3:X3"/>
    <mergeCell ref="Y3:AC3"/>
    <mergeCell ref="AD3:AH3"/>
    <mergeCell ref="BH3:BL3"/>
    <mergeCell ref="BH4:BL4"/>
    <mergeCell ref="BM3:BQ3"/>
    <mergeCell ref="BM4:BQ4"/>
    <mergeCell ref="AI4:AM4"/>
    <mergeCell ref="AN4:AR4"/>
    <mergeCell ref="AS4:AW4"/>
  </mergeCells>
  <phoneticPr fontId="2" type="noConversion"/>
  <conditionalFormatting sqref="H21:I21">
    <cfRule type="cellIs" dxfId="10554" priority="526" operator="lessThan">
      <formula>#REF!</formula>
    </cfRule>
  </conditionalFormatting>
  <conditionalFormatting sqref="H9:I9">
    <cfRule type="cellIs" dxfId="10553" priority="528" operator="lessThan">
      <formula>#REF!</formula>
    </cfRule>
    <cfRule type="cellIs" dxfId="10552" priority="529" operator="greaterThan">
      <formula>#REF!</formula>
    </cfRule>
  </conditionalFormatting>
  <conditionalFormatting sqref="H10:I10">
    <cfRule type="cellIs" dxfId="10551" priority="527" operator="lessThan">
      <formula>#REF!</formula>
    </cfRule>
  </conditionalFormatting>
  <conditionalFormatting sqref="H11:I11">
    <cfRule type="cellIs" dxfId="10550" priority="525" operator="lessThan">
      <formula>#REF!</formula>
    </cfRule>
  </conditionalFormatting>
  <conditionalFormatting sqref="H12:I12">
    <cfRule type="cellIs" dxfId="10549" priority="524" operator="lessThan">
      <formula>#REF!</formula>
    </cfRule>
  </conditionalFormatting>
  <conditionalFormatting sqref="E19:G19 O19 O13 O17">
    <cfRule type="cellIs" dxfId="10548" priority="523" operator="greaterThan">
      <formula>#REF!</formula>
    </cfRule>
  </conditionalFormatting>
  <conditionalFormatting sqref="H20:I20">
    <cfRule type="cellIs" dxfId="10547" priority="530" operator="lessThan">
      <formula>#REF!</formula>
    </cfRule>
    <cfRule type="cellIs" dxfId="10546" priority="531" operator="lessThan">
      <formula>#REF!</formula>
    </cfRule>
  </conditionalFormatting>
  <conditionalFormatting sqref="M21">
    <cfRule type="cellIs" dxfId="10545" priority="520" operator="lessThan">
      <formula>#REF!</formula>
    </cfRule>
  </conditionalFormatting>
  <conditionalFormatting sqref="M11:N11">
    <cfRule type="cellIs" dxfId="10544" priority="519" operator="lessThan">
      <formula>#REF!</formula>
    </cfRule>
  </conditionalFormatting>
  <conditionalFormatting sqref="M12:N12">
    <cfRule type="cellIs" dxfId="10543" priority="518" operator="lessThan">
      <formula>#REF!</formula>
    </cfRule>
  </conditionalFormatting>
  <conditionalFormatting sqref="J19:L19">
    <cfRule type="cellIs" dxfId="10542" priority="517" operator="greaterThan">
      <formula>#REF!</formula>
    </cfRule>
  </conditionalFormatting>
  <conditionalFormatting sqref="M20">
    <cfRule type="cellIs" dxfId="10541" priority="521" operator="lessThan">
      <formula>#REF!</formula>
    </cfRule>
    <cfRule type="cellIs" dxfId="10540" priority="522" operator="lessThan">
      <formula>#REF!</formula>
    </cfRule>
  </conditionalFormatting>
  <conditionalFormatting sqref="E13:G13">
    <cfRule type="cellIs" dxfId="10539" priority="514" operator="greaterThan">
      <formula>#REF!</formula>
    </cfRule>
  </conditionalFormatting>
  <conditionalFormatting sqref="E17:G17">
    <cfRule type="cellIs" dxfId="10538" priority="516" operator="greaterThan">
      <formula>#REF!</formula>
    </cfRule>
  </conditionalFormatting>
  <conditionalFormatting sqref="L14:L15">
    <cfRule type="cellIs" dxfId="10537" priority="512" operator="greaterThan">
      <formula>#REF!</formula>
    </cfRule>
  </conditionalFormatting>
  <conditionalFormatting sqref="J13:L13">
    <cfRule type="cellIs" dxfId="10536" priority="511" operator="greaterThan">
      <formula>#REF!</formula>
    </cfRule>
  </conditionalFormatting>
  <conditionalFormatting sqref="J17:L17">
    <cfRule type="cellIs" dxfId="10535" priority="513" operator="greaterThan">
      <formula>#REF!</formula>
    </cfRule>
  </conditionalFormatting>
  <conditionalFormatting sqref="H30:I30">
    <cfRule type="cellIs" dxfId="10534" priority="507" operator="lessThan">
      <formula>#REF!</formula>
    </cfRule>
  </conditionalFormatting>
  <conditionalFormatting sqref="H29:I29">
    <cfRule type="cellIs" dxfId="10533" priority="508" operator="lessThan">
      <formula>#REF!</formula>
    </cfRule>
    <cfRule type="cellIs" dxfId="10532" priority="509" operator="lessThan">
      <formula>#REF!</formula>
    </cfRule>
  </conditionalFormatting>
  <conditionalFormatting sqref="M30">
    <cfRule type="cellIs" dxfId="10531" priority="504" operator="lessThan">
      <formula>#REF!</formula>
    </cfRule>
  </conditionalFormatting>
  <conditionalFormatting sqref="M29">
    <cfRule type="cellIs" dxfId="10530" priority="505" operator="lessThan">
      <formula>#REF!</formula>
    </cfRule>
    <cfRule type="cellIs" dxfId="10529" priority="506" operator="lessThan">
      <formula>#REF!</formula>
    </cfRule>
  </conditionalFormatting>
  <conditionalFormatting sqref="H39:I39">
    <cfRule type="cellIs" dxfId="10528" priority="501" operator="lessThan">
      <formula>#REF!</formula>
    </cfRule>
  </conditionalFormatting>
  <conditionalFormatting sqref="H38:I38">
    <cfRule type="cellIs" dxfId="10527" priority="502" operator="lessThan">
      <formula>#REF!</formula>
    </cfRule>
    <cfRule type="cellIs" dxfId="10526" priority="503" operator="lessThan">
      <formula>#REF!</formula>
    </cfRule>
  </conditionalFormatting>
  <conditionalFormatting sqref="M39">
    <cfRule type="cellIs" dxfId="10525" priority="500" operator="lessThan">
      <formula>#REF!</formula>
    </cfRule>
  </conditionalFormatting>
  <conditionalFormatting sqref="R21">
    <cfRule type="cellIs" dxfId="10524" priority="497" operator="lessThan">
      <formula>#REF!</formula>
    </cfRule>
  </conditionalFormatting>
  <conditionalFormatting sqref="R11:S11">
    <cfRule type="cellIs" dxfId="10523" priority="496" operator="lessThan">
      <formula>#REF!</formula>
    </cfRule>
  </conditionalFormatting>
  <conditionalFormatting sqref="R12:S12">
    <cfRule type="cellIs" dxfId="10522" priority="495" operator="lessThan">
      <formula>#REF!</formula>
    </cfRule>
  </conditionalFormatting>
  <conditionalFormatting sqref="R20">
    <cfRule type="cellIs" dxfId="10521" priority="498" operator="lessThan">
      <formula>#REF!</formula>
    </cfRule>
    <cfRule type="cellIs" dxfId="10520" priority="499" operator="lessThan">
      <formula>#REF!</formula>
    </cfRule>
  </conditionalFormatting>
  <conditionalFormatting sqref="R30">
    <cfRule type="cellIs" dxfId="10519" priority="492" operator="lessThan">
      <formula>#REF!</formula>
    </cfRule>
  </conditionalFormatting>
  <conditionalFormatting sqref="R29">
    <cfRule type="cellIs" dxfId="10518" priority="493" operator="lessThan">
      <formula>#REF!</formula>
    </cfRule>
    <cfRule type="cellIs" dxfId="10517" priority="494" operator="lessThan">
      <formula>#REF!</formula>
    </cfRule>
  </conditionalFormatting>
  <conditionalFormatting sqref="R39">
    <cfRule type="cellIs" dxfId="10516" priority="491" operator="lessThan">
      <formula>#REF!</formula>
    </cfRule>
  </conditionalFormatting>
  <conditionalFormatting sqref="M9:N9">
    <cfRule type="cellIs" dxfId="10515" priority="489" operator="lessThan">
      <formula>#REF!</formula>
    </cfRule>
    <cfRule type="cellIs" dxfId="10514" priority="490" operator="greaterThan">
      <formula>#REF!</formula>
    </cfRule>
  </conditionalFormatting>
  <conditionalFormatting sqref="R9:S9">
    <cfRule type="cellIs" dxfId="10513" priority="487" operator="lessThan">
      <formula>#REF!</formula>
    </cfRule>
    <cfRule type="cellIs" dxfId="10512" priority="488" operator="greaterThan">
      <formula>#REF!</formula>
    </cfRule>
  </conditionalFormatting>
  <conditionalFormatting sqref="T19 T17">
    <cfRule type="cellIs" dxfId="10511" priority="486" operator="greaterThan">
      <formula>#REF!</formula>
    </cfRule>
  </conditionalFormatting>
  <conditionalFormatting sqref="W21">
    <cfRule type="cellIs" dxfId="10510" priority="483" operator="lessThan">
      <formula>#REF!</formula>
    </cfRule>
  </conditionalFormatting>
  <conditionalFormatting sqref="W11:X11">
    <cfRule type="cellIs" dxfId="10509" priority="482" operator="lessThan">
      <formula>#REF!</formula>
    </cfRule>
  </conditionalFormatting>
  <conditionalFormatting sqref="W12:X12">
    <cfRule type="cellIs" dxfId="10508" priority="481" operator="lessThan">
      <formula>#REF!</formula>
    </cfRule>
  </conditionalFormatting>
  <conditionalFormatting sqref="W20">
    <cfRule type="cellIs" dxfId="10507" priority="484" operator="lessThan">
      <formula>#REF!</formula>
    </cfRule>
    <cfRule type="cellIs" dxfId="10506" priority="485" operator="lessThan">
      <formula>#REF!</formula>
    </cfRule>
  </conditionalFormatting>
  <conditionalFormatting sqref="W30">
    <cfRule type="cellIs" dxfId="10505" priority="478" operator="lessThan">
      <formula>#REF!</formula>
    </cfRule>
  </conditionalFormatting>
  <conditionalFormatting sqref="W29">
    <cfRule type="cellIs" dxfId="10504" priority="479" operator="lessThan">
      <formula>#REF!</formula>
    </cfRule>
    <cfRule type="cellIs" dxfId="10503" priority="480" operator="lessThan">
      <formula>#REF!</formula>
    </cfRule>
  </conditionalFormatting>
  <conditionalFormatting sqref="W39">
    <cfRule type="cellIs" dxfId="10502" priority="477" operator="lessThan">
      <formula>#REF!</formula>
    </cfRule>
  </conditionalFormatting>
  <conditionalFormatting sqref="W9:X9">
    <cfRule type="cellIs" dxfId="10501" priority="475" operator="lessThan">
      <formula>#REF!</formula>
    </cfRule>
    <cfRule type="cellIs" dxfId="10500" priority="476" operator="greaterThan">
      <formula>#REF!</formula>
    </cfRule>
  </conditionalFormatting>
  <conditionalFormatting sqref="Y19 Y14:Y15 Y17">
    <cfRule type="cellIs" dxfId="10499" priority="474" operator="greaterThan">
      <formula>#REF!</formula>
    </cfRule>
  </conditionalFormatting>
  <conditionalFormatting sqref="AB21">
    <cfRule type="cellIs" dxfId="10498" priority="471" operator="lessThan">
      <formula>#REF!</formula>
    </cfRule>
  </conditionalFormatting>
  <conditionalFormatting sqref="AB11:AC11">
    <cfRule type="cellIs" dxfId="10497" priority="470" operator="lessThan">
      <formula>#REF!</formula>
    </cfRule>
  </conditionalFormatting>
  <conditionalFormatting sqref="AB12:AC12">
    <cfRule type="cellIs" dxfId="10496" priority="469" operator="lessThan">
      <formula>#REF!</formula>
    </cfRule>
  </conditionalFormatting>
  <conditionalFormatting sqref="AB20">
    <cfRule type="cellIs" dxfId="10495" priority="472" operator="lessThan">
      <formula>#REF!</formula>
    </cfRule>
    <cfRule type="cellIs" dxfId="10494" priority="473" operator="lessThan">
      <formula>#REF!</formula>
    </cfRule>
  </conditionalFormatting>
  <conditionalFormatting sqref="AB30">
    <cfRule type="cellIs" dxfId="10493" priority="466" operator="lessThan">
      <formula>#REF!</formula>
    </cfRule>
  </conditionalFormatting>
  <conditionalFormatting sqref="AB29">
    <cfRule type="cellIs" dxfId="10492" priority="467" operator="lessThan">
      <formula>#REF!</formula>
    </cfRule>
    <cfRule type="cellIs" dxfId="10491" priority="468" operator="lessThan">
      <formula>#REF!</formula>
    </cfRule>
  </conditionalFormatting>
  <conditionalFormatting sqref="AB39">
    <cfRule type="cellIs" dxfId="10490" priority="465" operator="lessThan">
      <formula>#REF!</formula>
    </cfRule>
  </conditionalFormatting>
  <conditionalFormatting sqref="AB9:AC9">
    <cfRule type="cellIs" dxfId="10489" priority="463" operator="lessThan">
      <formula>#REF!</formula>
    </cfRule>
    <cfRule type="cellIs" dxfId="10488" priority="464" operator="greaterThan">
      <formula>#REF!</formula>
    </cfRule>
  </conditionalFormatting>
  <conditionalFormatting sqref="AD19 AD13 AD17 AD15">
    <cfRule type="cellIs" dxfId="10487" priority="462" operator="greaterThan">
      <formula>#REF!</formula>
    </cfRule>
  </conditionalFormatting>
  <conditionalFormatting sqref="AG21">
    <cfRule type="cellIs" dxfId="10486" priority="459" operator="lessThan">
      <formula>#REF!</formula>
    </cfRule>
  </conditionalFormatting>
  <conditionalFormatting sqref="AG11:AH11">
    <cfRule type="cellIs" dxfId="10485" priority="458" operator="lessThan">
      <formula>#REF!</formula>
    </cfRule>
  </conditionalFormatting>
  <conditionalFormatting sqref="AG12:AH12">
    <cfRule type="cellIs" dxfId="10484" priority="457" operator="lessThan">
      <formula>#REF!</formula>
    </cfRule>
  </conditionalFormatting>
  <conditionalFormatting sqref="AG20">
    <cfRule type="cellIs" dxfId="10483" priority="460" operator="lessThan">
      <formula>#REF!</formula>
    </cfRule>
    <cfRule type="cellIs" dxfId="10482" priority="461" operator="lessThan">
      <formula>#REF!</formula>
    </cfRule>
  </conditionalFormatting>
  <conditionalFormatting sqref="AG30">
    <cfRule type="cellIs" dxfId="10481" priority="454" operator="lessThan">
      <formula>#REF!</formula>
    </cfRule>
  </conditionalFormatting>
  <conditionalFormatting sqref="AG29">
    <cfRule type="cellIs" dxfId="10480" priority="455" operator="lessThan">
      <formula>#REF!</formula>
    </cfRule>
    <cfRule type="cellIs" dxfId="10479" priority="456" operator="lessThan">
      <formula>#REF!</formula>
    </cfRule>
  </conditionalFormatting>
  <conditionalFormatting sqref="AG39">
    <cfRule type="cellIs" dxfId="10478" priority="453" operator="lessThan">
      <formula>#REF!</formula>
    </cfRule>
  </conditionalFormatting>
  <conditionalFormatting sqref="AG9:AH9">
    <cfRule type="cellIs" dxfId="10477" priority="451" operator="lessThan">
      <formula>#REF!</formula>
    </cfRule>
    <cfRule type="cellIs" dxfId="10476" priority="452" operator="greaterThan">
      <formula>#REF!</formula>
    </cfRule>
  </conditionalFormatting>
  <conditionalFormatting sqref="P19:Q19">
    <cfRule type="cellIs" dxfId="10475" priority="450" operator="greaterThan">
      <formula>#REF!</formula>
    </cfRule>
  </conditionalFormatting>
  <conditionalFormatting sqref="P15:Q15">
    <cfRule type="cellIs" dxfId="10474" priority="448" operator="greaterThan">
      <formula>#REF!</formula>
    </cfRule>
  </conditionalFormatting>
  <conditionalFormatting sqref="P13:Q13">
    <cfRule type="cellIs" dxfId="10473" priority="447" operator="greaterThan">
      <formula>#REF!</formula>
    </cfRule>
  </conditionalFormatting>
  <conditionalFormatting sqref="P17:Q17">
    <cfRule type="cellIs" dxfId="10472" priority="449" operator="greaterThan">
      <formula>#REF!</formula>
    </cfRule>
  </conditionalFormatting>
  <conditionalFormatting sqref="U19:V19">
    <cfRule type="cellIs" dxfId="10471" priority="446" operator="greaterThan">
      <formula>#REF!</formula>
    </cfRule>
  </conditionalFormatting>
  <conditionalFormatting sqref="V14:V15">
    <cfRule type="cellIs" dxfId="10470" priority="444" operator="greaterThan">
      <formula>#REF!</formula>
    </cfRule>
  </conditionalFormatting>
  <conditionalFormatting sqref="U13:V13">
    <cfRule type="cellIs" dxfId="10469" priority="443" operator="greaterThan">
      <formula>#REF!</formula>
    </cfRule>
  </conditionalFormatting>
  <conditionalFormatting sqref="U17:V17">
    <cfRule type="cellIs" dxfId="10468" priority="445" operator="greaterThan">
      <formula>#REF!</formula>
    </cfRule>
  </conditionalFormatting>
  <conditionalFormatting sqref="Z19:AA19">
    <cfRule type="cellIs" dxfId="10467" priority="442" operator="greaterThan">
      <formula>#REF!</formula>
    </cfRule>
  </conditionalFormatting>
  <conditionalFormatting sqref="Z14:AA15">
    <cfRule type="cellIs" dxfId="10466" priority="440" operator="greaterThan">
      <formula>#REF!</formula>
    </cfRule>
  </conditionalFormatting>
  <conditionalFormatting sqref="AA13">
    <cfRule type="cellIs" dxfId="10465" priority="439" operator="greaterThan">
      <formula>#REF!</formula>
    </cfRule>
  </conditionalFormatting>
  <conditionalFormatting sqref="Z17:AA17">
    <cfRule type="cellIs" dxfId="10464" priority="441" operator="greaterThan">
      <formula>#REF!</formula>
    </cfRule>
  </conditionalFormatting>
  <conditionalFormatting sqref="AE19:AF19">
    <cfRule type="cellIs" dxfId="10463" priority="438" operator="greaterThan">
      <formula>#REF!</formula>
    </cfRule>
  </conditionalFormatting>
  <conditionalFormatting sqref="AE15:AF15 AF14">
    <cfRule type="cellIs" dxfId="10462" priority="436" operator="greaterThan">
      <formula>#REF!</formula>
    </cfRule>
  </conditionalFormatting>
  <conditionalFormatting sqref="AE13:AF13">
    <cfRule type="cellIs" dxfId="10461" priority="435" operator="greaterThan">
      <formula>#REF!</formula>
    </cfRule>
  </conditionalFormatting>
  <conditionalFormatting sqref="AE17:AF17">
    <cfRule type="cellIs" dxfId="10460" priority="437" operator="greaterThan">
      <formula>#REF!</formula>
    </cfRule>
  </conditionalFormatting>
  <conditionalFormatting sqref="M38">
    <cfRule type="cellIs" dxfId="10459" priority="432" operator="lessThan">
      <formula>#REF!</formula>
    </cfRule>
    <cfRule type="cellIs" dxfId="10458" priority="433" operator="lessThan">
      <formula>#REF!</formula>
    </cfRule>
  </conditionalFormatting>
  <conditionalFormatting sqref="R38">
    <cfRule type="cellIs" dxfId="10457" priority="430" operator="lessThan">
      <formula>#REF!</formula>
    </cfRule>
    <cfRule type="cellIs" dxfId="10456" priority="431" operator="lessThan">
      <formula>#REF!</formula>
    </cfRule>
  </conditionalFormatting>
  <conditionalFormatting sqref="W38">
    <cfRule type="cellIs" dxfId="10455" priority="428" operator="lessThan">
      <formula>#REF!</formula>
    </cfRule>
    <cfRule type="cellIs" dxfId="10454" priority="429" operator="lessThan">
      <formula>#REF!</formula>
    </cfRule>
  </conditionalFormatting>
  <conditionalFormatting sqref="AB38">
    <cfRule type="cellIs" dxfId="10453" priority="426" operator="lessThan">
      <formula>#REF!</formula>
    </cfRule>
    <cfRule type="cellIs" dxfId="10452" priority="427" operator="lessThan">
      <formula>#REF!</formula>
    </cfRule>
  </conditionalFormatting>
  <conditionalFormatting sqref="AG38">
    <cfRule type="cellIs" dxfId="10451" priority="424" operator="lessThan">
      <formula>#REF!</formula>
    </cfRule>
    <cfRule type="cellIs" dxfId="10450" priority="425" operator="lessThan">
      <formula>#REF!</formula>
    </cfRule>
  </conditionalFormatting>
  <conditionalFormatting sqref="N10">
    <cfRule type="cellIs" dxfId="10449" priority="423" operator="lessThan">
      <formula>#REF!</formula>
    </cfRule>
  </conditionalFormatting>
  <conditionalFormatting sqref="S10">
    <cfRule type="cellIs" dxfId="10448" priority="422" operator="lessThan">
      <formula>#REF!</formula>
    </cfRule>
  </conditionalFormatting>
  <conditionalFormatting sqref="X10">
    <cfRule type="cellIs" dxfId="10447" priority="421" operator="lessThan">
      <formula>#REF!</formula>
    </cfRule>
  </conditionalFormatting>
  <conditionalFormatting sqref="AC10">
    <cfRule type="cellIs" dxfId="10446" priority="420" operator="lessThan">
      <formula>#REF!</formula>
    </cfRule>
  </conditionalFormatting>
  <conditionalFormatting sqref="AH10">
    <cfRule type="cellIs" dxfId="10445" priority="419" operator="lessThan">
      <formula>#REF!</formula>
    </cfRule>
  </conditionalFormatting>
  <conditionalFormatting sqref="AI19 AI13:AI15 AI17">
    <cfRule type="cellIs" dxfId="10444" priority="418" operator="greaterThan">
      <formula>#REF!</formula>
    </cfRule>
  </conditionalFormatting>
  <conditionalFormatting sqref="AL21">
    <cfRule type="cellIs" dxfId="10443" priority="415" operator="lessThan">
      <formula>#REF!</formula>
    </cfRule>
  </conditionalFormatting>
  <conditionalFormatting sqref="AL11:AM11">
    <cfRule type="cellIs" dxfId="10442" priority="414" operator="lessThan">
      <formula>#REF!</formula>
    </cfRule>
  </conditionalFormatting>
  <conditionalFormatting sqref="AL12:AM12">
    <cfRule type="cellIs" dxfId="10441" priority="413" operator="lessThan">
      <formula>#REF!</formula>
    </cfRule>
  </conditionalFormatting>
  <conditionalFormatting sqref="AL20">
    <cfRule type="cellIs" dxfId="10440" priority="416" operator="lessThan">
      <formula>#REF!</formula>
    </cfRule>
    <cfRule type="cellIs" dxfId="10439" priority="417" operator="lessThan">
      <formula>#REF!</formula>
    </cfRule>
  </conditionalFormatting>
  <conditionalFormatting sqref="AL30">
    <cfRule type="cellIs" dxfId="10438" priority="410" operator="lessThan">
      <formula>#REF!</formula>
    </cfRule>
  </conditionalFormatting>
  <conditionalFormatting sqref="AL29">
    <cfRule type="cellIs" dxfId="10437" priority="411" operator="lessThan">
      <formula>#REF!</formula>
    </cfRule>
    <cfRule type="cellIs" dxfId="10436" priority="412" operator="lessThan">
      <formula>#REF!</formula>
    </cfRule>
  </conditionalFormatting>
  <conditionalFormatting sqref="AL39">
    <cfRule type="cellIs" dxfId="10435" priority="409" operator="lessThan">
      <formula>#REF!</formula>
    </cfRule>
  </conditionalFormatting>
  <conditionalFormatting sqref="AL9:AM9">
    <cfRule type="cellIs" dxfId="10434" priority="407" operator="lessThan">
      <formula>#REF!</formula>
    </cfRule>
    <cfRule type="cellIs" dxfId="10433" priority="408" operator="greaterThan">
      <formula>#REF!</formula>
    </cfRule>
  </conditionalFormatting>
  <conditionalFormatting sqref="AJ19:AK19">
    <cfRule type="cellIs" dxfId="10432" priority="406" operator="greaterThan">
      <formula>#REF!</formula>
    </cfRule>
  </conditionalFormatting>
  <conditionalFormatting sqref="AJ14:AK15">
    <cfRule type="cellIs" dxfId="10431" priority="404" operator="greaterThan">
      <formula>#REF!</formula>
    </cfRule>
  </conditionalFormatting>
  <conditionalFormatting sqref="AJ13:AK13">
    <cfRule type="cellIs" dxfId="10430" priority="403" operator="greaterThan">
      <formula>#REF!</formula>
    </cfRule>
  </conditionalFormatting>
  <conditionalFormatting sqref="AJ17:AK17">
    <cfRule type="cellIs" dxfId="10429" priority="405" operator="greaterThan">
      <formula>#REF!</formula>
    </cfRule>
  </conditionalFormatting>
  <conditionalFormatting sqref="AL38">
    <cfRule type="cellIs" dxfId="10428" priority="401" operator="lessThan">
      <formula>#REF!</formula>
    </cfRule>
    <cfRule type="cellIs" dxfId="10427" priority="402" operator="lessThan">
      <formula>#REF!</formula>
    </cfRule>
  </conditionalFormatting>
  <conditionalFormatting sqref="AM10">
    <cfRule type="cellIs" dxfId="10426" priority="400" operator="lessThan">
      <formula>#REF!</formula>
    </cfRule>
  </conditionalFormatting>
  <conditionalFormatting sqref="AN19 AN13:AN15 AN17">
    <cfRule type="cellIs" dxfId="10425" priority="399" operator="greaterThan">
      <formula>#REF!</formula>
    </cfRule>
  </conditionalFormatting>
  <conditionalFormatting sqref="AQ21">
    <cfRule type="cellIs" dxfId="10424" priority="396" operator="lessThan">
      <formula>#REF!</formula>
    </cfRule>
  </conditionalFormatting>
  <conditionalFormatting sqref="AQ11:AR11">
    <cfRule type="cellIs" dxfId="10423" priority="395" operator="lessThan">
      <formula>#REF!</formula>
    </cfRule>
  </conditionalFormatting>
  <conditionalFormatting sqref="AQ12:AR12">
    <cfRule type="cellIs" dxfId="10422" priority="394" operator="lessThan">
      <formula>#REF!</formula>
    </cfRule>
  </conditionalFormatting>
  <conditionalFormatting sqref="AQ20">
    <cfRule type="cellIs" dxfId="10421" priority="397" operator="lessThan">
      <formula>#REF!</formula>
    </cfRule>
    <cfRule type="cellIs" dxfId="10420" priority="398" operator="lessThan">
      <formula>#REF!</formula>
    </cfRule>
  </conditionalFormatting>
  <conditionalFormatting sqref="AQ30">
    <cfRule type="cellIs" dxfId="10419" priority="391" operator="lessThan">
      <formula>#REF!</formula>
    </cfRule>
  </conditionalFormatting>
  <conditionalFormatting sqref="AQ29">
    <cfRule type="cellIs" dxfId="10418" priority="392" operator="lessThan">
      <formula>#REF!</formula>
    </cfRule>
    <cfRule type="cellIs" dxfId="10417" priority="393" operator="lessThan">
      <formula>#REF!</formula>
    </cfRule>
  </conditionalFormatting>
  <conditionalFormatting sqref="AQ39">
    <cfRule type="cellIs" dxfId="10416" priority="390" operator="lessThan">
      <formula>#REF!</formula>
    </cfRule>
  </conditionalFormatting>
  <conditionalFormatting sqref="AQ9:AR9">
    <cfRule type="cellIs" dxfId="10415" priority="388" operator="lessThan">
      <formula>#REF!</formula>
    </cfRule>
    <cfRule type="cellIs" dxfId="10414" priority="389" operator="greaterThan">
      <formula>#REF!</formula>
    </cfRule>
  </conditionalFormatting>
  <conditionalFormatting sqref="AO19:AP19">
    <cfRule type="cellIs" dxfId="10413" priority="387" operator="greaterThan">
      <formula>#REF!</formula>
    </cfRule>
  </conditionalFormatting>
  <conditionalFormatting sqref="AO14:AP15">
    <cfRule type="cellIs" dxfId="10412" priority="385" operator="greaterThan">
      <formula>#REF!</formula>
    </cfRule>
  </conditionalFormatting>
  <conditionalFormatting sqref="AO13:AP13">
    <cfRule type="cellIs" dxfId="10411" priority="384" operator="greaterThan">
      <formula>#REF!</formula>
    </cfRule>
  </conditionalFormatting>
  <conditionalFormatting sqref="AO17:AP17">
    <cfRule type="cellIs" dxfId="10410" priority="386" operator="greaterThan">
      <formula>#REF!</formula>
    </cfRule>
  </conditionalFormatting>
  <conditionalFormatting sqref="AQ38">
    <cfRule type="cellIs" dxfId="10409" priority="382" operator="lessThan">
      <formula>#REF!</formula>
    </cfRule>
    <cfRule type="cellIs" dxfId="10408" priority="383" operator="lessThan">
      <formula>#REF!</formula>
    </cfRule>
  </conditionalFormatting>
  <conditionalFormatting sqref="AR10">
    <cfRule type="cellIs" dxfId="10407" priority="381" operator="lessThan">
      <formula>#REF!</formula>
    </cfRule>
  </conditionalFormatting>
  <conditionalFormatting sqref="AS19 AS13:AS15 AS17">
    <cfRule type="cellIs" dxfId="10406" priority="380" operator="greaterThan">
      <formula>#REF!</formula>
    </cfRule>
  </conditionalFormatting>
  <conditionalFormatting sqref="AV21">
    <cfRule type="cellIs" dxfId="10405" priority="377" operator="lessThan">
      <formula>#REF!</formula>
    </cfRule>
  </conditionalFormatting>
  <conditionalFormatting sqref="AV11:AW11">
    <cfRule type="cellIs" dxfId="10404" priority="376" operator="lessThan">
      <formula>#REF!</formula>
    </cfRule>
  </conditionalFormatting>
  <conditionalFormatting sqref="AV12:AW12">
    <cfRule type="cellIs" dxfId="10403" priority="375" operator="lessThan">
      <formula>#REF!</formula>
    </cfRule>
  </conditionalFormatting>
  <conditionalFormatting sqref="AV20">
    <cfRule type="cellIs" dxfId="10402" priority="378" operator="lessThan">
      <formula>#REF!</formula>
    </cfRule>
    <cfRule type="cellIs" dxfId="10401" priority="379" operator="lessThan">
      <formula>#REF!</formula>
    </cfRule>
  </conditionalFormatting>
  <conditionalFormatting sqref="AV30">
    <cfRule type="cellIs" dxfId="10400" priority="372" operator="lessThan">
      <formula>#REF!</formula>
    </cfRule>
  </conditionalFormatting>
  <conditionalFormatting sqref="AV29">
    <cfRule type="cellIs" dxfId="10399" priority="373" operator="lessThan">
      <formula>#REF!</formula>
    </cfRule>
    <cfRule type="cellIs" dxfId="10398" priority="374" operator="lessThan">
      <formula>#REF!</formula>
    </cfRule>
  </conditionalFormatting>
  <conditionalFormatting sqref="AV39">
    <cfRule type="cellIs" dxfId="10397" priority="371" operator="lessThan">
      <formula>#REF!</formula>
    </cfRule>
  </conditionalFormatting>
  <conditionalFormatting sqref="AV9:AW9">
    <cfRule type="cellIs" dxfId="10396" priority="369" operator="lessThan">
      <formula>#REF!</formula>
    </cfRule>
    <cfRule type="cellIs" dxfId="10395" priority="370" operator="greaterThan">
      <formula>#REF!</formula>
    </cfRule>
  </conditionalFormatting>
  <conditionalFormatting sqref="AT19:AU19">
    <cfRule type="cellIs" dxfId="10394" priority="368" operator="greaterThan">
      <formula>#REF!</formula>
    </cfRule>
  </conditionalFormatting>
  <conditionalFormatting sqref="AT14:AU15">
    <cfRule type="cellIs" dxfId="10393" priority="366" operator="greaterThan">
      <formula>#REF!</formula>
    </cfRule>
  </conditionalFormatting>
  <conditionalFormatting sqref="AT13:AU13">
    <cfRule type="cellIs" dxfId="10392" priority="365" operator="greaterThan">
      <formula>#REF!</formula>
    </cfRule>
  </conditionalFormatting>
  <conditionalFormatting sqref="AT17:AU17">
    <cfRule type="cellIs" dxfId="10391" priority="367" operator="greaterThan">
      <formula>#REF!</formula>
    </cfRule>
  </conditionalFormatting>
  <conditionalFormatting sqref="AV38">
    <cfRule type="cellIs" dxfId="10390" priority="363" operator="lessThan">
      <formula>#REF!</formula>
    </cfRule>
    <cfRule type="cellIs" dxfId="10389" priority="364" operator="lessThan">
      <formula>#REF!</formula>
    </cfRule>
  </conditionalFormatting>
  <conditionalFormatting sqref="AW10">
    <cfRule type="cellIs" dxfId="10388" priority="362" operator="lessThan">
      <formula>#REF!</formula>
    </cfRule>
  </conditionalFormatting>
  <conditionalFormatting sqref="AX19 AX13:AX15 AX17">
    <cfRule type="cellIs" dxfId="10387" priority="361" operator="greaterThan">
      <formula>#REF!</formula>
    </cfRule>
  </conditionalFormatting>
  <conditionalFormatting sqref="BA21">
    <cfRule type="cellIs" dxfId="10386" priority="358" operator="lessThan">
      <formula>#REF!</formula>
    </cfRule>
  </conditionalFormatting>
  <conditionalFormatting sqref="BA11:BB11">
    <cfRule type="cellIs" dxfId="10385" priority="357" operator="lessThan">
      <formula>#REF!</formula>
    </cfRule>
  </conditionalFormatting>
  <conditionalFormatting sqref="BA12:BB12">
    <cfRule type="cellIs" dxfId="10384" priority="356" operator="lessThan">
      <formula>#REF!</formula>
    </cfRule>
  </conditionalFormatting>
  <conditionalFormatting sqref="BA20">
    <cfRule type="cellIs" dxfId="10383" priority="359" operator="lessThan">
      <formula>#REF!</formula>
    </cfRule>
    <cfRule type="cellIs" dxfId="10382" priority="360" operator="lessThan">
      <formula>#REF!</formula>
    </cfRule>
  </conditionalFormatting>
  <conditionalFormatting sqref="BA30">
    <cfRule type="cellIs" dxfId="10381" priority="353" operator="lessThan">
      <formula>#REF!</formula>
    </cfRule>
  </conditionalFormatting>
  <conditionalFormatting sqref="BA29">
    <cfRule type="cellIs" dxfId="10380" priority="354" operator="lessThan">
      <formula>#REF!</formula>
    </cfRule>
    <cfRule type="cellIs" dxfId="10379" priority="355" operator="lessThan">
      <formula>#REF!</formula>
    </cfRule>
  </conditionalFormatting>
  <conditionalFormatting sqref="BA39">
    <cfRule type="cellIs" dxfId="10378" priority="352" operator="lessThan">
      <formula>#REF!</formula>
    </cfRule>
  </conditionalFormatting>
  <conditionalFormatting sqref="BA9:BB9">
    <cfRule type="cellIs" dxfId="10377" priority="350" operator="lessThan">
      <formula>#REF!</formula>
    </cfRule>
    <cfRule type="cellIs" dxfId="10376" priority="351" operator="greaterThan">
      <formula>#REF!</formula>
    </cfRule>
  </conditionalFormatting>
  <conditionalFormatting sqref="AY19:AZ19">
    <cfRule type="cellIs" dxfId="10375" priority="349" operator="greaterThan">
      <formula>#REF!</formula>
    </cfRule>
  </conditionalFormatting>
  <conditionalFormatting sqref="AY14:AZ15">
    <cfRule type="cellIs" dxfId="10374" priority="347" operator="greaterThan">
      <formula>#REF!</formula>
    </cfRule>
  </conditionalFormatting>
  <conditionalFormatting sqref="AY13:AZ13">
    <cfRule type="cellIs" dxfId="10373" priority="346" operator="greaterThan">
      <formula>#REF!</formula>
    </cfRule>
  </conditionalFormatting>
  <conditionalFormatting sqref="AY17:AZ17">
    <cfRule type="cellIs" dxfId="10372" priority="348" operator="greaterThan">
      <formula>#REF!</formula>
    </cfRule>
  </conditionalFormatting>
  <conditionalFormatting sqref="BA38">
    <cfRule type="cellIs" dxfId="10371" priority="344" operator="lessThan">
      <formula>#REF!</formula>
    </cfRule>
    <cfRule type="cellIs" dxfId="10370" priority="345" operator="lessThan">
      <formula>#REF!</formula>
    </cfRule>
  </conditionalFormatting>
  <conditionalFormatting sqref="BB10">
    <cfRule type="cellIs" dxfId="10369" priority="343" operator="lessThan">
      <formula>#REF!</formula>
    </cfRule>
  </conditionalFormatting>
  <conditionalFormatting sqref="BC19 BC13:BC15 BC17">
    <cfRule type="cellIs" dxfId="10368" priority="247" operator="greaterThan">
      <formula>#REF!</formula>
    </cfRule>
  </conditionalFormatting>
  <conditionalFormatting sqref="BF21">
    <cfRule type="cellIs" dxfId="10367" priority="244" operator="lessThan">
      <formula>#REF!</formula>
    </cfRule>
  </conditionalFormatting>
  <conditionalFormatting sqref="BF11">
    <cfRule type="cellIs" dxfId="10366" priority="243" operator="lessThan">
      <formula>#REF!</formula>
    </cfRule>
  </conditionalFormatting>
  <conditionalFormatting sqref="BF12">
    <cfRule type="cellIs" dxfId="10365" priority="242" operator="lessThan">
      <formula>#REF!</formula>
    </cfRule>
  </conditionalFormatting>
  <conditionalFormatting sqref="BF20">
    <cfRule type="cellIs" dxfId="10364" priority="245" operator="lessThan">
      <formula>#REF!</formula>
    </cfRule>
    <cfRule type="cellIs" dxfId="10363" priority="246" operator="lessThan">
      <formula>#REF!</formula>
    </cfRule>
  </conditionalFormatting>
  <conditionalFormatting sqref="BF30">
    <cfRule type="cellIs" dxfId="10362" priority="239" operator="lessThan">
      <formula>#REF!</formula>
    </cfRule>
  </conditionalFormatting>
  <conditionalFormatting sqref="BF29">
    <cfRule type="cellIs" dxfId="10361" priority="240" operator="lessThan">
      <formula>#REF!</formula>
    </cfRule>
    <cfRule type="cellIs" dxfId="10360" priority="241" operator="lessThan">
      <formula>#REF!</formula>
    </cfRule>
  </conditionalFormatting>
  <conditionalFormatting sqref="BF39">
    <cfRule type="cellIs" dxfId="10359" priority="238" operator="lessThan">
      <formula>#REF!</formula>
    </cfRule>
  </conditionalFormatting>
  <conditionalFormatting sqref="BF9">
    <cfRule type="cellIs" dxfId="10358" priority="236" operator="lessThan">
      <formula>#REF!</formula>
    </cfRule>
    <cfRule type="cellIs" dxfId="10357" priority="237" operator="greaterThan">
      <formula>#REF!</formula>
    </cfRule>
  </conditionalFormatting>
  <conditionalFormatting sqref="BD19:BE19">
    <cfRule type="cellIs" dxfId="10356" priority="235" operator="greaterThan">
      <formula>#REF!</formula>
    </cfRule>
  </conditionalFormatting>
  <conditionalFormatting sqref="BD14:BE15">
    <cfRule type="cellIs" dxfId="10355" priority="233" operator="greaterThan">
      <formula>#REF!</formula>
    </cfRule>
  </conditionalFormatting>
  <conditionalFormatting sqref="BD13:BE13">
    <cfRule type="cellIs" dxfId="10354" priority="232" operator="greaterThan">
      <formula>#REF!</formula>
    </cfRule>
  </conditionalFormatting>
  <conditionalFormatting sqref="BD17:BE17">
    <cfRule type="cellIs" dxfId="10353" priority="234" operator="greaterThan">
      <formula>#REF!</formula>
    </cfRule>
  </conditionalFormatting>
  <conditionalFormatting sqref="BF38">
    <cfRule type="cellIs" dxfId="10352" priority="230" operator="lessThan">
      <formula>#REF!</formula>
    </cfRule>
    <cfRule type="cellIs" dxfId="10351" priority="231" operator="lessThan">
      <formula>#REF!</formula>
    </cfRule>
  </conditionalFormatting>
  <conditionalFormatting sqref="BG11">
    <cfRule type="cellIs" dxfId="10350" priority="224" operator="lessThan">
      <formula>#REF!</formula>
    </cfRule>
  </conditionalFormatting>
  <conditionalFormatting sqref="BG12">
    <cfRule type="cellIs" dxfId="10349" priority="223" operator="lessThan">
      <formula>#REF!</formula>
    </cfRule>
  </conditionalFormatting>
  <conditionalFormatting sqref="BG9">
    <cfRule type="cellIs" dxfId="10348" priority="217" operator="lessThan">
      <formula>#REF!</formula>
    </cfRule>
    <cfRule type="cellIs" dxfId="10347" priority="218" operator="greaterThan">
      <formula>#REF!</formula>
    </cfRule>
  </conditionalFormatting>
  <conditionalFormatting sqref="BG10">
    <cfRule type="cellIs" dxfId="10346" priority="214" operator="lessThan">
      <formula>#REF!</formula>
    </cfRule>
  </conditionalFormatting>
  <conditionalFormatting sqref="N21">
    <cfRule type="cellIs" dxfId="10345" priority="211" operator="lessThan">
      <formula>#REF!</formula>
    </cfRule>
  </conditionalFormatting>
  <conditionalFormatting sqref="N20">
    <cfRule type="cellIs" dxfId="10344" priority="212" operator="lessThan">
      <formula>#REF!</formula>
    </cfRule>
    <cfRule type="cellIs" dxfId="10343" priority="213" operator="lessThan">
      <formula>#REF!</formula>
    </cfRule>
  </conditionalFormatting>
  <conditionalFormatting sqref="N30">
    <cfRule type="cellIs" dxfId="10342" priority="208" operator="lessThan">
      <formula>#REF!</formula>
    </cfRule>
  </conditionalFormatting>
  <conditionalFormatting sqref="N29">
    <cfRule type="cellIs" dxfId="10341" priority="209" operator="lessThan">
      <formula>#REF!</formula>
    </cfRule>
    <cfRule type="cellIs" dxfId="10340" priority="210" operator="lessThan">
      <formula>#REF!</formula>
    </cfRule>
  </conditionalFormatting>
  <conditionalFormatting sqref="N39">
    <cfRule type="cellIs" dxfId="10339" priority="205" operator="lessThan">
      <formula>#REF!</formula>
    </cfRule>
  </conditionalFormatting>
  <conditionalFormatting sqref="N38">
    <cfRule type="cellIs" dxfId="10338" priority="206" operator="lessThan">
      <formula>#REF!</formula>
    </cfRule>
    <cfRule type="cellIs" dxfId="10337" priority="207" operator="lessThan">
      <formula>#REF!</formula>
    </cfRule>
  </conditionalFormatting>
  <conditionalFormatting sqref="S21">
    <cfRule type="cellIs" dxfId="10336" priority="202" operator="lessThan">
      <formula>#REF!</formula>
    </cfRule>
  </conditionalFormatting>
  <conditionalFormatting sqref="S20">
    <cfRule type="cellIs" dxfId="10335" priority="203" operator="lessThan">
      <formula>#REF!</formula>
    </cfRule>
    <cfRule type="cellIs" dxfId="10334" priority="204" operator="lessThan">
      <formula>#REF!</formula>
    </cfRule>
  </conditionalFormatting>
  <conditionalFormatting sqref="S30">
    <cfRule type="cellIs" dxfId="10333" priority="199" operator="lessThan">
      <formula>#REF!</formula>
    </cfRule>
  </conditionalFormatting>
  <conditionalFormatting sqref="S29">
    <cfRule type="cellIs" dxfId="10332" priority="200" operator="lessThan">
      <formula>#REF!</formula>
    </cfRule>
    <cfRule type="cellIs" dxfId="10331" priority="201" operator="lessThan">
      <formula>#REF!</formula>
    </cfRule>
  </conditionalFormatting>
  <conditionalFormatting sqref="S39">
    <cfRule type="cellIs" dxfId="10330" priority="196" operator="lessThan">
      <formula>#REF!</formula>
    </cfRule>
  </conditionalFormatting>
  <conditionalFormatting sqref="S38">
    <cfRule type="cellIs" dxfId="10329" priority="197" operator="lessThan">
      <formula>#REF!</formula>
    </cfRule>
    <cfRule type="cellIs" dxfId="10328" priority="198" operator="lessThan">
      <formula>#REF!</formula>
    </cfRule>
  </conditionalFormatting>
  <conditionalFormatting sqref="X21">
    <cfRule type="cellIs" dxfId="10327" priority="193" operator="lessThan">
      <formula>#REF!</formula>
    </cfRule>
  </conditionalFormatting>
  <conditionalFormatting sqref="X20">
    <cfRule type="cellIs" dxfId="10326" priority="194" operator="lessThan">
      <formula>#REF!</formula>
    </cfRule>
    <cfRule type="cellIs" dxfId="10325" priority="195" operator="lessThan">
      <formula>#REF!</formula>
    </cfRule>
  </conditionalFormatting>
  <conditionalFormatting sqref="X30">
    <cfRule type="cellIs" dxfId="10324" priority="190" operator="lessThan">
      <formula>#REF!</formula>
    </cfRule>
  </conditionalFormatting>
  <conditionalFormatting sqref="X29">
    <cfRule type="cellIs" dxfId="10323" priority="191" operator="lessThan">
      <formula>#REF!</formula>
    </cfRule>
    <cfRule type="cellIs" dxfId="10322" priority="192" operator="lessThan">
      <formula>#REF!</formula>
    </cfRule>
  </conditionalFormatting>
  <conditionalFormatting sqref="X39">
    <cfRule type="cellIs" dxfId="10321" priority="187" operator="lessThan">
      <formula>#REF!</formula>
    </cfRule>
  </conditionalFormatting>
  <conditionalFormatting sqref="X38">
    <cfRule type="cellIs" dxfId="10320" priority="188" operator="lessThan">
      <formula>#REF!</formula>
    </cfRule>
    <cfRule type="cellIs" dxfId="10319" priority="189" operator="lessThan">
      <formula>#REF!</formula>
    </cfRule>
  </conditionalFormatting>
  <conditionalFormatting sqref="AC21">
    <cfRule type="cellIs" dxfId="10318" priority="184" operator="lessThan">
      <formula>#REF!</formula>
    </cfRule>
  </conditionalFormatting>
  <conditionalFormatting sqref="AC20">
    <cfRule type="cellIs" dxfId="10317" priority="185" operator="lessThan">
      <formula>#REF!</formula>
    </cfRule>
    <cfRule type="cellIs" dxfId="10316" priority="186" operator="lessThan">
      <formula>#REF!</formula>
    </cfRule>
  </conditionalFormatting>
  <conditionalFormatting sqref="AC30">
    <cfRule type="cellIs" dxfId="10315" priority="181" operator="lessThan">
      <formula>#REF!</formula>
    </cfRule>
  </conditionalFormatting>
  <conditionalFormatting sqref="AC29">
    <cfRule type="cellIs" dxfId="10314" priority="182" operator="lessThan">
      <formula>#REF!</formula>
    </cfRule>
    <cfRule type="cellIs" dxfId="10313" priority="183" operator="lessThan">
      <formula>#REF!</formula>
    </cfRule>
  </conditionalFormatting>
  <conditionalFormatting sqref="AC39">
    <cfRule type="cellIs" dxfId="10312" priority="178" operator="lessThan">
      <formula>#REF!</formula>
    </cfRule>
  </conditionalFormatting>
  <conditionalFormatting sqref="AC38">
    <cfRule type="cellIs" dxfId="10311" priority="179" operator="lessThan">
      <formula>#REF!</formula>
    </cfRule>
    <cfRule type="cellIs" dxfId="10310" priority="180" operator="lessThan">
      <formula>#REF!</formula>
    </cfRule>
  </conditionalFormatting>
  <conditionalFormatting sqref="AH21">
    <cfRule type="cellIs" dxfId="10309" priority="175" operator="lessThan">
      <formula>#REF!</formula>
    </cfRule>
  </conditionalFormatting>
  <conditionalFormatting sqref="AH20">
    <cfRule type="cellIs" dxfId="10308" priority="176" operator="lessThan">
      <formula>#REF!</formula>
    </cfRule>
    <cfRule type="cellIs" dxfId="10307" priority="177" operator="lessThan">
      <formula>#REF!</formula>
    </cfRule>
  </conditionalFormatting>
  <conditionalFormatting sqref="AH30">
    <cfRule type="cellIs" dxfId="10306" priority="172" operator="lessThan">
      <formula>#REF!</formula>
    </cfRule>
  </conditionalFormatting>
  <conditionalFormatting sqref="AH29">
    <cfRule type="cellIs" dxfId="10305" priority="173" operator="lessThan">
      <formula>#REF!</formula>
    </cfRule>
    <cfRule type="cellIs" dxfId="10304" priority="174" operator="lessThan">
      <formula>#REF!</formula>
    </cfRule>
  </conditionalFormatting>
  <conditionalFormatting sqref="AH39">
    <cfRule type="cellIs" dxfId="10303" priority="169" operator="lessThan">
      <formula>#REF!</formula>
    </cfRule>
  </conditionalFormatting>
  <conditionalFormatting sqref="AH38">
    <cfRule type="cellIs" dxfId="10302" priority="170" operator="lessThan">
      <formula>#REF!</formula>
    </cfRule>
    <cfRule type="cellIs" dxfId="10301" priority="171" operator="lessThan">
      <formula>#REF!</formula>
    </cfRule>
  </conditionalFormatting>
  <conditionalFormatting sqref="AM21">
    <cfRule type="cellIs" dxfId="10300" priority="166" operator="lessThan">
      <formula>#REF!</formula>
    </cfRule>
  </conditionalFormatting>
  <conditionalFormatting sqref="AM20">
    <cfRule type="cellIs" dxfId="10299" priority="167" operator="lessThan">
      <formula>#REF!</formula>
    </cfRule>
    <cfRule type="cellIs" dxfId="10298" priority="168" operator="lessThan">
      <formula>#REF!</formula>
    </cfRule>
  </conditionalFormatting>
  <conditionalFormatting sqref="AM30">
    <cfRule type="cellIs" dxfId="10297" priority="163" operator="lessThan">
      <formula>#REF!</formula>
    </cfRule>
  </conditionalFormatting>
  <conditionalFormatting sqref="AM29">
    <cfRule type="cellIs" dxfId="10296" priority="164" operator="lessThan">
      <formula>#REF!</formula>
    </cfRule>
    <cfRule type="cellIs" dxfId="10295" priority="165" operator="lessThan">
      <formula>#REF!</formula>
    </cfRule>
  </conditionalFormatting>
  <conditionalFormatting sqref="AM39">
    <cfRule type="cellIs" dxfId="10294" priority="160" operator="lessThan">
      <formula>#REF!</formula>
    </cfRule>
  </conditionalFormatting>
  <conditionalFormatting sqref="AM38">
    <cfRule type="cellIs" dxfId="10293" priority="161" operator="lessThan">
      <formula>#REF!</formula>
    </cfRule>
    <cfRule type="cellIs" dxfId="10292" priority="162" operator="lessThan">
      <formula>#REF!</formula>
    </cfRule>
  </conditionalFormatting>
  <conditionalFormatting sqref="AR21">
    <cfRule type="cellIs" dxfId="10291" priority="157" operator="lessThan">
      <formula>#REF!</formula>
    </cfRule>
  </conditionalFormatting>
  <conditionalFormatting sqref="AR20">
    <cfRule type="cellIs" dxfId="10290" priority="158" operator="lessThan">
      <formula>#REF!</formula>
    </cfRule>
    <cfRule type="cellIs" dxfId="10289" priority="159" operator="lessThan">
      <formula>#REF!</formula>
    </cfRule>
  </conditionalFormatting>
  <conditionalFormatting sqref="AR30">
    <cfRule type="cellIs" dxfId="10288" priority="154" operator="lessThan">
      <formula>#REF!</formula>
    </cfRule>
  </conditionalFormatting>
  <conditionalFormatting sqref="AR29">
    <cfRule type="cellIs" dxfId="10287" priority="155" operator="lessThan">
      <formula>#REF!</formula>
    </cfRule>
    <cfRule type="cellIs" dxfId="10286" priority="156" operator="lessThan">
      <formula>#REF!</formula>
    </cfRule>
  </conditionalFormatting>
  <conditionalFormatting sqref="AR39">
    <cfRule type="cellIs" dxfId="10285" priority="151" operator="lessThan">
      <formula>#REF!</formula>
    </cfRule>
  </conditionalFormatting>
  <conditionalFormatting sqref="AR38">
    <cfRule type="cellIs" dxfId="10284" priority="152" operator="lessThan">
      <formula>#REF!</formula>
    </cfRule>
    <cfRule type="cellIs" dxfId="10283" priority="153" operator="lessThan">
      <formula>#REF!</formula>
    </cfRule>
  </conditionalFormatting>
  <conditionalFormatting sqref="AW21">
    <cfRule type="cellIs" dxfId="10282" priority="148" operator="lessThan">
      <formula>#REF!</formula>
    </cfRule>
  </conditionalFormatting>
  <conditionalFormatting sqref="AW20">
    <cfRule type="cellIs" dxfId="10281" priority="149" operator="lessThan">
      <formula>#REF!</formula>
    </cfRule>
    <cfRule type="cellIs" dxfId="10280" priority="150" operator="lessThan">
      <formula>#REF!</formula>
    </cfRule>
  </conditionalFormatting>
  <conditionalFormatting sqref="AW30">
    <cfRule type="cellIs" dxfId="10279" priority="145" operator="lessThan">
      <formula>#REF!</formula>
    </cfRule>
  </conditionalFormatting>
  <conditionalFormatting sqref="AW29">
    <cfRule type="cellIs" dxfId="10278" priority="146" operator="lessThan">
      <formula>#REF!</formula>
    </cfRule>
    <cfRule type="cellIs" dxfId="10277" priority="147" operator="lessThan">
      <formula>#REF!</formula>
    </cfRule>
  </conditionalFormatting>
  <conditionalFormatting sqref="AW39">
    <cfRule type="cellIs" dxfId="10276" priority="142" operator="lessThan">
      <formula>#REF!</formula>
    </cfRule>
  </conditionalFormatting>
  <conditionalFormatting sqref="AW38">
    <cfRule type="cellIs" dxfId="10275" priority="143" operator="lessThan">
      <formula>#REF!</formula>
    </cfRule>
    <cfRule type="cellIs" dxfId="10274" priority="144" operator="lessThan">
      <formula>#REF!</formula>
    </cfRule>
  </conditionalFormatting>
  <conditionalFormatting sqref="BB21">
    <cfRule type="cellIs" dxfId="10273" priority="139" operator="lessThan">
      <formula>#REF!</formula>
    </cfRule>
  </conditionalFormatting>
  <conditionalFormatting sqref="BB20">
    <cfRule type="cellIs" dxfId="10272" priority="140" operator="lessThan">
      <formula>#REF!</formula>
    </cfRule>
    <cfRule type="cellIs" dxfId="10271" priority="141" operator="lessThan">
      <formula>#REF!</formula>
    </cfRule>
  </conditionalFormatting>
  <conditionalFormatting sqref="BB30">
    <cfRule type="cellIs" dxfId="10270" priority="136" operator="lessThan">
      <formula>#REF!</formula>
    </cfRule>
  </conditionalFormatting>
  <conditionalFormatting sqref="BB29">
    <cfRule type="cellIs" dxfId="10269" priority="137" operator="lessThan">
      <formula>#REF!</formula>
    </cfRule>
    <cfRule type="cellIs" dxfId="10268" priority="138" operator="lessThan">
      <formula>#REF!</formula>
    </cfRule>
  </conditionalFormatting>
  <conditionalFormatting sqref="BB39">
    <cfRule type="cellIs" dxfId="10267" priority="133" operator="lessThan">
      <formula>#REF!</formula>
    </cfRule>
  </conditionalFormatting>
  <conditionalFormatting sqref="BB38">
    <cfRule type="cellIs" dxfId="10266" priority="134" operator="lessThan">
      <formula>#REF!</formula>
    </cfRule>
    <cfRule type="cellIs" dxfId="10265" priority="135" operator="lessThan">
      <formula>#REF!</formula>
    </cfRule>
  </conditionalFormatting>
  <conditionalFormatting sqref="BG21">
    <cfRule type="cellIs" dxfId="10264" priority="130" operator="lessThan">
      <formula>#REF!</formula>
    </cfRule>
  </conditionalFormatting>
  <conditionalFormatting sqref="BG20">
    <cfRule type="cellIs" dxfId="10263" priority="131" operator="lessThan">
      <formula>#REF!</formula>
    </cfRule>
    <cfRule type="cellIs" dxfId="10262" priority="132" operator="lessThan">
      <formula>#REF!</formula>
    </cfRule>
  </conditionalFormatting>
  <conditionalFormatting sqref="BG30">
    <cfRule type="cellIs" dxfId="10261" priority="127" operator="lessThan">
      <formula>#REF!</formula>
    </cfRule>
  </conditionalFormatting>
  <conditionalFormatting sqref="BG29">
    <cfRule type="cellIs" dxfId="10260" priority="128" operator="lessThan">
      <formula>#REF!</formula>
    </cfRule>
    <cfRule type="cellIs" dxfId="10259" priority="129" operator="lessThan">
      <formula>#REF!</formula>
    </cfRule>
  </conditionalFormatting>
  <conditionalFormatting sqref="BG39">
    <cfRule type="cellIs" dxfId="10258" priority="124" operator="lessThan">
      <formula>#REF!</formula>
    </cfRule>
  </conditionalFormatting>
  <conditionalFormatting sqref="BG38">
    <cfRule type="cellIs" dxfId="10257" priority="125" operator="lessThan">
      <formula>#REF!</formula>
    </cfRule>
    <cfRule type="cellIs" dxfId="10256" priority="126" operator="lessThan">
      <formula>#REF!</formula>
    </cfRule>
  </conditionalFormatting>
  <conditionalFormatting sqref="K14">
    <cfRule type="cellIs" dxfId="10255" priority="121" operator="greaterThan">
      <formula>#REF!</formula>
    </cfRule>
  </conditionalFormatting>
  <conditionalFormatting sqref="T13">
    <cfRule type="cellIs" dxfId="10254" priority="120" operator="greaterThan">
      <formula>#REF!</formula>
    </cfRule>
  </conditionalFormatting>
  <conditionalFormatting sqref="Z13">
    <cfRule type="cellIs" dxfId="10253" priority="119" operator="greaterThan">
      <formula>#REF!</formula>
    </cfRule>
  </conditionalFormatting>
  <conditionalFormatting sqref="Y13">
    <cfRule type="cellIs" dxfId="10252" priority="118" operator="greaterThan">
      <formula>#REF!</formula>
    </cfRule>
  </conditionalFormatting>
  <conditionalFormatting sqref="J14">
    <cfRule type="cellIs" dxfId="10251" priority="112" operator="greaterThan">
      <formula>#REF!</formula>
    </cfRule>
  </conditionalFormatting>
  <conditionalFormatting sqref="U14">
    <cfRule type="cellIs" dxfId="10250" priority="107" operator="greaterThan">
      <formula>#REF!</formula>
    </cfRule>
  </conditionalFormatting>
  <conditionalFormatting sqref="T15">
    <cfRule type="cellIs" dxfId="10249" priority="105" operator="greaterThan">
      <formula>#REF!</formula>
    </cfRule>
  </conditionalFormatting>
  <conditionalFormatting sqref="K15">
    <cfRule type="cellIs" dxfId="10248" priority="100" operator="greaterThan">
      <formula>#REF!</formula>
    </cfRule>
  </conditionalFormatting>
  <conditionalFormatting sqref="E15">
    <cfRule type="cellIs" dxfId="10247" priority="101" operator="greaterThan">
      <formula>#REF!</formula>
    </cfRule>
  </conditionalFormatting>
  <conditionalFormatting sqref="J15">
    <cfRule type="cellIs" dxfId="10246" priority="99" operator="greaterThan">
      <formula>#REF!</formula>
    </cfRule>
  </conditionalFormatting>
  <conditionalFormatting sqref="BH19 BH13:BH15 BH17">
    <cfRule type="cellIs" dxfId="10245" priority="98" operator="greaterThan">
      <formula>#REF!</formula>
    </cfRule>
  </conditionalFormatting>
  <conditionalFormatting sqref="BK21">
    <cfRule type="cellIs" dxfId="10244" priority="95" operator="lessThan">
      <formula>#REF!</formula>
    </cfRule>
  </conditionalFormatting>
  <conditionalFormatting sqref="BK11">
    <cfRule type="cellIs" dxfId="10243" priority="94" operator="lessThan">
      <formula>#REF!</formula>
    </cfRule>
  </conditionalFormatting>
  <conditionalFormatting sqref="BK12">
    <cfRule type="cellIs" dxfId="10242" priority="93" operator="lessThan">
      <formula>#REF!</formula>
    </cfRule>
  </conditionalFormatting>
  <conditionalFormatting sqref="BK20">
    <cfRule type="cellIs" dxfId="10241" priority="96" operator="lessThan">
      <formula>#REF!</formula>
    </cfRule>
    <cfRule type="cellIs" dxfId="10240" priority="97" operator="lessThan">
      <formula>#REF!</formula>
    </cfRule>
  </conditionalFormatting>
  <conditionalFormatting sqref="BK30">
    <cfRule type="cellIs" dxfId="10239" priority="90" operator="lessThan">
      <formula>#REF!</formula>
    </cfRule>
  </conditionalFormatting>
  <conditionalFormatting sqref="BK29">
    <cfRule type="cellIs" dxfId="10238" priority="91" operator="lessThan">
      <formula>#REF!</formula>
    </cfRule>
    <cfRule type="cellIs" dxfId="10237" priority="92" operator="lessThan">
      <formula>#REF!</formula>
    </cfRule>
  </conditionalFormatting>
  <conditionalFormatting sqref="BK39">
    <cfRule type="cellIs" dxfId="10236" priority="89" operator="lessThan">
      <formula>#REF!</formula>
    </cfRule>
  </conditionalFormatting>
  <conditionalFormatting sqref="BK9">
    <cfRule type="cellIs" dxfId="10235" priority="87" operator="lessThan">
      <formula>#REF!</formula>
    </cfRule>
    <cfRule type="cellIs" dxfId="10234" priority="88" operator="greaterThan">
      <formula>#REF!</formula>
    </cfRule>
  </conditionalFormatting>
  <conditionalFormatting sqref="BI19:BJ19">
    <cfRule type="cellIs" dxfId="10233" priority="86" operator="greaterThan">
      <formula>#REF!</formula>
    </cfRule>
  </conditionalFormatting>
  <conditionalFormatting sqref="BI14:BJ15">
    <cfRule type="cellIs" dxfId="10232" priority="84" operator="greaterThan">
      <formula>#REF!</formula>
    </cfRule>
  </conditionalFormatting>
  <conditionalFormatting sqref="BI13:BJ13">
    <cfRule type="cellIs" dxfId="10231" priority="83" operator="greaterThan">
      <formula>#REF!</formula>
    </cfRule>
  </conditionalFormatting>
  <conditionalFormatting sqref="BI17:BJ17">
    <cfRule type="cellIs" dxfId="10230" priority="85" operator="greaterThan">
      <formula>#REF!</formula>
    </cfRule>
  </conditionalFormatting>
  <conditionalFormatting sqref="BK38">
    <cfRule type="cellIs" dxfId="10229" priority="81" operator="lessThan">
      <formula>#REF!</formula>
    </cfRule>
    <cfRule type="cellIs" dxfId="10228" priority="82" operator="lessThan">
      <formula>#REF!</formula>
    </cfRule>
  </conditionalFormatting>
  <conditionalFormatting sqref="BL11">
    <cfRule type="cellIs" dxfId="10227" priority="79" operator="lessThan">
      <formula>#REF!</formula>
    </cfRule>
  </conditionalFormatting>
  <conditionalFormatting sqref="BL12">
    <cfRule type="cellIs" dxfId="10226" priority="78" operator="lessThan">
      <formula>#REF!</formula>
    </cfRule>
  </conditionalFormatting>
  <conditionalFormatting sqref="BL9">
    <cfRule type="cellIs" dxfId="10225" priority="76" operator="lessThan">
      <formula>#REF!</formula>
    </cfRule>
    <cfRule type="cellIs" dxfId="10224" priority="77" operator="greaterThan">
      <formula>#REF!</formula>
    </cfRule>
  </conditionalFormatting>
  <conditionalFormatting sqref="BL10">
    <cfRule type="cellIs" dxfId="10223" priority="75" operator="lessThan">
      <formula>#REF!</formula>
    </cfRule>
  </conditionalFormatting>
  <conditionalFormatting sqref="BL21">
    <cfRule type="cellIs" dxfId="10222" priority="72" operator="lessThan">
      <formula>#REF!</formula>
    </cfRule>
  </conditionalFormatting>
  <conditionalFormatting sqref="BL20">
    <cfRule type="cellIs" dxfId="10221" priority="73" operator="lessThan">
      <formula>#REF!</formula>
    </cfRule>
    <cfRule type="cellIs" dxfId="10220" priority="74" operator="lessThan">
      <formula>#REF!</formula>
    </cfRule>
  </conditionalFormatting>
  <conditionalFormatting sqref="BL30">
    <cfRule type="cellIs" dxfId="10219" priority="69" operator="lessThan">
      <formula>#REF!</formula>
    </cfRule>
  </conditionalFormatting>
  <conditionalFormatting sqref="BL29">
    <cfRule type="cellIs" dxfId="10218" priority="70" operator="lessThan">
      <formula>#REF!</formula>
    </cfRule>
    <cfRule type="cellIs" dxfId="10217" priority="71" operator="lessThan">
      <formula>#REF!</formula>
    </cfRule>
  </conditionalFormatting>
  <conditionalFormatting sqref="BL39">
    <cfRule type="cellIs" dxfId="10216" priority="66" operator="lessThan">
      <formula>#REF!</formula>
    </cfRule>
  </conditionalFormatting>
  <conditionalFormatting sqref="BL38">
    <cfRule type="cellIs" dxfId="10215" priority="67" operator="lessThan">
      <formula>#REF!</formula>
    </cfRule>
    <cfRule type="cellIs" dxfId="10214" priority="68" operator="lessThan">
      <formula>#REF!</formula>
    </cfRule>
  </conditionalFormatting>
  <conditionalFormatting sqref="BM19 BM13:BM15 BM17">
    <cfRule type="cellIs" dxfId="10213" priority="65" operator="greaterThan">
      <formula>#REF!</formula>
    </cfRule>
  </conditionalFormatting>
  <conditionalFormatting sqref="BP21">
    <cfRule type="cellIs" dxfId="10212" priority="62" operator="lessThan">
      <formula>#REF!</formula>
    </cfRule>
  </conditionalFormatting>
  <conditionalFormatting sqref="BP11">
    <cfRule type="cellIs" dxfId="10211" priority="61" operator="lessThan">
      <formula>#REF!</formula>
    </cfRule>
  </conditionalFormatting>
  <conditionalFormatting sqref="BP12">
    <cfRule type="cellIs" dxfId="10210" priority="60" operator="lessThan">
      <formula>#REF!</formula>
    </cfRule>
  </conditionalFormatting>
  <conditionalFormatting sqref="BP20">
    <cfRule type="cellIs" dxfId="10209" priority="63" operator="lessThan">
      <formula>#REF!</formula>
    </cfRule>
    <cfRule type="cellIs" dxfId="10208" priority="64" operator="lessThan">
      <formula>#REF!</formula>
    </cfRule>
  </conditionalFormatting>
  <conditionalFormatting sqref="BP30">
    <cfRule type="cellIs" dxfId="10207" priority="57" operator="lessThan">
      <formula>#REF!</formula>
    </cfRule>
  </conditionalFormatting>
  <conditionalFormatting sqref="BP29">
    <cfRule type="cellIs" dxfId="10206" priority="58" operator="lessThan">
      <formula>#REF!</formula>
    </cfRule>
    <cfRule type="cellIs" dxfId="10205" priority="59" operator="lessThan">
      <formula>#REF!</formula>
    </cfRule>
  </conditionalFormatting>
  <conditionalFormatting sqref="BP39">
    <cfRule type="cellIs" dxfId="10204" priority="56" operator="lessThan">
      <formula>#REF!</formula>
    </cfRule>
  </conditionalFormatting>
  <conditionalFormatting sqref="BP9">
    <cfRule type="cellIs" dxfId="10203" priority="54" operator="lessThan">
      <formula>#REF!</formula>
    </cfRule>
    <cfRule type="cellIs" dxfId="10202" priority="55" operator="greaterThan">
      <formula>#REF!</formula>
    </cfRule>
  </conditionalFormatting>
  <conditionalFormatting sqref="BN19:BO19">
    <cfRule type="cellIs" dxfId="10201" priority="53" operator="greaterThan">
      <formula>#REF!</formula>
    </cfRule>
  </conditionalFormatting>
  <conditionalFormatting sqref="BN14:BO15">
    <cfRule type="cellIs" dxfId="10200" priority="51" operator="greaterThan">
      <formula>#REF!</formula>
    </cfRule>
  </conditionalFormatting>
  <conditionalFormatting sqref="BN13:BO13">
    <cfRule type="cellIs" dxfId="10199" priority="50" operator="greaterThan">
      <formula>#REF!</formula>
    </cfRule>
  </conditionalFormatting>
  <conditionalFormatting sqref="BN17:BO17">
    <cfRule type="cellIs" dxfId="10198" priority="52" operator="greaterThan">
      <formula>#REF!</formula>
    </cfRule>
  </conditionalFormatting>
  <conditionalFormatting sqref="BP38">
    <cfRule type="cellIs" dxfId="10197" priority="48" operator="lessThan">
      <formula>#REF!</formula>
    </cfRule>
    <cfRule type="cellIs" dxfId="10196" priority="49" operator="lessThan">
      <formula>#REF!</formula>
    </cfRule>
  </conditionalFormatting>
  <conditionalFormatting sqref="BQ11">
    <cfRule type="cellIs" dxfId="10195" priority="46" operator="lessThan">
      <formula>#REF!</formula>
    </cfRule>
  </conditionalFormatting>
  <conditionalFormatting sqref="BQ12">
    <cfRule type="cellIs" dxfId="10194" priority="45" operator="lessThan">
      <formula>#REF!</formula>
    </cfRule>
  </conditionalFormatting>
  <conditionalFormatting sqref="BQ9">
    <cfRule type="cellIs" dxfId="10193" priority="43" operator="lessThan">
      <formula>#REF!</formula>
    </cfRule>
    <cfRule type="cellIs" dxfId="10192" priority="44" operator="greaterThan">
      <formula>#REF!</formula>
    </cfRule>
  </conditionalFormatting>
  <conditionalFormatting sqref="BQ10">
    <cfRule type="cellIs" dxfId="10191" priority="42" operator="lessThan">
      <formula>#REF!</formula>
    </cfRule>
  </conditionalFormatting>
  <conditionalFormatting sqref="BQ21">
    <cfRule type="cellIs" dxfId="10190" priority="39" operator="lessThan">
      <formula>#REF!</formula>
    </cfRule>
  </conditionalFormatting>
  <conditionalFormatting sqref="BQ20">
    <cfRule type="cellIs" dxfId="10189" priority="40" operator="lessThan">
      <formula>#REF!</formula>
    </cfRule>
    <cfRule type="cellIs" dxfId="10188" priority="41" operator="lessThan">
      <formula>#REF!</formula>
    </cfRule>
  </conditionalFormatting>
  <conditionalFormatting sqref="BQ30">
    <cfRule type="cellIs" dxfId="10187" priority="36" operator="lessThan">
      <formula>#REF!</formula>
    </cfRule>
  </conditionalFormatting>
  <conditionalFormatting sqref="BQ29">
    <cfRule type="cellIs" dxfId="10186" priority="37" operator="lessThan">
      <formula>#REF!</formula>
    </cfRule>
    <cfRule type="cellIs" dxfId="10185" priority="38" operator="lessThan">
      <formula>#REF!</formula>
    </cfRule>
  </conditionalFormatting>
  <conditionalFormatting sqref="BQ39">
    <cfRule type="cellIs" dxfId="10184" priority="33" operator="lessThan">
      <formula>#REF!</formula>
    </cfRule>
  </conditionalFormatting>
  <conditionalFormatting sqref="BQ38">
    <cfRule type="cellIs" dxfId="10183" priority="34" operator="lessThan">
      <formula>#REF!</formula>
    </cfRule>
    <cfRule type="cellIs" dxfId="10182" priority="35" operator="lessThan">
      <formula>#REF!</formula>
    </cfRule>
  </conditionalFormatting>
  <conditionalFormatting sqref="Q14">
    <cfRule type="cellIs" dxfId="10181" priority="32" operator="greaterThan">
      <formula>#REF!</formula>
    </cfRule>
  </conditionalFormatting>
  <conditionalFormatting sqref="P14">
    <cfRule type="cellIs" dxfId="10180" priority="31" operator="greaterThan">
      <formula>#REF!</formula>
    </cfRule>
  </conditionalFormatting>
  <conditionalFormatting sqref="G14">
    <cfRule type="cellIs" dxfId="10179" priority="30" operator="greaterThan">
      <formula>#REF!</formula>
    </cfRule>
  </conditionalFormatting>
  <conditionalFormatting sqref="F14">
    <cfRule type="cellIs" dxfId="10178" priority="29" operator="greaterThan">
      <formula>#REF!</formula>
    </cfRule>
  </conditionalFormatting>
  <conditionalFormatting sqref="O14">
    <cfRule type="cellIs" dxfId="10177" priority="28" operator="greaterThan">
      <formula>#REF!</formula>
    </cfRule>
  </conditionalFormatting>
  <conditionalFormatting sqref="O15">
    <cfRule type="cellIs" dxfId="10176" priority="27" operator="greaterThan">
      <formula>#REF!</formula>
    </cfRule>
  </conditionalFormatting>
  <conditionalFormatting sqref="AE14">
    <cfRule type="cellIs" dxfId="10175" priority="26" operator="greaterThan">
      <formula>#REF!</formula>
    </cfRule>
  </conditionalFormatting>
  <conditionalFormatting sqref="AD14">
    <cfRule type="cellIs" dxfId="10174" priority="25" operator="greaterThan">
      <formula>#REF!</formula>
    </cfRule>
  </conditionalFormatting>
  <conditionalFormatting sqref="M10">
    <cfRule type="cellIs" dxfId="10173" priority="12" operator="lessThan">
      <formula>#REF!</formula>
    </cfRule>
  </conditionalFormatting>
  <conditionalFormatting sqref="R10">
    <cfRule type="cellIs" dxfId="10172" priority="11" operator="lessThan">
      <formula>#REF!</formula>
    </cfRule>
  </conditionalFormatting>
  <conditionalFormatting sqref="W10">
    <cfRule type="cellIs" dxfId="10171" priority="10" operator="lessThan">
      <formula>#REF!</formula>
    </cfRule>
  </conditionalFormatting>
  <conditionalFormatting sqref="AB10">
    <cfRule type="cellIs" dxfId="10170" priority="9" operator="lessThan">
      <formula>#REF!</formula>
    </cfRule>
  </conditionalFormatting>
  <conditionalFormatting sqref="AG10">
    <cfRule type="cellIs" dxfId="10169" priority="8" operator="lessThan">
      <formula>#REF!</formula>
    </cfRule>
  </conditionalFormatting>
  <conditionalFormatting sqref="AL10">
    <cfRule type="cellIs" dxfId="10168" priority="7" operator="lessThan">
      <formula>#REF!</formula>
    </cfRule>
  </conditionalFormatting>
  <conditionalFormatting sqref="AQ10">
    <cfRule type="cellIs" dxfId="10167" priority="6" operator="lessThan">
      <formula>#REF!</formula>
    </cfRule>
  </conditionalFormatting>
  <conditionalFormatting sqref="AV10">
    <cfRule type="cellIs" dxfId="10166" priority="5" operator="lessThan">
      <formula>#REF!</formula>
    </cfRule>
  </conditionalFormatting>
  <conditionalFormatting sqref="BA10">
    <cfRule type="cellIs" dxfId="10165" priority="4" operator="lessThan">
      <formula>#REF!</formula>
    </cfRule>
  </conditionalFormatting>
  <conditionalFormatting sqref="BF10">
    <cfRule type="cellIs" dxfId="10164" priority="3" operator="lessThan">
      <formula>#REF!</formula>
    </cfRule>
  </conditionalFormatting>
  <conditionalFormatting sqref="BK10">
    <cfRule type="cellIs" dxfId="10163" priority="2" operator="lessThan">
      <formula>#REF!</formula>
    </cfRule>
  </conditionalFormatting>
  <conditionalFormatting sqref="BP10">
    <cfRule type="cellIs" dxfId="10162" priority="1" operator="lessThan">
      <formula>#REF!</formula>
    </cfRule>
  </conditionalFormatting>
  <pageMargins left="0.7" right="0.7" top="0.75" bottom="0.75" header="0.3" footer="0.3"/>
  <pageSetup paperSize="9" orientation="portrait" r:id="rId1"/>
  <headerFooter>
    <oddHeader>&amp;C&amp;G</oddHeader>
  </headerFooter>
  <legacyDrawingHF r:id="rId2"/>
  <picture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BQ93"/>
  <sheetViews>
    <sheetView zoomScale="70" zoomScaleNormal="70" workbookViewId="0">
      <pane xSplit="3" ySplit="10" topLeftCell="D11" activePane="bottomRight" state="frozenSplit"/>
      <selection activeCell="Y80" sqref="Y80"/>
      <selection pane="topRight" activeCell="Y80" sqref="Y80"/>
      <selection pane="bottomLeft" activeCell="Y80" sqref="Y80"/>
      <selection pane="bottomRight" activeCell="M10" sqref="M10"/>
    </sheetView>
  </sheetViews>
  <sheetFormatPr defaultRowHeight="16.5" x14ac:dyDescent="0.15"/>
  <cols>
    <col min="1" max="1" width="21" style="97" customWidth="1"/>
    <col min="2" max="2" width="15" style="97" customWidth="1"/>
    <col min="3" max="4" width="11.25" style="97" customWidth="1"/>
    <col min="5" max="5" width="46.375" style="97" customWidth="1"/>
    <col min="6" max="7" width="10.625" style="97" customWidth="1"/>
    <col min="8" max="9" width="13.625" style="97" customWidth="1"/>
    <col min="10" max="10" width="44.5" style="97" customWidth="1"/>
    <col min="11" max="12" width="12.25" style="97" customWidth="1"/>
    <col min="13" max="14" width="11.875" style="97" customWidth="1"/>
    <col min="15" max="15" width="38.25" style="97" customWidth="1"/>
    <col min="16" max="17" width="12.25" style="97" customWidth="1"/>
    <col min="18" max="19" width="11.875" style="97" customWidth="1"/>
    <col min="20" max="20" width="31.625" style="97" customWidth="1"/>
    <col min="21" max="22" width="12.625" style="97" customWidth="1"/>
    <col min="23" max="24" width="11.875" style="97" customWidth="1"/>
    <col min="25" max="25" width="31.625" style="97" customWidth="1"/>
    <col min="26" max="29" width="9" style="97"/>
    <col min="30" max="30" width="31.625" style="97" customWidth="1"/>
    <col min="31" max="34" width="9" style="97"/>
    <col min="35" max="35" width="31.625" style="97" customWidth="1"/>
    <col min="36" max="39" width="9" style="97"/>
    <col min="40" max="40" width="31.625" style="97" customWidth="1"/>
    <col min="41" max="44" width="9" style="97"/>
    <col min="45" max="45" width="31.625" style="97" customWidth="1"/>
    <col min="46" max="49" width="9" style="97"/>
    <col min="50" max="50" width="31.625" style="97" customWidth="1"/>
    <col min="51" max="54" width="9" style="97"/>
    <col min="55" max="55" width="31.625" style="97" customWidth="1"/>
    <col min="56" max="59" width="9" style="97"/>
    <col min="60" max="60" width="43.875" style="97" customWidth="1"/>
    <col min="61" max="62" width="9" style="97"/>
    <col min="63" max="63" width="15.125" style="97" customWidth="1"/>
    <col min="64" max="64" width="9" style="97"/>
    <col min="65" max="65" width="48.125" style="97" customWidth="1"/>
    <col min="66" max="67" width="9" style="97"/>
    <col min="68" max="68" width="16" style="97" customWidth="1"/>
    <col min="69" max="16384" width="9" style="97"/>
  </cols>
  <sheetData>
    <row r="1" spans="1:69" x14ac:dyDescent="0.15">
      <c r="B1" s="175" t="str">
        <f>VLOOKUP(A5,'PMC数据辅助&amp;月良率预估'!$AR$3:$AS$130,2,0)</f>
        <v>LTPS手机</v>
      </c>
      <c r="C1" s="176">
        <v>0.88</v>
      </c>
      <c r="E1" s="97" t="s">
        <v>474</v>
      </c>
      <c r="G1" s="154"/>
      <c r="AI1" s="166"/>
      <c r="AJ1" s="166"/>
      <c r="AK1" s="166"/>
      <c r="AL1" s="166"/>
      <c r="AM1" s="166"/>
      <c r="AN1" s="166"/>
      <c r="AO1" s="166"/>
      <c r="AP1" s="166"/>
      <c r="AQ1" s="166"/>
      <c r="AR1" s="166"/>
      <c r="AS1" s="166"/>
      <c r="AT1" s="166"/>
      <c r="AU1" s="166"/>
      <c r="AV1" s="166"/>
      <c r="AW1" s="166"/>
      <c r="AX1" s="166"/>
      <c r="AY1" s="166"/>
      <c r="AZ1" s="166"/>
      <c r="BA1" s="166"/>
      <c r="BB1" s="166"/>
      <c r="BC1" s="166"/>
      <c r="BD1" s="166"/>
    </row>
    <row r="2" spans="1:69" x14ac:dyDescent="0.15">
      <c r="A2" s="356">
        <f>VLOOKUP(A5,切数!$C:$J,8,0)</f>
        <v>100</v>
      </c>
      <c r="B2" s="580" t="s">
        <v>27</v>
      </c>
      <c r="C2" s="580"/>
      <c r="D2" s="581" t="s">
        <v>553</v>
      </c>
      <c r="E2" s="583" t="s">
        <v>41</v>
      </c>
      <c r="F2" s="583"/>
      <c r="G2" s="583"/>
      <c r="H2" s="583"/>
      <c r="I2" s="583"/>
      <c r="J2" s="583"/>
      <c r="K2" s="583"/>
      <c r="L2" s="583"/>
      <c r="M2" s="583"/>
      <c r="N2" s="30"/>
      <c r="O2" s="30"/>
      <c r="P2" s="30"/>
      <c r="Q2" s="30"/>
      <c r="R2" s="30"/>
      <c r="S2" s="30"/>
    </row>
    <row r="3" spans="1:69" x14ac:dyDescent="0.15">
      <c r="A3" s="356" t="s">
        <v>469</v>
      </c>
      <c r="B3" s="421"/>
      <c r="C3" s="421"/>
      <c r="D3" s="582"/>
      <c r="E3" s="1" t="str">
        <f>_xlfn.IFNA(VLOOKUP($A$5&amp;E$4,'PMC数据辅助&amp;月良率预估'!$B$2:$G$1000,2,0),"")</f>
        <v>M03</v>
      </c>
      <c r="F3" s="567"/>
      <c r="G3" s="567"/>
      <c r="H3" s="567"/>
      <c r="I3" s="568"/>
      <c r="J3" s="1" t="str">
        <f>_xlfn.IFNA(VLOOKUP($A$5&amp;J$4,'PMC数据辅助&amp;月良率预估'!$B$2:$G$1000,2,0),"")</f>
        <v>M05</v>
      </c>
      <c r="K3" s="567"/>
      <c r="L3" s="567"/>
      <c r="M3" s="567"/>
      <c r="N3" s="568"/>
      <c r="O3" s="1" t="str">
        <f>_xlfn.IFNA(VLOOKUP($A$5&amp;O$4,'PMC数据辅助&amp;月良率预估'!$B$2:$G$1000,2,0),"")</f>
        <v/>
      </c>
      <c r="P3" s="567"/>
      <c r="Q3" s="567"/>
      <c r="R3" s="567"/>
      <c r="S3" s="568"/>
      <c r="T3" s="1" t="str">
        <f>_xlfn.IFNA(VLOOKUP($A$5&amp;T$4,'PMC数据辅助&amp;月良率预估'!$B$2:$G$1000,2,0),"")</f>
        <v/>
      </c>
      <c r="U3" s="567"/>
      <c r="V3" s="567"/>
      <c r="W3" s="567"/>
      <c r="X3" s="568"/>
      <c r="Y3" s="1" t="str">
        <f>_xlfn.IFNA(VLOOKUP($A$5&amp;Y$4,'PMC数据辅助&amp;月良率预估'!$B$2:$G$1000,2,0),"")</f>
        <v/>
      </c>
      <c r="Z3" s="567"/>
      <c r="AA3" s="567"/>
      <c r="AB3" s="567"/>
      <c r="AC3" s="568"/>
      <c r="AD3" s="1" t="str">
        <f>_xlfn.IFNA(VLOOKUP($A$5&amp;AD$4,'PMC数据辅助&amp;月良率预估'!$B$2:$G$1000,2,0),"")</f>
        <v/>
      </c>
      <c r="AE3" s="567"/>
      <c r="AF3" s="567"/>
      <c r="AG3" s="567"/>
      <c r="AH3" s="568"/>
      <c r="AI3" s="1" t="str">
        <f>_xlfn.IFNA(VLOOKUP($A$5&amp;AI$4,'PMC数据辅助&amp;月良率预估'!$B$2:$G$1000,2,0),"")</f>
        <v/>
      </c>
      <c r="AJ3" s="567"/>
      <c r="AK3" s="567"/>
      <c r="AL3" s="567"/>
      <c r="AM3" s="568"/>
      <c r="AN3" s="1" t="str">
        <f>_xlfn.IFNA(VLOOKUP($A$5&amp;AN$4,'PMC数据辅助&amp;月良率预估'!$B$2:$G$1000,2,0),"")</f>
        <v/>
      </c>
      <c r="AO3" s="567"/>
      <c r="AP3" s="567"/>
      <c r="AQ3" s="567"/>
      <c r="AR3" s="568"/>
      <c r="AS3" s="1" t="str">
        <f>_xlfn.IFNA(VLOOKUP($A$5&amp;AS$4,'PMC数据辅助&amp;月良率预估'!$B$2:$G$1000,2,0),"")</f>
        <v/>
      </c>
      <c r="AT3" s="567"/>
      <c r="AU3" s="567"/>
      <c r="AV3" s="567"/>
      <c r="AW3" s="568"/>
      <c r="AX3" s="1" t="str">
        <f>_xlfn.IFNA(VLOOKUP($A$5&amp;AX$4,'PMC数据辅助&amp;月良率预估'!$B$2:$G$1000,2,0),"")</f>
        <v/>
      </c>
      <c r="AY3" s="567"/>
      <c r="AZ3" s="567"/>
      <c r="BA3" s="567"/>
      <c r="BB3" s="568"/>
      <c r="BC3" s="1" t="str">
        <f>_xlfn.IFNA(VLOOKUP($A$5&amp;BC$4,'PMC数据辅助&amp;月良率预估'!$B$2:$G$1000,2,0),"")</f>
        <v/>
      </c>
      <c r="BD3" s="567"/>
      <c r="BE3" s="567"/>
      <c r="BF3" s="567"/>
      <c r="BG3" s="568"/>
      <c r="BH3" s="1" t="str">
        <f>_xlfn.IFNA(VLOOKUP($A$5&amp;BH$4,'PMC数据辅助&amp;月良率预估'!$B$2:$G$1000,2,0),"")</f>
        <v/>
      </c>
      <c r="BI3" s="567"/>
      <c r="BJ3" s="567"/>
      <c r="BK3" s="567"/>
      <c r="BL3" s="568"/>
      <c r="BM3" s="1" t="str">
        <f>_xlfn.IFNA(VLOOKUP($A$5&amp;BM$4,'PMC数据辅助&amp;月良率预估'!$B$2:$G$1000,2,0),"")</f>
        <v/>
      </c>
      <c r="BN3" s="567"/>
      <c r="BO3" s="567"/>
      <c r="BP3" s="567"/>
      <c r="BQ3" s="568"/>
    </row>
    <row r="4" spans="1:69" ht="33" x14ac:dyDescent="0.15">
      <c r="A4" s="31" t="s">
        <v>40</v>
      </c>
      <c r="B4" s="94" t="s">
        <v>892</v>
      </c>
      <c r="C4" s="94" t="s">
        <v>863</v>
      </c>
      <c r="D4" s="115"/>
      <c r="E4" s="569" t="str">
        <f>_xlfn.IFNA(VLOOKUP($A$5&amp;COLUMN($A$1),'PMC数据辅助&amp;月良率预估'!$A:$F,5,0),"")</f>
        <v>02/20蒸镀批次</v>
      </c>
      <c r="F4" s="570"/>
      <c r="G4" s="570"/>
      <c r="H4" s="570"/>
      <c r="I4" s="571"/>
      <c r="J4" s="569" t="str">
        <f>_xlfn.IFNA(VLOOKUP($A$5&amp;COLUMN($B$1),'PMC数据辅助&amp;月良率预估'!$A:$F,5,0),"")</f>
        <v>05/03蒸镀批次</v>
      </c>
      <c r="K4" s="570"/>
      <c r="L4" s="570"/>
      <c r="M4" s="570"/>
      <c r="N4" s="571"/>
      <c r="O4" s="569" t="str">
        <f>_xlfn.IFNA(VLOOKUP($A$5&amp;COLUMN($C$1),'PMC数据辅助&amp;月良率预估'!$A:$F,5,0),"")</f>
        <v/>
      </c>
      <c r="P4" s="570"/>
      <c r="Q4" s="570"/>
      <c r="R4" s="570"/>
      <c r="S4" s="571"/>
      <c r="T4" s="569" t="str">
        <f>_xlfn.IFNA(VLOOKUP($A$5&amp;COLUMN($D$1),'PMC数据辅助&amp;月良率预估'!$A:$F,5,0),"")</f>
        <v/>
      </c>
      <c r="U4" s="570"/>
      <c r="V4" s="570"/>
      <c r="W4" s="570"/>
      <c r="X4" s="571"/>
      <c r="Y4" s="569" t="str">
        <f>_xlfn.IFNA(VLOOKUP($A$5&amp;COLUMN($E$1),'PMC数据辅助&amp;月良率预估'!$A:$F,5,0),"")</f>
        <v/>
      </c>
      <c r="Z4" s="570"/>
      <c r="AA4" s="570"/>
      <c r="AB4" s="570"/>
      <c r="AC4" s="571"/>
      <c r="AD4" s="569" t="str">
        <f>_xlfn.IFNA(VLOOKUP($A$5&amp;COLUMN($F$1),'PMC数据辅助&amp;月良率预估'!$A:$F,5,0),"")</f>
        <v/>
      </c>
      <c r="AE4" s="570"/>
      <c r="AF4" s="570"/>
      <c r="AG4" s="570"/>
      <c r="AH4" s="571"/>
      <c r="AI4" s="569" t="str">
        <f>_xlfn.IFNA(VLOOKUP($A$5&amp;COLUMN($G$1),'PMC数据辅助&amp;月良率预估'!$A:$F,5,0),"")</f>
        <v/>
      </c>
      <c r="AJ4" s="570"/>
      <c r="AK4" s="570"/>
      <c r="AL4" s="570"/>
      <c r="AM4" s="571"/>
      <c r="AN4" s="569" t="str">
        <f>_xlfn.IFNA(VLOOKUP($A$5&amp;COLUMN($H$1),'PMC数据辅助&amp;月良率预估'!$A:$F,5,0),"")</f>
        <v/>
      </c>
      <c r="AO4" s="570"/>
      <c r="AP4" s="570"/>
      <c r="AQ4" s="570"/>
      <c r="AR4" s="571"/>
      <c r="AS4" s="569" t="str">
        <f>_xlfn.IFNA(VLOOKUP($A$5&amp;COLUMN($I$1),'PMC数据辅助&amp;月良率预估'!$A:$F,5,0),"")</f>
        <v/>
      </c>
      <c r="AT4" s="570"/>
      <c r="AU4" s="570"/>
      <c r="AV4" s="570"/>
      <c r="AW4" s="571"/>
      <c r="AX4" s="569" t="str">
        <f>_xlfn.IFNA(VLOOKUP($A$5&amp;COLUMN($J$1),'PMC数据辅助&amp;月良率预估'!$A:$F,5,0),"")</f>
        <v/>
      </c>
      <c r="AY4" s="570"/>
      <c r="AZ4" s="570"/>
      <c r="BA4" s="570"/>
      <c r="BB4" s="571"/>
      <c r="BC4" s="569" t="str">
        <f>_xlfn.IFNA(VLOOKUP($A$5&amp;COLUMN($K$1),'PMC数据辅助&amp;月良率预估'!$A:$F,5,0),"")</f>
        <v/>
      </c>
      <c r="BD4" s="570"/>
      <c r="BE4" s="570"/>
      <c r="BF4" s="570"/>
      <c r="BG4" s="571"/>
      <c r="BH4" s="569" t="str">
        <f>_xlfn.IFNA(VLOOKUP($A$5&amp;COLUMN($L$1),'PMC数据辅助&amp;月良率预估'!$A:$F,5,0),"")</f>
        <v/>
      </c>
      <c r="BI4" s="570"/>
      <c r="BJ4" s="570"/>
      <c r="BK4" s="570"/>
      <c r="BL4" s="571"/>
      <c r="BM4" s="569" t="str">
        <f>_xlfn.IFNA(VLOOKUP($A$5&amp;COLUMN($M$1),'PMC数据辅助&amp;月良率预估'!$A:$F,5,0),"")</f>
        <v/>
      </c>
      <c r="BN4" s="570"/>
      <c r="BO4" s="570"/>
      <c r="BP4" s="570"/>
      <c r="BQ4" s="571"/>
    </row>
    <row r="5" spans="1:69" ht="51" customHeight="1" x14ac:dyDescent="0.15">
      <c r="A5" s="32" t="s">
        <v>891</v>
      </c>
      <c r="B5" s="32" t="s">
        <v>35</v>
      </c>
      <c r="C5" s="32" t="s">
        <v>35</v>
      </c>
      <c r="D5" s="32"/>
      <c r="E5" s="32" t="s">
        <v>467</v>
      </c>
      <c r="F5" s="33" t="s">
        <v>483</v>
      </c>
      <c r="G5" s="33" t="s">
        <v>484</v>
      </c>
      <c r="H5" s="33" t="s">
        <v>485</v>
      </c>
      <c r="I5" s="362" t="s">
        <v>840</v>
      </c>
      <c r="J5" s="32" t="s">
        <v>467</v>
      </c>
      <c r="K5" s="33" t="s">
        <v>483</v>
      </c>
      <c r="L5" s="33" t="s">
        <v>484</v>
      </c>
      <c r="M5" s="33" t="s">
        <v>485</v>
      </c>
      <c r="N5" s="362" t="s">
        <v>838</v>
      </c>
      <c r="O5" s="32" t="s">
        <v>467</v>
      </c>
      <c r="P5" s="33" t="s">
        <v>483</v>
      </c>
      <c r="Q5" s="33" t="s">
        <v>484</v>
      </c>
      <c r="R5" s="33" t="s">
        <v>485</v>
      </c>
      <c r="S5" s="362" t="s">
        <v>840</v>
      </c>
      <c r="T5" s="32" t="s">
        <v>467</v>
      </c>
      <c r="U5" s="33" t="s">
        <v>483</v>
      </c>
      <c r="V5" s="33" t="s">
        <v>484</v>
      </c>
      <c r="W5" s="33" t="s">
        <v>485</v>
      </c>
      <c r="X5" s="362" t="s">
        <v>840</v>
      </c>
      <c r="Y5" s="32" t="s">
        <v>467</v>
      </c>
      <c r="Z5" s="33" t="s">
        <v>483</v>
      </c>
      <c r="AA5" s="33" t="s">
        <v>484</v>
      </c>
      <c r="AB5" s="33" t="s">
        <v>485</v>
      </c>
      <c r="AC5" s="362" t="s">
        <v>840</v>
      </c>
      <c r="AD5" s="32" t="s">
        <v>467</v>
      </c>
      <c r="AE5" s="33" t="s">
        <v>483</v>
      </c>
      <c r="AF5" s="33" t="s">
        <v>484</v>
      </c>
      <c r="AG5" s="33" t="s">
        <v>485</v>
      </c>
      <c r="AH5" s="362" t="s">
        <v>840</v>
      </c>
      <c r="AI5" s="32" t="s">
        <v>467</v>
      </c>
      <c r="AJ5" s="33" t="s">
        <v>483</v>
      </c>
      <c r="AK5" s="33" t="s">
        <v>484</v>
      </c>
      <c r="AL5" s="33" t="s">
        <v>485</v>
      </c>
      <c r="AM5" s="362" t="s">
        <v>840</v>
      </c>
      <c r="AN5" s="32" t="s">
        <v>467</v>
      </c>
      <c r="AO5" s="33" t="s">
        <v>483</v>
      </c>
      <c r="AP5" s="33" t="s">
        <v>484</v>
      </c>
      <c r="AQ5" s="33" t="s">
        <v>485</v>
      </c>
      <c r="AR5" s="362" t="s">
        <v>840</v>
      </c>
      <c r="AS5" s="32" t="s">
        <v>467</v>
      </c>
      <c r="AT5" s="33" t="s">
        <v>483</v>
      </c>
      <c r="AU5" s="33" t="s">
        <v>484</v>
      </c>
      <c r="AV5" s="33" t="s">
        <v>485</v>
      </c>
      <c r="AW5" s="362" t="s">
        <v>840</v>
      </c>
      <c r="AX5" s="32" t="s">
        <v>467</v>
      </c>
      <c r="AY5" s="33" t="s">
        <v>483</v>
      </c>
      <c r="AZ5" s="33" t="s">
        <v>484</v>
      </c>
      <c r="BA5" s="33" t="s">
        <v>485</v>
      </c>
      <c r="BB5" s="362" t="s">
        <v>840</v>
      </c>
      <c r="BC5" s="32" t="s">
        <v>467</v>
      </c>
      <c r="BD5" s="33" t="s">
        <v>483</v>
      </c>
      <c r="BE5" s="33" t="s">
        <v>484</v>
      </c>
      <c r="BF5" s="33" t="s">
        <v>485</v>
      </c>
      <c r="BG5" s="362" t="s">
        <v>840</v>
      </c>
      <c r="BH5" s="32" t="s">
        <v>467</v>
      </c>
      <c r="BI5" s="33" t="s">
        <v>483</v>
      </c>
      <c r="BJ5" s="33" t="s">
        <v>484</v>
      </c>
      <c r="BK5" s="33" t="s">
        <v>485</v>
      </c>
      <c r="BL5" s="362" t="s">
        <v>839</v>
      </c>
      <c r="BM5" s="32" t="s">
        <v>467</v>
      </c>
      <c r="BN5" s="33" t="s">
        <v>483</v>
      </c>
      <c r="BO5" s="33" t="s">
        <v>484</v>
      </c>
      <c r="BP5" s="33" t="s">
        <v>485</v>
      </c>
      <c r="BQ5" s="362" t="s">
        <v>839</v>
      </c>
    </row>
    <row r="6" spans="1:69" x14ac:dyDescent="0.15">
      <c r="A6" s="34" t="s">
        <v>745</v>
      </c>
      <c r="B6" s="34">
        <f>_xlfn.IFNA(VLOOKUP($A6,批次辅助!$A$4:$DC$41,MATCH($A$5&amp;B$4,批次辅助!$A$1:$DC$1,0),0),0)</f>
        <v>127168</v>
      </c>
      <c r="C6" s="34">
        <f>_xlfn.IFNA(VLOOKUP($A6,批次辅助!$A$4:$DC$41,MATCH($A$5&amp;C$4,批次辅助!$A$1:$DC$1,0),0),0)</f>
        <v>41979</v>
      </c>
      <c r="D6" s="34">
        <f>_xlfn.IFNA(VLOOKUP($A6,批次辅助!$A$4:$DC$41,MATCH($A$5&amp;D$4,批次辅助!$A$1:$DC$1,0),0),0)</f>
        <v>0</v>
      </c>
      <c r="E6" s="34">
        <f>_xlfn.IFNA(VLOOKUP($A$5&amp;E$4,'PMC数据辅助&amp;月良率预估'!$B$2:$G$599,5,0),0)</f>
        <v>360</v>
      </c>
      <c r="F6" s="34"/>
      <c r="G6" s="34"/>
      <c r="H6" s="35"/>
      <c r="I6" s="35"/>
      <c r="J6" s="34">
        <f>_xlfn.IFNA(VLOOKUP($A$5&amp;J$4,'PMC数据辅助&amp;月良率预估'!$B$2:$G$599,5,0),0)</f>
        <v>840</v>
      </c>
      <c r="K6" s="34"/>
      <c r="L6" s="34"/>
      <c r="M6" s="35"/>
      <c r="N6" s="35"/>
      <c r="O6" s="34"/>
      <c r="P6" s="34"/>
      <c r="Q6" s="34"/>
      <c r="R6" s="35"/>
      <c r="S6" s="35"/>
      <c r="T6" s="34">
        <f>_xlfn.IFNA(VLOOKUP($A$5&amp;T$4,'PMC数据辅助&amp;月良率预估'!$B$2:$G$599,5,0),0)</f>
        <v>0</v>
      </c>
      <c r="U6" s="34"/>
      <c r="V6" s="34"/>
      <c r="W6" s="35"/>
      <c r="X6" s="35"/>
      <c r="Y6" s="34">
        <f>_xlfn.IFNA(VLOOKUP($A$5&amp;Y$4,'PMC数据辅助&amp;月良率预估'!$B$2:$G$599,5,0),0)</f>
        <v>0</v>
      </c>
      <c r="Z6" s="34"/>
      <c r="AA6" s="34"/>
      <c r="AB6" s="35"/>
      <c r="AC6" s="35"/>
      <c r="AD6" s="34">
        <f>_xlfn.IFNA(VLOOKUP($A$5&amp;AD$4,'PMC数据辅助&amp;月良率预估'!$B$2:$G$599,5,0),0)</f>
        <v>0</v>
      </c>
      <c r="AE6" s="34"/>
      <c r="AF6" s="34"/>
      <c r="AG6" s="35"/>
      <c r="AH6" s="35"/>
      <c r="AI6" s="34">
        <f>_xlfn.IFNA(VLOOKUP($A$5&amp;AI$4,'PMC数据辅助&amp;月良率预估'!$B$2:$G$599,5,0),0)</f>
        <v>0</v>
      </c>
      <c r="AJ6" s="34"/>
      <c r="AK6" s="34"/>
      <c r="AL6" s="35"/>
      <c r="AM6" s="35"/>
      <c r="AN6" s="34">
        <f>_xlfn.IFNA(VLOOKUP($A$5&amp;AN$4,'PMC数据辅助&amp;月良率预估'!$B$2:$G$599,5,0),0)</f>
        <v>0</v>
      </c>
      <c r="AO6" s="34"/>
      <c r="AP6" s="34"/>
      <c r="AQ6" s="35"/>
      <c r="AR6" s="35"/>
      <c r="AS6" s="34">
        <f>_xlfn.IFNA(VLOOKUP($A$5&amp;AS$4,'PMC数据辅助&amp;月良率预估'!$B$2:$G$599,5,0),0)</f>
        <v>0</v>
      </c>
      <c r="AT6" s="34"/>
      <c r="AU6" s="34"/>
      <c r="AV6" s="35"/>
      <c r="AW6" s="35"/>
      <c r="AX6" s="34">
        <f>_xlfn.IFNA(VLOOKUP($A$5&amp;AX$4,'PMC数据辅助&amp;月良率预估'!$B$2:$G$599,5,0),0)</f>
        <v>0</v>
      </c>
      <c r="AY6" s="34"/>
      <c r="AZ6" s="34"/>
      <c r="BA6" s="35"/>
      <c r="BB6" s="35"/>
      <c r="BC6" s="34">
        <f>_xlfn.IFNA(VLOOKUP($A$5&amp;BC$4,'PMC数据辅助&amp;月良率预估'!$B$2:$G$599,5,0),0)</f>
        <v>0</v>
      </c>
      <c r="BD6" s="34"/>
      <c r="BE6" s="34"/>
      <c r="BF6" s="35"/>
      <c r="BG6" s="35"/>
      <c r="BH6" s="34">
        <f>_xlfn.IFNA(VLOOKUP($A$5&amp;BH$4,'PMC数据辅助&amp;月良率预估'!$B$2:$G$599,5,0),0)</f>
        <v>0</v>
      </c>
      <c r="BI6" s="34"/>
      <c r="BJ6" s="34"/>
      <c r="BK6" s="35"/>
      <c r="BL6" s="35"/>
      <c r="BM6" s="34">
        <f>_xlfn.IFNA(VLOOKUP($A$5&amp;BM$4,'PMC数据辅助&amp;月良率预估'!$B$2:$G$599,5,0),0)</f>
        <v>0</v>
      </c>
      <c r="BN6" s="34"/>
      <c r="BO6" s="34"/>
      <c r="BP6" s="35"/>
      <c r="BQ6" s="35"/>
    </row>
    <row r="7" spans="1:69" x14ac:dyDescent="0.15">
      <c r="A7" s="34" t="s">
        <v>746</v>
      </c>
      <c r="B7" s="34">
        <f>_xlfn.IFNA(VLOOKUP($A7,批次辅助!$A$4:$DC$41,MATCH($A$5&amp;B$4,批次辅助!$A$1:$DC$1,0),0),0)</f>
        <v>143600</v>
      </c>
      <c r="C7" s="34">
        <f>_xlfn.IFNA(VLOOKUP($A7,批次辅助!$A$4:$DC$41,MATCH($A$5&amp;C$4,批次辅助!$A$1:$DC$1,0),0),0)</f>
        <v>42000</v>
      </c>
      <c r="D7" s="34">
        <f>_xlfn.IFNA(VLOOKUP($A7,批次辅助!$A$4:$DC$41,MATCH($A$5&amp;D$4,批次辅助!$A$1:$DC$1,0),0),0)</f>
        <v>0</v>
      </c>
      <c r="E7" s="34">
        <f>_xlfn.IFNA(VLOOKUP($A$5&amp;E$4,'PMC数据辅助&amp;月良率预估'!$B$2:$G$599,6,0),0)</f>
        <v>360</v>
      </c>
      <c r="F7" s="34"/>
      <c r="G7" s="34"/>
      <c r="H7" s="35"/>
      <c r="I7" s="35"/>
      <c r="J7" s="34">
        <f>_xlfn.IFNA(VLOOKUP($A$5&amp;J$4,'PMC数据辅助&amp;月良率预估'!$B$2:$G$599,6,0),0)</f>
        <v>840</v>
      </c>
      <c r="K7" s="34"/>
      <c r="L7" s="34"/>
      <c r="M7" s="35"/>
      <c r="N7" s="35"/>
      <c r="O7" s="34"/>
      <c r="P7" s="34"/>
      <c r="Q7" s="34"/>
      <c r="R7" s="35"/>
      <c r="S7" s="35"/>
      <c r="T7" s="34">
        <f>_xlfn.IFNA(VLOOKUP($A$5&amp;T$4,'PMC数据辅助&amp;月良率预估'!$B$2:$G$599,6,0),0)</f>
        <v>0</v>
      </c>
      <c r="U7" s="34"/>
      <c r="V7" s="34"/>
      <c r="W7" s="35"/>
      <c r="X7" s="35"/>
      <c r="Y7" s="34">
        <f>_xlfn.IFNA(VLOOKUP($A$5&amp;Y$4,'PMC数据辅助&amp;月良率预估'!$B$2:$G$599,6,0),0)</f>
        <v>0</v>
      </c>
      <c r="Z7" s="34"/>
      <c r="AA7" s="34"/>
      <c r="AB7" s="35"/>
      <c r="AC7" s="35"/>
      <c r="AD7" s="34">
        <f>_xlfn.IFNA(VLOOKUP($A$5&amp;AD$4,'PMC数据辅助&amp;月良率预估'!$B$2:$G$599,6,0),0)</f>
        <v>0</v>
      </c>
      <c r="AE7" s="34"/>
      <c r="AF7" s="34"/>
      <c r="AG7" s="35"/>
      <c r="AH7" s="35"/>
      <c r="AI7" s="34">
        <f>_xlfn.IFNA(VLOOKUP($A$5&amp;AI$4,'PMC数据辅助&amp;月良率预估'!$B$2:$G$599,6,0),0)</f>
        <v>0</v>
      </c>
      <c r="AJ7" s="34"/>
      <c r="AK7" s="34"/>
      <c r="AL7" s="35"/>
      <c r="AM7" s="35"/>
      <c r="AN7" s="34">
        <f>_xlfn.IFNA(VLOOKUP($A$5&amp;AN$4,'PMC数据辅助&amp;月良率预估'!$B$2:$G$599,6,0),0)</f>
        <v>0</v>
      </c>
      <c r="AO7" s="34"/>
      <c r="AP7" s="34"/>
      <c r="AQ7" s="35"/>
      <c r="AR7" s="35"/>
      <c r="AS7" s="34">
        <f>_xlfn.IFNA(VLOOKUP($A$5&amp;AS$4,'PMC数据辅助&amp;月良率预估'!$B$2:$G$599,6,0),0)</f>
        <v>0</v>
      </c>
      <c r="AT7" s="34"/>
      <c r="AU7" s="34"/>
      <c r="AV7" s="35"/>
      <c r="AW7" s="35"/>
      <c r="AX7" s="34">
        <f>_xlfn.IFNA(VLOOKUP($A$5&amp;AX$4,'PMC数据辅助&amp;月良率预估'!$B$2:$G$599,6,0),0)</f>
        <v>0</v>
      </c>
      <c r="AY7" s="34"/>
      <c r="AZ7" s="34"/>
      <c r="BA7" s="35"/>
      <c r="BB7" s="35"/>
      <c r="BC7" s="34">
        <f>_xlfn.IFNA(VLOOKUP($A$5&amp;BC$4,'PMC数据辅助&amp;月良率预估'!$B$2:$G$599,6,0),0)</f>
        <v>0</v>
      </c>
      <c r="BD7" s="34"/>
      <c r="BE7" s="34"/>
      <c r="BF7" s="35"/>
      <c r="BG7" s="35"/>
      <c r="BH7" s="34">
        <f>_xlfn.IFNA(VLOOKUP($A$5&amp;BH$4,'PMC数据辅助&amp;月良率预估'!$B$2:$G$599,6,0),0)</f>
        <v>0</v>
      </c>
      <c r="BI7" s="34"/>
      <c r="BJ7" s="34"/>
      <c r="BK7" s="35"/>
      <c r="BL7" s="35"/>
      <c r="BM7" s="34">
        <f>_xlfn.IFNA(VLOOKUP($A$5&amp;BM$4,'PMC数据辅助&amp;月良率预估'!$B$2:$G$599,6,0),0)</f>
        <v>0</v>
      </c>
      <c r="BN7" s="34"/>
      <c r="BO7" s="34"/>
      <c r="BP7" s="35"/>
      <c r="BQ7" s="35"/>
    </row>
    <row r="8" spans="1:69" s="119" customFormat="1" x14ac:dyDescent="0.15">
      <c r="A8" s="116" t="s">
        <v>454</v>
      </c>
      <c r="B8" s="117">
        <f>_xlfn.IFNA(VLOOKUP($A8,批次辅助!$A$4:$DC$41,MATCH($A$5&amp;B$4,批次辅助!$A$1:$DC$1,0),0),0)</f>
        <v>0.88626740947075211</v>
      </c>
      <c r="C8" s="117">
        <f>_xlfn.IFNA(VLOOKUP($A8,批次辅助!$A$4:$DC$41,MATCH($A$5&amp;C$4,批次辅助!$A$1:$DC$1,0),0),0)</f>
        <v>0.99950000000000006</v>
      </c>
      <c r="D8" s="117">
        <f>_xlfn.IFNA(VLOOKUP($A8,批次辅助!$A$4:$DC$41,MATCH($A$5&amp;D$4,批次辅助!$A$1:$DC$1,0),0),0)</f>
        <v>0</v>
      </c>
      <c r="E8" s="117">
        <f>IF(E6=0,0%,E7/E6)</f>
        <v>1</v>
      </c>
      <c r="F8" s="116"/>
      <c r="G8" s="116"/>
      <c r="H8" s="118"/>
      <c r="I8" s="118"/>
      <c r="J8" s="117">
        <f>IF(J6=0,0%,J7/J6)</f>
        <v>1</v>
      </c>
      <c r="K8" s="116"/>
      <c r="L8" s="116"/>
      <c r="M8" s="118"/>
      <c r="N8" s="118"/>
      <c r="O8" s="117"/>
      <c r="P8" s="116"/>
      <c r="Q8" s="116"/>
      <c r="R8" s="118"/>
      <c r="S8" s="118"/>
      <c r="T8" s="117">
        <f>IF(T6=0,0%,T7/T6)</f>
        <v>0</v>
      </c>
      <c r="U8" s="116"/>
      <c r="V8" s="116"/>
      <c r="W8" s="118"/>
      <c r="X8" s="118"/>
      <c r="Y8" s="117">
        <f>IF(Y6=0,0%,Y7/Y6)</f>
        <v>0</v>
      </c>
      <c r="Z8" s="116"/>
      <c r="AA8" s="116"/>
      <c r="AB8" s="118"/>
      <c r="AC8" s="118"/>
      <c r="AD8" s="117">
        <f>IF(AD6=0,0%,AD7/AD6)</f>
        <v>0</v>
      </c>
      <c r="AE8" s="116"/>
      <c r="AF8" s="116"/>
      <c r="AG8" s="118"/>
      <c r="AH8" s="118"/>
      <c r="AI8" s="117">
        <f>IF(AI6=0,0%,AI7/AI6)</f>
        <v>0</v>
      </c>
      <c r="AJ8" s="116"/>
      <c r="AK8" s="116"/>
      <c r="AL8" s="118"/>
      <c r="AM8" s="118"/>
      <c r="AN8" s="117">
        <f>IF(AN6=0,0%,AN7/AN6)</f>
        <v>0</v>
      </c>
      <c r="AO8" s="116"/>
      <c r="AP8" s="116"/>
      <c r="AQ8" s="118"/>
      <c r="AR8" s="118"/>
      <c r="AS8" s="117">
        <f>IF(AS6=0,0%,AS7/AS6)</f>
        <v>0</v>
      </c>
      <c r="AT8" s="116"/>
      <c r="AU8" s="116"/>
      <c r="AV8" s="118"/>
      <c r="AW8" s="118"/>
      <c r="AX8" s="117">
        <f>IF(AX6=0,0%,AX7/AX6)</f>
        <v>0</v>
      </c>
      <c r="AY8" s="116"/>
      <c r="AZ8" s="116"/>
      <c r="BA8" s="118"/>
      <c r="BB8" s="118"/>
      <c r="BC8" s="117">
        <f>IF(BC6=0,0%,BC7/BC6)</f>
        <v>0</v>
      </c>
      <c r="BD8" s="116"/>
      <c r="BE8" s="116"/>
      <c r="BF8" s="118"/>
      <c r="BG8" s="118"/>
      <c r="BH8" s="117">
        <f>IF(BH6=0,0%,BH7/BH6)</f>
        <v>0</v>
      </c>
      <c r="BI8" s="116"/>
      <c r="BJ8" s="116"/>
      <c r="BK8" s="118"/>
      <c r="BL8" s="118"/>
      <c r="BM8" s="117">
        <f>IF(BM6=0,0%,BM7/BM6)</f>
        <v>0</v>
      </c>
      <c r="BN8" s="116"/>
      <c r="BO8" s="116"/>
      <c r="BP8" s="118"/>
      <c r="BQ8" s="118"/>
    </row>
    <row r="9" spans="1:69" s="161" customFormat="1" x14ac:dyDescent="0.15">
      <c r="A9" s="158" t="s">
        <v>34</v>
      </c>
      <c r="B9" s="159">
        <f>_xlfn.IFNA(VLOOKUP($A9,批次辅助!$A$4:$DC$41,MATCH($A$5&amp;B$4,批次辅助!$A$1:$DC$1,0),0),0)</f>
        <v>0.93059574735782591</v>
      </c>
      <c r="C9" s="159">
        <f>_xlfn.IFNA(VLOOKUP($A9,批次辅助!$A$4:$DC$41,MATCH($A$5&amp;C$4,批次辅助!$A$1:$DC$1,0),0),0)</f>
        <v>0.94475809333238048</v>
      </c>
      <c r="D9" s="159">
        <f>_xlfn.IFNA(VLOOKUP($A9,批次辅助!$A$4:$DC$41,MATCH($A$5&amp;D$4,批次辅助!$A$1:$DC$1,0),0),0)</f>
        <v>0</v>
      </c>
      <c r="E9" s="160"/>
      <c r="F9" s="160"/>
      <c r="G9" s="160"/>
      <c r="H9" s="160">
        <f>H10-H19-H27-H28-H36-H37-H44-H45</f>
        <v>0.94465191703470763</v>
      </c>
      <c r="I9" s="160"/>
      <c r="J9" s="160"/>
      <c r="K9" s="160"/>
      <c r="L9" s="160"/>
      <c r="M9" s="160">
        <f>M10-M19-M27-M28-M36-M37-M44-M45</f>
        <v>0.94465191703470763</v>
      </c>
      <c r="N9" s="160"/>
      <c r="O9" s="160"/>
      <c r="P9" s="160"/>
      <c r="Q9" s="160"/>
      <c r="R9" s="160">
        <f>R10-R19-R27-R28-R36-R37-R44-R45</f>
        <v>0.94465191703470763</v>
      </c>
      <c r="S9" s="160"/>
      <c r="T9" s="160"/>
      <c r="U9" s="160"/>
      <c r="V9" s="160"/>
      <c r="W9" s="160">
        <f>W10-W19-W27-W28-W36-W37-W44-W45</f>
        <v>0.94465191703470763</v>
      </c>
      <c r="X9" s="160"/>
      <c r="Y9" s="160"/>
      <c r="Z9" s="160"/>
      <c r="AA9" s="160"/>
      <c r="AB9" s="160">
        <f>AB10-AB19-AB27-AB28-AB36-AB37-AB44-AB45</f>
        <v>0.94465191703470763</v>
      </c>
      <c r="AC9" s="160"/>
      <c r="AD9" s="160"/>
      <c r="AE9" s="160"/>
      <c r="AF9" s="160"/>
      <c r="AG9" s="160">
        <f>AG10-AG19-AG27-AG28-AG36-AG37-AG44-AG45</f>
        <v>0.94465191703470763</v>
      </c>
      <c r="AH9" s="160"/>
      <c r="AI9" s="160"/>
      <c r="AJ9" s="160"/>
      <c r="AK9" s="160"/>
      <c r="AL9" s="160">
        <f>AL10-AL19-AL27-AL28-AL36-AL37-AL44-AL45</f>
        <v>0.94465191703470763</v>
      </c>
      <c r="AM9" s="160"/>
      <c r="AN9" s="160"/>
      <c r="AO9" s="160"/>
      <c r="AP9" s="160"/>
      <c r="AQ9" s="160">
        <f>AQ10-AQ19-AQ27-AQ28-AQ36-AQ37-AQ44-AQ45</f>
        <v>0.94465191703470763</v>
      </c>
      <c r="AR9" s="160"/>
      <c r="AS9" s="160"/>
      <c r="AT9" s="160"/>
      <c r="AU9" s="160"/>
      <c r="AV9" s="160">
        <f>AV10-AV19-AV27-AV28-AV36-AV37-AV44-AV45</f>
        <v>0.94465191703470763</v>
      </c>
      <c r="AW9" s="160"/>
      <c r="AX9" s="160"/>
      <c r="AY9" s="160"/>
      <c r="AZ9" s="160"/>
      <c r="BA9" s="160">
        <f>BA10-BA19-BA27-BA28-BA36-BA37-BA44-BA45</f>
        <v>0.94465191703470763</v>
      </c>
      <c r="BB9" s="160"/>
      <c r="BC9" s="160"/>
      <c r="BD9" s="160"/>
      <c r="BE9" s="160"/>
      <c r="BF9" s="160">
        <f>BF10-BF19-BF27-BF28-BF36-BF37-BF44-BF45</f>
        <v>0.94465191703470763</v>
      </c>
      <c r="BG9" s="160"/>
      <c r="BH9" s="160"/>
      <c r="BI9" s="160"/>
      <c r="BJ9" s="160"/>
      <c r="BK9" s="160">
        <f>BK10-BK19-BK27-BK28-BK36-BK37-BK44-BK45</f>
        <v>0.94465191703470763</v>
      </c>
      <c r="BL9" s="160"/>
      <c r="BM9" s="160"/>
      <c r="BN9" s="160"/>
      <c r="BO9" s="160"/>
      <c r="BP9" s="160">
        <f>BP10-BP19-BP27-BP28-BP36-BP37-BP44-BP45</f>
        <v>0.94465191703470763</v>
      </c>
      <c r="BQ9" s="160"/>
    </row>
    <row r="10" spans="1:69" x14ac:dyDescent="0.15">
      <c r="A10" s="36" t="s">
        <v>33</v>
      </c>
      <c r="B10" s="37">
        <f>B9+B19+B27+B28+B36+B37+B44+B45</f>
        <v>0.93059574735782591</v>
      </c>
      <c r="C10" s="37">
        <f>C9+C19+C27+C28+C36+C37+C44+C45</f>
        <v>0.94475809333238048</v>
      </c>
      <c r="D10" s="37">
        <f>D9+D19+D27+D28+D36+D37+D44+D45</f>
        <v>0</v>
      </c>
      <c r="E10" s="38"/>
      <c r="F10" s="38"/>
      <c r="G10" s="38"/>
      <c r="H10" s="38">
        <f>(H12+H21+H30+H39)*99.94%-3</f>
        <v>0.94465191703470763</v>
      </c>
      <c r="I10" s="38"/>
      <c r="J10" s="38"/>
      <c r="K10" s="38"/>
      <c r="L10" s="38"/>
      <c r="M10" s="38">
        <f>(M12+M21+M30+M39)*99.94%-3</f>
        <v>0.94465191703470763</v>
      </c>
      <c r="N10" s="38"/>
      <c r="O10" s="38"/>
      <c r="P10" s="38"/>
      <c r="Q10" s="38"/>
      <c r="R10" s="38">
        <f>(R12+R21+R30+R39)*99.94%-3</f>
        <v>0.94465191703470763</v>
      </c>
      <c r="S10" s="38"/>
      <c r="T10" s="38"/>
      <c r="U10" s="38"/>
      <c r="V10" s="38"/>
      <c r="W10" s="38">
        <f>(W12+W21+W30+W39)*99.94%-3</f>
        <v>0.94465191703470763</v>
      </c>
      <c r="X10" s="38"/>
      <c r="Y10" s="38"/>
      <c r="Z10" s="38"/>
      <c r="AA10" s="38"/>
      <c r="AB10" s="38">
        <f>(AB12+AB21+AB30+AB39)*99.94%-3</f>
        <v>0.94465191703470763</v>
      </c>
      <c r="AC10" s="38"/>
      <c r="AD10" s="38"/>
      <c r="AE10" s="38"/>
      <c r="AF10" s="38"/>
      <c r="AG10" s="38">
        <f>(AG12+AG21+AG30+AG39)*99.94%-3</f>
        <v>0.94465191703470763</v>
      </c>
      <c r="AH10" s="38"/>
      <c r="AI10" s="38"/>
      <c r="AJ10" s="38"/>
      <c r="AK10" s="38"/>
      <c r="AL10" s="38">
        <f>(AL12+AL21+AL30+AL39)*99.94%-3</f>
        <v>0.94465191703470763</v>
      </c>
      <c r="AM10" s="38"/>
      <c r="AN10" s="38"/>
      <c r="AO10" s="38"/>
      <c r="AP10" s="38"/>
      <c r="AQ10" s="38">
        <f>(AQ12+AQ21+AQ30+AQ39)*99.94%-3</f>
        <v>0.94465191703470763</v>
      </c>
      <c r="AR10" s="38"/>
      <c r="AS10" s="38"/>
      <c r="AT10" s="38"/>
      <c r="AU10" s="38"/>
      <c r="AV10" s="38">
        <f>(AV12+AV21+AV30+AV39)*99.94%-3</f>
        <v>0.94465191703470763</v>
      </c>
      <c r="AW10" s="38"/>
      <c r="AX10" s="38"/>
      <c r="AY10" s="38"/>
      <c r="AZ10" s="38"/>
      <c r="BA10" s="38">
        <f>(BA12+BA21+BA30+BA39)*99.94%-3</f>
        <v>0.94465191703470763</v>
      </c>
      <c r="BB10" s="38"/>
      <c r="BC10" s="38"/>
      <c r="BD10" s="38"/>
      <c r="BE10" s="38"/>
      <c r="BF10" s="38">
        <f>(BF12+BF21+BF30+BF39)*99.94%-3</f>
        <v>0.94465191703470763</v>
      </c>
      <c r="BG10" s="38"/>
      <c r="BH10" s="38"/>
      <c r="BI10" s="38"/>
      <c r="BJ10" s="38"/>
      <c r="BK10" s="38">
        <f>(BK12+BK21+BK30+BK39)*99.94%-3</f>
        <v>0.94465191703470763</v>
      </c>
      <c r="BL10" s="38"/>
      <c r="BM10" s="38"/>
      <c r="BN10" s="38"/>
      <c r="BO10" s="38"/>
      <c r="BP10" s="38">
        <f>(BP12+BP21+BP30+BP39)*99.94%-3</f>
        <v>0.94465191703470763</v>
      </c>
      <c r="BQ10" s="38"/>
    </row>
    <row r="11" spans="1:69" x14ac:dyDescent="0.15">
      <c r="A11" s="39" t="s">
        <v>32</v>
      </c>
      <c r="B11" s="39"/>
      <c r="C11" s="39"/>
      <c r="D11" s="39"/>
      <c r="E11" s="39"/>
      <c r="F11" s="39"/>
      <c r="G11" s="39"/>
      <c r="H11" s="39">
        <f>H12*99.9%</f>
        <v>0.95861145258343472</v>
      </c>
      <c r="I11" s="39"/>
      <c r="J11" s="39"/>
      <c r="K11" s="39"/>
      <c r="L11" s="39"/>
      <c r="M11" s="39">
        <f>M12*99.9%</f>
        <v>0.95861145258343472</v>
      </c>
      <c r="N11" s="39"/>
      <c r="O11" s="39"/>
      <c r="P11" s="39"/>
      <c r="Q11" s="39"/>
      <c r="R11" s="39">
        <f>R12*99.9%</f>
        <v>0.95861145258343472</v>
      </c>
      <c r="S11" s="39"/>
      <c r="T11" s="39"/>
      <c r="U11" s="39"/>
      <c r="V11" s="39"/>
      <c r="W11" s="39">
        <f>W12*99.9%</f>
        <v>0.95861145258343472</v>
      </c>
      <c r="X11" s="39"/>
      <c r="Y11" s="39"/>
      <c r="Z11" s="39"/>
      <c r="AA11" s="39"/>
      <c r="AB11" s="39">
        <f>AB12*99.9%</f>
        <v>0.95861145258343472</v>
      </c>
      <c r="AC11" s="39"/>
      <c r="AD11" s="39"/>
      <c r="AE11" s="39"/>
      <c r="AF11" s="39"/>
      <c r="AG11" s="39">
        <f>AG12*99.9%</f>
        <v>0.95861145258343472</v>
      </c>
      <c r="AH11" s="39"/>
      <c r="AI11" s="39"/>
      <c r="AJ11" s="39"/>
      <c r="AK11" s="39"/>
      <c r="AL11" s="39">
        <f>AL12*99.9%</f>
        <v>0.95861145258343472</v>
      </c>
      <c r="AM11" s="39"/>
      <c r="AN11" s="39"/>
      <c r="AO11" s="39"/>
      <c r="AP11" s="39"/>
      <c r="AQ11" s="39">
        <f>AQ12*99.9%</f>
        <v>0.95861145258343472</v>
      </c>
      <c r="AR11" s="39"/>
      <c r="AS11" s="39"/>
      <c r="AT11" s="39"/>
      <c r="AU11" s="39"/>
      <c r="AV11" s="39">
        <f>AV12*99.9%</f>
        <v>0.95861145258343472</v>
      </c>
      <c r="AW11" s="39"/>
      <c r="AX11" s="39"/>
      <c r="AY11" s="39"/>
      <c r="AZ11" s="39"/>
      <c r="BA11" s="39">
        <f>BA12*99.9%</f>
        <v>0.95861145258343472</v>
      </c>
      <c r="BB11" s="39"/>
      <c r="BC11" s="39"/>
      <c r="BD11" s="39"/>
      <c r="BE11" s="39"/>
      <c r="BF11" s="39">
        <f>BF12*99.9%</f>
        <v>0.95861145258343472</v>
      </c>
      <c r="BG11" s="39"/>
      <c r="BH11" s="39"/>
      <c r="BI11" s="39"/>
      <c r="BJ11" s="39"/>
      <c r="BK11" s="39">
        <f>BK12*99.9%</f>
        <v>0.95861145258343472</v>
      </c>
      <c r="BL11" s="39"/>
      <c r="BM11" s="39"/>
      <c r="BN11" s="39"/>
      <c r="BO11" s="39"/>
      <c r="BP11" s="39">
        <f>BP12*99.9%</f>
        <v>0.95861145258343472</v>
      </c>
      <c r="BQ11" s="39"/>
    </row>
    <row r="12" spans="1:69" x14ac:dyDescent="0.35">
      <c r="A12" s="40" t="s">
        <v>60</v>
      </c>
      <c r="B12" s="41">
        <f>_xlfn.IFNA(VLOOKUP($A12,批次辅助!$A$4:$DC$41,MATCH($A$5&amp;B$4,批次辅助!$A$1:$DC$1,0),0),0)</f>
        <v>0.9474946527428284</v>
      </c>
      <c r="C12" s="41">
        <f>_xlfn.IFNA(VLOOKUP($A12,批次辅助!$A$4:$DC$41,MATCH($A$5&amp;C$4,批次辅助!$A$1:$DC$1,0),0),0)</f>
        <v>0.9515710236070416</v>
      </c>
      <c r="D12" s="41">
        <f>_xlfn.IFNA(VLOOKUP($A12,批次辅助!$A$4:$DC$41,MATCH($A$5&amp;D$4,批次辅助!$A$1:$DC$1,0),0),0)</f>
        <v>0</v>
      </c>
      <c r="E12" s="39"/>
      <c r="F12" s="39"/>
      <c r="G12" s="39"/>
      <c r="H12" s="39">
        <f>1-SUM(H13:H18)</f>
        <v>0.95957102360704161</v>
      </c>
      <c r="I12" s="39"/>
      <c r="J12" s="39"/>
      <c r="K12" s="39"/>
      <c r="L12" s="39"/>
      <c r="M12" s="39">
        <f>1-SUM(M13:M18)</f>
        <v>0.95957102360704161</v>
      </c>
      <c r="N12" s="39"/>
      <c r="O12" s="39"/>
      <c r="P12" s="39"/>
      <c r="Q12" s="39"/>
      <c r="R12" s="39">
        <f>1-SUM(R13:R18)</f>
        <v>0.95957102360704161</v>
      </c>
      <c r="S12" s="39"/>
      <c r="T12" s="39"/>
      <c r="U12" s="39"/>
      <c r="V12" s="39"/>
      <c r="W12" s="39">
        <f>1-SUM(W13:W18)</f>
        <v>0.95957102360704161</v>
      </c>
      <c r="X12" s="39"/>
      <c r="Y12" s="39"/>
      <c r="Z12" s="39"/>
      <c r="AA12" s="39"/>
      <c r="AB12" s="39">
        <f>1-SUM(AB13:AB18)</f>
        <v>0.95957102360704161</v>
      </c>
      <c r="AC12" s="39"/>
      <c r="AD12" s="39"/>
      <c r="AE12" s="39"/>
      <c r="AF12" s="39"/>
      <c r="AG12" s="39">
        <f>1-SUM(AG13:AG18)</f>
        <v>0.95957102360704161</v>
      </c>
      <c r="AH12" s="39"/>
      <c r="AI12" s="39"/>
      <c r="AJ12" s="39"/>
      <c r="AK12" s="39"/>
      <c r="AL12" s="39">
        <f>1-SUM(AL13:AL18)</f>
        <v>0.95957102360704161</v>
      </c>
      <c r="AM12" s="39"/>
      <c r="AN12" s="39"/>
      <c r="AO12" s="39"/>
      <c r="AP12" s="39"/>
      <c r="AQ12" s="39">
        <f>1-SUM(AQ13:AQ18)</f>
        <v>0.95957102360704161</v>
      </c>
      <c r="AR12" s="39"/>
      <c r="AS12" s="39"/>
      <c r="AT12" s="39"/>
      <c r="AU12" s="39"/>
      <c r="AV12" s="39">
        <f>1-SUM(AV13:AV18)</f>
        <v>0.95957102360704161</v>
      </c>
      <c r="AW12" s="39"/>
      <c r="AX12" s="39"/>
      <c r="AY12" s="39"/>
      <c r="AZ12" s="39"/>
      <c r="BA12" s="39">
        <f>1-SUM(BA13:BA18)</f>
        <v>0.95957102360704161</v>
      </c>
      <c r="BB12" s="39"/>
      <c r="BC12" s="39"/>
      <c r="BD12" s="39"/>
      <c r="BE12" s="39"/>
      <c r="BF12" s="39">
        <f>1-SUM(BF13:BF18)</f>
        <v>0.95957102360704161</v>
      </c>
      <c r="BG12" s="39"/>
      <c r="BH12" s="39"/>
      <c r="BI12" s="39"/>
      <c r="BJ12" s="39"/>
      <c r="BK12" s="39">
        <f>1-SUM(BK13:BK18)</f>
        <v>0.95957102360704161</v>
      </c>
      <c r="BL12" s="39"/>
      <c r="BM12" s="39"/>
      <c r="BN12" s="39"/>
      <c r="BO12" s="39"/>
      <c r="BP12" s="39">
        <f>1-SUM(BP13:BP18)</f>
        <v>0.95957102360704161</v>
      </c>
      <c r="BQ12" s="39"/>
    </row>
    <row r="13" spans="1:69" x14ac:dyDescent="0.15">
      <c r="A13" s="42" t="s">
        <v>42</v>
      </c>
      <c r="B13" s="43">
        <f>_xlfn.IFNA(VLOOKUP($A13,批次辅助!$A$4:$DC$41,MATCH($A$5&amp;B$4,批次辅助!$A$1:$DC$1,0),0),0)</f>
        <v>1.9383807247106189E-2</v>
      </c>
      <c r="C13" s="43">
        <f>_xlfn.IFNA(VLOOKUP($A13,批次辅助!$A$4:$DC$41,MATCH($A$5&amp;C$4,批次辅助!$A$1:$DC$1,0),0),0)</f>
        <v>1.3173253293313323E-2</v>
      </c>
      <c r="D13" s="43">
        <f>_xlfn.IFNA(VLOOKUP($A13,批次辅助!$A$4:$DC$41,MATCH($A$5&amp;D$4,批次辅助!$A$1:$DC$1,0),0),0)</f>
        <v>0</v>
      </c>
      <c r="E13" s="279"/>
      <c r="F13" s="45"/>
      <c r="G13" s="46"/>
      <c r="H13" s="47">
        <f>C13-F13+G13</f>
        <v>1.3173253293313323E-2</v>
      </c>
      <c r="I13" s="370"/>
      <c r="J13" s="279"/>
      <c r="K13" s="128"/>
      <c r="L13" s="102"/>
      <c r="M13" s="47">
        <f>H13-K13+L13</f>
        <v>1.3173253293313323E-2</v>
      </c>
      <c r="N13" s="370"/>
      <c r="O13" s="279"/>
      <c r="P13" s="128"/>
      <c r="Q13" s="102"/>
      <c r="R13" s="47">
        <f>M13-P13+Q13</f>
        <v>1.3173253293313323E-2</v>
      </c>
      <c r="S13" s="370"/>
      <c r="T13" s="279"/>
      <c r="U13" s="128"/>
      <c r="V13" s="102"/>
      <c r="W13" s="47">
        <f>R13-U13+V13</f>
        <v>1.3173253293313323E-2</v>
      </c>
      <c r="X13" s="370"/>
      <c r="Y13" s="279"/>
      <c r="Z13" s="128"/>
      <c r="AA13" s="102"/>
      <c r="AB13" s="47">
        <f>W13-Z13+AA13</f>
        <v>1.3173253293313323E-2</v>
      </c>
      <c r="AC13" s="370"/>
      <c r="AD13" s="279"/>
      <c r="AE13" s="128"/>
      <c r="AF13" s="102"/>
      <c r="AG13" s="47">
        <f>AB13-AE13+AF13</f>
        <v>1.3173253293313323E-2</v>
      </c>
      <c r="AH13" s="370"/>
      <c r="AI13" s="279"/>
      <c r="AJ13" s="128"/>
      <c r="AK13" s="102"/>
      <c r="AL13" s="47">
        <f>AG13-AJ13+AK13</f>
        <v>1.3173253293313323E-2</v>
      </c>
      <c r="AM13" s="370"/>
      <c r="AN13" s="279"/>
      <c r="AO13" s="128"/>
      <c r="AP13" s="102"/>
      <c r="AQ13" s="47">
        <f>AL13-AO13+AP13</f>
        <v>1.3173253293313323E-2</v>
      </c>
      <c r="AR13" s="370"/>
      <c r="AS13" s="279"/>
      <c r="AT13" s="128"/>
      <c r="AU13" s="102"/>
      <c r="AV13" s="47">
        <f>AQ13-AT13+AU13</f>
        <v>1.3173253293313323E-2</v>
      </c>
      <c r="AW13" s="370"/>
      <c r="AX13" s="279"/>
      <c r="AY13" s="128"/>
      <c r="AZ13" s="102"/>
      <c r="BA13" s="47">
        <f>AV13-AY13+AZ13</f>
        <v>1.3173253293313323E-2</v>
      </c>
      <c r="BB13" s="370"/>
      <c r="BC13" s="279"/>
      <c r="BD13" s="128"/>
      <c r="BE13" s="102"/>
      <c r="BF13" s="47">
        <f>BA13-BD13+BE13</f>
        <v>1.3173253293313323E-2</v>
      </c>
      <c r="BG13" s="370"/>
      <c r="BH13" s="279"/>
      <c r="BI13" s="128"/>
      <c r="BJ13" s="102"/>
      <c r="BK13" s="47">
        <f>BF13-BI13+BJ13</f>
        <v>1.3173253293313323E-2</v>
      </c>
      <c r="BL13" s="370"/>
      <c r="BM13" s="279"/>
      <c r="BN13" s="128"/>
      <c r="BO13" s="102"/>
      <c r="BP13" s="47">
        <f>BK13-BN13+BO13</f>
        <v>1.3173253293313323E-2</v>
      </c>
      <c r="BQ13" s="370"/>
    </row>
    <row r="14" spans="1:69" x14ac:dyDescent="0.15">
      <c r="A14" s="42" t="s">
        <v>43</v>
      </c>
      <c r="B14" s="43">
        <f>_xlfn.IFNA(VLOOKUP($A14,批次辅助!$A$4:$DC$41,MATCH($A$5&amp;B$4,批次辅助!$A$1:$DC$1,0),0),0)</f>
        <v>1.5019501761449422E-2</v>
      </c>
      <c r="C14" s="43">
        <f>_xlfn.IFNA(VLOOKUP($A14,批次辅助!$A$4:$DC$41,MATCH($A$5&amp;C$4,批次辅助!$A$1:$DC$1,0),0),0)</f>
        <v>1.1362824269277497E-2</v>
      </c>
      <c r="D14" s="43">
        <f>_xlfn.IFNA(VLOOKUP($A14,批次辅助!$A$4:$DC$41,MATCH($A$5&amp;D$4,批次辅助!$A$1:$DC$1,0),0),0)</f>
        <v>0</v>
      </c>
      <c r="E14" s="279"/>
      <c r="F14" s="52"/>
      <c r="G14" s="49"/>
      <c r="H14" s="47">
        <f t="shared" ref="H14:H19" si="0">C14-F14+G14</f>
        <v>1.1362824269277497E-2</v>
      </c>
      <c r="I14" s="370"/>
      <c r="J14" s="51"/>
      <c r="K14" s="122"/>
      <c r="L14" s="146"/>
      <c r="M14" s="50">
        <f t="shared" ref="M14:M19" si="1">H14-K14+L14</f>
        <v>1.1362824269277497E-2</v>
      </c>
      <c r="N14" s="370"/>
      <c r="O14" s="279"/>
      <c r="P14" s="122"/>
      <c r="Q14" s="146"/>
      <c r="R14" s="50">
        <f t="shared" ref="R14:R19" si="2">M14-P14+Q14</f>
        <v>1.1362824269277497E-2</v>
      </c>
      <c r="S14" s="370"/>
      <c r="T14" s="51"/>
      <c r="U14" s="122"/>
      <c r="V14" s="146"/>
      <c r="W14" s="50">
        <f t="shared" ref="W14:W19" si="3">R14-U14+V14</f>
        <v>1.1362824269277497E-2</v>
      </c>
      <c r="X14" s="370"/>
      <c r="Y14" s="51"/>
      <c r="Z14" s="122"/>
      <c r="AA14" s="146"/>
      <c r="AB14" s="50">
        <f t="shared" ref="AB14:AB19" si="4">W14-Z14+AA14</f>
        <v>1.1362824269277497E-2</v>
      </c>
      <c r="AC14" s="370"/>
      <c r="AD14" s="51"/>
      <c r="AE14" s="122"/>
      <c r="AF14" s="146"/>
      <c r="AG14" s="50">
        <f t="shared" ref="AG14:AG19" si="5">AB14-AE14+AF14</f>
        <v>1.1362824269277497E-2</v>
      </c>
      <c r="AH14" s="370"/>
      <c r="AI14" s="51"/>
      <c r="AJ14" s="122"/>
      <c r="AK14" s="146"/>
      <c r="AL14" s="50">
        <f t="shared" ref="AL14:AL19" si="6">AG14-AJ14+AK14</f>
        <v>1.1362824269277497E-2</v>
      </c>
      <c r="AM14" s="370"/>
      <c r="AN14" s="51"/>
      <c r="AO14" s="122"/>
      <c r="AP14" s="146"/>
      <c r="AQ14" s="50">
        <f t="shared" ref="AQ14:AQ19" si="7">AL14-AO14+AP14</f>
        <v>1.1362824269277497E-2</v>
      </c>
      <c r="AR14" s="370"/>
      <c r="AS14" s="51"/>
      <c r="AT14" s="122"/>
      <c r="AU14" s="146"/>
      <c r="AV14" s="50">
        <f t="shared" ref="AV14:AV19" si="8">AQ14-AT14+AU14</f>
        <v>1.1362824269277497E-2</v>
      </c>
      <c r="AW14" s="370"/>
      <c r="AX14" s="51"/>
      <c r="AY14" s="122"/>
      <c r="AZ14" s="146"/>
      <c r="BA14" s="50">
        <f t="shared" ref="BA14:BA19" si="9">AV14-AY14+AZ14</f>
        <v>1.1362824269277497E-2</v>
      </c>
      <c r="BB14" s="370"/>
      <c r="BC14" s="51"/>
      <c r="BD14" s="122"/>
      <c r="BE14" s="146"/>
      <c r="BF14" s="50">
        <f t="shared" ref="BF14:BF19" si="10">BA14-BD14+BE14</f>
        <v>1.1362824269277497E-2</v>
      </c>
      <c r="BG14" s="370"/>
      <c r="BH14" s="51"/>
      <c r="BI14" s="122"/>
      <c r="BJ14" s="146"/>
      <c r="BK14" s="50">
        <f t="shared" ref="BK14:BK19" si="11">BF14-BI14+BJ14</f>
        <v>1.1362824269277497E-2</v>
      </c>
      <c r="BL14" s="370"/>
      <c r="BM14" s="51"/>
      <c r="BN14" s="122"/>
      <c r="BO14" s="146"/>
      <c r="BP14" s="50">
        <f t="shared" ref="BP14:BP19" si="12">BK14-BN14+BO14</f>
        <v>1.1362824269277497E-2</v>
      </c>
      <c r="BQ14" s="370"/>
    </row>
    <row r="15" spans="1:69" x14ac:dyDescent="0.15">
      <c r="A15" s="42" t="s">
        <v>44</v>
      </c>
      <c r="B15" s="43">
        <f>_xlfn.IFNA(VLOOKUP($A15,批次辅助!$A$4:$DC$41,MATCH($A$5&amp;B$4,批次辅助!$A$1:$DC$1,0),0),0)</f>
        <v>6.676207851031706E-3</v>
      </c>
      <c r="C15" s="43">
        <f>_xlfn.IFNA(VLOOKUP($A15,批次辅助!$A$4:$DC$41,MATCH($A$5&amp;C$4,批次辅助!$A$1:$DC$1,0),0),0)</f>
        <v>1.4602539364920555E-2</v>
      </c>
      <c r="D15" s="43">
        <f>_xlfn.IFNA(VLOOKUP($A15,批次辅助!$A$4:$DC$41,MATCH($A$5&amp;D$4,批次辅助!$A$1:$DC$1,0),0),0)</f>
        <v>0</v>
      </c>
      <c r="E15" s="279" t="s">
        <v>893</v>
      </c>
      <c r="F15" s="45">
        <v>8.0000000000000002E-3</v>
      </c>
      <c r="G15" s="46"/>
      <c r="H15" s="47">
        <f t="shared" si="0"/>
        <v>6.6025393649205549E-3</v>
      </c>
      <c r="I15" s="370"/>
      <c r="J15" s="279"/>
      <c r="K15" s="121"/>
      <c r="L15" s="147"/>
      <c r="M15" s="50">
        <f t="shared" si="1"/>
        <v>6.6025393649205549E-3</v>
      </c>
      <c r="N15" s="370"/>
      <c r="O15" s="279"/>
      <c r="P15" s="121"/>
      <c r="Q15" s="147"/>
      <c r="R15" s="50">
        <f t="shared" si="2"/>
        <v>6.6025393649205549E-3</v>
      </c>
      <c r="S15" s="370"/>
      <c r="T15" s="279"/>
      <c r="U15" s="121"/>
      <c r="V15" s="147"/>
      <c r="W15" s="50">
        <f t="shared" si="3"/>
        <v>6.6025393649205549E-3</v>
      </c>
      <c r="X15" s="370"/>
      <c r="Y15" s="279"/>
      <c r="Z15" s="121"/>
      <c r="AA15" s="147"/>
      <c r="AB15" s="50">
        <f t="shared" si="4"/>
        <v>6.6025393649205549E-3</v>
      </c>
      <c r="AC15" s="370"/>
      <c r="AD15" s="279"/>
      <c r="AE15" s="121"/>
      <c r="AF15" s="147"/>
      <c r="AG15" s="50">
        <f t="shared" si="5"/>
        <v>6.6025393649205549E-3</v>
      </c>
      <c r="AH15" s="370"/>
      <c r="AI15" s="279"/>
      <c r="AJ15" s="121"/>
      <c r="AK15" s="147"/>
      <c r="AL15" s="50">
        <f t="shared" si="6"/>
        <v>6.6025393649205549E-3</v>
      </c>
      <c r="AM15" s="370"/>
      <c r="AN15" s="279"/>
      <c r="AO15" s="121"/>
      <c r="AP15" s="147"/>
      <c r="AQ15" s="50">
        <f t="shared" si="7"/>
        <v>6.6025393649205549E-3</v>
      </c>
      <c r="AR15" s="370"/>
      <c r="AS15" s="279"/>
      <c r="AT15" s="121"/>
      <c r="AU15" s="147"/>
      <c r="AV15" s="50">
        <f t="shared" si="8"/>
        <v>6.6025393649205549E-3</v>
      </c>
      <c r="AW15" s="370"/>
      <c r="AX15" s="279"/>
      <c r="AY15" s="121"/>
      <c r="AZ15" s="147"/>
      <c r="BA15" s="50">
        <f t="shared" si="9"/>
        <v>6.6025393649205549E-3</v>
      </c>
      <c r="BB15" s="370"/>
      <c r="BC15" s="279"/>
      <c r="BD15" s="121"/>
      <c r="BE15" s="147"/>
      <c r="BF15" s="50">
        <f t="shared" si="10"/>
        <v>6.6025393649205549E-3</v>
      </c>
      <c r="BG15" s="370"/>
      <c r="BH15" s="279"/>
      <c r="BI15" s="121"/>
      <c r="BJ15" s="147"/>
      <c r="BK15" s="50">
        <f t="shared" si="11"/>
        <v>6.6025393649205549E-3</v>
      </c>
      <c r="BL15" s="370"/>
      <c r="BM15" s="279"/>
      <c r="BN15" s="121"/>
      <c r="BO15" s="147"/>
      <c r="BP15" s="50">
        <f t="shared" si="12"/>
        <v>6.6025393649205549E-3</v>
      </c>
      <c r="BQ15" s="370"/>
    </row>
    <row r="16" spans="1:69" x14ac:dyDescent="0.15">
      <c r="A16" s="53" t="s">
        <v>45</v>
      </c>
      <c r="B16" s="53">
        <f>_xlfn.IFNA(VLOOKUP($A16,批次辅助!$A$4:$DC$41,MATCH($A$5&amp;B$4,批次辅助!$A$1:$DC$1,0),0),0)</f>
        <v>7.4232511323603419E-3</v>
      </c>
      <c r="C16" s="53">
        <f>_xlfn.IFNA(VLOOKUP($A16,批次辅助!$A$4:$DC$41,MATCH($A$5&amp;C$4,批次辅助!$A$1:$DC$1,0),0),0)</f>
        <v>5.5503942447414183E-3</v>
      </c>
      <c r="D16" s="53">
        <f>_xlfn.IFNA(VLOOKUP($A16,批次辅助!$A$4:$DC$41,MATCH($A$5&amp;D$4,批次辅助!$A$1:$DC$1,0),0),0)</f>
        <v>0</v>
      </c>
      <c r="E16" s="416"/>
      <c r="F16" s="54"/>
      <c r="G16" s="55"/>
      <c r="H16" s="47">
        <f t="shared" si="0"/>
        <v>5.5503942447414183E-3</v>
      </c>
      <c r="I16" s="370"/>
      <c r="J16" s="56"/>
      <c r="K16" s="123"/>
      <c r="L16" s="148"/>
      <c r="M16" s="50">
        <f t="shared" si="1"/>
        <v>5.5503942447414183E-3</v>
      </c>
      <c r="N16" s="370"/>
      <c r="O16" s="56"/>
      <c r="P16" s="123"/>
      <c r="Q16" s="148"/>
      <c r="R16" s="50">
        <f t="shared" si="2"/>
        <v>5.5503942447414183E-3</v>
      </c>
      <c r="S16" s="370"/>
      <c r="T16" s="56"/>
      <c r="U16" s="123"/>
      <c r="V16" s="148"/>
      <c r="W16" s="50">
        <f t="shared" si="3"/>
        <v>5.5503942447414183E-3</v>
      </c>
      <c r="X16" s="370"/>
      <c r="Y16" s="56"/>
      <c r="Z16" s="123"/>
      <c r="AA16" s="148"/>
      <c r="AB16" s="50">
        <f t="shared" si="4"/>
        <v>5.5503942447414183E-3</v>
      </c>
      <c r="AC16" s="370"/>
      <c r="AD16" s="56"/>
      <c r="AE16" s="123"/>
      <c r="AF16" s="148"/>
      <c r="AG16" s="50">
        <f t="shared" si="5"/>
        <v>5.5503942447414183E-3</v>
      </c>
      <c r="AH16" s="370"/>
      <c r="AI16" s="56"/>
      <c r="AJ16" s="123"/>
      <c r="AK16" s="148"/>
      <c r="AL16" s="50">
        <f t="shared" si="6"/>
        <v>5.5503942447414183E-3</v>
      </c>
      <c r="AM16" s="370"/>
      <c r="AN16" s="56"/>
      <c r="AO16" s="123"/>
      <c r="AP16" s="148"/>
      <c r="AQ16" s="50">
        <f t="shared" si="7"/>
        <v>5.5503942447414183E-3</v>
      </c>
      <c r="AR16" s="370"/>
      <c r="AS16" s="56"/>
      <c r="AT16" s="123"/>
      <c r="AU16" s="148"/>
      <c r="AV16" s="50">
        <f t="shared" si="8"/>
        <v>5.5503942447414183E-3</v>
      </c>
      <c r="AW16" s="370"/>
      <c r="AX16" s="56"/>
      <c r="AY16" s="123"/>
      <c r="AZ16" s="148"/>
      <c r="BA16" s="50">
        <f t="shared" si="9"/>
        <v>5.5503942447414183E-3</v>
      </c>
      <c r="BB16" s="370"/>
      <c r="BC16" s="56"/>
      <c r="BD16" s="123"/>
      <c r="BE16" s="148"/>
      <c r="BF16" s="50">
        <f t="shared" si="10"/>
        <v>5.5503942447414183E-3</v>
      </c>
      <c r="BG16" s="370"/>
      <c r="BH16" s="56"/>
      <c r="BI16" s="123"/>
      <c r="BJ16" s="148"/>
      <c r="BK16" s="50">
        <f t="shared" si="11"/>
        <v>5.5503942447414183E-3</v>
      </c>
      <c r="BL16" s="370"/>
      <c r="BM16" s="56"/>
      <c r="BN16" s="123"/>
      <c r="BO16" s="148"/>
      <c r="BP16" s="50">
        <f t="shared" si="12"/>
        <v>5.5503942447414183E-3</v>
      </c>
      <c r="BQ16" s="370"/>
    </row>
    <row r="17" spans="1:69" x14ac:dyDescent="0.15">
      <c r="A17" s="42" t="s">
        <v>46</v>
      </c>
      <c r="B17" s="53">
        <f>_xlfn.IFNA(VLOOKUP($A17,批次辅助!$A$4:$DC$41,MATCH($A$5&amp;B$4,批次辅助!$A$1:$DC$1,0),0),0)</f>
        <v>3.1690362355309512E-3</v>
      </c>
      <c r="C17" s="53">
        <f>_xlfn.IFNA(VLOOKUP($A17,批次辅助!$A$4:$DC$41,MATCH($A$5&amp;C$4,批次辅助!$A$1:$DC$1,0),0),0)</f>
        <v>1.9771790657233377E-3</v>
      </c>
      <c r="D17" s="53">
        <f>_xlfn.IFNA(VLOOKUP($A17,批次辅助!$A$4:$DC$41,MATCH($A$5&amp;D$4,批次辅助!$A$1:$DC$1,0),0),0)</f>
        <v>0</v>
      </c>
      <c r="E17" s="109"/>
      <c r="F17" s="57"/>
      <c r="G17" s="58"/>
      <c r="H17" s="47">
        <f t="shared" si="0"/>
        <v>1.9771790657233377E-3</v>
      </c>
      <c r="I17" s="370"/>
      <c r="J17" s="43"/>
      <c r="K17" s="124"/>
      <c r="L17" s="104"/>
      <c r="M17" s="53">
        <f t="shared" si="1"/>
        <v>1.9771790657233377E-3</v>
      </c>
      <c r="N17" s="370"/>
      <c r="O17" s="43"/>
      <c r="P17" s="124"/>
      <c r="Q17" s="104"/>
      <c r="R17" s="53">
        <f t="shared" si="2"/>
        <v>1.9771790657233377E-3</v>
      </c>
      <c r="S17" s="370"/>
      <c r="T17" s="43"/>
      <c r="U17" s="124"/>
      <c r="V17" s="104"/>
      <c r="W17" s="53">
        <f t="shared" si="3"/>
        <v>1.9771790657233377E-3</v>
      </c>
      <c r="X17" s="370"/>
      <c r="Y17" s="43"/>
      <c r="Z17" s="124"/>
      <c r="AA17" s="104"/>
      <c r="AB17" s="53">
        <f t="shared" si="4"/>
        <v>1.9771790657233377E-3</v>
      </c>
      <c r="AC17" s="370"/>
      <c r="AD17" s="43"/>
      <c r="AE17" s="124"/>
      <c r="AF17" s="104"/>
      <c r="AG17" s="53">
        <f t="shared" si="5"/>
        <v>1.9771790657233377E-3</v>
      </c>
      <c r="AH17" s="370"/>
      <c r="AI17" s="43"/>
      <c r="AJ17" s="124"/>
      <c r="AK17" s="104"/>
      <c r="AL17" s="53">
        <f t="shared" si="6"/>
        <v>1.9771790657233377E-3</v>
      </c>
      <c r="AM17" s="370"/>
      <c r="AN17" s="43"/>
      <c r="AO17" s="124"/>
      <c r="AP17" s="104"/>
      <c r="AQ17" s="53">
        <f t="shared" si="7"/>
        <v>1.9771790657233377E-3</v>
      </c>
      <c r="AR17" s="370"/>
      <c r="AS17" s="43"/>
      <c r="AT17" s="124"/>
      <c r="AU17" s="104"/>
      <c r="AV17" s="53">
        <f t="shared" si="8"/>
        <v>1.9771790657233377E-3</v>
      </c>
      <c r="AW17" s="370"/>
      <c r="AX17" s="43"/>
      <c r="AY17" s="124"/>
      <c r="AZ17" s="104"/>
      <c r="BA17" s="53">
        <f t="shared" si="9"/>
        <v>1.9771790657233377E-3</v>
      </c>
      <c r="BB17" s="370"/>
      <c r="BC17" s="43"/>
      <c r="BD17" s="124"/>
      <c r="BE17" s="104"/>
      <c r="BF17" s="53">
        <f t="shared" si="10"/>
        <v>1.9771790657233377E-3</v>
      </c>
      <c r="BG17" s="370"/>
      <c r="BH17" s="43"/>
      <c r="BI17" s="124"/>
      <c r="BJ17" s="104"/>
      <c r="BK17" s="53">
        <f t="shared" si="11"/>
        <v>1.9771790657233377E-3</v>
      </c>
      <c r="BL17" s="370"/>
      <c r="BM17" s="43"/>
      <c r="BN17" s="124"/>
      <c r="BO17" s="104"/>
      <c r="BP17" s="53">
        <f t="shared" si="12"/>
        <v>1.9771790657233377E-3</v>
      </c>
      <c r="BQ17" s="370"/>
    </row>
    <row r="18" spans="1:69" x14ac:dyDescent="0.15">
      <c r="A18" s="42" t="s">
        <v>47</v>
      </c>
      <c r="B18" s="43">
        <f>_xlfn.IFNA(VLOOKUP($A18,批次辅助!$A$4:$DC$41,MATCH($A$5&amp;B$4,批次辅助!$A$1:$DC$1,0),0),0)</f>
        <v>8.4140664318067436E-4</v>
      </c>
      <c r="C18" s="43">
        <f>_xlfn.IFNA(VLOOKUP($A18,批次辅助!$A$4:$DC$41,MATCH($A$5&amp;C$4,批次辅助!$A$1:$DC$1,0),0),0)</f>
        <v>1.7627861549822531E-3</v>
      </c>
      <c r="D18" s="43">
        <f>_xlfn.IFNA(VLOOKUP($A18,批次辅助!$A$4:$DC$41,MATCH($A$5&amp;D$4,批次辅助!$A$1:$DC$1,0),0),0)</f>
        <v>0</v>
      </c>
      <c r="E18" s="10"/>
      <c r="F18" s="113"/>
      <c r="G18" s="70"/>
      <c r="H18" s="47">
        <f t="shared" si="0"/>
        <v>1.7627861549822531E-3</v>
      </c>
      <c r="I18" s="370"/>
      <c r="J18" s="57"/>
      <c r="K18" s="124"/>
      <c r="L18" s="104"/>
      <c r="M18" s="43">
        <f t="shared" si="1"/>
        <v>1.7627861549822531E-3</v>
      </c>
      <c r="N18" s="370"/>
      <c r="O18" s="43"/>
      <c r="P18" s="124"/>
      <c r="Q18" s="104"/>
      <c r="R18" s="43">
        <f t="shared" si="2"/>
        <v>1.7627861549822531E-3</v>
      </c>
      <c r="S18" s="370"/>
      <c r="T18" s="43"/>
      <c r="U18" s="124"/>
      <c r="V18" s="104"/>
      <c r="W18" s="43">
        <f t="shared" si="3"/>
        <v>1.7627861549822531E-3</v>
      </c>
      <c r="X18" s="370"/>
      <c r="Y18" s="10"/>
      <c r="Z18" s="124"/>
      <c r="AA18" s="104"/>
      <c r="AB18" s="43">
        <f t="shared" si="4"/>
        <v>1.7627861549822531E-3</v>
      </c>
      <c r="AC18" s="370"/>
      <c r="AD18" s="10"/>
      <c r="AE18" s="124"/>
      <c r="AF18" s="104"/>
      <c r="AG18" s="43">
        <f t="shared" si="5"/>
        <v>1.7627861549822531E-3</v>
      </c>
      <c r="AH18" s="370"/>
      <c r="AI18" s="10"/>
      <c r="AJ18" s="124"/>
      <c r="AK18" s="104"/>
      <c r="AL18" s="43">
        <f t="shared" si="6"/>
        <v>1.7627861549822531E-3</v>
      </c>
      <c r="AM18" s="370"/>
      <c r="AN18" s="10"/>
      <c r="AO18" s="124"/>
      <c r="AP18" s="104"/>
      <c r="AQ18" s="43">
        <f t="shared" si="7"/>
        <v>1.7627861549822531E-3</v>
      </c>
      <c r="AR18" s="370"/>
      <c r="AS18" s="10"/>
      <c r="AT18" s="124"/>
      <c r="AU18" s="104"/>
      <c r="AV18" s="43">
        <f t="shared" si="8"/>
        <v>1.7627861549822531E-3</v>
      </c>
      <c r="AW18" s="370"/>
      <c r="AX18" s="10"/>
      <c r="AY18" s="124"/>
      <c r="AZ18" s="104"/>
      <c r="BA18" s="43">
        <f t="shared" si="9"/>
        <v>1.7627861549822531E-3</v>
      </c>
      <c r="BB18" s="370"/>
      <c r="BC18" s="10"/>
      <c r="BD18" s="124"/>
      <c r="BE18" s="104"/>
      <c r="BF18" s="43">
        <f t="shared" si="10"/>
        <v>1.7627861549822531E-3</v>
      </c>
      <c r="BG18" s="370"/>
      <c r="BH18" s="10"/>
      <c r="BI18" s="124"/>
      <c r="BJ18" s="104"/>
      <c r="BK18" s="43">
        <f t="shared" si="11"/>
        <v>1.7627861549822531E-3</v>
      </c>
      <c r="BL18" s="370"/>
      <c r="BM18" s="10"/>
      <c r="BN18" s="124"/>
      <c r="BO18" s="104"/>
      <c r="BP18" s="43">
        <f t="shared" si="12"/>
        <v>1.7627861549822531E-3</v>
      </c>
      <c r="BQ18" s="370"/>
    </row>
    <row r="19" spans="1:69" ht="41.25" customHeight="1" x14ac:dyDescent="0.15">
      <c r="A19" s="61" t="s">
        <v>31</v>
      </c>
      <c r="B19" s="61">
        <f>_xlfn.IFNA(VLOOKUP($A19,批次辅助!$A$4:$DC$41,MATCH($A$5&amp;B$4,批次辅助!$A$1:$DC$1,0),0),0)</f>
        <v>0</v>
      </c>
      <c r="C19" s="61">
        <f>_xlfn.IFNA(VLOOKUP($A19,批次辅助!$A$4:$DC$41,MATCH($A$5&amp;C$4,批次辅助!$A$1:$DC$1,0),0),0)</f>
        <v>0</v>
      </c>
      <c r="D19" s="61">
        <f>_xlfn.IFNA(VLOOKUP($A19,批次辅助!$A$4:$DC$41,MATCH($A$5&amp;D$4,批次辅助!$A$1:$DC$1,0),0),0)</f>
        <v>0</v>
      </c>
      <c r="E19" s="156"/>
      <c r="F19" s="125"/>
      <c r="G19" s="64"/>
      <c r="H19" s="62">
        <f t="shared" si="0"/>
        <v>0</v>
      </c>
      <c r="I19" s="62"/>
      <c r="J19" s="62"/>
      <c r="K19" s="125"/>
      <c r="L19" s="141"/>
      <c r="M19" s="62">
        <f t="shared" si="1"/>
        <v>0</v>
      </c>
      <c r="N19" s="62"/>
      <c r="O19" s="62"/>
      <c r="P19" s="125"/>
      <c r="Q19" s="141"/>
      <c r="R19" s="62">
        <f t="shared" si="2"/>
        <v>0</v>
      </c>
      <c r="S19" s="62"/>
      <c r="T19" s="62"/>
      <c r="U19" s="125"/>
      <c r="V19" s="141"/>
      <c r="W19" s="62">
        <f t="shared" si="3"/>
        <v>0</v>
      </c>
      <c r="X19" s="62"/>
      <c r="Y19" s="62"/>
      <c r="Z19" s="125"/>
      <c r="AA19" s="141"/>
      <c r="AB19" s="62">
        <f t="shared" si="4"/>
        <v>0</v>
      </c>
      <c r="AC19" s="62"/>
      <c r="AD19" s="62"/>
      <c r="AE19" s="125"/>
      <c r="AF19" s="141"/>
      <c r="AG19" s="62">
        <f t="shared" si="5"/>
        <v>0</v>
      </c>
      <c r="AH19" s="62"/>
      <c r="AI19" s="62"/>
      <c r="AJ19" s="125"/>
      <c r="AK19" s="141"/>
      <c r="AL19" s="62">
        <f t="shared" si="6"/>
        <v>0</v>
      </c>
      <c r="AM19" s="62"/>
      <c r="AN19" s="62"/>
      <c r="AO19" s="125"/>
      <c r="AP19" s="141"/>
      <c r="AQ19" s="62">
        <f t="shared" si="7"/>
        <v>0</v>
      </c>
      <c r="AR19" s="62"/>
      <c r="AS19" s="62"/>
      <c r="AT19" s="125"/>
      <c r="AU19" s="141"/>
      <c r="AV19" s="62">
        <f t="shared" si="8"/>
        <v>0</v>
      </c>
      <c r="AW19" s="62"/>
      <c r="AX19" s="62"/>
      <c r="AY19" s="125"/>
      <c r="AZ19" s="141"/>
      <c r="BA19" s="62">
        <f t="shared" si="9"/>
        <v>0</v>
      </c>
      <c r="BB19" s="62"/>
      <c r="BC19" s="62"/>
      <c r="BD19" s="125"/>
      <c r="BE19" s="141"/>
      <c r="BF19" s="62">
        <f t="shared" si="10"/>
        <v>0</v>
      </c>
      <c r="BG19" s="62"/>
      <c r="BH19" s="62"/>
      <c r="BI19" s="125"/>
      <c r="BJ19" s="141"/>
      <c r="BK19" s="62">
        <f t="shared" si="11"/>
        <v>0</v>
      </c>
      <c r="BL19" s="62"/>
      <c r="BM19" s="62"/>
      <c r="BN19" s="125"/>
      <c r="BO19" s="141"/>
      <c r="BP19" s="62">
        <f t="shared" si="12"/>
        <v>0</v>
      </c>
      <c r="BQ19" s="62"/>
    </row>
    <row r="20" spans="1:69" x14ac:dyDescent="0.15">
      <c r="A20" s="65" t="s">
        <v>30</v>
      </c>
      <c r="B20" s="66"/>
      <c r="C20" s="66"/>
      <c r="D20" s="66"/>
      <c r="E20" s="66"/>
      <c r="F20" s="67"/>
      <c r="G20" s="68"/>
      <c r="H20" s="66">
        <f>H21*99.9%</f>
        <v>0.98896040577431577</v>
      </c>
      <c r="I20" s="66"/>
      <c r="J20" s="66"/>
      <c r="K20" s="126"/>
      <c r="L20" s="142"/>
      <c r="M20" s="66">
        <f>M21*99.9%</f>
        <v>0.98896040577431577</v>
      </c>
      <c r="N20" s="66"/>
      <c r="O20" s="66"/>
      <c r="P20" s="126"/>
      <c r="Q20" s="142"/>
      <c r="R20" s="66">
        <f>R21*99.9%</f>
        <v>0.98896040577431577</v>
      </c>
      <c r="S20" s="66"/>
      <c r="T20" s="66"/>
      <c r="U20" s="126"/>
      <c r="V20" s="142"/>
      <c r="W20" s="66">
        <f>W21*99.9%</f>
        <v>0.98896040577431577</v>
      </c>
      <c r="X20" s="66"/>
      <c r="Y20" s="66"/>
      <c r="Z20" s="126"/>
      <c r="AA20" s="142"/>
      <c r="AB20" s="66">
        <f>AB21*99.9%</f>
        <v>0.98896040577431577</v>
      </c>
      <c r="AC20" s="66"/>
      <c r="AD20" s="66"/>
      <c r="AE20" s="126"/>
      <c r="AF20" s="142"/>
      <c r="AG20" s="66">
        <f>AG21*99.9%</f>
        <v>0.98896040577431577</v>
      </c>
      <c r="AH20" s="66"/>
      <c r="AI20" s="66"/>
      <c r="AJ20" s="126"/>
      <c r="AK20" s="142"/>
      <c r="AL20" s="66">
        <f>AL21*99.9%</f>
        <v>0.98896040577431577</v>
      </c>
      <c r="AM20" s="66"/>
      <c r="AN20" s="66"/>
      <c r="AO20" s="126"/>
      <c r="AP20" s="142"/>
      <c r="AQ20" s="66">
        <f>AQ21*99.9%</f>
        <v>0.98896040577431577</v>
      </c>
      <c r="AR20" s="66"/>
      <c r="AS20" s="66"/>
      <c r="AT20" s="126"/>
      <c r="AU20" s="142"/>
      <c r="AV20" s="66">
        <f>AV21*99.9%</f>
        <v>0.98896040577431577</v>
      </c>
      <c r="AW20" s="66"/>
      <c r="AX20" s="66"/>
      <c r="AY20" s="126"/>
      <c r="AZ20" s="142"/>
      <c r="BA20" s="66">
        <f>BA21*99.9%</f>
        <v>0.98896040577431577</v>
      </c>
      <c r="BB20" s="66"/>
      <c r="BC20" s="66"/>
      <c r="BD20" s="126"/>
      <c r="BE20" s="142"/>
      <c r="BF20" s="66">
        <f>BF21*99.9%</f>
        <v>0.98896040577431577</v>
      </c>
      <c r="BG20" s="66"/>
      <c r="BH20" s="66"/>
      <c r="BI20" s="126"/>
      <c r="BJ20" s="142"/>
      <c r="BK20" s="66">
        <f>BK21*99.9%</f>
        <v>0.98896040577431577</v>
      </c>
      <c r="BL20" s="66"/>
      <c r="BM20" s="66"/>
      <c r="BN20" s="126"/>
      <c r="BO20" s="142"/>
      <c r="BP20" s="66">
        <f>BP21*99.9%</f>
        <v>0.98896040577431577</v>
      </c>
      <c r="BQ20" s="66"/>
    </row>
    <row r="21" spans="1:69" x14ac:dyDescent="0.35">
      <c r="A21" s="40" t="s">
        <v>456</v>
      </c>
      <c r="B21" s="41">
        <f>_xlfn.IFNA(VLOOKUP($A21,批次辅助!$A$4:$DC$41,MATCH($A$5&amp;B$4,批次辅助!$A$1:$DC$1,0),0),0)</f>
        <v>0.98840903371917466</v>
      </c>
      <c r="C21" s="41">
        <f>_xlfn.IFNA(VLOOKUP($A21,批次辅助!$A$4:$DC$41,MATCH($A$5&amp;C$4,批次辅助!$A$1:$DC$1,0),0),0)</f>
        <v>0.99595035613044613</v>
      </c>
      <c r="D21" s="41">
        <f>_xlfn.IFNA(VLOOKUP($A21,批次辅助!$A$4:$DC$41,MATCH($A$5&amp;D$4,批次辅助!$A$1:$DC$1,0),0),0)</f>
        <v>0</v>
      </c>
      <c r="E21" s="66"/>
      <c r="F21" s="67"/>
      <c r="G21" s="68"/>
      <c r="H21" s="66">
        <f>1-SUM(H22:H26)</f>
        <v>0.98995035613044613</v>
      </c>
      <c r="I21" s="66"/>
      <c r="J21" s="66"/>
      <c r="K21" s="126"/>
      <c r="L21" s="142"/>
      <c r="M21" s="66">
        <f>1-SUM(M22:M26)</f>
        <v>0.98995035613044613</v>
      </c>
      <c r="N21" s="66"/>
      <c r="O21" s="66"/>
      <c r="P21" s="126"/>
      <c r="Q21" s="142"/>
      <c r="R21" s="66">
        <f>1-SUM(R22:R26)</f>
        <v>0.98995035613044613</v>
      </c>
      <c r="S21" s="66"/>
      <c r="T21" s="66"/>
      <c r="U21" s="126"/>
      <c r="V21" s="142"/>
      <c r="W21" s="66">
        <f>1-SUM(W22:W26)</f>
        <v>0.98995035613044613</v>
      </c>
      <c r="X21" s="66"/>
      <c r="Y21" s="66"/>
      <c r="Z21" s="126"/>
      <c r="AA21" s="142"/>
      <c r="AB21" s="66">
        <f>1-SUM(AB22:AB26)</f>
        <v>0.98995035613044613</v>
      </c>
      <c r="AC21" s="66"/>
      <c r="AD21" s="66"/>
      <c r="AE21" s="126"/>
      <c r="AF21" s="142"/>
      <c r="AG21" s="66">
        <f>1-SUM(AG22:AG26)</f>
        <v>0.98995035613044613</v>
      </c>
      <c r="AH21" s="66"/>
      <c r="AI21" s="66"/>
      <c r="AJ21" s="126"/>
      <c r="AK21" s="142"/>
      <c r="AL21" s="66">
        <f>1-SUM(AL22:AL26)</f>
        <v>0.98995035613044613</v>
      </c>
      <c r="AM21" s="66"/>
      <c r="AN21" s="66"/>
      <c r="AO21" s="126"/>
      <c r="AP21" s="142"/>
      <c r="AQ21" s="66">
        <f>1-SUM(AQ22:AQ26)</f>
        <v>0.98995035613044613</v>
      </c>
      <c r="AR21" s="66"/>
      <c r="AS21" s="66"/>
      <c r="AT21" s="126"/>
      <c r="AU21" s="142"/>
      <c r="AV21" s="66">
        <f>1-SUM(AV22:AV26)</f>
        <v>0.98995035613044613</v>
      </c>
      <c r="AW21" s="66"/>
      <c r="AX21" s="66"/>
      <c r="AY21" s="126"/>
      <c r="AZ21" s="142"/>
      <c r="BA21" s="66">
        <f>1-SUM(BA22:BA26)</f>
        <v>0.98995035613044613</v>
      </c>
      <c r="BB21" s="66"/>
      <c r="BC21" s="66"/>
      <c r="BD21" s="126"/>
      <c r="BE21" s="142"/>
      <c r="BF21" s="66">
        <f>1-SUM(BF22:BF26)</f>
        <v>0.98995035613044613</v>
      </c>
      <c r="BG21" s="66"/>
      <c r="BH21" s="66"/>
      <c r="BI21" s="126"/>
      <c r="BJ21" s="142"/>
      <c r="BK21" s="66">
        <f>1-SUM(BK22:BK26)</f>
        <v>0.98995035613044613</v>
      </c>
      <c r="BL21" s="66"/>
      <c r="BM21" s="66"/>
      <c r="BN21" s="126"/>
      <c r="BO21" s="142"/>
      <c r="BP21" s="66">
        <f>1-SUM(BP22:BP26)</f>
        <v>0.98995035613044613</v>
      </c>
      <c r="BQ21" s="66"/>
    </row>
    <row r="22" spans="1:69" x14ac:dyDescent="0.15">
      <c r="A22" s="42" t="s">
        <v>48</v>
      </c>
      <c r="B22" s="43">
        <f>_xlfn.IFNA(VLOOKUP($A22,批次辅助!$A$4:$DC$41,MATCH($A$5&amp;B$4,批次辅助!$A$1:$DC$1,0),0),0)</f>
        <v>3.3027176648213388E-4</v>
      </c>
      <c r="C22" s="43">
        <f>_xlfn.IFNA(VLOOKUP($A22,批次辅助!$A$4:$DC$41,MATCH($A$5&amp;C$4,批次辅助!$A$1:$DC$1,0),0),0)</f>
        <v>1.9057147621429763E-4</v>
      </c>
      <c r="D22" s="43">
        <f>_xlfn.IFNA(VLOOKUP($A22,批次辅助!$A$4:$DC$41,MATCH($A$5&amp;D$4,批次辅助!$A$1:$DC$1,0),0),0)</f>
        <v>0</v>
      </c>
      <c r="E22" s="277" t="s">
        <v>886</v>
      </c>
      <c r="F22" s="113"/>
      <c r="G22" s="149">
        <v>6.0000000000000001E-3</v>
      </c>
      <c r="H22" s="277">
        <f>C22-F22+G22</f>
        <v>6.1905714762142978E-3</v>
      </c>
      <c r="I22" s="370"/>
      <c r="J22" s="277"/>
      <c r="K22" s="113"/>
      <c r="L22" s="149"/>
      <c r="M22" s="277">
        <f>H22-K22+L22</f>
        <v>6.1905714762142978E-3</v>
      </c>
      <c r="N22" s="370"/>
      <c r="O22" s="277"/>
      <c r="P22" s="113"/>
      <c r="Q22" s="149"/>
      <c r="R22" s="277">
        <f>M22-P22+Q22</f>
        <v>6.1905714762142978E-3</v>
      </c>
      <c r="S22" s="370"/>
      <c r="T22" s="277"/>
      <c r="U22" s="113"/>
      <c r="V22" s="149"/>
      <c r="W22" s="277">
        <f>R22-U22+V22</f>
        <v>6.1905714762142978E-3</v>
      </c>
      <c r="X22" s="370"/>
      <c r="Y22" s="277" t="s">
        <v>9</v>
      </c>
      <c r="Z22" s="113"/>
      <c r="AA22" s="149"/>
      <c r="AB22" s="277">
        <f>W22-Z22+AA22</f>
        <v>6.1905714762142978E-3</v>
      </c>
      <c r="AC22" s="370"/>
      <c r="AD22" s="277" t="s">
        <v>9</v>
      </c>
      <c r="AE22" s="113"/>
      <c r="AF22" s="149"/>
      <c r="AG22" s="277">
        <f>AB22-AE22+AF22</f>
        <v>6.1905714762142978E-3</v>
      </c>
      <c r="AH22" s="370"/>
      <c r="AI22" s="277" t="s">
        <v>9</v>
      </c>
      <c r="AJ22" s="113"/>
      <c r="AK22" s="149"/>
      <c r="AL22" s="277">
        <f>AG22-AJ22+AK22</f>
        <v>6.1905714762142978E-3</v>
      </c>
      <c r="AM22" s="370"/>
      <c r="AN22" s="277" t="s">
        <v>9</v>
      </c>
      <c r="AO22" s="113"/>
      <c r="AP22" s="149"/>
      <c r="AQ22" s="277">
        <f>AL22-AO22+AP22</f>
        <v>6.1905714762142978E-3</v>
      </c>
      <c r="AR22" s="370"/>
      <c r="AS22" s="277" t="s">
        <v>9</v>
      </c>
      <c r="AT22" s="113"/>
      <c r="AU22" s="149"/>
      <c r="AV22" s="277">
        <f>AQ22-AT22+AU22</f>
        <v>6.1905714762142978E-3</v>
      </c>
      <c r="AW22" s="370"/>
      <c r="AX22" s="277" t="s">
        <v>9</v>
      </c>
      <c r="AY22" s="113"/>
      <c r="AZ22" s="149"/>
      <c r="BA22" s="277">
        <f>AV22-AY22+AZ22</f>
        <v>6.1905714762142978E-3</v>
      </c>
      <c r="BB22" s="370"/>
      <c r="BC22" s="277" t="s">
        <v>9</v>
      </c>
      <c r="BD22" s="113"/>
      <c r="BE22" s="149"/>
      <c r="BF22" s="277">
        <f>BA22-BD22+BE22</f>
        <v>6.1905714762142978E-3</v>
      </c>
      <c r="BG22" s="370"/>
      <c r="BH22" s="277" t="s">
        <v>9</v>
      </c>
      <c r="BI22" s="113"/>
      <c r="BJ22" s="149"/>
      <c r="BK22" s="277">
        <f>BF22-BI22+BJ22</f>
        <v>6.1905714762142978E-3</v>
      </c>
      <c r="BL22" s="370"/>
      <c r="BM22" s="277" t="s">
        <v>9</v>
      </c>
      <c r="BN22" s="113"/>
      <c r="BO22" s="149"/>
      <c r="BP22" s="277">
        <f>BK22-BN22+BO22</f>
        <v>6.1905714762142978E-3</v>
      </c>
      <c r="BQ22" s="370"/>
    </row>
    <row r="23" spans="1:69" x14ac:dyDescent="0.15">
      <c r="A23" s="42" t="s">
        <v>49</v>
      </c>
      <c r="B23" s="43">
        <f>_xlfn.IFNA(VLOOKUP($A23,批次辅助!$A$4:$DC$41,MATCH($A$5&amp;B$4,批次辅助!$A$1:$DC$1,0),0),0)</f>
        <v>8.8072471061902363E-4</v>
      </c>
      <c r="C23" s="43">
        <f>_xlfn.IFNA(VLOOKUP($A23,批次辅助!$A$4:$DC$41,MATCH($A$5&amp;C$4,批次辅助!$A$1:$DC$1,0),0),0)</f>
        <v>1.3578217680268706E-3</v>
      </c>
      <c r="D23" s="43">
        <f>_xlfn.IFNA(VLOOKUP($A23,批次辅助!$A$4:$DC$41,MATCH($A$5&amp;D$4,批次辅助!$A$1:$DC$1,0),0),0)</f>
        <v>0</v>
      </c>
      <c r="E23" s="279"/>
      <c r="F23" s="45"/>
      <c r="G23" s="46"/>
      <c r="H23" s="277">
        <f>C23-F23+G23</f>
        <v>1.3578217680268706E-3</v>
      </c>
      <c r="I23" s="370"/>
      <c r="J23" s="47"/>
      <c r="K23" s="121"/>
      <c r="L23" s="147"/>
      <c r="M23" s="50">
        <f t="shared" ref="M23:M27" si="13">H23-K23+L23</f>
        <v>1.3578217680268706E-3</v>
      </c>
      <c r="N23" s="370"/>
      <c r="O23" s="47"/>
      <c r="P23" s="121"/>
      <c r="Q23" s="147"/>
      <c r="R23" s="50">
        <f t="shared" ref="R23:R27" si="14">M23-P23+Q23</f>
        <v>1.3578217680268706E-3</v>
      </c>
      <c r="S23" s="370"/>
      <c r="T23" s="47"/>
      <c r="U23" s="121"/>
      <c r="V23" s="147"/>
      <c r="W23" s="50">
        <f t="shared" ref="W23:W27" si="15">R23-U23+V23</f>
        <v>1.3578217680268706E-3</v>
      </c>
      <c r="X23" s="370"/>
      <c r="Y23" s="47" t="s">
        <v>9</v>
      </c>
      <c r="Z23" s="121"/>
      <c r="AA23" s="147"/>
      <c r="AB23" s="50">
        <f t="shared" ref="AB23:AB27" si="16">W23-Z23+AA23</f>
        <v>1.3578217680268706E-3</v>
      </c>
      <c r="AC23" s="370"/>
      <c r="AD23" s="47" t="s">
        <v>9</v>
      </c>
      <c r="AE23" s="121"/>
      <c r="AF23" s="147"/>
      <c r="AG23" s="50">
        <f t="shared" ref="AG23:AG27" si="17">AB23-AE23+AF23</f>
        <v>1.3578217680268706E-3</v>
      </c>
      <c r="AH23" s="370"/>
      <c r="AI23" s="47" t="s">
        <v>9</v>
      </c>
      <c r="AJ23" s="121"/>
      <c r="AK23" s="147"/>
      <c r="AL23" s="50">
        <f t="shared" ref="AL23:AL27" si="18">AG23-AJ23+AK23</f>
        <v>1.3578217680268706E-3</v>
      </c>
      <c r="AM23" s="370"/>
      <c r="AN23" s="47" t="s">
        <v>9</v>
      </c>
      <c r="AO23" s="121"/>
      <c r="AP23" s="147"/>
      <c r="AQ23" s="50">
        <f t="shared" ref="AQ23:AQ27" si="19">AL23-AO23+AP23</f>
        <v>1.3578217680268706E-3</v>
      </c>
      <c r="AR23" s="370"/>
      <c r="AS23" s="47" t="s">
        <v>9</v>
      </c>
      <c r="AT23" s="121"/>
      <c r="AU23" s="147"/>
      <c r="AV23" s="50">
        <f t="shared" ref="AV23:AV27" si="20">AQ23-AT23+AU23</f>
        <v>1.3578217680268706E-3</v>
      </c>
      <c r="AW23" s="370"/>
      <c r="AX23" s="47" t="s">
        <v>9</v>
      </c>
      <c r="AY23" s="121"/>
      <c r="AZ23" s="147"/>
      <c r="BA23" s="50">
        <f t="shared" ref="BA23:BA27" si="21">AV23-AY23+AZ23</f>
        <v>1.3578217680268706E-3</v>
      </c>
      <c r="BB23" s="370"/>
      <c r="BC23" s="47" t="s">
        <v>9</v>
      </c>
      <c r="BD23" s="121"/>
      <c r="BE23" s="147"/>
      <c r="BF23" s="50">
        <f t="shared" ref="BF23:BF27" si="22">BA23-BD23+BE23</f>
        <v>1.3578217680268706E-3</v>
      </c>
      <c r="BG23" s="370"/>
      <c r="BH23" s="47" t="s">
        <v>9</v>
      </c>
      <c r="BI23" s="121"/>
      <c r="BJ23" s="147"/>
      <c r="BK23" s="50">
        <f t="shared" ref="BK23:BK27" si="23">BF23-BI23+BJ23</f>
        <v>1.3578217680268706E-3</v>
      </c>
      <c r="BL23" s="370"/>
      <c r="BM23" s="47" t="s">
        <v>9</v>
      </c>
      <c r="BN23" s="121"/>
      <c r="BO23" s="147"/>
      <c r="BP23" s="50">
        <f t="shared" ref="BP23:BP27" si="24">BK23-BN23+BO23</f>
        <v>1.3578217680268706E-3</v>
      </c>
      <c r="BQ23" s="370"/>
    </row>
    <row r="24" spans="1:69" x14ac:dyDescent="0.15">
      <c r="A24" s="42" t="s">
        <v>50</v>
      </c>
      <c r="B24" s="43">
        <f>_xlfn.IFNA(VLOOKUP($A24,批次辅助!$A$4:$DC$41,MATCH($A$5&amp;B$4,批次辅助!$A$1:$DC$1,0),0),0)</f>
        <v>0</v>
      </c>
      <c r="C24" s="43">
        <f>_xlfn.IFNA(VLOOKUP($A24,批次辅助!$A$4:$DC$41,MATCH($A$5&amp;C$4,批次辅助!$A$1:$DC$1,0),0),0)</f>
        <v>0</v>
      </c>
      <c r="D24" s="43">
        <f>_xlfn.IFNA(VLOOKUP($A24,批次辅助!$A$4:$DC$41,MATCH($A$5&amp;D$4,批次辅助!$A$1:$DC$1,0),0),0)</f>
        <v>0</v>
      </c>
      <c r="E24" s="47"/>
      <c r="F24" s="45"/>
      <c r="G24" s="46"/>
      <c r="H24" s="277">
        <f t="shared" ref="H24:H27" si="25">C24-F24+G24</f>
        <v>0</v>
      </c>
      <c r="I24" s="370"/>
      <c r="J24" s="47"/>
      <c r="K24" s="121"/>
      <c r="L24" s="102"/>
      <c r="M24" s="50">
        <f t="shared" si="13"/>
        <v>0</v>
      </c>
      <c r="N24" s="370"/>
      <c r="O24" s="47"/>
      <c r="P24" s="121"/>
      <c r="Q24" s="102"/>
      <c r="R24" s="50">
        <f t="shared" si="14"/>
        <v>0</v>
      </c>
      <c r="S24" s="370"/>
      <c r="T24" s="47" t="s">
        <v>9</v>
      </c>
      <c r="U24" s="121"/>
      <c r="V24" s="102"/>
      <c r="W24" s="50">
        <f t="shared" si="15"/>
        <v>0</v>
      </c>
      <c r="X24" s="370"/>
      <c r="Y24" s="47" t="s">
        <v>9</v>
      </c>
      <c r="Z24" s="121"/>
      <c r="AA24" s="102"/>
      <c r="AB24" s="50">
        <f t="shared" si="16"/>
        <v>0</v>
      </c>
      <c r="AC24" s="370"/>
      <c r="AD24" s="47" t="s">
        <v>9</v>
      </c>
      <c r="AE24" s="121"/>
      <c r="AF24" s="102"/>
      <c r="AG24" s="50">
        <f t="shared" si="17"/>
        <v>0</v>
      </c>
      <c r="AH24" s="370"/>
      <c r="AI24" s="47" t="s">
        <v>9</v>
      </c>
      <c r="AJ24" s="121"/>
      <c r="AK24" s="102"/>
      <c r="AL24" s="50">
        <f t="shared" si="18"/>
        <v>0</v>
      </c>
      <c r="AM24" s="370"/>
      <c r="AN24" s="47" t="s">
        <v>9</v>
      </c>
      <c r="AO24" s="121"/>
      <c r="AP24" s="102"/>
      <c r="AQ24" s="50">
        <f t="shared" si="19"/>
        <v>0</v>
      </c>
      <c r="AR24" s="370"/>
      <c r="AS24" s="47" t="s">
        <v>9</v>
      </c>
      <c r="AT24" s="121"/>
      <c r="AU24" s="102"/>
      <c r="AV24" s="50">
        <f t="shared" si="20"/>
        <v>0</v>
      </c>
      <c r="AW24" s="370"/>
      <c r="AX24" s="47" t="s">
        <v>9</v>
      </c>
      <c r="AY24" s="121"/>
      <c r="AZ24" s="102"/>
      <c r="BA24" s="50">
        <f t="shared" si="21"/>
        <v>0</v>
      </c>
      <c r="BB24" s="370"/>
      <c r="BC24" s="47" t="s">
        <v>9</v>
      </c>
      <c r="BD24" s="121"/>
      <c r="BE24" s="102"/>
      <c r="BF24" s="50">
        <f t="shared" si="22"/>
        <v>0</v>
      </c>
      <c r="BG24" s="370"/>
      <c r="BH24" s="47" t="s">
        <v>9</v>
      </c>
      <c r="BI24" s="121"/>
      <c r="BJ24" s="102"/>
      <c r="BK24" s="50">
        <f t="shared" si="23"/>
        <v>0</v>
      </c>
      <c r="BL24" s="370"/>
      <c r="BM24" s="47" t="s">
        <v>9</v>
      </c>
      <c r="BN24" s="121"/>
      <c r="BO24" s="102"/>
      <c r="BP24" s="50">
        <f t="shared" si="24"/>
        <v>0</v>
      </c>
      <c r="BQ24" s="370"/>
    </row>
    <row r="25" spans="1:69" x14ac:dyDescent="0.15">
      <c r="A25" s="42" t="s">
        <v>51</v>
      </c>
      <c r="B25" s="43">
        <f>_xlfn.IFNA(VLOOKUP($A25,批次辅助!$A$4:$DC$41,MATCH($A$5&amp;B$4,批次辅助!$A$1:$DC$1,0),0),0)</f>
        <v>1.0379969803724208E-2</v>
      </c>
      <c r="C25" s="43">
        <f>_xlfn.IFNA(VLOOKUP($A25,批次辅助!$A$4:$DC$41,MATCH($A$5&amp;C$4,批次辅助!$A$1:$DC$1,0),0),0)</f>
        <v>2.5012506253126563E-3</v>
      </c>
      <c r="D25" s="43">
        <f>_xlfn.IFNA(VLOOKUP($A25,批次辅助!$A$4:$DC$41,MATCH($A$5&amp;D$4,批次辅助!$A$1:$DC$1,0),0),0)</f>
        <v>0</v>
      </c>
      <c r="E25" s="47"/>
      <c r="F25" s="45"/>
      <c r="G25" s="46"/>
      <c r="H25" s="277">
        <f t="shared" si="25"/>
        <v>2.5012506253126563E-3</v>
      </c>
      <c r="I25" s="370"/>
      <c r="J25" s="47"/>
      <c r="K25" s="121"/>
      <c r="L25" s="102"/>
      <c r="M25" s="50">
        <f t="shared" si="13"/>
        <v>2.5012506253126563E-3</v>
      </c>
      <c r="N25" s="370"/>
      <c r="O25" s="47"/>
      <c r="P25" s="121"/>
      <c r="Q25" s="102"/>
      <c r="R25" s="50">
        <f t="shared" si="14"/>
        <v>2.5012506253126563E-3</v>
      </c>
      <c r="S25" s="370"/>
      <c r="T25" s="47"/>
      <c r="U25" s="121"/>
      <c r="V25" s="102"/>
      <c r="W25" s="50">
        <f t="shared" si="15"/>
        <v>2.5012506253126563E-3</v>
      </c>
      <c r="X25" s="370"/>
      <c r="Y25" s="47"/>
      <c r="Z25" s="121"/>
      <c r="AA25" s="102"/>
      <c r="AB25" s="50">
        <f t="shared" si="16"/>
        <v>2.5012506253126563E-3</v>
      </c>
      <c r="AC25" s="370"/>
      <c r="AD25" s="47"/>
      <c r="AE25" s="121"/>
      <c r="AF25" s="102"/>
      <c r="AG25" s="50">
        <f t="shared" si="17"/>
        <v>2.5012506253126563E-3</v>
      </c>
      <c r="AH25" s="370"/>
      <c r="AI25" s="47"/>
      <c r="AJ25" s="121"/>
      <c r="AK25" s="102"/>
      <c r="AL25" s="50">
        <f t="shared" si="18"/>
        <v>2.5012506253126563E-3</v>
      </c>
      <c r="AM25" s="370"/>
      <c r="AN25" s="47"/>
      <c r="AO25" s="121"/>
      <c r="AP25" s="102"/>
      <c r="AQ25" s="50">
        <f t="shared" si="19"/>
        <v>2.5012506253126563E-3</v>
      </c>
      <c r="AR25" s="370"/>
      <c r="AS25" s="47"/>
      <c r="AT25" s="121"/>
      <c r="AU25" s="102"/>
      <c r="AV25" s="50">
        <f t="shared" si="20"/>
        <v>2.5012506253126563E-3</v>
      </c>
      <c r="AW25" s="370"/>
      <c r="AX25" s="47"/>
      <c r="AY25" s="121"/>
      <c r="AZ25" s="102"/>
      <c r="BA25" s="50">
        <f t="shared" si="21"/>
        <v>2.5012506253126563E-3</v>
      </c>
      <c r="BB25" s="370"/>
      <c r="BC25" s="47"/>
      <c r="BD25" s="121"/>
      <c r="BE25" s="102"/>
      <c r="BF25" s="50">
        <f t="shared" si="22"/>
        <v>2.5012506253126563E-3</v>
      </c>
      <c r="BG25" s="370"/>
      <c r="BH25" s="47"/>
      <c r="BI25" s="121"/>
      <c r="BJ25" s="102"/>
      <c r="BK25" s="50">
        <f t="shared" si="23"/>
        <v>2.5012506253126563E-3</v>
      </c>
      <c r="BL25" s="370"/>
      <c r="BM25" s="47"/>
      <c r="BN25" s="121"/>
      <c r="BO25" s="102"/>
      <c r="BP25" s="50">
        <f t="shared" si="24"/>
        <v>2.5012506253126563E-3</v>
      </c>
      <c r="BQ25" s="370"/>
    </row>
    <row r="26" spans="1:69" x14ac:dyDescent="0.15">
      <c r="A26" s="42" t="s">
        <v>455</v>
      </c>
      <c r="B26" s="43">
        <f>_xlfn.IFNA(VLOOKUP($A26,批次辅助!$A$4:$DC$41,MATCH($A$5&amp;B$4,批次辅助!$A$1:$DC$1,0),0),0)</f>
        <v>0</v>
      </c>
      <c r="C26" s="43">
        <f>_xlfn.IFNA(VLOOKUP($A26,批次辅助!$A$4:$DC$41,MATCH($A$5&amp;C$4,批次辅助!$A$1:$DC$1,0),0),0)</f>
        <v>0</v>
      </c>
      <c r="D26" s="43">
        <f>_xlfn.IFNA(VLOOKUP($A26,批次辅助!$A$4:$DC$41,MATCH($A$5&amp;D$4,批次辅助!$A$1:$DC$1,0),0),0)</f>
        <v>0</v>
      </c>
      <c r="E26" s="279"/>
      <c r="F26" s="45"/>
      <c r="G26" s="46"/>
      <c r="H26" s="277">
        <f t="shared" si="25"/>
        <v>0</v>
      </c>
      <c r="I26" s="370"/>
      <c r="J26" s="279"/>
      <c r="K26" s="128"/>
      <c r="L26" s="102"/>
      <c r="M26" s="50">
        <f t="shared" si="13"/>
        <v>0</v>
      </c>
      <c r="N26" s="370"/>
      <c r="O26" s="279"/>
      <c r="P26" s="128"/>
      <c r="Q26" s="102"/>
      <c r="R26" s="50">
        <f t="shared" si="14"/>
        <v>0</v>
      </c>
      <c r="S26" s="370"/>
      <c r="T26" s="279"/>
      <c r="U26" s="128"/>
      <c r="V26" s="102"/>
      <c r="W26" s="50">
        <f t="shared" si="15"/>
        <v>0</v>
      </c>
      <c r="X26" s="370"/>
      <c r="Y26" s="279"/>
      <c r="Z26" s="128"/>
      <c r="AA26" s="102"/>
      <c r="AB26" s="50">
        <f t="shared" si="16"/>
        <v>0</v>
      </c>
      <c r="AC26" s="370"/>
      <c r="AD26" s="279"/>
      <c r="AE26" s="128"/>
      <c r="AF26" s="102"/>
      <c r="AG26" s="50">
        <f t="shared" si="17"/>
        <v>0</v>
      </c>
      <c r="AH26" s="370"/>
      <c r="AI26" s="279"/>
      <c r="AJ26" s="128"/>
      <c r="AK26" s="102"/>
      <c r="AL26" s="50">
        <f t="shared" si="18"/>
        <v>0</v>
      </c>
      <c r="AM26" s="370"/>
      <c r="AN26" s="279"/>
      <c r="AO26" s="128"/>
      <c r="AP26" s="102"/>
      <c r="AQ26" s="50">
        <f t="shared" si="19"/>
        <v>0</v>
      </c>
      <c r="AR26" s="370"/>
      <c r="AS26" s="279"/>
      <c r="AT26" s="128"/>
      <c r="AU26" s="102"/>
      <c r="AV26" s="50">
        <f t="shared" si="20"/>
        <v>0</v>
      </c>
      <c r="AW26" s="370"/>
      <c r="AX26" s="279"/>
      <c r="AY26" s="128"/>
      <c r="AZ26" s="102"/>
      <c r="BA26" s="50">
        <f t="shared" si="21"/>
        <v>0</v>
      </c>
      <c r="BB26" s="370"/>
      <c r="BC26" s="279"/>
      <c r="BD26" s="128"/>
      <c r="BE26" s="102"/>
      <c r="BF26" s="50">
        <f t="shared" si="22"/>
        <v>0</v>
      </c>
      <c r="BG26" s="370"/>
      <c r="BH26" s="279"/>
      <c r="BI26" s="128"/>
      <c r="BJ26" s="102"/>
      <c r="BK26" s="50">
        <f t="shared" si="23"/>
        <v>0</v>
      </c>
      <c r="BL26" s="370"/>
      <c r="BM26" s="279"/>
      <c r="BN26" s="128"/>
      <c r="BO26" s="102"/>
      <c r="BP26" s="50">
        <f t="shared" si="24"/>
        <v>0</v>
      </c>
      <c r="BQ26" s="370"/>
    </row>
    <row r="27" spans="1:69" x14ac:dyDescent="0.15">
      <c r="A27" s="72" t="s">
        <v>29</v>
      </c>
      <c r="B27" s="61">
        <f>_xlfn.IFNA(VLOOKUP($A27,批次辅助!$A$4:$DC$41,MATCH($A$5&amp;B$4,批次辅助!$A$1:$DC$1,0),0),0)</f>
        <v>0</v>
      </c>
      <c r="C27" s="61">
        <f>_xlfn.IFNA(VLOOKUP($A27,批次辅助!$A$4:$DC$41,MATCH($A$5&amp;C$4,批次辅助!$A$1:$DC$1,0),0),0)</f>
        <v>0</v>
      </c>
      <c r="D27" s="61">
        <f>_xlfn.IFNA(VLOOKUP($A27,批次辅助!$A$4:$DC$41,MATCH($A$5&amp;D$4,批次辅助!$A$1:$DC$1,0),0),0)</f>
        <v>0</v>
      </c>
      <c r="E27" s="74"/>
      <c r="F27" s="74"/>
      <c r="G27" s="75"/>
      <c r="H27" s="62">
        <f t="shared" si="25"/>
        <v>0</v>
      </c>
      <c r="I27" s="62"/>
      <c r="J27" s="75"/>
      <c r="K27" s="135"/>
      <c r="L27" s="143"/>
      <c r="M27" s="62">
        <f t="shared" si="13"/>
        <v>0</v>
      </c>
      <c r="N27" s="62"/>
      <c r="O27" s="73"/>
      <c r="P27" s="135"/>
      <c r="Q27" s="143"/>
      <c r="R27" s="62">
        <f t="shared" si="14"/>
        <v>0</v>
      </c>
      <c r="S27" s="62"/>
      <c r="T27" s="73"/>
      <c r="U27" s="135"/>
      <c r="V27" s="143"/>
      <c r="W27" s="62">
        <f t="shared" si="15"/>
        <v>0</v>
      </c>
      <c r="X27" s="62"/>
      <c r="Y27" s="73"/>
      <c r="Z27" s="135"/>
      <c r="AA27" s="143"/>
      <c r="AB27" s="62">
        <f t="shared" si="16"/>
        <v>0</v>
      </c>
      <c r="AC27" s="62"/>
      <c r="AD27" s="73"/>
      <c r="AE27" s="135"/>
      <c r="AF27" s="143"/>
      <c r="AG27" s="62">
        <f t="shared" si="17"/>
        <v>0</v>
      </c>
      <c r="AH27" s="62"/>
      <c r="AI27" s="73"/>
      <c r="AJ27" s="135"/>
      <c r="AK27" s="143"/>
      <c r="AL27" s="62">
        <f t="shared" si="18"/>
        <v>0</v>
      </c>
      <c r="AM27" s="62"/>
      <c r="AN27" s="73"/>
      <c r="AO27" s="135"/>
      <c r="AP27" s="143"/>
      <c r="AQ27" s="62">
        <f t="shared" si="19"/>
        <v>0</v>
      </c>
      <c r="AR27" s="62"/>
      <c r="AS27" s="73"/>
      <c r="AT27" s="135"/>
      <c r="AU27" s="143"/>
      <c r="AV27" s="62">
        <f t="shared" si="20"/>
        <v>0</v>
      </c>
      <c r="AW27" s="62"/>
      <c r="AX27" s="73"/>
      <c r="AY27" s="135"/>
      <c r="AZ27" s="143"/>
      <c r="BA27" s="62">
        <f t="shared" si="21"/>
        <v>0</v>
      </c>
      <c r="BB27" s="62"/>
      <c r="BC27" s="73"/>
      <c r="BD27" s="135"/>
      <c r="BE27" s="143"/>
      <c r="BF27" s="62">
        <f t="shared" si="22"/>
        <v>0</v>
      </c>
      <c r="BG27" s="62"/>
      <c r="BH27" s="73"/>
      <c r="BI27" s="135"/>
      <c r="BJ27" s="143"/>
      <c r="BK27" s="62">
        <f t="shared" si="23"/>
        <v>0</v>
      </c>
      <c r="BL27" s="62"/>
      <c r="BM27" s="73"/>
      <c r="BN27" s="135"/>
      <c r="BO27" s="143"/>
      <c r="BP27" s="62">
        <f t="shared" si="24"/>
        <v>0</v>
      </c>
      <c r="BQ27" s="62"/>
    </row>
    <row r="28" spans="1:69" x14ac:dyDescent="0.15">
      <c r="A28" s="76" t="s">
        <v>28</v>
      </c>
      <c r="B28" s="76"/>
      <c r="C28" s="76"/>
      <c r="D28" s="76"/>
      <c r="E28" s="77"/>
      <c r="F28" s="78"/>
      <c r="G28" s="79"/>
      <c r="H28" s="62"/>
      <c r="I28" s="62"/>
      <c r="J28" s="77"/>
      <c r="K28" s="136"/>
      <c r="L28" s="144"/>
      <c r="M28" s="62"/>
      <c r="N28" s="62"/>
      <c r="O28" s="77"/>
      <c r="P28" s="136"/>
      <c r="Q28" s="144"/>
      <c r="R28" s="62"/>
      <c r="S28" s="62"/>
      <c r="T28" s="77"/>
      <c r="U28" s="136"/>
      <c r="V28" s="144"/>
      <c r="W28" s="62"/>
      <c r="X28" s="62"/>
      <c r="Y28" s="77"/>
      <c r="Z28" s="136"/>
      <c r="AA28" s="144"/>
      <c r="AB28" s="62"/>
      <c r="AC28" s="62"/>
      <c r="AD28" s="77"/>
      <c r="AE28" s="136"/>
      <c r="AF28" s="144"/>
      <c r="AG28" s="62"/>
      <c r="AH28" s="62"/>
      <c r="AI28" s="77"/>
      <c r="AJ28" s="136"/>
      <c r="AK28" s="144"/>
      <c r="AL28" s="62"/>
      <c r="AM28" s="62"/>
      <c r="AN28" s="77"/>
      <c r="AO28" s="136"/>
      <c r="AP28" s="144"/>
      <c r="AQ28" s="62"/>
      <c r="AR28" s="62"/>
      <c r="AS28" s="77"/>
      <c r="AT28" s="136"/>
      <c r="AU28" s="144"/>
      <c r="AV28" s="62"/>
      <c r="AW28" s="62"/>
      <c r="AX28" s="77"/>
      <c r="AY28" s="136"/>
      <c r="AZ28" s="144"/>
      <c r="BA28" s="62"/>
      <c r="BB28" s="62"/>
      <c r="BC28" s="77"/>
      <c r="BD28" s="136"/>
      <c r="BE28" s="144"/>
      <c r="BF28" s="62"/>
      <c r="BG28" s="62"/>
      <c r="BH28" s="77"/>
      <c r="BI28" s="136"/>
      <c r="BJ28" s="144"/>
      <c r="BK28" s="62"/>
      <c r="BL28" s="62"/>
      <c r="BM28" s="77"/>
      <c r="BN28" s="136"/>
      <c r="BO28" s="144"/>
      <c r="BP28" s="62"/>
      <c r="BQ28" s="62"/>
    </row>
    <row r="29" spans="1:69" x14ac:dyDescent="0.15">
      <c r="A29" s="65" t="s">
        <v>37</v>
      </c>
      <c r="B29" s="66"/>
      <c r="C29" s="66"/>
      <c r="D29" s="66"/>
      <c r="E29" s="66"/>
      <c r="F29" s="67"/>
      <c r="G29" s="68"/>
      <c r="H29" s="66">
        <f>H30*99.96%</f>
        <v>0.99900470235117556</v>
      </c>
      <c r="I29" s="66"/>
      <c r="J29" s="66"/>
      <c r="K29" s="134"/>
      <c r="L29" s="142"/>
      <c r="M29" s="66">
        <f>M30*99.96%</f>
        <v>0.99900470235117556</v>
      </c>
      <c r="N29" s="66"/>
      <c r="O29" s="66"/>
      <c r="P29" s="134"/>
      <c r="Q29" s="142"/>
      <c r="R29" s="66">
        <f>R30*99.96%</f>
        <v>0.99900470235117556</v>
      </c>
      <c r="S29" s="66"/>
      <c r="T29" s="66"/>
      <c r="U29" s="134"/>
      <c r="V29" s="142"/>
      <c r="W29" s="66">
        <f>W30*99.96%</f>
        <v>0.99900470235117556</v>
      </c>
      <c r="X29" s="66"/>
      <c r="Y29" s="66"/>
      <c r="Z29" s="134"/>
      <c r="AA29" s="142"/>
      <c r="AB29" s="66">
        <f>AB30*99.96%</f>
        <v>0.99900470235117556</v>
      </c>
      <c r="AC29" s="66"/>
      <c r="AD29" s="66"/>
      <c r="AE29" s="134"/>
      <c r="AF29" s="142"/>
      <c r="AG29" s="66">
        <f>AG30*99.96%</f>
        <v>0.99900470235117556</v>
      </c>
      <c r="AH29" s="66"/>
      <c r="AI29" s="66"/>
      <c r="AJ29" s="134"/>
      <c r="AK29" s="142"/>
      <c r="AL29" s="66">
        <f>AL30*99.96%</f>
        <v>0.99900470235117556</v>
      </c>
      <c r="AM29" s="66"/>
      <c r="AN29" s="66"/>
      <c r="AO29" s="134"/>
      <c r="AP29" s="142"/>
      <c r="AQ29" s="66">
        <f>AQ30*99.96%</f>
        <v>0.99900470235117556</v>
      </c>
      <c r="AR29" s="66"/>
      <c r="AS29" s="66"/>
      <c r="AT29" s="134"/>
      <c r="AU29" s="142"/>
      <c r="AV29" s="66">
        <f>AV30*99.96%</f>
        <v>0.99900470235117556</v>
      </c>
      <c r="AW29" s="66"/>
      <c r="AX29" s="66"/>
      <c r="AY29" s="134"/>
      <c r="AZ29" s="142"/>
      <c r="BA29" s="66">
        <f>BA30*99.96%</f>
        <v>0.99900470235117556</v>
      </c>
      <c r="BB29" s="66"/>
      <c r="BC29" s="66"/>
      <c r="BD29" s="134"/>
      <c r="BE29" s="142"/>
      <c r="BF29" s="66">
        <f>BF30*99.96%</f>
        <v>0.99900470235117556</v>
      </c>
      <c r="BG29" s="66"/>
      <c r="BH29" s="66"/>
      <c r="BI29" s="134"/>
      <c r="BJ29" s="142"/>
      <c r="BK29" s="66">
        <f>BK30*99.96%</f>
        <v>0.99900470235117556</v>
      </c>
      <c r="BL29" s="66"/>
      <c r="BM29" s="66"/>
      <c r="BN29" s="134"/>
      <c r="BO29" s="142"/>
      <c r="BP29" s="66">
        <f>BP30*99.96%</f>
        <v>0.99900470235117556</v>
      </c>
      <c r="BQ29" s="66"/>
    </row>
    <row r="30" spans="1:69" x14ac:dyDescent="0.35">
      <c r="A30" s="40" t="s">
        <v>458</v>
      </c>
      <c r="B30" s="41">
        <f>_xlfn.IFNA(VLOOKUP($A30,批次辅助!$A$4:$DC$41,MATCH($A$5&amp;B$4,批次辅助!$A$1:$DC$1,0),0),0)</f>
        <v>0.9981284599899346</v>
      </c>
      <c r="C30" s="41">
        <f>_xlfn.IFNA(VLOOKUP($A30,批次辅助!$A$4:$DC$41,MATCH($A$5&amp;C$4,批次辅助!$A$1:$DC$1,0),0),0)</f>
        <v>0.99940446413683037</v>
      </c>
      <c r="D30" s="41">
        <f>_xlfn.IFNA(VLOOKUP($A30,批次辅助!$A$4:$DC$41,MATCH($A$5&amp;D$4,批次辅助!$A$1:$DC$1,0),0),0)</f>
        <v>0</v>
      </c>
      <c r="E30" s="66"/>
      <c r="F30" s="67"/>
      <c r="G30" s="68"/>
      <c r="H30" s="66">
        <f>1-SUM(H31:H35)</f>
        <v>0.99940446413683037</v>
      </c>
      <c r="I30" s="66"/>
      <c r="J30" s="66"/>
      <c r="K30" s="134"/>
      <c r="L30" s="142"/>
      <c r="M30" s="66">
        <f>1-SUM(M31:M35)</f>
        <v>0.99940446413683037</v>
      </c>
      <c r="N30" s="66"/>
      <c r="O30" s="66"/>
      <c r="P30" s="134"/>
      <c r="Q30" s="142"/>
      <c r="R30" s="66">
        <f>1-SUM(R31:R35)</f>
        <v>0.99940446413683037</v>
      </c>
      <c r="S30" s="66"/>
      <c r="T30" s="66"/>
      <c r="U30" s="134"/>
      <c r="V30" s="142"/>
      <c r="W30" s="66">
        <f>1-SUM(W31:W35)</f>
        <v>0.99940446413683037</v>
      </c>
      <c r="X30" s="66"/>
      <c r="Y30" s="66"/>
      <c r="Z30" s="134"/>
      <c r="AA30" s="142"/>
      <c r="AB30" s="66">
        <f>1-SUM(AB31:AB35)</f>
        <v>0.99940446413683037</v>
      </c>
      <c r="AC30" s="66"/>
      <c r="AD30" s="66"/>
      <c r="AE30" s="134"/>
      <c r="AF30" s="142"/>
      <c r="AG30" s="66">
        <f>1-SUM(AG31:AG35)</f>
        <v>0.99940446413683037</v>
      </c>
      <c r="AH30" s="66"/>
      <c r="AI30" s="66"/>
      <c r="AJ30" s="134"/>
      <c r="AK30" s="142"/>
      <c r="AL30" s="66">
        <f>1-SUM(AL31:AL35)</f>
        <v>0.99940446413683037</v>
      </c>
      <c r="AM30" s="66"/>
      <c r="AN30" s="66"/>
      <c r="AO30" s="134"/>
      <c r="AP30" s="142"/>
      <c r="AQ30" s="66">
        <f>1-SUM(AQ31:AQ35)</f>
        <v>0.99940446413683037</v>
      </c>
      <c r="AR30" s="66"/>
      <c r="AS30" s="66"/>
      <c r="AT30" s="134"/>
      <c r="AU30" s="142"/>
      <c r="AV30" s="66">
        <f>1-SUM(AV31:AV35)</f>
        <v>0.99940446413683037</v>
      </c>
      <c r="AW30" s="66"/>
      <c r="AX30" s="66"/>
      <c r="AY30" s="134"/>
      <c r="AZ30" s="142"/>
      <c r="BA30" s="66">
        <f>1-SUM(BA31:BA35)</f>
        <v>0.99940446413683037</v>
      </c>
      <c r="BB30" s="66"/>
      <c r="BC30" s="66"/>
      <c r="BD30" s="134"/>
      <c r="BE30" s="142"/>
      <c r="BF30" s="66">
        <f>1-SUM(BF31:BF35)</f>
        <v>0.99940446413683037</v>
      </c>
      <c r="BG30" s="66"/>
      <c r="BH30" s="66"/>
      <c r="BI30" s="134"/>
      <c r="BJ30" s="142"/>
      <c r="BK30" s="66">
        <f>1-SUM(BK31:BK35)</f>
        <v>0.99940446413683037</v>
      </c>
      <c r="BL30" s="66"/>
      <c r="BM30" s="66"/>
      <c r="BN30" s="134"/>
      <c r="BO30" s="142"/>
      <c r="BP30" s="66">
        <f>1-SUM(BP31:BP35)</f>
        <v>0.99940446413683037</v>
      </c>
      <c r="BQ30" s="66"/>
    </row>
    <row r="31" spans="1:69" x14ac:dyDescent="0.15">
      <c r="A31" s="42" t="s">
        <v>52</v>
      </c>
      <c r="B31" s="43">
        <f>_xlfn.IFNA(VLOOKUP($A31,批次辅助!$A$4:$DC$41,MATCH($A$5&amp;B$4,批次辅助!$A$1:$DC$1,0),0),0)</f>
        <v>0</v>
      </c>
      <c r="C31" s="43">
        <f>_xlfn.IFNA(VLOOKUP($A31,批次辅助!$A$4:$DC$41,MATCH($A$5&amp;C$4,批次辅助!$A$1:$DC$1,0),0),0)</f>
        <v>0</v>
      </c>
      <c r="D31" s="43">
        <f>_xlfn.IFNA(VLOOKUP($A31,批次辅助!$A$4:$DC$41,MATCH($A$5&amp;D$4,批次辅助!$A$1:$DC$1,0),0),0)</f>
        <v>0</v>
      </c>
      <c r="E31" s="277"/>
      <c r="F31" s="69"/>
      <c r="G31" s="70"/>
      <c r="H31" s="277">
        <f>C31-F31+G31</f>
        <v>0</v>
      </c>
      <c r="I31" s="370"/>
      <c r="J31" s="277" t="s">
        <v>9</v>
      </c>
      <c r="K31" s="132"/>
      <c r="L31" s="105"/>
      <c r="M31" s="277">
        <f>H31-K31+L31</f>
        <v>0</v>
      </c>
      <c r="N31" s="370"/>
      <c r="O31" s="277" t="s">
        <v>9</v>
      </c>
      <c r="P31" s="132"/>
      <c r="Q31" s="105"/>
      <c r="R31" s="277">
        <f>M31-P31+Q31</f>
        <v>0</v>
      </c>
      <c r="S31" s="370"/>
      <c r="T31" s="277" t="s">
        <v>9</v>
      </c>
      <c r="U31" s="132"/>
      <c r="V31" s="105"/>
      <c r="W31" s="277">
        <f>R31-U31+V31</f>
        <v>0</v>
      </c>
      <c r="X31" s="370"/>
      <c r="Y31" s="277" t="s">
        <v>9</v>
      </c>
      <c r="Z31" s="132"/>
      <c r="AA31" s="105"/>
      <c r="AB31" s="277">
        <f>W31-Z31+AA31</f>
        <v>0</v>
      </c>
      <c r="AC31" s="370"/>
      <c r="AD31" s="277" t="s">
        <v>9</v>
      </c>
      <c r="AE31" s="132"/>
      <c r="AF31" s="105"/>
      <c r="AG31" s="277">
        <f>AB31-AE31+AF31</f>
        <v>0</v>
      </c>
      <c r="AH31" s="370"/>
      <c r="AI31" s="277" t="s">
        <v>9</v>
      </c>
      <c r="AJ31" s="132"/>
      <c r="AK31" s="105"/>
      <c r="AL31" s="277">
        <f>AG31-AJ31+AK31</f>
        <v>0</v>
      </c>
      <c r="AM31" s="370"/>
      <c r="AN31" s="277" t="s">
        <v>9</v>
      </c>
      <c r="AO31" s="132"/>
      <c r="AP31" s="105"/>
      <c r="AQ31" s="277">
        <f>AL31-AO31+AP31</f>
        <v>0</v>
      </c>
      <c r="AR31" s="370"/>
      <c r="AS31" s="277" t="s">
        <v>9</v>
      </c>
      <c r="AT31" s="132"/>
      <c r="AU31" s="105"/>
      <c r="AV31" s="277">
        <f>AQ31-AT31+AU31</f>
        <v>0</v>
      </c>
      <c r="AW31" s="370"/>
      <c r="AX31" s="277" t="s">
        <v>9</v>
      </c>
      <c r="AY31" s="132"/>
      <c r="AZ31" s="105"/>
      <c r="BA31" s="277">
        <f>AV31-AY31+AZ31</f>
        <v>0</v>
      </c>
      <c r="BB31" s="370"/>
      <c r="BC31" s="277" t="s">
        <v>9</v>
      </c>
      <c r="BD31" s="132"/>
      <c r="BE31" s="105"/>
      <c r="BF31" s="277">
        <f>BA31-BD31+BE31</f>
        <v>0</v>
      </c>
      <c r="BG31" s="370"/>
      <c r="BH31" s="277" t="s">
        <v>9</v>
      </c>
      <c r="BI31" s="132"/>
      <c r="BJ31" s="105"/>
      <c r="BK31" s="277">
        <f>BF31-BI31+BJ31</f>
        <v>0</v>
      </c>
      <c r="BL31" s="370"/>
      <c r="BM31" s="277" t="s">
        <v>9</v>
      </c>
      <c r="BN31" s="132"/>
      <c r="BO31" s="105"/>
      <c r="BP31" s="277">
        <f>BK31-BN31+BO31</f>
        <v>0</v>
      </c>
      <c r="BQ31" s="370"/>
    </row>
    <row r="32" spans="1:69" x14ac:dyDescent="0.15">
      <c r="A32" s="42" t="s">
        <v>545</v>
      </c>
      <c r="B32" s="43">
        <f>_xlfn.IFNA(VLOOKUP($A32,批次辅助!$A$4:$DC$41,MATCH($A$5&amp;B$4,批次辅助!$A$1:$DC$1,0),0),0)</f>
        <v>1.6749496728736789E-3</v>
      </c>
      <c r="C32" s="43">
        <f>_xlfn.IFNA(VLOOKUP($A32,批次辅助!$A$4:$DC$41,MATCH($A$5&amp;C$4,批次辅助!$A$1:$DC$1,0),0),0)</f>
        <v>5.2407155958931844E-4</v>
      </c>
      <c r="D32" s="43">
        <f>_xlfn.IFNA(VLOOKUP($A32,批次辅助!$A$4:$DC$41,MATCH($A$5&amp;D$4,批次辅助!$A$1:$DC$1,0),0),0)</f>
        <v>0</v>
      </c>
      <c r="E32" s="277"/>
      <c r="F32" s="69"/>
      <c r="G32" s="70"/>
      <c r="H32" s="277">
        <f t="shared" ref="H32:H36" si="26">C32-F32+G32</f>
        <v>5.2407155958931844E-4</v>
      </c>
      <c r="I32" s="370"/>
      <c r="J32" s="277"/>
      <c r="K32" s="132"/>
      <c r="L32" s="105"/>
      <c r="M32" s="277">
        <f t="shared" ref="M32:M36" si="27">H32-K32+L32</f>
        <v>5.2407155958931844E-4</v>
      </c>
      <c r="N32" s="370"/>
      <c r="O32" s="277"/>
      <c r="P32" s="132"/>
      <c r="Q32" s="105"/>
      <c r="R32" s="277">
        <f t="shared" ref="R32:R36" si="28">M32-P32+Q32</f>
        <v>5.2407155958931844E-4</v>
      </c>
      <c r="S32" s="370"/>
      <c r="T32" s="277"/>
      <c r="U32" s="132"/>
      <c r="V32" s="105"/>
      <c r="W32" s="277">
        <f t="shared" ref="W32:W36" si="29">R32-U32+V32</f>
        <v>5.2407155958931844E-4</v>
      </c>
      <c r="X32" s="370"/>
      <c r="Y32" s="277"/>
      <c r="Z32" s="132"/>
      <c r="AA32" s="105"/>
      <c r="AB32" s="277">
        <f t="shared" ref="AB32:AB36" si="30">W32-Z32+AA32</f>
        <v>5.2407155958931844E-4</v>
      </c>
      <c r="AC32" s="370"/>
      <c r="AD32" s="277"/>
      <c r="AE32" s="132"/>
      <c r="AF32" s="105"/>
      <c r="AG32" s="277">
        <f t="shared" ref="AG32:AG36" si="31">AB32-AE32+AF32</f>
        <v>5.2407155958931844E-4</v>
      </c>
      <c r="AH32" s="370"/>
      <c r="AI32" s="277"/>
      <c r="AJ32" s="132"/>
      <c r="AK32" s="105"/>
      <c r="AL32" s="277">
        <f t="shared" ref="AL32:AL36" si="32">AG32-AJ32+AK32</f>
        <v>5.2407155958931844E-4</v>
      </c>
      <c r="AM32" s="370"/>
      <c r="AN32" s="277"/>
      <c r="AO32" s="132"/>
      <c r="AP32" s="105"/>
      <c r="AQ32" s="277">
        <f t="shared" ref="AQ32:AQ36" si="33">AL32-AO32+AP32</f>
        <v>5.2407155958931844E-4</v>
      </c>
      <c r="AR32" s="370"/>
      <c r="AS32" s="277"/>
      <c r="AT32" s="132"/>
      <c r="AU32" s="105"/>
      <c r="AV32" s="277">
        <f t="shared" ref="AV32:AV36" si="34">AQ32-AT32+AU32</f>
        <v>5.2407155958931844E-4</v>
      </c>
      <c r="AW32" s="370"/>
      <c r="AX32" s="277"/>
      <c r="AY32" s="132"/>
      <c r="AZ32" s="105"/>
      <c r="BA32" s="277">
        <f t="shared" ref="BA32:BA36" si="35">AV32-AY32+AZ32</f>
        <v>5.2407155958931844E-4</v>
      </c>
      <c r="BB32" s="370"/>
      <c r="BC32" s="277"/>
      <c r="BD32" s="132"/>
      <c r="BE32" s="105"/>
      <c r="BF32" s="277">
        <f t="shared" ref="BF32:BF36" si="36">BA32-BD32+BE32</f>
        <v>5.2407155958931844E-4</v>
      </c>
      <c r="BG32" s="370"/>
      <c r="BH32" s="277"/>
      <c r="BI32" s="132"/>
      <c r="BJ32" s="105"/>
      <c r="BK32" s="277">
        <f t="shared" ref="BK32:BK36" si="37">BF32-BI32+BJ32</f>
        <v>5.2407155958931844E-4</v>
      </c>
      <c r="BL32" s="370"/>
      <c r="BM32" s="277"/>
      <c r="BN32" s="132"/>
      <c r="BO32" s="105"/>
      <c r="BP32" s="277">
        <f t="shared" ref="BP32:BP36" si="38">BK32-BN32+BO32</f>
        <v>5.2407155958931844E-4</v>
      </c>
      <c r="BQ32" s="370"/>
    </row>
    <row r="33" spans="1:69" x14ac:dyDescent="0.15">
      <c r="A33" s="42" t="s">
        <v>544</v>
      </c>
      <c r="B33" s="43">
        <f>_xlfn.IFNA(VLOOKUP($A33,批次辅助!$A$4:$DC$41,MATCH($A$5&amp;B$4,批次辅助!$A$1:$DC$1,0),0),0)</f>
        <v>0</v>
      </c>
      <c r="C33" s="43">
        <f>_xlfn.IFNA(VLOOKUP($A33,批次辅助!$A$4:$DC$41,MATCH($A$5&amp;C$4,批次辅助!$A$1:$DC$1,0),0),0)</f>
        <v>0</v>
      </c>
      <c r="D33" s="43">
        <f>_xlfn.IFNA(VLOOKUP($A33,批次辅助!$A$4:$DC$41,MATCH($A$5&amp;D$4,批次辅助!$A$1:$DC$1,0),0),0)</f>
        <v>0</v>
      </c>
      <c r="E33" s="277"/>
      <c r="F33" s="69"/>
      <c r="G33" s="70"/>
      <c r="H33" s="277">
        <f t="shared" si="26"/>
        <v>0</v>
      </c>
      <c r="I33" s="370"/>
      <c r="J33" s="277"/>
      <c r="K33" s="132"/>
      <c r="L33" s="105"/>
      <c r="M33" s="277">
        <f t="shared" si="27"/>
        <v>0</v>
      </c>
      <c r="N33" s="370"/>
      <c r="O33" s="277"/>
      <c r="P33" s="132"/>
      <c r="Q33" s="105"/>
      <c r="R33" s="277">
        <f t="shared" si="28"/>
        <v>0</v>
      </c>
      <c r="S33" s="370"/>
      <c r="T33" s="277"/>
      <c r="U33" s="132"/>
      <c r="V33" s="105"/>
      <c r="W33" s="277">
        <f t="shared" si="29"/>
        <v>0</v>
      </c>
      <c r="X33" s="370"/>
      <c r="Y33" s="277"/>
      <c r="Z33" s="132"/>
      <c r="AA33" s="105"/>
      <c r="AB33" s="277">
        <f t="shared" si="30"/>
        <v>0</v>
      </c>
      <c r="AC33" s="370"/>
      <c r="AD33" s="277"/>
      <c r="AE33" s="132"/>
      <c r="AF33" s="105"/>
      <c r="AG33" s="277">
        <f t="shared" si="31"/>
        <v>0</v>
      </c>
      <c r="AH33" s="370"/>
      <c r="AI33" s="277"/>
      <c r="AJ33" s="132"/>
      <c r="AK33" s="105"/>
      <c r="AL33" s="277">
        <f t="shared" si="32"/>
        <v>0</v>
      </c>
      <c r="AM33" s="370"/>
      <c r="AN33" s="277"/>
      <c r="AO33" s="132"/>
      <c r="AP33" s="105"/>
      <c r="AQ33" s="277">
        <f t="shared" si="33"/>
        <v>0</v>
      </c>
      <c r="AR33" s="370"/>
      <c r="AS33" s="277"/>
      <c r="AT33" s="132"/>
      <c r="AU33" s="105"/>
      <c r="AV33" s="277">
        <f t="shared" si="34"/>
        <v>0</v>
      </c>
      <c r="AW33" s="370"/>
      <c r="AX33" s="277"/>
      <c r="AY33" s="132"/>
      <c r="AZ33" s="105"/>
      <c r="BA33" s="277">
        <f t="shared" si="35"/>
        <v>0</v>
      </c>
      <c r="BB33" s="370"/>
      <c r="BC33" s="277"/>
      <c r="BD33" s="132"/>
      <c r="BE33" s="105"/>
      <c r="BF33" s="277">
        <f t="shared" si="36"/>
        <v>0</v>
      </c>
      <c r="BG33" s="370"/>
      <c r="BH33" s="277"/>
      <c r="BI33" s="132"/>
      <c r="BJ33" s="105"/>
      <c r="BK33" s="277">
        <f t="shared" si="37"/>
        <v>0</v>
      </c>
      <c r="BL33" s="370"/>
      <c r="BM33" s="277"/>
      <c r="BN33" s="132"/>
      <c r="BO33" s="105"/>
      <c r="BP33" s="277">
        <f t="shared" si="38"/>
        <v>0</v>
      </c>
      <c r="BQ33" s="370"/>
    </row>
    <row r="34" spans="1:69" x14ac:dyDescent="0.15">
      <c r="A34" s="42" t="s">
        <v>53</v>
      </c>
      <c r="B34" s="43">
        <f>_xlfn.IFNA(VLOOKUP($A34,批次辅助!$A$4:$DC$41,MATCH($A$5&amp;B$4,批次辅助!$A$1:$DC$1,0),0),0)</f>
        <v>7.8636134876698505E-6</v>
      </c>
      <c r="C34" s="43">
        <f>_xlfn.IFNA(VLOOKUP($A34,批次辅助!$A$4:$DC$41,MATCH($A$5&amp;C$4,批次辅助!$A$1:$DC$1,0),0),0)</f>
        <v>0</v>
      </c>
      <c r="D34" s="43">
        <f>_xlfn.IFNA(VLOOKUP($A34,批次辅助!$A$4:$DC$41,MATCH($A$5&amp;D$4,批次辅助!$A$1:$DC$1,0),0),0)</f>
        <v>0</v>
      </c>
      <c r="E34" s="47"/>
      <c r="F34" s="45"/>
      <c r="G34" s="46"/>
      <c r="H34" s="277">
        <f t="shared" si="26"/>
        <v>0</v>
      </c>
      <c r="I34" s="370"/>
      <c r="J34" s="47" t="s">
        <v>9</v>
      </c>
      <c r="K34" s="128"/>
      <c r="L34" s="102"/>
      <c r="M34" s="50">
        <f t="shared" si="27"/>
        <v>0</v>
      </c>
      <c r="N34" s="370"/>
      <c r="O34" s="47" t="s">
        <v>9</v>
      </c>
      <c r="P34" s="128"/>
      <c r="Q34" s="102"/>
      <c r="R34" s="50">
        <f t="shared" si="28"/>
        <v>0</v>
      </c>
      <c r="S34" s="370"/>
      <c r="T34" s="47" t="s">
        <v>9</v>
      </c>
      <c r="U34" s="128"/>
      <c r="V34" s="102"/>
      <c r="W34" s="50">
        <f t="shared" si="29"/>
        <v>0</v>
      </c>
      <c r="X34" s="370"/>
      <c r="Y34" s="47" t="s">
        <v>9</v>
      </c>
      <c r="Z34" s="128"/>
      <c r="AA34" s="102"/>
      <c r="AB34" s="50">
        <f t="shared" si="30"/>
        <v>0</v>
      </c>
      <c r="AC34" s="370"/>
      <c r="AD34" s="47" t="s">
        <v>9</v>
      </c>
      <c r="AE34" s="128"/>
      <c r="AF34" s="102"/>
      <c r="AG34" s="50">
        <f t="shared" si="31"/>
        <v>0</v>
      </c>
      <c r="AH34" s="370"/>
      <c r="AI34" s="47" t="s">
        <v>9</v>
      </c>
      <c r="AJ34" s="128"/>
      <c r="AK34" s="102"/>
      <c r="AL34" s="50">
        <f t="shared" si="32"/>
        <v>0</v>
      </c>
      <c r="AM34" s="370"/>
      <c r="AN34" s="47" t="s">
        <v>9</v>
      </c>
      <c r="AO34" s="128"/>
      <c r="AP34" s="102"/>
      <c r="AQ34" s="50">
        <f t="shared" si="33"/>
        <v>0</v>
      </c>
      <c r="AR34" s="370"/>
      <c r="AS34" s="47" t="s">
        <v>9</v>
      </c>
      <c r="AT34" s="128"/>
      <c r="AU34" s="102"/>
      <c r="AV34" s="50">
        <f t="shared" si="34"/>
        <v>0</v>
      </c>
      <c r="AW34" s="370"/>
      <c r="AX34" s="47" t="s">
        <v>9</v>
      </c>
      <c r="AY34" s="128"/>
      <c r="AZ34" s="102"/>
      <c r="BA34" s="50">
        <f t="shared" si="35"/>
        <v>0</v>
      </c>
      <c r="BB34" s="370"/>
      <c r="BC34" s="47" t="s">
        <v>9</v>
      </c>
      <c r="BD34" s="128"/>
      <c r="BE34" s="102"/>
      <c r="BF34" s="50">
        <f t="shared" si="36"/>
        <v>0</v>
      </c>
      <c r="BG34" s="370"/>
      <c r="BH34" s="47" t="s">
        <v>9</v>
      </c>
      <c r="BI34" s="128"/>
      <c r="BJ34" s="102"/>
      <c r="BK34" s="50">
        <f t="shared" si="37"/>
        <v>0</v>
      </c>
      <c r="BL34" s="370"/>
      <c r="BM34" s="47" t="s">
        <v>9</v>
      </c>
      <c r="BN34" s="128"/>
      <c r="BO34" s="102"/>
      <c r="BP34" s="50">
        <f t="shared" si="38"/>
        <v>0</v>
      </c>
      <c r="BQ34" s="370"/>
    </row>
    <row r="35" spans="1:69" x14ac:dyDescent="0.15">
      <c r="A35" s="42" t="s">
        <v>54</v>
      </c>
      <c r="B35" s="43">
        <f>_xlfn.IFNA(VLOOKUP($A35,批次辅助!$A$4:$DC$41,MATCH($A$5&amp;B$4,批次辅助!$A$1:$DC$1,0),0),0)</f>
        <v>1.8872672370407649E-4</v>
      </c>
      <c r="C35" s="43">
        <f>_xlfn.IFNA(VLOOKUP($A35,批次辅助!$A$4:$DC$41,MATCH($A$5&amp;C$4,批次辅助!$A$1:$DC$1,0),0),0)</f>
        <v>7.1464303580361606E-5</v>
      </c>
      <c r="D35" s="43">
        <f>_xlfn.IFNA(VLOOKUP($A35,批次辅助!$A$4:$DC$41,MATCH($A$5&amp;D$4,批次辅助!$A$1:$DC$1,0),0),0)</f>
        <v>0</v>
      </c>
      <c r="E35" s="47"/>
      <c r="F35" s="45"/>
      <c r="G35" s="46"/>
      <c r="H35" s="277">
        <f t="shared" si="26"/>
        <v>7.1464303580361606E-5</v>
      </c>
      <c r="I35" s="370"/>
      <c r="J35" s="47" t="s">
        <v>9</v>
      </c>
      <c r="K35" s="128"/>
      <c r="L35" s="102"/>
      <c r="M35" s="50">
        <f t="shared" si="27"/>
        <v>7.1464303580361606E-5</v>
      </c>
      <c r="N35" s="370"/>
      <c r="O35" s="47" t="s">
        <v>9</v>
      </c>
      <c r="P35" s="128"/>
      <c r="Q35" s="102"/>
      <c r="R35" s="50">
        <f t="shared" si="28"/>
        <v>7.1464303580361606E-5</v>
      </c>
      <c r="S35" s="370"/>
      <c r="T35" s="47" t="s">
        <v>9</v>
      </c>
      <c r="U35" s="128"/>
      <c r="V35" s="102"/>
      <c r="W35" s="50">
        <f t="shared" si="29"/>
        <v>7.1464303580361606E-5</v>
      </c>
      <c r="X35" s="370"/>
      <c r="Y35" s="47" t="s">
        <v>9</v>
      </c>
      <c r="Z35" s="128"/>
      <c r="AA35" s="102"/>
      <c r="AB35" s="50">
        <f t="shared" si="30"/>
        <v>7.1464303580361606E-5</v>
      </c>
      <c r="AC35" s="370"/>
      <c r="AD35" s="47" t="s">
        <v>9</v>
      </c>
      <c r="AE35" s="128"/>
      <c r="AF35" s="102"/>
      <c r="AG35" s="50">
        <f t="shared" si="31"/>
        <v>7.1464303580361606E-5</v>
      </c>
      <c r="AH35" s="370"/>
      <c r="AI35" s="47" t="s">
        <v>9</v>
      </c>
      <c r="AJ35" s="128"/>
      <c r="AK35" s="102"/>
      <c r="AL35" s="50">
        <f t="shared" si="32"/>
        <v>7.1464303580361606E-5</v>
      </c>
      <c r="AM35" s="370"/>
      <c r="AN35" s="47" t="s">
        <v>9</v>
      </c>
      <c r="AO35" s="128"/>
      <c r="AP35" s="102"/>
      <c r="AQ35" s="50">
        <f t="shared" si="33"/>
        <v>7.1464303580361606E-5</v>
      </c>
      <c r="AR35" s="370"/>
      <c r="AS35" s="47" t="s">
        <v>9</v>
      </c>
      <c r="AT35" s="128"/>
      <c r="AU35" s="102"/>
      <c r="AV35" s="50">
        <f t="shared" si="34"/>
        <v>7.1464303580361606E-5</v>
      </c>
      <c r="AW35" s="370"/>
      <c r="AX35" s="47" t="s">
        <v>9</v>
      </c>
      <c r="AY35" s="128"/>
      <c r="AZ35" s="102"/>
      <c r="BA35" s="50">
        <f t="shared" si="35"/>
        <v>7.1464303580361606E-5</v>
      </c>
      <c r="BB35" s="370"/>
      <c r="BC35" s="47" t="s">
        <v>9</v>
      </c>
      <c r="BD35" s="128"/>
      <c r="BE35" s="102"/>
      <c r="BF35" s="50">
        <f t="shared" si="36"/>
        <v>7.1464303580361606E-5</v>
      </c>
      <c r="BG35" s="370"/>
      <c r="BH35" s="47" t="s">
        <v>9</v>
      </c>
      <c r="BI35" s="128"/>
      <c r="BJ35" s="102"/>
      <c r="BK35" s="50">
        <f t="shared" si="37"/>
        <v>7.1464303580361606E-5</v>
      </c>
      <c r="BL35" s="370"/>
      <c r="BM35" s="47" t="s">
        <v>9</v>
      </c>
      <c r="BN35" s="128"/>
      <c r="BO35" s="102"/>
      <c r="BP35" s="50">
        <f t="shared" si="38"/>
        <v>7.1464303580361606E-5</v>
      </c>
      <c r="BQ35" s="370"/>
    </row>
    <row r="36" spans="1:69" x14ac:dyDescent="0.15">
      <c r="A36" s="72" t="s">
        <v>38</v>
      </c>
      <c r="B36" s="61">
        <f>_xlfn.IFNA(VLOOKUP($A36,批次辅助!$A$4:$DC$41,MATCH($A$5&amp;B$4,批次辅助!$A$1:$DC$1,0),0),0)</f>
        <v>0</v>
      </c>
      <c r="C36" s="61">
        <f>_xlfn.IFNA(VLOOKUP($A36,批次辅助!$A$4:$DC$41,MATCH($A$5&amp;C$4,批次辅助!$A$1:$DC$1,0),0),0)</f>
        <v>0</v>
      </c>
      <c r="D36" s="61">
        <f>_xlfn.IFNA(VLOOKUP($A36,批次辅助!$A$4:$DC$41,MATCH($A$5&amp;D$4,批次辅助!$A$1:$DC$1,0),0),0)</f>
        <v>0</v>
      </c>
      <c r="E36" s="75"/>
      <c r="F36" s="74"/>
      <c r="G36" s="75"/>
      <c r="H36" s="62">
        <f t="shared" si="26"/>
        <v>0</v>
      </c>
      <c r="I36" s="62"/>
      <c r="J36" s="73"/>
      <c r="K36" s="135"/>
      <c r="L36" s="143"/>
      <c r="M36" s="62">
        <f t="shared" si="27"/>
        <v>0</v>
      </c>
      <c r="N36" s="62"/>
      <c r="O36" s="73"/>
      <c r="P36" s="135"/>
      <c r="Q36" s="143"/>
      <c r="R36" s="62">
        <f t="shared" si="28"/>
        <v>0</v>
      </c>
      <c r="S36" s="62"/>
      <c r="T36" s="73"/>
      <c r="U36" s="135"/>
      <c r="V36" s="143"/>
      <c r="W36" s="62">
        <f t="shared" si="29"/>
        <v>0</v>
      </c>
      <c r="X36" s="62"/>
      <c r="Y36" s="73"/>
      <c r="Z36" s="135"/>
      <c r="AA36" s="143"/>
      <c r="AB36" s="62">
        <f t="shared" si="30"/>
        <v>0</v>
      </c>
      <c r="AC36" s="62"/>
      <c r="AD36" s="73"/>
      <c r="AE36" s="135"/>
      <c r="AF36" s="143"/>
      <c r="AG36" s="62">
        <f t="shared" si="31"/>
        <v>0</v>
      </c>
      <c r="AH36" s="62"/>
      <c r="AI36" s="73"/>
      <c r="AJ36" s="135"/>
      <c r="AK36" s="143"/>
      <c r="AL36" s="62">
        <f t="shared" si="32"/>
        <v>0</v>
      </c>
      <c r="AM36" s="62"/>
      <c r="AN36" s="73"/>
      <c r="AO36" s="135"/>
      <c r="AP36" s="143"/>
      <c r="AQ36" s="62">
        <f t="shared" si="33"/>
        <v>0</v>
      </c>
      <c r="AR36" s="62"/>
      <c r="AS36" s="73"/>
      <c r="AT36" s="135"/>
      <c r="AU36" s="143"/>
      <c r="AV36" s="62">
        <f t="shared" si="34"/>
        <v>0</v>
      </c>
      <c r="AW36" s="62"/>
      <c r="AX36" s="73"/>
      <c r="AY36" s="135"/>
      <c r="AZ36" s="143"/>
      <c r="BA36" s="62">
        <f t="shared" si="35"/>
        <v>0</v>
      </c>
      <c r="BB36" s="62"/>
      <c r="BC36" s="73"/>
      <c r="BD36" s="135"/>
      <c r="BE36" s="143"/>
      <c r="BF36" s="62">
        <f t="shared" si="36"/>
        <v>0</v>
      </c>
      <c r="BG36" s="62"/>
      <c r="BH36" s="73"/>
      <c r="BI36" s="135"/>
      <c r="BJ36" s="143"/>
      <c r="BK36" s="62">
        <f t="shared" si="37"/>
        <v>0</v>
      </c>
      <c r="BL36" s="62"/>
      <c r="BM36" s="73"/>
      <c r="BN36" s="135"/>
      <c r="BO36" s="143"/>
      <c r="BP36" s="62">
        <f t="shared" si="38"/>
        <v>0</v>
      </c>
      <c r="BQ36" s="62"/>
    </row>
    <row r="37" spans="1:69" x14ac:dyDescent="0.15">
      <c r="A37" s="76" t="s">
        <v>28</v>
      </c>
      <c r="B37" s="76"/>
      <c r="C37" s="76"/>
      <c r="D37" s="76"/>
      <c r="E37" s="77"/>
      <c r="F37" s="78"/>
      <c r="G37" s="79"/>
      <c r="H37" s="62"/>
      <c r="I37" s="62"/>
      <c r="J37" s="77"/>
      <c r="K37" s="136"/>
      <c r="L37" s="144"/>
      <c r="M37" s="62"/>
      <c r="N37" s="62"/>
      <c r="O37" s="77"/>
      <c r="P37" s="136"/>
      <c r="Q37" s="144"/>
      <c r="R37" s="62"/>
      <c r="S37" s="62"/>
      <c r="T37" s="77"/>
      <c r="U37" s="136"/>
      <c r="V37" s="144"/>
      <c r="W37" s="62"/>
      <c r="X37" s="62"/>
      <c r="Y37" s="77"/>
      <c r="Z37" s="136"/>
      <c r="AA37" s="144"/>
      <c r="AB37" s="62"/>
      <c r="AC37" s="62"/>
      <c r="AD37" s="77"/>
      <c r="AE37" s="136"/>
      <c r="AF37" s="144"/>
      <c r="AG37" s="62"/>
      <c r="AH37" s="62"/>
      <c r="AI37" s="77"/>
      <c r="AJ37" s="136"/>
      <c r="AK37" s="144"/>
      <c r="AL37" s="62"/>
      <c r="AM37" s="62"/>
      <c r="AN37" s="77"/>
      <c r="AO37" s="136"/>
      <c r="AP37" s="144"/>
      <c r="AQ37" s="62"/>
      <c r="AR37" s="62"/>
      <c r="AS37" s="77"/>
      <c r="AT37" s="136"/>
      <c r="AU37" s="144"/>
      <c r="AV37" s="62"/>
      <c r="AW37" s="62"/>
      <c r="AX37" s="77"/>
      <c r="AY37" s="136"/>
      <c r="AZ37" s="144"/>
      <c r="BA37" s="62"/>
      <c r="BB37" s="62"/>
      <c r="BC37" s="77"/>
      <c r="BD37" s="136"/>
      <c r="BE37" s="144"/>
      <c r="BF37" s="62"/>
      <c r="BG37" s="62"/>
      <c r="BH37" s="77"/>
      <c r="BI37" s="136"/>
      <c r="BJ37" s="144"/>
      <c r="BK37" s="62"/>
      <c r="BL37" s="62"/>
      <c r="BM37" s="77"/>
      <c r="BN37" s="136"/>
      <c r="BO37" s="144"/>
      <c r="BP37" s="62"/>
      <c r="BQ37" s="62"/>
    </row>
    <row r="38" spans="1:69" x14ac:dyDescent="0.15">
      <c r="A38" s="65" t="s">
        <v>36</v>
      </c>
      <c r="B38" s="66"/>
      <c r="C38" s="66"/>
      <c r="D38" s="66"/>
      <c r="E38" s="66"/>
      <c r="F38" s="67"/>
      <c r="G38" s="68"/>
      <c r="H38" s="66">
        <f>H39</f>
        <v>0.99809428523785704</v>
      </c>
      <c r="I38" s="66"/>
      <c r="J38" s="66"/>
      <c r="K38" s="134"/>
      <c r="L38" s="142"/>
      <c r="M38" s="66">
        <f>M39</f>
        <v>0.99809428523785704</v>
      </c>
      <c r="N38" s="66"/>
      <c r="O38" s="66"/>
      <c r="P38" s="134"/>
      <c r="Q38" s="142"/>
      <c r="R38" s="66">
        <f>R39</f>
        <v>0.99809428523785704</v>
      </c>
      <c r="S38" s="66"/>
      <c r="T38" s="66"/>
      <c r="U38" s="134"/>
      <c r="V38" s="142"/>
      <c r="W38" s="66">
        <f>W39</f>
        <v>0.99809428523785704</v>
      </c>
      <c r="X38" s="66"/>
      <c r="Y38" s="66"/>
      <c r="Z38" s="134"/>
      <c r="AA38" s="142"/>
      <c r="AB38" s="66">
        <f>AB39</f>
        <v>0.99809428523785704</v>
      </c>
      <c r="AC38" s="66"/>
      <c r="AD38" s="66"/>
      <c r="AE38" s="134"/>
      <c r="AF38" s="142"/>
      <c r="AG38" s="66">
        <f>AG39</f>
        <v>0.99809428523785704</v>
      </c>
      <c r="AH38" s="66"/>
      <c r="AI38" s="66"/>
      <c r="AJ38" s="134"/>
      <c r="AK38" s="142"/>
      <c r="AL38" s="66">
        <f>AL39</f>
        <v>0.99809428523785704</v>
      </c>
      <c r="AM38" s="66"/>
      <c r="AN38" s="66"/>
      <c r="AO38" s="134"/>
      <c r="AP38" s="142"/>
      <c r="AQ38" s="66">
        <f>AQ39</f>
        <v>0.99809428523785704</v>
      </c>
      <c r="AR38" s="66"/>
      <c r="AS38" s="66"/>
      <c r="AT38" s="134"/>
      <c r="AU38" s="142"/>
      <c r="AV38" s="66">
        <f>AV39</f>
        <v>0.99809428523785704</v>
      </c>
      <c r="AW38" s="66"/>
      <c r="AX38" s="66"/>
      <c r="AY38" s="134"/>
      <c r="AZ38" s="142"/>
      <c r="BA38" s="66">
        <f>BA39</f>
        <v>0.99809428523785704</v>
      </c>
      <c r="BB38" s="66"/>
      <c r="BC38" s="66"/>
      <c r="BD38" s="134"/>
      <c r="BE38" s="142"/>
      <c r="BF38" s="66">
        <f>BF39</f>
        <v>0.99809428523785704</v>
      </c>
      <c r="BG38" s="66"/>
      <c r="BH38" s="66"/>
      <c r="BI38" s="134"/>
      <c r="BJ38" s="142"/>
      <c r="BK38" s="66">
        <f>BK39</f>
        <v>0.99809428523785704</v>
      </c>
      <c r="BL38" s="66"/>
      <c r="BM38" s="66"/>
      <c r="BN38" s="134"/>
      <c r="BO38" s="142"/>
      <c r="BP38" s="66">
        <f>BP39</f>
        <v>0.99809428523785704</v>
      </c>
      <c r="BQ38" s="66"/>
    </row>
    <row r="39" spans="1:69" x14ac:dyDescent="0.35">
      <c r="A39" s="40" t="s">
        <v>460</v>
      </c>
      <c r="B39" s="41">
        <f>_xlfn.IFNA(VLOOKUP($A39,批次辅助!$A$4:$DC$41,MATCH($A$5&amp;B$4,批次辅助!$A$1:$DC$1,0),0),0)</f>
        <v>0.99698037242073478</v>
      </c>
      <c r="C39" s="41">
        <f>_xlfn.IFNA(VLOOKUP($A39,批次辅助!$A$4:$DC$41,MATCH($A$5&amp;C$4,批次辅助!$A$1:$DC$1,0),0),0)</f>
        <v>0.9981419281069106</v>
      </c>
      <c r="D39" s="41">
        <f>_xlfn.IFNA(VLOOKUP($A39,批次辅助!$A$4:$DC$41,MATCH($A$5&amp;D$4,批次辅助!$A$1:$DC$1,0),0),0)</f>
        <v>0</v>
      </c>
      <c r="E39" s="66"/>
      <c r="F39" s="67"/>
      <c r="G39" s="68"/>
      <c r="H39" s="66">
        <f>1-SUM(H40:H43)</f>
        <v>0.99809428523785704</v>
      </c>
      <c r="I39" s="66"/>
      <c r="J39" s="66"/>
      <c r="K39" s="134"/>
      <c r="L39" s="142"/>
      <c r="M39" s="66">
        <f>1-SUM(M40:M43)</f>
        <v>0.99809428523785704</v>
      </c>
      <c r="N39" s="66"/>
      <c r="O39" s="66"/>
      <c r="P39" s="134"/>
      <c r="Q39" s="142"/>
      <c r="R39" s="66">
        <f>1-SUM(R40:R43)</f>
        <v>0.99809428523785704</v>
      </c>
      <c r="S39" s="66"/>
      <c r="T39" s="66"/>
      <c r="U39" s="134"/>
      <c r="V39" s="142"/>
      <c r="W39" s="66">
        <f>1-SUM(W40:W43)</f>
        <v>0.99809428523785704</v>
      </c>
      <c r="X39" s="66"/>
      <c r="Y39" s="66"/>
      <c r="Z39" s="134"/>
      <c r="AA39" s="142"/>
      <c r="AB39" s="66">
        <f>1-SUM(AB40:AB43)</f>
        <v>0.99809428523785704</v>
      </c>
      <c r="AC39" s="66"/>
      <c r="AD39" s="66"/>
      <c r="AE39" s="134"/>
      <c r="AF39" s="142"/>
      <c r="AG39" s="66">
        <f>1-SUM(AG40:AG43)</f>
        <v>0.99809428523785704</v>
      </c>
      <c r="AH39" s="66"/>
      <c r="AI39" s="66"/>
      <c r="AJ39" s="134"/>
      <c r="AK39" s="142"/>
      <c r="AL39" s="66">
        <f>1-SUM(AL40:AL43)</f>
        <v>0.99809428523785704</v>
      </c>
      <c r="AM39" s="66"/>
      <c r="AN39" s="66"/>
      <c r="AO39" s="134"/>
      <c r="AP39" s="142"/>
      <c r="AQ39" s="66">
        <f>1-SUM(AQ40:AQ43)</f>
        <v>0.99809428523785704</v>
      </c>
      <c r="AR39" s="66"/>
      <c r="AS39" s="66"/>
      <c r="AT39" s="134"/>
      <c r="AU39" s="142"/>
      <c r="AV39" s="66">
        <f>1-SUM(AV40:AV43)</f>
        <v>0.99809428523785704</v>
      </c>
      <c r="AW39" s="66"/>
      <c r="AX39" s="66"/>
      <c r="AY39" s="134"/>
      <c r="AZ39" s="142"/>
      <c r="BA39" s="66">
        <f>1-SUM(BA40:BA43)</f>
        <v>0.99809428523785704</v>
      </c>
      <c r="BB39" s="66"/>
      <c r="BC39" s="66"/>
      <c r="BD39" s="134"/>
      <c r="BE39" s="142"/>
      <c r="BF39" s="66">
        <f>1-SUM(BF40:BF43)</f>
        <v>0.99809428523785704</v>
      </c>
      <c r="BG39" s="66"/>
      <c r="BH39" s="66"/>
      <c r="BI39" s="134"/>
      <c r="BJ39" s="142"/>
      <c r="BK39" s="66">
        <f>1-SUM(BK40:BK43)</f>
        <v>0.99809428523785704</v>
      </c>
      <c r="BL39" s="66"/>
      <c r="BM39" s="66"/>
      <c r="BN39" s="134"/>
      <c r="BO39" s="142"/>
      <c r="BP39" s="66">
        <f>1-SUM(BP40:BP43)</f>
        <v>0.99809428523785704</v>
      </c>
      <c r="BQ39" s="66"/>
    </row>
    <row r="40" spans="1:69" x14ac:dyDescent="0.15">
      <c r="A40" s="42" t="s">
        <v>55</v>
      </c>
      <c r="B40" s="43">
        <f>_xlfn.IFNA(VLOOKUP($A40,批次辅助!$A$4:$DC$41,MATCH($A$5&amp;B$4,批次辅助!$A$1:$DC$1,0),0),0)</f>
        <v>2.0445395067941621E-4</v>
      </c>
      <c r="C40" s="43">
        <f>_xlfn.IFNA(VLOOKUP($A40,批次辅助!$A$4:$DC$41,MATCH($A$5&amp;C$4,批次辅助!$A$1:$DC$1,0),0),0)</f>
        <v>1.4292860716072321E-4</v>
      </c>
      <c r="D40" s="43">
        <f>_xlfn.IFNA(VLOOKUP($A40,批次辅助!$A$4:$DC$41,MATCH($A$5&amp;D$4,批次辅助!$A$1:$DC$1,0),0),0)</f>
        <v>0</v>
      </c>
      <c r="E40" s="279"/>
      <c r="F40" s="69"/>
      <c r="G40" s="70"/>
      <c r="H40" s="277">
        <f>C40-F40+G40</f>
        <v>1.4292860716072321E-4</v>
      </c>
      <c r="I40" s="370"/>
      <c r="J40" s="277" t="s">
        <v>9</v>
      </c>
      <c r="K40" s="132"/>
      <c r="L40" s="105"/>
      <c r="M40" s="277">
        <f>H40-K40+L40</f>
        <v>1.4292860716072321E-4</v>
      </c>
      <c r="N40" s="370"/>
      <c r="O40" s="277" t="s">
        <v>9</v>
      </c>
      <c r="P40" s="132"/>
      <c r="Q40" s="105"/>
      <c r="R40" s="277">
        <f>M40-P40+Q40</f>
        <v>1.4292860716072321E-4</v>
      </c>
      <c r="S40" s="370"/>
      <c r="T40" s="277" t="s">
        <v>9</v>
      </c>
      <c r="U40" s="132"/>
      <c r="V40" s="105"/>
      <c r="W40" s="277">
        <f>R40-U40+V40</f>
        <v>1.4292860716072321E-4</v>
      </c>
      <c r="X40" s="370"/>
      <c r="Y40" s="277" t="s">
        <v>9</v>
      </c>
      <c r="Z40" s="132"/>
      <c r="AA40" s="105"/>
      <c r="AB40" s="277">
        <f>W40-Z40+AA40</f>
        <v>1.4292860716072321E-4</v>
      </c>
      <c r="AC40" s="370"/>
      <c r="AD40" s="277" t="s">
        <v>9</v>
      </c>
      <c r="AE40" s="132"/>
      <c r="AF40" s="105"/>
      <c r="AG40" s="277">
        <f>AB40-AE40+AF40</f>
        <v>1.4292860716072321E-4</v>
      </c>
      <c r="AH40" s="370"/>
      <c r="AI40" s="277" t="s">
        <v>9</v>
      </c>
      <c r="AJ40" s="132"/>
      <c r="AK40" s="105"/>
      <c r="AL40" s="277">
        <f>AG40-AJ40+AK40</f>
        <v>1.4292860716072321E-4</v>
      </c>
      <c r="AM40" s="370"/>
      <c r="AN40" s="277" t="s">
        <v>9</v>
      </c>
      <c r="AO40" s="132"/>
      <c r="AP40" s="105"/>
      <c r="AQ40" s="277">
        <f>AL40-AO40+AP40</f>
        <v>1.4292860716072321E-4</v>
      </c>
      <c r="AR40" s="370"/>
      <c r="AS40" s="277" t="s">
        <v>9</v>
      </c>
      <c r="AT40" s="132"/>
      <c r="AU40" s="105"/>
      <c r="AV40" s="277">
        <f>AQ40-AT40+AU40</f>
        <v>1.4292860716072321E-4</v>
      </c>
      <c r="AW40" s="370"/>
      <c r="AX40" s="277" t="s">
        <v>9</v>
      </c>
      <c r="AY40" s="132"/>
      <c r="AZ40" s="105"/>
      <c r="BA40" s="277">
        <f>AV40-AY40+AZ40</f>
        <v>1.4292860716072321E-4</v>
      </c>
      <c r="BB40" s="370"/>
      <c r="BC40" s="277" t="s">
        <v>9</v>
      </c>
      <c r="BD40" s="132"/>
      <c r="BE40" s="105"/>
      <c r="BF40" s="277">
        <f>BA40-BD40+BE40</f>
        <v>1.4292860716072321E-4</v>
      </c>
      <c r="BG40" s="370"/>
      <c r="BH40" s="277" t="s">
        <v>9</v>
      </c>
      <c r="BI40" s="132"/>
      <c r="BJ40" s="105"/>
      <c r="BK40" s="277">
        <f>BF40-BI40+BJ40</f>
        <v>1.4292860716072321E-4</v>
      </c>
      <c r="BL40" s="370"/>
      <c r="BM40" s="277" t="s">
        <v>9</v>
      </c>
      <c r="BN40" s="132"/>
      <c r="BO40" s="105"/>
      <c r="BP40" s="277">
        <f>BK40-BN40+BO40</f>
        <v>1.4292860716072321E-4</v>
      </c>
      <c r="BQ40" s="370"/>
    </row>
    <row r="41" spans="1:69" x14ac:dyDescent="0.15">
      <c r="A41" s="42" t="s">
        <v>56</v>
      </c>
      <c r="B41" s="43">
        <f>_xlfn.IFNA(VLOOKUP($A41,批次辅助!$A$4:$DC$41,MATCH($A$5&amp;B$4,批次辅助!$A$1:$DC$1,0),0),0)</f>
        <v>2.3590840463009562E-5</v>
      </c>
      <c r="C41" s="43">
        <f>_xlfn.IFNA(VLOOKUP($A41,批次辅助!$A$4:$DC$41,MATCH($A$5&amp;C$4,批次辅助!$A$1:$DC$1,0),0),0)</f>
        <v>0</v>
      </c>
      <c r="D41" s="43">
        <f>_xlfn.IFNA(VLOOKUP($A41,批次辅助!$A$4:$DC$41,MATCH($A$5&amp;D$4,批次辅助!$A$1:$DC$1,0),0),0)</f>
        <v>0</v>
      </c>
      <c r="E41" s="279"/>
      <c r="F41" s="45"/>
      <c r="G41" s="46"/>
      <c r="H41" s="277">
        <f t="shared" ref="H41:H44" si="39">C41-F41+G41</f>
        <v>0</v>
      </c>
      <c r="I41" s="370"/>
      <c r="J41" s="47" t="s">
        <v>9</v>
      </c>
      <c r="K41" s="128"/>
      <c r="L41" s="102"/>
      <c r="M41" s="50">
        <f t="shared" ref="M41:M44" si="40">H41-K41+L41</f>
        <v>0</v>
      </c>
      <c r="N41" s="370"/>
      <c r="O41" s="47" t="s">
        <v>9</v>
      </c>
      <c r="P41" s="128"/>
      <c r="Q41" s="102"/>
      <c r="R41" s="50">
        <f t="shared" ref="R41:R44" si="41">M41-P41+Q41</f>
        <v>0</v>
      </c>
      <c r="S41" s="370"/>
      <c r="T41" s="47" t="s">
        <v>9</v>
      </c>
      <c r="U41" s="128"/>
      <c r="V41" s="102"/>
      <c r="W41" s="50">
        <f t="shared" ref="W41:W44" si="42">R41-U41+V41</f>
        <v>0</v>
      </c>
      <c r="X41" s="370"/>
      <c r="Y41" s="47" t="s">
        <v>9</v>
      </c>
      <c r="Z41" s="128"/>
      <c r="AA41" s="102"/>
      <c r="AB41" s="50">
        <f t="shared" ref="AB41:AB44" si="43">W41-Z41+AA41</f>
        <v>0</v>
      </c>
      <c r="AC41" s="370"/>
      <c r="AD41" s="47" t="s">
        <v>9</v>
      </c>
      <c r="AE41" s="128"/>
      <c r="AF41" s="102"/>
      <c r="AG41" s="50">
        <f t="shared" ref="AG41:AG44" si="44">AB41-AE41+AF41</f>
        <v>0</v>
      </c>
      <c r="AH41" s="370"/>
      <c r="AI41" s="47" t="s">
        <v>9</v>
      </c>
      <c r="AJ41" s="128"/>
      <c r="AK41" s="102"/>
      <c r="AL41" s="50">
        <f t="shared" ref="AL41:AL44" si="45">AG41-AJ41+AK41</f>
        <v>0</v>
      </c>
      <c r="AM41" s="370"/>
      <c r="AN41" s="47" t="s">
        <v>9</v>
      </c>
      <c r="AO41" s="128"/>
      <c r="AP41" s="102"/>
      <c r="AQ41" s="50">
        <f t="shared" ref="AQ41:AQ44" si="46">AL41-AO41+AP41</f>
        <v>0</v>
      </c>
      <c r="AR41" s="370"/>
      <c r="AS41" s="47" t="s">
        <v>9</v>
      </c>
      <c r="AT41" s="128"/>
      <c r="AU41" s="102"/>
      <c r="AV41" s="50">
        <f t="shared" ref="AV41:AV44" si="47">AQ41-AT41+AU41</f>
        <v>0</v>
      </c>
      <c r="AW41" s="370"/>
      <c r="AX41" s="47" t="s">
        <v>9</v>
      </c>
      <c r="AY41" s="128"/>
      <c r="AZ41" s="102"/>
      <c r="BA41" s="50">
        <f t="shared" ref="BA41:BA44" si="48">AV41-AY41+AZ41</f>
        <v>0</v>
      </c>
      <c r="BB41" s="370"/>
      <c r="BC41" s="47" t="s">
        <v>9</v>
      </c>
      <c r="BD41" s="128"/>
      <c r="BE41" s="102"/>
      <c r="BF41" s="50">
        <f t="shared" ref="BF41:BF44" si="49">BA41-BD41+BE41</f>
        <v>0</v>
      </c>
      <c r="BG41" s="370"/>
      <c r="BH41" s="47" t="s">
        <v>9</v>
      </c>
      <c r="BI41" s="128"/>
      <c r="BJ41" s="102"/>
      <c r="BK41" s="50">
        <f t="shared" ref="BK41:BK44" si="50">BF41-BI41+BJ41</f>
        <v>0</v>
      </c>
      <c r="BL41" s="370"/>
      <c r="BM41" s="47" t="s">
        <v>9</v>
      </c>
      <c r="BN41" s="128"/>
      <c r="BO41" s="102"/>
      <c r="BP41" s="50">
        <f t="shared" ref="BP41:BP44" si="51">BK41-BN41+BO41</f>
        <v>0</v>
      </c>
      <c r="BQ41" s="370"/>
    </row>
    <row r="42" spans="1:69" x14ac:dyDescent="0.15">
      <c r="A42" s="42" t="s">
        <v>57</v>
      </c>
      <c r="B42" s="43">
        <f>_xlfn.IFNA(VLOOKUP($A42,批次辅助!$A$4:$DC$41,MATCH($A$5&amp;B$4,批次辅助!$A$1:$DC$1,0),0),0)</f>
        <v>0</v>
      </c>
      <c r="C42" s="43">
        <f>_xlfn.IFNA(VLOOKUP($A42,批次辅助!$A$4:$DC$41,MATCH($A$5&amp;C$4,批次辅助!$A$1:$DC$1,0),0),0)</f>
        <v>7.1464303580361606E-5</v>
      </c>
      <c r="D42" s="43">
        <f>_xlfn.IFNA(VLOOKUP($A42,批次辅助!$A$4:$DC$41,MATCH($A$5&amp;D$4,批次辅助!$A$1:$DC$1,0),0),0)</f>
        <v>0</v>
      </c>
      <c r="E42" s="279"/>
      <c r="F42" s="45"/>
      <c r="G42" s="46"/>
      <c r="H42" s="277">
        <f t="shared" si="39"/>
        <v>7.1464303580361606E-5</v>
      </c>
      <c r="I42" s="370"/>
      <c r="J42" s="47" t="s">
        <v>9</v>
      </c>
      <c r="K42" s="128"/>
      <c r="L42" s="102"/>
      <c r="M42" s="50">
        <f t="shared" si="40"/>
        <v>7.1464303580361606E-5</v>
      </c>
      <c r="N42" s="370"/>
      <c r="O42" s="47" t="s">
        <v>9</v>
      </c>
      <c r="P42" s="128"/>
      <c r="Q42" s="102"/>
      <c r="R42" s="50">
        <f t="shared" si="41"/>
        <v>7.1464303580361606E-5</v>
      </c>
      <c r="S42" s="370"/>
      <c r="T42" s="47" t="s">
        <v>9</v>
      </c>
      <c r="U42" s="128"/>
      <c r="V42" s="102"/>
      <c r="W42" s="50">
        <f t="shared" si="42"/>
        <v>7.1464303580361606E-5</v>
      </c>
      <c r="X42" s="370"/>
      <c r="Y42" s="47" t="s">
        <v>9</v>
      </c>
      <c r="Z42" s="128"/>
      <c r="AA42" s="102"/>
      <c r="AB42" s="50">
        <f t="shared" si="43"/>
        <v>7.1464303580361606E-5</v>
      </c>
      <c r="AC42" s="370"/>
      <c r="AD42" s="47" t="s">
        <v>9</v>
      </c>
      <c r="AE42" s="128"/>
      <c r="AF42" s="102"/>
      <c r="AG42" s="50">
        <f t="shared" si="44"/>
        <v>7.1464303580361606E-5</v>
      </c>
      <c r="AH42" s="370"/>
      <c r="AI42" s="47" t="s">
        <v>9</v>
      </c>
      <c r="AJ42" s="128"/>
      <c r="AK42" s="102"/>
      <c r="AL42" s="50">
        <f t="shared" si="45"/>
        <v>7.1464303580361606E-5</v>
      </c>
      <c r="AM42" s="370"/>
      <c r="AN42" s="47" t="s">
        <v>9</v>
      </c>
      <c r="AO42" s="128"/>
      <c r="AP42" s="102"/>
      <c r="AQ42" s="50">
        <f t="shared" si="46"/>
        <v>7.1464303580361606E-5</v>
      </c>
      <c r="AR42" s="370"/>
      <c r="AS42" s="47" t="s">
        <v>9</v>
      </c>
      <c r="AT42" s="128"/>
      <c r="AU42" s="102"/>
      <c r="AV42" s="50">
        <f t="shared" si="47"/>
        <v>7.1464303580361606E-5</v>
      </c>
      <c r="AW42" s="370"/>
      <c r="AX42" s="47" t="s">
        <v>9</v>
      </c>
      <c r="AY42" s="128"/>
      <c r="AZ42" s="102"/>
      <c r="BA42" s="50">
        <f t="shared" si="48"/>
        <v>7.1464303580361606E-5</v>
      </c>
      <c r="BB42" s="370"/>
      <c r="BC42" s="47" t="s">
        <v>9</v>
      </c>
      <c r="BD42" s="128"/>
      <c r="BE42" s="102"/>
      <c r="BF42" s="50">
        <f t="shared" si="49"/>
        <v>7.1464303580361606E-5</v>
      </c>
      <c r="BG42" s="370"/>
      <c r="BH42" s="47" t="s">
        <v>9</v>
      </c>
      <c r="BI42" s="128"/>
      <c r="BJ42" s="102"/>
      <c r="BK42" s="50">
        <f t="shared" si="50"/>
        <v>7.1464303580361606E-5</v>
      </c>
      <c r="BL42" s="370"/>
      <c r="BM42" s="47" t="s">
        <v>9</v>
      </c>
      <c r="BN42" s="128"/>
      <c r="BO42" s="102"/>
      <c r="BP42" s="50">
        <f t="shared" si="51"/>
        <v>7.1464303580361606E-5</v>
      </c>
      <c r="BQ42" s="370"/>
    </row>
    <row r="43" spans="1:69" x14ac:dyDescent="0.15">
      <c r="A43" s="42" t="s">
        <v>58</v>
      </c>
      <c r="B43" s="43">
        <f>_xlfn.IFNA(VLOOKUP($A43,批次辅助!$A$4:$DC$41,MATCH($A$5&amp;B$4,批次辅助!$A$1:$DC$1,0),0),0)</f>
        <v>2.8466280825364871E-3</v>
      </c>
      <c r="C43" s="43">
        <f>_xlfn.IFNA(VLOOKUP($A43,批次辅助!$A$4:$DC$41,MATCH($A$5&amp;C$4,批次辅助!$A$1:$DC$1,0),0),0)</f>
        <v>1.6913218514018915E-3</v>
      </c>
      <c r="D43" s="43">
        <f>_xlfn.IFNA(VLOOKUP($A43,批次辅助!$A$4:$DC$41,MATCH($A$5&amp;D$4,批次辅助!$A$1:$DC$1,0),0),0)</f>
        <v>0</v>
      </c>
      <c r="E43" s="279"/>
      <c r="F43" s="45"/>
      <c r="G43" s="46"/>
      <c r="H43" s="277">
        <f t="shared" si="39"/>
        <v>1.6913218514018915E-3</v>
      </c>
      <c r="I43" s="370"/>
      <c r="J43" s="279"/>
      <c r="K43" s="128"/>
      <c r="L43" s="102"/>
      <c r="M43" s="50">
        <f t="shared" si="40"/>
        <v>1.6913218514018915E-3</v>
      </c>
      <c r="N43" s="370"/>
      <c r="O43" s="279"/>
      <c r="P43" s="128"/>
      <c r="Q43" s="102"/>
      <c r="R43" s="50">
        <f t="shared" si="41"/>
        <v>1.6913218514018915E-3</v>
      </c>
      <c r="S43" s="370"/>
      <c r="T43" s="279"/>
      <c r="U43" s="128"/>
      <c r="V43" s="102"/>
      <c r="W43" s="50">
        <f t="shared" si="42"/>
        <v>1.6913218514018915E-3</v>
      </c>
      <c r="X43" s="370"/>
      <c r="Y43" s="279"/>
      <c r="Z43" s="128"/>
      <c r="AA43" s="102"/>
      <c r="AB43" s="50">
        <f t="shared" si="43"/>
        <v>1.6913218514018915E-3</v>
      </c>
      <c r="AC43" s="370"/>
      <c r="AD43" s="279"/>
      <c r="AE43" s="128"/>
      <c r="AF43" s="102"/>
      <c r="AG43" s="50">
        <f t="shared" si="44"/>
        <v>1.6913218514018915E-3</v>
      </c>
      <c r="AH43" s="370"/>
      <c r="AI43" s="279"/>
      <c r="AJ43" s="128"/>
      <c r="AK43" s="102"/>
      <c r="AL43" s="50">
        <f t="shared" si="45"/>
        <v>1.6913218514018915E-3</v>
      </c>
      <c r="AM43" s="370"/>
      <c r="AN43" s="279"/>
      <c r="AO43" s="128"/>
      <c r="AP43" s="102"/>
      <c r="AQ43" s="50">
        <f t="shared" si="46"/>
        <v>1.6913218514018915E-3</v>
      </c>
      <c r="AR43" s="370"/>
      <c r="AS43" s="279"/>
      <c r="AT43" s="128"/>
      <c r="AU43" s="102"/>
      <c r="AV43" s="50">
        <f t="shared" si="47"/>
        <v>1.6913218514018915E-3</v>
      </c>
      <c r="AW43" s="370"/>
      <c r="AX43" s="279"/>
      <c r="AY43" s="128"/>
      <c r="AZ43" s="102"/>
      <c r="BA43" s="50">
        <f t="shared" si="48"/>
        <v>1.6913218514018915E-3</v>
      </c>
      <c r="BB43" s="370"/>
      <c r="BC43" s="279"/>
      <c r="BD43" s="128"/>
      <c r="BE43" s="102"/>
      <c r="BF43" s="50">
        <f t="shared" si="49"/>
        <v>1.6913218514018915E-3</v>
      </c>
      <c r="BG43" s="370"/>
      <c r="BH43" s="279"/>
      <c r="BI43" s="128"/>
      <c r="BJ43" s="102"/>
      <c r="BK43" s="50">
        <f t="shared" si="50"/>
        <v>1.6913218514018915E-3</v>
      </c>
      <c r="BL43" s="370"/>
      <c r="BM43" s="279"/>
      <c r="BN43" s="128"/>
      <c r="BO43" s="102"/>
      <c r="BP43" s="50">
        <f t="shared" si="51"/>
        <v>1.6913218514018915E-3</v>
      </c>
      <c r="BQ43" s="370"/>
    </row>
    <row r="44" spans="1:69" x14ac:dyDescent="0.15">
      <c r="A44" s="72" t="s">
        <v>39</v>
      </c>
      <c r="B44" s="61">
        <f>_xlfn.IFNA(VLOOKUP($A44,批次辅助!$A$4:$DC$41,MATCH($A$5&amp;B$4,批次辅助!$A$1:$DC$1,0),0),0)</f>
        <v>0</v>
      </c>
      <c r="C44" s="61">
        <f>_xlfn.IFNA(VLOOKUP($A44,批次辅助!$A$4:$DC$41,MATCH($A$5&amp;C$4,批次辅助!$A$1:$DC$1,0),0),0)</f>
        <v>0</v>
      </c>
      <c r="D44" s="61">
        <f>_xlfn.IFNA(VLOOKUP($A44,批次辅助!$A$4:$DC$41,MATCH($A$5&amp;D$4,批次辅助!$A$1:$DC$1,0),0),0)</f>
        <v>0</v>
      </c>
      <c r="E44" s="73"/>
      <c r="F44" s="74"/>
      <c r="G44" s="75"/>
      <c r="H44" s="62">
        <f t="shared" si="39"/>
        <v>0</v>
      </c>
      <c r="I44" s="62"/>
      <c r="J44" s="73"/>
      <c r="K44" s="135"/>
      <c r="L44" s="143"/>
      <c r="M44" s="62">
        <f t="shared" si="40"/>
        <v>0</v>
      </c>
      <c r="N44" s="62"/>
      <c r="O44" s="73"/>
      <c r="P44" s="135"/>
      <c r="Q44" s="143"/>
      <c r="R44" s="62">
        <f t="shared" si="41"/>
        <v>0</v>
      </c>
      <c r="S44" s="62"/>
      <c r="T44" s="73"/>
      <c r="U44" s="135"/>
      <c r="V44" s="143"/>
      <c r="W44" s="62">
        <f t="shared" si="42"/>
        <v>0</v>
      </c>
      <c r="X44" s="62"/>
      <c r="Y44" s="73"/>
      <c r="Z44" s="135"/>
      <c r="AA44" s="143"/>
      <c r="AB44" s="62">
        <f t="shared" si="43"/>
        <v>0</v>
      </c>
      <c r="AC44" s="62"/>
      <c r="AD44" s="73"/>
      <c r="AE44" s="135"/>
      <c r="AF44" s="143"/>
      <c r="AG44" s="62">
        <f t="shared" si="44"/>
        <v>0</v>
      </c>
      <c r="AH44" s="62"/>
      <c r="AI44" s="73"/>
      <c r="AJ44" s="135"/>
      <c r="AK44" s="143"/>
      <c r="AL44" s="62">
        <f t="shared" si="45"/>
        <v>0</v>
      </c>
      <c r="AM44" s="62"/>
      <c r="AN44" s="73"/>
      <c r="AO44" s="135"/>
      <c r="AP44" s="143"/>
      <c r="AQ44" s="62">
        <f t="shared" si="46"/>
        <v>0</v>
      </c>
      <c r="AR44" s="62"/>
      <c r="AS44" s="73"/>
      <c r="AT44" s="135"/>
      <c r="AU44" s="143"/>
      <c r="AV44" s="62">
        <f t="shared" si="47"/>
        <v>0</v>
      </c>
      <c r="AW44" s="62"/>
      <c r="AX44" s="73"/>
      <c r="AY44" s="135"/>
      <c r="AZ44" s="143"/>
      <c r="BA44" s="62">
        <f t="shared" si="48"/>
        <v>0</v>
      </c>
      <c r="BB44" s="62"/>
      <c r="BC44" s="73"/>
      <c r="BD44" s="135"/>
      <c r="BE44" s="143"/>
      <c r="BF44" s="62">
        <f t="shared" si="49"/>
        <v>0</v>
      </c>
      <c r="BG44" s="62"/>
      <c r="BH44" s="73"/>
      <c r="BI44" s="135"/>
      <c r="BJ44" s="143"/>
      <c r="BK44" s="62">
        <f t="shared" si="50"/>
        <v>0</v>
      </c>
      <c r="BL44" s="62"/>
      <c r="BM44" s="73"/>
      <c r="BN44" s="135"/>
      <c r="BO44" s="143"/>
      <c r="BP44" s="62">
        <f t="shared" si="51"/>
        <v>0</v>
      </c>
      <c r="BQ44" s="62"/>
    </row>
    <row r="45" spans="1:69" x14ac:dyDescent="0.15">
      <c r="A45" s="76" t="s">
        <v>28</v>
      </c>
      <c r="B45" s="76"/>
      <c r="C45" s="76"/>
      <c r="D45" s="76"/>
      <c r="E45" s="77"/>
      <c r="F45" s="78"/>
      <c r="G45" s="79"/>
      <c r="H45" s="62"/>
      <c r="I45" s="62"/>
      <c r="J45" s="77"/>
      <c r="K45" s="80"/>
      <c r="L45" s="144"/>
      <c r="M45" s="62"/>
      <c r="N45" s="62"/>
      <c r="O45" s="77"/>
      <c r="P45" s="80"/>
      <c r="Q45" s="144"/>
      <c r="R45" s="62"/>
      <c r="S45" s="62"/>
      <c r="T45" s="77"/>
      <c r="U45" s="80"/>
      <c r="V45" s="144"/>
      <c r="W45" s="62"/>
      <c r="X45" s="62"/>
      <c r="Y45" s="77"/>
      <c r="Z45" s="80"/>
      <c r="AA45" s="144"/>
      <c r="AB45" s="62"/>
      <c r="AC45" s="62"/>
      <c r="AD45" s="77"/>
      <c r="AE45" s="80"/>
      <c r="AF45" s="144"/>
      <c r="AG45" s="62"/>
      <c r="AH45" s="62"/>
      <c r="AI45" s="77"/>
      <c r="AJ45" s="80"/>
      <c r="AK45" s="144"/>
      <c r="AL45" s="62"/>
      <c r="AM45" s="62"/>
      <c r="AN45" s="77"/>
      <c r="AO45" s="80"/>
      <c r="AP45" s="144"/>
      <c r="AQ45" s="62"/>
      <c r="AR45" s="62"/>
      <c r="AS45" s="77"/>
      <c r="AT45" s="80"/>
      <c r="AU45" s="144"/>
      <c r="AV45" s="62"/>
      <c r="AW45" s="62"/>
      <c r="AX45" s="77"/>
      <c r="AY45" s="80"/>
      <c r="AZ45" s="144"/>
      <c r="BA45" s="62"/>
      <c r="BB45" s="62"/>
      <c r="BC45" s="77"/>
      <c r="BD45" s="80"/>
      <c r="BE45" s="144"/>
      <c r="BF45" s="62"/>
      <c r="BG45" s="62"/>
      <c r="BH45" s="77"/>
      <c r="BI45" s="80"/>
      <c r="BJ45" s="144"/>
      <c r="BK45" s="62"/>
      <c r="BL45" s="62"/>
      <c r="BM45" s="77"/>
      <c r="BN45" s="80"/>
      <c r="BO45" s="144"/>
      <c r="BP45" s="62"/>
      <c r="BQ45" s="62"/>
    </row>
    <row r="46" spans="1:69" x14ac:dyDescent="0.15">
      <c r="A46" s="81" t="s">
        <v>476</v>
      </c>
      <c r="B46" s="81"/>
      <c r="C46" s="81"/>
      <c r="D46" s="81"/>
      <c r="E46" s="81"/>
      <c r="F46" s="82">
        <f>SUM(F13:F45)</f>
        <v>8.0000000000000002E-3</v>
      </c>
      <c r="G46" s="83">
        <f>SUM(G13:G45)</f>
        <v>6.0000000000000001E-3</v>
      </c>
      <c r="H46" s="81"/>
      <c r="I46" s="81"/>
      <c r="J46" s="81"/>
      <c r="K46" s="84">
        <f>SUM(K13:K45)</f>
        <v>0</v>
      </c>
      <c r="L46" s="145">
        <f>SUM(L13:L45)</f>
        <v>0</v>
      </c>
      <c r="M46" s="81"/>
      <c r="N46" s="81"/>
      <c r="O46" s="81"/>
      <c r="P46" s="84">
        <f>SUM(P13:P45)</f>
        <v>0</v>
      </c>
      <c r="Q46" s="145">
        <f>SUM(Q13:Q45)</f>
        <v>0</v>
      </c>
      <c r="R46" s="81"/>
      <c r="S46" s="81"/>
      <c r="T46" s="81"/>
      <c r="U46" s="84">
        <f>SUM(U13:U45)</f>
        <v>0</v>
      </c>
      <c r="V46" s="145">
        <f>SUM(V13:V45)</f>
        <v>0</v>
      </c>
      <c r="W46" s="81"/>
      <c r="X46" s="81"/>
      <c r="Y46" s="81"/>
      <c r="Z46" s="84">
        <f>SUM(Z13:Z45)</f>
        <v>0</v>
      </c>
      <c r="AA46" s="145">
        <f>SUM(AA13:AA45)</f>
        <v>0</v>
      </c>
      <c r="AB46" s="81"/>
      <c r="AC46" s="81"/>
      <c r="AD46" s="81"/>
      <c r="AE46" s="84">
        <f>SUM(AE13:AE45)</f>
        <v>0</v>
      </c>
      <c r="AF46" s="145">
        <f>SUM(AF13:AF45)</f>
        <v>0</v>
      </c>
      <c r="AG46" s="81"/>
      <c r="AH46" s="81"/>
      <c r="AI46" s="81"/>
      <c r="AJ46" s="84">
        <f>SUM(AJ13:AJ45)</f>
        <v>0</v>
      </c>
      <c r="AK46" s="145">
        <f>SUM(AK13:AK45)</f>
        <v>0</v>
      </c>
      <c r="AL46" s="81"/>
      <c r="AM46" s="81"/>
      <c r="AN46" s="81"/>
      <c r="AO46" s="84">
        <f>SUM(AO13:AO45)</f>
        <v>0</v>
      </c>
      <c r="AP46" s="145">
        <f>SUM(AP13:AP45)</f>
        <v>0</v>
      </c>
      <c r="AQ46" s="81"/>
      <c r="AR46" s="81"/>
      <c r="AS46" s="81"/>
      <c r="AT46" s="84">
        <f>SUM(AT13:AT45)</f>
        <v>0</v>
      </c>
      <c r="AU46" s="145">
        <f>SUM(AU13:AU45)</f>
        <v>0</v>
      </c>
      <c r="AV46" s="81"/>
      <c r="AW46" s="81"/>
      <c r="AX46" s="81"/>
      <c r="AY46" s="84">
        <f>SUM(AY13:AY45)</f>
        <v>0</v>
      </c>
      <c r="AZ46" s="145">
        <f>SUM(AZ13:AZ45)</f>
        <v>0</v>
      </c>
      <c r="BA46" s="81"/>
      <c r="BB46" s="81"/>
      <c r="BC46" s="81"/>
      <c r="BD46" s="84">
        <f>SUM(BD13:BD45)</f>
        <v>0</v>
      </c>
      <c r="BE46" s="145">
        <f>SUM(BE13:BE45)</f>
        <v>0</v>
      </c>
      <c r="BF46" s="81"/>
      <c r="BG46" s="81"/>
      <c r="BH46" s="81"/>
      <c r="BI46" s="84">
        <f>SUM(BI13:BI45)</f>
        <v>0</v>
      </c>
      <c r="BJ46" s="145">
        <f>SUM(BJ13:BJ45)</f>
        <v>0</v>
      </c>
      <c r="BK46" s="81"/>
      <c r="BL46" s="81"/>
      <c r="BM46" s="81"/>
      <c r="BN46" s="84">
        <f>SUM(BN13:BN45)</f>
        <v>0</v>
      </c>
      <c r="BO46" s="145">
        <f>SUM(BO13:BO45)</f>
        <v>0</v>
      </c>
      <c r="BP46" s="81"/>
      <c r="BQ46" s="81"/>
    </row>
    <row r="48" spans="1:69" x14ac:dyDescent="0.15">
      <c r="A48" s="572" t="s">
        <v>481</v>
      </c>
      <c r="B48" s="572"/>
      <c r="C48" s="572"/>
      <c r="D48" s="572"/>
      <c r="E48" s="572"/>
      <c r="F48" s="572"/>
      <c r="G48" s="572"/>
      <c r="H48" s="572"/>
      <c r="I48" s="572"/>
      <c r="J48" s="572"/>
      <c r="K48" s="572"/>
    </row>
    <row r="49" spans="1:30" ht="49.5" x14ac:dyDescent="0.15">
      <c r="A49" s="573" t="s">
        <v>591</v>
      </c>
      <c r="B49" s="574"/>
      <c r="C49" s="574"/>
      <c r="D49" s="574"/>
      <c r="E49" s="574"/>
      <c r="F49" s="574"/>
      <c r="G49" s="574"/>
      <c r="H49" s="574"/>
      <c r="I49" s="574"/>
      <c r="J49" s="574"/>
      <c r="K49" s="574"/>
      <c r="L49" s="574"/>
      <c r="M49" s="574"/>
      <c r="N49" s="574"/>
      <c r="O49" s="575"/>
      <c r="P49" s="576" t="s">
        <v>589</v>
      </c>
      <c r="Q49" s="577"/>
      <c r="R49" s="577"/>
      <c r="S49" s="577"/>
      <c r="T49" s="577"/>
      <c r="U49" s="577"/>
      <c r="W49" s="578" t="s">
        <v>594</v>
      </c>
      <c r="X49" s="579"/>
      <c r="Y49" s="369" t="s">
        <v>596</v>
      </c>
      <c r="Z49" s="192" t="s">
        <v>596</v>
      </c>
      <c r="AC49" s="193"/>
      <c r="AD49" s="193"/>
    </row>
    <row r="50" spans="1:30" x14ac:dyDescent="0.15">
      <c r="A50" s="189" t="s">
        <v>469</v>
      </c>
      <c r="B50" s="190" t="str">
        <f>E3</f>
        <v>M03</v>
      </c>
      <c r="C50" s="190" t="str">
        <f>J3</f>
        <v>M05</v>
      </c>
      <c r="D50" s="189" t="str">
        <f>O3</f>
        <v/>
      </c>
      <c r="E50" s="189" t="str">
        <f>T3</f>
        <v/>
      </c>
      <c r="F50" s="189" t="str">
        <f>Y3</f>
        <v/>
      </c>
      <c r="G50" s="198" t="str">
        <f>AD3</f>
        <v/>
      </c>
      <c r="H50" s="198" t="str">
        <f>AI3</f>
        <v/>
      </c>
      <c r="I50" s="198" t="str">
        <f>AN3</f>
        <v/>
      </c>
      <c r="J50" s="198" t="str">
        <f>AS3</f>
        <v/>
      </c>
      <c r="K50" s="198" t="str">
        <f>AX3</f>
        <v/>
      </c>
      <c r="L50" s="198" t="str">
        <f>BC3</f>
        <v/>
      </c>
      <c r="M50" s="198" t="str">
        <f>BH3</f>
        <v/>
      </c>
      <c r="N50" s="198" t="str">
        <f>BM3</f>
        <v/>
      </c>
      <c r="O50" s="363" t="str">
        <f>P50</f>
        <v>M03</v>
      </c>
      <c r="P50" s="209" t="s">
        <v>1411</v>
      </c>
      <c r="Q50" s="209" t="s">
        <v>880</v>
      </c>
      <c r="R50" s="209" t="s">
        <v>910</v>
      </c>
      <c r="S50" s="209" t="s">
        <v>912</v>
      </c>
      <c r="T50" s="209" t="s">
        <v>1414</v>
      </c>
      <c r="U50" s="209"/>
      <c r="V50" s="87"/>
      <c r="W50" s="191" t="s">
        <v>450</v>
      </c>
      <c r="X50" s="356"/>
      <c r="Y50" s="356"/>
      <c r="Z50" s="356"/>
      <c r="AC50" s="194"/>
      <c r="AD50" s="194"/>
    </row>
    <row r="51" spans="1:30" x14ac:dyDescent="0.15">
      <c r="A51" s="31" t="s">
        <v>40</v>
      </c>
      <c r="B51" s="85" t="str">
        <f>E4</f>
        <v>02/20蒸镀批次</v>
      </c>
      <c r="C51" s="85" t="str">
        <f>J4</f>
        <v>05/03蒸镀批次</v>
      </c>
      <c r="D51" s="356" t="str">
        <f>O4</f>
        <v/>
      </c>
      <c r="E51" s="356" t="str">
        <f>T4</f>
        <v/>
      </c>
      <c r="F51" s="356" t="str">
        <f>Y4</f>
        <v/>
      </c>
      <c r="G51" s="422" t="str">
        <f>AD4</f>
        <v/>
      </c>
      <c r="H51" s="198" t="str">
        <f t="shared" ref="H51" si="52">AI4</f>
        <v/>
      </c>
      <c r="I51" s="198" t="str">
        <f>AN4</f>
        <v/>
      </c>
      <c r="J51" s="198" t="str">
        <f>AS4</f>
        <v/>
      </c>
      <c r="K51" s="198" t="str">
        <f>AX4</f>
        <v/>
      </c>
      <c r="L51" s="235" t="str">
        <f>BC4</f>
        <v/>
      </c>
      <c r="M51" s="235" t="str">
        <f t="shared" ref="M51" si="53">BH4</f>
        <v/>
      </c>
      <c r="N51" s="235" t="str">
        <f t="shared" ref="N51" si="54">BM4</f>
        <v/>
      </c>
      <c r="O51" s="364" t="str">
        <f>X51</f>
        <v>8/18批</v>
      </c>
      <c r="P51" s="210"/>
      <c r="Q51" s="85"/>
      <c r="R51" s="85"/>
      <c r="S51" s="85"/>
      <c r="T51" s="85"/>
      <c r="U51" s="85"/>
      <c r="W51" s="356" t="s">
        <v>451</v>
      </c>
      <c r="X51" s="196" t="s">
        <v>842</v>
      </c>
      <c r="Y51" s="356" t="str">
        <f>X51</f>
        <v>8/18批</v>
      </c>
      <c r="Z51" s="356" t="str">
        <f>X51</f>
        <v>8/18批</v>
      </c>
      <c r="AC51" s="194"/>
      <c r="AD51" s="194"/>
    </row>
    <row r="52" spans="1:30" x14ac:dyDescent="0.15">
      <c r="A52" s="356" t="s">
        <v>470</v>
      </c>
      <c r="B52" s="356">
        <f>E6</f>
        <v>360</v>
      </c>
      <c r="C52" s="356">
        <f>J6</f>
        <v>840</v>
      </c>
      <c r="D52" s="356">
        <f>O6</f>
        <v>0</v>
      </c>
      <c r="E52" s="356">
        <f>T6</f>
        <v>0</v>
      </c>
      <c r="F52" s="356">
        <f>Y6</f>
        <v>0</v>
      </c>
      <c r="G52" s="422">
        <f>AD6</f>
        <v>0</v>
      </c>
      <c r="H52" s="198">
        <f>AI6</f>
        <v>0</v>
      </c>
      <c r="I52" s="422">
        <f>AN6</f>
        <v>0</v>
      </c>
      <c r="J52" s="422">
        <f>AS6</f>
        <v>0</v>
      </c>
      <c r="K52" s="422">
        <f t="shared" ref="K52:L54" si="55">AX6</f>
        <v>0</v>
      </c>
      <c r="L52" s="422">
        <f t="shared" si="55"/>
        <v>0</v>
      </c>
      <c r="M52" s="451">
        <f>BH6</f>
        <v>0</v>
      </c>
      <c r="N52" s="451">
        <f>BM6</f>
        <v>0</v>
      </c>
      <c r="O52" s="364">
        <f>_xlfn.IFNA(VLOOKUP(A52,$W$52:$Y$86,2,0),"0%")/A2</f>
        <v>0</v>
      </c>
      <c r="P52" s="209">
        <f t="shared" ref="P52:T53" si="56">SUMIF($B$50:$O$50,P$50,$B52:$O52)</f>
        <v>360</v>
      </c>
      <c r="Q52" s="86">
        <f t="shared" si="56"/>
        <v>0</v>
      </c>
      <c r="R52" s="86">
        <f t="shared" si="56"/>
        <v>840</v>
      </c>
      <c r="S52" s="86">
        <f t="shared" si="56"/>
        <v>0</v>
      </c>
      <c r="T52" s="86">
        <f t="shared" si="56"/>
        <v>0</v>
      </c>
      <c r="U52" s="86"/>
      <c r="W52" s="356" t="s">
        <v>470</v>
      </c>
      <c r="X52" s="356">
        <f>Z52-Y52</f>
        <v>0</v>
      </c>
      <c r="Y52" s="356"/>
      <c r="Z52" s="356"/>
      <c r="AC52" s="194"/>
      <c r="AD52" s="194"/>
    </row>
    <row r="53" spans="1:30" x14ac:dyDescent="0.15">
      <c r="A53" s="356" t="s">
        <v>472</v>
      </c>
      <c r="B53" s="356">
        <f>E7</f>
        <v>360</v>
      </c>
      <c r="C53" s="356">
        <f>J7</f>
        <v>840</v>
      </c>
      <c r="D53" s="356">
        <f>O7</f>
        <v>0</v>
      </c>
      <c r="E53" s="356">
        <f>T7</f>
        <v>0</v>
      </c>
      <c r="F53" s="356">
        <f>Y7</f>
        <v>0</v>
      </c>
      <c r="G53" s="422">
        <f>AD7</f>
        <v>0</v>
      </c>
      <c r="H53" s="198">
        <f t="shared" ref="H53:H54" si="57">AI7</f>
        <v>0</v>
      </c>
      <c r="I53" s="422">
        <f>AN7</f>
        <v>0</v>
      </c>
      <c r="J53" s="422">
        <f>AS7</f>
        <v>0</v>
      </c>
      <c r="K53" s="422">
        <f t="shared" si="55"/>
        <v>0</v>
      </c>
      <c r="L53" s="422">
        <f t="shared" si="55"/>
        <v>0</v>
      </c>
      <c r="M53" s="451">
        <f t="shared" ref="M53:M54" si="58">BH7</f>
        <v>0</v>
      </c>
      <c r="N53" s="451">
        <f t="shared" ref="N53:N54" si="59">BM7</f>
        <v>0</v>
      </c>
      <c r="O53" s="364">
        <f>O52</f>
        <v>0</v>
      </c>
      <c r="P53" s="209">
        <f t="shared" si="56"/>
        <v>360</v>
      </c>
      <c r="Q53" s="86">
        <f t="shared" si="56"/>
        <v>0</v>
      </c>
      <c r="R53" s="86">
        <f t="shared" si="56"/>
        <v>840</v>
      </c>
      <c r="S53" s="86">
        <f t="shared" si="56"/>
        <v>0</v>
      </c>
      <c r="T53" s="86">
        <f t="shared" si="56"/>
        <v>0</v>
      </c>
      <c r="U53" s="86"/>
      <c r="W53" s="356" t="s">
        <v>472</v>
      </c>
      <c r="X53" s="356">
        <f>X52</f>
        <v>0</v>
      </c>
      <c r="Y53" s="356"/>
      <c r="Z53" s="356"/>
      <c r="AC53" s="194"/>
    </row>
    <row r="54" spans="1:30" x14ac:dyDescent="0.15">
      <c r="A54" s="356" t="s">
        <v>454</v>
      </c>
      <c r="B54" s="9">
        <f>E8</f>
        <v>1</v>
      </c>
      <c r="C54" s="9">
        <f>J8</f>
        <v>1</v>
      </c>
      <c r="D54" s="9">
        <f>O8</f>
        <v>0</v>
      </c>
      <c r="E54" s="9">
        <f>T8</f>
        <v>0</v>
      </c>
      <c r="F54" s="9">
        <f>Y8</f>
        <v>0</v>
      </c>
      <c r="G54" s="200">
        <f>AD8</f>
        <v>0</v>
      </c>
      <c r="H54" s="234">
        <f t="shared" si="57"/>
        <v>0</v>
      </c>
      <c r="I54" s="200">
        <f>AN8</f>
        <v>0</v>
      </c>
      <c r="J54" s="200">
        <f>AS8</f>
        <v>0</v>
      </c>
      <c r="K54" s="200">
        <f t="shared" si="55"/>
        <v>0</v>
      </c>
      <c r="L54" s="200">
        <f t="shared" si="55"/>
        <v>0</v>
      </c>
      <c r="M54" s="200">
        <f t="shared" si="58"/>
        <v>0</v>
      </c>
      <c r="N54" s="200">
        <f t="shared" si="59"/>
        <v>0</v>
      </c>
      <c r="O54" s="364" t="str">
        <f>_xlfn.IFNA(VLOOKUP(A54,$W$52:$Y$86,2,0),"0%")</f>
        <v>0%</v>
      </c>
      <c r="P54" s="211">
        <f>IFERROR(P53/P52,0)</f>
        <v>1</v>
      </c>
      <c r="Q54" s="88">
        <f>IFERROR(Q53/Q52,0)</f>
        <v>0</v>
      </c>
      <c r="R54" s="88">
        <f t="shared" ref="R54:T54" si="60">IFERROR(R53/R52,0)</f>
        <v>1</v>
      </c>
      <c r="S54" s="88">
        <f t="shared" si="60"/>
        <v>0</v>
      </c>
      <c r="T54" s="88">
        <f t="shared" si="60"/>
        <v>0</v>
      </c>
      <c r="U54" s="88"/>
      <c r="W54" s="356" t="s">
        <v>59</v>
      </c>
      <c r="X54" s="9">
        <f>IF(Y54=0%,0%,(Z54*Z52-Y52*Y54)/X52)</f>
        <v>0</v>
      </c>
      <c r="Y54" s="9"/>
      <c r="Z54" s="289"/>
      <c r="AC54" s="194"/>
    </row>
    <row r="55" spans="1:30" ht="21" x14ac:dyDescent="0.15">
      <c r="A55" s="421" t="s">
        <v>59</v>
      </c>
      <c r="B55" s="215">
        <f t="shared" ref="B55:B91" si="61">H9</f>
        <v>0.94465191703470763</v>
      </c>
      <c r="C55" s="215">
        <f t="shared" ref="C55:C91" si="62">M9</f>
        <v>0.94465191703470763</v>
      </c>
      <c r="D55" s="215">
        <f t="shared" ref="D55:D91" si="63">R9</f>
        <v>0.94465191703470763</v>
      </c>
      <c r="E55" s="215">
        <f t="shared" ref="E55:E91" si="64">W9</f>
        <v>0.94465191703470763</v>
      </c>
      <c r="F55" s="215">
        <f t="shared" ref="F55:F91" si="65">AB9</f>
        <v>0.94465191703470763</v>
      </c>
      <c r="G55" s="216">
        <f t="shared" ref="G55:G91" si="66">AG9</f>
        <v>0.94465191703470763</v>
      </c>
      <c r="H55" s="216">
        <f>AL9</f>
        <v>0.94465191703470763</v>
      </c>
      <c r="I55" s="216">
        <f t="shared" ref="I55:I93" si="67">AQ9</f>
        <v>0.94465191703470763</v>
      </c>
      <c r="J55" s="216">
        <f t="shared" ref="J55:J93" si="68">AV9</f>
        <v>0.94465191703470763</v>
      </c>
      <c r="K55" s="216">
        <f t="shared" ref="K55:K93" si="69">BA9</f>
        <v>0.94465191703470763</v>
      </c>
      <c r="L55" s="216">
        <f t="shared" ref="L55:L93" si="70">BF9</f>
        <v>0.94465191703470763</v>
      </c>
      <c r="M55" s="216">
        <f>BK9</f>
        <v>0.94465191703470763</v>
      </c>
      <c r="N55" s="216">
        <f>BP9</f>
        <v>0.94465191703470763</v>
      </c>
      <c r="O55" s="364">
        <f>_xlfn.IFNA(VLOOKUP(A55,$W$52:$Y$86,2,0),"0%")</f>
        <v>0</v>
      </c>
      <c r="P55" s="212">
        <f t="shared" ref="P55:T74" si="71">IF(P$53=0,0%,SUMPRODUCT(($B$50:$O$50=P$50)*$B$53:$O$53*$B55:$O55)/P$53)</f>
        <v>0.94465191703470763</v>
      </c>
      <c r="Q55" s="96">
        <f t="shared" si="71"/>
        <v>0</v>
      </c>
      <c r="R55" s="96">
        <f t="shared" si="71"/>
        <v>0.94465191703470763</v>
      </c>
      <c r="S55" s="96">
        <f t="shared" si="71"/>
        <v>0</v>
      </c>
      <c r="T55" s="96">
        <f>IF(T$53=0,0%,SUMPRODUCT(($B$50:$O$50=T$50)*$B$53:$O$53*$B55:$O55)/T$53)</f>
        <v>0</v>
      </c>
      <c r="U55" s="96"/>
      <c r="W55" s="89"/>
      <c r="X55" s="89"/>
      <c r="AA55" s="154"/>
      <c r="AC55" s="194"/>
    </row>
    <row r="56" spans="1:30" ht="21" x14ac:dyDescent="0.15">
      <c r="A56" s="356" t="s">
        <v>33</v>
      </c>
      <c r="B56" s="8">
        <f t="shared" si="61"/>
        <v>0.94465191703470763</v>
      </c>
      <c r="C56" s="8">
        <f t="shared" si="62"/>
        <v>0.94465191703470763</v>
      </c>
      <c r="D56" s="8">
        <f t="shared" si="63"/>
        <v>0.94465191703470763</v>
      </c>
      <c r="E56" s="8">
        <f t="shared" si="64"/>
        <v>0.94465191703470763</v>
      </c>
      <c r="F56" s="8">
        <f t="shared" si="65"/>
        <v>0.94465191703470763</v>
      </c>
      <c r="G56" s="201">
        <f t="shared" si="66"/>
        <v>0.94465191703470763</v>
      </c>
      <c r="H56" s="201">
        <f t="shared" ref="H56:H93" si="72">AL10</f>
        <v>0.94465191703470763</v>
      </c>
      <c r="I56" s="201">
        <f t="shared" si="67"/>
        <v>0.94465191703470763</v>
      </c>
      <c r="J56" s="201">
        <f t="shared" si="68"/>
        <v>0.94465191703470763</v>
      </c>
      <c r="K56" s="201">
        <f t="shared" si="69"/>
        <v>0.94465191703470763</v>
      </c>
      <c r="L56" s="201">
        <f t="shared" si="70"/>
        <v>0.94465191703470763</v>
      </c>
      <c r="M56" s="201">
        <f>BK10</f>
        <v>0.94465191703470763</v>
      </c>
      <c r="N56" s="201">
        <f>BP10</f>
        <v>0.94465191703470763</v>
      </c>
      <c r="O56" s="364">
        <f>O55</f>
        <v>0</v>
      </c>
      <c r="P56" s="212">
        <f t="shared" si="71"/>
        <v>0.94465191703470763</v>
      </c>
      <c r="Q56" s="96">
        <f t="shared" si="71"/>
        <v>0</v>
      </c>
      <c r="R56" s="96">
        <f t="shared" si="71"/>
        <v>0.94465191703470763</v>
      </c>
      <c r="S56" s="96">
        <f t="shared" si="71"/>
        <v>0</v>
      </c>
      <c r="T56" s="96">
        <f t="shared" si="71"/>
        <v>0</v>
      </c>
      <c r="U56" s="96"/>
      <c r="AA56" s="154"/>
      <c r="AC56" s="194"/>
    </row>
    <row r="57" spans="1:30" x14ac:dyDescent="0.15">
      <c r="A57" s="39" t="s">
        <v>32</v>
      </c>
      <c r="B57" s="90">
        <f t="shared" si="61"/>
        <v>0.95861145258343472</v>
      </c>
      <c r="C57" s="90">
        <f t="shared" si="62"/>
        <v>0.95861145258343472</v>
      </c>
      <c r="D57" s="90">
        <f t="shared" si="63"/>
        <v>0.95861145258343472</v>
      </c>
      <c r="E57" s="90">
        <f t="shared" si="64"/>
        <v>0.95861145258343472</v>
      </c>
      <c r="F57" s="90">
        <f t="shared" si="65"/>
        <v>0.95861145258343472</v>
      </c>
      <c r="G57" s="202">
        <f t="shared" si="66"/>
        <v>0.95861145258343472</v>
      </c>
      <c r="H57" s="202">
        <f t="shared" si="72"/>
        <v>0.95861145258343472</v>
      </c>
      <c r="I57" s="202">
        <f t="shared" si="67"/>
        <v>0.95861145258343472</v>
      </c>
      <c r="J57" s="202">
        <f t="shared" si="68"/>
        <v>0.95861145258343472</v>
      </c>
      <c r="K57" s="202">
        <f t="shared" si="69"/>
        <v>0.95861145258343472</v>
      </c>
      <c r="L57" s="202">
        <f t="shared" si="70"/>
        <v>0.95861145258343472</v>
      </c>
      <c r="M57" s="202">
        <f t="shared" ref="M57:M93" si="73">BK11</f>
        <v>0.95861145258343472</v>
      </c>
      <c r="N57" s="202">
        <f t="shared" ref="N57:N93" si="74">BP11</f>
        <v>0.95861145258343472</v>
      </c>
      <c r="O57" s="366">
        <f>O58*99.9%</f>
        <v>0</v>
      </c>
      <c r="P57" s="223">
        <f t="shared" si="71"/>
        <v>0.95861145258343472</v>
      </c>
      <c r="Q57" s="224">
        <f t="shared" si="71"/>
        <v>0</v>
      </c>
      <c r="R57" s="224">
        <f t="shared" si="71"/>
        <v>0.95861145258343472</v>
      </c>
      <c r="S57" s="224">
        <f t="shared" si="71"/>
        <v>0</v>
      </c>
      <c r="T57" s="224">
        <f t="shared" si="71"/>
        <v>0</v>
      </c>
      <c r="U57" s="224"/>
      <c r="X57" s="97">
        <f>IF(IF(Y57=0%,0%,(Z57*$Z$52-$Y$52*Y57)/$X$52)&gt;100%,"100%",IF(Y57=0%,0%,(Z57*$Z$52-$Y$52*Y57)/$X$52))</f>
        <v>0</v>
      </c>
      <c r="AA57" s="154"/>
    </row>
    <row r="58" spans="1:30" x14ac:dyDescent="0.35">
      <c r="A58" s="40" t="s">
        <v>60</v>
      </c>
      <c r="B58" s="91">
        <f t="shared" si="61"/>
        <v>0.95957102360704161</v>
      </c>
      <c r="C58" s="91">
        <f t="shared" si="62"/>
        <v>0.95957102360704161</v>
      </c>
      <c r="D58" s="91">
        <f t="shared" si="63"/>
        <v>0.95957102360704161</v>
      </c>
      <c r="E58" s="91">
        <f t="shared" si="64"/>
        <v>0.95957102360704161</v>
      </c>
      <c r="F58" s="91">
        <f t="shared" si="65"/>
        <v>0.95957102360704161</v>
      </c>
      <c r="G58" s="203">
        <f t="shared" si="66"/>
        <v>0.95957102360704161</v>
      </c>
      <c r="H58" s="203">
        <f t="shared" si="72"/>
        <v>0.95957102360704161</v>
      </c>
      <c r="I58" s="203">
        <f t="shared" si="67"/>
        <v>0.95957102360704161</v>
      </c>
      <c r="J58" s="203">
        <f t="shared" si="68"/>
        <v>0.95957102360704161</v>
      </c>
      <c r="K58" s="203">
        <f t="shared" si="69"/>
        <v>0.95957102360704161</v>
      </c>
      <c r="L58" s="203">
        <f t="shared" si="70"/>
        <v>0.95957102360704161</v>
      </c>
      <c r="M58" s="203">
        <f t="shared" si="73"/>
        <v>0.95957102360704161</v>
      </c>
      <c r="N58" s="203">
        <f t="shared" si="74"/>
        <v>0.95957102360704161</v>
      </c>
      <c r="O58" s="364" t="str">
        <f t="shared" ref="O58:O65" si="75">_xlfn.IFNA(VLOOKUP(A58,$W$52:$Y$86,2,0),"0%")</f>
        <v>0%</v>
      </c>
      <c r="P58" s="223">
        <f t="shared" si="71"/>
        <v>0.9595710236070415</v>
      </c>
      <c r="Q58" s="224">
        <f t="shared" si="71"/>
        <v>0</v>
      </c>
      <c r="R58" s="224">
        <f t="shared" si="71"/>
        <v>0.95957102360704161</v>
      </c>
      <c r="S58" s="224">
        <f t="shared" si="71"/>
        <v>0</v>
      </c>
      <c r="T58" s="224">
        <f t="shared" si="71"/>
        <v>0</v>
      </c>
      <c r="U58" s="224"/>
      <c r="X58" s="97">
        <f t="shared" ref="X58:X60" si="76">IF(IF(Y58=0%,0%,(Z58*$Z$52-$Y$52*Y58)/$X$52)&gt;100%,"100%",IF(Y58=0%,0%,(Z58*$Z$52-$Y$52*Y58)/$X$52))</f>
        <v>0</v>
      </c>
      <c r="AA58" s="154"/>
    </row>
    <row r="59" spans="1:30" x14ac:dyDescent="0.15">
      <c r="A59" s="42" t="s">
        <v>42</v>
      </c>
      <c r="B59" s="53">
        <f t="shared" si="61"/>
        <v>1.3173253293313323E-2</v>
      </c>
      <c r="C59" s="53">
        <f t="shared" si="62"/>
        <v>1.3173253293313323E-2</v>
      </c>
      <c r="D59" s="53">
        <f t="shared" si="63"/>
        <v>1.3173253293313323E-2</v>
      </c>
      <c r="E59" s="53">
        <f t="shared" si="64"/>
        <v>1.3173253293313323E-2</v>
      </c>
      <c r="F59" s="53">
        <f t="shared" si="65"/>
        <v>1.3173253293313323E-2</v>
      </c>
      <c r="G59" s="204">
        <f t="shared" si="66"/>
        <v>1.3173253293313323E-2</v>
      </c>
      <c r="H59" s="204">
        <f t="shared" si="72"/>
        <v>1.3173253293313323E-2</v>
      </c>
      <c r="I59" s="204">
        <f t="shared" si="67"/>
        <v>1.3173253293313323E-2</v>
      </c>
      <c r="J59" s="204">
        <f t="shared" si="68"/>
        <v>1.3173253293313323E-2</v>
      </c>
      <c r="K59" s="204">
        <f t="shared" si="69"/>
        <v>1.3173253293313323E-2</v>
      </c>
      <c r="L59" s="204">
        <f t="shared" si="70"/>
        <v>1.3173253293313323E-2</v>
      </c>
      <c r="M59" s="204">
        <f t="shared" si="73"/>
        <v>1.3173253293313323E-2</v>
      </c>
      <c r="N59" s="204">
        <f t="shared" si="74"/>
        <v>1.3173253293313323E-2</v>
      </c>
      <c r="O59" s="364" t="str">
        <f t="shared" si="75"/>
        <v>0%</v>
      </c>
      <c r="P59" s="213">
        <f t="shared" si="71"/>
        <v>1.3173253293313324E-2</v>
      </c>
      <c r="Q59" s="92">
        <f t="shared" si="71"/>
        <v>0</v>
      </c>
      <c r="R59" s="92">
        <f t="shared" si="71"/>
        <v>1.3173253293313323E-2</v>
      </c>
      <c r="S59" s="92">
        <f t="shared" si="71"/>
        <v>0</v>
      </c>
      <c r="T59" s="92">
        <f t="shared" si="71"/>
        <v>0</v>
      </c>
      <c r="U59" s="92"/>
      <c r="X59" s="97">
        <f t="shared" si="76"/>
        <v>0</v>
      </c>
      <c r="AA59" s="154"/>
    </row>
    <row r="60" spans="1:30" x14ac:dyDescent="0.15">
      <c r="A60" s="42" t="s">
        <v>43</v>
      </c>
      <c r="B60" s="53">
        <f t="shared" si="61"/>
        <v>1.1362824269277497E-2</v>
      </c>
      <c r="C60" s="53">
        <f t="shared" si="62"/>
        <v>1.1362824269277497E-2</v>
      </c>
      <c r="D60" s="53">
        <f t="shared" si="63"/>
        <v>1.1362824269277497E-2</v>
      </c>
      <c r="E60" s="53">
        <f t="shared" si="64"/>
        <v>1.1362824269277497E-2</v>
      </c>
      <c r="F60" s="53">
        <f t="shared" si="65"/>
        <v>1.1362824269277497E-2</v>
      </c>
      <c r="G60" s="204">
        <f t="shared" si="66"/>
        <v>1.1362824269277497E-2</v>
      </c>
      <c r="H60" s="204">
        <f t="shared" si="72"/>
        <v>1.1362824269277497E-2</v>
      </c>
      <c r="I60" s="204">
        <f t="shared" si="67"/>
        <v>1.1362824269277497E-2</v>
      </c>
      <c r="J60" s="204">
        <f t="shared" si="68"/>
        <v>1.1362824269277497E-2</v>
      </c>
      <c r="K60" s="204">
        <f t="shared" si="69"/>
        <v>1.1362824269277497E-2</v>
      </c>
      <c r="L60" s="204">
        <f t="shared" si="70"/>
        <v>1.1362824269277497E-2</v>
      </c>
      <c r="M60" s="204">
        <f t="shared" si="73"/>
        <v>1.1362824269277497E-2</v>
      </c>
      <c r="N60" s="204">
        <f t="shared" si="74"/>
        <v>1.1362824269277497E-2</v>
      </c>
      <c r="O60" s="364" t="str">
        <f t="shared" si="75"/>
        <v>0%</v>
      </c>
      <c r="P60" s="213">
        <f t="shared" si="71"/>
        <v>1.1362824269277498E-2</v>
      </c>
      <c r="Q60" s="92">
        <f t="shared" si="71"/>
        <v>0</v>
      </c>
      <c r="R60" s="92">
        <f t="shared" si="71"/>
        <v>1.1362824269277497E-2</v>
      </c>
      <c r="S60" s="92">
        <f t="shared" si="71"/>
        <v>0</v>
      </c>
      <c r="T60" s="92">
        <f t="shared" si="71"/>
        <v>0</v>
      </c>
      <c r="U60" s="92"/>
      <c r="X60" s="97">
        <f t="shared" si="76"/>
        <v>0</v>
      </c>
      <c r="AA60" s="154"/>
    </row>
    <row r="61" spans="1:30" x14ac:dyDescent="0.15">
      <c r="A61" s="42" t="s">
        <v>44</v>
      </c>
      <c r="B61" s="53">
        <f t="shared" si="61"/>
        <v>6.6025393649205549E-3</v>
      </c>
      <c r="C61" s="53">
        <f t="shared" si="62"/>
        <v>6.6025393649205549E-3</v>
      </c>
      <c r="D61" s="53">
        <f t="shared" si="63"/>
        <v>6.6025393649205549E-3</v>
      </c>
      <c r="E61" s="53">
        <f t="shared" si="64"/>
        <v>6.6025393649205549E-3</v>
      </c>
      <c r="F61" s="53">
        <f t="shared" si="65"/>
        <v>6.6025393649205549E-3</v>
      </c>
      <c r="G61" s="204">
        <f t="shared" si="66"/>
        <v>6.6025393649205549E-3</v>
      </c>
      <c r="H61" s="204">
        <f t="shared" si="72"/>
        <v>6.6025393649205549E-3</v>
      </c>
      <c r="I61" s="204">
        <f t="shared" si="67"/>
        <v>6.6025393649205549E-3</v>
      </c>
      <c r="J61" s="204">
        <f t="shared" si="68"/>
        <v>6.6025393649205549E-3</v>
      </c>
      <c r="K61" s="204">
        <f t="shared" si="69"/>
        <v>6.6025393649205549E-3</v>
      </c>
      <c r="L61" s="204">
        <f t="shared" si="70"/>
        <v>6.6025393649205549E-3</v>
      </c>
      <c r="M61" s="204">
        <f t="shared" si="73"/>
        <v>6.6025393649205549E-3</v>
      </c>
      <c r="N61" s="204">
        <f t="shared" si="74"/>
        <v>6.6025393649205549E-3</v>
      </c>
      <c r="O61" s="364" t="str">
        <f t="shared" si="75"/>
        <v>0%</v>
      </c>
      <c r="P61" s="213">
        <f t="shared" si="71"/>
        <v>6.6025393649205557E-3</v>
      </c>
      <c r="Q61" s="92">
        <f t="shared" si="71"/>
        <v>0</v>
      </c>
      <c r="R61" s="92">
        <f t="shared" si="71"/>
        <v>6.6025393649205549E-3</v>
      </c>
      <c r="S61" s="92">
        <f t="shared" si="71"/>
        <v>0</v>
      </c>
      <c r="T61" s="92">
        <f t="shared" si="71"/>
        <v>0</v>
      </c>
      <c r="U61" s="92"/>
      <c r="AA61" s="154"/>
    </row>
    <row r="62" spans="1:30" x14ac:dyDescent="0.15">
      <c r="A62" s="53" t="s">
        <v>45</v>
      </c>
      <c r="B62" s="53">
        <f t="shared" si="61"/>
        <v>5.5503942447414183E-3</v>
      </c>
      <c r="C62" s="53">
        <f t="shared" si="62"/>
        <v>5.5503942447414183E-3</v>
      </c>
      <c r="D62" s="53">
        <f t="shared" si="63"/>
        <v>5.5503942447414183E-3</v>
      </c>
      <c r="E62" s="53">
        <f t="shared" si="64"/>
        <v>5.5503942447414183E-3</v>
      </c>
      <c r="F62" s="53">
        <f t="shared" si="65"/>
        <v>5.5503942447414183E-3</v>
      </c>
      <c r="G62" s="204">
        <f t="shared" si="66"/>
        <v>5.5503942447414183E-3</v>
      </c>
      <c r="H62" s="204">
        <f t="shared" si="72"/>
        <v>5.5503942447414183E-3</v>
      </c>
      <c r="I62" s="204">
        <f t="shared" si="67"/>
        <v>5.5503942447414183E-3</v>
      </c>
      <c r="J62" s="204">
        <f t="shared" si="68"/>
        <v>5.5503942447414183E-3</v>
      </c>
      <c r="K62" s="204">
        <f t="shared" si="69"/>
        <v>5.5503942447414183E-3</v>
      </c>
      <c r="L62" s="204">
        <f t="shared" si="70"/>
        <v>5.5503942447414183E-3</v>
      </c>
      <c r="M62" s="204">
        <f t="shared" si="73"/>
        <v>5.5503942447414183E-3</v>
      </c>
      <c r="N62" s="204">
        <f t="shared" si="74"/>
        <v>5.5503942447414183E-3</v>
      </c>
      <c r="O62" s="364" t="str">
        <f t="shared" si="75"/>
        <v>0%</v>
      </c>
      <c r="P62" s="213">
        <f t="shared" si="71"/>
        <v>5.5503942447414183E-3</v>
      </c>
      <c r="Q62" s="92">
        <f t="shared" si="71"/>
        <v>0</v>
      </c>
      <c r="R62" s="92">
        <f t="shared" si="71"/>
        <v>5.5503942447414183E-3</v>
      </c>
      <c r="S62" s="92">
        <f t="shared" si="71"/>
        <v>0</v>
      </c>
      <c r="T62" s="92">
        <f t="shared" si="71"/>
        <v>0</v>
      </c>
      <c r="U62" s="92"/>
      <c r="AA62" s="154"/>
    </row>
    <row r="63" spans="1:30" x14ac:dyDescent="0.15">
      <c r="A63" s="42" t="s">
        <v>46</v>
      </c>
      <c r="B63" s="53">
        <f t="shared" si="61"/>
        <v>1.9771790657233377E-3</v>
      </c>
      <c r="C63" s="53">
        <f t="shared" si="62"/>
        <v>1.9771790657233377E-3</v>
      </c>
      <c r="D63" s="53">
        <f t="shared" si="63"/>
        <v>1.9771790657233377E-3</v>
      </c>
      <c r="E63" s="53">
        <f t="shared" si="64"/>
        <v>1.9771790657233377E-3</v>
      </c>
      <c r="F63" s="53">
        <f t="shared" si="65"/>
        <v>1.9771790657233377E-3</v>
      </c>
      <c r="G63" s="204">
        <f t="shared" si="66"/>
        <v>1.9771790657233377E-3</v>
      </c>
      <c r="H63" s="204">
        <f t="shared" si="72"/>
        <v>1.9771790657233377E-3</v>
      </c>
      <c r="I63" s="204">
        <f t="shared" si="67"/>
        <v>1.9771790657233377E-3</v>
      </c>
      <c r="J63" s="204">
        <f t="shared" si="68"/>
        <v>1.9771790657233377E-3</v>
      </c>
      <c r="K63" s="204">
        <f t="shared" si="69"/>
        <v>1.9771790657233377E-3</v>
      </c>
      <c r="L63" s="204">
        <f t="shared" si="70"/>
        <v>1.9771790657233377E-3</v>
      </c>
      <c r="M63" s="204">
        <f t="shared" si="73"/>
        <v>1.9771790657233377E-3</v>
      </c>
      <c r="N63" s="204">
        <f t="shared" si="74"/>
        <v>1.9771790657233377E-3</v>
      </c>
      <c r="O63" s="364" t="str">
        <f t="shared" si="75"/>
        <v>0%</v>
      </c>
      <c r="P63" s="213">
        <f t="shared" si="71"/>
        <v>1.9771790657233377E-3</v>
      </c>
      <c r="Q63" s="92">
        <f t="shared" si="71"/>
        <v>0</v>
      </c>
      <c r="R63" s="92">
        <f t="shared" si="71"/>
        <v>1.9771790657233377E-3</v>
      </c>
      <c r="S63" s="92">
        <f t="shared" si="71"/>
        <v>0</v>
      </c>
      <c r="T63" s="92">
        <f t="shared" si="71"/>
        <v>0</v>
      </c>
      <c r="U63" s="92"/>
      <c r="AA63" s="154"/>
    </row>
    <row r="64" spans="1:30" x14ac:dyDescent="0.15">
      <c r="A64" s="42" t="s">
        <v>47</v>
      </c>
      <c r="B64" s="53">
        <f t="shared" si="61"/>
        <v>1.7627861549822531E-3</v>
      </c>
      <c r="C64" s="53">
        <f t="shared" si="62"/>
        <v>1.7627861549822531E-3</v>
      </c>
      <c r="D64" s="53">
        <f t="shared" si="63"/>
        <v>1.7627861549822531E-3</v>
      </c>
      <c r="E64" s="53">
        <f t="shared" si="64"/>
        <v>1.7627861549822531E-3</v>
      </c>
      <c r="F64" s="53">
        <f t="shared" si="65"/>
        <v>1.7627861549822531E-3</v>
      </c>
      <c r="G64" s="204">
        <f t="shared" si="66"/>
        <v>1.7627861549822531E-3</v>
      </c>
      <c r="H64" s="204">
        <f t="shared" si="72"/>
        <v>1.7627861549822531E-3</v>
      </c>
      <c r="I64" s="204">
        <f t="shared" si="67"/>
        <v>1.7627861549822531E-3</v>
      </c>
      <c r="J64" s="204">
        <f t="shared" si="68"/>
        <v>1.7627861549822531E-3</v>
      </c>
      <c r="K64" s="204">
        <f t="shared" si="69"/>
        <v>1.7627861549822531E-3</v>
      </c>
      <c r="L64" s="204">
        <f t="shared" si="70"/>
        <v>1.7627861549822531E-3</v>
      </c>
      <c r="M64" s="204">
        <f t="shared" si="73"/>
        <v>1.7627861549822531E-3</v>
      </c>
      <c r="N64" s="204">
        <f t="shared" si="74"/>
        <v>1.7627861549822531E-3</v>
      </c>
      <c r="O64" s="364" t="str">
        <f t="shared" si="75"/>
        <v>0%</v>
      </c>
      <c r="P64" s="213">
        <f t="shared" si="71"/>
        <v>1.7627861549822531E-3</v>
      </c>
      <c r="Q64" s="92">
        <f t="shared" si="71"/>
        <v>0</v>
      </c>
      <c r="R64" s="92">
        <f t="shared" si="71"/>
        <v>1.7627861549822531E-3</v>
      </c>
      <c r="S64" s="92">
        <f t="shared" si="71"/>
        <v>0</v>
      </c>
      <c r="T64" s="92">
        <f t="shared" si="71"/>
        <v>0</v>
      </c>
      <c r="U64" s="92"/>
      <c r="AA64" s="154"/>
    </row>
    <row r="65" spans="1:27" x14ac:dyDescent="0.15">
      <c r="A65" s="61" t="s">
        <v>31</v>
      </c>
      <c r="B65" s="61">
        <f t="shared" si="61"/>
        <v>0</v>
      </c>
      <c r="C65" s="61">
        <f t="shared" si="62"/>
        <v>0</v>
      </c>
      <c r="D65" s="61">
        <f t="shared" si="63"/>
        <v>0</v>
      </c>
      <c r="E65" s="61">
        <f t="shared" si="64"/>
        <v>0</v>
      </c>
      <c r="F65" s="61">
        <f t="shared" si="65"/>
        <v>0</v>
      </c>
      <c r="G65" s="205">
        <f t="shared" si="66"/>
        <v>0</v>
      </c>
      <c r="H65" s="205">
        <f t="shared" si="72"/>
        <v>0</v>
      </c>
      <c r="I65" s="205">
        <f t="shared" si="67"/>
        <v>0</v>
      </c>
      <c r="J65" s="205">
        <f t="shared" si="68"/>
        <v>0</v>
      </c>
      <c r="K65" s="205">
        <f t="shared" si="69"/>
        <v>0</v>
      </c>
      <c r="L65" s="205">
        <f t="shared" si="70"/>
        <v>0</v>
      </c>
      <c r="M65" s="205">
        <f t="shared" si="73"/>
        <v>0</v>
      </c>
      <c r="N65" s="205">
        <f t="shared" si="74"/>
        <v>0</v>
      </c>
      <c r="O65" s="364" t="str">
        <f t="shared" si="75"/>
        <v>0%</v>
      </c>
      <c r="P65" s="213">
        <f t="shared" si="71"/>
        <v>0</v>
      </c>
      <c r="Q65" s="92">
        <f t="shared" si="71"/>
        <v>0</v>
      </c>
      <c r="R65" s="92">
        <f t="shared" si="71"/>
        <v>0</v>
      </c>
      <c r="S65" s="92">
        <f t="shared" si="71"/>
        <v>0</v>
      </c>
      <c r="T65" s="92">
        <f t="shared" si="71"/>
        <v>0</v>
      </c>
      <c r="U65" s="92"/>
      <c r="AA65" s="154"/>
    </row>
    <row r="66" spans="1:27" x14ac:dyDescent="0.15">
      <c r="A66" s="65" t="s">
        <v>30</v>
      </c>
      <c r="B66" s="90">
        <f t="shared" si="61"/>
        <v>0.98896040577431577</v>
      </c>
      <c r="C66" s="90">
        <f t="shared" si="62"/>
        <v>0.98896040577431577</v>
      </c>
      <c r="D66" s="90">
        <f t="shared" si="63"/>
        <v>0.98896040577431577</v>
      </c>
      <c r="E66" s="90">
        <f t="shared" si="64"/>
        <v>0.98896040577431577</v>
      </c>
      <c r="F66" s="90">
        <f t="shared" si="65"/>
        <v>0.98896040577431577</v>
      </c>
      <c r="G66" s="202">
        <f t="shared" si="66"/>
        <v>0.98896040577431577</v>
      </c>
      <c r="H66" s="202">
        <f t="shared" si="72"/>
        <v>0.98896040577431577</v>
      </c>
      <c r="I66" s="202">
        <f t="shared" si="67"/>
        <v>0.98896040577431577</v>
      </c>
      <c r="J66" s="202">
        <f t="shared" si="68"/>
        <v>0.98896040577431577</v>
      </c>
      <c r="K66" s="202">
        <f t="shared" si="69"/>
        <v>0.98896040577431577</v>
      </c>
      <c r="L66" s="202">
        <f t="shared" si="70"/>
        <v>0.98896040577431577</v>
      </c>
      <c r="M66" s="202">
        <f t="shared" si="73"/>
        <v>0.98896040577431577</v>
      </c>
      <c r="N66" s="202">
        <f t="shared" si="74"/>
        <v>0.98896040577431577</v>
      </c>
      <c r="O66" s="366">
        <f>O67*99.9%</f>
        <v>0</v>
      </c>
      <c r="P66" s="225">
        <f t="shared" si="71"/>
        <v>0.98896040577431577</v>
      </c>
      <c r="Q66" s="226">
        <f t="shared" si="71"/>
        <v>0</v>
      </c>
      <c r="R66" s="226">
        <f t="shared" si="71"/>
        <v>0.98896040577431577</v>
      </c>
      <c r="S66" s="226">
        <f t="shared" si="71"/>
        <v>0</v>
      </c>
      <c r="T66" s="226">
        <f t="shared" si="71"/>
        <v>0</v>
      </c>
      <c r="U66" s="226"/>
      <c r="AA66" s="154"/>
    </row>
    <row r="67" spans="1:27" x14ac:dyDescent="0.35">
      <c r="A67" s="40" t="s">
        <v>456</v>
      </c>
      <c r="B67" s="91">
        <f t="shared" si="61"/>
        <v>0.98995035613044613</v>
      </c>
      <c r="C67" s="91">
        <f t="shared" si="62"/>
        <v>0.98995035613044613</v>
      </c>
      <c r="D67" s="91">
        <f t="shared" si="63"/>
        <v>0.98995035613044613</v>
      </c>
      <c r="E67" s="91">
        <f t="shared" si="64"/>
        <v>0.98995035613044613</v>
      </c>
      <c r="F67" s="91">
        <f t="shared" si="65"/>
        <v>0.98995035613044613</v>
      </c>
      <c r="G67" s="203">
        <f t="shared" si="66"/>
        <v>0.98995035613044613</v>
      </c>
      <c r="H67" s="203">
        <f t="shared" si="72"/>
        <v>0.98995035613044613</v>
      </c>
      <c r="I67" s="203">
        <f t="shared" si="67"/>
        <v>0.98995035613044613</v>
      </c>
      <c r="J67" s="203">
        <f t="shared" si="68"/>
        <v>0.98995035613044613</v>
      </c>
      <c r="K67" s="203">
        <f t="shared" si="69"/>
        <v>0.98995035613044613</v>
      </c>
      <c r="L67" s="203">
        <f t="shared" si="70"/>
        <v>0.98995035613044613</v>
      </c>
      <c r="M67" s="203">
        <f t="shared" si="73"/>
        <v>0.98995035613044613</v>
      </c>
      <c r="N67" s="203">
        <f t="shared" si="74"/>
        <v>0.98995035613044613</v>
      </c>
      <c r="O67" s="364" t="str">
        <f t="shared" ref="O67:O74" si="77">_xlfn.IFNA(VLOOKUP(A67,$W$52:$Y$86,2,0),"0%")</f>
        <v>0%</v>
      </c>
      <c r="P67" s="225">
        <f t="shared" si="71"/>
        <v>0.98995035613044613</v>
      </c>
      <c r="Q67" s="226">
        <f t="shared" si="71"/>
        <v>0</v>
      </c>
      <c r="R67" s="226">
        <f t="shared" si="71"/>
        <v>0.98995035613044613</v>
      </c>
      <c r="S67" s="226">
        <f t="shared" si="71"/>
        <v>0</v>
      </c>
      <c r="T67" s="226">
        <f t="shared" si="71"/>
        <v>0</v>
      </c>
      <c r="U67" s="226"/>
      <c r="AA67" s="154"/>
    </row>
    <row r="68" spans="1:27" x14ac:dyDescent="0.15">
      <c r="A68" s="42" t="s">
        <v>48</v>
      </c>
      <c r="B68" s="53">
        <f t="shared" si="61"/>
        <v>6.1905714762142978E-3</v>
      </c>
      <c r="C68" s="53">
        <f t="shared" si="62"/>
        <v>6.1905714762142978E-3</v>
      </c>
      <c r="D68" s="53">
        <f t="shared" si="63"/>
        <v>6.1905714762142978E-3</v>
      </c>
      <c r="E68" s="53">
        <f t="shared" si="64"/>
        <v>6.1905714762142978E-3</v>
      </c>
      <c r="F68" s="53">
        <f t="shared" si="65"/>
        <v>6.1905714762142978E-3</v>
      </c>
      <c r="G68" s="204">
        <f t="shared" si="66"/>
        <v>6.1905714762142978E-3</v>
      </c>
      <c r="H68" s="204">
        <f t="shared" si="72"/>
        <v>6.1905714762142978E-3</v>
      </c>
      <c r="I68" s="204">
        <f t="shared" si="67"/>
        <v>6.1905714762142978E-3</v>
      </c>
      <c r="J68" s="204">
        <f t="shared" si="68"/>
        <v>6.1905714762142978E-3</v>
      </c>
      <c r="K68" s="204">
        <f t="shared" si="69"/>
        <v>6.1905714762142978E-3</v>
      </c>
      <c r="L68" s="204">
        <f t="shared" si="70"/>
        <v>6.1905714762142978E-3</v>
      </c>
      <c r="M68" s="204">
        <f t="shared" si="73"/>
        <v>6.1905714762142978E-3</v>
      </c>
      <c r="N68" s="204">
        <f t="shared" si="74"/>
        <v>6.1905714762142978E-3</v>
      </c>
      <c r="O68" s="364" t="str">
        <f t="shared" si="77"/>
        <v>0%</v>
      </c>
      <c r="P68" s="213">
        <f t="shared" si="71"/>
        <v>6.1905714762142978E-3</v>
      </c>
      <c r="Q68" s="92">
        <f t="shared" si="71"/>
        <v>0</v>
      </c>
      <c r="R68" s="92">
        <f t="shared" si="71"/>
        <v>6.1905714762142978E-3</v>
      </c>
      <c r="S68" s="92">
        <f t="shared" si="71"/>
        <v>0</v>
      </c>
      <c r="T68" s="92">
        <f t="shared" si="71"/>
        <v>0</v>
      </c>
      <c r="U68" s="92"/>
      <c r="AA68" s="154"/>
    </row>
    <row r="69" spans="1:27" x14ac:dyDescent="0.15">
      <c r="A69" s="42" t="s">
        <v>49</v>
      </c>
      <c r="B69" s="53">
        <f t="shared" si="61"/>
        <v>1.3578217680268706E-3</v>
      </c>
      <c r="C69" s="53">
        <f t="shared" si="62"/>
        <v>1.3578217680268706E-3</v>
      </c>
      <c r="D69" s="53">
        <f t="shared" si="63"/>
        <v>1.3578217680268706E-3</v>
      </c>
      <c r="E69" s="53">
        <f t="shared" si="64"/>
        <v>1.3578217680268706E-3</v>
      </c>
      <c r="F69" s="53">
        <f t="shared" si="65"/>
        <v>1.3578217680268706E-3</v>
      </c>
      <c r="G69" s="204">
        <f t="shared" si="66"/>
        <v>1.3578217680268706E-3</v>
      </c>
      <c r="H69" s="204">
        <f t="shared" si="72"/>
        <v>1.3578217680268706E-3</v>
      </c>
      <c r="I69" s="204">
        <f t="shared" si="67"/>
        <v>1.3578217680268706E-3</v>
      </c>
      <c r="J69" s="204">
        <f t="shared" si="68"/>
        <v>1.3578217680268706E-3</v>
      </c>
      <c r="K69" s="204">
        <f t="shared" si="69"/>
        <v>1.3578217680268706E-3</v>
      </c>
      <c r="L69" s="204">
        <f t="shared" si="70"/>
        <v>1.3578217680268706E-3</v>
      </c>
      <c r="M69" s="204">
        <f t="shared" si="73"/>
        <v>1.3578217680268706E-3</v>
      </c>
      <c r="N69" s="204">
        <f t="shared" si="74"/>
        <v>1.3578217680268706E-3</v>
      </c>
      <c r="O69" s="364" t="str">
        <f t="shared" si="77"/>
        <v>0%</v>
      </c>
      <c r="P69" s="213">
        <f t="shared" si="71"/>
        <v>1.3578217680268706E-3</v>
      </c>
      <c r="Q69" s="92">
        <f t="shared" si="71"/>
        <v>0</v>
      </c>
      <c r="R69" s="92">
        <f t="shared" si="71"/>
        <v>1.3578217680268706E-3</v>
      </c>
      <c r="S69" s="92">
        <f t="shared" si="71"/>
        <v>0</v>
      </c>
      <c r="T69" s="92">
        <f t="shared" si="71"/>
        <v>0</v>
      </c>
      <c r="U69" s="92"/>
      <c r="AA69" s="154"/>
    </row>
    <row r="70" spans="1:27" x14ac:dyDescent="0.15">
      <c r="A70" s="42" t="s">
        <v>50</v>
      </c>
      <c r="B70" s="53">
        <f t="shared" si="61"/>
        <v>0</v>
      </c>
      <c r="C70" s="53">
        <f t="shared" si="62"/>
        <v>0</v>
      </c>
      <c r="D70" s="53">
        <f t="shared" si="63"/>
        <v>0</v>
      </c>
      <c r="E70" s="53">
        <f t="shared" si="64"/>
        <v>0</v>
      </c>
      <c r="F70" s="53">
        <f t="shared" si="65"/>
        <v>0</v>
      </c>
      <c r="G70" s="204">
        <f t="shared" si="66"/>
        <v>0</v>
      </c>
      <c r="H70" s="204">
        <f t="shared" si="72"/>
        <v>0</v>
      </c>
      <c r="I70" s="204">
        <f t="shared" si="67"/>
        <v>0</v>
      </c>
      <c r="J70" s="204">
        <f t="shared" si="68"/>
        <v>0</v>
      </c>
      <c r="K70" s="204">
        <f t="shared" si="69"/>
        <v>0</v>
      </c>
      <c r="L70" s="204">
        <f t="shared" si="70"/>
        <v>0</v>
      </c>
      <c r="M70" s="204">
        <f t="shared" si="73"/>
        <v>0</v>
      </c>
      <c r="N70" s="204">
        <f t="shared" si="74"/>
        <v>0</v>
      </c>
      <c r="O70" s="364" t="str">
        <f t="shared" si="77"/>
        <v>0%</v>
      </c>
      <c r="P70" s="213">
        <f t="shared" si="71"/>
        <v>0</v>
      </c>
      <c r="Q70" s="92">
        <f t="shared" si="71"/>
        <v>0</v>
      </c>
      <c r="R70" s="92">
        <f t="shared" si="71"/>
        <v>0</v>
      </c>
      <c r="S70" s="92">
        <f t="shared" si="71"/>
        <v>0</v>
      </c>
      <c r="T70" s="92">
        <f t="shared" si="71"/>
        <v>0</v>
      </c>
      <c r="U70" s="92"/>
      <c r="AA70" s="154"/>
    </row>
    <row r="71" spans="1:27" x14ac:dyDescent="0.15">
      <c r="A71" s="42" t="s">
        <v>51</v>
      </c>
      <c r="B71" s="53">
        <f t="shared" si="61"/>
        <v>2.5012506253126563E-3</v>
      </c>
      <c r="C71" s="53">
        <f t="shared" si="62"/>
        <v>2.5012506253126563E-3</v>
      </c>
      <c r="D71" s="53">
        <f t="shared" si="63"/>
        <v>2.5012506253126563E-3</v>
      </c>
      <c r="E71" s="53">
        <f t="shared" si="64"/>
        <v>2.5012506253126563E-3</v>
      </c>
      <c r="F71" s="53">
        <f t="shared" si="65"/>
        <v>2.5012506253126563E-3</v>
      </c>
      <c r="G71" s="204">
        <f t="shared" si="66"/>
        <v>2.5012506253126563E-3</v>
      </c>
      <c r="H71" s="204">
        <f t="shared" si="72"/>
        <v>2.5012506253126563E-3</v>
      </c>
      <c r="I71" s="204">
        <f t="shared" si="67"/>
        <v>2.5012506253126563E-3</v>
      </c>
      <c r="J71" s="204">
        <f t="shared" si="68"/>
        <v>2.5012506253126563E-3</v>
      </c>
      <c r="K71" s="204">
        <f t="shared" si="69"/>
        <v>2.5012506253126563E-3</v>
      </c>
      <c r="L71" s="204">
        <f t="shared" si="70"/>
        <v>2.5012506253126563E-3</v>
      </c>
      <c r="M71" s="204">
        <f t="shared" si="73"/>
        <v>2.5012506253126563E-3</v>
      </c>
      <c r="N71" s="204">
        <f t="shared" si="74"/>
        <v>2.5012506253126563E-3</v>
      </c>
      <c r="O71" s="364" t="str">
        <f t="shared" si="77"/>
        <v>0%</v>
      </c>
      <c r="P71" s="213">
        <f t="shared" si="71"/>
        <v>2.5012506253126563E-3</v>
      </c>
      <c r="Q71" s="92">
        <f t="shared" si="71"/>
        <v>0</v>
      </c>
      <c r="R71" s="92">
        <f t="shared" si="71"/>
        <v>2.5012506253126567E-3</v>
      </c>
      <c r="S71" s="92">
        <f t="shared" si="71"/>
        <v>0</v>
      </c>
      <c r="T71" s="92">
        <f t="shared" si="71"/>
        <v>0</v>
      </c>
      <c r="U71" s="92"/>
      <c r="AA71" s="154"/>
    </row>
    <row r="72" spans="1:27" x14ac:dyDescent="0.15">
      <c r="A72" s="42" t="s">
        <v>455</v>
      </c>
      <c r="B72" s="53">
        <f t="shared" si="61"/>
        <v>0</v>
      </c>
      <c r="C72" s="53">
        <f t="shared" si="62"/>
        <v>0</v>
      </c>
      <c r="D72" s="53">
        <f t="shared" si="63"/>
        <v>0</v>
      </c>
      <c r="E72" s="53">
        <f t="shared" si="64"/>
        <v>0</v>
      </c>
      <c r="F72" s="53">
        <f t="shared" si="65"/>
        <v>0</v>
      </c>
      <c r="G72" s="204">
        <f t="shared" si="66"/>
        <v>0</v>
      </c>
      <c r="H72" s="204">
        <f t="shared" si="72"/>
        <v>0</v>
      </c>
      <c r="I72" s="204">
        <f t="shared" si="67"/>
        <v>0</v>
      </c>
      <c r="J72" s="204">
        <f t="shared" si="68"/>
        <v>0</v>
      </c>
      <c r="K72" s="204">
        <f t="shared" si="69"/>
        <v>0</v>
      </c>
      <c r="L72" s="204">
        <f t="shared" si="70"/>
        <v>0</v>
      </c>
      <c r="M72" s="204">
        <f t="shared" si="73"/>
        <v>0</v>
      </c>
      <c r="N72" s="204">
        <f t="shared" si="74"/>
        <v>0</v>
      </c>
      <c r="O72" s="364" t="str">
        <f t="shared" si="77"/>
        <v>0%</v>
      </c>
      <c r="P72" s="213">
        <f t="shared" si="71"/>
        <v>0</v>
      </c>
      <c r="Q72" s="92">
        <f t="shared" si="71"/>
        <v>0</v>
      </c>
      <c r="R72" s="92">
        <f t="shared" si="71"/>
        <v>0</v>
      </c>
      <c r="S72" s="92">
        <f t="shared" si="71"/>
        <v>0</v>
      </c>
      <c r="T72" s="92">
        <f t="shared" si="71"/>
        <v>0</v>
      </c>
      <c r="U72" s="92"/>
      <c r="AA72" s="154"/>
    </row>
    <row r="73" spans="1:27" x14ac:dyDescent="0.15">
      <c r="A73" s="72" t="s">
        <v>29</v>
      </c>
      <c r="B73" s="61">
        <f t="shared" si="61"/>
        <v>0</v>
      </c>
      <c r="C73" s="61">
        <f t="shared" si="62"/>
        <v>0</v>
      </c>
      <c r="D73" s="61">
        <f t="shared" si="63"/>
        <v>0</v>
      </c>
      <c r="E73" s="61">
        <f t="shared" si="64"/>
        <v>0</v>
      </c>
      <c r="F73" s="61">
        <f t="shared" si="65"/>
        <v>0</v>
      </c>
      <c r="G73" s="205">
        <f t="shared" si="66"/>
        <v>0</v>
      </c>
      <c r="H73" s="205">
        <f t="shared" si="72"/>
        <v>0</v>
      </c>
      <c r="I73" s="205">
        <f t="shared" si="67"/>
        <v>0</v>
      </c>
      <c r="J73" s="205">
        <f t="shared" si="68"/>
        <v>0</v>
      </c>
      <c r="K73" s="205">
        <f t="shared" si="69"/>
        <v>0</v>
      </c>
      <c r="L73" s="205">
        <f t="shared" si="70"/>
        <v>0</v>
      </c>
      <c r="M73" s="205">
        <f t="shared" si="73"/>
        <v>0</v>
      </c>
      <c r="N73" s="205">
        <f t="shared" si="74"/>
        <v>0</v>
      </c>
      <c r="O73" s="364" t="str">
        <f t="shared" si="77"/>
        <v>0%</v>
      </c>
      <c r="P73" s="213">
        <f t="shared" si="71"/>
        <v>0</v>
      </c>
      <c r="Q73" s="92">
        <f t="shared" si="71"/>
        <v>0</v>
      </c>
      <c r="R73" s="92">
        <f t="shared" si="71"/>
        <v>0</v>
      </c>
      <c r="S73" s="92">
        <f t="shared" si="71"/>
        <v>0</v>
      </c>
      <c r="T73" s="92">
        <f t="shared" si="71"/>
        <v>0</v>
      </c>
      <c r="U73" s="92"/>
      <c r="AA73" s="154"/>
    </row>
    <row r="74" spans="1:27" x14ac:dyDescent="0.15">
      <c r="A74" s="76" t="s">
        <v>28</v>
      </c>
      <c r="B74" s="93">
        <f t="shared" si="61"/>
        <v>0</v>
      </c>
      <c r="C74" s="93">
        <f t="shared" si="62"/>
        <v>0</v>
      </c>
      <c r="D74" s="93">
        <f t="shared" si="63"/>
        <v>0</v>
      </c>
      <c r="E74" s="93">
        <f t="shared" si="64"/>
        <v>0</v>
      </c>
      <c r="F74" s="93">
        <f t="shared" si="65"/>
        <v>0</v>
      </c>
      <c r="G74" s="206">
        <f t="shared" si="66"/>
        <v>0</v>
      </c>
      <c r="H74" s="206">
        <f t="shared" si="72"/>
        <v>0</v>
      </c>
      <c r="I74" s="206">
        <f t="shared" si="67"/>
        <v>0</v>
      </c>
      <c r="J74" s="206">
        <f t="shared" si="68"/>
        <v>0</v>
      </c>
      <c r="K74" s="206">
        <f t="shared" si="69"/>
        <v>0</v>
      </c>
      <c r="L74" s="206">
        <f t="shared" si="70"/>
        <v>0</v>
      </c>
      <c r="M74" s="206">
        <f t="shared" si="73"/>
        <v>0</v>
      </c>
      <c r="N74" s="206">
        <f t="shared" si="74"/>
        <v>0</v>
      </c>
      <c r="O74" s="364" t="str">
        <f t="shared" si="77"/>
        <v>0%</v>
      </c>
      <c r="P74" s="213">
        <f t="shared" si="71"/>
        <v>0</v>
      </c>
      <c r="Q74" s="92">
        <f t="shared" si="71"/>
        <v>0</v>
      </c>
      <c r="R74" s="92">
        <f t="shared" si="71"/>
        <v>0</v>
      </c>
      <c r="S74" s="92">
        <f t="shared" si="71"/>
        <v>0</v>
      </c>
      <c r="T74" s="92">
        <f t="shared" si="71"/>
        <v>0</v>
      </c>
      <c r="U74" s="92"/>
      <c r="AA74" s="154"/>
    </row>
    <row r="75" spans="1:27" x14ac:dyDescent="0.15">
      <c r="A75" s="65" t="s">
        <v>37</v>
      </c>
      <c r="B75" s="39">
        <f t="shared" si="61"/>
        <v>0.99900470235117556</v>
      </c>
      <c r="C75" s="39">
        <f t="shared" si="62"/>
        <v>0.99900470235117556</v>
      </c>
      <c r="D75" s="39">
        <f t="shared" si="63"/>
        <v>0.99900470235117556</v>
      </c>
      <c r="E75" s="39">
        <f t="shared" si="64"/>
        <v>0.99900470235117556</v>
      </c>
      <c r="F75" s="39">
        <f t="shared" si="65"/>
        <v>0.99900470235117556</v>
      </c>
      <c r="G75" s="207">
        <f t="shared" si="66"/>
        <v>0.99900470235117556</v>
      </c>
      <c r="H75" s="207">
        <f t="shared" si="72"/>
        <v>0.99900470235117556</v>
      </c>
      <c r="I75" s="207">
        <f t="shared" si="67"/>
        <v>0.99900470235117556</v>
      </c>
      <c r="J75" s="207">
        <f t="shared" si="68"/>
        <v>0.99900470235117556</v>
      </c>
      <c r="K75" s="207">
        <f t="shared" si="69"/>
        <v>0.99900470235117556</v>
      </c>
      <c r="L75" s="207">
        <f t="shared" si="70"/>
        <v>0.99900470235117556</v>
      </c>
      <c r="M75" s="207">
        <f t="shared" si="73"/>
        <v>0.99900470235117556</v>
      </c>
      <c r="N75" s="207">
        <f t="shared" si="74"/>
        <v>0.99900470235117556</v>
      </c>
      <c r="O75" s="366">
        <f>O76*99.96%</f>
        <v>0</v>
      </c>
      <c r="P75" s="225">
        <f t="shared" ref="P75:T93" si="78">IF(P$53=0,0%,SUMPRODUCT(($B$50:$O$50=P$50)*$B$53:$O$53*$B75:$O75)/P$53)</f>
        <v>0.99900470235117556</v>
      </c>
      <c r="Q75" s="226">
        <f t="shared" si="78"/>
        <v>0</v>
      </c>
      <c r="R75" s="226">
        <f t="shared" si="78"/>
        <v>0.99900470235117544</v>
      </c>
      <c r="S75" s="226">
        <f t="shared" si="78"/>
        <v>0</v>
      </c>
      <c r="T75" s="226">
        <f t="shared" si="78"/>
        <v>0</v>
      </c>
      <c r="U75" s="226"/>
      <c r="AA75" s="154"/>
    </row>
    <row r="76" spans="1:27" x14ac:dyDescent="0.35">
      <c r="A76" s="40" t="s">
        <v>458</v>
      </c>
      <c r="B76" s="41">
        <f t="shared" si="61"/>
        <v>0.99940446413683037</v>
      </c>
      <c r="C76" s="41">
        <f t="shared" si="62"/>
        <v>0.99940446413683037</v>
      </c>
      <c r="D76" s="41">
        <f t="shared" si="63"/>
        <v>0.99940446413683037</v>
      </c>
      <c r="E76" s="41">
        <f t="shared" si="64"/>
        <v>0.99940446413683037</v>
      </c>
      <c r="F76" s="41">
        <f t="shared" si="65"/>
        <v>0.99940446413683037</v>
      </c>
      <c r="G76" s="208">
        <f t="shared" si="66"/>
        <v>0.99940446413683037</v>
      </c>
      <c r="H76" s="208">
        <f t="shared" si="72"/>
        <v>0.99940446413683037</v>
      </c>
      <c r="I76" s="208">
        <f t="shared" si="67"/>
        <v>0.99940446413683037</v>
      </c>
      <c r="J76" s="208">
        <f t="shared" si="68"/>
        <v>0.99940446413683037</v>
      </c>
      <c r="K76" s="208">
        <f t="shared" si="69"/>
        <v>0.99940446413683037</v>
      </c>
      <c r="L76" s="208">
        <f t="shared" si="70"/>
        <v>0.99940446413683037</v>
      </c>
      <c r="M76" s="208">
        <f t="shared" si="73"/>
        <v>0.99940446413683037</v>
      </c>
      <c r="N76" s="208">
        <f t="shared" si="74"/>
        <v>0.99940446413683037</v>
      </c>
      <c r="O76" s="364" t="str">
        <f t="shared" ref="O76:O83" si="79">_xlfn.IFNA(VLOOKUP(A76,$W$52:$Y$86,2,0),"0%")</f>
        <v>0%</v>
      </c>
      <c r="P76" s="225">
        <f t="shared" si="78"/>
        <v>0.99940446413683037</v>
      </c>
      <c r="Q76" s="226">
        <f t="shared" si="78"/>
        <v>0</v>
      </c>
      <c r="R76" s="226">
        <f t="shared" si="78"/>
        <v>0.99940446413683037</v>
      </c>
      <c r="S76" s="226">
        <f t="shared" si="78"/>
        <v>0</v>
      </c>
      <c r="T76" s="226">
        <f t="shared" si="78"/>
        <v>0</v>
      </c>
      <c r="U76" s="226"/>
      <c r="AA76" s="154"/>
    </row>
    <row r="77" spans="1:27" x14ac:dyDescent="0.15">
      <c r="A77" s="42" t="s">
        <v>52</v>
      </c>
      <c r="B77" s="53">
        <f t="shared" si="61"/>
        <v>0</v>
      </c>
      <c r="C77" s="53">
        <f t="shared" si="62"/>
        <v>0</v>
      </c>
      <c r="D77" s="53">
        <f t="shared" si="63"/>
        <v>0</v>
      </c>
      <c r="E77" s="53">
        <f t="shared" si="64"/>
        <v>0</v>
      </c>
      <c r="F77" s="53">
        <f t="shared" si="65"/>
        <v>0</v>
      </c>
      <c r="G77" s="204">
        <f t="shared" si="66"/>
        <v>0</v>
      </c>
      <c r="H77" s="204">
        <f t="shared" si="72"/>
        <v>0</v>
      </c>
      <c r="I77" s="204">
        <f t="shared" si="67"/>
        <v>0</v>
      </c>
      <c r="J77" s="204">
        <f t="shared" si="68"/>
        <v>0</v>
      </c>
      <c r="K77" s="204">
        <f t="shared" si="69"/>
        <v>0</v>
      </c>
      <c r="L77" s="204">
        <f t="shared" si="70"/>
        <v>0</v>
      </c>
      <c r="M77" s="204">
        <f t="shared" si="73"/>
        <v>0</v>
      </c>
      <c r="N77" s="204">
        <f t="shared" si="74"/>
        <v>0</v>
      </c>
      <c r="O77" s="364" t="str">
        <f t="shared" si="79"/>
        <v>0%</v>
      </c>
      <c r="P77" s="213">
        <f t="shared" si="78"/>
        <v>0</v>
      </c>
      <c r="Q77" s="92">
        <f t="shared" si="78"/>
        <v>0</v>
      </c>
      <c r="R77" s="92">
        <f t="shared" si="78"/>
        <v>0</v>
      </c>
      <c r="S77" s="92">
        <f t="shared" si="78"/>
        <v>0</v>
      </c>
      <c r="T77" s="92">
        <f t="shared" si="78"/>
        <v>0</v>
      </c>
      <c r="U77" s="92"/>
      <c r="AA77" s="154"/>
    </row>
    <row r="78" spans="1:27" x14ac:dyDescent="0.15">
      <c r="A78" s="42" t="s">
        <v>545</v>
      </c>
      <c r="B78" s="53">
        <f t="shared" si="61"/>
        <v>5.2407155958931844E-4</v>
      </c>
      <c r="C78" s="53">
        <f t="shared" si="62"/>
        <v>5.2407155958931844E-4</v>
      </c>
      <c r="D78" s="53">
        <f t="shared" si="63"/>
        <v>5.2407155958931844E-4</v>
      </c>
      <c r="E78" s="53">
        <f t="shared" si="64"/>
        <v>5.2407155958931844E-4</v>
      </c>
      <c r="F78" s="53">
        <f t="shared" si="65"/>
        <v>5.2407155958931844E-4</v>
      </c>
      <c r="G78" s="204">
        <f t="shared" si="66"/>
        <v>5.2407155958931844E-4</v>
      </c>
      <c r="H78" s="204">
        <f t="shared" si="72"/>
        <v>5.2407155958931844E-4</v>
      </c>
      <c r="I78" s="204">
        <f t="shared" si="67"/>
        <v>5.2407155958931844E-4</v>
      </c>
      <c r="J78" s="204">
        <f t="shared" si="68"/>
        <v>5.2407155958931844E-4</v>
      </c>
      <c r="K78" s="204">
        <f t="shared" si="69"/>
        <v>5.2407155958931844E-4</v>
      </c>
      <c r="L78" s="204">
        <f t="shared" si="70"/>
        <v>5.2407155958931844E-4</v>
      </c>
      <c r="M78" s="204">
        <f t="shared" si="73"/>
        <v>5.2407155958931844E-4</v>
      </c>
      <c r="N78" s="204">
        <f t="shared" si="74"/>
        <v>5.2407155958931844E-4</v>
      </c>
      <c r="O78" s="364" t="str">
        <f t="shared" si="79"/>
        <v>0%</v>
      </c>
      <c r="P78" s="213">
        <f t="shared" si="78"/>
        <v>5.2407155958931844E-4</v>
      </c>
      <c r="Q78" s="92">
        <f t="shared" si="78"/>
        <v>0</v>
      </c>
      <c r="R78" s="92">
        <f t="shared" si="78"/>
        <v>5.2407155958931844E-4</v>
      </c>
      <c r="S78" s="92">
        <f t="shared" si="78"/>
        <v>0</v>
      </c>
      <c r="T78" s="92">
        <f t="shared" si="78"/>
        <v>0</v>
      </c>
      <c r="U78" s="92"/>
      <c r="AA78" s="154"/>
    </row>
    <row r="79" spans="1:27" x14ac:dyDescent="0.15">
      <c r="A79" s="42" t="s">
        <v>544</v>
      </c>
      <c r="B79" s="53">
        <f t="shared" si="61"/>
        <v>0</v>
      </c>
      <c r="C79" s="53">
        <f t="shared" si="62"/>
        <v>0</v>
      </c>
      <c r="D79" s="53">
        <f t="shared" si="63"/>
        <v>0</v>
      </c>
      <c r="E79" s="53">
        <f t="shared" si="64"/>
        <v>0</v>
      </c>
      <c r="F79" s="53">
        <f t="shared" si="65"/>
        <v>0</v>
      </c>
      <c r="G79" s="204">
        <f t="shared" si="66"/>
        <v>0</v>
      </c>
      <c r="H79" s="204">
        <f t="shared" si="72"/>
        <v>0</v>
      </c>
      <c r="I79" s="204">
        <f t="shared" si="67"/>
        <v>0</v>
      </c>
      <c r="J79" s="204">
        <f t="shared" si="68"/>
        <v>0</v>
      </c>
      <c r="K79" s="204">
        <f t="shared" si="69"/>
        <v>0</v>
      </c>
      <c r="L79" s="204">
        <f t="shared" si="70"/>
        <v>0</v>
      </c>
      <c r="M79" s="204">
        <f t="shared" si="73"/>
        <v>0</v>
      </c>
      <c r="N79" s="204">
        <f t="shared" si="74"/>
        <v>0</v>
      </c>
      <c r="O79" s="364" t="str">
        <f t="shared" si="79"/>
        <v>0%</v>
      </c>
      <c r="P79" s="213">
        <f t="shared" si="78"/>
        <v>0</v>
      </c>
      <c r="Q79" s="92">
        <f t="shared" si="78"/>
        <v>0</v>
      </c>
      <c r="R79" s="92">
        <f t="shared" si="78"/>
        <v>0</v>
      </c>
      <c r="S79" s="92">
        <f t="shared" si="78"/>
        <v>0</v>
      </c>
      <c r="T79" s="92">
        <f t="shared" si="78"/>
        <v>0</v>
      </c>
      <c r="U79" s="92"/>
      <c r="AA79" s="154"/>
    </row>
    <row r="80" spans="1:27" x14ac:dyDescent="0.15">
      <c r="A80" s="42" t="s">
        <v>53</v>
      </c>
      <c r="B80" s="53">
        <f t="shared" si="61"/>
        <v>0</v>
      </c>
      <c r="C80" s="53">
        <f t="shared" si="62"/>
        <v>0</v>
      </c>
      <c r="D80" s="53">
        <f t="shared" si="63"/>
        <v>0</v>
      </c>
      <c r="E80" s="53">
        <f t="shared" si="64"/>
        <v>0</v>
      </c>
      <c r="F80" s="53">
        <f t="shared" si="65"/>
        <v>0</v>
      </c>
      <c r="G80" s="204">
        <f t="shared" si="66"/>
        <v>0</v>
      </c>
      <c r="H80" s="204">
        <f t="shared" si="72"/>
        <v>0</v>
      </c>
      <c r="I80" s="204">
        <f t="shared" si="67"/>
        <v>0</v>
      </c>
      <c r="J80" s="204">
        <f t="shared" si="68"/>
        <v>0</v>
      </c>
      <c r="K80" s="204">
        <f t="shared" si="69"/>
        <v>0</v>
      </c>
      <c r="L80" s="204">
        <f t="shared" si="70"/>
        <v>0</v>
      </c>
      <c r="M80" s="204">
        <f t="shared" si="73"/>
        <v>0</v>
      </c>
      <c r="N80" s="204">
        <f t="shared" si="74"/>
        <v>0</v>
      </c>
      <c r="O80" s="364" t="str">
        <f t="shared" si="79"/>
        <v>0%</v>
      </c>
      <c r="P80" s="213">
        <f t="shared" si="78"/>
        <v>0</v>
      </c>
      <c r="Q80" s="92">
        <f t="shared" si="78"/>
        <v>0</v>
      </c>
      <c r="R80" s="92">
        <f t="shared" si="78"/>
        <v>0</v>
      </c>
      <c r="S80" s="92">
        <f t="shared" si="78"/>
        <v>0</v>
      </c>
      <c r="T80" s="92">
        <f t="shared" si="78"/>
        <v>0</v>
      </c>
      <c r="U80" s="92"/>
      <c r="AA80" s="154"/>
    </row>
    <row r="81" spans="1:27" x14ac:dyDescent="0.15">
      <c r="A81" s="42" t="s">
        <v>54</v>
      </c>
      <c r="B81" s="53">
        <f t="shared" si="61"/>
        <v>7.1464303580361606E-5</v>
      </c>
      <c r="C81" s="53">
        <f t="shared" si="62"/>
        <v>7.1464303580361606E-5</v>
      </c>
      <c r="D81" s="53">
        <f t="shared" si="63"/>
        <v>7.1464303580361606E-5</v>
      </c>
      <c r="E81" s="53">
        <f t="shared" si="64"/>
        <v>7.1464303580361606E-5</v>
      </c>
      <c r="F81" s="53">
        <f t="shared" si="65"/>
        <v>7.1464303580361606E-5</v>
      </c>
      <c r="G81" s="204">
        <f t="shared" si="66"/>
        <v>7.1464303580361606E-5</v>
      </c>
      <c r="H81" s="204">
        <f t="shared" si="72"/>
        <v>7.1464303580361606E-5</v>
      </c>
      <c r="I81" s="204">
        <f t="shared" si="67"/>
        <v>7.1464303580361606E-5</v>
      </c>
      <c r="J81" s="204">
        <f t="shared" si="68"/>
        <v>7.1464303580361606E-5</v>
      </c>
      <c r="K81" s="204">
        <f t="shared" si="69"/>
        <v>7.1464303580361606E-5</v>
      </c>
      <c r="L81" s="204">
        <f t="shared" si="70"/>
        <v>7.1464303580361606E-5</v>
      </c>
      <c r="M81" s="204">
        <f t="shared" si="73"/>
        <v>7.1464303580361606E-5</v>
      </c>
      <c r="N81" s="204">
        <f t="shared" si="74"/>
        <v>7.1464303580361606E-5</v>
      </c>
      <c r="O81" s="364" t="str">
        <f t="shared" si="79"/>
        <v>0%</v>
      </c>
      <c r="P81" s="213">
        <f t="shared" si="78"/>
        <v>7.1464303580361606E-5</v>
      </c>
      <c r="Q81" s="92">
        <f t="shared" si="78"/>
        <v>0</v>
      </c>
      <c r="R81" s="92">
        <f t="shared" si="78"/>
        <v>7.1464303580361606E-5</v>
      </c>
      <c r="S81" s="92">
        <f t="shared" si="78"/>
        <v>0</v>
      </c>
      <c r="T81" s="92">
        <f t="shared" si="78"/>
        <v>0</v>
      </c>
      <c r="U81" s="92"/>
      <c r="AA81" s="154"/>
    </row>
    <row r="82" spans="1:27" x14ac:dyDescent="0.15">
      <c r="A82" s="72" t="s">
        <v>38</v>
      </c>
      <c r="B82" s="61">
        <f t="shared" si="61"/>
        <v>0</v>
      </c>
      <c r="C82" s="61">
        <f t="shared" si="62"/>
        <v>0</v>
      </c>
      <c r="D82" s="61">
        <f t="shared" si="63"/>
        <v>0</v>
      </c>
      <c r="E82" s="61">
        <f t="shared" si="64"/>
        <v>0</v>
      </c>
      <c r="F82" s="61">
        <f t="shared" si="65"/>
        <v>0</v>
      </c>
      <c r="G82" s="205">
        <f t="shared" si="66"/>
        <v>0</v>
      </c>
      <c r="H82" s="205">
        <f t="shared" si="72"/>
        <v>0</v>
      </c>
      <c r="I82" s="205">
        <f t="shared" si="67"/>
        <v>0</v>
      </c>
      <c r="J82" s="205">
        <f t="shared" si="68"/>
        <v>0</v>
      </c>
      <c r="K82" s="205">
        <f t="shared" si="69"/>
        <v>0</v>
      </c>
      <c r="L82" s="205">
        <f t="shared" si="70"/>
        <v>0</v>
      </c>
      <c r="M82" s="205">
        <f t="shared" si="73"/>
        <v>0</v>
      </c>
      <c r="N82" s="205">
        <f t="shared" si="74"/>
        <v>0</v>
      </c>
      <c r="O82" s="364" t="str">
        <f t="shared" si="79"/>
        <v>0%</v>
      </c>
      <c r="P82" s="213">
        <f t="shared" si="78"/>
        <v>0</v>
      </c>
      <c r="Q82" s="92">
        <f t="shared" si="78"/>
        <v>0</v>
      </c>
      <c r="R82" s="92">
        <f t="shared" si="78"/>
        <v>0</v>
      </c>
      <c r="S82" s="92">
        <f t="shared" si="78"/>
        <v>0</v>
      </c>
      <c r="T82" s="92">
        <f t="shared" si="78"/>
        <v>0</v>
      </c>
      <c r="U82" s="92"/>
      <c r="AA82" s="154"/>
    </row>
    <row r="83" spans="1:27" x14ac:dyDescent="0.15">
      <c r="A83" s="76" t="s">
        <v>28</v>
      </c>
      <c r="B83" s="93">
        <f t="shared" si="61"/>
        <v>0</v>
      </c>
      <c r="C83" s="93">
        <f t="shared" si="62"/>
        <v>0</v>
      </c>
      <c r="D83" s="93">
        <f t="shared" si="63"/>
        <v>0</v>
      </c>
      <c r="E83" s="93">
        <f t="shared" si="64"/>
        <v>0</v>
      </c>
      <c r="F83" s="93">
        <f t="shared" si="65"/>
        <v>0</v>
      </c>
      <c r="G83" s="206">
        <f t="shared" si="66"/>
        <v>0</v>
      </c>
      <c r="H83" s="206">
        <f t="shared" si="72"/>
        <v>0</v>
      </c>
      <c r="I83" s="206">
        <f t="shared" si="67"/>
        <v>0</v>
      </c>
      <c r="J83" s="206">
        <f t="shared" si="68"/>
        <v>0</v>
      </c>
      <c r="K83" s="206">
        <f t="shared" si="69"/>
        <v>0</v>
      </c>
      <c r="L83" s="206">
        <f t="shared" si="70"/>
        <v>0</v>
      </c>
      <c r="M83" s="206">
        <f t="shared" si="73"/>
        <v>0</v>
      </c>
      <c r="N83" s="206">
        <f t="shared" si="74"/>
        <v>0</v>
      </c>
      <c r="O83" s="364" t="str">
        <f t="shared" si="79"/>
        <v>0%</v>
      </c>
      <c r="P83" s="213">
        <f t="shared" si="78"/>
        <v>0</v>
      </c>
      <c r="Q83" s="92">
        <f t="shared" si="78"/>
        <v>0</v>
      </c>
      <c r="R83" s="92">
        <f t="shared" si="78"/>
        <v>0</v>
      </c>
      <c r="S83" s="92">
        <f t="shared" si="78"/>
        <v>0</v>
      </c>
      <c r="T83" s="92">
        <f t="shared" si="78"/>
        <v>0</v>
      </c>
      <c r="U83" s="92"/>
      <c r="AA83" s="154"/>
    </row>
    <row r="84" spans="1:27" x14ac:dyDescent="0.15">
      <c r="A84" s="65" t="s">
        <v>36</v>
      </c>
      <c r="B84" s="39">
        <f t="shared" si="61"/>
        <v>0.99809428523785704</v>
      </c>
      <c r="C84" s="39">
        <f t="shared" si="62"/>
        <v>0.99809428523785704</v>
      </c>
      <c r="D84" s="39">
        <f t="shared" si="63"/>
        <v>0.99809428523785704</v>
      </c>
      <c r="E84" s="39">
        <f t="shared" si="64"/>
        <v>0.99809428523785704</v>
      </c>
      <c r="F84" s="39">
        <f t="shared" si="65"/>
        <v>0.99809428523785704</v>
      </c>
      <c r="G84" s="207">
        <f t="shared" si="66"/>
        <v>0.99809428523785704</v>
      </c>
      <c r="H84" s="207">
        <f t="shared" si="72"/>
        <v>0.99809428523785704</v>
      </c>
      <c r="I84" s="207">
        <f t="shared" si="67"/>
        <v>0.99809428523785704</v>
      </c>
      <c r="J84" s="207">
        <f t="shared" si="68"/>
        <v>0.99809428523785704</v>
      </c>
      <c r="K84" s="207">
        <f t="shared" si="69"/>
        <v>0.99809428523785704</v>
      </c>
      <c r="L84" s="207">
        <f t="shared" si="70"/>
        <v>0.99809428523785704</v>
      </c>
      <c r="M84" s="207">
        <f t="shared" si="73"/>
        <v>0.99809428523785704</v>
      </c>
      <c r="N84" s="207">
        <f t="shared" si="74"/>
        <v>0.99809428523785704</v>
      </c>
      <c r="O84" s="364" t="str">
        <f>O85</f>
        <v>0%</v>
      </c>
      <c r="P84" s="225">
        <f t="shared" si="78"/>
        <v>0.99809428523785704</v>
      </c>
      <c r="Q84" s="226">
        <f t="shared" si="78"/>
        <v>0</v>
      </c>
      <c r="R84" s="226">
        <f t="shared" si="78"/>
        <v>0.99809428523785704</v>
      </c>
      <c r="S84" s="226">
        <f t="shared" si="78"/>
        <v>0</v>
      </c>
      <c r="T84" s="226">
        <f t="shared" si="78"/>
        <v>0</v>
      </c>
      <c r="U84" s="226"/>
      <c r="AA84" s="154"/>
    </row>
    <row r="85" spans="1:27" x14ac:dyDescent="0.35">
      <c r="A85" s="40" t="s">
        <v>460</v>
      </c>
      <c r="B85" s="41">
        <f t="shared" si="61"/>
        <v>0.99809428523785704</v>
      </c>
      <c r="C85" s="41">
        <f t="shared" si="62"/>
        <v>0.99809428523785704</v>
      </c>
      <c r="D85" s="41">
        <f t="shared" si="63"/>
        <v>0.99809428523785704</v>
      </c>
      <c r="E85" s="41">
        <f t="shared" si="64"/>
        <v>0.99809428523785704</v>
      </c>
      <c r="F85" s="41">
        <f t="shared" si="65"/>
        <v>0.99809428523785704</v>
      </c>
      <c r="G85" s="208">
        <f t="shared" si="66"/>
        <v>0.99809428523785704</v>
      </c>
      <c r="H85" s="208">
        <f t="shared" si="72"/>
        <v>0.99809428523785704</v>
      </c>
      <c r="I85" s="208">
        <f t="shared" si="67"/>
        <v>0.99809428523785704</v>
      </c>
      <c r="J85" s="208">
        <f t="shared" si="68"/>
        <v>0.99809428523785704</v>
      </c>
      <c r="K85" s="208">
        <f t="shared" si="69"/>
        <v>0.99809428523785704</v>
      </c>
      <c r="L85" s="208">
        <f t="shared" si="70"/>
        <v>0.99809428523785704</v>
      </c>
      <c r="M85" s="208">
        <f t="shared" si="73"/>
        <v>0.99809428523785704</v>
      </c>
      <c r="N85" s="208">
        <f t="shared" si="74"/>
        <v>0.99809428523785704</v>
      </c>
      <c r="O85" s="364" t="str">
        <f t="shared" ref="O85:O93" si="80">_xlfn.IFNA(VLOOKUP(A85,$W$52:$Y$86,2,0),"0%")</f>
        <v>0%</v>
      </c>
      <c r="P85" s="225">
        <f t="shared" si="78"/>
        <v>0.99809428523785704</v>
      </c>
      <c r="Q85" s="226">
        <f t="shared" si="78"/>
        <v>0</v>
      </c>
      <c r="R85" s="226">
        <f t="shared" si="78"/>
        <v>0.99809428523785704</v>
      </c>
      <c r="S85" s="226">
        <f t="shared" si="78"/>
        <v>0</v>
      </c>
      <c r="T85" s="226">
        <f t="shared" si="78"/>
        <v>0</v>
      </c>
      <c r="U85" s="226"/>
      <c r="AA85" s="154"/>
    </row>
    <row r="86" spans="1:27" x14ac:dyDescent="0.15">
      <c r="A86" s="42" t="s">
        <v>55</v>
      </c>
      <c r="B86" s="53">
        <f t="shared" si="61"/>
        <v>1.4292860716072321E-4</v>
      </c>
      <c r="C86" s="53">
        <f t="shared" si="62"/>
        <v>1.4292860716072321E-4</v>
      </c>
      <c r="D86" s="53">
        <f t="shared" si="63"/>
        <v>1.4292860716072321E-4</v>
      </c>
      <c r="E86" s="53">
        <f t="shared" si="64"/>
        <v>1.4292860716072321E-4</v>
      </c>
      <c r="F86" s="53">
        <f t="shared" si="65"/>
        <v>1.4292860716072321E-4</v>
      </c>
      <c r="G86" s="204">
        <f t="shared" si="66"/>
        <v>1.4292860716072321E-4</v>
      </c>
      <c r="H86" s="204">
        <f t="shared" si="72"/>
        <v>1.4292860716072321E-4</v>
      </c>
      <c r="I86" s="204">
        <f t="shared" si="67"/>
        <v>1.4292860716072321E-4</v>
      </c>
      <c r="J86" s="204">
        <f t="shared" si="68"/>
        <v>1.4292860716072321E-4</v>
      </c>
      <c r="K86" s="204">
        <f t="shared" si="69"/>
        <v>1.4292860716072321E-4</v>
      </c>
      <c r="L86" s="204">
        <f t="shared" si="70"/>
        <v>1.4292860716072321E-4</v>
      </c>
      <c r="M86" s="204">
        <f t="shared" si="73"/>
        <v>1.4292860716072321E-4</v>
      </c>
      <c r="N86" s="204">
        <f t="shared" si="74"/>
        <v>1.4292860716072321E-4</v>
      </c>
      <c r="O86" s="364" t="str">
        <f t="shared" si="80"/>
        <v>0%</v>
      </c>
      <c r="P86" s="213">
        <f t="shared" si="78"/>
        <v>1.4292860716072321E-4</v>
      </c>
      <c r="Q86" s="92">
        <f t="shared" si="78"/>
        <v>0</v>
      </c>
      <c r="R86" s="92">
        <f t="shared" si="78"/>
        <v>1.4292860716072321E-4</v>
      </c>
      <c r="S86" s="92">
        <f t="shared" si="78"/>
        <v>0</v>
      </c>
      <c r="T86" s="92">
        <f t="shared" si="78"/>
        <v>0</v>
      </c>
      <c r="U86" s="92"/>
      <c r="AA86" s="154"/>
    </row>
    <row r="87" spans="1:27" x14ac:dyDescent="0.15">
      <c r="A87" s="42" t="s">
        <v>56</v>
      </c>
      <c r="B87" s="53">
        <f t="shared" si="61"/>
        <v>0</v>
      </c>
      <c r="C87" s="53">
        <f t="shared" si="62"/>
        <v>0</v>
      </c>
      <c r="D87" s="53">
        <f t="shared" si="63"/>
        <v>0</v>
      </c>
      <c r="E87" s="53">
        <f t="shared" si="64"/>
        <v>0</v>
      </c>
      <c r="F87" s="53">
        <f t="shared" si="65"/>
        <v>0</v>
      </c>
      <c r="G87" s="204">
        <f t="shared" si="66"/>
        <v>0</v>
      </c>
      <c r="H87" s="204">
        <f t="shared" si="72"/>
        <v>0</v>
      </c>
      <c r="I87" s="204">
        <f t="shared" si="67"/>
        <v>0</v>
      </c>
      <c r="J87" s="204">
        <f t="shared" si="68"/>
        <v>0</v>
      </c>
      <c r="K87" s="204">
        <f t="shared" si="69"/>
        <v>0</v>
      </c>
      <c r="L87" s="204">
        <f t="shared" si="70"/>
        <v>0</v>
      </c>
      <c r="M87" s="204">
        <f t="shared" si="73"/>
        <v>0</v>
      </c>
      <c r="N87" s="204">
        <f t="shared" si="74"/>
        <v>0</v>
      </c>
      <c r="O87" s="364" t="str">
        <f t="shared" si="80"/>
        <v>0%</v>
      </c>
      <c r="P87" s="213">
        <f t="shared" si="78"/>
        <v>0</v>
      </c>
      <c r="Q87" s="92">
        <f t="shared" si="78"/>
        <v>0</v>
      </c>
      <c r="R87" s="92">
        <f t="shared" si="78"/>
        <v>0</v>
      </c>
      <c r="S87" s="92">
        <f t="shared" si="78"/>
        <v>0</v>
      </c>
      <c r="T87" s="92">
        <f t="shared" si="78"/>
        <v>0</v>
      </c>
      <c r="U87" s="92"/>
      <c r="AA87" s="154"/>
    </row>
    <row r="88" spans="1:27" x14ac:dyDescent="0.15">
      <c r="A88" s="42" t="s">
        <v>57</v>
      </c>
      <c r="B88" s="53">
        <f t="shared" si="61"/>
        <v>7.1464303580361606E-5</v>
      </c>
      <c r="C88" s="53">
        <f t="shared" si="62"/>
        <v>7.1464303580361606E-5</v>
      </c>
      <c r="D88" s="53">
        <f t="shared" si="63"/>
        <v>7.1464303580361606E-5</v>
      </c>
      <c r="E88" s="53">
        <f t="shared" si="64"/>
        <v>7.1464303580361606E-5</v>
      </c>
      <c r="F88" s="53">
        <f t="shared" si="65"/>
        <v>7.1464303580361606E-5</v>
      </c>
      <c r="G88" s="204">
        <f t="shared" si="66"/>
        <v>7.1464303580361606E-5</v>
      </c>
      <c r="H88" s="204">
        <f t="shared" si="72"/>
        <v>7.1464303580361606E-5</v>
      </c>
      <c r="I88" s="204">
        <f t="shared" si="67"/>
        <v>7.1464303580361606E-5</v>
      </c>
      <c r="J88" s="204">
        <f t="shared" si="68"/>
        <v>7.1464303580361606E-5</v>
      </c>
      <c r="K88" s="204">
        <f t="shared" si="69"/>
        <v>7.1464303580361606E-5</v>
      </c>
      <c r="L88" s="204">
        <f t="shared" si="70"/>
        <v>7.1464303580361606E-5</v>
      </c>
      <c r="M88" s="204">
        <f t="shared" si="73"/>
        <v>7.1464303580361606E-5</v>
      </c>
      <c r="N88" s="204">
        <f t="shared" si="74"/>
        <v>7.1464303580361606E-5</v>
      </c>
      <c r="O88" s="364" t="str">
        <f t="shared" si="80"/>
        <v>0%</v>
      </c>
      <c r="P88" s="213">
        <f t="shared" si="78"/>
        <v>7.1464303580361606E-5</v>
      </c>
      <c r="Q88" s="92">
        <f t="shared" si="78"/>
        <v>0</v>
      </c>
      <c r="R88" s="92">
        <f t="shared" si="78"/>
        <v>7.1464303580361606E-5</v>
      </c>
      <c r="S88" s="92">
        <f t="shared" si="78"/>
        <v>0</v>
      </c>
      <c r="T88" s="92">
        <f t="shared" si="78"/>
        <v>0</v>
      </c>
      <c r="U88" s="92"/>
      <c r="AA88" s="154"/>
    </row>
    <row r="89" spans="1:27" x14ac:dyDescent="0.15">
      <c r="A89" s="42" t="s">
        <v>58</v>
      </c>
      <c r="B89" s="53">
        <f t="shared" si="61"/>
        <v>1.6913218514018915E-3</v>
      </c>
      <c r="C89" s="53">
        <f t="shared" si="62"/>
        <v>1.6913218514018915E-3</v>
      </c>
      <c r="D89" s="53">
        <f t="shared" si="63"/>
        <v>1.6913218514018915E-3</v>
      </c>
      <c r="E89" s="53">
        <f t="shared" si="64"/>
        <v>1.6913218514018915E-3</v>
      </c>
      <c r="F89" s="53">
        <f t="shared" si="65"/>
        <v>1.6913218514018915E-3</v>
      </c>
      <c r="G89" s="204">
        <f t="shared" si="66"/>
        <v>1.6913218514018915E-3</v>
      </c>
      <c r="H89" s="204">
        <f t="shared" si="72"/>
        <v>1.6913218514018915E-3</v>
      </c>
      <c r="I89" s="204">
        <f t="shared" si="67"/>
        <v>1.6913218514018915E-3</v>
      </c>
      <c r="J89" s="204">
        <f t="shared" si="68"/>
        <v>1.6913218514018915E-3</v>
      </c>
      <c r="K89" s="204">
        <f t="shared" si="69"/>
        <v>1.6913218514018915E-3</v>
      </c>
      <c r="L89" s="204">
        <f t="shared" si="70"/>
        <v>1.6913218514018915E-3</v>
      </c>
      <c r="M89" s="204">
        <f t="shared" si="73"/>
        <v>1.6913218514018915E-3</v>
      </c>
      <c r="N89" s="204">
        <f t="shared" si="74"/>
        <v>1.6913218514018915E-3</v>
      </c>
      <c r="O89" s="364" t="str">
        <f t="shared" si="80"/>
        <v>0%</v>
      </c>
      <c r="P89" s="213">
        <f t="shared" si="78"/>
        <v>1.6913218514018915E-3</v>
      </c>
      <c r="Q89" s="92">
        <f t="shared" si="78"/>
        <v>0</v>
      </c>
      <c r="R89" s="92">
        <f t="shared" si="78"/>
        <v>1.6913218514018915E-3</v>
      </c>
      <c r="S89" s="92">
        <f t="shared" si="78"/>
        <v>0</v>
      </c>
      <c r="T89" s="92">
        <f t="shared" si="78"/>
        <v>0</v>
      </c>
      <c r="U89" s="92"/>
      <c r="AA89" s="154"/>
    </row>
    <row r="90" spans="1:27" x14ac:dyDescent="0.15">
      <c r="A90" s="72" t="s">
        <v>39</v>
      </c>
      <c r="B90" s="61">
        <f t="shared" si="61"/>
        <v>0</v>
      </c>
      <c r="C90" s="61">
        <f t="shared" si="62"/>
        <v>0</v>
      </c>
      <c r="D90" s="61">
        <f t="shared" si="63"/>
        <v>0</v>
      </c>
      <c r="E90" s="61">
        <f t="shared" si="64"/>
        <v>0</v>
      </c>
      <c r="F90" s="61">
        <f t="shared" si="65"/>
        <v>0</v>
      </c>
      <c r="G90" s="205">
        <f t="shared" si="66"/>
        <v>0</v>
      </c>
      <c r="H90" s="205">
        <f t="shared" si="72"/>
        <v>0</v>
      </c>
      <c r="I90" s="205">
        <f t="shared" si="67"/>
        <v>0</v>
      </c>
      <c r="J90" s="205">
        <f t="shared" si="68"/>
        <v>0</v>
      </c>
      <c r="K90" s="205">
        <f t="shared" si="69"/>
        <v>0</v>
      </c>
      <c r="L90" s="205">
        <f t="shared" si="70"/>
        <v>0</v>
      </c>
      <c r="M90" s="205">
        <f t="shared" si="73"/>
        <v>0</v>
      </c>
      <c r="N90" s="205">
        <f t="shared" si="74"/>
        <v>0</v>
      </c>
      <c r="O90" s="364" t="str">
        <f t="shared" si="80"/>
        <v>0%</v>
      </c>
      <c r="P90" s="213">
        <f t="shared" si="78"/>
        <v>0</v>
      </c>
      <c r="Q90" s="92">
        <f t="shared" si="78"/>
        <v>0</v>
      </c>
      <c r="R90" s="92">
        <f t="shared" si="78"/>
        <v>0</v>
      </c>
      <c r="S90" s="92">
        <f t="shared" si="78"/>
        <v>0</v>
      </c>
      <c r="T90" s="92">
        <f t="shared" si="78"/>
        <v>0</v>
      </c>
      <c r="U90" s="92"/>
      <c r="AA90" s="154"/>
    </row>
    <row r="91" spans="1:27" x14ac:dyDescent="0.15">
      <c r="A91" s="76" t="s">
        <v>28</v>
      </c>
      <c r="B91" s="93">
        <f t="shared" si="61"/>
        <v>0</v>
      </c>
      <c r="C91" s="93">
        <f t="shared" si="62"/>
        <v>0</v>
      </c>
      <c r="D91" s="93">
        <f t="shared" si="63"/>
        <v>0</v>
      </c>
      <c r="E91" s="93">
        <f t="shared" si="64"/>
        <v>0</v>
      </c>
      <c r="F91" s="93">
        <f t="shared" si="65"/>
        <v>0</v>
      </c>
      <c r="G91" s="206">
        <f t="shared" si="66"/>
        <v>0</v>
      </c>
      <c r="H91" s="206">
        <f t="shared" si="72"/>
        <v>0</v>
      </c>
      <c r="I91" s="206">
        <f t="shared" si="67"/>
        <v>0</v>
      </c>
      <c r="J91" s="206">
        <f t="shared" si="68"/>
        <v>0</v>
      </c>
      <c r="K91" s="206">
        <f t="shared" si="69"/>
        <v>0</v>
      </c>
      <c r="L91" s="206">
        <f t="shared" si="70"/>
        <v>0</v>
      </c>
      <c r="M91" s="206">
        <f t="shared" si="73"/>
        <v>0</v>
      </c>
      <c r="N91" s="206">
        <f t="shared" si="74"/>
        <v>0</v>
      </c>
      <c r="O91" s="364" t="str">
        <f t="shared" si="80"/>
        <v>0%</v>
      </c>
      <c r="P91" s="213">
        <f t="shared" si="78"/>
        <v>0</v>
      </c>
      <c r="Q91" s="92">
        <f t="shared" si="78"/>
        <v>0</v>
      </c>
      <c r="R91" s="92">
        <f t="shared" si="78"/>
        <v>0</v>
      </c>
      <c r="S91" s="92">
        <f t="shared" si="78"/>
        <v>0</v>
      </c>
      <c r="T91" s="92">
        <f t="shared" si="78"/>
        <v>0</v>
      </c>
      <c r="U91" s="92"/>
      <c r="AA91" s="154"/>
    </row>
    <row r="92" spans="1:27" x14ac:dyDescent="0.15">
      <c r="A92" s="81" t="s">
        <v>478</v>
      </c>
      <c r="B92" s="8">
        <f>F46</f>
        <v>8.0000000000000002E-3</v>
      </c>
      <c r="C92" s="8">
        <f>K46</f>
        <v>0</v>
      </c>
      <c r="D92" s="8">
        <f>P46</f>
        <v>0</v>
      </c>
      <c r="E92" s="8">
        <f>U46</f>
        <v>0</v>
      </c>
      <c r="F92" s="8">
        <f>Z46</f>
        <v>0</v>
      </c>
      <c r="G92" s="201">
        <f>AE46</f>
        <v>0</v>
      </c>
      <c r="H92" s="201">
        <f t="shared" si="72"/>
        <v>0</v>
      </c>
      <c r="I92" s="201">
        <f t="shared" si="67"/>
        <v>0</v>
      </c>
      <c r="J92" s="201">
        <f t="shared" si="68"/>
        <v>0</v>
      </c>
      <c r="K92" s="201">
        <f t="shared" si="69"/>
        <v>0</v>
      </c>
      <c r="L92" s="201">
        <f t="shared" si="70"/>
        <v>0</v>
      </c>
      <c r="M92" s="201">
        <f t="shared" si="73"/>
        <v>0</v>
      </c>
      <c r="N92" s="201">
        <f t="shared" si="74"/>
        <v>0</v>
      </c>
      <c r="O92" s="364" t="str">
        <f t="shared" si="80"/>
        <v>0%</v>
      </c>
      <c r="P92" s="213">
        <f t="shared" si="78"/>
        <v>8.0000000000000002E-3</v>
      </c>
      <c r="Q92" s="92">
        <f t="shared" si="78"/>
        <v>0</v>
      </c>
      <c r="R92" s="92">
        <f t="shared" si="78"/>
        <v>0</v>
      </c>
      <c r="S92" s="92">
        <f t="shared" si="78"/>
        <v>0</v>
      </c>
      <c r="T92" s="92">
        <f t="shared" si="78"/>
        <v>0</v>
      </c>
      <c r="U92" s="92"/>
      <c r="AA92" s="154"/>
    </row>
    <row r="93" spans="1:27" x14ac:dyDescent="0.15">
      <c r="A93" s="81" t="s">
        <v>479</v>
      </c>
      <c r="B93" s="8">
        <f>G46</f>
        <v>6.0000000000000001E-3</v>
      </c>
      <c r="C93" s="8">
        <f>L46</f>
        <v>0</v>
      </c>
      <c r="D93" s="8">
        <f>Q46</f>
        <v>0</v>
      </c>
      <c r="E93" s="8">
        <f>V46</f>
        <v>0</v>
      </c>
      <c r="F93" s="8">
        <f>AA46</f>
        <v>0</v>
      </c>
      <c r="G93" s="201">
        <f>AF46</f>
        <v>0</v>
      </c>
      <c r="H93" s="201">
        <f t="shared" si="72"/>
        <v>0</v>
      </c>
      <c r="I93" s="201">
        <f t="shared" si="67"/>
        <v>0</v>
      </c>
      <c r="J93" s="201">
        <f t="shared" si="68"/>
        <v>0</v>
      </c>
      <c r="K93" s="201">
        <f t="shared" si="69"/>
        <v>0</v>
      </c>
      <c r="L93" s="201">
        <f t="shared" si="70"/>
        <v>0</v>
      </c>
      <c r="M93" s="201">
        <f t="shared" si="73"/>
        <v>0</v>
      </c>
      <c r="N93" s="201">
        <f t="shared" si="74"/>
        <v>0</v>
      </c>
      <c r="O93" s="364" t="str">
        <f t="shared" si="80"/>
        <v>0%</v>
      </c>
      <c r="P93" s="213">
        <f t="shared" si="78"/>
        <v>6.0000000000000001E-3</v>
      </c>
      <c r="Q93" s="92">
        <f t="shared" si="78"/>
        <v>0</v>
      </c>
      <c r="R93" s="92">
        <f t="shared" si="78"/>
        <v>0</v>
      </c>
      <c r="S93" s="92">
        <f t="shared" si="78"/>
        <v>0</v>
      </c>
      <c r="T93" s="92">
        <f t="shared" si="78"/>
        <v>0</v>
      </c>
      <c r="U93" s="92"/>
      <c r="AA93" s="154"/>
    </row>
  </sheetData>
  <mergeCells count="33">
    <mergeCell ref="AS4:AW4"/>
    <mergeCell ref="AX4:BB4"/>
    <mergeCell ref="BC4:BG4"/>
    <mergeCell ref="A48:K48"/>
    <mergeCell ref="A49:O49"/>
    <mergeCell ref="P49:U49"/>
    <mergeCell ref="W49:X49"/>
    <mergeCell ref="E4:I4"/>
    <mergeCell ref="J4:N4"/>
    <mergeCell ref="O4:S4"/>
    <mergeCell ref="T4:X4"/>
    <mergeCell ref="Y4:AC4"/>
    <mergeCell ref="B2:C2"/>
    <mergeCell ref="D2:D3"/>
    <mergeCell ref="E2:M2"/>
    <mergeCell ref="E3:I3"/>
    <mergeCell ref="J3:N3"/>
    <mergeCell ref="BH3:BL3"/>
    <mergeCell ref="BH4:BL4"/>
    <mergeCell ref="BM3:BQ3"/>
    <mergeCell ref="BM4:BQ4"/>
    <mergeCell ref="O3:S3"/>
    <mergeCell ref="AX3:BB3"/>
    <mergeCell ref="BC3:BG3"/>
    <mergeCell ref="AD4:AH4"/>
    <mergeCell ref="AI4:AM4"/>
    <mergeCell ref="AN4:AR4"/>
    <mergeCell ref="T3:X3"/>
    <mergeCell ref="Y3:AC3"/>
    <mergeCell ref="AD3:AH3"/>
    <mergeCell ref="AI3:AM3"/>
    <mergeCell ref="AN3:AR3"/>
    <mergeCell ref="AS3:AW3"/>
  </mergeCells>
  <phoneticPr fontId="2" type="noConversion"/>
  <conditionalFormatting sqref="H21:I21">
    <cfRule type="cellIs" dxfId="10161" priority="388" operator="lessThan">
      <formula>#REF!</formula>
    </cfRule>
  </conditionalFormatting>
  <conditionalFormatting sqref="H9:I9">
    <cfRule type="cellIs" dxfId="10160" priority="390" operator="lessThan">
      <formula>#REF!</formula>
    </cfRule>
    <cfRule type="cellIs" dxfId="10159" priority="391" operator="greaterThan">
      <formula>#REF!</formula>
    </cfRule>
  </conditionalFormatting>
  <conditionalFormatting sqref="H10:I10">
    <cfRule type="cellIs" dxfId="10158" priority="389" operator="lessThan">
      <formula>#REF!</formula>
    </cfRule>
  </conditionalFormatting>
  <conditionalFormatting sqref="H11:I11">
    <cfRule type="cellIs" dxfId="10157" priority="387" operator="lessThan">
      <formula>#REF!</formula>
    </cfRule>
  </conditionalFormatting>
  <conditionalFormatting sqref="H12:I12">
    <cfRule type="cellIs" dxfId="10156" priority="386" operator="lessThan">
      <formula>#REF!</formula>
    </cfRule>
  </conditionalFormatting>
  <conditionalFormatting sqref="O19 O13:O15">
    <cfRule type="cellIs" dxfId="10155" priority="385" operator="greaterThan">
      <formula>#REF!</formula>
    </cfRule>
  </conditionalFormatting>
  <conditionalFormatting sqref="H20:I20">
    <cfRule type="cellIs" dxfId="10154" priority="392" operator="lessThan">
      <formula>#REF!</formula>
    </cfRule>
    <cfRule type="cellIs" dxfId="10153" priority="393" operator="lessThan">
      <formula>#REF!</formula>
    </cfRule>
  </conditionalFormatting>
  <conditionalFormatting sqref="M21">
    <cfRule type="cellIs" dxfId="10152" priority="382" operator="lessThan">
      <formula>#REF!</formula>
    </cfRule>
  </conditionalFormatting>
  <conditionalFormatting sqref="M11:N11">
    <cfRule type="cellIs" dxfId="10151" priority="381" operator="lessThan">
      <formula>#REF!</formula>
    </cfRule>
  </conditionalFormatting>
  <conditionalFormatting sqref="M12:N12">
    <cfRule type="cellIs" dxfId="10150" priority="380" operator="lessThan">
      <formula>#REF!</formula>
    </cfRule>
  </conditionalFormatting>
  <conditionalFormatting sqref="M20">
    <cfRule type="cellIs" dxfId="10149" priority="383" operator="lessThan">
      <formula>#REF!</formula>
    </cfRule>
    <cfRule type="cellIs" dxfId="10148" priority="384" operator="lessThan">
      <formula>#REF!</formula>
    </cfRule>
  </conditionalFormatting>
  <conditionalFormatting sqref="E13:G13">
    <cfRule type="cellIs" dxfId="10147" priority="379" operator="greaterThan">
      <formula>#REF!</formula>
    </cfRule>
  </conditionalFormatting>
  <conditionalFormatting sqref="J13:L13">
    <cfRule type="cellIs" dxfId="10146" priority="378" operator="greaterThan">
      <formula>#REF!</formula>
    </cfRule>
  </conditionalFormatting>
  <conditionalFormatting sqref="H30:I30">
    <cfRule type="cellIs" dxfId="10145" priority="375" operator="lessThan">
      <formula>#REF!</formula>
    </cfRule>
  </conditionalFormatting>
  <conditionalFormatting sqref="H29:I29">
    <cfRule type="cellIs" dxfId="10144" priority="376" operator="lessThan">
      <formula>#REF!</formula>
    </cfRule>
    <cfRule type="cellIs" dxfId="10143" priority="377" operator="lessThan">
      <formula>#REF!</formula>
    </cfRule>
  </conditionalFormatting>
  <conditionalFormatting sqref="M30">
    <cfRule type="cellIs" dxfId="10142" priority="372" operator="lessThan">
      <formula>#REF!</formula>
    </cfRule>
  </conditionalFormatting>
  <conditionalFormatting sqref="M29">
    <cfRule type="cellIs" dxfId="10141" priority="373" operator="lessThan">
      <formula>#REF!</formula>
    </cfRule>
    <cfRule type="cellIs" dxfId="10140" priority="374" operator="lessThan">
      <formula>#REF!</formula>
    </cfRule>
  </conditionalFormatting>
  <conditionalFormatting sqref="H39:I39">
    <cfRule type="cellIs" dxfId="10139" priority="369" operator="lessThan">
      <formula>#REF!</formula>
    </cfRule>
  </conditionalFormatting>
  <conditionalFormatting sqref="H38:I38">
    <cfRule type="cellIs" dxfId="10138" priority="370" operator="lessThan">
      <formula>#REF!</formula>
    </cfRule>
    <cfRule type="cellIs" dxfId="10137" priority="371" operator="lessThan">
      <formula>#REF!</formula>
    </cfRule>
  </conditionalFormatting>
  <conditionalFormatting sqref="M39">
    <cfRule type="cellIs" dxfId="10136" priority="368" operator="lessThan">
      <formula>#REF!</formula>
    </cfRule>
  </conditionalFormatting>
  <conditionalFormatting sqref="R21">
    <cfRule type="cellIs" dxfId="10135" priority="365" operator="lessThan">
      <formula>#REF!</formula>
    </cfRule>
  </conditionalFormatting>
  <conditionalFormatting sqref="R11:S11">
    <cfRule type="cellIs" dxfId="10134" priority="364" operator="lessThan">
      <formula>#REF!</formula>
    </cfRule>
  </conditionalFormatting>
  <conditionalFormatting sqref="R12:S12">
    <cfRule type="cellIs" dxfId="10133" priority="363" operator="lessThan">
      <formula>#REF!</formula>
    </cfRule>
  </conditionalFormatting>
  <conditionalFormatting sqref="R20">
    <cfRule type="cellIs" dxfId="10132" priority="366" operator="lessThan">
      <formula>#REF!</formula>
    </cfRule>
    <cfRule type="cellIs" dxfId="10131" priority="367" operator="lessThan">
      <formula>#REF!</formula>
    </cfRule>
  </conditionalFormatting>
  <conditionalFormatting sqref="R30">
    <cfRule type="cellIs" dxfId="10130" priority="360" operator="lessThan">
      <formula>#REF!</formula>
    </cfRule>
  </conditionalFormatting>
  <conditionalFormatting sqref="R29">
    <cfRule type="cellIs" dxfId="10129" priority="361" operator="lessThan">
      <formula>#REF!</formula>
    </cfRule>
    <cfRule type="cellIs" dxfId="10128" priority="362" operator="lessThan">
      <formula>#REF!</formula>
    </cfRule>
  </conditionalFormatting>
  <conditionalFormatting sqref="R39">
    <cfRule type="cellIs" dxfId="10127" priority="359" operator="lessThan">
      <formula>#REF!</formula>
    </cfRule>
  </conditionalFormatting>
  <conditionalFormatting sqref="M9:N9">
    <cfRule type="cellIs" dxfId="10126" priority="357" operator="lessThan">
      <formula>#REF!</formula>
    </cfRule>
    <cfRule type="cellIs" dxfId="10125" priority="358" operator="greaterThan">
      <formula>#REF!</formula>
    </cfRule>
  </conditionalFormatting>
  <conditionalFormatting sqref="R9:S9">
    <cfRule type="cellIs" dxfId="10124" priority="355" operator="lessThan">
      <formula>#REF!</formula>
    </cfRule>
    <cfRule type="cellIs" dxfId="10123" priority="356" operator="greaterThan">
      <formula>#REF!</formula>
    </cfRule>
  </conditionalFormatting>
  <conditionalFormatting sqref="T19 T13:T15">
    <cfRule type="cellIs" dxfId="10122" priority="354" operator="greaterThan">
      <formula>#REF!</formula>
    </cfRule>
  </conditionalFormatting>
  <conditionalFormatting sqref="W21">
    <cfRule type="cellIs" dxfId="10121" priority="351" operator="lessThan">
      <formula>#REF!</formula>
    </cfRule>
  </conditionalFormatting>
  <conditionalFormatting sqref="W11:X11">
    <cfRule type="cellIs" dxfId="10120" priority="350" operator="lessThan">
      <formula>#REF!</formula>
    </cfRule>
  </conditionalFormatting>
  <conditionalFormatting sqref="W12:X12">
    <cfRule type="cellIs" dxfId="10119" priority="349" operator="lessThan">
      <formula>#REF!</formula>
    </cfRule>
  </conditionalFormatting>
  <conditionalFormatting sqref="W20">
    <cfRule type="cellIs" dxfId="10118" priority="352" operator="lessThan">
      <formula>#REF!</formula>
    </cfRule>
    <cfRule type="cellIs" dxfId="10117" priority="353" operator="lessThan">
      <formula>#REF!</formula>
    </cfRule>
  </conditionalFormatting>
  <conditionalFormatting sqref="W30">
    <cfRule type="cellIs" dxfId="10116" priority="346" operator="lessThan">
      <formula>#REF!</formula>
    </cfRule>
  </conditionalFormatting>
  <conditionalFormatting sqref="W29">
    <cfRule type="cellIs" dxfId="10115" priority="347" operator="lessThan">
      <formula>#REF!</formula>
    </cfRule>
    <cfRule type="cellIs" dxfId="10114" priority="348" operator="lessThan">
      <formula>#REF!</formula>
    </cfRule>
  </conditionalFormatting>
  <conditionalFormatting sqref="W39">
    <cfRule type="cellIs" dxfId="10113" priority="345" operator="lessThan">
      <formula>#REF!</formula>
    </cfRule>
  </conditionalFormatting>
  <conditionalFormatting sqref="W9:X9">
    <cfRule type="cellIs" dxfId="10112" priority="343" operator="lessThan">
      <formula>#REF!</formula>
    </cfRule>
    <cfRule type="cellIs" dxfId="10111" priority="344" operator="greaterThan">
      <formula>#REF!</formula>
    </cfRule>
  </conditionalFormatting>
  <conditionalFormatting sqref="Y19 Y13:Y15 Y17">
    <cfRule type="cellIs" dxfId="10110" priority="342" operator="greaterThan">
      <formula>#REF!</formula>
    </cfRule>
  </conditionalFormatting>
  <conditionalFormatting sqref="AB21">
    <cfRule type="cellIs" dxfId="10109" priority="339" operator="lessThan">
      <formula>#REF!</formula>
    </cfRule>
  </conditionalFormatting>
  <conditionalFormatting sqref="AB11:AC11">
    <cfRule type="cellIs" dxfId="10108" priority="338" operator="lessThan">
      <formula>#REF!</formula>
    </cfRule>
  </conditionalFormatting>
  <conditionalFormatting sqref="AB12:AC12">
    <cfRule type="cellIs" dxfId="10107" priority="337" operator="lessThan">
      <formula>#REF!</formula>
    </cfRule>
  </conditionalFormatting>
  <conditionalFormatting sqref="AB20">
    <cfRule type="cellIs" dxfId="10106" priority="340" operator="lessThan">
      <formula>#REF!</formula>
    </cfRule>
    <cfRule type="cellIs" dxfId="10105" priority="341" operator="lessThan">
      <formula>#REF!</formula>
    </cfRule>
  </conditionalFormatting>
  <conditionalFormatting sqref="AB30">
    <cfRule type="cellIs" dxfId="10104" priority="334" operator="lessThan">
      <formula>#REF!</formula>
    </cfRule>
  </conditionalFormatting>
  <conditionalFormatting sqref="AB29">
    <cfRule type="cellIs" dxfId="10103" priority="335" operator="lessThan">
      <formula>#REF!</formula>
    </cfRule>
    <cfRule type="cellIs" dxfId="10102" priority="336" operator="lessThan">
      <formula>#REF!</formula>
    </cfRule>
  </conditionalFormatting>
  <conditionalFormatting sqref="AB39">
    <cfRule type="cellIs" dxfId="10101" priority="333" operator="lessThan">
      <formula>#REF!</formula>
    </cfRule>
  </conditionalFormatting>
  <conditionalFormatting sqref="AB9:AC9">
    <cfRule type="cellIs" dxfId="10100" priority="331" operator="lessThan">
      <formula>#REF!</formula>
    </cfRule>
    <cfRule type="cellIs" dxfId="10099" priority="332" operator="greaterThan">
      <formula>#REF!</formula>
    </cfRule>
  </conditionalFormatting>
  <conditionalFormatting sqref="AD19 AD13 AD17 AD15">
    <cfRule type="cellIs" dxfId="10098" priority="330" operator="greaterThan">
      <formula>#REF!</formula>
    </cfRule>
  </conditionalFormatting>
  <conditionalFormatting sqref="AG21">
    <cfRule type="cellIs" dxfId="10097" priority="327" operator="lessThan">
      <formula>#REF!</formula>
    </cfRule>
  </conditionalFormatting>
  <conditionalFormatting sqref="AG11:AH11">
    <cfRule type="cellIs" dxfId="10096" priority="326" operator="lessThan">
      <formula>#REF!</formula>
    </cfRule>
  </conditionalFormatting>
  <conditionalFormatting sqref="AG12:AH12">
    <cfRule type="cellIs" dxfId="10095" priority="325" operator="lessThan">
      <formula>#REF!</formula>
    </cfRule>
  </conditionalFormatting>
  <conditionalFormatting sqref="AG20">
    <cfRule type="cellIs" dxfId="10094" priority="328" operator="lessThan">
      <formula>#REF!</formula>
    </cfRule>
    <cfRule type="cellIs" dxfId="10093" priority="329" operator="lessThan">
      <formula>#REF!</formula>
    </cfRule>
  </conditionalFormatting>
  <conditionalFormatting sqref="AG30">
    <cfRule type="cellIs" dxfId="10092" priority="322" operator="lessThan">
      <formula>#REF!</formula>
    </cfRule>
  </conditionalFormatting>
  <conditionalFormatting sqref="AG29">
    <cfRule type="cellIs" dxfId="10091" priority="323" operator="lessThan">
      <formula>#REF!</formula>
    </cfRule>
    <cfRule type="cellIs" dxfId="10090" priority="324" operator="lessThan">
      <formula>#REF!</formula>
    </cfRule>
  </conditionalFormatting>
  <conditionalFormatting sqref="AG39">
    <cfRule type="cellIs" dxfId="10089" priority="321" operator="lessThan">
      <formula>#REF!</formula>
    </cfRule>
  </conditionalFormatting>
  <conditionalFormatting sqref="AG9:AH9">
    <cfRule type="cellIs" dxfId="10088" priority="319" operator="lessThan">
      <formula>#REF!</formula>
    </cfRule>
    <cfRule type="cellIs" dxfId="10087" priority="320" operator="greaterThan">
      <formula>#REF!</formula>
    </cfRule>
  </conditionalFormatting>
  <conditionalFormatting sqref="AD14">
    <cfRule type="cellIs" dxfId="10086" priority="318" operator="greaterThan">
      <formula>#REF!</formula>
    </cfRule>
  </conditionalFormatting>
  <conditionalFormatting sqref="E14:G15 E17:G17 E19:G19">
    <cfRule type="cellIs" dxfId="10085" priority="317" operator="greaterThan">
      <formula>#REF!</formula>
    </cfRule>
  </conditionalFormatting>
  <conditionalFormatting sqref="J19:L19 J14:L15 K17:L17">
    <cfRule type="cellIs" dxfId="10084" priority="316" operator="greaterThan">
      <formula>#REF!</formula>
    </cfRule>
  </conditionalFormatting>
  <conditionalFormatting sqref="J17">
    <cfRule type="cellIs" dxfId="10083" priority="315" operator="greaterThan">
      <formula>#REF!</formula>
    </cfRule>
  </conditionalFormatting>
  <conditionalFormatting sqref="O17">
    <cfRule type="cellIs" dxfId="10082" priority="314" operator="greaterThan">
      <formula>#REF!</formula>
    </cfRule>
  </conditionalFormatting>
  <conditionalFormatting sqref="K18:L18">
    <cfRule type="cellIs" dxfId="10081" priority="313" operator="greaterThan">
      <formula>#REF!</formula>
    </cfRule>
  </conditionalFormatting>
  <conditionalFormatting sqref="T17">
    <cfRule type="cellIs" dxfId="10080" priority="312" operator="greaterThan">
      <formula>#REF!</formula>
    </cfRule>
  </conditionalFormatting>
  <conditionalFormatting sqref="T18">
    <cfRule type="cellIs" dxfId="10079" priority="311" operator="greaterThan">
      <formula>#REF!</formula>
    </cfRule>
  </conditionalFormatting>
  <conditionalFormatting sqref="P13:Q13">
    <cfRule type="cellIs" dxfId="10078" priority="310" operator="greaterThan">
      <formula>#REF!</formula>
    </cfRule>
  </conditionalFormatting>
  <conditionalFormatting sqref="P19:Q19 P14:Q15 P17:Q17">
    <cfRule type="cellIs" dxfId="10077" priority="309" operator="greaterThan">
      <formula>#REF!</formula>
    </cfRule>
  </conditionalFormatting>
  <conditionalFormatting sqref="Q18">
    <cfRule type="cellIs" dxfId="10076" priority="308" operator="greaterThan">
      <formula>#REF!</formula>
    </cfRule>
  </conditionalFormatting>
  <conditionalFormatting sqref="U13:V13">
    <cfRule type="cellIs" dxfId="10075" priority="307" operator="greaterThan">
      <formula>#REF!</formula>
    </cfRule>
  </conditionalFormatting>
  <conditionalFormatting sqref="U19:V19 U14:V15 U17:V17">
    <cfRule type="cellIs" dxfId="10074" priority="306" operator="greaterThan">
      <formula>#REF!</formula>
    </cfRule>
  </conditionalFormatting>
  <conditionalFormatting sqref="U18:V18">
    <cfRule type="cellIs" dxfId="10073" priority="305" operator="greaterThan">
      <formula>#REF!</formula>
    </cfRule>
  </conditionalFormatting>
  <conditionalFormatting sqref="Z13:AA13">
    <cfRule type="cellIs" dxfId="10072" priority="304" operator="greaterThan">
      <formula>#REF!</formula>
    </cfRule>
  </conditionalFormatting>
  <conditionalFormatting sqref="Z19:AA19 Z14:AA15 Z17:AA17">
    <cfRule type="cellIs" dxfId="10071" priority="303" operator="greaterThan">
      <formula>#REF!</formula>
    </cfRule>
  </conditionalFormatting>
  <conditionalFormatting sqref="Z18:AA18">
    <cfRule type="cellIs" dxfId="10070" priority="302" operator="greaterThan">
      <formula>#REF!</formula>
    </cfRule>
  </conditionalFormatting>
  <conditionalFormatting sqref="AE13:AF13">
    <cfRule type="cellIs" dxfId="10069" priority="301" operator="greaterThan">
      <formula>#REF!</formula>
    </cfRule>
  </conditionalFormatting>
  <conditionalFormatting sqref="AE19:AF19 AE14:AF15 AE17:AF17">
    <cfRule type="cellIs" dxfId="10068" priority="300" operator="greaterThan">
      <formula>#REF!</formula>
    </cfRule>
  </conditionalFormatting>
  <conditionalFormatting sqref="AE18:AF18">
    <cfRule type="cellIs" dxfId="10067" priority="299" operator="greaterThan">
      <formula>#REF!</formula>
    </cfRule>
  </conditionalFormatting>
  <conditionalFormatting sqref="O18">
    <cfRule type="cellIs" dxfId="10066" priority="298" operator="greaterThan">
      <formula>#REF!</formula>
    </cfRule>
  </conditionalFormatting>
  <conditionalFormatting sqref="P18">
    <cfRule type="cellIs" dxfId="10065" priority="297" operator="greaterThan">
      <formula>#REF!</formula>
    </cfRule>
  </conditionalFormatting>
  <conditionalFormatting sqref="J18">
    <cfRule type="cellIs" dxfId="10064" priority="296" operator="greaterThan">
      <formula>#REF!</formula>
    </cfRule>
  </conditionalFormatting>
  <conditionalFormatting sqref="M38">
    <cfRule type="cellIs" dxfId="10063" priority="294" operator="lessThan">
      <formula>#REF!</formula>
    </cfRule>
    <cfRule type="cellIs" dxfId="10062" priority="295" operator="lessThan">
      <formula>#REF!</formula>
    </cfRule>
  </conditionalFormatting>
  <conditionalFormatting sqref="R38">
    <cfRule type="cellIs" dxfId="10061" priority="292" operator="lessThan">
      <formula>#REF!</formula>
    </cfRule>
    <cfRule type="cellIs" dxfId="10060" priority="293" operator="lessThan">
      <formula>#REF!</formula>
    </cfRule>
  </conditionalFormatting>
  <conditionalFormatting sqref="W38">
    <cfRule type="cellIs" dxfId="10059" priority="290" operator="lessThan">
      <formula>#REF!</formula>
    </cfRule>
    <cfRule type="cellIs" dxfId="10058" priority="291" operator="lessThan">
      <formula>#REF!</formula>
    </cfRule>
  </conditionalFormatting>
  <conditionalFormatting sqref="AB38">
    <cfRule type="cellIs" dxfId="10057" priority="288" operator="lessThan">
      <formula>#REF!</formula>
    </cfRule>
    <cfRule type="cellIs" dxfId="10056" priority="289" operator="lessThan">
      <formula>#REF!</formula>
    </cfRule>
  </conditionalFormatting>
  <conditionalFormatting sqref="AG38">
    <cfRule type="cellIs" dxfId="10055" priority="286" operator="lessThan">
      <formula>#REF!</formula>
    </cfRule>
    <cfRule type="cellIs" dxfId="10054" priority="287" operator="lessThan">
      <formula>#REF!</formula>
    </cfRule>
  </conditionalFormatting>
  <conditionalFormatting sqref="N10">
    <cfRule type="cellIs" dxfId="10053" priority="285" operator="lessThan">
      <formula>#REF!</formula>
    </cfRule>
  </conditionalFormatting>
  <conditionalFormatting sqref="S10">
    <cfRule type="cellIs" dxfId="10052" priority="284" operator="lessThan">
      <formula>#REF!</formula>
    </cfRule>
  </conditionalFormatting>
  <conditionalFormatting sqref="X10">
    <cfRule type="cellIs" dxfId="10051" priority="283" operator="lessThan">
      <formula>#REF!</formula>
    </cfRule>
  </conditionalFormatting>
  <conditionalFormatting sqref="AC10">
    <cfRule type="cellIs" dxfId="10050" priority="282" operator="lessThan">
      <formula>#REF!</formula>
    </cfRule>
  </conditionalFormatting>
  <conditionalFormatting sqref="AH10">
    <cfRule type="cellIs" dxfId="10049" priority="281" operator="lessThan">
      <formula>#REF!</formula>
    </cfRule>
  </conditionalFormatting>
  <conditionalFormatting sqref="AI19 AI13 AI17 AI15">
    <cfRule type="cellIs" dxfId="10048" priority="280" operator="greaterThan">
      <formula>#REF!</formula>
    </cfRule>
  </conditionalFormatting>
  <conditionalFormatting sqref="AL21">
    <cfRule type="cellIs" dxfId="10047" priority="277" operator="lessThan">
      <formula>#REF!</formula>
    </cfRule>
  </conditionalFormatting>
  <conditionalFormatting sqref="AL11:AM11">
    <cfRule type="cellIs" dxfId="10046" priority="276" operator="lessThan">
      <formula>#REF!</formula>
    </cfRule>
  </conditionalFormatting>
  <conditionalFormatting sqref="AL12:AM12">
    <cfRule type="cellIs" dxfId="10045" priority="275" operator="lessThan">
      <formula>#REF!</formula>
    </cfRule>
  </conditionalFormatting>
  <conditionalFormatting sqref="AL20">
    <cfRule type="cellIs" dxfId="10044" priority="278" operator="lessThan">
      <formula>#REF!</formula>
    </cfRule>
    <cfRule type="cellIs" dxfId="10043" priority="279" operator="lessThan">
      <formula>#REF!</formula>
    </cfRule>
  </conditionalFormatting>
  <conditionalFormatting sqref="AL30">
    <cfRule type="cellIs" dxfId="10042" priority="272" operator="lessThan">
      <formula>#REF!</formula>
    </cfRule>
  </conditionalFormatting>
  <conditionalFormatting sqref="AL29">
    <cfRule type="cellIs" dxfId="10041" priority="273" operator="lessThan">
      <formula>#REF!</formula>
    </cfRule>
    <cfRule type="cellIs" dxfId="10040" priority="274" operator="lessThan">
      <formula>#REF!</formula>
    </cfRule>
  </conditionalFormatting>
  <conditionalFormatting sqref="AL39">
    <cfRule type="cellIs" dxfId="10039" priority="271" operator="lessThan">
      <formula>#REF!</formula>
    </cfRule>
  </conditionalFormatting>
  <conditionalFormatting sqref="AL9:AM9">
    <cfRule type="cellIs" dxfId="10038" priority="269" operator="lessThan">
      <formula>#REF!</formula>
    </cfRule>
    <cfRule type="cellIs" dxfId="10037" priority="270" operator="greaterThan">
      <formula>#REF!</formula>
    </cfRule>
  </conditionalFormatting>
  <conditionalFormatting sqref="AI14">
    <cfRule type="cellIs" dxfId="10036" priority="268" operator="greaterThan">
      <formula>#REF!</formula>
    </cfRule>
  </conditionalFormatting>
  <conditionalFormatting sqref="AJ13:AK13">
    <cfRule type="cellIs" dxfId="10035" priority="267" operator="greaterThan">
      <formula>#REF!</formula>
    </cfRule>
  </conditionalFormatting>
  <conditionalFormatting sqref="AJ19:AK19 AJ14:AK15 AJ17:AK17">
    <cfRule type="cellIs" dxfId="10034" priority="266" operator="greaterThan">
      <formula>#REF!</formula>
    </cfRule>
  </conditionalFormatting>
  <conditionalFormatting sqref="AJ18:AK18">
    <cfRule type="cellIs" dxfId="10033" priority="265" operator="greaterThan">
      <formula>#REF!</formula>
    </cfRule>
  </conditionalFormatting>
  <conditionalFormatting sqref="AL38">
    <cfRule type="cellIs" dxfId="10032" priority="263" operator="lessThan">
      <formula>#REF!</formula>
    </cfRule>
    <cfRule type="cellIs" dxfId="10031" priority="264" operator="lessThan">
      <formula>#REF!</formula>
    </cfRule>
  </conditionalFormatting>
  <conditionalFormatting sqref="AM10">
    <cfRule type="cellIs" dxfId="10030" priority="262" operator="lessThan">
      <formula>#REF!</formula>
    </cfRule>
  </conditionalFormatting>
  <conditionalFormatting sqref="AN19 AN13 AN17 AN15">
    <cfRule type="cellIs" dxfId="10029" priority="261" operator="greaterThan">
      <formula>#REF!</formula>
    </cfRule>
  </conditionalFormatting>
  <conditionalFormatting sqref="AQ21">
    <cfRule type="cellIs" dxfId="10028" priority="258" operator="lessThan">
      <formula>#REF!</formula>
    </cfRule>
  </conditionalFormatting>
  <conditionalFormatting sqref="AQ11:AR11">
    <cfRule type="cellIs" dxfId="10027" priority="257" operator="lessThan">
      <formula>#REF!</formula>
    </cfRule>
  </conditionalFormatting>
  <conditionalFormatting sqref="AQ12:AR12">
    <cfRule type="cellIs" dxfId="10026" priority="256" operator="lessThan">
      <formula>#REF!</formula>
    </cfRule>
  </conditionalFormatting>
  <conditionalFormatting sqref="AQ20">
    <cfRule type="cellIs" dxfId="10025" priority="259" operator="lessThan">
      <formula>#REF!</formula>
    </cfRule>
    <cfRule type="cellIs" dxfId="10024" priority="260" operator="lessThan">
      <formula>#REF!</formula>
    </cfRule>
  </conditionalFormatting>
  <conditionalFormatting sqref="AQ30">
    <cfRule type="cellIs" dxfId="10023" priority="253" operator="lessThan">
      <formula>#REF!</formula>
    </cfRule>
  </conditionalFormatting>
  <conditionalFormatting sqref="AQ29">
    <cfRule type="cellIs" dxfId="10022" priority="254" operator="lessThan">
      <formula>#REF!</formula>
    </cfRule>
    <cfRule type="cellIs" dxfId="10021" priority="255" operator="lessThan">
      <formula>#REF!</formula>
    </cfRule>
  </conditionalFormatting>
  <conditionalFormatting sqref="AQ39">
    <cfRule type="cellIs" dxfId="10020" priority="252" operator="lessThan">
      <formula>#REF!</formula>
    </cfRule>
  </conditionalFormatting>
  <conditionalFormatting sqref="AQ9:AR9">
    <cfRule type="cellIs" dxfId="10019" priority="250" operator="lessThan">
      <formula>#REF!</formula>
    </cfRule>
    <cfRule type="cellIs" dxfId="10018" priority="251" operator="greaterThan">
      <formula>#REF!</formula>
    </cfRule>
  </conditionalFormatting>
  <conditionalFormatting sqref="AN14">
    <cfRule type="cellIs" dxfId="10017" priority="249" operator="greaterThan">
      <formula>#REF!</formula>
    </cfRule>
  </conditionalFormatting>
  <conditionalFormatting sqref="AO13:AP13">
    <cfRule type="cellIs" dxfId="10016" priority="248" operator="greaterThan">
      <formula>#REF!</formula>
    </cfRule>
  </conditionalFormatting>
  <conditionalFormatting sqref="AO19:AP19 AO14:AP15 AO17:AP17">
    <cfRule type="cellIs" dxfId="10015" priority="247" operator="greaterThan">
      <formula>#REF!</formula>
    </cfRule>
  </conditionalFormatting>
  <conditionalFormatting sqref="AO18:AP18">
    <cfRule type="cellIs" dxfId="10014" priority="246" operator="greaterThan">
      <formula>#REF!</formula>
    </cfRule>
  </conditionalFormatting>
  <conditionalFormatting sqref="AQ38">
    <cfRule type="cellIs" dxfId="10013" priority="244" operator="lessThan">
      <formula>#REF!</formula>
    </cfRule>
    <cfRule type="cellIs" dxfId="10012" priority="245" operator="lessThan">
      <formula>#REF!</formula>
    </cfRule>
  </conditionalFormatting>
  <conditionalFormatting sqref="AR10">
    <cfRule type="cellIs" dxfId="10011" priority="243" operator="lessThan">
      <formula>#REF!</formula>
    </cfRule>
  </conditionalFormatting>
  <conditionalFormatting sqref="AS19 AS13 AS17 AS15">
    <cfRule type="cellIs" dxfId="10010" priority="242" operator="greaterThan">
      <formula>#REF!</formula>
    </cfRule>
  </conditionalFormatting>
  <conditionalFormatting sqref="AV21">
    <cfRule type="cellIs" dxfId="10009" priority="239" operator="lessThan">
      <formula>#REF!</formula>
    </cfRule>
  </conditionalFormatting>
  <conditionalFormatting sqref="AV11:AW11">
    <cfRule type="cellIs" dxfId="10008" priority="238" operator="lessThan">
      <formula>#REF!</formula>
    </cfRule>
  </conditionalFormatting>
  <conditionalFormatting sqref="AV12:AW12">
    <cfRule type="cellIs" dxfId="10007" priority="237" operator="lessThan">
      <formula>#REF!</formula>
    </cfRule>
  </conditionalFormatting>
  <conditionalFormatting sqref="AV20">
    <cfRule type="cellIs" dxfId="10006" priority="240" operator="lessThan">
      <formula>#REF!</formula>
    </cfRule>
    <cfRule type="cellIs" dxfId="10005" priority="241" operator="lessThan">
      <formula>#REF!</formula>
    </cfRule>
  </conditionalFormatting>
  <conditionalFormatting sqref="AV30">
    <cfRule type="cellIs" dxfId="10004" priority="234" operator="lessThan">
      <formula>#REF!</formula>
    </cfRule>
  </conditionalFormatting>
  <conditionalFormatting sqref="AV29">
    <cfRule type="cellIs" dxfId="10003" priority="235" operator="lessThan">
      <formula>#REF!</formula>
    </cfRule>
    <cfRule type="cellIs" dxfId="10002" priority="236" operator="lessThan">
      <formula>#REF!</formula>
    </cfRule>
  </conditionalFormatting>
  <conditionalFormatting sqref="AV39">
    <cfRule type="cellIs" dxfId="10001" priority="233" operator="lessThan">
      <formula>#REF!</formula>
    </cfRule>
  </conditionalFormatting>
  <conditionalFormatting sqref="AV9:AW9">
    <cfRule type="cellIs" dxfId="10000" priority="231" operator="lessThan">
      <formula>#REF!</formula>
    </cfRule>
    <cfRule type="cellIs" dxfId="9999" priority="232" operator="greaterThan">
      <formula>#REF!</formula>
    </cfRule>
  </conditionalFormatting>
  <conditionalFormatting sqref="AS14">
    <cfRule type="cellIs" dxfId="9998" priority="230" operator="greaterThan">
      <formula>#REF!</formula>
    </cfRule>
  </conditionalFormatting>
  <conditionalFormatting sqref="AT13:AU13">
    <cfRule type="cellIs" dxfId="9997" priority="229" operator="greaterThan">
      <formula>#REF!</formula>
    </cfRule>
  </conditionalFormatting>
  <conditionalFormatting sqref="AT19:AU19 AT14:AU15 AT17:AU17">
    <cfRule type="cellIs" dxfId="9996" priority="228" operator="greaterThan">
      <formula>#REF!</formula>
    </cfRule>
  </conditionalFormatting>
  <conditionalFormatting sqref="AT18:AU18">
    <cfRule type="cellIs" dxfId="9995" priority="227" operator="greaterThan">
      <formula>#REF!</formula>
    </cfRule>
  </conditionalFormatting>
  <conditionalFormatting sqref="AV38">
    <cfRule type="cellIs" dxfId="9994" priority="225" operator="lessThan">
      <formula>#REF!</formula>
    </cfRule>
    <cfRule type="cellIs" dxfId="9993" priority="226" operator="lessThan">
      <formula>#REF!</formula>
    </cfRule>
  </conditionalFormatting>
  <conditionalFormatting sqref="AW10">
    <cfRule type="cellIs" dxfId="9992" priority="224" operator="lessThan">
      <formula>#REF!</formula>
    </cfRule>
  </conditionalFormatting>
  <conditionalFormatting sqref="AX19 AX13 AX17 AX15">
    <cfRule type="cellIs" dxfId="9991" priority="223" operator="greaterThan">
      <formula>#REF!</formula>
    </cfRule>
  </conditionalFormatting>
  <conditionalFormatting sqref="BA21">
    <cfRule type="cellIs" dxfId="9990" priority="220" operator="lessThan">
      <formula>#REF!</formula>
    </cfRule>
  </conditionalFormatting>
  <conditionalFormatting sqref="BA11:BB11">
    <cfRule type="cellIs" dxfId="9989" priority="219" operator="lessThan">
      <formula>#REF!</formula>
    </cfRule>
  </conditionalFormatting>
  <conditionalFormatting sqref="BA12:BB12">
    <cfRule type="cellIs" dxfId="9988" priority="218" operator="lessThan">
      <formula>#REF!</formula>
    </cfRule>
  </conditionalFormatting>
  <conditionalFormatting sqref="BA20">
    <cfRule type="cellIs" dxfId="9987" priority="221" operator="lessThan">
      <formula>#REF!</formula>
    </cfRule>
    <cfRule type="cellIs" dxfId="9986" priority="222" operator="lessThan">
      <formula>#REF!</formula>
    </cfRule>
  </conditionalFormatting>
  <conditionalFormatting sqref="BA30">
    <cfRule type="cellIs" dxfId="9985" priority="215" operator="lessThan">
      <formula>#REF!</formula>
    </cfRule>
  </conditionalFormatting>
  <conditionalFormatting sqref="BA29">
    <cfRule type="cellIs" dxfId="9984" priority="216" operator="lessThan">
      <formula>#REF!</formula>
    </cfRule>
    <cfRule type="cellIs" dxfId="9983" priority="217" operator="lessThan">
      <formula>#REF!</formula>
    </cfRule>
  </conditionalFormatting>
  <conditionalFormatting sqref="BA39">
    <cfRule type="cellIs" dxfId="9982" priority="214" operator="lessThan">
      <formula>#REF!</formula>
    </cfRule>
  </conditionalFormatting>
  <conditionalFormatting sqref="BA9:BB9">
    <cfRule type="cellIs" dxfId="9981" priority="212" operator="lessThan">
      <formula>#REF!</formula>
    </cfRule>
    <cfRule type="cellIs" dxfId="9980" priority="213" operator="greaterThan">
      <formula>#REF!</formula>
    </cfRule>
  </conditionalFormatting>
  <conditionalFormatting sqref="AX14">
    <cfRule type="cellIs" dxfId="9979" priority="211" operator="greaterThan">
      <formula>#REF!</formula>
    </cfRule>
  </conditionalFormatting>
  <conditionalFormatting sqref="AY13:AZ13">
    <cfRule type="cellIs" dxfId="9978" priority="210" operator="greaterThan">
      <formula>#REF!</formula>
    </cfRule>
  </conditionalFormatting>
  <conditionalFormatting sqref="AY19:AZ19 AY14:AZ15 AY17:AZ17">
    <cfRule type="cellIs" dxfId="9977" priority="209" operator="greaterThan">
      <formula>#REF!</formula>
    </cfRule>
  </conditionalFormatting>
  <conditionalFormatting sqref="AY18:AZ18">
    <cfRule type="cellIs" dxfId="9976" priority="208" operator="greaterThan">
      <formula>#REF!</formula>
    </cfRule>
  </conditionalFormatting>
  <conditionalFormatting sqref="BA38">
    <cfRule type="cellIs" dxfId="9975" priority="206" operator="lessThan">
      <formula>#REF!</formula>
    </cfRule>
    <cfRule type="cellIs" dxfId="9974" priority="207" operator="lessThan">
      <formula>#REF!</formula>
    </cfRule>
  </conditionalFormatting>
  <conditionalFormatting sqref="BB10">
    <cfRule type="cellIs" dxfId="9973" priority="205" operator="lessThan">
      <formula>#REF!</formula>
    </cfRule>
  </conditionalFormatting>
  <conditionalFormatting sqref="BC19 BC13 BC17 BC15">
    <cfRule type="cellIs" dxfId="9972" priority="204" operator="greaterThan">
      <formula>#REF!</formula>
    </cfRule>
  </conditionalFormatting>
  <conditionalFormatting sqref="BF21">
    <cfRule type="cellIs" dxfId="9971" priority="201" operator="lessThan">
      <formula>#REF!</formula>
    </cfRule>
  </conditionalFormatting>
  <conditionalFormatting sqref="BF11">
    <cfRule type="cellIs" dxfId="9970" priority="200" operator="lessThan">
      <formula>#REF!</formula>
    </cfRule>
  </conditionalFormatting>
  <conditionalFormatting sqref="BF12">
    <cfRule type="cellIs" dxfId="9969" priority="199" operator="lessThan">
      <formula>#REF!</formula>
    </cfRule>
  </conditionalFormatting>
  <conditionalFormatting sqref="BF20">
    <cfRule type="cellIs" dxfId="9968" priority="202" operator="lessThan">
      <formula>#REF!</formula>
    </cfRule>
    <cfRule type="cellIs" dxfId="9967" priority="203" operator="lessThan">
      <formula>#REF!</formula>
    </cfRule>
  </conditionalFormatting>
  <conditionalFormatting sqref="BF30">
    <cfRule type="cellIs" dxfId="9966" priority="196" operator="lessThan">
      <formula>#REF!</formula>
    </cfRule>
  </conditionalFormatting>
  <conditionalFormatting sqref="BF29">
    <cfRule type="cellIs" dxfId="9965" priority="197" operator="lessThan">
      <formula>#REF!</formula>
    </cfRule>
    <cfRule type="cellIs" dxfId="9964" priority="198" operator="lessThan">
      <formula>#REF!</formula>
    </cfRule>
  </conditionalFormatting>
  <conditionalFormatting sqref="BF39">
    <cfRule type="cellIs" dxfId="9963" priority="195" operator="lessThan">
      <formula>#REF!</formula>
    </cfRule>
  </conditionalFormatting>
  <conditionalFormatting sqref="BF9">
    <cfRule type="cellIs" dxfId="9962" priority="193" operator="lessThan">
      <formula>#REF!</formula>
    </cfRule>
    <cfRule type="cellIs" dxfId="9961" priority="194" operator="greaterThan">
      <formula>#REF!</formula>
    </cfRule>
  </conditionalFormatting>
  <conditionalFormatting sqref="BC14">
    <cfRule type="cellIs" dxfId="9960" priority="192" operator="greaterThan">
      <formula>#REF!</formula>
    </cfRule>
  </conditionalFormatting>
  <conditionalFormatting sqref="BD13:BE13">
    <cfRule type="cellIs" dxfId="9959" priority="191" operator="greaterThan">
      <formula>#REF!</formula>
    </cfRule>
  </conditionalFormatting>
  <conditionalFormatting sqref="BD19:BE19 BD14:BE15 BD17:BE17">
    <cfRule type="cellIs" dxfId="9958" priority="190" operator="greaterThan">
      <formula>#REF!</formula>
    </cfRule>
  </conditionalFormatting>
  <conditionalFormatting sqref="BD18:BE18">
    <cfRule type="cellIs" dxfId="9957" priority="189" operator="greaterThan">
      <formula>#REF!</formula>
    </cfRule>
  </conditionalFormatting>
  <conditionalFormatting sqref="BF38">
    <cfRule type="cellIs" dxfId="9956" priority="187" operator="lessThan">
      <formula>#REF!</formula>
    </cfRule>
    <cfRule type="cellIs" dxfId="9955" priority="188" operator="lessThan">
      <formula>#REF!</formula>
    </cfRule>
  </conditionalFormatting>
  <conditionalFormatting sqref="BG11">
    <cfRule type="cellIs" dxfId="9954" priority="185" operator="lessThan">
      <formula>#REF!</formula>
    </cfRule>
  </conditionalFormatting>
  <conditionalFormatting sqref="BG12">
    <cfRule type="cellIs" dxfId="9953" priority="184" operator="lessThan">
      <formula>#REF!</formula>
    </cfRule>
  </conditionalFormatting>
  <conditionalFormatting sqref="BG9">
    <cfRule type="cellIs" dxfId="9952" priority="182" operator="lessThan">
      <formula>#REF!</formula>
    </cfRule>
    <cfRule type="cellIs" dxfId="9951" priority="183" operator="greaterThan">
      <formula>#REF!</formula>
    </cfRule>
  </conditionalFormatting>
  <conditionalFormatting sqref="BG10">
    <cfRule type="cellIs" dxfId="9950" priority="181" operator="lessThan">
      <formula>#REF!</formula>
    </cfRule>
  </conditionalFormatting>
  <conditionalFormatting sqref="N21">
    <cfRule type="cellIs" dxfId="9949" priority="178" operator="lessThan">
      <formula>#REF!</formula>
    </cfRule>
  </conditionalFormatting>
  <conditionalFormatting sqref="N20">
    <cfRule type="cellIs" dxfId="9948" priority="179" operator="lessThan">
      <formula>#REF!</formula>
    </cfRule>
    <cfRule type="cellIs" dxfId="9947" priority="180" operator="lessThan">
      <formula>#REF!</formula>
    </cfRule>
  </conditionalFormatting>
  <conditionalFormatting sqref="N30">
    <cfRule type="cellIs" dxfId="9946" priority="175" operator="lessThan">
      <formula>#REF!</formula>
    </cfRule>
  </conditionalFormatting>
  <conditionalFormatting sqref="N29">
    <cfRule type="cellIs" dxfId="9945" priority="176" operator="lessThan">
      <formula>#REF!</formula>
    </cfRule>
    <cfRule type="cellIs" dxfId="9944" priority="177" operator="lessThan">
      <formula>#REF!</formula>
    </cfRule>
  </conditionalFormatting>
  <conditionalFormatting sqref="N39">
    <cfRule type="cellIs" dxfId="9943" priority="172" operator="lessThan">
      <formula>#REF!</formula>
    </cfRule>
  </conditionalFormatting>
  <conditionalFormatting sqref="N38">
    <cfRule type="cellIs" dxfId="9942" priority="173" operator="lessThan">
      <formula>#REF!</formula>
    </cfRule>
    <cfRule type="cellIs" dxfId="9941" priority="174" operator="lessThan">
      <formula>#REF!</formula>
    </cfRule>
  </conditionalFormatting>
  <conditionalFormatting sqref="S21">
    <cfRule type="cellIs" dxfId="9940" priority="169" operator="lessThan">
      <formula>#REF!</formula>
    </cfRule>
  </conditionalFormatting>
  <conditionalFormatting sqref="S20">
    <cfRule type="cellIs" dxfId="9939" priority="170" operator="lessThan">
      <formula>#REF!</formula>
    </cfRule>
    <cfRule type="cellIs" dxfId="9938" priority="171" operator="lessThan">
      <formula>#REF!</formula>
    </cfRule>
  </conditionalFormatting>
  <conditionalFormatting sqref="S30">
    <cfRule type="cellIs" dxfId="9937" priority="166" operator="lessThan">
      <formula>#REF!</formula>
    </cfRule>
  </conditionalFormatting>
  <conditionalFormatting sqref="S29">
    <cfRule type="cellIs" dxfId="9936" priority="167" operator="lessThan">
      <formula>#REF!</formula>
    </cfRule>
    <cfRule type="cellIs" dxfId="9935" priority="168" operator="lessThan">
      <formula>#REF!</formula>
    </cfRule>
  </conditionalFormatting>
  <conditionalFormatting sqref="S39">
    <cfRule type="cellIs" dxfId="9934" priority="163" operator="lessThan">
      <formula>#REF!</formula>
    </cfRule>
  </conditionalFormatting>
  <conditionalFormatting sqref="S38">
    <cfRule type="cellIs" dxfId="9933" priority="164" operator="lessThan">
      <formula>#REF!</formula>
    </cfRule>
    <cfRule type="cellIs" dxfId="9932" priority="165" operator="lessThan">
      <formula>#REF!</formula>
    </cfRule>
  </conditionalFormatting>
  <conditionalFormatting sqref="X21">
    <cfRule type="cellIs" dxfId="9931" priority="160" operator="lessThan">
      <formula>#REF!</formula>
    </cfRule>
  </conditionalFormatting>
  <conditionalFormatting sqref="X20">
    <cfRule type="cellIs" dxfId="9930" priority="161" operator="lessThan">
      <formula>#REF!</formula>
    </cfRule>
    <cfRule type="cellIs" dxfId="9929" priority="162" operator="lessThan">
      <formula>#REF!</formula>
    </cfRule>
  </conditionalFormatting>
  <conditionalFormatting sqref="X30">
    <cfRule type="cellIs" dxfId="9928" priority="157" operator="lessThan">
      <formula>#REF!</formula>
    </cfRule>
  </conditionalFormatting>
  <conditionalFormatting sqref="X29">
    <cfRule type="cellIs" dxfId="9927" priority="158" operator="lessThan">
      <formula>#REF!</formula>
    </cfRule>
    <cfRule type="cellIs" dxfId="9926" priority="159" operator="lessThan">
      <formula>#REF!</formula>
    </cfRule>
  </conditionalFormatting>
  <conditionalFormatting sqref="X39">
    <cfRule type="cellIs" dxfId="9925" priority="154" operator="lessThan">
      <formula>#REF!</formula>
    </cfRule>
  </conditionalFormatting>
  <conditionalFormatting sqref="X38">
    <cfRule type="cellIs" dxfId="9924" priority="155" operator="lessThan">
      <formula>#REF!</formula>
    </cfRule>
    <cfRule type="cellIs" dxfId="9923" priority="156" operator="lessThan">
      <formula>#REF!</formula>
    </cfRule>
  </conditionalFormatting>
  <conditionalFormatting sqref="AC21">
    <cfRule type="cellIs" dxfId="9922" priority="151" operator="lessThan">
      <formula>#REF!</formula>
    </cfRule>
  </conditionalFormatting>
  <conditionalFormatting sqref="AC20">
    <cfRule type="cellIs" dxfId="9921" priority="152" operator="lessThan">
      <formula>#REF!</formula>
    </cfRule>
    <cfRule type="cellIs" dxfId="9920" priority="153" operator="lessThan">
      <formula>#REF!</formula>
    </cfRule>
  </conditionalFormatting>
  <conditionalFormatting sqref="AC30">
    <cfRule type="cellIs" dxfId="9919" priority="148" operator="lessThan">
      <formula>#REF!</formula>
    </cfRule>
  </conditionalFormatting>
  <conditionalFormatting sqref="AC29">
    <cfRule type="cellIs" dxfId="9918" priority="149" operator="lessThan">
      <formula>#REF!</formula>
    </cfRule>
    <cfRule type="cellIs" dxfId="9917" priority="150" operator="lessThan">
      <formula>#REF!</formula>
    </cfRule>
  </conditionalFormatting>
  <conditionalFormatting sqref="AC39">
    <cfRule type="cellIs" dxfId="9916" priority="145" operator="lessThan">
      <formula>#REF!</formula>
    </cfRule>
  </conditionalFormatting>
  <conditionalFormatting sqref="AC38">
    <cfRule type="cellIs" dxfId="9915" priority="146" operator="lessThan">
      <formula>#REF!</formula>
    </cfRule>
    <cfRule type="cellIs" dxfId="9914" priority="147" operator="lessThan">
      <formula>#REF!</formula>
    </cfRule>
  </conditionalFormatting>
  <conditionalFormatting sqref="AH21">
    <cfRule type="cellIs" dxfId="9913" priority="142" operator="lessThan">
      <formula>#REF!</formula>
    </cfRule>
  </conditionalFormatting>
  <conditionalFormatting sqref="AH20">
    <cfRule type="cellIs" dxfId="9912" priority="143" operator="lessThan">
      <formula>#REF!</formula>
    </cfRule>
    <cfRule type="cellIs" dxfId="9911" priority="144" operator="lessThan">
      <formula>#REF!</formula>
    </cfRule>
  </conditionalFormatting>
  <conditionalFormatting sqref="AH30">
    <cfRule type="cellIs" dxfId="9910" priority="139" operator="lessThan">
      <formula>#REF!</formula>
    </cfRule>
  </conditionalFormatting>
  <conditionalFormatting sqref="AH29">
    <cfRule type="cellIs" dxfId="9909" priority="140" operator="lessThan">
      <formula>#REF!</formula>
    </cfRule>
    <cfRule type="cellIs" dxfId="9908" priority="141" operator="lessThan">
      <formula>#REF!</formula>
    </cfRule>
  </conditionalFormatting>
  <conditionalFormatting sqref="AH39">
    <cfRule type="cellIs" dxfId="9907" priority="136" operator="lessThan">
      <formula>#REF!</formula>
    </cfRule>
  </conditionalFormatting>
  <conditionalFormatting sqref="AH38">
    <cfRule type="cellIs" dxfId="9906" priority="137" operator="lessThan">
      <formula>#REF!</formula>
    </cfRule>
    <cfRule type="cellIs" dxfId="9905" priority="138" operator="lessThan">
      <formula>#REF!</formula>
    </cfRule>
  </conditionalFormatting>
  <conditionalFormatting sqref="AM21">
    <cfRule type="cellIs" dxfId="9904" priority="133" operator="lessThan">
      <formula>#REF!</formula>
    </cfRule>
  </conditionalFormatting>
  <conditionalFormatting sqref="AM20">
    <cfRule type="cellIs" dxfId="9903" priority="134" operator="lessThan">
      <formula>#REF!</formula>
    </cfRule>
    <cfRule type="cellIs" dxfId="9902" priority="135" operator="lessThan">
      <formula>#REF!</formula>
    </cfRule>
  </conditionalFormatting>
  <conditionalFormatting sqref="AM30">
    <cfRule type="cellIs" dxfId="9901" priority="130" operator="lessThan">
      <formula>#REF!</formula>
    </cfRule>
  </conditionalFormatting>
  <conditionalFormatting sqref="AM29">
    <cfRule type="cellIs" dxfId="9900" priority="131" operator="lessThan">
      <formula>#REF!</formula>
    </cfRule>
    <cfRule type="cellIs" dxfId="9899" priority="132" operator="lessThan">
      <formula>#REF!</formula>
    </cfRule>
  </conditionalFormatting>
  <conditionalFormatting sqref="AM39">
    <cfRule type="cellIs" dxfId="9898" priority="127" operator="lessThan">
      <formula>#REF!</formula>
    </cfRule>
  </conditionalFormatting>
  <conditionalFormatting sqref="AM38">
    <cfRule type="cellIs" dxfId="9897" priority="128" operator="lessThan">
      <formula>#REF!</formula>
    </cfRule>
    <cfRule type="cellIs" dxfId="9896" priority="129" operator="lessThan">
      <formula>#REF!</formula>
    </cfRule>
  </conditionalFormatting>
  <conditionalFormatting sqref="AR21">
    <cfRule type="cellIs" dxfId="9895" priority="124" operator="lessThan">
      <formula>#REF!</formula>
    </cfRule>
  </conditionalFormatting>
  <conditionalFormatting sqref="AR20">
    <cfRule type="cellIs" dxfId="9894" priority="125" operator="lessThan">
      <formula>#REF!</formula>
    </cfRule>
    <cfRule type="cellIs" dxfId="9893" priority="126" operator="lessThan">
      <formula>#REF!</formula>
    </cfRule>
  </conditionalFormatting>
  <conditionalFormatting sqref="AR30">
    <cfRule type="cellIs" dxfId="9892" priority="121" operator="lessThan">
      <formula>#REF!</formula>
    </cfRule>
  </conditionalFormatting>
  <conditionalFormatting sqref="AR29">
    <cfRule type="cellIs" dxfId="9891" priority="122" operator="lessThan">
      <formula>#REF!</formula>
    </cfRule>
    <cfRule type="cellIs" dxfId="9890" priority="123" operator="lessThan">
      <formula>#REF!</formula>
    </cfRule>
  </conditionalFormatting>
  <conditionalFormatting sqref="AR39">
    <cfRule type="cellIs" dxfId="9889" priority="118" operator="lessThan">
      <formula>#REF!</formula>
    </cfRule>
  </conditionalFormatting>
  <conditionalFormatting sqref="AR38">
    <cfRule type="cellIs" dxfId="9888" priority="119" operator="lessThan">
      <formula>#REF!</formula>
    </cfRule>
    <cfRule type="cellIs" dxfId="9887" priority="120" operator="lessThan">
      <formula>#REF!</formula>
    </cfRule>
  </conditionalFormatting>
  <conditionalFormatting sqref="AW21">
    <cfRule type="cellIs" dxfId="9886" priority="115" operator="lessThan">
      <formula>#REF!</formula>
    </cfRule>
  </conditionalFormatting>
  <conditionalFormatting sqref="AW20">
    <cfRule type="cellIs" dxfId="9885" priority="116" operator="lessThan">
      <formula>#REF!</formula>
    </cfRule>
    <cfRule type="cellIs" dxfId="9884" priority="117" operator="lessThan">
      <formula>#REF!</formula>
    </cfRule>
  </conditionalFormatting>
  <conditionalFormatting sqref="AW30">
    <cfRule type="cellIs" dxfId="9883" priority="112" operator="lessThan">
      <formula>#REF!</formula>
    </cfRule>
  </conditionalFormatting>
  <conditionalFormatting sqref="AW29">
    <cfRule type="cellIs" dxfId="9882" priority="113" operator="lessThan">
      <formula>#REF!</formula>
    </cfRule>
    <cfRule type="cellIs" dxfId="9881" priority="114" operator="lessThan">
      <formula>#REF!</formula>
    </cfRule>
  </conditionalFormatting>
  <conditionalFormatting sqref="AW39">
    <cfRule type="cellIs" dxfId="9880" priority="109" operator="lessThan">
      <formula>#REF!</formula>
    </cfRule>
  </conditionalFormatting>
  <conditionalFormatting sqref="AW38">
    <cfRule type="cellIs" dxfId="9879" priority="110" operator="lessThan">
      <formula>#REF!</formula>
    </cfRule>
    <cfRule type="cellIs" dxfId="9878" priority="111" operator="lessThan">
      <formula>#REF!</formula>
    </cfRule>
  </conditionalFormatting>
  <conditionalFormatting sqref="BB21">
    <cfRule type="cellIs" dxfId="9877" priority="106" operator="lessThan">
      <formula>#REF!</formula>
    </cfRule>
  </conditionalFormatting>
  <conditionalFormatting sqref="BB20">
    <cfRule type="cellIs" dxfId="9876" priority="107" operator="lessThan">
      <formula>#REF!</formula>
    </cfRule>
    <cfRule type="cellIs" dxfId="9875" priority="108" operator="lessThan">
      <formula>#REF!</formula>
    </cfRule>
  </conditionalFormatting>
  <conditionalFormatting sqref="BB30">
    <cfRule type="cellIs" dxfId="9874" priority="103" operator="lessThan">
      <formula>#REF!</formula>
    </cfRule>
  </conditionalFormatting>
  <conditionalFormatting sqref="BB29">
    <cfRule type="cellIs" dxfId="9873" priority="104" operator="lessThan">
      <formula>#REF!</formula>
    </cfRule>
    <cfRule type="cellIs" dxfId="9872" priority="105" operator="lessThan">
      <formula>#REF!</formula>
    </cfRule>
  </conditionalFormatting>
  <conditionalFormatting sqref="BB39">
    <cfRule type="cellIs" dxfId="9871" priority="100" operator="lessThan">
      <formula>#REF!</formula>
    </cfRule>
  </conditionalFormatting>
  <conditionalFormatting sqref="BB38">
    <cfRule type="cellIs" dxfId="9870" priority="101" operator="lessThan">
      <formula>#REF!</formula>
    </cfRule>
    <cfRule type="cellIs" dxfId="9869" priority="102" operator="lessThan">
      <formula>#REF!</formula>
    </cfRule>
  </conditionalFormatting>
  <conditionalFormatting sqref="BG21">
    <cfRule type="cellIs" dxfId="9868" priority="97" operator="lessThan">
      <formula>#REF!</formula>
    </cfRule>
  </conditionalFormatting>
  <conditionalFormatting sqref="BG20">
    <cfRule type="cellIs" dxfId="9867" priority="98" operator="lessThan">
      <formula>#REF!</formula>
    </cfRule>
    <cfRule type="cellIs" dxfId="9866" priority="99" operator="lessThan">
      <formula>#REF!</formula>
    </cfRule>
  </conditionalFormatting>
  <conditionalFormatting sqref="BG30">
    <cfRule type="cellIs" dxfId="9865" priority="94" operator="lessThan">
      <formula>#REF!</formula>
    </cfRule>
  </conditionalFormatting>
  <conditionalFormatting sqref="BG29">
    <cfRule type="cellIs" dxfId="9864" priority="95" operator="lessThan">
      <formula>#REF!</formula>
    </cfRule>
    <cfRule type="cellIs" dxfId="9863" priority="96" operator="lessThan">
      <formula>#REF!</formula>
    </cfRule>
  </conditionalFormatting>
  <conditionalFormatting sqref="BG39">
    <cfRule type="cellIs" dxfId="9862" priority="91" operator="lessThan">
      <formula>#REF!</formula>
    </cfRule>
  </conditionalFormatting>
  <conditionalFormatting sqref="BG38">
    <cfRule type="cellIs" dxfId="9861" priority="92" operator="lessThan">
      <formula>#REF!</formula>
    </cfRule>
    <cfRule type="cellIs" dxfId="9860" priority="93" operator="lessThan">
      <formula>#REF!</formula>
    </cfRule>
  </conditionalFormatting>
  <conditionalFormatting sqref="BH19 BH13 BH17 BH15">
    <cfRule type="cellIs" dxfId="9859" priority="90" operator="greaterThan">
      <formula>#REF!</formula>
    </cfRule>
  </conditionalFormatting>
  <conditionalFormatting sqref="BK21">
    <cfRule type="cellIs" dxfId="9858" priority="87" operator="lessThan">
      <formula>#REF!</formula>
    </cfRule>
  </conditionalFormatting>
  <conditionalFormatting sqref="BK11">
    <cfRule type="cellIs" dxfId="9857" priority="86" operator="lessThan">
      <formula>#REF!</formula>
    </cfRule>
  </conditionalFormatting>
  <conditionalFormatting sqref="BK12">
    <cfRule type="cellIs" dxfId="9856" priority="85" operator="lessThan">
      <formula>#REF!</formula>
    </cfRule>
  </conditionalFormatting>
  <conditionalFormatting sqref="BK20">
    <cfRule type="cellIs" dxfId="9855" priority="88" operator="lessThan">
      <formula>#REF!</formula>
    </cfRule>
    <cfRule type="cellIs" dxfId="9854" priority="89" operator="lessThan">
      <formula>#REF!</formula>
    </cfRule>
  </conditionalFormatting>
  <conditionalFormatting sqref="BK30">
    <cfRule type="cellIs" dxfId="9853" priority="82" operator="lessThan">
      <formula>#REF!</formula>
    </cfRule>
  </conditionalFormatting>
  <conditionalFormatting sqref="BK29">
    <cfRule type="cellIs" dxfId="9852" priority="83" operator="lessThan">
      <formula>#REF!</formula>
    </cfRule>
    <cfRule type="cellIs" dxfId="9851" priority="84" operator="lessThan">
      <formula>#REF!</formula>
    </cfRule>
  </conditionalFormatting>
  <conditionalFormatting sqref="BK39">
    <cfRule type="cellIs" dxfId="9850" priority="81" operator="lessThan">
      <formula>#REF!</formula>
    </cfRule>
  </conditionalFormatting>
  <conditionalFormatting sqref="BK9">
    <cfRule type="cellIs" dxfId="9849" priority="79" operator="lessThan">
      <formula>#REF!</formula>
    </cfRule>
    <cfRule type="cellIs" dxfId="9848" priority="80" operator="greaterThan">
      <formula>#REF!</formula>
    </cfRule>
  </conditionalFormatting>
  <conditionalFormatting sqref="BH14">
    <cfRule type="cellIs" dxfId="9847" priority="78" operator="greaterThan">
      <formula>#REF!</formula>
    </cfRule>
  </conditionalFormatting>
  <conditionalFormatting sqref="BI13:BJ13">
    <cfRule type="cellIs" dxfId="9846" priority="77" operator="greaterThan">
      <formula>#REF!</formula>
    </cfRule>
  </conditionalFormatting>
  <conditionalFormatting sqref="BI19:BJ19 BI14:BJ15 BI17:BJ17">
    <cfRule type="cellIs" dxfId="9845" priority="76" operator="greaterThan">
      <formula>#REF!</formula>
    </cfRule>
  </conditionalFormatting>
  <conditionalFormatting sqref="BI18:BJ18">
    <cfRule type="cellIs" dxfId="9844" priority="75" operator="greaterThan">
      <formula>#REF!</formula>
    </cfRule>
  </conditionalFormatting>
  <conditionalFormatting sqref="BK38">
    <cfRule type="cellIs" dxfId="9843" priority="73" operator="lessThan">
      <formula>#REF!</formula>
    </cfRule>
    <cfRule type="cellIs" dxfId="9842" priority="74" operator="lessThan">
      <formula>#REF!</formula>
    </cfRule>
  </conditionalFormatting>
  <conditionalFormatting sqref="BL11">
    <cfRule type="cellIs" dxfId="9841" priority="71" operator="lessThan">
      <formula>#REF!</formula>
    </cfRule>
  </conditionalFormatting>
  <conditionalFormatting sqref="BL12">
    <cfRule type="cellIs" dxfId="9840" priority="70" operator="lessThan">
      <formula>#REF!</formula>
    </cfRule>
  </conditionalFormatting>
  <conditionalFormatting sqref="BL9">
    <cfRule type="cellIs" dxfId="9839" priority="68" operator="lessThan">
      <formula>#REF!</formula>
    </cfRule>
    <cfRule type="cellIs" dxfId="9838" priority="69" operator="greaterThan">
      <formula>#REF!</formula>
    </cfRule>
  </conditionalFormatting>
  <conditionalFormatting sqref="BL10">
    <cfRule type="cellIs" dxfId="9837" priority="67" operator="lessThan">
      <formula>#REF!</formula>
    </cfRule>
  </conditionalFormatting>
  <conditionalFormatting sqref="BL21">
    <cfRule type="cellIs" dxfId="9836" priority="64" operator="lessThan">
      <formula>#REF!</formula>
    </cfRule>
  </conditionalFormatting>
  <conditionalFormatting sqref="BL20">
    <cfRule type="cellIs" dxfId="9835" priority="65" operator="lessThan">
      <formula>#REF!</formula>
    </cfRule>
    <cfRule type="cellIs" dxfId="9834" priority="66" operator="lessThan">
      <formula>#REF!</formula>
    </cfRule>
  </conditionalFormatting>
  <conditionalFormatting sqref="BL30">
    <cfRule type="cellIs" dxfId="9833" priority="61" operator="lessThan">
      <formula>#REF!</formula>
    </cfRule>
  </conditionalFormatting>
  <conditionalFormatting sqref="BL29">
    <cfRule type="cellIs" dxfId="9832" priority="62" operator="lessThan">
      <formula>#REF!</formula>
    </cfRule>
    <cfRule type="cellIs" dxfId="9831" priority="63" operator="lessThan">
      <formula>#REF!</formula>
    </cfRule>
  </conditionalFormatting>
  <conditionalFormatting sqref="BL39">
    <cfRule type="cellIs" dxfId="9830" priority="58" operator="lessThan">
      <formula>#REF!</formula>
    </cfRule>
  </conditionalFormatting>
  <conditionalFormatting sqref="BL38">
    <cfRule type="cellIs" dxfId="9829" priority="59" operator="lessThan">
      <formula>#REF!</formula>
    </cfRule>
    <cfRule type="cellIs" dxfId="9828" priority="60" operator="lessThan">
      <formula>#REF!</formula>
    </cfRule>
  </conditionalFormatting>
  <conditionalFormatting sqref="BM19 BM13 BM17 BM15">
    <cfRule type="cellIs" dxfId="9827" priority="57" operator="greaterThan">
      <formula>#REF!</formula>
    </cfRule>
  </conditionalFormatting>
  <conditionalFormatting sqref="BP21">
    <cfRule type="cellIs" dxfId="9826" priority="54" operator="lessThan">
      <formula>#REF!</formula>
    </cfRule>
  </conditionalFormatting>
  <conditionalFormatting sqref="BP11">
    <cfRule type="cellIs" dxfId="9825" priority="53" operator="lessThan">
      <formula>#REF!</formula>
    </cfRule>
  </conditionalFormatting>
  <conditionalFormatting sqref="BP12">
    <cfRule type="cellIs" dxfId="9824" priority="52" operator="lessThan">
      <formula>#REF!</formula>
    </cfRule>
  </conditionalFormatting>
  <conditionalFormatting sqref="BP20">
    <cfRule type="cellIs" dxfId="9823" priority="55" operator="lessThan">
      <formula>#REF!</formula>
    </cfRule>
    <cfRule type="cellIs" dxfId="9822" priority="56" operator="lessThan">
      <formula>#REF!</formula>
    </cfRule>
  </conditionalFormatting>
  <conditionalFormatting sqref="BP30">
    <cfRule type="cellIs" dxfId="9821" priority="49" operator="lessThan">
      <formula>#REF!</formula>
    </cfRule>
  </conditionalFormatting>
  <conditionalFormatting sqref="BP29">
    <cfRule type="cellIs" dxfId="9820" priority="50" operator="lessThan">
      <formula>#REF!</formula>
    </cfRule>
    <cfRule type="cellIs" dxfId="9819" priority="51" operator="lessThan">
      <formula>#REF!</formula>
    </cfRule>
  </conditionalFormatting>
  <conditionalFormatting sqref="BP39">
    <cfRule type="cellIs" dxfId="9818" priority="48" operator="lessThan">
      <formula>#REF!</formula>
    </cfRule>
  </conditionalFormatting>
  <conditionalFormatting sqref="BP9">
    <cfRule type="cellIs" dxfId="9817" priority="46" operator="lessThan">
      <formula>#REF!</formula>
    </cfRule>
    <cfRule type="cellIs" dxfId="9816" priority="47" operator="greaterThan">
      <formula>#REF!</formula>
    </cfRule>
  </conditionalFormatting>
  <conditionalFormatting sqref="BM14">
    <cfRule type="cellIs" dxfId="9815" priority="45" operator="greaterThan">
      <formula>#REF!</formula>
    </cfRule>
  </conditionalFormatting>
  <conditionalFormatting sqref="BN13:BO13">
    <cfRule type="cellIs" dxfId="9814" priority="44" operator="greaterThan">
      <formula>#REF!</formula>
    </cfRule>
  </conditionalFormatting>
  <conditionalFormatting sqref="BN19:BO19 BN14:BO15 BN17:BO17">
    <cfRule type="cellIs" dxfId="9813" priority="43" operator="greaterThan">
      <formula>#REF!</formula>
    </cfRule>
  </conditionalFormatting>
  <conditionalFormatting sqref="BN18:BO18">
    <cfRule type="cellIs" dxfId="9812" priority="42" operator="greaterThan">
      <formula>#REF!</formula>
    </cfRule>
  </conditionalFormatting>
  <conditionalFormatting sqref="BP38">
    <cfRule type="cellIs" dxfId="9811" priority="40" operator="lessThan">
      <formula>#REF!</formula>
    </cfRule>
    <cfRule type="cellIs" dxfId="9810" priority="41" operator="lessThan">
      <formula>#REF!</formula>
    </cfRule>
  </conditionalFormatting>
  <conditionalFormatting sqref="BQ11">
    <cfRule type="cellIs" dxfId="9809" priority="38" operator="lessThan">
      <formula>#REF!</formula>
    </cfRule>
  </conditionalFormatting>
  <conditionalFormatting sqref="BQ12">
    <cfRule type="cellIs" dxfId="9808" priority="37" operator="lessThan">
      <formula>#REF!</formula>
    </cfRule>
  </conditionalFormatting>
  <conditionalFormatting sqref="BQ9">
    <cfRule type="cellIs" dxfId="9807" priority="35" operator="lessThan">
      <formula>#REF!</formula>
    </cfRule>
    <cfRule type="cellIs" dxfId="9806" priority="36" operator="greaterThan">
      <formula>#REF!</formula>
    </cfRule>
  </conditionalFormatting>
  <conditionalFormatting sqref="BQ10">
    <cfRule type="cellIs" dxfId="9805" priority="34" operator="lessThan">
      <formula>#REF!</formula>
    </cfRule>
  </conditionalFormatting>
  <conditionalFormatting sqref="BQ21">
    <cfRule type="cellIs" dxfId="9804" priority="31" operator="lessThan">
      <formula>#REF!</formula>
    </cfRule>
  </conditionalFormatting>
  <conditionalFormatting sqref="BQ20">
    <cfRule type="cellIs" dxfId="9803" priority="32" operator="lessThan">
      <formula>#REF!</formula>
    </cfRule>
    <cfRule type="cellIs" dxfId="9802" priority="33" operator="lessThan">
      <formula>#REF!</formula>
    </cfRule>
  </conditionalFormatting>
  <conditionalFormatting sqref="BQ30">
    <cfRule type="cellIs" dxfId="9801" priority="28" operator="lessThan">
      <formula>#REF!</formula>
    </cfRule>
  </conditionalFormatting>
  <conditionalFormatting sqref="BQ29">
    <cfRule type="cellIs" dxfId="9800" priority="29" operator="lessThan">
      <formula>#REF!</formula>
    </cfRule>
    <cfRule type="cellIs" dxfId="9799" priority="30" operator="lessThan">
      <formula>#REF!</formula>
    </cfRule>
  </conditionalFormatting>
  <conditionalFormatting sqref="BQ39">
    <cfRule type="cellIs" dxfId="9798" priority="25" operator="lessThan">
      <formula>#REF!</formula>
    </cfRule>
  </conditionalFormatting>
  <conditionalFormatting sqref="BQ38">
    <cfRule type="cellIs" dxfId="9797" priority="26" operator="lessThan">
      <formula>#REF!</formula>
    </cfRule>
    <cfRule type="cellIs" dxfId="9796" priority="27" operator="lessThan">
      <formula>#REF!</formula>
    </cfRule>
  </conditionalFormatting>
  <conditionalFormatting sqref="M10">
    <cfRule type="cellIs" dxfId="9795" priority="12" operator="lessThan">
      <formula>#REF!</formula>
    </cfRule>
  </conditionalFormatting>
  <conditionalFormatting sqref="R10">
    <cfRule type="cellIs" dxfId="9794" priority="11" operator="lessThan">
      <formula>#REF!</formula>
    </cfRule>
  </conditionalFormatting>
  <conditionalFormatting sqref="W10">
    <cfRule type="cellIs" dxfId="9793" priority="10" operator="lessThan">
      <formula>#REF!</formula>
    </cfRule>
  </conditionalFormatting>
  <conditionalFormatting sqref="AB10">
    <cfRule type="cellIs" dxfId="9792" priority="9" operator="lessThan">
      <formula>#REF!</formula>
    </cfRule>
  </conditionalFormatting>
  <conditionalFormatting sqref="AG10">
    <cfRule type="cellIs" dxfId="9791" priority="8" operator="lessThan">
      <formula>#REF!</formula>
    </cfRule>
  </conditionalFormatting>
  <conditionalFormatting sqref="AL10">
    <cfRule type="cellIs" dxfId="9790" priority="7" operator="lessThan">
      <formula>#REF!</formula>
    </cfRule>
  </conditionalFormatting>
  <conditionalFormatting sqref="AQ10">
    <cfRule type="cellIs" dxfId="9789" priority="6" operator="lessThan">
      <formula>#REF!</formula>
    </cfRule>
  </conditionalFormatting>
  <conditionalFormatting sqref="AV10">
    <cfRule type="cellIs" dxfId="9788" priority="5" operator="lessThan">
      <formula>#REF!</formula>
    </cfRule>
  </conditionalFormatting>
  <conditionalFormatting sqref="BA10">
    <cfRule type="cellIs" dxfId="9787" priority="4" operator="lessThan">
      <formula>#REF!</formula>
    </cfRule>
  </conditionalFormatting>
  <conditionalFormatting sqref="BF10">
    <cfRule type="cellIs" dxfId="9786" priority="3" operator="lessThan">
      <formula>#REF!</formula>
    </cfRule>
  </conditionalFormatting>
  <conditionalFormatting sqref="BK10">
    <cfRule type="cellIs" dxfId="9785" priority="2" operator="lessThan">
      <formula>#REF!</formula>
    </cfRule>
  </conditionalFormatting>
  <conditionalFormatting sqref="BP10">
    <cfRule type="cellIs" dxfId="9784" priority="1" operator="lessThan">
      <formula>#REF!</formula>
    </cfRule>
  </conditionalFormatting>
  <pageMargins left="0.7" right="0.7" top="0.75" bottom="0.75" header="0.3" footer="0.3"/>
  <pageSetup paperSize="9" orientation="portrait" r:id="rId1"/>
  <headerFooter>
    <oddHeader>&amp;C&amp;G</oddHeader>
  </headerFooter>
  <legacyDrawingHF r:id="rId2"/>
  <picture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9FFCC"/>
  </sheetPr>
  <dimension ref="A1:BQ94"/>
  <sheetViews>
    <sheetView zoomScale="70" zoomScaleNormal="70" workbookViewId="0">
      <pane xSplit="3" ySplit="10" topLeftCell="D11" activePane="bottomRight" state="frozenSplit"/>
      <selection activeCell="Y80" sqref="Y80"/>
      <selection pane="topRight" activeCell="Y80" sqref="Y80"/>
      <selection pane="bottomLeft" activeCell="Y80" sqref="Y80"/>
      <selection pane="bottomRight" activeCell="T31" sqref="T31"/>
    </sheetView>
  </sheetViews>
  <sheetFormatPr defaultRowHeight="16.5" x14ac:dyDescent="0.15"/>
  <cols>
    <col min="1" max="1" width="21" style="97" customWidth="1"/>
    <col min="2" max="2" width="15" style="97" customWidth="1"/>
    <col min="3" max="4" width="11.25" style="97" customWidth="1"/>
    <col min="5" max="5" width="38.5" style="97" customWidth="1"/>
    <col min="6" max="7" width="10.625" style="97" customWidth="1"/>
    <col min="8" max="9" width="13.625" style="97" customWidth="1"/>
    <col min="10" max="10" width="44.5" style="97" customWidth="1"/>
    <col min="11" max="12" width="12.25" style="97" customWidth="1"/>
    <col min="13" max="14" width="11.875" style="97" customWidth="1"/>
    <col min="15" max="15" width="38.25" style="97" customWidth="1"/>
    <col min="16" max="17" width="12.25" style="97" customWidth="1"/>
    <col min="18" max="19" width="11.875" style="97" customWidth="1"/>
    <col min="20" max="20" width="31.625" style="97" customWidth="1"/>
    <col min="21" max="22" width="12.625" style="97" customWidth="1"/>
    <col min="23" max="24" width="11.875" style="97" customWidth="1"/>
    <col min="25" max="25" width="31.625" style="97" customWidth="1"/>
    <col min="26" max="27" width="9.125" style="97" bestFit="1" customWidth="1"/>
    <col min="28" max="28" width="9.625" style="97" bestFit="1" customWidth="1"/>
    <col min="29" max="29" width="9.625" style="97" customWidth="1"/>
    <col min="30" max="30" width="31.625" style="97" customWidth="1"/>
    <col min="31" max="32" width="9.125" style="97" bestFit="1" customWidth="1"/>
    <col min="33" max="33" width="9.625" style="97" bestFit="1" customWidth="1"/>
    <col min="34" max="34" width="9.625" style="97" customWidth="1"/>
    <col min="35" max="35" width="31.625" style="97" customWidth="1"/>
    <col min="36" max="37" width="9.125" style="97" bestFit="1" customWidth="1"/>
    <col min="38" max="38" width="9.625" style="97" bestFit="1" customWidth="1"/>
    <col min="39" max="39" width="9.625" style="97" customWidth="1"/>
    <col min="40" max="40" width="31.625" style="97" customWidth="1"/>
    <col min="41" max="42" width="9.125" style="97" bestFit="1" customWidth="1"/>
    <col min="43" max="43" width="9.625" style="97" bestFit="1" customWidth="1"/>
    <col min="44" max="44" width="9.625" style="97" customWidth="1"/>
    <col min="45" max="45" width="31.625" style="97" customWidth="1"/>
    <col min="46" max="47" width="9.125" style="97" bestFit="1" customWidth="1"/>
    <col min="48" max="48" width="9.625" style="97" bestFit="1" customWidth="1"/>
    <col min="49" max="49" width="9.625" style="97" customWidth="1"/>
    <col min="50" max="50" width="31.625" style="97" customWidth="1"/>
    <col min="51" max="52" width="9.125" style="97" bestFit="1" customWidth="1"/>
    <col min="53" max="53" width="9.625" style="97" bestFit="1" customWidth="1"/>
    <col min="54" max="54" width="9.625" style="97" customWidth="1"/>
    <col min="55" max="55" width="31.625" style="97" customWidth="1"/>
    <col min="56" max="57" width="9.125" style="97" bestFit="1" customWidth="1"/>
    <col min="58" max="58" width="9.625" style="97" bestFit="1" customWidth="1"/>
    <col min="59" max="59" width="9.625" style="97" customWidth="1"/>
    <col min="60" max="60" width="43.875" style="97" customWidth="1"/>
    <col min="61" max="62" width="9" style="97"/>
    <col min="63" max="63" width="15.125" style="97" customWidth="1"/>
    <col min="64" max="64" width="9" style="97"/>
    <col min="65" max="65" width="48.125" style="97" customWidth="1"/>
    <col min="66" max="67" width="9" style="97"/>
    <col min="68" max="68" width="16" style="97" customWidth="1"/>
    <col min="69" max="16384" width="9" style="97"/>
  </cols>
  <sheetData>
    <row r="1" spans="1:69" x14ac:dyDescent="0.15">
      <c r="B1" s="175" t="str">
        <f>VLOOKUP(A5,'PMC数据辅助&amp;月良率预估'!$AR$3:$AS$130,2,0)</f>
        <v>LTPS手机</v>
      </c>
      <c r="C1" s="177"/>
      <c r="E1" s="97" t="s">
        <v>474</v>
      </c>
      <c r="AI1" s="166"/>
      <c r="AJ1" s="166"/>
      <c r="AK1" s="166"/>
      <c r="AL1" s="166"/>
      <c r="AM1" s="166"/>
      <c r="AN1" s="166"/>
      <c r="AO1" s="166"/>
      <c r="AP1" s="166"/>
      <c r="AQ1" s="166"/>
      <c r="AR1" s="166"/>
      <c r="AS1" s="166"/>
      <c r="AT1" s="166"/>
      <c r="AU1" s="166"/>
      <c r="AV1" s="166"/>
      <c r="AW1" s="166"/>
      <c r="AX1" s="166"/>
      <c r="AY1" s="166"/>
      <c r="AZ1" s="166"/>
      <c r="BA1" s="166"/>
      <c r="BB1" s="166"/>
      <c r="BC1" s="166"/>
      <c r="BD1" s="166"/>
    </row>
    <row r="2" spans="1:69" x14ac:dyDescent="0.15">
      <c r="A2" s="232">
        <f>VLOOKUP(A5,切数!$C:$J,8,0)</f>
        <v>95</v>
      </c>
      <c r="B2" s="580" t="s">
        <v>27</v>
      </c>
      <c r="C2" s="580"/>
      <c r="D2" s="581" t="s">
        <v>553</v>
      </c>
      <c r="E2" s="583" t="s">
        <v>41</v>
      </c>
      <c r="F2" s="583"/>
      <c r="G2" s="583"/>
      <c r="H2" s="583"/>
      <c r="I2" s="583"/>
      <c r="J2" s="583"/>
      <c r="K2" s="583"/>
      <c r="L2" s="583"/>
      <c r="M2" s="583"/>
      <c r="N2" s="30"/>
      <c r="O2" s="30"/>
      <c r="P2" s="30"/>
      <c r="Q2" s="30"/>
      <c r="R2" s="30"/>
      <c r="S2" s="30"/>
    </row>
    <row r="3" spans="1:69" x14ac:dyDescent="0.15">
      <c r="A3" s="232" t="s">
        <v>469</v>
      </c>
      <c r="B3" s="231"/>
      <c r="C3" s="231"/>
      <c r="D3" s="582"/>
      <c r="E3" s="1" t="str">
        <f>_xlfn.IFNA(VLOOKUP($A$5&amp;E$4,'PMC数据辅助&amp;月良率预估'!$B$2:$G$1000,2,0),"")</f>
        <v>M02</v>
      </c>
      <c r="F3" s="567"/>
      <c r="G3" s="567"/>
      <c r="H3" s="567"/>
      <c r="I3" s="568"/>
      <c r="J3" s="1" t="str">
        <f>_xlfn.IFNA(VLOOKUP($A$5&amp;J$4,'PMC数据辅助&amp;月良率预估'!$B$2:$G$1000,2,0),"")</f>
        <v>M03</v>
      </c>
      <c r="K3" s="567"/>
      <c r="L3" s="567"/>
      <c r="M3" s="567"/>
      <c r="N3" s="568"/>
      <c r="O3" s="1" t="str">
        <f>_xlfn.IFNA(VLOOKUP($A$5&amp;O$4,'PMC数据辅助&amp;月良率预估'!$B$2:$G$1000,2,0),"")</f>
        <v>M04</v>
      </c>
      <c r="P3" s="567"/>
      <c r="Q3" s="567"/>
      <c r="R3" s="567"/>
      <c r="S3" s="568"/>
      <c r="T3" s="1" t="str">
        <f>_xlfn.IFNA(VLOOKUP($A$5&amp;T$4,'PMC数据辅助&amp;月良率预估'!$B$2:$G$1000,2,0),"")</f>
        <v>M04</v>
      </c>
      <c r="U3" s="567"/>
      <c r="V3" s="567"/>
      <c r="W3" s="567"/>
      <c r="X3" s="568"/>
      <c r="Y3" s="1" t="str">
        <f>_xlfn.IFNA(VLOOKUP($A$5&amp;Y$4,'PMC数据辅助&amp;月良率预估'!$B$2:$G$1000,2,0),"")</f>
        <v>M05</v>
      </c>
      <c r="Z3" s="567"/>
      <c r="AA3" s="567"/>
      <c r="AB3" s="567"/>
      <c r="AC3" s="568"/>
      <c r="AD3" s="1" t="str">
        <f>_xlfn.IFNA(VLOOKUP($A$5&amp;AD$4,'PMC数据辅助&amp;月良率预估'!$B$2:$G$1000,2,0),"")</f>
        <v>M05</v>
      </c>
      <c r="AE3" s="567"/>
      <c r="AF3" s="567"/>
      <c r="AG3" s="567"/>
      <c r="AH3" s="568"/>
      <c r="AI3" s="1" t="str">
        <f>_xlfn.IFNA(VLOOKUP($A$5&amp;AI$4,'PMC数据辅助&amp;月良率预估'!$B$2:$G$1000,2,0),"")</f>
        <v>M05</v>
      </c>
      <c r="AJ3" s="567"/>
      <c r="AK3" s="567"/>
      <c r="AL3" s="567"/>
      <c r="AM3" s="568"/>
      <c r="AN3" s="1" t="str">
        <f>_xlfn.IFNA(VLOOKUP($A$5&amp;AN$4,'PMC数据辅助&amp;月良率预估'!$B$2:$G$1000,2,0),"")</f>
        <v>M06</v>
      </c>
      <c r="AO3" s="567"/>
      <c r="AP3" s="567"/>
      <c r="AQ3" s="567"/>
      <c r="AR3" s="568"/>
      <c r="AS3" s="1" t="str">
        <f>_xlfn.IFNA(VLOOKUP($A$5&amp;AS$4,'PMC数据辅助&amp;月良率预估'!$B$2:$G$1000,2,0),"")</f>
        <v>M06</v>
      </c>
      <c r="AT3" s="567"/>
      <c r="AU3" s="567"/>
      <c r="AV3" s="567"/>
      <c r="AW3" s="568"/>
      <c r="AX3" s="1" t="str">
        <f>_xlfn.IFNA(VLOOKUP($A$5&amp;AX$4,'PMC数据辅助&amp;月良率预估'!$B$2:$G$1000,2,0),"")</f>
        <v>M06</v>
      </c>
      <c r="AY3" s="567"/>
      <c r="AZ3" s="567"/>
      <c r="BA3" s="567"/>
      <c r="BB3" s="568"/>
      <c r="BC3" s="1" t="str">
        <f>_xlfn.IFNA(VLOOKUP($A$5&amp;BC$4,'PMC数据辅助&amp;月良率预估'!$B$2:$G$1000,2,0),"")</f>
        <v/>
      </c>
      <c r="BD3" s="567"/>
      <c r="BE3" s="567"/>
      <c r="BF3" s="567"/>
      <c r="BG3" s="568"/>
      <c r="BH3" s="1" t="str">
        <f>_xlfn.IFNA(VLOOKUP($A$5&amp;BH$4,'PMC数据辅助&amp;月良率预估'!$B$2:$G$1000,2,0),"")</f>
        <v/>
      </c>
      <c r="BI3" s="567"/>
      <c r="BJ3" s="567"/>
      <c r="BK3" s="567"/>
      <c r="BL3" s="568"/>
      <c r="BM3" s="1" t="str">
        <f>_xlfn.IFNA(VLOOKUP($A$5&amp;BM$4,'PMC数据辅助&amp;月良率预估'!$B$2:$G$1000,2,0),"")</f>
        <v/>
      </c>
      <c r="BN3" s="567"/>
      <c r="BO3" s="567"/>
      <c r="BP3" s="567"/>
      <c r="BQ3" s="568"/>
    </row>
    <row r="4" spans="1:69" ht="33" x14ac:dyDescent="0.15">
      <c r="A4" s="31" t="s">
        <v>40</v>
      </c>
      <c r="B4" s="94" t="s">
        <v>1278</v>
      </c>
      <c r="C4" s="94" t="s">
        <v>1292</v>
      </c>
      <c r="D4" s="115" t="s">
        <v>1430</v>
      </c>
      <c r="E4" s="587" t="str">
        <f>_xlfn.IFNA(VLOOKUP($A$5&amp;COLUMN($A$1),'PMC数据辅助&amp;月良率预估'!$A:$F,5,0),"")</f>
        <v>02/16蒸镀批次</v>
      </c>
      <c r="F4" s="588"/>
      <c r="G4" s="588"/>
      <c r="H4" s="588"/>
      <c r="I4" s="589"/>
      <c r="J4" s="569" t="str">
        <f>_xlfn.IFNA(VLOOKUP($A$5&amp;COLUMN($B$1),'PMC数据辅助&amp;月良率预估'!$A:$F,5,0),"")</f>
        <v>03/09蒸镀批次</v>
      </c>
      <c r="K4" s="570"/>
      <c r="L4" s="570"/>
      <c r="M4" s="570"/>
      <c r="N4" s="571"/>
      <c r="O4" s="569" t="str">
        <f>_xlfn.IFNA(VLOOKUP($A$5&amp;COLUMN($C$1),'PMC数据辅助&amp;月良率预估'!$A:$F,5,0),"")</f>
        <v>03/28蒸镀批次</v>
      </c>
      <c r="P4" s="570"/>
      <c r="Q4" s="570"/>
      <c r="R4" s="570"/>
      <c r="S4" s="571"/>
      <c r="T4" s="569" t="str">
        <f>_xlfn.IFNA(VLOOKUP($A$5&amp;COLUMN($D$1),'PMC数据辅助&amp;月良率预估'!$A:$F,5,0),"")</f>
        <v>04/05蒸镀批次</v>
      </c>
      <c r="U4" s="570"/>
      <c r="V4" s="570"/>
      <c r="W4" s="570"/>
      <c r="X4" s="571"/>
      <c r="Y4" s="569" t="str">
        <f>_xlfn.IFNA(VLOOKUP($A$5&amp;COLUMN($E$1),'PMC数据辅助&amp;月良率预估'!$A:$F,5,0),"")</f>
        <v>04/30蒸镀批次</v>
      </c>
      <c r="Z4" s="570"/>
      <c r="AA4" s="570"/>
      <c r="AB4" s="570"/>
      <c r="AC4" s="571"/>
      <c r="AD4" s="569" t="str">
        <f>_xlfn.IFNA(VLOOKUP($A$5&amp;COLUMN($F$1),'PMC数据辅助&amp;月良率预估'!$A:$F,5,0),"")</f>
        <v>05/10蒸镀批次</v>
      </c>
      <c r="AE4" s="570"/>
      <c r="AF4" s="570"/>
      <c r="AG4" s="570"/>
      <c r="AH4" s="571"/>
      <c r="AI4" s="569" t="str">
        <f>_xlfn.IFNA(VLOOKUP($A$5&amp;COLUMN($G$1),'PMC数据辅助&amp;月良率预估'!$A:$F,5,0),"")</f>
        <v>05/19蒸镀批次</v>
      </c>
      <c r="AJ4" s="570"/>
      <c r="AK4" s="570"/>
      <c r="AL4" s="570"/>
      <c r="AM4" s="571"/>
      <c r="AN4" s="569" t="str">
        <f>_xlfn.IFNA(VLOOKUP($A$5&amp;COLUMN($H$1),'PMC数据辅助&amp;月良率预估'!$A:$F,5,0),"")</f>
        <v>05/30蒸镀批次</v>
      </c>
      <c r="AO4" s="570"/>
      <c r="AP4" s="570"/>
      <c r="AQ4" s="570"/>
      <c r="AR4" s="571"/>
      <c r="AS4" s="569" t="str">
        <f>_xlfn.IFNA(VLOOKUP($A$5&amp;COLUMN($I$1),'PMC数据辅助&amp;月良率预估'!$A:$F,5,0),"")</f>
        <v>06/07蒸镀批次</v>
      </c>
      <c r="AT4" s="570"/>
      <c r="AU4" s="570"/>
      <c r="AV4" s="570"/>
      <c r="AW4" s="571"/>
      <c r="AX4" s="569" t="str">
        <f>_xlfn.IFNA(VLOOKUP($A$5&amp;COLUMN($J$1),'PMC数据辅助&amp;月良率预估'!$A:$F,5,0),"")</f>
        <v>06/27蒸镀批次</v>
      </c>
      <c r="AY4" s="570"/>
      <c r="AZ4" s="570"/>
      <c r="BA4" s="570"/>
      <c r="BB4" s="571"/>
      <c r="BC4" s="569" t="str">
        <f>_xlfn.IFNA(VLOOKUP($A$5&amp;COLUMN($K$1),'PMC数据辅助&amp;月良率预估'!$A:$F,5,0),"")</f>
        <v/>
      </c>
      <c r="BD4" s="570"/>
      <c r="BE4" s="570"/>
      <c r="BF4" s="570"/>
      <c r="BG4" s="571"/>
      <c r="BH4" s="569" t="str">
        <f>_xlfn.IFNA(VLOOKUP($A$5&amp;COLUMN($L$1),'PMC数据辅助&amp;月良率预估'!$A:$F,5,0),"")</f>
        <v/>
      </c>
      <c r="BI4" s="570"/>
      <c r="BJ4" s="570"/>
      <c r="BK4" s="570"/>
      <c r="BL4" s="571"/>
      <c r="BM4" s="569" t="str">
        <f>_xlfn.IFNA(VLOOKUP($A$5&amp;COLUMN($M$1),'PMC数据辅助&amp;月良率预估'!$A:$F,5,0),"")</f>
        <v/>
      </c>
      <c r="BN4" s="570"/>
      <c r="BO4" s="570"/>
      <c r="BP4" s="570"/>
      <c r="BQ4" s="571"/>
    </row>
    <row r="5" spans="1:69" ht="51" customHeight="1" x14ac:dyDescent="0.15">
      <c r="A5" s="32" t="s">
        <v>862</v>
      </c>
      <c r="B5" s="32" t="s">
        <v>35</v>
      </c>
      <c r="C5" s="32" t="s">
        <v>35</v>
      </c>
      <c r="D5" s="32"/>
      <c r="E5" s="32" t="s">
        <v>467</v>
      </c>
      <c r="F5" s="33" t="s">
        <v>483</v>
      </c>
      <c r="G5" s="33" t="s">
        <v>484</v>
      </c>
      <c r="H5" s="33" t="s">
        <v>485</v>
      </c>
      <c r="I5" s="362" t="s">
        <v>840</v>
      </c>
      <c r="J5" s="32" t="s">
        <v>467</v>
      </c>
      <c r="K5" s="33" t="s">
        <v>483</v>
      </c>
      <c r="L5" s="33" t="s">
        <v>484</v>
      </c>
      <c r="M5" s="33" t="s">
        <v>485</v>
      </c>
      <c r="N5" s="362" t="s">
        <v>838</v>
      </c>
      <c r="O5" s="32" t="s">
        <v>467</v>
      </c>
      <c r="P5" s="33" t="s">
        <v>483</v>
      </c>
      <c r="Q5" s="33" t="s">
        <v>484</v>
      </c>
      <c r="R5" s="33" t="s">
        <v>485</v>
      </c>
      <c r="S5" s="362" t="s">
        <v>840</v>
      </c>
      <c r="T5" s="32" t="s">
        <v>467</v>
      </c>
      <c r="U5" s="33" t="s">
        <v>483</v>
      </c>
      <c r="V5" s="33" t="s">
        <v>484</v>
      </c>
      <c r="W5" s="33" t="s">
        <v>485</v>
      </c>
      <c r="X5" s="362" t="s">
        <v>840</v>
      </c>
      <c r="Y5" s="32" t="s">
        <v>467</v>
      </c>
      <c r="Z5" s="33" t="s">
        <v>483</v>
      </c>
      <c r="AA5" s="33" t="s">
        <v>484</v>
      </c>
      <c r="AB5" s="33" t="s">
        <v>485</v>
      </c>
      <c r="AC5" s="362" t="s">
        <v>840</v>
      </c>
      <c r="AD5" s="32" t="s">
        <v>467</v>
      </c>
      <c r="AE5" s="33" t="s">
        <v>483</v>
      </c>
      <c r="AF5" s="33" t="s">
        <v>484</v>
      </c>
      <c r="AG5" s="33" t="s">
        <v>485</v>
      </c>
      <c r="AH5" s="362" t="s">
        <v>840</v>
      </c>
      <c r="AI5" s="32" t="s">
        <v>467</v>
      </c>
      <c r="AJ5" s="33" t="s">
        <v>483</v>
      </c>
      <c r="AK5" s="33" t="s">
        <v>484</v>
      </c>
      <c r="AL5" s="33" t="s">
        <v>485</v>
      </c>
      <c r="AM5" s="362" t="s">
        <v>840</v>
      </c>
      <c r="AN5" s="32" t="s">
        <v>467</v>
      </c>
      <c r="AO5" s="33" t="s">
        <v>483</v>
      </c>
      <c r="AP5" s="33" t="s">
        <v>484</v>
      </c>
      <c r="AQ5" s="33" t="s">
        <v>485</v>
      </c>
      <c r="AR5" s="362" t="s">
        <v>840</v>
      </c>
      <c r="AS5" s="32" t="s">
        <v>467</v>
      </c>
      <c r="AT5" s="33" t="s">
        <v>483</v>
      </c>
      <c r="AU5" s="33" t="s">
        <v>484</v>
      </c>
      <c r="AV5" s="33" t="s">
        <v>485</v>
      </c>
      <c r="AW5" s="362" t="s">
        <v>840</v>
      </c>
      <c r="AX5" s="32" t="s">
        <v>467</v>
      </c>
      <c r="AY5" s="33" t="s">
        <v>483</v>
      </c>
      <c r="AZ5" s="33" t="s">
        <v>484</v>
      </c>
      <c r="BA5" s="33" t="s">
        <v>485</v>
      </c>
      <c r="BB5" s="362" t="s">
        <v>840</v>
      </c>
      <c r="BC5" s="32" t="s">
        <v>467</v>
      </c>
      <c r="BD5" s="33" t="s">
        <v>483</v>
      </c>
      <c r="BE5" s="33" t="s">
        <v>484</v>
      </c>
      <c r="BF5" s="33" t="s">
        <v>485</v>
      </c>
      <c r="BG5" s="362" t="s">
        <v>840</v>
      </c>
      <c r="BH5" s="32" t="s">
        <v>467</v>
      </c>
      <c r="BI5" s="33" t="s">
        <v>483</v>
      </c>
      <c r="BJ5" s="33" t="s">
        <v>484</v>
      </c>
      <c r="BK5" s="33" t="s">
        <v>485</v>
      </c>
      <c r="BL5" s="362" t="s">
        <v>839</v>
      </c>
      <c r="BM5" s="32" t="s">
        <v>467</v>
      </c>
      <c r="BN5" s="33" t="s">
        <v>483</v>
      </c>
      <c r="BO5" s="33" t="s">
        <v>484</v>
      </c>
      <c r="BP5" s="33" t="s">
        <v>485</v>
      </c>
      <c r="BQ5" s="362" t="s">
        <v>839</v>
      </c>
    </row>
    <row r="6" spans="1:69" x14ac:dyDescent="0.15">
      <c r="A6" s="34" t="s">
        <v>745</v>
      </c>
      <c r="B6" s="34">
        <f>_xlfn.IFNA(VLOOKUP($A6,批次辅助!$A$4:$DC$41,MATCH($A$5&amp;B$4,批次辅助!$A$1:$DC$1,0),0),0)</f>
        <v>408003</v>
      </c>
      <c r="C6" s="34">
        <f>_xlfn.IFNA(VLOOKUP($A6,批次辅助!$A$4:$DC$41,MATCH($A$5&amp;C$4,批次辅助!$A$1:$DC$1,0),0),0)</f>
        <v>68020</v>
      </c>
      <c r="D6" s="34">
        <f>_xlfn.IFNA(VLOOKUP($A6,批次辅助!$A$4:$DC$41,MATCH($A$5&amp;D$4,批次辅助!$A$1:$DC$1,0),0),0)</f>
        <v>46823</v>
      </c>
      <c r="E6" s="34">
        <f>_xlfn.IFNA(VLOOKUP($A$5&amp;E$4,'PMC数据辅助&amp;月良率预估'!$B$2:$G$599,5,0),0)</f>
        <v>512</v>
      </c>
      <c r="F6" s="34"/>
      <c r="G6" s="34"/>
      <c r="H6" s="35"/>
      <c r="I6" s="35"/>
      <c r="J6" s="34">
        <f>_xlfn.IFNA(VLOOKUP($A$5&amp;J$4,'PMC数据辅助&amp;月良率预估'!$B$2:$G$599,5,0),0)</f>
        <v>1940</v>
      </c>
      <c r="K6" s="34"/>
      <c r="L6" s="34"/>
      <c r="M6" s="35"/>
      <c r="N6" s="35"/>
      <c r="O6" s="34">
        <f>_xlfn.IFNA(VLOOKUP($A$5&amp;O$4,'PMC数据辅助&amp;月良率预估'!$B$2:$G$599,5,0),0)</f>
        <v>1500</v>
      </c>
      <c r="P6" s="34"/>
      <c r="Q6" s="34"/>
      <c r="R6" s="35"/>
      <c r="S6" s="35"/>
      <c r="T6" s="34">
        <f>_xlfn.IFNA(VLOOKUP($A$5&amp;T$4,'PMC数据辅助&amp;月良率预估'!$B$2:$G$599,5,0),0)</f>
        <v>4080</v>
      </c>
      <c r="U6" s="34"/>
      <c r="V6" s="34"/>
      <c r="W6" s="35"/>
      <c r="X6" s="35"/>
      <c r="Y6" s="34">
        <f>_xlfn.IFNA(VLOOKUP($A$5&amp;Y$4,'PMC数据辅助&amp;月良率预估'!$B$2:$G$599,5,0),0)</f>
        <v>2190</v>
      </c>
      <c r="Z6" s="34"/>
      <c r="AA6" s="34"/>
      <c r="AB6" s="35"/>
      <c r="AC6" s="35"/>
      <c r="AD6" s="34">
        <f>_xlfn.IFNA(VLOOKUP($A$5&amp;AD$4,'PMC数据辅助&amp;月良率预估'!$B$2:$G$599,5,0),0)</f>
        <v>880</v>
      </c>
      <c r="AE6" s="34"/>
      <c r="AF6" s="34"/>
      <c r="AG6" s="35"/>
      <c r="AH6" s="35"/>
      <c r="AI6" s="34">
        <f>_xlfn.IFNA(VLOOKUP($A$5&amp;AI$4,'PMC数据辅助&amp;月良率预估'!$B$2:$G$599,5,0),0)</f>
        <v>3040</v>
      </c>
      <c r="AJ6" s="34"/>
      <c r="AK6" s="34"/>
      <c r="AL6" s="35"/>
      <c r="AM6" s="35"/>
      <c r="AN6" s="34">
        <f>_xlfn.IFNA(VLOOKUP($A$5&amp;AN$4,'PMC数据辅助&amp;月良率预估'!$B$2:$G$599,5,0),0)</f>
        <v>3010</v>
      </c>
      <c r="AO6" s="34"/>
      <c r="AP6" s="34"/>
      <c r="AQ6" s="35"/>
      <c r="AR6" s="35"/>
      <c r="AS6" s="34">
        <f>_xlfn.IFNA(VLOOKUP($A$5&amp;AS$4,'PMC数据辅助&amp;月良率预估'!$B$2:$G$599,5,0),0)</f>
        <v>3870</v>
      </c>
      <c r="AT6" s="34"/>
      <c r="AU6" s="34"/>
      <c r="AV6" s="35"/>
      <c r="AW6" s="35"/>
      <c r="AX6" s="34">
        <f>_xlfn.IFNA(VLOOKUP($A$5&amp;AX$4,'PMC数据辅助&amp;月良率预估'!$B$2:$G$599,5,0),0)</f>
        <v>4400</v>
      </c>
      <c r="AY6" s="34"/>
      <c r="AZ6" s="34"/>
      <c r="BA6" s="35"/>
      <c r="BB6" s="35"/>
      <c r="BC6" s="34">
        <f>_xlfn.IFNA(VLOOKUP($A$5&amp;BC$4,'PMC数据辅助&amp;月良率预估'!$B$2:$G$599,5,0),0)</f>
        <v>0</v>
      </c>
      <c r="BD6" s="34"/>
      <c r="BE6" s="34"/>
      <c r="BF6" s="35"/>
      <c r="BG6" s="35"/>
      <c r="BH6" s="34">
        <f>_xlfn.IFNA(VLOOKUP($A$5&amp;BH$4,'PMC数据辅助&amp;月良率预估'!$B$2:$G$599,5,0),0)</f>
        <v>0</v>
      </c>
      <c r="BI6" s="34"/>
      <c r="BJ6" s="34"/>
      <c r="BK6" s="35"/>
      <c r="BL6" s="35"/>
      <c r="BM6" s="34">
        <f>_xlfn.IFNA(VLOOKUP($A$5&amp;BM$4,'PMC数据辅助&amp;月良率预估'!$B$2:$G$599,5,0),0)</f>
        <v>0</v>
      </c>
      <c r="BN6" s="34"/>
      <c r="BO6" s="34"/>
      <c r="BP6" s="35"/>
      <c r="BQ6" s="35"/>
    </row>
    <row r="7" spans="1:69" x14ac:dyDescent="0.15">
      <c r="A7" s="34" t="s">
        <v>746</v>
      </c>
      <c r="B7" s="34">
        <f>_xlfn.IFNA(VLOOKUP($A7,批次辅助!$A$4:$DC$41,MATCH($A$5&amp;B$4,批次辅助!$A$1:$DC$1,0),0),0)</f>
        <v>412490</v>
      </c>
      <c r="C7" s="34">
        <f>_xlfn.IFNA(VLOOKUP($A7,批次辅助!$A$4:$DC$41,MATCH($A$5&amp;C$4,批次辅助!$A$1:$DC$1,0),0),0)</f>
        <v>68020</v>
      </c>
      <c r="D7" s="34">
        <f>_xlfn.IFNA(VLOOKUP($A7,批次辅助!$A$4:$DC$41,MATCH($A$5&amp;D$4,批次辅助!$A$1:$DC$1,0),0),0)</f>
        <v>48640</v>
      </c>
      <c r="E7" s="34">
        <f>_xlfn.IFNA(VLOOKUP($A$5&amp;E$4,'PMC数据辅助&amp;月良率预估'!$B$2:$G$599,6,0),0)</f>
        <v>512</v>
      </c>
      <c r="F7" s="34"/>
      <c r="G7" s="34"/>
      <c r="H7" s="35"/>
      <c r="I7" s="35"/>
      <c r="J7" s="34">
        <f>_xlfn.IFNA(VLOOKUP($A$5&amp;J$4,'PMC数据辅助&amp;月良率预估'!$B$2:$G$599,6,0),0)</f>
        <v>1940</v>
      </c>
      <c r="K7" s="34"/>
      <c r="L7" s="34"/>
      <c r="M7" s="35"/>
      <c r="N7" s="35"/>
      <c r="O7" s="34">
        <f>_xlfn.IFNA(VLOOKUP($A$5&amp;O$4,'PMC数据辅助&amp;月良率预估'!$B$2:$G$599,6,0),0)</f>
        <v>1500</v>
      </c>
      <c r="P7" s="34"/>
      <c r="Q7" s="34"/>
      <c r="R7" s="35"/>
      <c r="S7" s="35"/>
      <c r="T7" s="34">
        <f>_xlfn.IFNA(VLOOKUP($A$5&amp;T$4,'PMC数据辅助&amp;月良率预估'!$B$2:$G$599,6,0),0)</f>
        <v>4080</v>
      </c>
      <c r="U7" s="34"/>
      <c r="V7" s="34"/>
      <c r="W7" s="35"/>
      <c r="X7" s="35"/>
      <c r="Y7" s="34">
        <f>_xlfn.IFNA(VLOOKUP($A$5&amp;Y$4,'PMC数据辅助&amp;月良率预估'!$B$2:$G$599,6,0),0)</f>
        <v>2190</v>
      </c>
      <c r="Z7" s="34"/>
      <c r="AA7" s="34"/>
      <c r="AB7" s="35"/>
      <c r="AC7" s="35"/>
      <c r="AD7" s="34">
        <f>_xlfn.IFNA(VLOOKUP($A$5&amp;AD$4,'PMC数据辅助&amp;月良率预估'!$B$2:$G$599,6,0),0)</f>
        <v>880</v>
      </c>
      <c r="AE7" s="34"/>
      <c r="AF7" s="34"/>
      <c r="AG7" s="35"/>
      <c r="AH7" s="35"/>
      <c r="AI7" s="34">
        <f>_xlfn.IFNA(VLOOKUP($A$5&amp;AI$4,'PMC数据辅助&amp;月良率预估'!$B$2:$G$599,6,0),0)</f>
        <v>3040</v>
      </c>
      <c r="AJ7" s="34"/>
      <c r="AK7" s="34"/>
      <c r="AL7" s="35"/>
      <c r="AM7" s="35"/>
      <c r="AN7" s="34">
        <f>_xlfn.IFNA(VLOOKUP($A$5&amp;AN$4,'PMC数据辅助&amp;月良率预估'!$B$2:$G$599,6,0),0)</f>
        <v>3010</v>
      </c>
      <c r="AO7" s="34"/>
      <c r="AP7" s="34"/>
      <c r="AQ7" s="35"/>
      <c r="AR7" s="35"/>
      <c r="AS7" s="34">
        <f>_xlfn.IFNA(VLOOKUP($A$5&amp;AS$4,'PMC数据辅助&amp;月良率预估'!$B$2:$G$599,6,0),0)</f>
        <v>3870</v>
      </c>
      <c r="AT7" s="34"/>
      <c r="AU7" s="34"/>
      <c r="AV7" s="35"/>
      <c r="AW7" s="35"/>
      <c r="AX7" s="34">
        <f>_xlfn.IFNA(VLOOKUP($A$5&amp;AX$4,'PMC数据辅助&amp;月良率预估'!$B$2:$G$599,6,0),0)</f>
        <v>4400</v>
      </c>
      <c r="AY7" s="34"/>
      <c r="AZ7" s="34"/>
      <c r="BA7" s="35"/>
      <c r="BB7" s="35"/>
      <c r="BC7" s="34">
        <f>_xlfn.IFNA(VLOOKUP($A$5&amp;BC$4,'PMC数据辅助&amp;月良率预估'!$B$2:$G$599,6,0),0)</f>
        <v>0</v>
      </c>
      <c r="BD7" s="34"/>
      <c r="BE7" s="34"/>
      <c r="BF7" s="35"/>
      <c r="BG7" s="35"/>
      <c r="BH7" s="34">
        <f>_xlfn.IFNA(VLOOKUP($A$5&amp;BH$4,'PMC数据辅助&amp;月良率预估'!$B$2:$G$599,6,0),0)</f>
        <v>0</v>
      </c>
      <c r="BI7" s="34"/>
      <c r="BJ7" s="34"/>
      <c r="BK7" s="35"/>
      <c r="BL7" s="35"/>
      <c r="BM7" s="34">
        <f>_xlfn.IFNA(VLOOKUP($A$5&amp;BM$4,'PMC数据辅助&amp;月良率预估'!$B$2:$G$599,6,0),0)</f>
        <v>0</v>
      </c>
      <c r="BN7" s="34"/>
      <c r="BO7" s="34"/>
      <c r="BP7" s="35"/>
      <c r="BQ7" s="35"/>
    </row>
    <row r="8" spans="1:69" s="119" customFormat="1" x14ac:dyDescent="0.15">
      <c r="A8" s="116" t="s">
        <v>454</v>
      </c>
      <c r="B8" s="117">
        <f>_xlfn.IFNA(VLOOKUP($A8,批次辅助!$A$4:$DC$41,MATCH($A$5&amp;B$4,批次辅助!$A$1:$DC$1,0),0),0)</f>
        <v>0.99003880669415478</v>
      </c>
      <c r="C8" s="117">
        <f>_xlfn.IFNA(VLOOKUP($A8,批次辅助!$A$4:$DC$41,MATCH($A$5&amp;C$4,批次辅助!$A$1:$DC$1,0),0),0)</f>
        <v>1</v>
      </c>
      <c r="D8" s="117">
        <f>_xlfn.IFNA(VLOOKUP($A8,批次辅助!$A$4:$DC$41,MATCH($A$5&amp;D$4,批次辅助!$A$1:$DC$1,0),0),0)</f>
        <v>0.96264391447368425</v>
      </c>
      <c r="E8" s="117">
        <f>IF(E6=0,0%,E7/E6)</f>
        <v>1</v>
      </c>
      <c r="F8" s="116"/>
      <c r="G8" s="116"/>
      <c r="H8" s="118"/>
      <c r="I8" s="118"/>
      <c r="J8" s="117">
        <f>IF(J6=0,0%,J7/J6)</f>
        <v>1</v>
      </c>
      <c r="K8" s="116"/>
      <c r="L8" s="116"/>
      <c r="M8" s="118"/>
      <c r="N8" s="118"/>
      <c r="O8" s="117">
        <f>IF(O6=0,0%,O7/O6)</f>
        <v>1</v>
      </c>
      <c r="P8" s="116"/>
      <c r="Q8" s="116"/>
      <c r="R8" s="118"/>
      <c r="S8" s="118"/>
      <c r="T8" s="117">
        <f>IF(T6=0,0%,T7/T6)</f>
        <v>1</v>
      </c>
      <c r="U8" s="116"/>
      <c r="V8" s="116"/>
      <c r="W8" s="118"/>
      <c r="X8" s="118"/>
      <c r="Y8" s="117">
        <f>IF(Y6=0,0%,Y7/Y6)</f>
        <v>1</v>
      </c>
      <c r="Z8" s="116"/>
      <c r="AA8" s="116"/>
      <c r="AB8" s="118"/>
      <c r="AC8" s="118"/>
      <c r="AD8" s="117">
        <f>IF(AD6=0,0%,AD7/AD6)</f>
        <v>1</v>
      </c>
      <c r="AE8" s="116"/>
      <c r="AF8" s="116"/>
      <c r="AG8" s="118"/>
      <c r="AH8" s="118"/>
      <c r="AI8" s="117">
        <f>IF(AI6=0,0%,AI7/AI6)</f>
        <v>1</v>
      </c>
      <c r="AJ8" s="116"/>
      <c r="AK8" s="116"/>
      <c r="AL8" s="118"/>
      <c r="AM8" s="118"/>
      <c r="AN8" s="117">
        <f>IF(AN6=0,0%,AN7/AN6)</f>
        <v>1</v>
      </c>
      <c r="AO8" s="116"/>
      <c r="AP8" s="116"/>
      <c r="AQ8" s="118"/>
      <c r="AR8" s="118"/>
      <c r="AS8" s="117">
        <f>IF(AS6=0,0%,AS7/AS6)</f>
        <v>1</v>
      </c>
      <c r="AT8" s="116"/>
      <c r="AU8" s="116"/>
      <c r="AV8" s="118"/>
      <c r="AW8" s="118"/>
      <c r="AX8" s="117">
        <f>IF(AX6=0,0%,AX7/AX6)</f>
        <v>1</v>
      </c>
      <c r="AY8" s="116"/>
      <c r="AZ8" s="116"/>
      <c r="BA8" s="118"/>
      <c r="BB8" s="118"/>
      <c r="BC8" s="117">
        <f>IF(BC6=0,0%,BC7/BC6)</f>
        <v>0</v>
      </c>
      <c r="BD8" s="116"/>
      <c r="BE8" s="116"/>
      <c r="BF8" s="118"/>
      <c r="BG8" s="118"/>
      <c r="BH8" s="117">
        <f>IF(BH6=0,0%,BH7/BH6)</f>
        <v>0</v>
      </c>
      <c r="BI8" s="116"/>
      <c r="BJ8" s="116"/>
      <c r="BK8" s="118"/>
      <c r="BL8" s="118"/>
      <c r="BM8" s="117">
        <f>IF(BM6=0,0%,BM7/BM6)</f>
        <v>0</v>
      </c>
      <c r="BN8" s="116"/>
      <c r="BO8" s="116"/>
      <c r="BP8" s="118"/>
      <c r="BQ8" s="118"/>
    </row>
    <row r="9" spans="1:69" s="161" customFormat="1" x14ac:dyDescent="0.15">
      <c r="A9" s="158" t="s">
        <v>34</v>
      </c>
      <c r="B9" s="159">
        <f>_xlfn.IFNA(VLOOKUP($A9,批次辅助!$A$4:$DC$41,MATCH($A$5&amp;B$4,批次辅助!$A$1:$DC$1,0),0),0)</f>
        <v>0.93213285196432383</v>
      </c>
      <c r="C9" s="159">
        <f>_xlfn.IFNA(VLOOKUP($A9,批次辅助!$A$4:$DC$41,MATCH($A$5&amp;C$4,批次辅助!$A$1:$DC$1,0),0),0)</f>
        <v>0.94188473978241694</v>
      </c>
      <c r="D9" s="159">
        <f>_xlfn.IFNA(VLOOKUP($A9,批次辅助!$A$4:$DC$41,MATCH($A$5&amp;D$4,批次辅助!$A$1:$DC$1,0),0),0)</f>
        <v>0.94972556222369353</v>
      </c>
      <c r="E9" s="160"/>
      <c r="F9" s="160"/>
      <c r="G9" s="160"/>
      <c r="H9" s="160">
        <f>H10-H19-H27-H28-H36-H37-H44-H45</f>
        <v>0.94879337094972049</v>
      </c>
      <c r="I9" s="160"/>
      <c r="J9" s="160"/>
      <c r="K9" s="160"/>
      <c r="L9" s="160"/>
      <c r="M9" s="160">
        <f>M10-M19-M27-M28-M36-M37-M44-M45</f>
        <v>0.94879337094972049</v>
      </c>
      <c r="N9" s="160"/>
      <c r="O9" s="160"/>
      <c r="P9" s="160"/>
      <c r="Q9" s="160"/>
      <c r="R9" s="160">
        <f>R10-R19-R27-R28-R36-R37-R44-R45</f>
        <v>0.94212670428305378</v>
      </c>
      <c r="S9" s="160"/>
      <c r="T9" s="160"/>
      <c r="U9" s="160"/>
      <c r="V9" s="160"/>
      <c r="W9" s="160">
        <f>W10-W19-W27-W28-W36-W37-W44-W45</f>
        <v>0.95279097094972087</v>
      </c>
      <c r="X9" s="160"/>
      <c r="Y9" s="160"/>
      <c r="Z9" s="160"/>
      <c r="AA9" s="160"/>
      <c r="AB9" s="160">
        <f>AB10-AB19-AB27-AB28-AB36-AB37-AB44-AB45</f>
        <v>0.95279097094972087</v>
      </c>
      <c r="AC9" s="160"/>
      <c r="AD9" s="160"/>
      <c r="AE9" s="160"/>
      <c r="AF9" s="160"/>
      <c r="AG9" s="160">
        <f>AG10-AG19-AG27-AG28-AG36-AG37-AG44-AG45</f>
        <v>0.95279097094972087</v>
      </c>
      <c r="AH9" s="160"/>
      <c r="AI9" s="160"/>
      <c r="AJ9" s="160"/>
      <c r="AK9" s="160"/>
      <c r="AL9" s="160">
        <f>AL10-AL19-AL27-AL28-AL36-AL37-AL44-AL45</f>
        <v>0.95279097094972087</v>
      </c>
      <c r="AM9" s="160"/>
      <c r="AN9" s="160"/>
      <c r="AO9" s="160"/>
      <c r="AP9" s="160"/>
      <c r="AQ9" s="160">
        <f>AQ10-AQ19-AQ27-AQ28-AQ36-AQ37-AQ44-AQ45</f>
        <v>0.95279097094972087</v>
      </c>
      <c r="AR9" s="160"/>
      <c r="AS9" s="160"/>
      <c r="AT9" s="160"/>
      <c r="AU9" s="160"/>
      <c r="AV9" s="160">
        <f>AV10-AV19-AV27-AV28-AV36-AV37-AV44-AV45</f>
        <v>0.95279097094972087</v>
      </c>
      <c r="AW9" s="160"/>
      <c r="AX9" s="160"/>
      <c r="AY9" s="160"/>
      <c r="AZ9" s="160"/>
      <c r="BA9" s="160">
        <f>BA10-BA19-BA27-BA28-BA36-BA37-BA44-BA45</f>
        <v>0.95279097094972087</v>
      </c>
      <c r="BB9" s="160"/>
      <c r="BC9" s="160"/>
      <c r="BD9" s="160"/>
      <c r="BE9" s="160"/>
      <c r="BF9" s="160">
        <f>BF10-BF19-BF27-BF28-BF36-BF37-BF44-BF45</f>
        <v>0.95279097094972087</v>
      </c>
      <c r="BG9" s="160"/>
      <c r="BH9" s="160"/>
      <c r="BI9" s="160"/>
      <c r="BJ9" s="160"/>
      <c r="BK9" s="160">
        <f>BK10-BK19-BK27-BK28-BK36-BK37-BK44-BK45</f>
        <v>0.95279097094972087</v>
      </c>
      <c r="BL9" s="160"/>
      <c r="BM9" s="160"/>
      <c r="BN9" s="160"/>
      <c r="BO9" s="160"/>
      <c r="BP9" s="160">
        <f>BP10-BP19-BP27-BP28-BP36-BP37-BP44-BP45</f>
        <v>0.95279097094972087</v>
      </c>
      <c r="BQ9" s="160"/>
    </row>
    <row r="10" spans="1:69" x14ac:dyDescent="0.15">
      <c r="A10" s="36" t="s">
        <v>33</v>
      </c>
      <c r="B10" s="37">
        <f>B9+B19+B27+B28+B36+B37+B44+B45</f>
        <v>0.94306904606093589</v>
      </c>
      <c r="C10" s="37">
        <f>C9+C19+C27+C28+C36+C37+C44+C45</f>
        <v>0.94188473978241694</v>
      </c>
      <c r="D10" s="37">
        <f>D9+D19+D27+D28+D36+D37+D44+D45</f>
        <v>0.94972556222369353</v>
      </c>
      <c r="E10" s="38"/>
      <c r="F10" s="38"/>
      <c r="G10" s="38"/>
      <c r="H10" s="38">
        <f>(H12+H21+H30+H39)*99.94%-3</f>
        <v>0.94879337094972049</v>
      </c>
      <c r="I10" s="38"/>
      <c r="J10" s="38"/>
      <c r="K10" s="38"/>
      <c r="L10" s="38"/>
      <c r="M10" s="38">
        <f>(M12+M21+M30+M39)*99.94%-3</f>
        <v>0.94879337094972049</v>
      </c>
      <c r="N10" s="38"/>
      <c r="O10" s="38"/>
      <c r="P10" s="38"/>
      <c r="Q10" s="38"/>
      <c r="R10" s="38">
        <f>(R12+R21+R30+R39)*99.94%-3</f>
        <v>0.94879337094972049</v>
      </c>
      <c r="S10" s="38"/>
      <c r="T10" s="38"/>
      <c r="U10" s="38"/>
      <c r="V10" s="38"/>
      <c r="W10" s="38">
        <f>(W12+W21+W30+W39)*99.94%-3</f>
        <v>0.95279097094972087</v>
      </c>
      <c r="X10" s="38"/>
      <c r="Y10" s="38"/>
      <c r="Z10" s="38"/>
      <c r="AA10" s="38"/>
      <c r="AB10" s="38">
        <f>(AB12+AB21+AB30+AB39)*99.94%-3</f>
        <v>0.95279097094972087</v>
      </c>
      <c r="AC10" s="38"/>
      <c r="AD10" s="38"/>
      <c r="AE10" s="38"/>
      <c r="AF10" s="38"/>
      <c r="AG10" s="38">
        <f>(AG12+AG21+AG30+AG39)*99.94%-3</f>
        <v>0.95279097094972087</v>
      </c>
      <c r="AH10" s="38"/>
      <c r="AI10" s="38"/>
      <c r="AJ10" s="38"/>
      <c r="AK10" s="38"/>
      <c r="AL10" s="38">
        <f>(AL12+AL21+AL30+AL39)*99.94%-3</f>
        <v>0.95279097094972087</v>
      </c>
      <c r="AM10" s="38"/>
      <c r="AN10" s="38"/>
      <c r="AO10" s="38"/>
      <c r="AP10" s="38"/>
      <c r="AQ10" s="38">
        <f>(AQ12+AQ21+AQ30+AQ39)*99.94%-3</f>
        <v>0.95279097094972087</v>
      </c>
      <c r="AR10" s="38"/>
      <c r="AS10" s="38"/>
      <c r="AT10" s="38"/>
      <c r="AU10" s="38"/>
      <c r="AV10" s="38">
        <f>(AV12+AV21+AV30+AV39)*99.94%-3</f>
        <v>0.95279097094972087</v>
      </c>
      <c r="AW10" s="38"/>
      <c r="AX10" s="38"/>
      <c r="AY10" s="38"/>
      <c r="AZ10" s="38"/>
      <c r="BA10" s="38">
        <f>(BA12+BA21+BA30+BA39)*99.94%-3</f>
        <v>0.95279097094972087</v>
      </c>
      <c r="BB10" s="38"/>
      <c r="BC10" s="38"/>
      <c r="BD10" s="38"/>
      <c r="BE10" s="38"/>
      <c r="BF10" s="38">
        <f>(BF12+BF21+BF30+BF39)*99.94%-3</f>
        <v>0.95279097094972087</v>
      </c>
      <c r="BG10" s="38"/>
      <c r="BH10" s="38"/>
      <c r="BI10" s="38"/>
      <c r="BJ10" s="38"/>
      <c r="BK10" s="38">
        <f>(BK12+BK21+BK30+BK39)*99.94%-3</f>
        <v>0.95279097094972087</v>
      </c>
      <c r="BL10" s="38"/>
      <c r="BM10" s="38"/>
      <c r="BN10" s="38"/>
      <c r="BO10" s="38"/>
      <c r="BP10" s="38">
        <f>(BP12+BP21+BP30+BP39)*99.94%-3</f>
        <v>0.95279097094972087</v>
      </c>
      <c r="BQ10" s="38"/>
    </row>
    <row r="11" spans="1:69" x14ac:dyDescent="0.15">
      <c r="A11" s="39" t="s">
        <v>32</v>
      </c>
      <c r="B11" s="39"/>
      <c r="C11" s="39"/>
      <c r="D11" s="39"/>
      <c r="E11" s="39"/>
      <c r="F11" s="39"/>
      <c r="G11" s="39"/>
      <c r="H11" s="39">
        <f>H12*99.9%</f>
        <v>0.95579391090855648</v>
      </c>
      <c r="I11" s="39"/>
      <c r="J11" s="39"/>
      <c r="K11" s="39"/>
      <c r="L11" s="39"/>
      <c r="M11" s="39">
        <f>M12*99.9%</f>
        <v>0.95579391090855648</v>
      </c>
      <c r="N11" s="39"/>
      <c r="O11" s="39"/>
      <c r="P11" s="39"/>
      <c r="Q11" s="39"/>
      <c r="R11" s="39">
        <f>R12*99.9%</f>
        <v>0.95579391090855648</v>
      </c>
      <c r="S11" s="39"/>
      <c r="T11" s="39"/>
      <c r="U11" s="39"/>
      <c r="V11" s="39"/>
      <c r="W11" s="39">
        <f>W12*99.9%</f>
        <v>0.95579391090855648</v>
      </c>
      <c r="X11" s="39"/>
      <c r="Y11" s="39"/>
      <c r="Z11" s="39"/>
      <c r="AA11" s="39"/>
      <c r="AB11" s="39">
        <f>AB12*99.9%</f>
        <v>0.95579391090855648</v>
      </c>
      <c r="AC11" s="39"/>
      <c r="AD11" s="39"/>
      <c r="AE11" s="39"/>
      <c r="AF11" s="39"/>
      <c r="AG11" s="39">
        <f>AG12*99.9%</f>
        <v>0.95579391090855648</v>
      </c>
      <c r="AH11" s="39"/>
      <c r="AI11" s="39"/>
      <c r="AJ11" s="39"/>
      <c r="AK11" s="39"/>
      <c r="AL11" s="39">
        <f>AL12*99.9%</f>
        <v>0.95579391090855648</v>
      </c>
      <c r="AM11" s="39"/>
      <c r="AN11" s="39"/>
      <c r="AO11" s="39"/>
      <c r="AP11" s="39"/>
      <c r="AQ11" s="39">
        <f>AQ12*99.9%</f>
        <v>0.95579391090855648</v>
      </c>
      <c r="AR11" s="39"/>
      <c r="AS11" s="39"/>
      <c r="AT11" s="39"/>
      <c r="AU11" s="39"/>
      <c r="AV11" s="39">
        <f>AV12*99.9%</f>
        <v>0.95579391090855648</v>
      </c>
      <c r="AW11" s="39"/>
      <c r="AX11" s="39"/>
      <c r="AY11" s="39"/>
      <c r="AZ11" s="39"/>
      <c r="BA11" s="39">
        <f>BA12*99.9%</f>
        <v>0.95579391090855648</v>
      </c>
      <c r="BB11" s="39"/>
      <c r="BC11" s="39"/>
      <c r="BD11" s="39"/>
      <c r="BE11" s="39"/>
      <c r="BF11" s="39">
        <f>BF12*99.9%</f>
        <v>0.95579391090855648</v>
      </c>
      <c r="BG11" s="39"/>
      <c r="BH11" s="39"/>
      <c r="BI11" s="39"/>
      <c r="BJ11" s="39"/>
      <c r="BK11" s="39">
        <f>BK12*99.9%</f>
        <v>0.95579391090855648</v>
      </c>
      <c r="BL11" s="39"/>
      <c r="BM11" s="39"/>
      <c r="BN11" s="39"/>
      <c r="BO11" s="39"/>
      <c r="BP11" s="39">
        <f>BP12*99.9%</f>
        <v>0.95579391090855648</v>
      </c>
      <c r="BQ11" s="39"/>
    </row>
    <row r="12" spans="1:69" x14ac:dyDescent="0.35">
      <c r="A12" s="40" t="s">
        <v>60</v>
      </c>
      <c r="B12" s="41">
        <f>_xlfn.IFNA(VLOOKUP($A12,批次辅助!$A$4:$DC$41,MATCH($A$5&amp;B$4,批次辅助!$A$1:$DC$1,0),0),0)</f>
        <v>0.95526748577829079</v>
      </c>
      <c r="C12" s="41">
        <f>_xlfn.IFNA(VLOOKUP($A12,批次辅助!$A$4:$DC$41,MATCH($A$5&amp;C$4,批次辅助!$A$1:$DC$1,0),0),0)</f>
        <v>0.94775066157012644</v>
      </c>
      <c r="D12" s="41">
        <f>_xlfn.IFNA(VLOOKUP($A12,批次辅助!$A$4:$DC$41,MATCH($A$5&amp;D$4,批次辅助!$A$1:$DC$1,0),0),0)</f>
        <v>0.96172821049484225</v>
      </c>
      <c r="E12" s="39"/>
      <c r="F12" s="39"/>
      <c r="G12" s="39"/>
      <c r="H12" s="39">
        <f>1-SUM(H13:H18)</f>
        <v>0.95675066157012645</v>
      </c>
      <c r="I12" s="39"/>
      <c r="J12" s="39"/>
      <c r="K12" s="39"/>
      <c r="L12" s="39"/>
      <c r="M12" s="39">
        <f>1-SUM(M13:M18)</f>
        <v>0.95675066157012645</v>
      </c>
      <c r="N12" s="39"/>
      <c r="O12" s="39"/>
      <c r="P12" s="39"/>
      <c r="Q12" s="39"/>
      <c r="R12" s="39">
        <f>1-SUM(R13:R18)</f>
        <v>0.95675066157012645</v>
      </c>
      <c r="S12" s="39"/>
      <c r="T12" s="39"/>
      <c r="U12" s="39"/>
      <c r="V12" s="39"/>
      <c r="W12" s="39">
        <f>1-SUM(W13:W18)</f>
        <v>0.95675066157012645</v>
      </c>
      <c r="X12" s="39"/>
      <c r="Y12" s="39"/>
      <c r="Z12" s="39"/>
      <c r="AA12" s="39"/>
      <c r="AB12" s="39">
        <f>1-SUM(AB13:AB18)</f>
        <v>0.95675066157012645</v>
      </c>
      <c r="AC12" s="39"/>
      <c r="AD12" s="39"/>
      <c r="AE12" s="39"/>
      <c r="AF12" s="39"/>
      <c r="AG12" s="39">
        <f>1-SUM(AG13:AG18)</f>
        <v>0.95675066157012645</v>
      </c>
      <c r="AH12" s="39"/>
      <c r="AI12" s="39"/>
      <c r="AJ12" s="39"/>
      <c r="AK12" s="39"/>
      <c r="AL12" s="39">
        <f>1-SUM(AL13:AL18)</f>
        <v>0.95675066157012645</v>
      </c>
      <c r="AM12" s="39"/>
      <c r="AN12" s="39"/>
      <c r="AO12" s="39"/>
      <c r="AP12" s="39"/>
      <c r="AQ12" s="39">
        <f>1-SUM(AQ13:AQ18)</f>
        <v>0.95675066157012645</v>
      </c>
      <c r="AR12" s="39"/>
      <c r="AS12" s="39"/>
      <c r="AT12" s="39"/>
      <c r="AU12" s="39"/>
      <c r="AV12" s="39">
        <f>1-SUM(AV13:AV18)</f>
        <v>0.95675066157012645</v>
      </c>
      <c r="AW12" s="39"/>
      <c r="AX12" s="39"/>
      <c r="AY12" s="39"/>
      <c r="AZ12" s="39"/>
      <c r="BA12" s="39">
        <f>1-SUM(BA13:BA18)</f>
        <v>0.95675066157012645</v>
      </c>
      <c r="BB12" s="39"/>
      <c r="BC12" s="39"/>
      <c r="BD12" s="39"/>
      <c r="BE12" s="39"/>
      <c r="BF12" s="39">
        <f>1-SUM(BF13:BF18)</f>
        <v>0.95675066157012645</v>
      </c>
      <c r="BG12" s="39"/>
      <c r="BH12" s="39"/>
      <c r="BI12" s="39"/>
      <c r="BJ12" s="39"/>
      <c r="BK12" s="39">
        <f>1-SUM(BK13:BK18)</f>
        <v>0.95675066157012645</v>
      </c>
      <c r="BL12" s="39"/>
      <c r="BM12" s="39"/>
      <c r="BN12" s="39"/>
      <c r="BO12" s="39"/>
      <c r="BP12" s="39">
        <f>1-SUM(BP13:BP18)</f>
        <v>0.95675066157012645</v>
      </c>
      <c r="BQ12" s="39"/>
    </row>
    <row r="13" spans="1:69" x14ac:dyDescent="0.15">
      <c r="A13" s="42" t="s">
        <v>42</v>
      </c>
      <c r="B13" s="43">
        <f>_xlfn.IFNA(VLOOKUP($A13,批次辅助!$A$4:$DC$41,MATCH($A$5&amp;B$4,批次辅助!$A$1:$DC$1,0),0),0)</f>
        <v>7.8920988326066227E-3</v>
      </c>
      <c r="C13" s="43">
        <f>_xlfn.IFNA(VLOOKUP($A13,批次辅助!$A$4:$DC$41,MATCH($A$5&amp;C$4,批次辅助!$A$1:$DC$1,0),0),0)</f>
        <v>1.0173478388709203E-2</v>
      </c>
      <c r="D13" s="43">
        <f>_xlfn.IFNA(VLOOKUP($A13,批次辅助!$A$4:$DC$41,MATCH($A$5&amp;D$4,批次辅助!$A$1:$DC$1,0),0),0)</f>
        <v>7.5603869893001302E-3</v>
      </c>
      <c r="E13" s="279" t="s">
        <v>1554</v>
      </c>
      <c r="F13" s="128">
        <v>3.0000000000000001E-3</v>
      </c>
      <c r="G13" s="102"/>
      <c r="H13" s="47">
        <f>C13-F13+G13</f>
        <v>7.1734783887092033E-3</v>
      </c>
      <c r="I13" s="370"/>
      <c r="J13" s="279"/>
      <c r="K13" s="128"/>
      <c r="L13" s="102"/>
      <c r="M13" s="47">
        <f>H13-K13+L13</f>
        <v>7.1734783887092033E-3</v>
      </c>
      <c r="N13" s="370"/>
      <c r="O13" s="278"/>
      <c r="P13" s="132"/>
      <c r="Q13" s="102"/>
      <c r="R13" s="47">
        <f>M13-P13+Q13</f>
        <v>7.1734783887092033E-3</v>
      </c>
      <c r="S13" s="370"/>
      <c r="T13" s="44"/>
      <c r="U13" s="128"/>
      <c r="V13" s="102"/>
      <c r="W13" s="47">
        <f>R13-U13+V13</f>
        <v>7.1734783887092033E-3</v>
      </c>
      <c r="X13" s="370"/>
      <c r="Y13" s="44"/>
      <c r="Z13" s="128"/>
      <c r="AA13" s="102"/>
      <c r="AB13" s="47">
        <f>W13-Z13+AA13</f>
        <v>7.1734783887092033E-3</v>
      </c>
      <c r="AC13" s="370"/>
      <c r="AD13" s="44"/>
      <c r="AE13" s="128"/>
      <c r="AF13" s="102"/>
      <c r="AG13" s="47">
        <f>AB13-AE13+AF13</f>
        <v>7.1734783887092033E-3</v>
      </c>
      <c r="AH13" s="370"/>
      <c r="AI13" s="44"/>
      <c r="AJ13" s="128"/>
      <c r="AK13" s="102"/>
      <c r="AL13" s="47">
        <f>AG13-AJ13+AK13</f>
        <v>7.1734783887092033E-3</v>
      </c>
      <c r="AM13" s="370"/>
      <c r="AN13" s="44"/>
      <c r="AO13" s="128"/>
      <c r="AP13" s="102"/>
      <c r="AQ13" s="47">
        <f>AL13-AO13+AP13</f>
        <v>7.1734783887092033E-3</v>
      </c>
      <c r="AR13" s="370"/>
      <c r="AS13" s="44"/>
      <c r="AT13" s="128"/>
      <c r="AU13" s="102"/>
      <c r="AV13" s="47">
        <f>AQ13-AT13+AU13</f>
        <v>7.1734783887092033E-3</v>
      </c>
      <c r="AW13" s="370"/>
      <c r="AX13" s="44"/>
      <c r="AY13" s="128"/>
      <c r="AZ13" s="102"/>
      <c r="BA13" s="47">
        <f>AV13-AY13+AZ13</f>
        <v>7.1734783887092033E-3</v>
      </c>
      <c r="BB13" s="370"/>
      <c r="BC13" s="44"/>
      <c r="BD13" s="128"/>
      <c r="BE13" s="102"/>
      <c r="BF13" s="47">
        <f>BA13-BD13+BE13</f>
        <v>7.1734783887092033E-3</v>
      </c>
      <c r="BG13" s="370"/>
      <c r="BH13" s="279"/>
      <c r="BI13" s="128"/>
      <c r="BJ13" s="102"/>
      <c r="BK13" s="47">
        <f>BF13-BI13+BJ13</f>
        <v>7.1734783887092033E-3</v>
      </c>
      <c r="BL13" s="370"/>
      <c r="BM13" s="279"/>
      <c r="BN13" s="128"/>
      <c r="BO13" s="102"/>
      <c r="BP13" s="47">
        <f>BK13-BN13+BO13</f>
        <v>7.1734783887092033E-3</v>
      </c>
      <c r="BQ13" s="370"/>
    </row>
    <row r="14" spans="1:69" x14ac:dyDescent="0.15">
      <c r="A14" s="42" t="s">
        <v>43</v>
      </c>
      <c r="B14" s="43">
        <f>_xlfn.IFNA(VLOOKUP($A14,批次辅助!$A$4:$DC$41,MATCH($A$5&amp;B$4,批次辅助!$A$1:$DC$1,0),0),0)</f>
        <v>1.2666573530096592E-2</v>
      </c>
      <c r="C14" s="43">
        <f>_xlfn.IFNA(VLOOKUP($A14,批次辅助!$A$4:$DC$41,MATCH($A$5&amp;C$4,批次辅助!$A$1:$DC$1,0),0),0)</f>
        <v>1.5451337841811233E-2</v>
      </c>
      <c r="D14" s="43">
        <f>_xlfn.IFNA(VLOOKUP($A14,批次辅助!$A$4:$DC$41,MATCH($A$5&amp;D$4,批次辅助!$A$1:$DC$1,0),0),0)</f>
        <v>1.1959934220361788E-2</v>
      </c>
      <c r="E14" s="51" t="s">
        <v>1555</v>
      </c>
      <c r="F14" s="129">
        <v>3.0000000000000001E-3</v>
      </c>
      <c r="G14" s="140"/>
      <c r="H14" s="47">
        <f t="shared" ref="H14:H19" si="0">C14-F14+G14</f>
        <v>1.2451337841811232E-2</v>
      </c>
      <c r="I14" s="370"/>
      <c r="J14" s="51"/>
      <c r="K14" s="129"/>
      <c r="L14" s="140"/>
      <c r="M14" s="50">
        <f t="shared" ref="M14:M19" si="1">H14-K14+L14</f>
        <v>1.2451337841811232E-2</v>
      </c>
      <c r="N14" s="370"/>
      <c r="O14" s="278"/>
      <c r="P14" s="186"/>
      <c r="Q14" s="140"/>
      <c r="R14" s="50">
        <f t="shared" ref="R14:R19" si="2">M14-P14+Q14</f>
        <v>1.2451337841811232E-2</v>
      </c>
      <c r="S14" s="370"/>
      <c r="T14" s="51"/>
      <c r="U14" s="129"/>
      <c r="V14" s="140"/>
      <c r="W14" s="50">
        <f t="shared" ref="W14:W19" si="3">R14-U14+V14</f>
        <v>1.2451337841811232E-2</v>
      </c>
      <c r="X14" s="370"/>
      <c r="Y14" s="51"/>
      <c r="Z14" s="129"/>
      <c r="AA14" s="140"/>
      <c r="AB14" s="50">
        <f t="shared" ref="AB14:AB19" si="4">W14-Z14+AA14</f>
        <v>1.2451337841811232E-2</v>
      </c>
      <c r="AC14" s="370"/>
      <c r="AD14" s="51"/>
      <c r="AE14" s="129"/>
      <c r="AF14" s="140"/>
      <c r="AG14" s="50">
        <f t="shared" ref="AG14:AG19" si="5">AB14-AE14+AF14</f>
        <v>1.2451337841811232E-2</v>
      </c>
      <c r="AH14" s="370"/>
      <c r="AI14" s="51"/>
      <c r="AJ14" s="129"/>
      <c r="AK14" s="140"/>
      <c r="AL14" s="50">
        <f t="shared" ref="AL14:AL19" si="6">AG14-AJ14+AK14</f>
        <v>1.2451337841811232E-2</v>
      </c>
      <c r="AM14" s="370"/>
      <c r="AN14" s="51"/>
      <c r="AO14" s="129"/>
      <c r="AP14" s="140"/>
      <c r="AQ14" s="50">
        <f t="shared" ref="AQ14:AQ19" si="7">AL14-AO14+AP14</f>
        <v>1.2451337841811232E-2</v>
      </c>
      <c r="AR14" s="370"/>
      <c r="AS14" s="51"/>
      <c r="AT14" s="129"/>
      <c r="AU14" s="140"/>
      <c r="AV14" s="50">
        <f t="shared" ref="AV14:AV19" si="8">AQ14-AT14+AU14</f>
        <v>1.2451337841811232E-2</v>
      </c>
      <c r="AW14" s="370"/>
      <c r="AX14" s="51"/>
      <c r="AY14" s="129"/>
      <c r="AZ14" s="140"/>
      <c r="BA14" s="50">
        <f t="shared" ref="BA14:BA19" si="9">AV14-AY14+AZ14</f>
        <v>1.2451337841811232E-2</v>
      </c>
      <c r="BB14" s="370"/>
      <c r="BC14" s="51"/>
      <c r="BD14" s="129"/>
      <c r="BE14" s="140"/>
      <c r="BF14" s="50">
        <f t="shared" ref="BF14:BF19" si="10">BA14-BD14+BE14</f>
        <v>1.2451337841811232E-2</v>
      </c>
      <c r="BG14" s="370"/>
      <c r="BH14" s="51"/>
      <c r="BI14" s="129"/>
      <c r="BJ14" s="140"/>
      <c r="BK14" s="50">
        <f t="shared" ref="BK14:BK19" si="11">BF14-BI14+BJ14</f>
        <v>1.2451337841811232E-2</v>
      </c>
      <c r="BL14" s="370"/>
      <c r="BM14" s="51"/>
      <c r="BN14" s="129"/>
      <c r="BO14" s="140"/>
      <c r="BP14" s="50">
        <f t="shared" ref="BP14:BP19" si="12">BK14-BN14+BO14</f>
        <v>1.2451337841811232E-2</v>
      </c>
      <c r="BQ14" s="370"/>
    </row>
    <row r="15" spans="1:69" x14ac:dyDescent="0.15">
      <c r="A15" s="42" t="s">
        <v>44</v>
      </c>
      <c r="B15" s="43">
        <f>_xlfn.IFNA(VLOOKUP($A15,批次辅助!$A$4:$DC$41,MATCH($A$5&amp;B$4,批次辅助!$A$1:$DC$1,0),0),0)</f>
        <v>4.2181062394149064E-3</v>
      </c>
      <c r="C15" s="43">
        <f>_xlfn.IFNA(VLOOKUP($A15,批次辅助!$A$4:$DC$41,MATCH($A$5&amp;C$4,批次辅助!$A$1:$DC$1,0),0),0)</f>
        <v>3.1020288150543957E-3</v>
      </c>
      <c r="D15" s="43">
        <f>_xlfn.IFNA(VLOOKUP($A15,批次辅助!$A$4:$DC$41,MATCH($A$5&amp;D$4,批次辅助!$A$1:$DC$1,0),0),0)</f>
        <v>3.7161224184695555E-3</v>
      </c>
      <c r="E15" s="279"/>
      <c r="F15" s="128"/>
      <c r="G15" s="46"/>
      <c r="H15" s="47">
        <f t="shared" si="0"/>
        <v>3.1020288150543957E-3</v>
      </c>
      <c r="I15" s="370"/>
      <c r="J15" s="279"/>
      <c r="K15" s="128"/>
      <c r="L15" s="102"/>
      <c r="M15" s="50">
        <f t="shared" si="1"/>
        <v>3.1020288150543957E-3</v>
      </c>
      <c r="N15" s="370"/>
      <c r="O15" s="278"/>
      <c r="P15" s="132"/>
      <c r="Q15" s="102"/>
      <c r="R15" s="50">
        <f t="shared" si="2"/>
        <v>3.1020288150543957E-3</v>
      </c>
      <c r="S15" s="370"/>
      <c r="T15" s="44"/>
      <c r="U15" s="128"/>
      <c r="V15" s="102"/>
      <c r="W15" s="50">
        <f t="shared" si="3"/>
        <v>3.1020288150543957E-3</v>
      </c>
      <c r="X15" s="370"/>
      <c r="Y15" s="44"/>
      <c r="Z15" s="128"/>
      <c r="AA15" s="102"/>
      <c r="AB15" s="50">
        <f t="shared" si="4"/>
        <v>3.1020288150543957E-3</v>
      </c>
      <c r="AC15" s="370"/>
      <c r="AD15" s="44"/>
      <c r="AE15" s="128"/>
      <c r="AF15" s="102"/>
      <c r="AG15" s="50">
        <f t="shared" si="5"/>
        <v>3.1020288150543957E-3</v>
      </c>
      <c r="AH15" s="370"/>
      <c r="AI15" s="44"/>
      <c r="AJ15" s="128"/>
      <c r="AK15" s="102"/>
      <c r="AL15" s="50">
        <f t="shared" si="6"/>
        <v>3.1020288150543957E-3</v>
      </c>
      <c r="AM15" s="370"/>
      <c r="AN15" s="44"/>
      <c r="AO15" s="128"/>
      <c r="AP15" s="102"/>
      <c r="AQ15" s="50">
        <f t="shared" si="7"/>
        <v>3.1020288150543957E-3</v>
      </c>
      <c r="AR15" s="370"/>
      <c r="AS15" s="44"/>
      <c r="AT15" s="128"/>
      <c r="AU15" s="102"/>
      <c r="AV15" s="50">
        <f t="shared" si="8"/>
        <v>3.1020288150543957E-3</v>
      </c>
      <c r="AW15" s="370"/>
      <c r="AX15" s="44"/>
      <c r="AY15" s="128"/>
      <c r="AZ15" s="102"/>
      <c r="BA15" s="50">
        <f t="shared" si="9"/>
        <v>3.1020288150543957E-3</v>
      </c>
      <c r="BB15" s="370"/>
      <c r="BC15" s="44"/>
      <c r="BD15" s="128"/>
      <c r="BE15" s="102"/>
      <c r="BF15" s="50">
        <f t="shared" si="10"/>
        <v>3.1020288150543957E-3</v>
      </c>
      <c r="BG15" s="370"/>
      <c r="BH15" s="279"/>
      <c r="BI15" s="128"/>
      <c r="BJ15" s="102"/>
      <c r="BK15" s="50">
        <f t="shared" si="11"/>
        <v>3.1020288150543957E-3</v>
      </c>
      <c r="BL15" s="370"/>
      <c r="BM15" s="279"/>
      <c r="BN15" s="128"/>
      <c r="BO15" s="102"/>
      <c r="BP15" s="50">
        <f t="shared" si="12"/>
        <v>3.1020288150543957E-3</v>
      </c>
      <c r="BQ15" s="370"/>
    </row>
    <row r="16" spans="1:69" x14ac:dyDescent="0.15">
      <c r="A16" s="53" t="s">
        <v>45</v>
      </c>
      <c r="B16" s="53">
        <f>_xlfn.IFNA(VLOOKUP($A16,批次辅助!$A$4:$DC$41,MATCH($A$5&amp;B$4,批次辅助!$A$1:$DC$1,0),0),0)</f>
        <v>1.1977853104021293E-2</v>
      </c>
      <c r="C16" s="53">
        <f>_xlfn.IFNA(VLOOKUP($A16,批次辅助!$A$4:$DC$41,MATCH($A$5&amp;C$4,批次辅助!$A$1:$DC$1,0),0),0)</f>
        <v>1.3216700970302852E-2</v>
      </c>
      <c r="D16" s="53">
        <f>_xlfn.IFNA(VLOOKUP($A16,批次辅助!$A$4:$DC$41,MATCH($A$5&amp;D$4,批次辅助!$A$1:$DC$1,0),0),0)</f>
        <v>7.9875274971701934E-3</v>
      </c>
      <c r="E16" s="279" t="s">
        <v>1556</v>
      </c>
      <c r="F16" s="128">
        <v>3.0000000000000001E-3</v>
      </c>
      <c r="G16" s="55"/>
      <c r="H16" s="47">
        <f t="shared" si="0"/>
        <v>1.0216700970302851E-2</v>
      </c>
      <c r="I16" s="370"/>
      <c r="J16" s="56"/>
      <c r="K16" s="130"/>
      <c r="L16" s="103"/>
      <c r="M16" s="50">
        <f t="shared" si="1"/>
        <v>1.0216700970302851E-2</v>
      </c>
      <c r="N16" s="370"/>
      <c r="O16" s="278"/>
      <c r="P16" s="132"/>
      <c r="Q16" s="103"/>
      <c r="R16" s="50">
        <f t="shared" si="2"/>
        <v>1.0216700970302851E-2</v>
      </c>
      <c r="S16" s="370"/>
      <c r="T16" s="56"/>
      <c r="U16" s="130"/>
      <c r="V16" s="103"/>
      <c r="W16" s="50">
        <f t="shared" si="3"/>
        <v>1.0216700970302851E-2</v>
      </c>
      <c r="X16" s="370"/>
      <c r="Y16" s="56"/>
      <c r="Z16" s="130"/>
      <c r="AA16" s="103"/>
      <c r="AB16" s="50">
        <f t="shared" si="4"/>
        <v>1.0216700970302851E-2</v>
      </c>
      <c r="AC16" s="370"/>
      <c r="AD16" s="56"/>
      <c r="AE16" s="130"/>
      <c r="AF16" s="103"/>
      <c r="AG16" s="50">
        <f t="shared" si="5"/>
        <v>1.0216700970302851E-2</v>
      </c>
      <c r="AH16" s="370"/>
      <c r="AI16" s="56"/>
      <c r="AJ16" s="130"/>
      <c r="AK16" s="103"/>
      <c r="AL16" s="50">
        <f t="shared" si="6"/>
        <v>1.0216700970302851E-2</v>
      </c>
      <c r="AM16" s="370"/>
      <c r="AN16" s="56"/>
      <c r="AO16" s="130"/>
      <c r="AP16" s="103"/>
      <c r="AQ16" s="50">
        <f t="shared" si="7"/>
        <v>1.0216700970302851E-2</v>
      </c>
      <c r="AR16" s="370"/>
      <c r="AS16" s="56"/>
      <c r="AT16" s="130"/>
      <c r="AU16" s="103"/>
      <c r="AV16" s="50">
        <f t="shared" si="8"/>
        <v>1.0216700970302851E-2</v>
      </c>
      <c r="AW16" s="370"/>
      <c r="AX16" s="56"/>
      <c r="AY16" s="130"/>
      <c r="AZ16" s="103"/>
      <c r="BA16" s="50">
        <f t="shared" si="9"/>
        <v>1.0216700970302851E-2</v>
      </c>
      <c r="BB16" s="370"/>
      <c r="BC16" s="56"/>
      <c r="BD16" s="130"/>
      <c r="BE16" s="103"/>
      <c r="BF16" s="50">
        <f t="shared" si="10"/>
        <v>1.0216700970302851E-2</v>
      </c>
      <c r="BG16" s="370"/>
      <c r="BH16" s="56"/>
      <c r="BI16" s="130"/>
      <c r="BJ16" s="103"/>
      <c r="BK16" s="50">
        <f t="shared" si="11"/>
        <v>1.0216700970302851E-2</v>
      </c>
      <c r="BL16" s="370"/>
      <c r="BM16" s="56"/>
      <c r="BN16" s="130"/>
      <c r="BO16" s="103"/>
      <c r="BP16" s="50">
        <f t="shared" si="12"/>
        <v>1.0216700970302851E-2</v>
      </c>
      <c r="BQ16" s="370"/>
    </row>
    <row r="17" spans="1:69" x14ac:dyDescent="0.15">
      <c r="A17" s="42" t="s">
        <v>46</v>
      </c>
      <c r="B17" s="53">
        <f>_xlfn.IFNA(VLOOKUP($A17,批次辅助!$A$4:$DC$41,MATCH($A$5&amp;B$4,批次辅助!$A$1:$DC$1,0),0),0)</f>
        <v>4.115165819859168E-3</v>
      </c>
      <c r="C17" s="53">
        <f>_xlfn.IFNA(VLOOKUP($A17,批次辅助!$A$4:$DC$41,MATCH($A$5&amp;C$4,批次辅助!$A$1:$DC$1,0),0),0)</f>
        <v>4.3663628344604525E-3</v>
      </c>
      <c r="D17" s="53">
        <f>_xlfn.IFNA(VLOOKUP($A17,批次辅助!$A$4:$DC$41,MATCH($A$5&amp;D$4,批次辅助!$A$1:$DC$1,0),0),0)</f>
        <v>3.5239091899280268E-3</v>
      </c>
      <c r="E17" s="43"/>
      <c r="F17" s="131"/>
      <c r="G17" s="58"/>
      <c r="H17" s="47">
        <f t="shared" si="0"/>
        <v>4.3663628344604525E-3</v>
      </c>
      <c r="I17" s="370"/>
      <c r="J17" s="43"/>
      <c r="K17" s="131"/>
      <c r="L17" s="104"/>
      <c r="M17" s="53">
        <f t="shared" si="1"/>
        <v>4.3663628344604525E-3</v>
      </c>
      <c r="N17" s="370"/>
      <c r="O17" s="330"/>
      <c r="P17" s="186"/>
      <c r="Q17" s="104"/>
      <c r="R17" s="53">
        <f t="shared" si="2"/>
        <v>4.3663628344604525E-3</v>
      </c>
      <c r="S17" s="370"/>
      <c r="T17" s="43"/>
      <c r="U17" s="131"/>
      <c r="V17" s="104"/>
      <c r="W17" s="53">
        <f t="shared" si="3"/>
        <v>4.3663628344604525E-3</v>
      </c>
      <c r="X17" s="370"/>
      <c r="Y17" s="43"/>
      <c r="Z17" s="131"/>
      <c r="AA17" s="104"/>
      <c r="AB17" s="53">
        <f t="shared" si="4"/>
        <v>4.3663628344604525E-3</v>
      </c>
      <c r="AC17" s="370"/>
      <c r="AD17" s="43"/>
      <c r="AE17" s="131"/>
      <c r="AF17" s="104"/>
      <c r="AG17" s="53">
        <f t="shared" si="5"/>
        <v>4.3663628344604525E-3</v>
      </c>
      <c r="AH17" s="370"/>
      <c r="AI17" s="43"/>
      <c r="AJ17" s="131"/>
      <c r="AK17" s="104"/>
      <c r="AL17" s="53">
        <f t="shared" si="6"/>
        <v>4.3663628344604525E-3</v>
      </c>
      <c r="AM17" s="370"/>
      <c r="AN17" s="43"/>
      <c r="AO17" s="131"/>
      <c r="AP17" s="104"/>
      <c r="AQ17" s="53">
        <f t="shared" si="7"/>
        <v>4.3663628344604525E-3</v>
      </c>
      <c r="AR17" s="370"/>
      <c r="AS17" s="43"/>
      <c r="AT17" s="131"/>
      <c r="AU17" s="104"/>
      <c r="AV17" s="53">
        <f t="shared" si="8"/>
        <v>4.3663628344604525E-3</v>
      </c>
      <c r="AW17" s="370"/>
      <c r="AX17" s="43"/>
      <c r="AY17" s="131"/>
      <c r="AZ17" s="104"/>
      <c r="BA17" s="53">
        <f t="shared" si="9"/>
        <v>4.3663628344604525E-3</v>
      </c>
      <c r="BB17" s="370"/>
      <c r="BC17" s="43"/>
      <c r="BD17" s="131"/>
      <c r="BE17" s="104"/>
      <c r="BF17" s="53">
        <f t="shared" si="10"/>
        <v>4.3663628344604525E-3</v>
      </c>
      <c r="BG17" s="370"/>
      <c r="BH17" s="43"/>
      <c r="BI17" s="131"/>
      <c r="BJ17" s="104"/>
      <c r="BK17" s="53">
        <f t="shared" si="11"/>
        <v>4.3663628344604525E-3</v>
      </c>
      <c r="BL17" s="370"/>
      <c r="BM17" s="43"/>
      <c r="BN17" s="131"/>
      <c r="BO17" s="104"/>
      <c r="BP17" s="53">
        <f t="shared" si="12"/>
        <v>4.3663628344604525E-3</v>
      </c>
      <c r="BQ17" s="370"/>
    </row>
    <row r="18" spans="1:69" x14ac:dyDescent="0.15">
      <c r="A18" s="42" t="s">
        <v>47</v>
      </c>
      <c r="B18" s="43">
        <f>_xlfn.IFNA(VLOOKUP($A18,批次辅助!$A$4:$DC$41,MATCH($A$5&amp;B$4,批次辅助!$A$1:$DC$1,0),0),0)</f>
        <v>3.8627166957105707E-3</v>
      </c>
      <c r="C18" s="43">
        <f>_xlfn.IFNA(VLOOKUP($A18,批次辅助!$A$4:$DC$41,MATCH($A$5&amp;C$4,批次辅助!$A$1:$DC$1,0),0),0)</f>
        <v>5.9394295795354305E-3</v>
      </c>
      <c r="D18" s="114">
        <f>_xlfn.IFNA(VLOOKUP($A18,批次辅助!$A$4:$DC$41,MATCH($A$5&amp;D$4,批次辅助!$A$1:$DC$1,0),0),0)</f>
        <v>3.5452662153215302E-3</v>
      </c>
      <c r="E18" s="10"/>
      <c r="F18" s="132"/>
      <c r="G18" s="70"/>
      <c r="H18" s="47">
        <f t="shared" si="0"/>
        <v>5.9394295795354305E-3</v>
      </c>
      <c r="I18" s="370"/>
      <c r="J18" s="10"/>
      <c r="K18" s="132"/>
      <c r="L18" s="105"/>
      <c r="M18" s="43">
        <f t="shared" si="1"/>
        <v>5.9394295795354305E-3</v>
      </c>
      <c r="N18" s="370"/>
      <c r="O18" s="10"/>
      <c r="P18" s="132"/>
      <c r="Q18" s="105"/>
      <c r="R18" s="43">
        <f t="shared" si="2"/>
        <v>5.9394295795354305E-3</v>
      </c>
      <c r="S18" s="370"/>
      <c r="T18" s="10"/>
      <c r="U18" s="132"/>
      <c r="V18" s="105"/>
      <c r="W18" s="43">
        <f t="shared" si="3"/>
        <v>5.9394295795354305E-3</v>
      </c>
      <c r="X18" s="370"/>
      <c r="Y18" s="10"/>
      <c r="Z18" s="132"/>
      <c r="AA18" s="105"/>
      <c r="AB18" s="43">
        <f t="shared" si="4"/>
        <v>5.9394295795354305E-3</v>
      </c>
      <c r="AC18" s="370"/>
      <c r="AD18" s="10"/>
      <c r="AE18" s="132"/>
      <c r="AF18" s="105"/>
      <c r="AG18" s="43">
        <f t="shared" si="5"/>
        <v>5.9394295795354305E-3</v>
      </c>
      <c r="AH18" s="370"/>
      <c r="AI18" s="10"/>
      <c r="AJ18" s="132"/>
      <c r="AK18" s="105"/>
      <c r="AL18" s="43">
        <f t="shared" si="6"/>
        <v>5.9394295795354305E-3</v>
      </c>
      <c r="AM18" s="370"/>
      <c r="AN18" s="10"/>
      <c r="AO18" s="132"/>
      <c r="AP18" s="105"/>
      <c r="AQ18" s="43">
        <f t="shared" si="7"/>
        <v>5.9394295795354305E-3</v>
      </c>
      <c r="AR18" s="370"/>
      <c r="AS18" s="10"/>
      <c r="AT18" s="132"/>
      <c r="AU18" s="105"/>
      <c r="AV18" s="43">
        <f t="shared" si="8"/>
        <v>5.9394295795354305E-3</v>
      </c>
      <c r="AW18" s="370"/>
      <c r="AX18" s="10"/>
      <c r="AY18" s="132"/>
      <c r="AZ18" s="105"/>
      <c r="BA18" s="43">
        <f t="shared" si="9"/>
        <v>5.9394295795354305E-3</v>
      </c>
      <c r="BB18" s="370"/>
      <c r="BC18" s="10"/>
      <c r="BD18" s="132"/>
      <c r="BE18" s="105"/>
      <c r="BF18" s="43">
        <f t="shared" si="10"/>
        <v>5.9394295795354305E-3</v>
      </c>
      <c r="BG18" s="370"/>
      <c r="BH18" s="10"/>
      <c r="BI18" s="132"/>
      <c r="BJ18" s="105"/>
      <c r="BK18" s="43">
        <f t="shared" si="11"/>
        <v>5.9394295795354305E-3</v>
      </c>
      <c r="BL18" s="370"/>
      <c r="BM18" s="10"/>
      <c r="BN18" s="132"/>
      <c r="BO18" s="105"/>
      <c r="BP18" s="43">
        <f t="shared" si="12"/>
        <v>5.9394295795354305E-3</v>
      </c>
      <c r="BQ18" s="370"/>
    </row>
    <row r="19" spans="1:69" x14ac:dyDescent="0.15">
      <c r="A19" s="61" t="s">
        <v>31</v>
      </c>
      <c r="B19" s="61">
        <f>_xlfn.IFNA(VLOOKUP($A19,批次辅助!$A$4:$DC$41,MATCH($A$5&amp;B$4,批次辅助!$A$1:$DC$1,0),0),0)</f>
        <v>0</v>
      </c>
      <c r="C19" s="61">
        <f>_xlfn.IFNA(VLOOKUP($A19,批次辅助!$A$4:$DC$41,MATCH($A$5&amp;C$4,批次辅助!$A$1:$DC$1,0),0),0)</f>
        <v>0</v>
      </c>
      <c r="D19" s="61">
        <f>_xlfn.IFNA(VLOOKUP($A19,批次辅助!$A$4:$DC$41,MATCH($A$5&amp;D$4,批次辅助!$A$1:$DC$1,0),0),0)</f>
        <v>0</v>
      </c>
      <c r="E19" s="62"/>
      <c r="F19" s="133"/>
      <c r="G19" s="64"/>
      <c r="H19" s="62">
        <f t="shared" si="0"/>
        <v>0</v>
      </c>
      <c r="I19" s="62"/>
      <c r="J19" s="73"/>
      <c r="K19" s="133"/>
      <c r="L19" s="141"/>
      <c r="M19" s="62">
        <f t="shared" si="1"/>
        <v>0</v>
      </c>
      <c r="N19" s="62"/>
      <c r="O19" s="73" t="s">
        <v>1529</v>
      </c>
      <c r="P19" s="133"/>
      <c r="Q19" s="141">
        <f>5*2/O6</f>
        <v>6.6666666666666671E-3</v>
      </c>
      <c r="R19" s="62">
        <f t="shared" si="2"/>
        <v>6.6666666666666671E-3</v>
      </c>
      <c r="S19" s="62"/>
      <c r="T19" s="62"/>
      <c r="U19" s="133">
        <f>Q19</f>
        <v>6.6666666666666671E-3</v>
      </c>
      <c r="V19" s="141"/>
      <c r="W19" s="62">
        <f t="shared" si="3"/>
        <v>0</v>
      </c>
      <c r="X19" s="62"/>
      <c r="Y19" s="62"/>
      <c r="Z19" s="133"/>
      <c r="AA19" s="141"/>
      <c r="AB19" s="62">
        <f t="shared" si="4"/>
        <v>0</v>
      </c>
      <c r="AC19" s="62"/>
      <c r="AD19" s="62"/>
      <c r="AE19" s="133"/>
      <c r="AF19" s="141"/>
      <c r="AG19" s="62">
        <f t="shared" si="5"/>
        <v>0</v>
      </c>
      <c r="AH19" s="62"/>
      <c r="AI19" s="62"/>
      <c r="AJ19" s="133"/>
      <c r="AK19" s="141"/>
      <c r="AL19" s="62">
        <f t="shared" si="6"/>
        <v>0</v>
      </c>
      <c r="AM19" s="62"/>
      <c r="AN19" s="62"/>
      <c r="AO19" s="133"/>
      <c r="AP19" s="141"/>
      <c r="AQ19" s="62">
        <f t="shared" si="7"/>
        <v>0</v>
      </c>
      <c r="AR19" s="62"/>
      <c r="AS19" s="62"/>
      <c r="AT19" s="133"/>
      <c r="AU19" s="141"/>
      <c r="AV19" s="62">
        <f t="shared" si="8"/>
        <v>0</v>
      </c>
      <c r="AW19" s="62"/>
      <c r="AX19" s="62"/>
      <c r="AY19" s="133"/>
      <c r="AZ19" s="141"/>
      <c r="BA19" s="62">
        <f t="shared" si="9"/>
        <v>0</v>
      </c>
      <c r="BB19" s="62"/>
      <c r="BC19" s="62"/>
      <c r="BD19" s="133"/>
      <c r="BE19" s="141"/>
      <c r="BF19" s="62">
        <f t="shared" si="10"/>
        <v>0</v>
      </c>
      <c r="BG19" s="62"/>
      <c r="BH19" s="62"/>
      <c r="BI19" s="133"/>
      <c r="BJ19" s="141"/>
      <c r="BK19" s="62">
        <f t="shared" si="11"/>
        <v>0</v>
      </c>
      <c r="BL19" s="62"/>
      <c r="BM19" s="62"/>
      <c r="BN19" s="133"/>
      <c r="BO19" s="141"/>
      <c r="BP19" s="62">
        <f t="shared" si="12"/>
        <v>0</v>
      </c>
      <c r="BQ19" s="62"/>
    </row>
    <row r="20" spans="1:69" x14ac:dyDescent="0.15">
      <c r="A20" s="65" t="s">
        <v>30</v>
      </c>
      <c r="B20" s="66"/>
      <c r="C20" s="66"/>
      <c r="D20" s="66"/>
      <c r="E20" s="66"/>
      <c r="F20" s="134"/>
      <c r="G20" s="68"/>
      <c r="H20" s="66">
        <f>H21*99.9%</f>
        <v>0.99444707438988544</v>
      </c>
      <c r="I20" s="66"/>
      <c r="J20" s="66"/>
      <c r="K20" s="134"/>
      <c r="L20" s="142"/>
      <c r="M20" s="66">
        <f>M21*99.9%</f>
        <v>0.99444707438988544</v>
      </c>
      <c r="N20" s="66"/>
      <c r="O20" s="66"/>
      <c r="P20" s="134"/>
      <c r="Q20" s="142"/>
      <c r="R20" s="66">
        <f>R21*99.9%</f>
        <v>0.99444707438988544</v>
      </c>
      <c r="S20" s="66"/>
      <c r="T20" s="66"/>
      <c r="U20" s="134"/>
      <c r="V20" s="142"/>
      <c r="W20" s="66">
        <f>W21*99.9%</f>
        <v>0.99844307438988544</v>
      </c>
      <c r="X20" s="66"/>
      <c r="Y20" s="66"/>
      <c r="Z20" s="134"/>
      <c r="AA20" s="142"/>
      <c r="AB20" s="66">
        <f>AB21*99.9%</f>
        <v>0.99844307438988544</v>
      </c>
      <c r="AC20" s="66"/>
      <c r="AD20" s="66"/>
      <c r="AE20" s="134"/>
      <c r="AF20" s="142"/>
      <c r="AG20" s="66">
        <f>AG21*99.9%</f>
        <v>0.99844307438988544</v>
      </c>
      <c r="AH20" s="66"/>
      <c r="AI20" s="66"/>
      <c r="AJ20" s="134"/>
      <c r="AK20" s="142"/>
      <c r="AL20" s="66">
        <f>AL21*99.9%</f>
        <v>0.99844307438988544</v>
      </c>
      <c r="AM20" s="66"/>
      <c r="AN20" s="66"/>
      <c r="AO20" s="134"/>
      <c r="AP20" s="142"/>
      <c r="AQ20" s="66">
        <f>AQ21*99.9%</f>
        <v>0.99844307438988544</v>
      </c>
      <c r="AR20" s="66"/>
      <c r="AS20" s="66"/>
      <c r="AT20" s="134"/>
      <c r="AU20" s="142"/>
      <c r="AV20" s="66">
        <f>AV21*99.9%</f>
        <v>0.99844307438988544</v>
      </c>
      <c r="AW20" s="66"/>
      <c r="AX20" s="66"/>
      <c r="AY20" s="134"/>
      <c r="AZ20" s="142"/>
      <c r="BA20" s="66">
        <f>BA21*99.9%</f>
        <v>0.99844307438988544</v>
      </c>
      <c r="BB20" s="66"/>
      <c r="BC20" s="66"/>
      <c r="BD20" s="134"/>
      <c r="BE20" s="142"/>
      <c r="BF20" s="66">
        <f>BF21*99.9%</f>
        <v>0.99844307438988544</v>
      </c>
      <c r="BG20" s="66"/>
      <c r="BH20" s="66"/>
      <c r="BI20" s="134"/>
      <c r="BJ20" s="142"/>
      <c r="BK20" s="66">
        <f>BK21*99.9%</f>
        <v>0.99844307438988544</v>
      </c>
      <c r="BL20" s="66"/>
      <c r="BM20" s="66"/>
      <c r="BN20" s="134"/>
      <c r="BO20" s="142"/>
      <c r="BP20" s="66">
        <f>BP21*99.9%</f>
        <v>0.99844307438988544</v>
      </c>
      <c r="BQ20" s="66"/>
    </row>
    <row r="21" spans="1:69" x14ac:dyDescent="0.35">
      <c r="A21" s="40" t="s">
        <v>456</v>
      </c>
      <c r="B21" s="41">
        <f>_xlfn.IFNA(VLOOKUP($A21,批次辅助!$A$4:$DC$41,MATCH($A$5&amp;B$4,批次辅助!$A$1:$DC$1,0),0),0)</f>
        <v>0.98909321745183243</v>
      </c>
      <c r="C21" s="41">
        <f>_xlfn.IFNA(VLOOKUP($A21,批次辅助!$A$4:$DC$41,MATCH($A$5&amp;C$4,批次辅助!$A$1:$DC$1,0),0),0)</f>
        <v>0.99544251690679209</v>
      </c>
      <c r="D21" s="41">
        <f>_xlfn.IFNA(VLOOKUP($A21,批次辅助!$A$4:$DC$41,MATCH($A$5&amp;D$4,批次辅助!$A$1:$DC$1,0),0),0)</f>
        <v>0.99011169724280801</v>
      </c>
      <c r="E21" s="66"/>
      <c r="F21" s="134"/>
      <c r="G21" s="68"/>
      <c r="H21" s="66">
        <f>1-SUM(H22:H26)</f>
        <v>0.99544251690679209</v>
      </c>
      <c r="I21" s="66"/>
      <c r="J21" s="66"/>
      <c r="K21" s="134"/>
      <c r="L21" s="142"/>
      <c r="M21" s="66">
        <f>1-SUM(M22:M26)</f>
        <v>0.99544251690679209</v>
      </c>
      <c r="N21" s="66"/>
      <c r="O21" s="66"/>
      <c r="P21" s="134"/>
      <c r="Q21" s="142"/>
      <c r="R21" s="66">
        <f>1-SUM(R22:R26)</f>
        <v>0.99544251690679209</v>
      </c>
      <c r="S21" s="66"/>
      <c r="T21" s="66"/>
      <c r="U21" s="134"/>
      <c r="V21" s="142"/>
      <c r="W21" s="66">
        <f>1-SUM(W22:W26)</f>
        <v>0.99944251690679209</v>
      </c>
      <c r="X21" s="66"/>
      <c r="Y21" s="66"/>
      <c r="Z21" s="134"/>
      <c r="AA21" s="142"/>
      <c r="AB21" s="66">
        <f>1-SUM(AB22:AB26)</f>
        <v>0.99944251690679209</v>
      </c>
      <c r="AC21" s="66"/>
      <c r="AD21" s="66"/>
      <c r="AE21" s="134"/>
      <c r="AF21" s="142"/>
      <c r="AG21" s="66">
        <f>1-SUM(AG22:AG26)</f>
        <v>0.99944251690679209</v>
      </c>
      <c r="AH21" s="66"/>
      <c r="AI21" s="66"/>
      <c r="AJ21" s="134"/>
      <c r="AK21" s="142"/>
      <c r="AL21" s="66">
        <f>1-SUM(AL22:AL26)</f>
        <v>0.99944251690679209</v>
      </c>
      <c r="AM21" s="66"/>
      <c r="AN21" s="66"/>
      <c r="AO21" s="134"/>
      <c r="AP21" s="142"/>
      <c r="AQ21" s="66">
        <f>1-SUM(AQ22:AQ26)</f>
        <v>0.99944251690679209</v>
      </c>
      <c r="AR21" s="66"/>
      <c r="AS21" s="66"/>
      <c r="AT21" s="134"/>
      <c r="AU21" s="142"/>
      <c r="AV21" s="66">
        <f>1-SUM(AV22:AV26)</f>
        <v>0.99944251690679209</v>
      </c>
      <c r="AW21" s="66"/>
      <c r="AX21" s="66"/>
      <c r="AY21" s="134"/>
      <c r="AZ21" s="142"/>
      <c r="BA21" s="66">
        <f>1-SUM(BA22:BA26)</f>
        <v>0.99944251690679209</v>
      </c>
      <c r="BB21" s="66"/>
      <c r="BC21" s="66"/>
      <c r="BD21" s="134"/>
      <c r="BE21" s="142"/>
      <c r="BF21" s="66">
        <f>1-SUM(BF22:BF26)</f>
        <v>0.99944251690679209</v>
      </c>
      <c r="BG21" s="66"/>
      <c r="BH21" s="66"/>
      <c r="BI21" s="134"/>
      <c r="BJ21" s="142"/>
      <c r="BK21" s="66">
        <f>1-SUM(BK22:BK26)</f>
        <v>0.99944251690679209</v>
      </c>
      <c r="BL21" s="66"/>
      <c r="BM21" s="66"/>
      <c r="BN21" s="134"/>
      <c r="BO21" s="142"/>
      <c r="BP21" s="66">
        <f>1-SUM(BP22:BP26)</f>
        <v>0.99944251690679209</v>
      </c>
      <c r="BQ21" s="66"/>
    </row>
    <row r="22" spans="1:69" ht="49.5" x14ac:dyDescent="0.15">
      <c r="A22" s="42" t="s">
        <v>48</v>
      </c>
      <c r="B22" s="43">
        <f>_xlfn.IFNA(VLOOKUP($A22,批次辅助!$A$4:$DC$41,MATCH($A$5&amp;B$4,批次辅助!$A$1:$DC$1,0),0),0)</f>
        <v>7.7940603377916343E-3</v>
      </c>
      <c r="C22" s="43">
        <f>_xlfn.IFNA(VLOOKUP($A22,批次辅助!$A$4:$DC$41,MATCH($A$5&amp;C$4,批次辅助!$A$1:$DC$1,0),0),0)</f>
        <v>2.4404586886209939E-3</v>
      </c>
      <c r="D22" s="43">
        <f>_xlfn.IFNA(VLOOKUP($A22,批次辅助!$A$4:$DC$41,MATCH($A$5&amp;D$4,批次辅助!$A$1:$DC$1,0),0),0)</f>
        <v>5.4673985007368175E-3</v>
      </c>
      <c r="E22" s="277"/>
      <c r="F22" s="132"/>
      <c r="G22" s="70"/>
      <c r="H22" s="71">
        <f>C22-F22+G22</f>
        <v>2.4404586886209939E-3</v>
      </c>
      <c r="I22" s="370"/>
      <c r="J22" s="278"/>
      <c r="K22" s="132"/>
      <c r="L22" s="105"/>
      <c r="M22" s="71">
        <f>H22-K22+L22</f>
        <v>2.4404586886209939E-3</v>
      </c>
      <c r="N22" s="370"/>
      <c r="O22" s="277"/>
      <c r="P22" s="132"/>
      <c r="Q22" s="105"/>
      <c r="R22" s="71">
        <f>M22-P22+Q22</f>
        <v>2.4404586886209939E-3</v>
      </c>
      <c r="S22" s="370"/>
      <c r="T22" s="277" t="s">
        <v>1302</v>
      </c>
      <c r="U22" s="132">
        <v>4.0000000000000001E-3</v>
      </c>
      <c r="V22" s="105"/>
      <c r="W22" s="71">
        <f>R22-U22+V22</f>
        <v>-1.5595413113790061E-3</v>
      </c>
      <c r="X22" s="370"/>
      <c r="Y22" s="277"/>
      <c r="Z22" s="132"/>
      <c r="AA22" s="105"/>
      <c r="AB22" s="71">
        <f>W22-Z22+AA22</f>
        <v>-1.5595413113790061E-3</v>
      </c>
      <c r="AC22" s="370"/>
      <c r="AD22" s="71"/>
      <c r="AE22" s="132"/>
      <c r="AF22" s="105"/>
      <c r="AG22" s="71">
        <f>AB22-AE22+AF22</f>
        <v>-1.5595413113790061E-3</v>
      </c>
      <c r="AH22" s="370"/>
      <c r="AI22" s="71"/>
      <c r="AJ22" s="132"/>
      <c r="AK22" s="105"/>
      <c r="AL22" s="71">
        <f>AG22-AJ22+AK22</f>
        <v>-1.5595413113790061E-3</v>
      </c>
      <c r="AM22" s="370"/>
      <c r="AN22" s="71"/>
      <c r="AO22" s="132"/>
      <c r="AP22" s="105"/>
      <c r="AQ22" s="71">
        <f>AL22-AO22+AP22</f>
        <v>-1.5595413113790061E-3</v>
      </c>
      <c r="AR22" s="370"/>
      <c r="AS22" s="71"/>
      <c r="AT22" s="132"/>
      <c r="AU22" s="105"/>
      <c r="AV22" s="71">
        <f>AQ22-AT22+AU22</f>
        <v>-1.5595413113790061E-3</v>
      </c>
      <c r="AW22" s="370"/>
      <c r="AX22" s="71"/>
      <c r="AY22" s="132"/>
      <c r="AZ22" s="105"/>
      <c r="BA22" s="71">
        <f>AV22-AY22+AZ22</f>
        <v>-1.5595413113790061E-3</v>
      </c>
      <c r="BB22" s="370"/>
      <c r="BC22" s="71"/>
      <c r="BD22" s="132"/>
      <c r="BE22" s="105"/>
      <c r="BF22" s="71">
        <f>BA22-BD22+BE22</f>
        <v>-1.5595413113790061E-3</v>
      </c>
      <c r="BG22" s="370"/>
      <c r="BH22" s="277"/>
      <c r="BI22" s="132"/>
      <c r="BJ22" s="105"/>
      <c r="BK22" s="277">
        <f>BF22-BI22+BJ22</f>
        <v>-1.5595413113790061E-3</v>
      </c>
      <c r="BL22" s="370"/>
      <c r="BM22" s="277"/>
      <c r="BN22" s="132"/>
      <c r="BO22" s="105"/>
      <c r="BP22" s="277">
        <f>BK22-BN22+BO22</f>
        <v>-1.5595413113790061E-3</v>
      </c>
      <c r="BQ22" s="370"/>
    </row>
    <row r="23" spans="1:69" x14ac:dyDescent="0.15">
      <c r="A23" s="42" t="s">
        <v>49</v>
      </c>
      <c r="B23" s="43">
        <f>_xlfn.IFNA(VLOOKUP($A23,批次辅助!$A$4:$DC$41,MATCH($A$5&amp;B$4,批次辅助!$A$1:$DC$1,0),0),0)</f>
        <v>1.1470503893353725E-3</v>
      </c>
      <c r="C23" s="43">
        <f>_xlfn.IFNA(VLOOKUP($A23,批次辅助!$A$4:$DC$41,MATCH($A$5&amp;C$4,批次辅助!$A$1:$DC$1,0),0),0)</f>
        <v>1.3084386945016171E-3</v>
      </c>
      <c r="D23" s="43">
        <f>_xlfn.IFNA(VLOOKUP($A23,批次辅助!$A$4:$DC$41,MATCH($A$5&amp;D$4,批次辅助!$A$1:$DC$1,0),0),0)</f>
        <v>3.0113405804839503E-3</v>
      </c>
      <c r="E23" s="277"/>
      <c r="F23" s="132"/>
      <c r="G23" s="46"/>
      <c r="H23" s="71">
        <f>C23-F23+G23</f>
        <v>1.3084386945016171E-3</v>
      </c>
      <c r="I23" s="370"/>
      <c r="J23" s="71"/>
      <c r="K23" s="132"/>
      <c r="L23" s="105"/>
      <c r="M23" s="50">
        <f t="shared" ref="M23:M27" si="13">H23-K23+L23</f>
        <v>1.3084386945016171E-3</v>
      </c>
      <c r="N23" s="370"/>
      <c r="O23" s="47"/>
      <c r="P23" s="128"/>
      <c r="Q23" s="102"/>
      <c r="R23" s="50">
        <f t="shared" ref="R23:R27" si="14">M23-P23+Q23</f>
        <v>1.3084386945016171E-3</v>
      </c>
      <c r="S23" s="370"/>
      <c r="T23" s="47"/>
      <c r="U23" s="128"/>
      <c r="V23" s="102"/>
      <c r="W23" s="50">
        <f t="shared" ref="W23:W27" si="15">R23-U23+V23</f>
        <v>1.3084386945016171E-3</v>
      </c>
      <c r="X23" s="370"/>
      <c r="Y23" s="47"/>
      <c r="Z23" s="128"/>
      <c r="AA23" s="102"/>
      <c r="AB23" s="50">
        <f t="shared" ref="AB23:AB27" si="16">W23-Z23+AA23</f>
        <v>1.3084386945016171E-3</v>
      </c>
      <c r="AC23" s="370"/>
      <c r="AD23" s="47"/>
      <c r="AE23" s="128"/>
      <c r="AF23" s="102"/>
      <c r="AG23" s="50">
        <f t="shared" ref="AG23:AG27" si="17">AB23-AE23+AF23</f>
        <v>1.3084386945016171E-3</v>
      </c>
      <c r="AH23" s="370"/>
      <c r="AI23" s="47"/>
      <c r="AJ23" s="128"/>
      <c r="AK23" s="102"/>
      <c r="AL23" s="50">
        <f t="shared" ref="AL23:AL27" si="18">AG23-AJ23+AK23</f>
        <v>1.3084386945016171E-3</v>
      </c>
      <c r="AM23" s="370"/>
      <c r="AN23" s="47"/>
      <c r="AO23" s="128"/>
      <c r="AP23" s="102"/>
      <c r="AQ23" s="50">
        <f t="shared" ref="AQ23:AQ27" si="19">AL23-AO23+AP23</f>
        <v>1.3084386945016171E-3</v>
      </c>
      <c r="AR23" s="370"/>
      <c r="AS23" s="47"/>
      <c r="AT23" s="128"/>
      <c r="AU23" s="102"/>
      <c r="AV23" s="50">
        <f t="shared" ref="AV23:AV27" si="20">AQ23-AT23+AU23</f>
        <v>1.3084386945016171E-3</v>
      </c>
      <c r="AW23" s="370"/>
      <c r="AX23" s="47"/>
      <c r="AY23" s="128"/>
      <c r="AZ23" s="102"/>
      <c r="BA23" s="50">
        <f t="shared" ref="BA23:BA27" si="21">AV23-AY23+AZ23</f>
        <v>1.3084386945016171E-3</v>
      </c>
      <c r="BB23" s="370"/>
      <c r="BC23" s="47"/>
      <c r="BD23" s="128"/>
      <c r="BE23" s="102"/>
      <c r="BF23" s="50">
        <f t="shared" ref="BF23:BF27" si="22">BA23-BD23+BE23</f>
        <v>1.3084386945016171E-3</v>
      </c>
      <c r="BG23" s="370"/>
      <c r="BH23" s="47"/>
      <c r="BI23" s="128"/>
      <c r="BJ23" s="102"/>
      <c r="BK23" s="50">
        <f t="shared" ref="BK23:BK27" si="23">BF23-BI23+BJ23</f>
        <v>1.3084386945016171E-3</v>
      </c>
      <c r="BL23" s="370"/>
      <c r="BM23" s="47"/>
      <c r="BN23" s="128"/>
      <c r="BO23" s="102"/>
      <c r="BP23" s="50">
        <f t="shared" ref="BP23:BP27" si="24">BK23-BN23+BO23</f>
        <v>1.3084386945016171E-3</v>
      </c>
      <c r="BQ23" s="370"/>
    </row>
    <row r="24" spans="1:69" x14ac:dyDescent="0.15">
      <c r="A24" s="42" t="s">
        <v>50</v>
      </c>
      <c r="B24" s="43">
        <f>_xlfn.IFNA(VLOOKUP($A24,批次辅助!$A$4:$DC$41,MATCH($A$5&amp;B$4,批次辅助!$A$1:$DC$1,0),0),0)</f>
        <v>8.1371950696440955E-4</v>
      </c>
      <c r="C24" s="43">
        <f>_xlfn.IFNA(VLOOKUP($A24,批次辅助!$A$4:$DC$41,MATCH($A$5&amp;C$4,批次辅助!$A$1:$DC$1,0),0),0)</f>
        <v>8.8209350191120265E-5</v>
      </c>
      <c r="D24" s="43">
        <f>_xlfn.IFNA(VLOOKUP($A24,批次辅助!$A$4:$DC$41,MATCH($A$5&amp;D$4,批次辅助!$A$1:$DC$1,0),0),0)</f>
        <v>2.3492727932853511E-4</v>
      </c>
      <c r="E24" s="277"/>
      <c r="F24" s="132"/>
      <c r="G24" s="102"/>
      <c r="H24" s="71">
        <f t="shared" ref="H24:H27" si="25">C24-F24+G24</f>
        <v>8.8209350191120265E-5</v>
      </c>
      <c r="I24" s="370"/>
      <c r="J24" s="277"/>
      <c r="K24" s="132"/>
      <c r="L24" s="102"/>
      <c r="M24" s="50">
        <f t="shared" si="13"/>
        <v>8.8209350191120265E-5</v>
      </c>
      <c r="N24" s="370"/>
      <c r="O24" s="47"/>
      <c r="P24" s="128"/>
      <c r="Q24" s="102"/>
      <c r="R24" s="50">
        <f t="shared" si="14"/>
        <v>8.8209350191120265E-5</v>
      </c>
      <c r="S24" s="370"/>
      <c r="T24" s="47"/>
      <c r="U24" s="128"/>
      <c r="V24" s="102"/>
      <c r="W24" s="50">
        <f t="shared" si="15"/>
        <v>8.8209350191120265E-5</v>
      </c>
      <c r="X24" s="370"/>
      <c r="Y24" s="47"/>
      <c r="Z24" s="128"/>
      <c r="AA24" s="102"/>
      <c r="AB24" s="50">
        <f t="shared" si="16"/>
        <v>8.8209350191120265E-5</v>
      </c>
      <c r="AC24" s="370"/>
      <c r="AD24" s="47"/>
      <c r="AE24" s="128"/>
      <c r="AF24" s="102"/>
      <c r="AG24" s="50">
        <f t="shared" si="17"/>
        <v>8.8209350191120265E-5</v>
      </c>
      <c r="AH24" s="370"/>
      <c r="AI24" s="47"/>
      <c r="AJ24" s="128"/>
      <c r="AK24" s="102"/>
      <c r="AL24" s="50">
        <f t="shared" si="18"/>
        <v>8.8209350191120265E-5</v>
      </c>
      <c r="AM24" s="370"/>
      <c r="AN24" s="47"/>
      <c r="AO24" s="128"/>
      <c r="AP24" s="102"/>
      <c r="AQ24" s="50">
        <f t="shared" si="19"/>
        <v>8.8209350191120265E-5</v>
      </c>
      <c r="AR24" s="370"/>
      <c r="AS24" s="47"/>
      <c r="AT24" s="128"/>
      <c r="AU24" s="102"/>
      <c r="AV24" s="50">
        <f t="shared" si="20"/>
        <v>8.8209350191120265E-5</v>
      </c>
      <c r="AW24" s="370"/>
      <c r="AX24" s="47"/>
      <c r="AY24" s="128"/>
      <c r="AZ24" s="102"/>
      <c r="BA24" s="50">
        <f t="shared" si="21"/>
        <v>8.8209350191120265E-5</v>
      </c>
      <c r="BB24" s="370"/>
      <c r="BC24" s="47"/>
      <c r="BD24" s="128"/>
      <c r="BE24" s="102"/>
      <c r="BF24" s="50">
        <f t="shared" si="22"/>
        <v>8.8209350191120265E-5</v>
      </c>
      <c r="BG24" s="370"/>
      <c r="BH24" s="47"/>
      <c r="BI24" s="128"/>
      <c r="BJ24" s="102"/>
      <c r="BK24" s="50">
        <f t="shared" si="23"/>
        <v>8.8209350191120265E-5</v>
      </c>
      <c r="BL24" s="370"/>
      <c r="BM24" s="47"/>
      <c r="BN24" s="128"/>
      <c r="BO24" s="102"/>
      <c r="BP24" s="50">
        <f t="shared" si="24"/>
        <v>8.8209350191120265E-5</v>
      </c>
      <c r="BQ24" s="370"/>
    </row>
    <row r="25" spans="1:69" x14ac:dyDescent="0.15">
      <c r="A25" s="42" t="s">
        <v>51</v>
      </c>
      <c r="B25" s="43">
        <f>_xlfn.IFNA(VLOOKUP($A25,批次辅助!$A$4:$DC$41,MATCH($A$5&amp;B$4,批次辅助!$A$1:$DC$1,0),0),0)</f>
        <v>1.151952314076122E-3</v>
      </c>
      <c r="C25" s="43">
        <f>_xlfn.IFNA(VLOOKUP($A25,批次辅助!$A$4:$DC$41,MATCH($A$5&amp;C$4,批次辅助!$A$1:$DC$1,0),0),0)</f>
        <v>7.2037635989414877E-4</v>
      </c>
      <c r="D25" s="43">
        <f>_xlfn.IFNA(VLOOKUP($A25,批次辅助!$A$4:$DC$41,MATCH($A$5&amp;D$4,批次辅助!$A$1:$DC$1,0),0),0)</f>
        <v>1.1746363966426757E-3</v>
      </c>
      <c r="E25" s="47"/>
      <c r="F25" s="128"/>
      <c r="G25" s="46"/>
      <c r="H25" s="71">
        <f t="shared" si="25"/>
        <v>7.2037635989414877E-4</v>
      </c>
      <c r="I25" s="370"/>
      <c r="J25" s="47"/>
      <c r="K25" s="128"/>
      <c r="L25" s="102"/>
      <c r="M25" s="50">
        <f t="shared" si="13"/>
        <v>7.2037635989414877E-4</v>
      </c>
      <c r="N25" s="370"/>
      <c r="O25" s="47"/>
      <c r="P25" s="128"/>
      <c r="Q25" s="102"/>
      <c r="R25" s="50">
        <f t="shared" si="14"/>
        <v>7.2037635989414877E-4</v>
      </c>
      <c r="S25" s="370"/>
      <c r="T25" s="47"/>
      <c r="U25" s="128"/>
      <c r="V25" s="102"/>
      <c r="W25" s="50">
        <f t="shared" si="15"/>
        <v>7.2037635989414877E-4</v>
      </c>
      <c r="X25" s="370"/>
      <c r="Y25" s="47"/>
      <c r="Z25" s="128"/>
      <c r="AA25" s="102"/>
      <c r="AB25" s="50">
        <f t="shared" si="16"/>
        <v>7.2037635989414877E-4</v>
      </c>
      <c r="AC25" s="370"/>
      <c r="AD25" s="47"/>
      <c r="AE25" s="128"/>
      <c r="AF25" s="102"/>
      <c r="AG25" s="50">
        <f t="shared" si="17"/>
        <v>7.2037635989414877E-4</v>
      </c>
      <c r="AH25" s="370"/>
      <c r="AI25" s="47"/>
      <c r="AJ25" s="128"/>
      <c r="AK25" s="102"/>
      <c r="AL25" s="50">
        <f t="shared" si="18"/>
        <v>7.2037635989414877E-4</v>
      </c>
      <c r="AM25" s="370"/>
      <c r="AN25" s="47"/>
      <c r="AO25" s="128"/>
      <c r="AP25" s="102"/>
      <c r="AQ25" s="50">
        <f t="shared" si="19"/>
        <v>7.2037635989414877E-4</v>
      </c>
      <c r="AR25" s="370"/>
      <c r="AS25" s="47"/>
      <c r="AT25" s="128"/>
      <c r="AU25" s="102"/>
      <c r="AV25" s="50">
        <f t="shared" si="20"/>
        <v>7.2037635989414877E-4</v>
      </c>
      <c r="AW25" s="370"/>
      <c r="AX25" s="47"/>
      <c r="AY25" s="128"/>
      <c r="AZ25" s="102"/>
      <c r="BA25" s="50">
        <f t="shared" si="21"/>
        <v>7.2037635989414877E-4</v>
      </c>
      <c r="BB25" s="370"/>
      <c r="BC25" s="47"/>
      <c r="BD25" s="128"/>
      <c r="BE25" s="102"/>
      <c r="BF25" s="50">
        <f t="shared" si="22"/>
        <v>7.2037635989414877E-4</v>
      </c>
      <c r="BG25" s="370"/>
      <c r="BH25" s="47"/>
      <c r="BI25" s="128"/>
      <c r="BJ25" s="102"/>
      <c r="BK25" s="50">
        <f t="shared" si="23"/>
        <v>7.2037635989414877E-4</v>
      </c>
      <c r="BL25" s="370"/>
      <c r="BM25" s="47"/>
      <c r="BN25" s="128"/>
      <c r="BO25" s="102"/>
      <c r="BP25" s="50">
        <f t="shared" si="24"/>
        <v>7.2037635989414877E-4</v>
      </c>
      <c r="BQ25" s="370"/>
    </row>
    <row r="26" spans="1:69" x14ac:dyDescent="0.15">
      <c r="A26" s="42" t="s">
        <v>455</v>
      </c>
      <c r="B26" s="43">
        <f>_xlfn.IFNA(VLOOKUP($A26,批次辅助!$A$4:$DC$41,MATCH($A$5&amp;B$4,批次辅助!$A$1:$DC$1,0),0),0)</f>
        <v>0</v>
      </c>
      <c r="C26" s="43">
        <f>_xlfn.IFNA(VLOOKUP($A26,批次辅助!$A$4:$DC$41,MATCH($A$5&amp;C$4,批次辅助!$A$1:$DC$1,0),0),0)</f>
        <v>0</v>
      </c>
      <c r="D26" s="43">
        <f>_xlfn.IFNA(VLOOKUP($A26,批次辅助!$A$4:$DC$41,MATCH($A$5&amp;D$4,批次辅助!$A$1:$DC$1,0),0),0)</f>
        <v>0</v>
      </c>
      <c r="E26" s="279"/>
      <c r="F26" s="128"/>
      <c r="G26" s="46"/>
      <c r="H26" s="71">
        <f t="shared" si="25"/>
        <v>0</v>
      </c>
      <c r="I26" s="370"/>
      <c r="J26" s="44"/>
      <c r="K26" s="128"/>
      <c r="L26" s="102"/>
      <c r="M26" s="50">
        <f t="shared" si="13"/>
        <v>0</v>
      </c>
      <c r="N26" s="370"/>
      <c r="O26" s="44"/>
      <c r="P26" s="128"/>
      <c r="Q26" s="102"/>
      <c r="R26" s="50">
        <f t="shared" si="14"/>
        <v>0</v>
      </c>
      <c r="S26" s="370"/>
      <c r="T26" s="44"/>
      <c r="U26" s="128"/>
      <c r="V26" s="102"/>
      <c r="W26" s="50">
        <f t="shared" si="15"/>
        <v>0</v>
      </c>
      <c r="X26" s="370"/>
      <c r="Y26" s="44"/>
      <c r="Z26" s="128"/>
      <c r="AA26" s="102"/>
      <c r="AB26" s="50">
        <f t="shared" si="16"/>
        <v>0</v>
      </c>
      <c r="AC26" s="370"/>
      <c r="AD26" s="44"/>
      <c r="AE26" s="128"/>
      <c r="AF26" s="102"/>
      <c r="AG26" s="50">
        <f t="shared" si="17"/>
        <v>0</v>
      </c>
      <c r="AH26" s="370"/>
      <c r="AI26" s="44"/>
      <c r="AJ26" s="128"/>
      <c r="AK26" s="102"/>
      <c r="AL26" s="50">
        <f t="shared" si="18"/>
        <v>0</v>
      </c>
      <c r="AM26" s="370"/>
      <c r="AN26" s="44"/>
      <c r="AO26" s="128"/>
      <c r="AP26" s="102"/>
      <c r="AQ26" s="50">
        <f t="shared" si="19"/>
        <v>0</v>
      </c>
      <c r="AR26" s="370"/>
      <c r="AS26" s="44"/>
      <c r="AT26" s="128"/>
      <c r="AU26" s="102"/>
      <c r="AV26" s="50">
        <f t="shared" si="20"/>
        <v>0</v>
      </c>
      <c r="AW26" s="370"/>
      <c r="AX26" s="44"/>
      <c r="AY26" s="128"/>
      <c r="AZ26" s="102"/>
      <c r="BA26" s="50">
        <f t="shared" si="21"/>
        <v>0</v>
      </c>
      <c r="BB26" s="370"/>
      <c r="BC26" s="44"/>
      <c r="BD26" s="128"/>
      <c r="BE26" s="102"/>
      <c r="BF26" s="50">
        <f t="shared" si="22"/>
        <v>0</v>
      </c>
      <c r="BG26" s="370"/>
      <c r="BH26" s="279"/>
      <c r="BI26" s="128"/>
      <c r="BJ26" s="102"/>
      <c r="BK26" s="50">
        <f t="shared" si="23"/>
        <v>0</v>
      </c>
      <c r="BL26" s="370"/>
      <c r="BM26" s="279"/>
      <c r="BN26" s="128"/>
      <c r="BO26" s="102"/>
      <c r="BP26" s="50">
        <f t="shared" si="24"/>
        <v>0</v>
      </c>
      <c r="BQ26" s="370"/>
    </row>
    <row r="27" spans="1:69" x14ac:dyDescent="0.15">
      <c r="A27" s="72" t="s">
        <v>29</v>
      </c>
      <c r="B27" s="61">
        <f>_xlfn.IFNA(VLOOKUP($A27,批次辅助!$A$4:$DC$41,MATCH($A$5&amp;B$4,批次辅助!$A$1:$DC$1,0),0),0)</f>
        <v>0</v>
      </c>
      <c r="C27" s="61">
        <f>_xlfn.IFNA(VLOOKUP($A27,批次辅助!$A$4:$DC$41,MATCH($A$5&amp;C$4,批次辅助!$A$1:$DC$1,0),0),0)</f>
        <v>0</v>
      </c>
      <c r="D27" s="61">
        <f>_xlfn.IFNA(VLOOKUP($A27,批次辅助!$A$4:$DC$41,MATCH($A$5&amp;D$4,批次辅助!$A$1:$DC$1,0),0),0)</f>
        <v>0</v>
      </c>
      <c r="E27" s="73"/>
      <c r="F27" s="74"/>
      <c r="G27" s="75"/>
      <c r="H27" s="62">
        <f t="shared" si="25"/>
        <v>0</v>
      </c>
      <c r="I27" s="62"/>
      <c r="J27" s="73"/>
      <c r="K27" s="74"/>
      <c r="L27" s="143"/>
      <c r="M27" s="62">
        <f t="shared" si="13"/>
        <v>0</v>
      </c>
      <c r="N27" s="62"/>
      <c r="O27" s="73"/>
      <c r="P27" s="135"/>
      <c r="Q27" s="143"/>
      <c r="R27" s="62">
        <f t="shared" si="14"/>
        <v>0</v>
      </c>
      <c r="S27" s="62"/>
      <c r="T27" s="73"/>
      <c r="U27" s="135"/>
      <c r="V27" s="143"/>
      <c r="W27" s="62">
        <f t="shared" si="15"/>
        <v>0</v>
      </c>
      <c r="X27" s="62"/>
      <c r="Y27" s="73"/>
      <c r="Z27" s="135"/>
      <c r="AA27" s="143"/>
      <c r="AB27" s="62">
        <f t="shared" si="16"/>
        <v>0</v>
      </c>
      <c r="AC27" s="62"/>
      <c r="AD27" s="73"/>
      <c r="AE27" s="135"/>
      <c r="AF27" s="143"/>
      <c r="AG27" s="62">
        <f t="shared" si="17"/>
        <v>0</v>
      </c>
      <c r="AH27" s="62"/>
      <c r="AI27" s="73"/>
      <c r="AJ27" s="135"/>
      <c r="AK27" s="143"/>
      <c r="AL27" s="62">
        <f t="shared" si="18"/>
        <v>0</v>
      </c>
      <c r="AM27" s="62"/>
      <c r="AN27" s="73"/>
      <c r="AO27" s="135"/>
      <c r="AP27" s="143"/>
      <c r="AQ27" s="62">
        <f t="shared" si="19"/>
        <v>0</v>
      </c>
      <c r="AR27" s="62"/>
      <c r="AS27" s="73"/>
      <c r="AT27" s="135"/>
      <c r="AU27" s="143"/>
      <c r="AV27" s="62">
        <f t="shared" si="20"/>
        <v>0</v>
      </c>
      <c r="AW27" s="62"/>
      <c r="AX27" s="73"/>
      <c r="AY27" s="135"/>
      <c r="AZ27" s="143"/>
      <c r="BA27" s="62">
        <f t="shared" si="21"/>
        <v>0</v>
      </c>
      <c r="BB27" s="62"/>
      <c r="BC27" s="73"/>
      <c r="BD27" s="135"/>
      <c r="BE27" s="143"/>
      <c r="BF27" s="62">
        <f t="shared" si="22"/>
        <v>0</v>
      </c>
      <c r="BG27" s="62"/>
      <c r="BH27" s="73"/>
      <c r="BI27" s="135"/>
      <c r="BJ27" s="143"/>
      <c r="BK27" s="62">
        <f t="shared" si="23"/>
        <v>0</v>
      </c>
      <c r="BL27" s="62"/>
      <c r="BM27" s="73"/>
      <c r="BN27" s="135"/>
      <c r="BO27" s="143"/>
      <c r="BP27" s="62">
        <f t="shared" si="24"/>
        <v>0</v>
      </c>
      <c r="BQ27" s="62"/>
    </row>
    <row r="28" spans="1:69" x14ac:dyDescent="0.15">
      <c r="A28" s="76" t="s">
        <v>28</v>
      </c>
      <c r="B28" s="76"/>
      <c r="C28" s="76"/>
      <c r="D28" s="76"/>
      <c r="E28" s="77"/>
      <c r="F28" s="136"/>
      <c r="G28" s="79"/>
      <c r="H28" s="62"/>
      <c r="I28" s="62"/>
      <c r="J28" s="77"/>
      <c r="K28" s="136"/>
      <c r="L28" s="144"/>
      <c r="M28" s="62"/>
      <c r="N28" s="62"/>
      <c r="O28" s="77"/>
      <c r="P28" s="136"/>
      <c r="Q28" s="144"/>
      <c r="R28" s="62"/>
      <c r="S28" s="62"/>
      <c r="T28" s="77"/>
      <c r="U28" s="136"/>
      <c r="V28" s="144"/>
      <c r="W28" s="62"/>
      <c r="X28" s="62"/>
      <c r="Y28" s="77"/>
      <c r="Z28" s="136"/>
      <c r="AA28" s="144"/>
      <c r="AB28" s="62"/>
      <c r="AC28" s="62"/>
      <c r="AD28" s="77"/>
      <c r="AE28" s="136"/>
      <c r="AF28" s="144"/>
      <c r="AG28" s="62"/>
      <c r="AH28" s="62"/>
      <c r="AI28" s="77"/>
      <c r="AJ28" s="136"/>
      <c r="AK28" s="144"/>
      <c r="AL28" s="62"/>
      <c r="AM28" s="62"/>
      <c r="AN28" s="77"/>
      <c r="AO28" s="136"/>
      <c r="AP28" s="144"/>
      <c r="AQ28" s="62"/>
      <c r="AR28" s="62"/>
      <c r="AS28" s="77"/>
      <c r="AT28" s="136"/>
      <c r="AU28" s="144"/>
      <c r="AV28" s="62"/>
      <c r="AW28" s="62"/>
      <c r="AX28" s="77"/>
      <c r="AY28" s="136"/>
      <c r="AZ28" s="144"/>
      <c r="BA28" s="62"/>
      <c r="BB28" s="62"/>
      <c r="BC28" s="77"/>
      <c r="BD28" s="136"/>
      <c r="BE28" s="144"/>
      <c r="BF28" s="62"/>
      <c r="BG28" s="62"/>
      <c r="BH28" s="77"/>
      <c r="BI28" s="136"/>
      <c r="BJ28" s="144"/>
      <c r="BK28" s="62"/>
      <c r="BL28" s="62"/>
      <c r="BM28" s="77"/>
      <c r="BN28" s="136"/>
      <c r="BO28" s="144"/>
      <c r="BP28" s="62"/>
      <c r="BQ28" s="62"/>
    </row>
    <row r="29" spans="1:69" x14ac:dyDescent="0.15">
      <c r="A29" s="65" t="s">
        <v>37</v>
      </c>
      <c r="B29" s="66"/>
      <c r="C29" s="66"/>
      <c r="D29" s="66"/>
      <c r="E29" s="66"/>
      <c r="F29" s="134"/>
      <c r="G29" s="68"/>
      <c r="H29" s="66">
        <f>H30*99.96%</f>
        <v>0.99908565127903559</v>
      </c>
      <c r="I29" s="66"/>
      <c r="J29" s="66"/>
      <c r="K29" s="134"/>
      <c r="L29" s="142"/>
      <c r="M29" s="66">
        <f>M30*99.96%</f>
        <v>0.99908565127903559</v>
      </c>
      <c r="N29" s="66"/>
      <c r="O29" s="66"/>
      <c r="P29" s="134"/>
      <c r="Q29" s="142"/>
      <c r="R29" s="66">
        <f>R30*99.96%</f>
        <v>0.99908565127903559</v>
      </c>
      <c r="S29" s="66"/>
      <c r="T29" s="66"/>
      <c r="U29" s="134"/>
      <c r="V29" s="142"/>
      <c r="W29" s="66">
        <f>W30*99.96%</f>
        <v>0.99908565127903559</v>
      </c>
      <c r="X29" s="66"/>
      <c r="Y29" s="66"/>
      <c r="Z29" s="134"/>
      <c r="AA29" s="142"/>
      <c r="AB29" s="66">
        <f>AB30*99.96%</f>
        <v>0.99908565127903559</v>
      </c>
      <c r="AC29" s="66"/>
      <c r="AD29" s="66"/>
      <c r="AE29" s="134"/>
      <c r="AF29" s="142"/>
      <c r="AG29" s="66">
        <f>AG30*99.96%</f>
        <v>0.99908565127903559</v>
      </c>
      <c r="AH29" s="66"/>
      <c r="AI29" s="66"/>
      <c r="AJ29" s="134"/>
      <c r="AK29" s="142"/>
      <c r="AL29" s="66">
        <f>AL30*99.96%</f>
        <v>0.99908565127903559</v>
      </c>
      <c r="AM29" s="66"/>
      <c r="AN29" s="66"/>
      <c r="AO29" s="134"/>
      <c r="AP29" s="142"/>
      <c r="AQ29" s="66">
        <f>AQ30*99.96%</f>
        <v>0.99908565127903559</v>
      </c>
      <c r="AR29" s="66"/>
      <c r="AS29" s="66"/>
      <c r="AT29" s="134"/>
      <c r="AU29" s="142"/>
      <c r="AV29" s="66">
        <f>AV30*99.96%</f>
        <v>0.99908565127903559</v>
      </c>
      <c r="AW29" s="66"/>
      <c r="AX29" s="66"/>
      <c r="AY29" s="134"/>
      <c r="AZ29" s="142"/>
      <c r="BA29" s="66">
        <f>BA30*99.96%</f>
        <v>0.99908565127903559</v>
      </c>
      <c r="BB29" s="66"/>
      <c r="BC29" s="66"/>
      <c r="BD29" s="134"/>
      <c r="BE29" s="142"/>
      <c r="BF29" s="66">
        <f>BF30*99.96%</f>
        <v>0.99908565127903559</v>
      </c>
      <c r="BG29" s="66"/>
      <c r="BH29" s="66"/>
      <c r="BI29" s="134"/>
      <c r="BJ29" s="142"/>
      <c r="BK29" s="66">
        <f>BK30*99.96%</f>
        <v>0.99908565127903559</v>
      </c>
      <c r="BL29" s="66"/>
      <c r="BM29" s="66"/>
      <c r="BN29" s="134"/>
      <c r="BO29" s="142"/>
      <c r="BP29" s="66">
        <f>BP30*99.96%</f>
        <v>0.99908565127903559</v>
      </c>
      <c r="BQ29" s="66"/>
    </row>
    <row r="30" spans="1:69" x14ac:dyDescent="0.35">
      <c r="A30" s="40" t="s">
        <v>458</v>
      </c>
      <c r="B30" s="41">
        <f>_xlfn.IFNA(VLOOKUP($A30,批次辅助!$A$4:$DC$41,MATCH($A$5&amp;B$4,批次辅助!$A$1:$DC$1,0),0),0)</f>
        <v>0.98861527978960939</v>
      </c>
      <c r="C30" s="41">
        <f>_xlfn.IFNA(VLOOKUP($A30,批次辅助!$A$4:$DC$41,MATCH($A$5&amp;C$4,批次辅助!$A$1:$DC$1,0),0),0)</f>
        <v>0.99948544545721851</v>
      </c>
      <c r="D30" s="41">
        <f>_xlfn.IFNA(VLOOKUP($A30,批次辅助!$A$4:$DC$41,MATCH($A$5&amp;D$4,批次辅助!$A$1:$DC$1,0),0),0)</f>
        <v>0.99920979006044042</v>
      </c>
      <c r="E30" s="66"/>
      <c r="F30" s="134"/>
      <c r="G30" s="68"/>
      <c r="H30" s="66">
        <f>1-SUM(H31:H35)</f>
        <v>0.99948544545721851</v>
      </c>
      <c r="I30" s="66"/>
      <c r="J30" s="66"/>
      <c r="K30" s="134"/>
      <c r="L30" s="142"/>
      <c r="M30" s="66">
        <f>1-SUM(M31:M35)</f>
        <v>0.99948544545721851</v>
      </c>
      <c r="N30" s="66"/>
      <c r="O30" s="66"/>
      <c r="P30" s="134"/>
      <c r="Q30" s="142"/>
      <c r="R30" s="66">
        <f>1-SUM(R31:R35)</f>
        <v>0.99948544545721851</v>
      </c>
      <c r="S30" s="66"/>
      <c r="T30" s="66"/>
      <c r="U30" s="134"/>
      <c r="V30" s="142"/>
      <c r="W30" s="66">
        <f>1-SUM(W31:W35)</f>
        <v>0.99948544545721851</v>
      </c>
      <c r="X30" s="66"/>
      <c r="Y30" s="66"/>
      <c r="Z30" s="134"/>
      <c r="AA30" s="142"/>
      <c r="AB30" s="66">
        <f>1-SUM(AB31:AB35)</f>
        <v>0.99948544545721851</v>
      </c>
      <c r="AC30" s="66"/>
      <c r="AD30" s="66"/>
      <c r="AE30" s="134"/>
      <c r="AF30" s="142"/>
      <c r="AG30" s="66">
        <f>1-SUM(AG31:AG35)</f>
        <v>0.99948544545721851</v>
      </c>
      <c r="AH30" s="66"/>
      <c r="AI30" s="66"/>
      <c r="AJ30" s="134"/>
      <c r="AK30" s="142"/>
      <c r="AL30" s="66">
        <f>1-SUM(AL31:AL35)</f>
        <v>0.99948544545721851</v>
      </c>
      <c r="AM30" s="66"/>
      <c r="AN30" s="66"/>
      <c r="AO30" s="134"/>
      <c r="AP30" s="142"/>
      <c r="AQ30" s="66">
        <f>1-SUM(AQ31:AQ35)</f>
        <v>0.99948544545721851</v>
      </c>
      <c r="AR30" s="66"/>
      <c r="AS30" s="66"/>
      <c r="AT30" s="134"/>
      <c r="AU30" s="142"/>
      <c r="AV30" s="66">
        <f>1-SUM(AV31:AV35)</f>
        <v>0.99948544545721851</v>
      </c>
      <c r="AW30" s="66"/>
      <c r="AX30" s="66"/>
      <c r="AY30" s="134"/>
      <c r="AZ30" s="142"/>
      <c r="BA30" s="66">
        <f>1-SUM(BA31:BA35)</f>
        <v>0.99948544545721851</v>
      </c>
      <c r="BB30" s="66"/>
      <c r="BC30" s="66"/>
      <c r="BD30" s="134"/>
      <c r="BE30" s="142"/>
      <c r="BF30" s="66">
        <f>1-SUM(BF31:BF35)</f>
        <v>0.99948544545721851</v>
      </c>
      <c r="BG30" s="66"/>
      <c r="BH30" s="66"/>
      <c r="BI30" s="134"/>
      <c r="BJ30" s="142"/>
      <c r="BK30" s="66">
        <f>1-SUM(BK31:BK35)</f>
        <v>0.99948544545721851</v>
      </c>
      <c r="BL30" s="66"/>
      <c r="BM30" s="66"/>
      <c r="BN30" s="134"/>
      <c r="BO30" s="142"/>
      <c r="BP30" s="66">
        <f>1-SUM(BP31:BP35)</f>
        <v>0.99948544545721851</v>
      </c>
      <c r="BQ30" s="66"/>
    </row>
    <row r="31" spans="1:69" x14ac:dyDescent="0.15">
      <c r="A31" s="42" t="s">
        <v>52</v>
      </c>
      <c r="B31" s="43">
        <f>_xlfn.IFNA(VLOOKUP($A31,批次辅助!$A$4:$DC$41,MATCH($A$5&amp;B$4,批次辅助!$A$1:$DC$1,0),0),0)</f>
        <v>0</v>
      </c>
      <c r="C31" s="43">
        <f>_xlfn.IFNA(VLOOKUP($A31,批次辅助!$A$4:$DC$41,MATCH($A$5&amp;C$4,批次辅助!$A$1:$DC$1,0),0),0)</f>
        <v>0</v>
      </c>
      <c r="D31" s="43">
        <f>_xlfn.IFNA(VLOOKUP($A31,批次辅助!$A$4:$DC$41,MATCH($A$5&amp;D$4,批次辅助!$A$1:$DC$1,0),0),0)</f>
        <v>0</v>
      </c>
      <c r="E31" s="277"/>
      <c r="F31" s="132"/>
      <c r="G31" s="70"/>
      <c r="H31" s="71">
        <f>C31-F31+G31</f>
        <v>0</v>
      </c>
      <c r="I31" s="370"/>
      <c r="J31" s="277"/>
      <c r="K31" s="132"/>
      <c r="L31" s="105"/>
      <c r="M31" s="71">
        <f>H31-K31+L31</f>
        <v>0</v>
      </c>
      <c r="N31" s="370"/>
      <c r="O31" s="71"/>
      <c r="P31" s="132"/>
      <c r="Q31" s="105"/>
      <c r="R31" s="71">
        <f>M31-P31+Q31</f>
        <v>0</v>
      </c>
      <c r="S31" s="370"/>
      <c r="T31" s="71"/>
      <c r="U31" s="132"/>
      <c r="V31" s="105"/>
      <c r="W31" s="71">
        <f>R31-U31+V31</f>
        <v>0</v>
      </c>
      <c r="X31" s="370"/>
      <c r="Y31" s="71"/>
      <c r="Z31" s="132"/>
      <c r="AA31" s="105"/>
      <c r="AB31" s="71">
        <f>W31-Z31+AA31</f>
        <v>0</v>
      </c>
      <c r="AC31" s="370"/>
      <c r="AD31" s="71"/>
      <c r="AE31" s="132"/>
      <c r="AF31" s="105"/>
      <c r="AG31" s="71">
        <f>AB31-AE31+AF31</f>
        <v>0</v>
      </c>
      <c r="AH31" s="370"/>
      <c r="AI31" s="71"/>
      <c r="AJ31" s="132"/>
      <c r="AK31" s="105"/>
      <c r="AL31" s="71">
        <f>AG31-AJ31+AK31</f>
        <v>0</v>
      </c>
      <c r="AM31" s="370"/>
      <c r="AN31" s="71"/>
      <c r="AO31" s="132"/>
      <c r="AP31" s="105"/>
      <c r="AQ31" s="71">
        <f>AL31-AO31+AP31</f>
        <v>0</v>
      </c>
      <c r="AR31" s="370"/>
      <c r="AS31" s="71"/>
      <c r="AT31" s="132"/>
      <c r="AU31" s="105"/>
      <c r="AV31" s="71">
        <f>AQ31-AT31+AU31</f>
        <v>0</v>
      </c>
      <c r="AW31" s="370"/>
      <c r="AX31" s="71"/>
      <c r="AY31" s="132"/>
      <c r="AZ31" s="105"/>
      <c r="BA31" s="71">
        <f>AV31-AY31+AZ31</f>
        <v>0</v>
      </c>
      <c r="BB31" s="370"/>
      <c r="BC31" s="71"/>
      <c r="BD31" s="132"/>
      <c r="BE31" s="105"/>
      <c r="BF31" s="71">
        <f>BA31-BD31+BE31</f>
        <v>0</v>
      </c>
      <c r="BG31" s="370"/>
      <c r="BH31" s="277"/>
      <c r="BI31" s="132"/>
      <c r="BJ31" s="105"/>
      <c r="BK31" s="277">
        <f>BF31-BI31+BJ31</f>
        <v>0</v>
      </c>
      <c r="BL31" s="370"/>
      <c r="BM31" s="277"/>
      <c r="BN31" s="132"/>
      <c r="BO31" s="105"/>
      <c r="BP31" s="277">
        <f>BK31-BN31+BO31</f>
        <v>0</v>
      </c>
      <c r="BQ31" s="370"/>
    </row>
    <row r="32" spans="1:69" x14ac:dyDescent="0.15">
      <c r="A32" s="42" t="s">
        <v>545</v>
      </c>
      <c r="B32" s="43">
        <f>_xlfn.IFNA(VLOOKUP($A32,批次辅助!$A$4:$DC$41,MATCH($A$5&amp;B$4,批次辅助!$A$1:$DC$1,0),0),0)</f>
        <v>3.5784050607471024E-4</v>
      </c>
      <c r="C32" s="43">
        <f>_xlfn.IFNA(VLOOKUP($A32,批次辅助!$A$4:$DC$41,MATCH($A$5&amp;C$4,批次辅助!$A$1:$DC$1,0),0),0)</f>
        <v>4.7044986768597473E-4</v>
      </c>
      <c r="D32" s="43">
        <f>_xlfn.IFNA(VLOOKUP($A32,批次辅助!$A$4:$DC$41,MATCH($A$5&amp;D$4,批次辅助!$A$1:$DC$1,0),0),0)</f>
        <v>7.4749588877261175E-4</v>
      </c>
      <c r="E32" s="277"/>
      <c r="F32" s="132"/>
      <c r="G32" s="70"/>
      <c r="H32" s="71">
        <f t="shared" ref="H32:H36" si="26">C32-F32+G32</f>
        <v>4.7044986768597473E-4</v>
      </c>
      <c r="I32" s="370"/>
      <c r="J32" s="71"/>
      <c r="K32" s="132"/>
      <c r="L32" s="105"/>
      <c r="M32" s="71">
        <f t="shared" ref="M32:M36" si="27">H32-K32+L32</f>
        <v>4.7044986768597473E-4</v>
      </c>
      <c r="N32" s="370"/>
      <c r="O32" s="71"/>
      <c r="P32" s="132"/>
      <c r="Q32" s="105"/>
      <c r="R32" s="71">
        <f t="shared" ref="R32:R36" si="28">M32-P32+Q32</f>
        <v>4.7044986768597473E-4</v>
      </c>
      <c r="S32" s="370"/>
      <c r="T32" s="71"/>
      <c r="U32" s="132"/>
      <c r="V32" s="105"/>
      <c r="W32" s="71">
        <f t="shared" ref="W32:W36" si="29">R32-U32+V32</f>
        <v>4.7044986768597473E-4</v>
      </c>
      <c r="X32" s="370"/>
      <c r="Y32" s="71"/>
      <c r="Z32" s="132"/>
      <c r="AA32" s="105"/>
      <c r="AB32" s="71">
        <f t="shared" ref="AB32:AB36" si="30">W32-Z32+AA32</f>
        <v>4.7044986768597473E-4</v>
      </c>
      <c r="AC32" s="370"/>
      <c r="AD32" s="71"/>
      <c r="AE32" s="132"/>
      <c r="AF32" s="105"/>
      <c r="AG32" s="71">
        <f t="shared" ref="AG32:AG36" si="31">AB32-AE32+AF32</f>
        <v>4.7044986768597473E-4</v>
      </c>
      <c r="AH32" s="370"/>
      <c r="AI32" s="71"/>
      <c r="AJ32" s="132"/>
      <c r="AK32" s="105"/>
      <c r="AL32" s="71">
        <f t="shared" ref="AL32:AL36" si="32">AG32-AJ32+AK32</f>
        <v>4.7044986768597473E-4</v>
      </c>
      <c r="AM32" s="370"/>
      <c r="AN32" s="71"/>
      <c r="AO32" s="132"/>
      <c r="AP32" s="105"/>
      <c r="AQ32" s="71">
        <f t="shared" ref="AQ32:AQ36" si="33">AL32-AO32+AP32</f>
        <v>4.7044986768597473E-4</v>
      </c>
      <c r="AR32" s="370"/>
      <c r="AS32" s="71"/>
      <c r="AT32" s="132"/>
      <c r="AU32" s="105"/>
      <c r="AV32" s="71">
        <f t="shared" ref="AV32:AV36" si="34">AQ32-AT32+AU32</f>
        <v>4.7044986768597473E-4</v>
      </c>
      <c r="AW32" s="370"/>
      <c r="AX32" s="71"/>
      <c r="AY32" s="132"/>
      <c r="AZ32" s="105"/>
      <c r="BA32" s="71">
        <f t="shared" ref="BA32:BA36" si="35">AV32-AY32+AZ32</f>
        <v>4.7044986768597473E-4</v>
      </c>
      <c r="BB32" s="370"/>
      <c r="BC32" s="71"/>
      <c r="BD32" s="132"/>
      <c r="BE32" s="105"/>
      <c r="BF32" s="71">
        <f t="shared" ref="BF32:BF36" si="36">BA32-BD32+BE32</f>
        <v>4.7044986768597473E-4</v>
      </c>
      <c r="BG32" s="370"/>
      <c r="BH32" s="277"/>
      <c r="BI32" s="132"/>
      <c r="BJ32" s="105"/>
      <c r="BK32" s="277">
        <f t="shared" ref="BK32:BK36" si="37">BF32-BI32+BJ32</f>
        <v>4.7044986768597473E-4</v>
      </c>
      <c r="BL32" s="370"/>
      <c r="BM32" s="277"/>
      <c r="BN32" s="132"/>
      <c r="BO32" s="105"/>
      <c r="BP32" s="277">
        <f t="shared" ref="BP32:BP36" si="38">BK32-BN32+BO32</f>
        <v>4.7044986768597473E-4</v>
      </c>
      <c r="BQ32" s="370"/>
    </row>
    <row r="33" spans="1:69" x14ac:dyDescent="0.15">
      <c r="A33" s="42" t="s">
        <v>544</v>
      </c>
      <c r="B33" s="43">
        <f>_xlfn.IFNA(VLOOKUP($A33,批次辅助!$A$4:$DC$41,MATCH($A$5&amp;B$4,批次辅助!$A$1:$DC$1,0),0),0)</f>
        <v>1.9607698962997819E-5</v>
      </c>
      <c r="C33" s="43">
        <f>_xlfn.IFNA(VLOOKUP($A33,批次辅助!$A$4:$DC$41,MATCH($A$5&amp;C$4,批次辅助!$A$1:$DC$1,0),0),0)</f>
        <v>0</v>
      </c>
      <c r="D33" s="43">
        <f>_xlfn.IFNA(VLOOKUP($A33,批次辅助!$A$4:$DC$41,MATCH($A$5&amp;D$4,批次辅助!$A$1:$DC$1,0),0),0)</f>
        <v>0</v>
      </c>
      <c r="E33" s="277"/>
      <c r="F33" s="132"/>
      <c r="G33" s="70"/>
      <c r="H33" s="71">
        <f t="shared" si="26"/>
        <v>0</v>
      </c>
      <c r="I33" s="370"/>
      <c r="J33" s="277"/>
      <c r="K33" s="132"/>
      <c r="L33" s="105"/>
      <c r="M33" s="71">
        <f t="shared" si="27"/>
        <v>0</v>
      </c>
      <c r="N33" s="370"/>
      <c r="O33" s="71"/>
      <c r="P33" s="132"/>
      <c r="Q33" s="105"/>
      <c r="R33" s="71">
        <f t="shared" si="28"/>
        <v>0</v>
      </c>
      <c r="S33" s="370"/>
      <c r="T33" s="71"/>
      <c r="U33" s="132"/>
      <c r="V33" s="105"/>
      <c r="W33" s="71">
        <f t="shared" si="29"/>
        <v>0</v>
      </c>
      <c r="X33" s="370"/>
      <c r="Y33" s="71"/>
      <c r="Z33" s="132"/>
      <c r="AA33" s="105"/>
      <c r="AB33" s="71">
        <f t="shared" si="30"/>
        <v>0</v>
      </c>
      <c r="AC33" s="370"/>
      <c r="AD33" s="71"/>
      <c r="AE33" s="132"/>
      <c r="AF33" s="105"/>
      <c r="AG33" s="71">
        <f t="shared" si="31"/>
        <v>0</v>
      </c>
      <c r="AH33" s="370"/>
      <c r="AI33" s="71"/>
      <c r="AJ33" s="132"/>
      <c r="AK33" s="105"/>
      <c r="AL33" s="71">
        <f t="shared" si="32"/>
        <v>0</v>
      </c>
      <c r="AM33" s="370"/>
      <c r="AN33" s="71"/>
      <c r="AO33" s="132"/>
      <c r="AP33" s="105"/>
      <c r="AQ33" s="71">
        <f t="shared" si="33"/>
        <v>0</v>
      </c>
      <c r="AR33" s="370"/>
      <c r="AS33" s="71"/>
      <c r="AT33" s="132"/>
      <c r="AU33" s="105"/>
      <c r="AV33" s="71">
        <f t="shared" si="34"/>
        <v>0</v>
      </c>
      <c r="AW33" s="370"/>
      <c r="AX33" s="71"/>
      <c r="AY33" s="132"/>
      <c r="AZ33" s="105"/>
      <c r="BA33" s="71">
        <f t="shared" si="35"/>
        <v>0</v>
      </c>
      <c r="BB33" s="370"/>
      <c r="BC33" s="71"/>
      <c r="BD33" s="132"/>
      <c r="BE33" s="105"/>
      <c r="BF33" s="71">
        <f t="shared" si="36"/>
        <v>0</v>
      </c>
      <c r="BG33" s="370"/>
      <c r="BH33" s="277"/>
      <c r="BI33" s="132"/>
      <c r="BJ33" s="105"/>
      <c r="BK33" s="277">
        <f t="shared" si="37"/>
        <v>0</v>
      </c>
      <c r="BL33" s="370"/>
      <c r="BM33" s="277"/>
      <c r="BN33" s="132"/>
      <c r="BO33" s="105"/>
      <c r="BP33" s="277">
        <f t="shared" si="38"/>
        <v>0</v>
      </c>
      <c r="BQ33" s="370"/>
    </row>
    <row r="34" spans="1:69" x14ac:dyDescent="0.15">
      <c r="A34" s="42" t="s">
        <v>53</v>
      </c>
      <c r="B34" s="43">
        <f>_xlfn.IFNA(VLOOKUP($A34,批次辅助!$A$4:$DC$41,MATCH($A$5&amp;B$4,批次辅助!$A$1:$DC$1,0),0),0)</f>
        <v>4.9019247407494598E-6</v>
      </c>
      <c r="C34" s="43">
        <f>_xlfn.IFNA(VLOOKUP($A34,批次辅助!$A$4:$DC$41,MATCH($A$5&amp;C$4,批次辅助!$A$1:$DC$1,0),0),0)</f>
        <v>0</v>
      </c>
      <c r="D34" s="43">
        <f>_xlfn.IFNA(VLOOKUP($A34,批次辅助!$A$4:$DC$41,MATCH($A$5&amp;D$4,批次辅助!$A$1:$DC$1,0),0),0)</f>
        <v>2.135702539350319E-5</v>
      </c>
      <c r="E34" s="47"/>
      <c r="F34" s="128"/>
      <c r="G34" s="46"/>
      <c r="H34" s="71">
        <f t="shared" si="26"/>
        <v>0</v>
      </c>
      <c r="I34" s="370"/>
      <c r="J34" s="47"/>
      <c r="K34" s="128"/>
      <c r="L34" s="102"/>
      <c r="M34" s="50">
        <f t="shared" si="27"/>
        <v>0</v>
      </c>
      <c r="N34" s="370"/>
      <c r="O34" s="47"/>
      <c r="P34" s="128"/>
      <c r="Q34" s="102"/>
      <c r="R34" s="50">
        <f t="shared" si="28"/>
        <v>0</v>
      </c>
      <c r="S34" s="370"/>
      <c r="T34" s="47"/>
      <c r="U34" s="128"/>
      <c r="V34" s="102"/>
      <c r="W34" s="50">
        <f t="shared" si="29"/>
        <v>0</v>
      </c>
      <c r="X34" s="370"/>
      <c r="Y34" s="47"/>
      <c r="Z34" s="128"/>
      <c r="AA34" s="102"/>
      <c r="AB34" s="50">
        <f t="shared" si="30"/>
        <v>0</v>
      </c>
      <c r="AC34" s="370"/>
      <c r="AD34" s="47"/>
      <c r="AE34" s="128"/>
      <c r="AF34" s="102"/>
      <c r="AG34" s="50">
        <f t="shared" si="31"/>
        <v>0</v>
      </c>
      <c r="AH34" s="370"/>
      <c r="AI34" s="47"/>
      <c r="AJ34" s="128"/>
      <c r="AK34" s="102"/>
      <c r="AL34" s="50">
        <f t="shared" si="32"/>
        <v>0</v>
      </c>
      <c r="AM34" s="370"/>
      <c r="AN34" s="47"/>
      <c r="AO34" s="128"/>
      <c r="AP34" s="102"/>
      <c r="AQ34" s="50">
        <f t="shared" si="33"/>
        <v>0</v>
      </c>
      <c r="AR34" s="370"/>
      <c r="AS34" s="47"/>
      <c r="AT34" s="128"/>
      <c r="AU34" s="102"/>
      <c r="AV34" s="50">
        <f t="shared" si="34"/>
        <v>0</v>
      </c>
      <c r="AW34" s="370"/>
      <c r="AX34" s="47"/>
      <c r="AY34" s="128"/>
      <c r="AZ34" s="102"/>
      <c r="BA34" s="50">
        <f t="shared" si="35"/>
        <v>0</v>
      </c>
      <c r="BB34" s="370"/>
      <c r="BC34" s="47"/>
      <c r="BD34" s="128"/>
      <c r="BE34" s="102"/>
      <c r="BF34" s="50">
        <f t="shared" si="36"/>
        <v>0</v>
      </c>
      <c r="BG34" s="370"/>
      <c r="BH34" s="47"/>
      <c r="BI34" s="128"/>
      <c r="BJ34" s="102"/>
      <c r="BK34" s="50">
        <f t="shared" si="37"/>
        <v>0</v>
      </c>
      <c r="BL34" s="370"/>
      <c r="BM34" s="47"/>
      <c r="BN34" s="128"/>
      <c r="BO34" s="102"/>
      <c r="BP34" s="50">
        <f t="shared" si="38"/>
        <v>0</v>
      </c>
      <c r="BQ34" s="370"/>
    </row>
    <row r="35" spans="1:69" x14ac:dyDescent="0.15">
      <c r="A35" s="42" t="s">
        <v>54</v>
      </c>
      <c r="B35" s="43">
        <f>_xlfn.IFNA(VLOOKUP($A35,批次辅助!$A$4:$DC$41,MATCH($A$5&amp;B$4,批次辅助!$A$1:$DC$1,0),0),0)</f>
        <v>6.6175984000117644E-5</v>
      </c>
      <c r="C35" s="43">
        <f>_xlfn.IFNA(VLOOKUP($A35,批次辅助!$A$4:$DC$41,MATCH($A$5&amp;C$4,批次辅助!$A$1:$DC$1,0),0),0)</f>
        <v>4.4104675095560132E-5</v>
      </c>
      <c r="D35" s="43">
        <f>_xlfn.IFNA(VLOOKUP($A35,批次辅助!$A$4:$DC$41,MATCH($A$5&amp;D$4,批次辅助!$A$1:$DC$1,0),0),0)</f>
        <v>2.135702539350319E-5</v>
      </c>
      <c r="E35" s="47"/>
      <c r="F35" s="128"/>
      <c r="G35" s="46"/>
      <c r="H35" s="71">
        <f t="shared" si="26"/>
        <v>4.4104675095560132E-5</v>
      </c>
      <c r="I35" s="370"/>
      <c r="J35" s="47"/>
      <c r="K35" s="128"/>
      <c r="L35" s="102"/>
      <c r="M35" s="50">
        <f t="shared" si="27"/>
        <v>4.4104675095560132E-5</v>
      </c>
      <c r="N35" s="370"/>
      <c r="O35" s="47"/>
      <c r="P35" s="128"/>
      <c r="Q35" s="102"/>
      <c r="R35" s="50">
        <f t="shared" si="28"/>
        <v>4.4104675095560132E-5</v>
      </c>
      <c r="S35" s="370"/>
      <c r="T35" s="47"/>
      <c r="U35" s="128"/>
      <c r="V35" s="102"/>
      <c r="W35" s="50">
        <f t="shared" si="29"/>
        <v>4.4104675095560132E-5</v>
      </c>
      <c r="X35" s="370"/>
      <c r="Y35" s="47"/>
      <c r="Z35" s="128"/>
      <c r="AA35" s="102"/>
      <c r="AB35" s="50">
        <f t="shared" si="30"/>
        <v>4.4104675095560132E-5</v>
      </c>
      <c r="AC35" s="370"/>
      <c r="AD35" s="47"/>
      <c r="AE35" s="128"/>
      <c r="AF35" s="102"/>
      <c r="AG35" s="50">
        <f t="shared" si="31"/>
        <v>4.4104675095560132E-5</v>
      </c>
      <c r="AH35" s="370"/>
      <c r="AI35" s="47"/>
      <c r="AJ35" s="128"/>
      <c r="AK35" s="102"/>
      <c r="AL35" s="50">
        <f t="shared" si="32"/>
        <v>4.4104675095560132E-5</v>
      </c>
      <c r="AM35" s="370"/>
      <c r="AN35" s="47"/>
      <c r="AO35" s="128"/>
      <c r="AP35" s="102"/>
      <c r="AQ35" s="50">
        <f t="shared" si="33"/>
        <v>4.4104675095560132E-5</v>
      </c>
      <c r="AR35" s="370"/>
      <c r="AS35" s="47"/>
      <c r="AT35" s="128"/>
      <c r="AU35" s="102"/>
      <c r="AV35" s="50">
        <f t="shared" si="34"/>
        <v>4.4104675095560132E-5</v>
      </c>
      <c r="AW35" s="370"/>
      <c r="AX35" s="47"/>
      <c r="AY35" s="128"/>
      <c r="AZ35" s="102"/>
      <c r="BA35" s="50">
        <f t="shared" si="35"/>
        <v>4.4104675095560132E-5</v>
      </c>
      <c r="BB35" s="370"/>
      <c r="BC35" s="47"/>
      <c r="BD35" s="128"/>
      <c r="BE35" s="102"/>
      <c r="BF35" s="50">
        <f t="shared" si="36"/>
        <v>4.4104675095560132E-5</v>
      </c>
      <c r="BG35" s="370"/>
      <c r="BH35" s="47"/>
      <c r="BI35" s="128"/>
      <c r="BJ35" s="102"/>
      <c r="BK35" s="50">
        <f t="shared" si="37"/>
        <v>4.4104675095560132E-5</v>
      </c>
      <c r="BL35" s="370"/>
      <c r="BM35" s="47"/>
      <c r="BN35" s="128"/>
      <c r="BO35" s="102"/>
      <c r="BP35" s="50">
        <f t="shared" si="38"/>
        <v>4.4104675095560132E-5</v>
      </c>
      <c r="BQ35" s="370"/>
    </row>
    <row r="36" spans="1:69" x14ac:dyDescent="0.15">
      <c r="A36" s="72" t="s">
        <v>38</v>
      </c>
      <c r="B36" s="61">
        <f>_xlfn.IFNA(VLOOKUP($A36,批次辅助!$A$4:$DC$41,MATCH($A$5&amp;B$4,批次辅助!$A$1:$DC$1,0),0),0)</f>
        <v>1.0936194096612034E-2</v>
      </c>
      <c r="C36" s="61">
        <f>_xlfn.IFNA(VLOOKUP($A36,批次辅助!$A$4:$DC$41,MATCH($A$5&amp;C$4,批次辅助!$A$1:$DC$1,0),0),0)</f>
        <v>0</v>
      </c>
      <c r="D36" s="61">
        <f>_xlfn.IFNA(VLOOKUP($A36,批次辅助!$A$4:$DC$41,MATCH($A$5&amp;D$4,批次辅助!$A$1:$DC$1,0),0),0)</f>
        <v>0</v>
      </c>
      <c r="E36" s="73"/>
      <c r="F36" s="135"/>
      <c r="G36" s="143"/>
      <c r="H36" s="62">
        <f t="shared" si="26"/>
        <v>0</v>
      </c>
      <c r="I36" s="62"/>
      <c r="J36" s="73"/>
      <c r="K36" s="135"/>
      <c r="L36" s="143"/>
      <c r="M36" s="62">
        <f t="shared" si="27"/>
        <v>0</v>
      </c>
      <c r="N36" s="62"/>
      <c r="O36" s="73"/>
      <c r="P36" s="135"/>
      <c r="Q36" s="143"/>
      <c r="R36" s="62">
        <f t="shared" si="28"/>
        <v>0</v>
      </c>
      <c r="S36" s="62"/>
      <c r="T36" s="73"/>
      <c r="U36" s="135"/>
      <c r="V36" s="143"/>
      <c r="W36" s="62">
        <f t="shared" si="29"/>
        <v>0</v>
      </c>
      <c r="X36" s="62"/>
      <c r="Y36" s="73"/>
      <c r="Z36" s="135"/>
      <c r="AA36" s="143"/>
      <c r="AB36" s="62">
        <f t="shared" si="30"/>
        <v>0</v>
      </c>
      <c r="AC36" s="62"/>
      <c r="AD36" s="73"/>
      <c r="AE36" s="135"/>
      <c r="AF36" s="143"/>
      <c r="AG36" s="62">
        <f t="shared" si="31"/>
        <v>0</v>
      </c>
      <c r="AH36" s="62"/>
      <c r="AI36" s="73"/>
      <c r="AJ36" s="135"/>
      <c r="AK36" s="143"/>
      <c r="AL36" s="62">
        <f t="shared" si="32"/>
        <v>0</v>
      </c>
      <c r="AM36" s="62"/>
      <c r="AN36" s="73"/>
      <c r="AO36" s="135"/>
      <c r="AP36" s="143"/>
      <c r="AQ36" s="62">
        <f t="shared" si="33"/>
        <v>0</v>
      </c>
      <c r="AR36" s="62"/>
      <c r="AS36" s="73"/>
      <c r="AT36" s="135"/>
      <c r="AU36" s="143"/>
      <c r="AV36" s="62">
        <f t="shared" si="34"/>
        <v>0</v>
      </c>
      <c r="AW36" s="62"/>
      <c r="AX36" s="73"/>
      <c r="AY36" s="135"/>
      <c r="AZ36" s="143"/>
      <c r="BA36" s="62">
        <f t="shared" si="35"/>
        <v>0</v>
      </c>
      <c r="BB36" s="62"/>
      <c r="BC36" s="73"/>
      <c r="BD36" s="135"/>
      <c r="BE36" s="143"/>
      <c r="BF36" s="62">
        <f t="shared" si="36"/>
        <v>0</v>
      </c>
      <c r="BG36" s="62"/>
      <c r="BH36" s="73"/>
      <c r="BI36" s="135"/>
      <c r="BJ36" s="143"/>
      <c r="BK36" s="62">
        <f t="shared" si="37"/>
        <v>0</v>
      </c>
      <c r="BL36" s="62"/>
      <c r="BM36" s="73"/>
      <c r="BN36" s="135"/>
      <c r="BO36" s="143"/>
      <c r="BP36" s="62">
        <f t="shared" si="38"/>
        <v>0</v>
      </c>
      <c r="BQ36" s="62"/>
    </row>
    <row r="37" spans="1:69" x14ac:dyDescent="0.15">
      <c r="A37" s="76" t="s">
        <v>28</v>
      </c>
      <c r="B37" s="76"/>
      <c r="C37" s="76"/>
      <c r="D37" s="76"/>
      <c r="E37" s="77"/>
      <c r="F37" s="78"/>
      <c r="G37" s="79"/>
      <c r="H37" s="62"/>
      <c r="I37" s="62"/>
      <c r="J37" s="77"/>
      <c r="K37" s="136"/>
      <c r="L37" s="144"/>
      <c r="M37" s="62"/>
      <c r="N37" s="62"/>
      <c r="O37" s="77"/>
      <c r="P37" s="136"/>
      <c r="Q37" s="144"/>
      <c r="R37" s="62"/>
      <c r="S37" s="62"/>
      <c r="T37" s="77"/>
      <c r="U37" s="136"/>
      <c r="V37" s="144"/>
      <c r="W37" s="62"/>
      <c r="X37" s="62"/>
      <c r="Y37" s="77"/>
      <c r="Z37" s="136"/>
      <c r="AA37" s="144"/>
      <c r="AB37" s="62"/>
      <c r="AC37" s="62"/>
      <c r="AD37" s="77"/>
      <c r="AE37" s="136"/>
      <c r="AF37" s="144"/>
      <c r="AG37" s="62"/>
      <c r="AH37" s="62"/>
      <c r="AI37" s="77"/>
      <c r="AJ37" s="136"/>
      <c r="AK37" s="144"/>
      <c r="AL37" s="62"/>
      <c r="AM37" s="62"/>
      <c r="AN37" s="77"/>
      <c r="AO37" s="136"/>
      <c r="AP37" s="144"/>
      <c r="AQ37" s="62"/>
      <c r="AR37" s="62"/>
      <c r="AS37" s="77"/>
      <c r="AT37" s="136"/>
      <c r="AU37" s="144"/>
      <c r="AV37" s="62"/>
      <c r="AW37" s="62"/>
      <c r="AX37" s="77"/>
      <c r="AY37" s="136"/>
      <c r="AZ37" s="144"/>
      <c r="BA37" s="62"/>
      <c r="BB37" s="62"/>
      <c r="BC37" s="77"/>
      <c r="BD37" s="136"/>
      <c r="BE37" s="144"/>
      <c r="BF37" s="62"/>
      <c r="BG37" s="62"/>
      <c r="BH37" s="77"/>
      <c r="BI37" s="136"/>
      <c r="BJ37" s="144"/>
      <c r="BK37" s="62"/>
      <c r="BL37" s="62"/>
      <c r="BM37" s="77"/>
      <c r="BN37" s="136"/>
      <c r="BO37" s="144"/>
      <c r="BP37" s="62"/>
      <c r="BQ37" s="62"/>
    </row>
    <row r="38" spans="1:69" x14ac:dyDescent="0.15">
      <c r="A38" s="65" t="s">
        <v>36</v>
      </c>
      <c r="B38" s="66"/>
      <c r="C38" s="66"/>
      <c r="D38" s="66"/>
      <c r="E38" s="66"/>
      <c r="F38" s="67"/>
      <c r="G38" s="68"/>
      <c r="H38" s="66">
        <f>H39</f>
        <v>0.99948544545721851</v>
      </c>
      <c r="I38" s="66"/>
      <c r="J38" s="66"/>
      <c r="K38" s="134"/>
      <c r="L38" s="142"/>
      <c r="M38" s="66">
        <f>M39</f>
        <v>0.99948544545721851</v>
      </c>
      <c r="N38" s="66"/>
      <c r="O38" s="66"/>
      <c r="P38" s="134"/>
      <c r="Q38" s="142"/>
      <c r="R38" s="66">
        <f>R39</f>
        <v>0.99948544545721851</v>
      </c>
      <c r="S38" s="66"/>
      <c r="T38" s="66"/>
      <c r="U38" s="134"/>
      <c r="V38" s="142"/>
      <c r="W38" s="66">
        <f>W39</f>
        <v>0.99948544545721851</v>
      </c>
      <c r="X38" s="66"/>
      <c r="Y38" s="66"/>
      <c r="Z38" s="134"/>
      <c r="AA38" s="142"/>
      <c r="AB38" s="66">
        <f>AB39</f>
        <v>0.99948544545721851</v>
      </c>
      <c r="AC38" s="66"/>
      <c r="AD38" s="66"/>
      <c r="AE38" s="134"/>
      <c r="AF38" s="142"/>
      <c r="AG38" s="66">
        <f>AG39</f>
        <v>0.99948544545721851</v>
      </c>
      <c r="AH38" s="66"/>
      <c r="AI38" s="66"/>
      <c r="AJ38" s="134"/>
      <c r="AK38" s="142"/>
      <c r="AL38" s="66">
        <f>AL39</f>
        <v>0.99948544545721851</v>
      </c>
      <c r="AM38" s="66"/>
      <c r="AN38" s="66"/>
      <c r="AO38" s="134"/>
      <c r="AP38" s="142"/>
      <c r="AQ38" s="66">
        <f>AQ39</f>
        <v>0.99948544545721851</v>
      </c>
      <c r="AR38" s="66"/>
      <c r="AS38" s="66"/>
      <c r="AT38" s="134"/>
      <c r="AU38" s="142"/>
      <c r="AV38" s="66">
        <f>AV39</f>
        <v>0.99948544545721851</v>
      </c>
      <c r="AW38" s="66"/>
      <c r="AX38" s="66"/>
      <c r="AY38" s="134"/>
      <c r="AZ38" s="142"/>
      <c r="BA38" s="66">
        <f>BA39</f>
        <v>0.99948544545721851</v>
      </c>
      <c r="BB38" s="66"/>
      <c r="BC38" s="66"/>
      <c r="BD38" s="134"/>
      <c r="BE38" s="142"/>
      <c r="BF38" s="66">
        <f>BF39</f>
        <v>0.99948544545721851</v>
      </c>
      <c r="BG38" s="66"/>
      <c r="BH38" s="66"/>
      <c r="BI38" s="134"/>
      <c r="BJ38" s="142"/>
      <c r="BK38" s="66">
        <f>BK39</f>
        <v>0.99948544545721851</v>
      </c>
      <c r="BL38" s="66"/>
      <c r="BM38" s="66"/>
      <c r="BN38" s="134"/>
      <c r="BO38" s="142"/>
      <c r="BP38" s="66">
        <f>BP39</f>
        <v>0.99948544545721851</v>
      </c>
      <c r="BQ38" s="66"/>
    </row>
    <row r="39" spans="1:69" x14ac:dyDescent="0.35">
      <c r="A39" s="40" t="s">
        <v>460</v>
      </c>
      <c r="B39" s="41">
        <f>_xlfn.IFNA(VLOOKUP($A39,批次辅助!$A$4:$DC$41,MATCH($A$5&amp;B$4,批次辅助!$A$1:$DC$1,0),0),0)</f>
        <v>0.99943382769244349</v>
      </c>
      <c r="C39" s="41">
        <f>_xlfn.IFNA(VLOOKUP($A39,批次辅助!$A$4:$DC$41,MATCH($A$5&amp;C$4,批次辅助!$A$1:$DC$1,0),0),0)</f>
        <v>0.99950014701558365</v>
      </c>
      <c r="D39" s="41">
        <f>_xlfn.IFNA(VLOOKUP($A39,批次辅助!$A$4:$DC$41,MATCH($A$5&amp;D$4,批次辅助!$A$1:$DC$1,0),0),0)</f>
        <v>0.99878264955257035</v>
      </c>
      <c r="E39" s="66"/>
      <c r="F39" s="67"/>
      <c r="G39" s="68"/>
      <c r="H39" s="66">
        <f>1-SUM(H40:H43)</f>
        <v>0.99948544545721851</v>
      </c>
      <c r="I39" s="66"/>
      <c r="J39" s="66"/>
      <c r="K39" s="134"/>
      <c r="L39" s="142"/>
      <c r="M39" s="66">
        <f>1-SUM(M40:M43)</f>
        <v>0.99948544545721851</v>
      </c>
      <c r="N39" s="66"/>
      <c r="O39" s="66"/>
      <c r="P39" s="134"/>
      <c r="Q39" s="142"/>
      <c r="R39" s="66">
        <f>1-SUM(R40:R43)</f>
        <v>0.99948544545721851</v>
      </c>
      <c r="S39" s="66"/>
      <c r="T39" s="66"/>
      <c r="U39" s="134"/>
      <c r="V39" s="142"/>
      <c r="W39" s="66">
        <f>1-SUM(W40:W43)</f>
        <v>0.99948544545721851</v>
      </c>
      <c r="X39" s="66"/>
      <c r="Y39" s="66"/>
      <c r="Z39" s="134"/>
      <c r="AA39" s="142"/>
      <c r="AB39" s="66">
        <f>1-SUM(AB40:AB43)</f>
        <v>0.99948544545721851</v>
      </c>
      <c r="AC39" s="66"/>
      <c r="AD39" s="66"/>
      <c r="AE39" s="134"/>
      <c r="AF39" s="142"/>
      <c r="AG39" s="66">
        <f>1-SUM(AG40:AG43)</f>
        <v>0.99948544545721851</v>
      </c>
      <c r="AH39" s="66"/>
      <c r="AI39" s="66"/>
      <c r="AJ39" s="134"/>
      <c r="AK39" s="142"/>
      <c r="AL39" s="66">
        <f>1-SUM(AL40:AL43)</f>
        <v>0.99948544545721851</v>
      </c>
      <c r="AM39" s="66"/>
      <c r="AN39" s="66"/>
      <c r="AO39" s="134"/>
      <c r="AP39" s="142"/>
      <c r="AQ39" s="66">
        <f>1-SUM(AQ40:AQ43)</f>
        <v>0.99948544545721851</v>
      </c>
      <c r="AR39" s="66"/>
      <c r="AS39" s="66"/>
      <c r="AT39" s="134"/>
      <c r="AU39" s="142"/>
      <c r="AV39" s="66">
        <f>1-SUM(AV40:AV43)</f>
        <v>0.99948544545721851</v>
      </c>
      <c r="AW39" s="66"/>
      <c r="AX39" s="66"/>
      <c r="AY39" s="134"/>
      <c r="AZ39" s="142"/>
      <c r="BA39" s="66">
        <f>1-SUM(BA40:BA43)</f>
        <v>0.99948544545721851</v>
      </c>
      <c r="BB39" s="66"/>
      <c r="BC39" s="66"/>
      <c r="BD39" s="134"/>
      <c r="BE39" s="142"/>
      <c r="BF39" s="66">
        <f>1-SUM(BF40:BF43)</f>
        <v>0.99948544545721851</v>
      </c>
      <c r="BG39" s="66"/>
      <c r="BH39" s="66"/>
      <c r="BI39" s="134"/>
      <c r="BJ39" s="142"/>
      <c r="BK39" s="66">
        <f>1-SUM(BK40:BK43)</f>
        <v>0.99948544545721851</v>
      </c>
      <c r="BL39" s="66"/>
      <c r="BM39" s="66"/>
      <c r="BN39" s="134"/>
      <c r="BO39" s="142"/>
      <c r="BP39" s="66">
        <f>1-SUM(BP40:BP43)</f>
        <v>0.99948544545721851</v>
      </c>
      <c r="BQ39" s="66"/>
    </row>
    <row r="40" spans="1:69" x14ac:dyDescent="0.15">
      <c r="A40" s="42" t="s">
        <v>55</v>
      </c>
      <c r="B40" s="43">
        <f>_xlfn.IFNA(VLOOKUP($A40,批次辅助!$A$4:$DC$41,MATCH($A$5&amp;B$4,批次辅助!$A$1:$DC$1,0),0),0)</f>
        <v>3.1862510814871461E-5</v>
      </c>
      <c r="C40" s="43">
        <f>_xlfn.IFNA(VLOOKUP($A40,批次辅助!$A$4:$DC$41,MATCH($A$5&amp;C$4,批次辅助!$A$1:$DC$1,0),0),0)</f>
        <v>8.8209350191120265E-5</v>
      </c>
      <c r="D40" s="43">
        <f>_xlfn.IFNA(VLOOKUP($A40,批次辅助!$A$4:$DC$41,MATCH($A$5&amp;D$4,批次辅助!$A$1:$DC$1,0),0),0)</f>
        <v>1.0678512696751596E-4</v>
      </c>
      <c r="E40" s="44"/>
      <c r="F40" s="69"/>
      <c r="G40" s="70"/>
      <c r="H40" s="71">
        <f>C40-F40+G40</f>
        <v>8.8209350191120265E-5</v>
      </c>
      <c r="I40" s="370"/>
      <c r="J40" s="71"/>
      <c r="K40" s="132"/>
      <c r="L40" s="105"/>
      <c r="M40" s="71">
        <f>H40-K40+L40</f>
        <v>8.8209350191120265E-5</v>
      </c>
      <c r="N40" s="370"/>
      <c r="O40" s="71"/>
      <c r="P40" s="132"/>
      <c r="Q40" s="105"/>
      <c r="R40" s="71">
        <f>M40-P40+Q40</f>
        <v>8.8209350191120265E-5</v>
      </c>
      <c r="S40" s="370"/>
      <c r="T40" s="71"/>
      <c r="U40" s="132"/>
      <c r="V40" s="105"/>
      <c r="W40" s="71">
        <f>R40-U40+V40</f>
        <v>8.8209350191120265E-5</v>
      </c>
      <c r="X40" s="370"/>
      <c r="Y40" s="71"/>
      <c r="Z40" s="132"/>
      <c r="AA40" s="105"/>
      <c r="AB40" s="71">
        <f>W40-Z40+AA40</f>
        <v>8.8209350191120265E-5</v>
      </c>
      <c r="AC40" s="370"/>
      <c r="AD40" s="71"/>
      <c r="AE40" s="132"/>
      <c r="AF40" s="105"/>
      <c r="AG40" s="71">
        <f>AB40-AE40+AF40</f>
        <v>8.8209350191120265E-5</v>
      </c>
      <c r="AH40" s="370"/>
      <c r="AI40" s="71"/>
      <c r="AJ40" s="132"/>
      <c r="AK40" s="105"/>
      <c r="AL40" s="71">
        <f>AG40-AJ40+AK40</f>
        <v>8.8209350191120265E-5</v>
      </c>
      <c r="AM40" s="370"/>
      <c r="AN40" s="71"/>
      <c r="AO40" s="132"/>
      <c r="AP40" s="105"/>
      <c r="AQ40" s="71">
        <f>AL40-AO40+AP40</f>
        <v>8.8209350191120265E-5</v>
      </c>
      <c r="AR40" s="370"/>
      <c r="AS40" s="71"/>
      <c r="AT40" s="132"/>
      <c r="AU40" s="105"/>
      <c r="AV40" s="71">
        <f>AQ40-AT40+AU40</f>
        <v>8.8209350191120265E-5</v>
      </c>
      <c r="AW40" s="370"/>
      <c r="AX40" s="71"/>
      <c r="AY40" s="132"/>
      <c r="AZ40" s="105"/>
      <c r="BA40" s="71">
        <f>AV40-AY40+AZ40</f>
        <v>8.8209350191120265E-5</v>
      </c>
      <c r="BB40" s="370"/>
      <c r="BC40" s="71"/>
      <c r="BD40" s="132"/>
      <c r="BE40" s="105"/>
      <c r="BF40" s="71">
        <f>BA40-BD40+BE40</f>
        <v>8.8209350191120265E-5</v>
      </c>
      <c r="BG40" s="370"/>
      <c r="BH40" s="277"/>
      <c r="BI40" s="132"/>
      <c r="BJ40" s="105"/>
      <c r="BK40" s="277">
        <f>BF40-BI40+BJ40</f>
        <v>8.8209350191120265E-5</v>
      </c>
      <c r="BL40" s="370"/>
      <c r="BM40" s="277"/>
      <c r="BN40" s="132"/>
      <c r="BO40" s="105"/>
      <c r="BP40" s="277">
        <f>BK40-BN40+BO40</f>
        <v>8.8209350191120265E-5</v>
      </c>
      <c r="BQ40" s="370"/>
    </row>
    <row r="41" spans="1:69" x14ac:dyDescent="0.15">
      <c r="A41" s="42" t="s">
        <v>56</v>
      </c>
      <c r="B41" s="43">
        <f>_xlfn.IFNA(VLOOKUP($A41,批次辅助!$A$4:$DC$41,MATCH($A$5&amp;B$4,批次辅助!$A$1:$DC$1,0),0),0)</f>
        <v>3.4313473185246189E-5</v>
      </c>
      <c r="C41" s="43">
        <f>_xlfn.IFNA(VLOOKUP($A41,批次辅助!$A$4:$DC$41,MATCH($A$5&amp;C$4,批次辅助!$A$1:$DC$1,0),0),0)</f>
        <v>5.8806233460746841E-5</v>
      </c>
      <c r="D41" s="43">
        <f>_xlfn.IFNA(VLOOKUP($A41,批次辅助!$A$4:$DC$41,MATCH($A$5&amp;D$4,批次辅助!$A$1:$DC$1,0),0),0)</f>
        <v>5.979967110180894E-4</v>
      </c>
      <c r="E41" s="44"/>
      <c r="F41" s="45"/>
      <c r="G41" s="46"/>
      <c r="H41" s="71">
        <f t="shared" ref="H41:H44" si="39">C41-F41+G41</f>
        <v>5.8806233460746841E-5</v>
      </c>
      <c r="I41" s="370"/>
      <c r="J41" s="47"/>
      <c r="K41" s="128"/>
      <c r="L41" s="102"/>
      <c r="M41" s="50">
        <f t="shared" ref="M41:M44" si="40">H41-K41+L41</f>
        <v>5.8806233460746841E-5</v>
      </c>
      <c r="N41" s="370"/>
      <c r="O41" s="47"/>
      <c r="P41" s="128"/>
      <c r="Q41" s="102"/>
      <c r="R41" s="50">
        <f t="shared" ref="R41:R44" si="41">M41-P41+Q41</f>
        <v>5.8806233460746841E-5</v>
      </c>
      <c r="S41" s="370"/>
      <c r="T41" s="47"/>
      <c r="U41" s="128"/>
      <c r="V41" s="102"/>
      <c r="W41" s="50">
        <f t="shared" ref="W41:W44" si="42">R41-U41+V41</f>
        <v>5.8806233460746841E-5</v>
      </c>
      <c r="X41" s="370"/>
      <c r="Y41" s="47"/>
      <c r="Z41" s="128"/>
      <c r="AA41" s="102"/>
      <c r="AB41" s="50">
        <f t="shared" ref="AB41:AB44" si="43">W41-Z41+AA41</f>
        <v>5.8806233460746841E-5</v>
      </c>
      <c r="AC41" s="370"/>
      <c r="AD41" s="47"/>
      <c r="AE41" s="128"/>
      <c r="AF41" s="102"/>
      <c r="AG41" s="50">
        <f t="shared" ref="AG41:AG44" si="44">AB41-AE41+AF41</f>
        <v>5.8806233460746841E-5</v>
      </c>
      <c r="AH41" s="370"/>
      <c r="AI41" s="47"/>
      <c r="AJ41" s="128"/>
      <c r="AK41" s="102"/>
      <c r="AL41" s="50">
        <f t="shared" ref="AL41:AL44" si="45">AG41-AJ41+AK41</f>
        <v>5.8806233460746841E-5</v>
      </c>
      <c r="AM41" s="370"/>
      <c r="AN41" s="47"/>
      <c r="AO41" s="128"/>
      <c r="AP41" s="102"/>
      <c r="AQ41" s="50">
        <f t="shared" ref="AQ41:AQ44" si="46">AL41-AO41+AP41</f>
        <v>5.8806233460746841E-5</v>
      </c>
      <c r="AR41" s="370"/>
      <c r="AS41" s="47"/>
      <c r="AT41" s="128"/>
      <c r="AU41" s="102"/>
      <c r="AV41" s="50">
        <f t="shared" ref="AV41:AV44" si="47">AQ41-AT41+AU41</f>
        <v>5.8806233460746841E-5</v>
      </c>
      <c r="AW41" s="370"/>
      <c r="AX41" s="47"/>
      <c r="AY41" s="128"/>
      <c r="AZ41" s="102"/>
      <c r="BA41" s="50">
        <f t="shared" ref="BA41:BA44" si="48">AV41-AY41+AZ41</f>
        <v>5.8806233460746841E-5</v>
      </c>
      <c r="BB41" s="370"/>
      <c r="BC41" s="47"/>
      <c r="BD41" s="128"/>
      <c r="BE41" s="102"/>
      <c r="BF41" s="50">
        <f t="shared" ref="BF41:BF44" si="49">BA41-BD41+BE41</f>
        <v>5.8806233460746841E-5</v>
      </c>
      <c r="BG41" s="370"/>
      <c r="BH41" s="47"/>
      <c r="BI41" s="128"/>
      <c r="BJ41" s="102"/>
      <c r="BK41" s="50">
        <f t="shared" ref="BK41:BK44" si="50">BF41-BI41+BJ41</f>
        <v>5.8806233460746841E-5</v>
      </c>
      <c r="BL41" s="370"/>
      <c r="BM41" s="47"/>
      <c r="BN41" s="128"/>
      <c r="BO41" s="102"/>
      <c r="BP41" s="50">
        <f t="shared" ref="BP41:BP44" si="51">BK41-BN41+BO41</f>
        <v>5.8806233460746841E-5</v>
      </c>
      <c r="BQ41" s="370"/>
    </row>
    <row r="42" spans="1:69" x14ac:dyDescent="0.15">
      <c r="A42" s="42" t="s">
        <v>57</v>
      </c>
      <c r="B42" s="43">
        <f>_xlfn.IFNA(VLOOKUP($A42,批次辅助!$A$4:$DC$41,MATCH($A$5&amp;B$4,批次辅助!$A$1:$DC$1,0),0),0)</f>
        <v>2.4509623703747299E-6</v>
      </c>
      <c r="C42" s="43">
        <f>_xlfn.IFNA(VLOOKUP($A42,批次辅助!$A$4:$DC$41,MATCH($A$5&amp;C$4,批次辅助!$A$1:$DC$1,0),0),0)</f>
        <v>0</v>
      </c>
      <c r="D42" s="43">
        <f>_xlfn.IFNA(VLOOKUP($A42,批次辅助!$A$4:$DC$41,MATCH($A$5&amp;D$4,批次辅助!$A$1:$DC$1,0),0),0)</f>
        <v>0</v>
      </c>
      <c r="E42" s="44"/>
      <c r="F42" s="45"/>
      <c r="G42" s="46"/>
      <c r="H42" s="71">
        <f t="shared" si="39"/>
        <v>0</v>
      </c>
      <c r="I42" s="370"/>
      <c r="J42" s="47"/>
      <c r="K42" s="128"/>
      <c r="L42" s="102"/>
      <c r="M42" s="50">
        <f t="shared" si="40"/>
        <v>0</v>
      </c>
      <c r="N42" s="370"/>
      <c r="O42" s="47"/>
      <c r="P42" s="128"/>
      <c r="Q42" s="102"/>
      <c r="R42" s="50">
        <f t="shared" si="41"/>
        <v>0</v>
      </c>
      <c r="S42" s="370"/>
      <c r="T42" s="47"/>
      <c r="U42" s="128"/>
      <c r="V42" s="102"/>
      <c r="W42" s="50">
        <f t="shared" si="42"/>
        <v>0</v>
      </c>
      <c r="X42" s="370"/>
      <c r="Y42" s="47"/>
      <c r="Z42" s="128"/>
      <c r="AA42" s="102"/>
      <c r="AB42" s="50">
        <f t="shared" si="43"/>
        <v>0</v>
      </c>
      <c r="AC42" s="370"/>
      <c r="AD42" s="47"/>
      <c r="AE42" s="128"/>
      <c r="AF42" s="102"/>
      <c r="AG42" s="50">
        <f t="shared" si="44"/>
        <v>0</v>
      </c>
      <c r="AH42" s="370"/>
      <c r="AI42" s="47"/>
      <c r="AJ42" s="128"/>
      <c r="AK42" s="102"/>
      <c r="AL42" s="50">
        <f t="shared" si="45"/>
        <v>0</v>
      </c>
      <c r="AM42" s="370"/>
      <c r="AN42" s="47"/>
      <c r="AO42" s="128"/>
      <c r="AP42" s="102"/>
      <c r="AQ42" s="50">
        <f t="shared" si="46"/>
        <v>0</v>
      </c>
      <c r="AR42" s="370"/>
      <c r="AS42" s="47"/>
      <c r="AT42" s="128"/>
      <c r="AU42" s="102"/>
      <c r="AV42" s="50">
        <f t="shared" si="47"/>
        <v>0</v>
      </c>
      <c r="AW42" s="370"/>
      <c r="AX42" s="47"/>
      <c r="AY42" s="128"/>
      <c r="AZ42" s="102"/>
      <c r="BA42" s="50">
        <f t="shared" si="48"/>
        <v>0</v>
      </c>
      <c r="BB42" s="370"/>
      <c r="BC42" s="47"/>
      <c r="BD42" s="128"/>
      <c r="BE42" s="102"/>
      <c r="BF42" s="50">
        <f t="shared" si="49"/>
        <v>0</v>
      </c>
      <c r="BG42" s="370"/>
      <c r="BH42" s="47"/>
      <c r="BI42" s="128"/>
      <c r="BJ42" s="102"/>
      <c r="BK42" s="50">
        <f t="shared" si="50"/>
        <v>0</v>
      </c>
      <c r="BL42" s="370"/>
      <c r="BM42" s="47"/>
      <c r="BN42" s="128"/>
      <c r="BO42" s="102"/>
      <c r="BP42" s="50">
        <f t="shared" si="51"/>
        <v>0</v>
      </c>
      <c r="BQ42" s="370"/>
    </row>
    <row r="43" spans="1:69" x14ac:dyDescent="0.15">
      <c r="A43" s="42" t="s">
        <v>58</v>
      </c>
      <c r="B43" s="43">
        <f>_xlfn.IFNA(VLOOKUP($A43,批次辅助!$A$4:$DC$41,MATCH($A$5&amp;B$4,批次辅助!$A$1:$DC$1,0),0),0)</f>
        <v>4.9999632355644439E-4</v>
      </c>
      <c r="C43" s="43">
        <f>_xlfn.IFNA(VLOOKUP($A43,批次辅助!$A$4:$DC$41,MATCH($A$5&amp;C$4,批次辅助!$A$1:$DC$1,0),0),0)</f>
        <v>3.6753895912966771E-4</v>
      </c>
      <c r="D43" s="43">
        <f>_xlfn.IFNA(VLOOKUP($A43,批次辅助!$A$4:$DC$41,MATCH($A$5&amp;D$4,批次辅助!$A$1:$DC$1,0),0),0)</f>
        <v>5.1256860944407661E-4</v>
      </c>
      <c r="E43" s="44"/>
      <c r="F43" s="45"/>
      <c r="G43" s="46"/>
      <c r="H43" s="71">
        <f t="shared" si="39"/>
        <v>3.6753895912966771E-4</v>
      </c>
      <c r="I43" s="370"/>
      <c r="J43" s="44"/>
      <c r="K43" s="128"/>
      <c r="L43" s="102"/>
      <c r="M43" s="50">
        <f t="shared" si="40"/>
        <v>3.6753895912966771E-4</v>
      </c>
      <c r="N43" s="370"/>
      <c r="O43" s="44"/>
      <c r="P43" s="128"/>
      <c r="Q43" s="102"/>
      <c r="R43" s="50">
        <f t="shared" si="41"/>
        <v>3.6753895912966771E-4</v>
      </c>
      <c r="S43" s="370"/>
      <c r="T43" s="44"/>
      <c r="U43" s="128"/>
      <c r="V43" s="102"/>
      <c r="W43" s="50">
        <f t="shared" si="42"/>
        <v>3.6753895912966771E-4</v>
      </c>
      <c r="X43" s="370"/>
      <c r="Y43" s="44"/>
      <c r="Z43" s="128"/>
      <c r="AA43" s="102"/>
      <c r="AB43" s="50">
        <f t="shared" si="43"/>
        <v>3.6753895912966771E-4</v>
      </c>
      <c r="AC43" s="370"/>
      <c r="AD43" s="44"/>
      <c r="AE43" s="128"/>
      <c r="AF43" s="102"/>
      <c r="AG43" s="50">
        <f t="shared" si="44"/>
        <v>3.6753895912966771E-4</v>
      </c>
      <c r="AH43" s="370"/>
      <c r="AI43" s="44"/>
      <c r="AJ43" s="128"/>
      <c r="AK43" s="102"/>
      <c r="AL43" s="50">
        <f t="shared" si="45"/>
        <v>3.6753895912966771E-4</v>
      </c>
      <c r="AM43" s="370"/>
      <c r="AN43" s="44"/>
      <c r="AO43" s="128"/>
      <c r="AP43" s="102"/>
      <c r="AQ43" s="50">
        <f t="shared" si="46"/>
        <v>3.6753895912966771E-4</v>
      </c>
      <c r="AR43" s="370"/>
      <c r="AS43" s="44"/>
      <c r="AT43" s="128"/>
      <c r="AU43" s="102"/>
      <c r="AV43" s="50">
        <f t="shared" si="47"/>
        <v>3.6753895912966771E-4</v>
      </c>
      <c r="AW43" s="370"/>
      <c r="AX43" s="44"/>
      <c r="AY43" s="128"/>
      <c r="AZ43" s="102"/>
      <c r="BA43" s="50">
        <f t="shared" si="48"/>
        <v>3.6753895912966771E-4</v>
      </c>
      <c r="BB43" s="370"/>
      <c r="BC43" s="44"/>
      <c r="BD43" s="128"/>
      <c r="BE43" s="102"/>
      <c r="BF43" s="50">
        <f t="shared" si="49"/>
        <v>3.6753895912966771E-4</v>
      </c>
      <c r="BG43" s="370"/>
      <c r="BH43" s="279"/>
      <c r="BI43" s="128"/>
      <c r="BJ43" s="102"/>
      <c r="BK43" s="50">
        <f t="shared" si="50"/>
        <v>3.6753895912966771E-4</v>
      </c>
      <c r="BL43" s="370"/>
      <c r="BM43" s="279"/>
      <c r="BN43" s="128"/>
      <c r="BO43" s="102"/>
      <c r="BP43" s="50">
        <f t="shared" si="51"/>
        <v>3.6753895912966771E-4</v>
      </c>
      <c r="BQ43" s="370"/>
    </row>
    <row r="44" spans="1:69" x14ac:dyDescent="0.15">
      <c r="A44" s="72" t="s">
        <v>39</v>
      </c>
      <c r="B44" s="61">
        <f>_xlfn.IFNA(VLOOKUP($A44,批次辅助!$A$4:$DC$41,MATCH($A$5&amp;B$4,批次辅助!$A$1:$DC$1,0),0),0)</f>
        <v>0</v>
      </c>
      <c r="C44" s="61">
        <f>_xlfn.IFNA(VLOOKUP($A44,批次辅助!$A$4:$DC$41,MATCH($A$5&amp;C$4,批次辅助!$A$1:$DC$1,0),0),0)</f>
        <v>0</v>
      </c>
      <c r="D44" s="61">
        <f>_xlfn.IFNA(VLOOKUP($A44,批次辅助!$A$4:$DC$41,MATCH($A$5&amp;D$4,批次辅助!$A$1:$DC$1,0),0),0)</f>
        <v>0</v>
      </c>
      <c r="E44" s="73"/>
      <c r="F44" s="74"/>
      <c r="G44" s="75"/>
      <c r="H44" s="62">
        <f t="shared" si="39"/>
        <v>0</v>
      </c>
      <c r="I44" s="62"/>
      <c r="J44" s="73"/>
      <c r="K44" s="135"/>
      <c r="L44" s="143"/>
      <c r="M44" s="62">
        <f t="shared" si="40"/>
        <v>0</v>
      </c>
      <c r="N44" s="62"/>
      <c r="O44" s="73"/>
      <c r="P44" s="135"/>
      <c r="Q44" s="143"/>
      <c r="R44" s="62">
        <f t="shared" si="41"/>
        <v>0</v>
      </c>
      <c r="S44" s="62"/>
      <c r="T44" s="73"/>
      <c r="U44" s="135"/>
      <c r="V44" s="143"/>
      <c r="W44" s="62">
        <f t="shared" si="42"/>
        <v>0</v>
      </c>
      <c r="X44" s="62"/>
      <c r="Y44" s="73"/>
      <c r="Z44" s="135"/>
      <c r="AA44" s="143"/>
      <c r="AB44" s="62">
        <f t="shared" si="43"/>
        <v>0</v>
      </c>
      <c r="AC44" s="62"/>
      <c r="AD44" s="73"/>
      <c r="AE44" s="135"/>
      <c r="AF44" s="143"/>
      <c r="AG44" s="62">
        <f t="shared" si="44"/>
        <v>0</v>
      </c>
      <c r="AH44" s="62"/>
      <c r="AI44" s="73"/>
      <c r="AJ44" s="135"/>
      <c r="AK44" s="143"/>
      <c r="AL44" s="62">
        <f t="shared" si="45"/>
        <v>0</v>
      </c>
      <c r="AM44" s="62"/>
      <c r="AN44" s="73"/>
      <c r="AO44" s="135"/>
      <c r="AP44" s="143"/>
      <c r="AQ44" s="62">
        <f t="shared" si="46"/>
        <v>0</v>
      </c>
      <c r="AR44" s="62"/>
      <c r="AS44" s="73"/>
      <c r="AT44" s="135"/>
      <c r="AU44" s="143"/>
      <c r="AV44" s="62">
        <f t="shared" si="47"/>
        <v>0</v>
      </c>
      <c r="AW44" s="62"/>
      <c r="AX44" s="73"/>
      <c r="AY44" s="135"/>
      <c r="AZ44" s="143"/>
      <c r="BA44" s="62">
        <f t="shared" si="48"/>
        <v>0</v>
      </c>
      <c r="BB44" s="62"/>
      <c r="BC44" s="73"/>
      <c r="BD44" s="135"/>
      <c r="BE44" s="143"/>
      <c r="BF44" s="62">
        <f t="shared" si="49"/>
        <v>0</v>
      </c>
      <c r="BG44" s="62"/>
      <c r="BH44" s="73"/>
      <c r="BI44" s="135"/>
      <c r="BJ44" s="143"/>
      <c r="BK44" s="62">
        <f t="shared" si="50"/>
        <v>0</v>
      </c>
      <c r="BL44" s="62"/>
      <c r="BM44" s="73"/>
      <c r="BN44" s="135"/>
      <c r="BO44" s="143"/>
      <c r="BP44" s="62">
        <f t="shared" si="51"/>
        <v>0</v>
      </c>
      <c r="BQ44" s="62"/>
    </row>
    <row r="45" spans="1:69" x14ac:dyDescent="0.15">
      <c r="A45" s="76" t="s">
        <v>28</v>
      </c>
      <c r="B45" s="76"/>
      <c r="C45" s="76"/>
      <c r="D45" s="76"/>
      <c r="E45" s="77"/>
      <c r="F45" s="78"/>
      <c r="G45" s="79"/>
      <c r="H45" s="62"/>
      <c r="I45" s="62"/>
      <c r="J45" s="77"/>
      <c r="K45" s="80"/>
      <c r="L45" s="144"/>
      <c r="M45" s="62"/>
      <c r="N45" s="62"/>
      <c r="O45" s="77"/>
      <c r="P45" s="80"/>
      <c r="Q45" s="144"/>
      <c r="R45" s="62"/>
      <c r="S45" s="62"/>
      <c r="T45" s="77"/>
      <c r="U45" s="80"/>
      <c r="V45" s="144"/>
      <c r="W45" s="62"/>
      <c r="X45" s="62"/>
      <c r="Y45" s="77"/>
      <c r="Z45" s="80"/>
      <c r="AA45" s="144"/>
      <c r="AB45" s="62"/>
      <c r="AC45" s="62"/>
      <c r="AD45" s="77"/>
      <c r="AE45" s="80"/>
      <c r="AF45" s="144"/>
      <c r="AG45" s="62"/>
      <c r="AH45" s="62"/>
      <c r="AI45" s="77"/>
      <c r="AJ45" s="80"/>
      <c r="AK45" s="144"/>
      <c r="AL45" s="62"/>
      <c r="AM45" s="62"/>
      <c r="AN45" s="77"/>
      <c r="AO45" s="80"/>
      <c r="AP45" s="144"/>
      <c r="AQ45" s="62"/>
      <c r="AR45" s="62"/>
      <c r="AS45" s="77"/>
      <c r="AT45" s="80"/>
      <c r="AU45" s="144"/>
      <c r="AV45" s="62"/>
      <c r="AW45" s="62"/>
      <c r="AX45" s="77"/>
      <c r="AY45" s="80"/>
      <c r="AZ45" s="144"/>
      <c r="BA45" s="62"/>
      <c r="BB45" s="62"/>
      <c r="BC45" s="77"/>
      <c r="BD45" s="80"/>
      <c r="BE45" s="144"/>
      <c r="BF45" s="62"/>
      <c r="BG45" s="62"/>
      <c r="BH45" s="77"/>
      <c r="BI45" s="80"/>
      <c r="BJ45" s="144"/>
      <c r="BK45" s="62"/>
      <c r="BL45" s="62"/>
      <c r="BM45" s="77"/>
      <c r="BN45" s="80"/>
      <c r="BO45" s="144"/>
      <c r="BP45" s="62"/>
      <c r="BQ45" s="62"/>
    </row>
    <row r="46" spans="1:69" x14ac:dyDescent="0.15">
      <c r="A46" s="81" t="s">
        <v>476</v>
      </c>
      <c r="B46" s="81"/>
      <c r="C46" s="81"/>
      <c r="D46" s="81"/>
      <c r="E46" s="81"/>
      <c r="F46" s="82">
        <f>SUM(F13:F45)</f>
        <v>9.0000000000000011E-3</v>
      </c>
      <c r="G46" s="83">
        <f>SUM(G13:G45)</f>
        <v>0</v>
      </c>
      <c r="H46" s="81"/>
      <c r="I46" s="81"/>
      <c r="J46" s="81"/>
      <c r="K46" s="84">
        <f>SUM(K13:K45)</f>
        <v>0</v>
      </c>
      <c r="L46" s="145">
        <f>SUM(L13:L45)</f>
        <v>0</v>
      </c>
      <c r="M46" s="81"/>
      <c r="N46" s="81"/>
      <c r="O46" s="81"/>
      <c r="P46" s="84">
        <f>SUM(P13:P45)</f>
        <v>0</v>
      </c>
      <c r="Q46" s="145">
        <f>SUM(Q13:Q45)</f>
        <v>6.6666666666666671E-3</v>
      </c>
      <c r="R46" s="81"/>
      <c r="S46" s="81"/>
      <c r="T46" s="81"/>
      <c r="U46" s="84">
        <f>SUM(U13:U45)</f>
        <v>1.0666666666666668E-2</v>
      </c>
      <c r="V46" s="145">
        <f>SUM(V13:V45)</f>
        <v>0</v>
      </c>
      <c r="W46" s="81"/>
      <c r="X46" s="81"/>
      <c r="Y46" s="81"/>
      <c r="Z46" s="84">
        <f>SUM(Z13:Z45)</f>
        <v>0</v>
      </c>
      <c r="AA46" s="145">
        <f>SUM(AA13:AA45)</f>
        <v>0</v>
      </c>
      <c r="AB46" s="81"/>
      <c r="AC46" s="81"/>
      <c r="AD46" s="81"/>
      <c r="AE46" s="84">
        <f>SUM(AE13:AE45)</f>
        <v>0</v>
      </c>
      <c r="AF46" s="145">
        <f>SUM(AF13:AF45)</f>
        <v>0</v>
      </c>
      <c r="AG46" s="81"/>
      <c r="AH46" s="81"/>
      <c r="AI46" s="81"/>
      <c r="AJ46" s="84">
        <f>SUM(AJ13:AJ45)</f>
        <v>0</v>
      </c>
      <c r="AK46" s="145">
        <f>SUM(AK13:AK45)</f>
        <v>0</v>
      </c>
      <c r="AL46" s="81"/>
      <c r="AM46" s="81"/>
      <c r="AN46" s="81"/>
      <c r="AO46" s="84">
        <f>SUM(AO13:AO45)</f>
        <v>0</v>
      </c>
      <c r="AP46" s="145">
        <f>SUM(AP13:AP45)</f>
        <v>0</v>
      </c>
      <c r="AQ46" s="81"/>
      <c r="AR46" s="81"/>
      <c r="AS46" s="81"/>
      <c r="AT46" s="84">
        <f>SUM(AT13:AT45)</f>
        <v>0</v>
      </c>
      <c r="AU46" s="145">
        <f>SUM(AU13:AU45)</f>
        <v>0</v>
      </c>
      <c r="AV46" s="81"/>
      <c r="AW46" s="81"/>
      <c r="AX46" s="81"/>
      <c r="AY46" s="84">
        <f>SUM(AY13:AY45)</f>
        <v>0</v>
      </c>
      <c r="AZ46" s="145">
        <f>SUM(AZ13:AZ45)</f>
        <v>0</v>
      </c>
      <c r="BA46" s="81"/>
      <c r="BB46" s="81"/>
      <c r="BC46" s="81"/>
      <c r="BD46" s="84">
        <f>SUM(BD13:BD45)</f>
        <v>0</v>
      </c>
      <c r="BE46" s="145">
        <f>SUM(BE13:BE45)</f>
        <v>0</v>
      </c>
      <c r="BF46" s="81"/>
      <c r="BG46" s="81"/>
      <c r="BH46" s="81"/>
      <c r="BI46" s="84">
        <f>SUM(BI13:BI45)</f>
        <v>0</v>
      </c>
      <c r="BJ46" s="145">
        <f>SUM(BJ13:BJ45)</f>
        <v>0</v>
      </c>
      <c r="BK46" s="81"/>
      <c r="BL46" s="81"/>
      <c r="BM46" s="81"/>
      <c r="BN46" s="84">
        <f>SUM(BN13:BN45)</f>
        <v>0</v>
      </c>
      <c r="BO46" s="145">
        <f>SUM(BO13:BO45)</f>
        <v>0</v>
      </c>
      <c r="BP46" s="81"/>
      <c r="BQ46" s="81"/>
    </row>
    <row r="48" spans="1:69" x14ac:dyDescent="0.15">
      <c r="A48" s="572" t="s">
        <v>481</v>
      </c>
      <c r="B48" s="572"/>
      <c r="C48" s="572"/>
      <c r="D48" s="572"/>
      <c r="E48" s="572"/>
      <c r="F48" s="572"/>
      <c r="G48" s="572"/>
      <c r="H48" s="572"/>
      <c r="I48" s="572"/>
      <c r="J48" s="572"/>
      <c r="K48" s="572"/>
    </row>
    <row r="49" spans="1:30" ht="49.5" x14ac:dyDescent="0.15">
      <c r="A49" s="573" t="s">
        <v>591</v>
      </c>
      <c r="B49" s="574"/>
      <c r="C49" s="574"/>
      <c r="D49" s="574"/>
      <c r="E49" s="574"/>
      <c r="F49" s="574"/>
      <c r="G49" s="574"/>
      <c r="H49" s="574"/>
      <c r="I49" s="574"/>
      <c r="J49" s="574"/>
      <c r="K49" s="574"/>
      <c r="L49" s="574"/>
      <c r="M49" s="574"/>
      <c r="N49" s="574"/>
      <c r="O49" s="575"/>
      <c r="P49" s="576" t="s">
        <v>589</v>
      </c>
      <c r="Q49" s="577"/>
      <c r="R49" s="577"/>
      <c r="S49" s="577"/>
      <c r="T49" s="577"/>
      <c r="U49" s="577"/>
      <c r="W49" s="578" t="s">
        <v>594</v>
      </c>
      <c r="X49" s="579"/>
      <c r="Y49" s="369" t="s">
        <v>596</v>
      </c>
      <c r="Z49" s="192" t="s">
        <v>596</v>
      </c>
      <c r="AC49" s="193"/>
      <c r="AD49" s="193"/>
    </row>
    <row r="50" spans="1:30" x14ac:dyDescent="0.15">
      <c r="A50" s="189" t="s">
        <v>469</v>
      </c>
      <c r="B50" s="190" t="str">
        <f>E3</f>
        <v>M02</v>
      </c>
      <c r="C50" s="190" t="str">
        <f>J3</f>
        <v>M03</v>
      </c>
      <c r="D50" s="189" t="str">
        <f>O3</f>
        <v>M04</v>
      </c>
      <c r="E50" s="189" t="str">
        <f>T3</f>
        <v>M04</v>
      </c>
      <c r="F50" s="189" t="str">
        <f>Y3</f>
        <v>M05</v>
      </c>
      <c r="G50" s="198" t="str">
        <f>AD3</f>
        <v>M05</v>
      </c>
      <c r="H50" s="198" t="str">
        <f>AI3</f>
        <v>M05</v>
      </c>
      <c r="I50" s="198" t="str">
        <f>AN3</f>
        <v>M06</v>
      </c>
      <c r="J50" s="198" t="str">
        <f>AS3</f>
        <v>M06</v>
      </c>
      <c r="K50" s="198" t="str">
        <f>AX3</f>
        <v>M06</v>
      </c>
      <c r="L50" s="198" t="str">
        <f>BC3</f>
        <v/>
      </c>
      <c r="M50" s="198" t="str">
        <f>BH3</f>
        <v/>
      </c>
      <c r="N50" s="198" t="str">
        <f>BM3</f>
        <v/>
      </c>
      <c r="O50" s="363" t="str">
        <f>P50</f>
        <v>M03</v>
      </c>
      <c r="P50" s="209" t="s">
        <v>1411</v>
      </c>
      <c r="Q50" s="209" t="s">
        <v>880</v>
      </c>
      <c r="R50" s="209" t="s">
        <v>910</v>
      </c>
      <c r="S50" s="209" t="s">
        <v>912</v>
      </c>
      <c r="T50" s="209" t="s">
        <v>1414</v>
      </c>
      <c r="U50" s="209"/>
      <c r="V50" s="87"/>
      <c r="W50" s="191" t="s">
        <v>450</v>
      </c>
      <c r="X50" s="232"/>
      <c r="Y50" s="232"/>
      <c r="Z50" s="232"/>
      <c r="AC50" s="194"/>
      <c r="AD50" s="194"/>
    </row>
    <row r="51" spans="1:30" x14ac:dyDescent="0.15">
      <c r="A51" s="31" t="s">
        <v>40</v>
      </c>
      <c r="B51" s="85" t="str">
        <f>E4</f>
        <v>02/16蒸镀批次</v>
      </c>
      <c r="C51" s="85" t="str">
        <f>J4</f>
        <v>03/09蒸镀批次</v>
      </c>
      <c r="D51" s="232" t="str">
        <f>O4</f>
        <v>03/28蒸镀批次</v>
      </c>
      <c r="E51" s="232" t="str">
        <f>T4</f>
        <v>04/05蒸镀批次</v>
      </c>
      <c r="F51" s="232" t="str">
        <f>Y4</f>
        <v>04/30蒸镀批次</v>
      </c>
      <c r="G51" s="199" t="str">
        <f>AD4</f>
        <v>05/10蒸镀批次</v>
      </c>
      <c r="H51" s="198" t="str">
        <f t="shared" ref="H51" si="52">AI4</f>
        <v>05/19蒸镀批次</v>
      </c>
      <c r="I51" s="198" t="str">
        <f>AN4</f>
        <v>05/30蒸镀批次</v>
      </c>
      <c r="J51" s="198" t="str">
        <f>AS4</f>
        <v>06/07蒸镀批次</v>
      </c>
      <c r="K51" s="198" t="str">
        <f>AX4</f>
        <v>06/27蒸镀批次</v>
      </c>
      <c r="L51" s="235" t="str">
        <f>BC4</f>
        <v/>
      </c>
      <c r="M51" s="235" t="str">
        <f t="shared" ref="M51" si="53">BH4</f>
        <v/>
      </c>
      <c r="N51" s="235" t="str">
        <f t="shared" ref="N51" si="54">BM4</f>
        <v/>
      </c>
      <c r="O51" s="364" t="str">
        <f>X51</f>
        <v>2/26批</v>
      </c>
      <c r="P51" s="210"/>
      <c r="Q51" s="85"/>
      <c r="R51" s="85"/>
      <c r="S51" s="85"/>
      <c r="T51" s="85"/>
      <c r="U51" s="85"/>
      <c r="W51" s="232" t="s">
        <v>451</v>
      </c>
      <c r="X51" s="232" t="s">
        <v>1480</v>
      </c>
      <c r="Y51" s="232" t="str">
        <f>X51</f>
        <v>2/26批</v>
      </c>
      <c r="Z51" s="232" t="str">
        <f>Y51</f>
        <v>2/26批</v>
      </c>
      <c r="AC51" s="194"/>
      <c r="AD51" s="194"/>
    </row>
    <row r="52" spans="1:30" x14ac:dyDescent="0.15">
      <c r="A52" s="232" t="s">
        <v>470</v>
      </c>
      <c r="B52" s="232">
        <f>E6</f>
        <v>512</v>
      </c>
      <c r="C52" s="232">
        <f>J6</f>
        <v>1940</v>
      </c>
      <c r="D52" s="232">
        <f>O6</f>
        <v>1500</v>
      </c>
      <c r="E52" s="232">
        <f>T6</f>
        <v>4080</v>
      </c>
      <c r="F52" s="232">
        <f>Y6</f>
        <v>2190</v>
      </c>
      <c r="G52" s="199">
        <f>AD6</f>
        <v>880</v>
      </c>
      <c r="H52" s="198">
        <f>AI6</f>
        <v>3040</v>
      </c>
      <c r="I52" s="199">
        <f>AN6</f>
        <v>3010</v>
      </c>
      <c r="J52" s="199">
        <f>AS6</f>
        <v>3870</v>
      </c>
      <c r="K52" s="199">
        <f t="shared" ref="K52:L54" si="55">AX6</f>
        <v>4400</v>
      </c>
      <c r="L52" s="199">
        <f t="shared" si="55"/>
        <v>0</v>
      </c>
      <c r="M52" s="451">
        <f>BH6</f>
        <v>0</v>
      </c>
      <c r="N52" s="451">
        <f>BM6</f>
        <v>0</v>
      </c>
      <c r="O52" s="364">
        <f>_xlfn.IFNA(VLOOKUP(A52,$W$52:$Y$86,2,0),"0%")/A2</f>
        <v>201.93684210526317</v>
      </c>
      <c r="P52" s="209">
        <f t="shared" ref="P52:R53" si="56">SUMIF($B$50:$O$50,P$50,$B52:$O52)</f>
        <v>2141.9368421052632</v>
      </c>
      <c r="Q52" s="86">
        <f t="shared" si="56"/>
        <v>5580</v>
      </c>
      <c r="R52" s="86">
        <f t="shared" si="56"/>
        <v>6110</v>
      </c>
      <c r="S52" s="86">
        <f t="shared" ref="S52:T53" si="57">SUMIF($B$50:$O$50,S$50,$B52:$O52)</f>
        <v>11280</v>
      </c>
      <c r="T52" s="86">
        <f t="shared" si="57"/>
        <v>0</v>
      </c>
      <c r="U52" s="86"/>
      <c r="W52" s="232" t="s">
        <v>470</v>
      </c>
      <c r="X52" s="232">
        <f>Z52-Y52</f>
        <v>19184</v>
      </c>
      <c r="Y52" s="232">
        <v>29456</v>
      </c>
      <c r="Z52" s="232">
        <v>48640</v>
      </c>
      <c r="AC52" s="194"/>
      <c r="AD52" s="194"/>
    </row>
    <row r="53" spans="1:30" x14ac:dyDescent="0.15">
      <c r="A53" s="232" t="s">
        <v>472</v>
      </c>
      <c r="B53" s="232">
        <f>E7</f>
        <v>512</v>
      </c>
      <c r="C53" s="232">
        <f>J7</f>
        <v>1940</v>
      </c>
      <c r="D53" s="232">
        <f>O7</f>
        <v>1500</v>
      </c>
      <c r="E53" s="232">
        <f>T7</f>
        <v>4080</v>
      </c>
      <c r="F53" s="232">
        <f>Y7</f>
        <v>2190</v>
      </c>
      <c r="G53" s="199">
        <f>AD7</f>
        <v>880</v>
      </c>
      <c r="H53" s="198">
        <f t="shared" ref="H53:H54" si="58">AI7</f>
        <v>3040</v>
      </c>
      <c r="I53" s="199">
        <f>AN7</f>
        <v>3010</v>
      </c>
      <c r="J53" s="199">
        <f>AS7</f>
        <v>3870</v>
      </c>
      <c r="K53" s="199">
        <f t="shared" si="55"/>
        <v>4400</v>
      </c>
      <c r="L53" s="199">
        <f t="shared" si="55"/>
        <v>0</v>
      </c>
      <c r="M53" s="451">
        <f t="shared" ref="M53:M54" si="59">BH7</f>
        <v>0</v>
      </c>
      <c r="N53" s="451">
        <f t="shared" ref="N53:N54" si="60">BM7</f>
        <v>0</v>
      </c>
      <c r="O53" s="364">
        <f>O52</f>
        <v>201.93684210526317</v>
      </c>
      <c r="P53" s="209">
        <f t="shared" si="56"/>
        <v>2141.9368421052632</v>
      </c>
      <c r="Q53" s="86">
        <f t="shared" si="56"/>
        <v>5580</v>
      </c>
      <c r="R53" s="86">
        <f t="shared" si="56"/>
        <v>6110</v>
      </c>
      <c r="S53" s="86">
        <f t="shared" si="57"/>
        <v>11280</v>
      </c>
      <c r="T53" s="86">
        <f t="shared" si="57"/>
        <v>0</v>
      </c>
      <c r="U53" s="86"/>
      <c r="W53" s="232" t="s">
        <v>472</v>
      </c>
      <c r="X53" s="232">
        <f>X52</f>
        <v>19184</v>
      </c>
      <c r="Y53" s="232"/>
      <c r="Z53" s="232"/>
      <c r="AC53" s="194"/>
    </row>
    <row r="54" spans="1:30" x14ac:dyDescent="0.15">
      <c r="A54" s="232" t="s">
        <v>454</v>
      </c>
      <c r="B54" s="9">
        <f>E8</f>
        <v>1</v>
      </c>
      <c r="C54" s="9">
        <f>J8</f>
        <v>1</v>
      </c>
      <c r="D54" s="9">
        <f>O8</f>
        <v>1</v>
      </c>
      <c r="E54" s="9">
        <f>T8</f>
        <v>1</v>
      </c>
      <c r="F54" s="9">
        <f>Y8</f>
        <v>1</v>
      </c>
      <c r="G54" s="200">
        <f>AD8</f>
        <v>1</v>
      </c>
      <c r="H54" s="234">
        <f t="shared" si="58"/>
        <v>1</v>
      </c>
      <c r="I54" s="200">
        <f>AN8</f>
        <v>1</v>
      </c>
      <c r="J54" s="200">
        <f>AS8</f>
        <v>1</v>
      </c>
      <c r="K54" s="200">
        <f t="shared" si="55"/>
        <v>1</v>
      </c>
      <c r="L54" s="200">
        <f t="shared" si="55"/>
        <v>0</v>
      </c>
      <c r="M54" s="200">
        <f t="shared" si="59"/>
        <v>0</v>
      </c>
      <c r="N54" s="200">
        <f t="shared" si="60"/>
        <v>0</v>
      </c>
      <c r="O54" s="364" t="str">
        <f>_xlfn.IFNA(VLOOKUP(A54,$W$52:$Y$86,2,0),"0%")</f>
        <v>0%</v>
      </c>
      <c r="P54" s="211">
        <f>IFERROR(P53/P52,0)</f>
        <v>1</v>
      </c>
      <c r="Q54" s="88">
        <f>IFERROR(Q53/Q52,0)</f>
        <v>1</v>
      </c>
      <c r="R54" s="88">
        <f t="shared" ref="R54" si="61">IFERROR(R53/R52,0)</f>
        <v>1</v>
      </c>
      <c r="S54" s="88">
        <f t="shared" ref="S54:T54" si="62">IFERROR(S53/S52,0)</f>
        <v>1</v>
      </c>
      <c r="T54" s="88">
        <f t="shared" si="62"/>
        <v>0</v>
      </c>
      <c r="U54" s="88"/>
      <c r="W54" s="232" t="s">
        <v>59</v>
      </c>
      <c r="X54" s="9">
        <f>IF(Y54=0%,0%,(Z54*Z52-Y52*Y54)/X52)</f>
        <v>0.9116091306815266</v>
      </c>
      <c r="Y54" s="9">
        <v>0.97301059206952745</v>
      </c>
      <c r="Z54" s="9">
        <f>B55</f>
        <v>0.94879337094972049</v>
      </c>
      <c r="AC54" s="359"/>
    </row>
    <row r="55" spans="1:30" ht="21" x14ac:dyDescent="0.15">
      <c r="A55" s="231" t="s">
        <v>59</v>
      </c>
      <c r="B55" s="215">
        <f t="shared" ref="B55:B91" si="63">H9</f>
        <v>0.94879337094972049</v>
      </c>
      <c r="C55" s="215">
        <f t="shared" ref="C55:C91" si="64">M9</f>
        <v>0.94879337094972049</v>
      </c>
      <c r="D55" s="215">
        <f t="shared" ref="D55:D91" si="65">R9</f>
        <v>0.94212670428305378</v>
      </c>
      <c r="E55" s="215">
        <f t="shared" ref="E55:E91" si="66">W9</f>
        <v>0.95279097094972087</v>
      </c>
      <c r="F55" s="215">
        <f t="shared" ref="F55:F91" si="67">AB9</f>
        <v>0.95279097094972087</v>
      </c>
      <c r="G55" s="216">
        <f t="shared" ref="G55:G91" si="68">AG9</f>
        <v>0.95279097094972087</v>
      </c>
      <c r="H55" s="216">
        <f>AL9</f>
        <v>0.95279097094972087</v>
      </c>
      <c r="I55" s="216">
        <f t="shared" ref="I55:I93" si="69">AQ9</f>
        <v>0.95279097094972087</v>
      </c>
      <c r="J55" s="216">
        <f t="shared" ref="J55:J93" si="70">AV9</f>
        <v>0.95279097094972087</v>
      </c>
      <c r="K55" s="216">
        <f t="shared" ref="K55:K93" si="71">BA9</f>
        <v>0.95279097094972087</v>
      </c>
      <c r="L55" s="216">
        <f t="shared" ref="L55:L93" si="72">BF9</f>
        <v>0.95279097094972087</v>
      </c>
      <c r="M55" s="216">
        <f>BK9</f>
        <v>0.95279097094972087</v>
      </c>
      <c r="N55" s="216">
        <f>BP9</f>
        <v>0.95279097094972087</v>
      </c>
      <c r="O55" s="364">
        <f>_xlfn.IFNA(VLOOKUP(A55,$W$52:$Y$86,2,0),"0%")</f>
        <v>0.9116091306815266</v>
      </c>
      <c r="P55" s="212">
        <f t="shared" ref="P55:R70" si="73">IF(P$53=0,0%,SUMPRODUCT(($B$50:$O$50=P$50)*$B$53:$O$53*$B55:$O55)/P$53)</f>
        <v>0.94528772694181318</v>
      </c>
      <c r="Q55" s="96">
        <f t="shared" si="73"/>
        <v>0.94992423259846637</v>
      </c>
      <c r="R55" s="96">
        <f t="shared" si="73"/>
        <v>0.95279097094972098</v>
      </c>
      <c r="S55" s="96">
        <f t="shared" ref="S55:T70" si="74">IF(S$53=0,0%,SUMPRODUCT(($B$50:$O$50=S$50)*$B$53:$O$53*$B55:$O55)/S$53)</f>
        <v>0.95279097094972098</v>
      </c>
      <c r="T55" s="96">
        <f>IF(T$53=0,0%,SUMPRODUCT(($B$50:$O$50=T$50)*$B$53:$O$53*$B55:$O55)/T$53)</f>
        <v>0</v>
      </c>
      <c r="U55" s="96"/>
      <c r="W55" s="89"/>
      <c r="X55" s="89"/>
      <c r="AA55" s="154"/>
    </row>
    <row r="56" spans="1:30" ht="21" x14ac:dyDescent="0.15">
      <c r="A56" s="232" t="s">
        <v>33</v>
      </c>
      <c r="B56" s="8">
        <f t="shared" si="63"/>
        <v>0.94879337094972049</v>
      </c>
      <c r="C56" s="8">
        <f t="shared" si="64"/>
        <v>0.94879337094972049</v>
      </c>
      <c r="D56" s="8">
        <f t="shared" si="65"/>
        <v>0.94879337094972049</v>
      </c>
      <c r="E56" s="8">
        <f t="shared" si="66"/>
        <v>0.95279097094972087</v>
      </c>
      <c r="F56" s="8">
        <f t="shared" si="67"/>
        <v>0.95279097094972087</v>
      </c>
      <c r="G56" s="201">
        <f t="shared" si="68"/>
        <v>0.95279097094972087</v>
      </c>
      <c r="H56" s="201">
        <f t="shared" ref="H56:H93" si="75">AL10</f>
        <v>0.95279097094972087</v>
      </c>
      <c r="I56" s="201">
        <f t="shared" si="69"/>
        <v>0.95279097094972087</v>
      </c>
      <c r="J56" s="201">
        <f t="shared" si="70"/>
        <v>0.95279097094972087</v>
      </c>
      <c r="K56" s="201">
        <f t="shared" si="71"/>
        <v>0.95279097094972087</v>
      </c>
      <c r="L56" s="201">
        <f t="shared" si="72"/>
        <v>0.95279097094972087</v>
      </c>
      <c r="M56" s="201">
        <f>BK10</f>
        <v>0.95279097094972087</v>
      </c>
      <c r="N56" s="201">
        <f>BP10</f>
        <v>0.95279097094972087</v>
      </c>
      <c r="O56" s="364">
        <f>O55</f>
        <v>0.9116091306815266</v>
      </c>
      <c r="P56" s="212">
        <f t="shared" si="73"/>
        <v>0.94528772694181318</v>
      </c>
      <c r="Q56" s="96">
        <f t="shared" si="73"/>
        <v>0.95171634729380683</v>
      </c>
      <c r="R56" s="96">
        <f t="shared" si="73"/>
        <v>0.95279097094972098</v>
      </c>
      <c r="S56" s="96">
        <f t="shared" si="74"/>
        <v>0.95279097094972098</v>
      </c>
      <c r="T56" s="96">
        <f t="shared" si="74"/>
        <v>0</v>
      </c>
      <c r="U56" s="96"/>
      <c r="AA56" s="154"/>
    </row>
    <row r="57" spans="1:30" x14ac:dyDescent="0.15">
      <c r="A57" s="39" t="s">
        <v>32</v>
      </c>
      <c r="B57" s="90">
        <f t="shared" si="63"/>
        <v>0.95579391090855648</v>
      </c>
      <c r="C57" s="90">
        <f t="shared" si="64"/>
        <v>0.95579391090855648</v>
      </c>
      <c r="D57" s="90">
        <f t="shared" si="65"/>
        <v>0.95579391090855648</v>
      </c>
      <c r="E57" s="90">
        <f t="shared" si="66"/>
        <v>0.95579391090855648</v>
      </c>
      <c r="F57" s="90">
        <f t="shared" si="67"/>
        <v>0.95579391090855648</v>
      </c>
      <c r="G57" s="202">
        <f t="shared" si="68"/>
        <v>0.95579391090855648</v>
      </c>
      <c r="H57" s="202">
        <f t="shared" si="75"/>
        <v>0.95579391090855648</v>
      </c>
      <c r="I57" s="202">
        <f t="shared" si="69"/>
        <v>0.95579391090855648</v>
      </c>
      <c r="J57" s="202">
        <f t="shared" si="70"/>
        <v>0.95579391090855648</v>
      </c>
      <c r="K57" s="202">
        <f t="shared" si="71"/>
        <v>0.95579391090855648</v>
      </c>
      <c r="L57" s="202">
        <f t="shared" si="72"/>
        <v>0.95579391090855648</v>
      </c>
      <c r="M57" s="202">
        <f t="shared" ref="M57:M93" si="76">BK11</f>
        <v>0.95579391090855648</v>
      </c>
      <c r="N57" s="202">
        <f t="shared" ref="N57:N93" si="77">BP11</f>
        <v>0.95579391090855648</v>
      </c>
      <c r="O57" s="366">
        <f>O58*99.9%</f>
        <v>0.92059392340451307</v>
      </c>
      <c r="P57" s="223">
        <f t="shared" si="73"/>
        <v>0.95247533765327563</v>
      </c>
      <c r="Q57" s="224">
        <f t="shared" si="73"/>
        <v>0.95579391090855637</v>
      </c>
      <c r="R57" s="224">
        <f t="shared" si="73"/>
        <v>0.95579391090855659</v>
      </c>
      <c r="S57" s="224">
        <f t="shared" si="74"/>
        <v>0.95579391090855648</v>
      </c>
      <c r="T57" s="224">
        <f t="shared" si="74"/>
        <v>0</v>
      </c>
      <c r="U57" s="224"/>
      <c r="W57" s="97" t="s">
        <v>60</v>
      </c>
      <c r="X57" s="9">
        <f>IF(IF(Y57=0%,0%,(Z57*$Z$52-$Y$52*Y57)/$X$52)&gt;100%,"100%",IF(Y57=0%,0%,(Z57*$Z$52-$Y$52*Y57)/$X$52))</f>
        <v>0.92151543884335629</v>
      </c>
      <c r="Y57" s="154">
        <v>0.97969853340575774</v>
      </c>
      <c r="Z57" s="178">
        <f>B58</f>
        <v>0.95675066157012645</v>
      </c>
      <c r="AA57" s="154"/>
    </row>
    <row r="58" spans="1:30" x14ac:dyDescent="0.35">
      <c r="A58" s="40" t="s">
        <v>60</v>
      </c>
      <c r="B58" s="91">
        <f t="shared" si="63"/>
        <v>0.95675066157012645</v>
      </c>
      <c r="C58" s="91">
        <f t="shared" si="64"/>
        <v>0.95675066157012645</v>
      </c>
      <c r="D58" s="91">
        <f t="shared" si="65"/>
        <v>0.95675066157012645</v>
      </c>
      <c r="E58" s="91">
        <f t="shared" si="66"/>
        <v>0.95675066157012645</v>
      </c>
      <c r="F58" s="91">
        <f t="shared" si="67"/>
        <v>0.95675066157012645</v>
      </c>
      <c r="G58" s="203">
        <f t="shared" si="68"/>
        <v>0.95675066157012645</v>
      </c>
      <c r="H58" s="203">
        <f t="shared" si="75"/>
        <v>0.95675066157012645</v>
      </c>
      <c r="I58" s="203">
        <f t="shared" si="69"/>
        <v>0.95675066157012645</v>
      </c>
      <c r="J58" s="203">
        <f t="shared" si="70"/>
        <v>0.95675066157012645</v>
      </c>
      <c r="K58" s="203">
        <f t="shared" si="71"/>
        <v>0.95675066157012645</v>
      </c>
      <c r="L58" s="203">
        <f t="shared" si="72"/>
        <v>0.95675066157012645</v>
      </c>
      <c r="M58" s="203">
        <f t="shared" si="76"/>
        <v>0.95675066157012645</v>
      </c>
      <c r="N58" s="203">
        <f t="shared" si="77"/>
        <v>0.95675066157012645</v>
      </c>
      <c r="O58" s="364">
        <f t="shared" ref="O58:O65" si="78">_xlfn.IFNA(VLOOKUP(A58,$W$52:$Y$86,2,0),"0%")</f>
        <v>0.92151543884335629</v>
      </c>
      <c r="P58" s="223">
        <f t="shared" si="73"/>
        <v>0.95342876641969521</v>
      </c>
      <c r="Q58" s="224">
        <f t="shared" si="73"/>
        <v>0.95675066157012645</v>
      </c>
      <c r="R58" s="224">
        <f t="shared" si="73"/>
        <v>0.95675066157012634</v>
      </c>
      <c r="S58" s="224">
        <f t="shared" si="74"/>
        <v>0.95675066157012645</v>
      </c>
      <c r="T58" s="224">
        <f t="shared" si="74"/>
        <v>0</v>
      </c>
      <c r="U58" s="224"/>
      <c r="W58" s="97" t="s">
        <v>61</v>
      </c>
      <c r="X58" s="9">
        <f t="shared" ref="X58:X60" si="79">IF(IF(Y58=0%,0%,(Z58*$Z$52-$Y$52*Y58)/$X$52)&gt;100%,"100%",IF(Y58=0%,0%,(Z58*$Z$52-$Y$52*Y58)/$X$52))</f>
        <v>0.99874750140946156</v>
      </c>
      <c r="Y58" s="154">
        <v>0.999966051059207</v>
      </c>
      <c r="Z58" s="178">
        <f>B76</f>
        <v>0.99948544545721851</v>
      </c>
      <c r="AA58" s="154"/>
    </row>
    <row r="59" spans="1:30" x14ac:dyDescent="0.15">
      <c r="A59" s="42" t="s">
        <v>42</v>
      </c>
      <c r="B59" s="53">
        <f t="shared" si="63"/>
        <v>7.1734783887092033E-3</v>
      </c>
      <c r="C59" s="53">
        <f t="shared" si="64"/>
        <v>7.1734783887092033E-3</v>
      </c>
      <c r="D59" s="53">
        <f t="shared" si="65"/>
        <v>7.1734783887092033E-3</v>
      </c>
      <c r="E59" s="53">
        <f t="shared" si="66"/>
        <v>7.1734783887092033E-3</v>
      </c>
      <c r="F59" s="53">
        <f t="shared" si="67"/>
        <v>7.1734783887092033E-3</v>
      </c>
      <c r="G59" s="204">
        <f t="shared" si="68"/>
        <v>7.1734783887092033E-3</v>
      </c>
      <c r="H59" s="204">
        <f t="shared" si="75"/>
        <v>7.1734783887092033E-3</v>
      </c>
      <c r="I59" s="204">
        <f t="shared" si="69"/>
        <v>7.1734783887092033E-3</v>
      </c>
      <c r="J59" s="204">
        <f t="shared" si="70"/>
        <v>7.1734783887092033E-3</v>
      </c>
      <c r="K59" s="204">
        <f t="shared" si="71"/>
        <v>7.1734783887092033E-3</v>
      </c>
      <c r="L59" s="204">
        <f t="shared" si="72"/>
        <v>7.1734783887092033E-3</v>
      </c>
      <c r="M59" s="204">
        <f t="shared" si="76"/>
        <v>7.1734783887092033E-3</v>
      </c>
      <c r="N59" s="204">
        <f t="shared" si="77"/>
        <v>7.1734783887092033E-3</v>
      </c>
      <c r="O59" s="364">
        <f t="shared" si="78"/>
        <v>1.6572038616910742E-2</v>
      </c>
      <c r="P59" s="213">
        <f t="shared" si="73"/>
        <v>8.05955286836273E-3</v>
      </c>
      <c r="Q59" s="92">
        <f t="shared" si="73"/>
        <v>7.1734783887092033E-3</v>
      </c>
      <c r="R59" s="92">
        <f t="shared" si="73"/>
        <v>7.1734783887092033E-3</v>
      </c>
      <c r="S59" s="92">
        <f t="shared" si="74"/>
        <v>7.1734783887092033E-3</v>
      </c>
      <c r="T59" s="92">
        <f t="shared" si="74"/>
        <v>0</v>
      </c>
      <c r="U59" s="92"/>
      <c r="W59" s="97" t="s">
        <v>62</v>
      </c>
      <c r="X59" s="9">
        <f t="shared" si="79"/>
        <v>0.99652439649428515</v>
      </c>
      <c r="Y59" s="154">
        <v>0.99473791417707769</v>
      </c>
      <c r="Z59" s="178">
        <f>B67</f>
        <v>0.99544251690679209</v>
      </c>
      <c r="AA59" s="154"/>
    </row>
    <row r="60" spans="1:30" x14ac:dyDescent="0.15">
      <c r="A60" s="42" t="s">
        <v>43</v>
      </c>
      <c r="B60" s="53">
        <f t="shared" si="63"/>
        <v>1.2451337841811232E-2</v>
      </c>
      <c r="C60" s="53">
        <f t="shared" si="64"/>
        <v>1.2451337841811232E-2</v>
      </c>
      <c r="D60" s="53">
        <f t="shared" si="65"/>
        <v>1.2451337841811232E-2</v>
      </c>
      <c r="E60" s="53">
        <f t="shared" si="66"/>
        <v>1.2451337841811232E-2</v>
      </c>
      <c r="F60" s="53">
        <f t="shared" si="67"/>
        <v>1.2451337841811232E-2</v>
      </c>
      <c r="G60" s="204">
        <f t="shared" si="68"/>
        <v>1.2451337841811232E-2</v>
      </c>
      <c r="H60" s="204">
        <f t="shared" si="75"/>
        <v>1.2451337841811232E-2</v>
      </c>
      <c r="I60" s="204">
        <f t="shared" si="69"/>
        <v>1.2451337841811232E-2</v>
      </c>
      <c r="J60" s="204">
        <f t="shared" si="70"/>
        <v>1.2451337841811232E-2</v>
      </c>
      <c r="K60" s="204">
        <f t="shared" si="71"/>
        <v>1.2451337841811232E-2</v>
      </c>
      <c r="L60" s="204">
        <f t="shared" si="72"/>
        <v>1.2451337841811232E-2</v>
      </c>
      <c r="M60" s="204">
        <f t="shared" si="76"/>
        <v>1.2451337841811232E-2</v>
      </c>
      <c r="N60" s="204">
        <f t="shared" si="77"/>
        <v>1.2451337841811232E-2</v>
      </c>
      <c r="O60" s="364">
        <f t="shared" si="78"/>
        <v>1.5775285270313716E-2</v>
      </c>
      <c r="P60" s="213">
        <f t="shared" si="73"/>
        <v>1.2764711903007157E-2</v>
      </c>
      <c r="Q60" s="92">
        <f t="shared" si="73"/>
        <v>1.2451337841811232E-2</v>
      </c>
      <c r="R60" s="92">
        <f t="shared" si="73"/>
        <v>1.2451337841811232E-2</v>
      </c>
      <c r="S60" s="92">
        <f t="shared" si="74"/>
        <v>1.2451337841811232E-2</v>
      </c>
      <c r="T60" s="92">
        <f t="shared" si="74"/>
        <v>0</v>
      </c>
      <c r="U60" s="92"/>
      <c r="W60" s="97" t="s">
        <v>63</v>
      </c>
      <c r="X60" s="9" t="str">
        <f t="shared" si="79"/>
        <v>100%</v>
      </c>
      <c r="Y60" s="154">
        <v>0.99874388919065726</v>
      </c>
      <c r="Z60" s="178">
        <f>B85</f>
        <v>0.99948544545721851</v>
      </c>
      <c r="AA60" s="154"/>
    </row>
    <row r="61" spans="1:30" x14ac:dyDescent="0.15">
      <c r="A61" s="42" t="s">
        <v>44</v>
      </c>
      <c r="B61" s="53">
        <f t="shared" si="63"/>
        <v>3.1020288150543957E-3</v>
      </c>
      <c r="C61" s="53">
        <f t="shared" si="64"/>
        <v>3.1020288150543957E-3</v>
      </c>
      <c r="D61" s="53">
        <f t="shared" si="65"/>
        <v>3.1020288150543957E-3</v>
      </c>
      <c r="E61" s="53">
        <f t="shared" si="66"/>
        <v>3.1020288150543957E-3</v>
      </c>
      <c r="F61" s="53">
        <f t="shared" si="67"/>
        <v>3.1020288150543957E-3</v>
      </c>
      <c r="G61" s="204">
        <f t="shared" si="68"/>
        <v>3.1020288150543957E-3</v>
      </c>
      <c r="H61" s="204">
        <f t="shared" si="75"/>
        <v>3.1020288150543957E-3</v>
      </c>
      <c r="I61" s="204">
        <f t="shared" si="69"/>
        <v>3.1020288150543957E-3</v>
      </c>
      <c r="J61" s="204">
        <f t="shared" si="70"/>
        <v>3.1020288150543957E-3</v>
      </c>
      <c r="K61" s="204">
        <f t="shared" si="71"/>
        <v>3.1020288150543957E-3</v>
      </c>
      <c r="L61" s="204">
        <f t="shared" si="72"/>
        <v>3.1020288150543957E-3</v>
      </c>
      <c r="M61" s="204">
        <f t="shared" si="76"/>
        <v>3.1020288150543957E-3</v>
      </c>
      <c r="N61" s="204">
        <f t="shared" si="77"/>
        <v>3.1020288150543957E-3</v>
      </c>
      <c r="O61" s="364">
        <f t="shared" si="78"/>
        <v>7.1873791474273254E-3</v>
      </c>
      <c r="P61" s="213">
        <f t="shared" si="73"/>
        <v>3.4871861776786918E-3</v>
      </c>
      <c r="Q61" s="92">
        <f t="shared" si="73"/>
        <v>3.1020288150543957E-3</v>
      </c>
      <c r="R61" s="92">
        <f t="shared" si="73"/>
        <v>3.1020288150543961E-3</v>
      </c>
      <c r="S61" s="92">
        <f t="shared" si="74"/>
        <v>3.1020288150543957E-3</v>
      </c>
      <c r="T61" s="92">
        <f t="shared" si="74"/>
        <v>0</v>
      </c>
      <c r="U61" s="92"/>
      <c r="W61" s="97" t="s">
        <v>43</v>
      </c>
      <c r="X61" s="9">
        <f>IF((Z61*$Z$52-Y61*$Y$52)&lt;0,Y61*$Y$52/$X$52,(Z61*$Z$52-Y61*$Y$52)/$X$52)</f>
        <v>1.5775285270313716E-2</v>
      </c>
      <c r="Y61" s="154">
        <v>1.0286529060293318E-2</v>
      </c>
      <c r="Z61" s="154">
        <f>VLOOKUP(W61,$A$57:$B$93,2,0)</f>
        <v>1.2451337841811232E-2</v>
      </c>
      <c r="AA61" s="154"/>
    </row>
    <row r="62" spans="1:30" x14ac:dyDescent="0.15">
      <c r="A62" s="53" t="s">
        <v>45</v>
      </c>
      <c r="B62" s="53">
        <f t="shared" si="63"/>
        <v>1.0216700970302851E-2</v>
      </c>
      <c r="C62" s="53">
        <f t="shared" si="64"/>
        <v>1.0216700970302851E-2</v>
      </c>
      <c r="D62" s="53">
        <f t="shared" si="65"/>
        <v>1.0216700970302851E-2</v>
      </c>
      <c r="E62" s="53">
        <f t="shared" si="66"/>
        <v>1.0216700970302851E-2</v>
      </c>
      <c r="F62" s="53">
        <f t="shared" si="67"/>
        <v>1.0216700970302851E-2</v>
      </c>
      <c r="G62" s="204">
        <f t="shared" si="68"/>
        <v>1.0216700970302851E-2</v>
      </c>
      <c r="H62" s="204">
        <f t="shared" si="75"/>
        <v>1.0216700970302851E-2</v>
      </c>
      <c r="I62" s="204">
        <f t="shared" si="69"/>
        <v>1.0216700970302851E-2</v>
      </c>
      <c r="J62" s="204">
        <f t="shared" si="70"/>
        <v>1.0216700970302851E-2</v>
      </c>
      <c r="K62" s="204">
        <f t="shared" si="71"/>
        <v>1.0216700970302851E-2</v>
      </c>
      <c r="L62" s="204">
        <f t="shared" si="72"/>
        <v>1.0216700970302851E-2</v>
      </c>
      <c r="M62" s="204">
        <f t="shared" si="76"/>
        <v>1.0216700970302851E-2</v>
      </c>
      <c r="N62" s="204">
        <f t="shared" si="77"/>
        <v>1.0216700970302851E-2</v>
      </c>
      <c r="O62" s="364">
        <f t="shared" si="78"/>
        <v>2.5226247664487628E-2</v>
      </c>
      <c r="P62" s="213">
        <f t="shared" si="73"/>
        <v>1.1631766252001859E-2</v>
      </c>
      <c r="Q62" s="92">
        <f t="shared" si="73"/>
        <v>1.0216700970302849E-2</v>
      </c>
      <c r="R62" s="92">
        <f t="shared" si="73"/>
        <v>1.0216700970302851E-2</v>
      </c>
      <c r="S62" s="92">
        <f t="shared" si="74"/>
        <v>1.0216700970302851E-2</v>
      </c>
      <c r="T62" s="92">
        <f t="shared" si="74"/>
        <v>0</v>
      </c>
      <c r="U62" s="92"/>
      <c r="W62" s="97" t="s">
        <v>47</v>
      </c>
      <c r="X62" s="9">
        <f t="shared" ref="X62:X78" si="80">IF((Z62*$Z$52-Y62*$Y$52)&lt;0,Y62*$Y$52/$X$52,(Z62*$Z$52-Y62*$Y$52)/$X$52)</f>
        <v>1.1097469492733703E-2</v>
      </c>
      <c r="Y62" s="154">
        <v>2.5801195002715916E-3</v>
      </c>
      <c r="Z62" s="154">
        <f t="shared" ref="Z62:Z78" si="81">VLOOKUP(W62,$A$57:$B$93,2,0)</f>
        <v>5.9394295795354305E-3</v>
      </c>
      <c r="AA62" s="154"/>
    </row>
    <row r="63" spans="1:30" x14ac:dyDescent="0.15">
      <c r="A63" s="42" t="s">
        <v>46</v>
      </c>
      <c r="B63" s="53">
        <f t="shared" si="63"/>
        <v>4.3663628344604525E-3</v>
      </c>
      <c r="C63" s="53">
        <f t="shared" si="64"/>
        <v>4.3663628344604525E-3</v>
      </c>
      <c r="D63" s="53">
        <f t="shared" si="65"/>
        <v>4.3663628344604525E-3</v>
      </c>
      <c r="E63" s="53">
        <f t="shared" si="66"/>
        <v>4.3663628344604525E-3</v>
      </c>
      <c r="F63" s="53">
        <f t="shared" si="67"/>
        <v>4.3663628344604525E-3</v>
      </c>
      <c r="G63" s="204">
        <f t="shared" si="68"/>
        <v>4.3663628344604525E-3</v>
      </c>
      <c r="H63" s="204">
        <f t="shared" si="75"/>
        <v>4.3663628344604525E-3</v>
      </c>
      <c r="I63" s="204">
        <f t="shared" si="69"/>
        <v>4.3663628344604525E-3</v>
      </c>
      <c r="J63" s="204">
        <f t="shared" si="70"/>
        <v>4.3663628344604525E-3</v>
      </c>
      <c r="K63" s="204">
        <f t="shared" si="71"/>
        <v>4.3663628344604525E-3</v>
      </c>
      <c r="L63" s="204">
        <f t="shared" si="72"/>
        <v>4.3663628344604525E-3</v>
      </c>
      <c r="M63" s="204">
        <f t="shared" si="76"/>
        <v>4.3663628344604525E-3</v>
      </c>
      <c r="N63" s="204">
        <f t="shared" si="77"/>
        <v>4.3663628344604525E-3</v>
      </c>
      <c r="O63" s="364">
        <f t="shared" si="78"/>
        <v>2.6261409647704548E-3</v>
      </c>
      <c r="P63" s="213">
        <f t="shared" si="73"/>
        <v>4.202298749086994E-3</v>
      </c>
      <c r="Q63" s="92">
        <f t="shared" si="73"/>
        <v>4.3663628344604534E-3</v>
      </c>
      <c r="R63" s="92">
        <f t="shared" si="73"/>
        <v>4.3663628344604525E-3</v>
      </c>
      <c r="S63" s="92">
        <f t="shared" si="74"/>
        <v>4.3663628344604525E-3</v>
      </c>
      <c r="T63" s="92">
        <f t="shared" si="74"/>
        <v>0</v>
      </c>
      <c r="U63" s="92"/>
      <c r="W63" s="97" t="s">
        <v>42</v>
      </c>
      <c r="X63" s="9">
        <f t="shared" si="80"/>
        <v>1.6572038616910742E-2</v>
      </c>
      <c r="Y63" s="154">
        <v>1.0524171645844649E-3</v>
      </c>
      <c r="Z63" s="154">
        <f t="shared" si="81"/>
        <v>7.1734783887092033E-3</v>
      </c>
      <c r="AA63" s="154"/>
    </row>
    <row r="64" spans="1:30" x14ac:dyDescent="0.15">
      <c r="A64" s="42" t="s">
        <v>47</v>
      </c>
      <c r="B64" s="53">
        <f t="shared" si="63"/>
        <v>5.9394295795354305E-3</v>
      </c>
      <c r="C64" s="53">
        <f t="shared" si="64"/>
        <v>5.9394295795354305E-3</v>
      </c>
      <c r="D64" s="53">
        <f t="shared" si="65"/>
        <v>5.9394295795354305E-3</v>
      </c>
      <c r="E64" s="53">
        <f t="shared" si="66"/>
        <v>5.9394295795354305E-3</v>
      </c>
      <c r="F64" s="53">
        <f t="shared" si="67"/>
        <v>5.9394295795354305E-3</v>
      </c>
      <c r="G64" s="204">
        <f t="shared" si="68"/>
        <v>5.9394295795354305E-3</v>
      </c>
      <c r="H64" s="204">
        <f t="shared" si="75"/>
        <v>5.9394295795354305E-3</v>
      </c>
      <c r="I64" s="204">
        <f t="shared" si="69"/>
        <v>5.9394295795354305E-3</v>
      </c>
      <c r="J64" s="204">
        <f t="shared" si="70"/>
        <v>5.9394295795354305E-3</v>
      </c>
      <c r="K64" s="204">
        <f t="shared" si="71"/>
        <v>5.9394295795354305E-3</v>
      </c>
      <c r="L64" s="204">
        <f t="shared" si="72"/>
        <v>5.9394295795354305E-3</v>
      </c>
      <c r="M64" s="204">
        <f t="shared" si="76"/>
        <v>5.9394295795354305E-3</v>
      </c>
      <c r="N64" s="204">
        <f t="shared" si="77"/>
        <v>5.9394295795354305E-3</v>
      </c>
      <c r="O64" s="364">
        <f t="shared" si="78"/>
        <v>1.1097469492733703E-2</v>
      </c>
      <c r="P64" s="213">
        <f t="shared" si="73"/>
        <v>6.4257176301674001E-3</v>
      </c>
      <c r="Q64" s="92">
        <f t="shared" si="73"/>
        <v>5.9394295795354313E-3</v>
      </c>
      <c r="R64" s="92">
        <f t="shared" si="73"/>
        <v>5.9394295795354313E-3</v>
      </c>
      <c r="S64" s="92">
        <f t="shared" si="74"/>
        <v>5.9394295795354305E-3</v>
      </c>
      <c r="T64" s="92">
        <f t="shared" si="74"/>
        <v>0</v>
      </c>
      <c r="U64" s="92"/>
      <c r="W64" s="97" t="s">
        <v>44</v>
      </c>
      <c r="X64" s="9">
        <f t="shared" si="80"/>
        <v>7.1873791474273254E-3</v>
      </c>
      <c r="Y64" s="154">
        <v>4.4133623030961433E-4</v>
      </c>
      <c r="Z64" s="154">
        <f t="shared" si="81"/>
        <v>3.1020288150543957E-3</v>
      </c>
      <c r="AA64" s="154"/>
    </row>
    <row r="65" spans="1:27" x14ac:dyDescent="0.15">
      <c r="A65" s="61" t="s">
        <v>31</v>
      </c>
      <c r="B65" s="61">
        <f t="shared" si="63"/>
        <v>0</v>
      </c>
      <c r="C65" s="61">
        <f t="shared" si="64"/>
        <v>0</v>
      </c>
      <c r="D65" s="61">
        <f t="shared" si="65"/>
        <v>6.6666666666666671E-3</v>
      </c>
      <c r="E65" s="61">
        <f t="shared" si="66"/>
        <v>0</v>
      </c>
      <c r="F65" s="61">
        <f t="shared" si="67"/>
        <v>0</v>
      </c>
      <c r="G65" s="205">
        <f t="shared" si="68"/>
        <v>0</v>
      </c>
      <c r="H65" s="205">
        <f t="shared" si="75"/>
        <v>0</v>
      </c>
      <c r="I65" s="205">
        <f t="shared" si="69"/>
        <v>0</v>
      </c>
      <c r="J65" s="205">
        <f t="shared" si="70"/>
        <v>0</v>
      </c>
      <c r="K65" s="205">
        <f t="shared" si="71"/>
        <v>0</v>
      </c>
      <c r="L65" s="205">
        <f t="shared" si="72"/>
        <v>0</v>
      </c>
      <c r="M65" s="205">
        <f t="shared" si="76"/>
        <v>0</v>
      </c>
      <c r="N65" s="205">
        <f t="shared" si="77"/>
        <v>0</v>
      </c>
      <c r="O65" s="364" t="str">
        <f t="shared" si="78"/>
        <v>0%</v>
      </c>
      <c r="P65" s="213">
        <f t="shared" si="73"/>
        <v>0</v>
      </c>
      <c r="Q65" s="92">
        <f t="shared" si="73"/>
        <v>1.7921146953405018E-3</v>
      </c>
      <c r="R65" s="92">
        <f t="shared" si="73"/>
        <v>0</v>
      </c>
      <c r="S65" s="92">
        <f t="shared" si="74"/>
        <v>0</v>
      </c>
      <c r="T65" s="92">
        <f t="shared" si="74"/>
        <v>0</v>
      </c>
      <c r="U65" s="92"/>
      <c r="W65" s="97" t="s">
        <v>45</v>
      </c>
      <c r="X65" s="9">
        <f t="shared" si="80"/>
        <v>2.5226247664487628E-2</v>
      </c>
      <c r="Y65" s="154">
        <v>4.4133623030961433E-4</v>
      </c>
      <c r="Z65" s="154">
        <f t="shared" si="81"/>
        <v>1.0216700970302851E-2</v>
      </c>
      <c r="AA65" s="154"/>
    </row>
    <row r="66" spans="1:27" x14ac:dyDescent="0.15">
      <c r="A66" s="65" t="s">
        <v>30</v>
      </c>
      <c r="B66" s="90">
        <f t="shared" si="63"/>
        <v>0.99444707438988544</v>
      </c>
      <c r="C66" s="90">
        <f t="shared" si="64"/>
        <v>0.99444707438988544</v>
      </c>
      <c r="D66" s="90">
        <f t="shared" si="65"/>
        <v>0.99444707438988544</v>
      </c>
      <c r="E66" s="90">
        <f t="shared" si="66"/>
        <v>0.99844307438988544</v>
      </c>
      <c r="F66" s="90">
        <f t="shared" si="67"/>
        <v>0.99844307438988544</v>
      </c>
      <c r="G66" s="202">
        <f t="shared" si="68"/>
        <v>0.99844307438988544</v>
      </c>
      <c r="H66" s="202">
        <f t="shared" si="75"/>
        <v>0.99844307438988544</v>
      </c>
      <c r="I66" s="202">
        <f t="shared" si="69"/>
        <v>0.99844307438988544</v>
      </c>
      <c r="J66" s="202">
        <f t="shared" si="70"/>
        <v>0.99844307438988544</v>
      </c>
      <c r="K66" s="202">
        <f t="shared" si="71"/>
        <v>0.99844307438988544</v>
      </c>
      <c r="L66" s="202">
        <f t="shared" si="72"/>
        <v>0.99844307438988544</v>
      </c>
      <c r="M66" s="202">
        <f t="shared" si="76"/>
        <v>0.99844307438988544</v>
      </c>
      <c r="N66" s="202">
        <f t="shared" si="77"/>
        <v>0.99844307438988544</v>
      </c>
      <c r="O66" s="366">
        <f>O67*99.9%</f>
        <v>0.99552787209779092</v>
      </c>
      <c r="P66" s="225">
        <f t="shared" si="73"/>
        <v>0.99454896949332583</v>
      </c>
      <c r="Q66" s="226">
        <f t="shared" si="73"/>
        <v>0.99736888084149833</v>
      </c>
      <c r="R66" s="226">
        <f t="shared" si="73"/>
        <v>0.99844307438988555</v>
      </c>
      <c r="S66" s="226">
        <f t="shared" si="74"/>
        <v>0.99844307438988544</v>
      </c>
      <c r="T66" s="226">
        <f t="shared" si="74"/>
        <v>0</v>
      </c>
      <c r="U66" s="226"/>
      <c r="W66" s="97" t="s">
        <v>48</v>
      </c>
      <c r="X66" s="9">
        <f t="shared" si="80"/>
        <v>3.4770595608071904E-3</v>
      </c>
      <c r="Y66" s="154">
        <v>1.7653449212384573E-3</v>
      </c>
      <c r="Z66" s="154">
        <f t="shared" si="81"/>
        <v>2.4404586886209939E-3</v>
      </c>
      <c r="AA66" s="154"/>
    </row>
    <row r="67" spans="1:27" x14ac:dyDescent="0.35">
      <c r="A67" s="40" t="s">
        <v>456</v>
      </c>
      <c r="B67" s="91">
        <f t="shared" si="63"/>
        <v>0.99544251690679209</v>
      </c>
      <c r="C67" s="91">
        <f t="shared" si="64"/>
        <v>0.99544251690679209</v>
      </c>
      <c r="D67" s="91">
        <f t="shared" si="65"/>
        <v>0.99544251690679209</v>
      </c>
      <c r="E67" s="91">
        <f t="shared" si="66"/>
        <v>0.99944251690679209</v>
      </c>
      <c r="F67" s="91">
        <f t="shared" si="67"/>
        <v>0.99944251690679209</v>
      </c>
      <c r="G67" s="203">
        <f t="shared" si="68"/>
        <v>0.99944251690679209</v>
      </c>
      <c r="H67" s="203">
        <f t="shared" si="75"/>
        <v>0.99944251690679209</v>
      </c>
      <c r="I67" s="203">
        <f t="shared" si="69"/>
        <v>0.99944251690679209</v>
      </c>
      <c r="J67" s="203">
        <f t="shared" si="70"/>
        <v>0.99944251690679209</v>
      </c>
      <c r="K67" s="203">
        <f t="shared" si="71"/>
        <v>0.99944251690679209</v>
      </c>
      <c r="L67" s="203">
        <f t="shared" si="72"/>
        <v>0.99944251690679209</v>
      </c>
      <c r="M67" s="203">
        <f t="shared" si="76"/>
        <v>0.99944251690679209</v>
      </c>
      <c r="N67" s="203">
        <f t="shared" si="77"/>
        <v>0.99944251690679209</v>
      </c>
      <c r="O67" s="364">
        <f t="shared" ref="O67:O74" si="82">_xlfn.IFNA(VLOOKUP(A67,$W$52:$Y$86,2,0),"0%")</f>
        <v>0.99652439649428515</v>
      </c>
      <c r="P67" s="225">
        <f t="shared" si="73"/>
        <v>0.99554451400733301</v>
      </c>
      <c r="Q67" s="226">
        <f t="shared" si="73"/>
        <v>0.99836724808958777</v>
      </c>
      <c r="R67" s="226">
        <f t="shared" si="73"/>
        <v>0.9994425169067922</v>
      </c>
      <c r="S67" s="226">
        <f t="shared" si="74"/>
        <v>0.9994425169067922</v>
      </c>
      <c r="T67" s="226">
        <f t="shared" si="74"/>
        <v>0</v>
      </c>
      <c r="U67" s="226"/>
      <c r="W67" s="97" t="s">
        <v>49</v>
      </c>
      <c r="X67" s="9">
        <f t="shared" si="80"/>
        <v>3.4624990098825354E-4</v>
      </c>
      <c r="Y67" s="154">
        <v>1.9350896252036936E-3</v>
      </c>
      <c r="Z67" s="154">
        <f t="shared" si="81"/>
        <v>1.3084386945016171E-3</v>
      </c>
      <c r="AA67" s="154"/>
    </row>
    <row r="68" spans="1:27" x14ac:dyDescent="0.15">
      <c r="A68" s="42" t="s">
        <v>48</v>
      </c>
      <c r="B68" s="53">
        <f t="shared" si="63"/>
        <v>2.4404586886209939E-3</v>
      </c>
      <c r="C68" s="53">
        <f t="shared" si="64"/>
        <v>2.4404586886209939E-3</v>
      </c>
      <c r="D68" s="53">
        <f t="shared" si="65"/>
        <v>2.4404586886209939E-3</v>
      </c>
      <c r="E68" s="53">
        <f t="shared" si="66"/>
        <v>-1.5595413113790061E-3</v>
      </c>
      <c r="F68" s="53">
        <f t="shared" si="67"/>
        <v>-1.5595413113790061E-3</v>
      </c>
      <c r="G68" s="204">
        <f t="shared" si="68"/>
        <v>-1.5595413113790061E-3</v>
      </c>
      <c r="H68" s="204">
        <f t="shared" si="75"/>
        <v>-1.5595413113790061E-3</v>
      </c>
      <c r="I68" s="204">
        <f t="shared" si="69"/>
        <v>-1.5595413113790061E-3</v>
      </c>
      <c r="J68" s="204">
        <f t="shared" si="70"/>
        <v>-1.5595413113790061E-3</v>
      </c>
      <c r="K68" s="204">
        <f t="shared" si="71"/>
        <v>-1.5595413113790061E-3</v>
      </c>
      <c r="L68" s="204">
        <f t="shared" si="72"/>
        <v>-1.5595413113790061E-3</v>
      </c>
      <c r="M68" s="204">
        <f t="shared" si="76"/>
        <v>-1.5595413113790061E-3</v>
      </c>
      <c r="N68" s="204">
        <f t="shared" si="77"/>
        <v>-1.5595413113790061E-3</v>
      </c>
      <c r="O68" s="364">
        <f t="shared" si="82"/>
        <v>3.4770595608071904E-3</v>
      </c>
      <c r="P68" s="213">
        <f t="shared" si="73"/>
        <v>2.5381870168041435E-3</v>
      </c>
      <c r="Q68" s="92">
        <f t="shared" si="73"/>
        <v>-4.8427249417470501E-4</v>
      </c>
      <c r="R68" s="92">
        <f t="shared" si="73"/>
        <v>-1.5595413113790059E-3</v>
      </c>
      <c r="S68" s="92">
        <f t="shared" si="74"/>
        <v>-1.5595413113790064E-3</v>
      </c>
      <c r="T68" s="92">
        <f t="shared" si="74"/>
        <v>0</v>
      </c>
      <c r="U68" s="92"/>
      <c r="W68" s="97" t="s">
        <v>51</v>
      </c>
      <c r="X68" s="9">
        <f t="shared" si="80"/>
        <v>2.3978315262718933E-3</v>
      </c>
      <c r="Y68" s="154">
        <v>1.5616512764801739E-3</v>
      </c>
      <c r="Z68" s="154">
        <f t="shared" si="81"/>
        <v>7.2037635989414877E-4</v>
      </c>
      <c r="AA68" s="154"/>
    </row>
    <row r="69" spans="1:27" x14ac:dyDescent="0.15">
      <c r="A69" s="42" t="s">
        <v>49</v>
      </c>
      <c r="B69" s="53">
        <f t="shared" si="63"/>
        <v>1.3084386945016171E-3</v>
      </c>
      <c r="C69" s="53">
        <f t="shared" si="64"/>
        <v>1.3084386945016171E-3</v>
      </c>
      <c r="D69" s="53">
        <f t="shared" si="65"/>
        <v>1.3084386945016171E-3</v>
      </c>
      <c r="E69" s="53">
        <f t="shared" si="66"/>
        <v>1.3084386945016171E-3</v>
      </c>
      <c r="F69" s="53">
        <f t="shared" si="67"/>
        <v>1.3084386945016171E-3</v>
      </c>
      <c r="G69" s="204">
        <f t="shared" si="68"/>
        <v>1.3084386945016171E-3</v>
      </c>
      <c r="H69" s="204">
        <f t="shared" si="75"/>
        <v>1.3084386945016171E-3</v>
      </c>
      <c r="I69" s="204">
        <f t="shared" si="69"/>
        <v>1.3084386945016171E-3</v>
      </c>
      <c r="J69" s="204">
        <f t="shared" si="70"/>
        <v>1.3084386945016171E-3</v>
      </c>
      <c r="K69" s="204">
        <f t="shared" si="71"/>
        <v>1.3084386945016171E-3</v>
      </c>
      <c r="L69" s="204">
        <f t="shared" si="72"/>
        <v>1.3084386945016171E-3</v>
      </c>
      <c r="M69" s="204">
        <f t="shared" si="76"/>
        <v>1.3084386945016171E-3</v>
      </c>
      <c r="N69" s="204">
        <f t="shared" si="77"/>
        <v>1.3084386945016171E-3</v>
      </c>
      <c r="O69" s="364">
        <f t="shared" si="82"/>
        <v>3.4624990098825354E-4</v>
      </c>
      <c r="P69" s="213">
        <f t="shared" si="73"/>
        <v>1.2177257646655592E-3</v>
      </c>
      <c r="Q69" s="92">
        <f t="shared" si="73"/>
        <v>1.3084386945016171E-3</v>
      </c>
      <c r="R69" s="92">
        <f t="shared" si="73"/>
        <v>1.3084386945016171E-3</v>
      </c>
      <c r="S69" s="92">
        <f t="shared" si="74"/>
        <v>1.3084386945016171E-3</v>
      </c>
      <c r="T69" s="92">
        <f t="shared" si="74"/>
        <v>0</v>
      </c>
      <c r="U69" s="92"/>
      <c r="W69" s="97" t="s">
        <v>50</v>
      </c>
      <c r="X69" s="9">
        <f t="shared" si="80"/>
        <v>2.2365006220267356E-4</v>
      </c>
      <c r="Y69" s="154">
        <v>0</v>
      </c>
      <c r="Z69" s="154">
        <f t="shared" si="81"/>
        <v>8.8209350191120265E-5</v>
      </c>
      <c r="AA69" s="154"/>
    </row>
    <row r="70" spans="1:27" x14ac:dyDescent="0.15">
      <c r="A70" s="42" t="s">
        <v>50</v>
      </c>
      <c r="B70" s="53">
        <f t="shared" si="63"/>
        <v>8.8209350191120265E-5</v>
      </c>
      <c r="C70" s="53">
        <f t="shared" si="64"/>
        <v>8.8209350191120265E-5</v>
      </c>
      <c r="D70" s="53">
        <f t="shared" si="65"/>
        <v>8.8209350191120265E-5</v>
      </c>
      <c r="E70" s="53">
        <f t="shared" si="66"/>
        <v>8.8209350191120265E-5</v>
      </c>
      <c r="F70" s="53">
        <f t="shared" si="67"/>
        <v>8.8209350191120265E-5</v>
      </c>
      <c r="G70" s="204">
        <f t="shared" si="68"/>
        <v>8.8209350191120265E-5</v>
      </c>
      <c r="H70" s="204">
        <f t="shared" si="75"/>
        <v>8.8209350191120265E-5</v>
      </c>
      <c r="I70" s="204">
        <f t="shared" si="69"/>
        <v>8.8209350191120265E-5</v>
      </c>
      <c r="J70" s="204">
        <f t="shared" si="70"/>
        <v>8.8209350191120265E-5</v>
      </c>
      <c r="K70" s="204">
        <f t="shared" si="71"/>
        <v>8.8209350191120265E-5</v>
      </c>
      <c r="L70" s="204">
        <f t="shared" si="72"/>
        <v>8.8209350191120265E-5</v>
      </c>
      <c r="M70" s="204">
        <f t="shared" si="76"/>
        <v>8.8209350191120265E-5</v>
      </c>
      <c r="N70" s="204">
        <f t="shared" si="77"/>
        <v>8.8209350191120265E-5</v>
      </c>
      <c r="O70" s="364">
        <f t="shared" si="82"/>
        <v>2.2365006220267356E-4</v>
      </c>
      <c r="P70" s="213">
        <f t="shared" si="73"/>
        <v>1.0097838667177544E-4</v>
      </c>
      <c r="Q70" s="92">
        <f t="shared" si="73"/>
        <v>8.8209350191120265E-5</v>
      </c>
      <c r="R70" s="92">
        <f t="shared" si="73"/>
        <v>8.8209350191120251E-5</v>
      </c>
      <c r="S70" s="92">
        <f t="shared" si="74"/>
        <v>8.8209350191120265E-5</v>
      </c>
      <c r="T70" s="92">
        <f t="shared" si="74"/>
        <v>0</v>
      </c>
      <c r="U70" s="92"/>
      <c r="W70" s="97" t="s">
        <v>54</v>
      </c>
      <c r="X70" s="9">
        <f t="shared" si="80"/>
        <v>1.1182503110133678E-4</v>
      </c>
      <c r="Y70" s="154">
        <v>0</v>
      </c>
      <c r="Z70" s="154">
        <f t="shared" si="81"/>
        <v>4.4104675095560132E-5</v>
      </c>
      <c r="AA70" s="154"/>
    </row>
    <row r="71" spans="1:27" x14ac:dyDescent="0.15">
      <c r="A71" s="42" t="s">
        <v>51</v>
      </c>
      <c r="B71" s="53">
        <f t="shared" si="63"/>
        <v>7.2037635989414877E-4</v>
      </c>
      <c r="C71" s="53">
        <f t="shared" si="64"/>
        <v>7.2037635989414877E-4</v>
      </c>
      <c r="D71" s="53">
        <f t="shared" si="65"/>
        <v>7.2037635989414877E-4</v>
      </c>
      <c r="E71" s="53">
        <f t="shared" si="66"/>
        <v>7.2037635989414877E-4</v>
      </c>
      <c r="F71" s="53">
        <f t="shared" si="67"/>
        <v>7.2037635989414877E-4</v>
      </c>
      <c r="G71" s="204">
        <f t="shared" si="68"/>
        <v>7.2037635989414877E-4</v>
      </c>
      <c r="H71" s="204">
        <f t="shared" si="75"/>
        <v>7.2037635989414877E-4</v>
      </c>
      <c r="I71" s="204">
        <f t="shared" si="69"/>
        <v>7.2037635989414877E-4</v>
      </c>
      <c r="J71" s="204">
        <f t="shared" si="70"/>
        <v>7.2037635989414877E-4</v>
      </c>
      <c r="K71" s="204">
        <f t="shared" si="71"/>
        <v>7.2037635989414877E-4</v>
      </c>
      <c r="L71" s="204">
        <f t="shared" si="72"/>
        <v>7.2037635989414877E-4</v>
      </c>
      <c r="M71" s="204">
        <f t="shared" si="76"/>
        <v>7.2037635989414877E-4</v>
      </c>
      <c r="N71" s="204">
        <f t="shared" si="77"/>
        <v>7.2037635989414877E-4</v>
      </c>
      <c r="O71" s="364">
        <f t="shared" si="82"/>
        <v>2.3978315262718933E-3</v>
      </c>
      <c r="P71" s="213">
        <f t="shared" ref="P71:Q74" si="83">IF(P$53=0,0%,SUMPRODUCT(($B$50:$O$50=P$50)*$B$53:$O$53*$B71:$O71)/P$53)</f>
        <v>8.7852294592445407E-4</v>
      </c>
      <c r="Q71" s="92">
        <f t="shared" si="83"/>
        <v>7.2037635989414877E-4</v>
      </c>
      <c r="R71" s="92">
        <f t="shared" ref="R71:T86" si="84">IF(R$53=0,0%,SUMPRODUCT(($B$50:$O$50=R$50)*$B$53:$O$53*$B71:$O71)/R$53)</f>
        <v>7.2037635989414877E-4</v>
      </c>
      <c r="S71" s="92">
        <f t="shared" si="84"/>
        <v>7.2037635989414877E-4</v>
      </c>
      <c r="T71" s="92">
        <f t="shared" si="84"/>
        <v>0</v>
      </c>
      <c r="U71" s="92"/>
      <c r="W71" s="97" t="s">
        <v>544</v>
      </c>
      <c r="X71" s="9">
        <f t="shared" si="80"/>
        <v>0</v>
      </c>
      <c r="Y71" s="154">
        <v>0</v>
      </c>
      <c r="Z71" s="154">
        <f t="shared" si="81"/>
        <v>0</v>
      </c>
      <c r="AA71" s="154"/>
    </row>
    <row r="72" spans="1:27" x14ac:dyDescent="0.15">
      <c r="A72" s="42" t="s">
        <v>455</v>
      </c>
      <c r="B72" s="53">
        <f t="shared" si="63"/>
        <v>0</v>
      </c>
      <c r="C72" s="53">
        <f t="shared" si="64"/>
        <v>0</v>
      </c>
      <c r="D72" s="53">
        <f t="shared" si="65"/>
        <v>0</v>
      </c>
      <c r="E72" s="53">
        <f t="shared" si="66"/>
        <v>0</v>
      </c>
      <c r="F72" s="53">
        <f t="shared" si="67"/>
        <v>0</v>
      </c>
      <c r="G72" s="204">
        <f t="shared" si="68"/>
        <v>0</v>
      </c>
      <c r="H72" s="204">
        <f t="shared" si="75"/>
        <v>0</v>
      </c>
      <c r="I72" s="204">
        <f t="shared" si="69"/>
        <v>0</v>
      </c>
      <c r="J72" s="204">
        <f t="shared" si="70"/>
        <v>0</v>
      </c>
      <c r="K72" s="204">
        <f t="shared" si="71"/>
        <v>0</v>
      </c>
      <c r="L72" s="204">
        <f t="shared" si="72"/>
        <v>0</v>
      </c>
      <c r="M72" s="204">
        <f t="shared" si="76"/>
        <v>0</v>
      </c>
      <c r="N72" s="204">
        <f t="shared" si="77"/>
        <v>0</v>
      </c>
      <c r="O72" s="364" t="str">
        <f t="shared" si="82"/>
        <v>0%</v>
      </c>
      <c r="P72" s="213">
        <f t="shared" si="83"/>
        <v>0</v>
      </c>
      <c r="Q72" s="92">
        <f t="shared" si="83"/>
        <v>0</v>
      </c>
      <c r="R72" s="92">
        <f t="shared" si="84"/>
        <v>0</v>
      </c>
      <c r="S72" s="92">
        <f t="shared" si="84"/>
        <v>0</v>
      </c>
      <c r="T72" s="92">
        <f t="shared" si="84"/>
        <v>0</v>
      </c>
      <c r="U72" s="92"/>
      <c r="W72" s="97" t="s">
        <v>58</v>
      </c>
      <c r="X72" s="9">
        <f t="shared" si="80"/>
        <v>4.6273430838547944E-4</v>
      </c>
      <c r="Y72" s="154">
        <v>3.0554046713742529E-4</v>
      </c>
      <c r="Z72" s="154">
        <f t="shared" si="81"/>
        <v>3.6753895912966771E-4</v>
      </c>
      <c r="AA72" s="154"/>
    </row>
    <row r="73" spans="1:27" x14ac:dyDescent="0.15">
      <c r="A73" s="72" t="s">
        <v>29</v>
      </c>
      <c r="B73" s="61">
        <f t="shared" si="63"/>
        <v>0</v>
      </c>
      <c r="C73" s="61">
        <f t="shared" si="64"/>
        <v>0</v>
      </c>
      <c r="D73" s="61">
        <f t="shared" si="65"/>
        <v>0</v>
      </c>
      <c r="E73" s="61">
        <f t="shared" si="66"/>
        <v>0</v>
      </c>
      <c r="F73" s="61">
        <f t="shared" si="67"/>
        <v>0</v>
      </c>
      <c r="G73" s="205">
        <f t="shared" si="68"/>
        <v>0</v>
      </c>
      <c r="H73" s="205">
        <f t="shared" si="75"/>
        <v>0</v>
      </c>
      <c r="I73" s="205">
        <f t="shared" si="69"/>
        <v>0</v>
      </c>
      <c r="J73" s="205">
        <f t="shared" si="70"/>
        <v>0</v>
      </c>
      <c r="K73" s="205">
        <f t="shared" si="71"/>
        <v>0</v>
      </c>
      <c r="L73" s="205">
        <f t="shared" si="72"/>
        <v>0</v>
      </c>
      <c r="M73" s="205">
        <f t="shared" si="76"/>
        <v>0</v>
      </c>
      <c r="N73" s="205">
        <f t="shared" si="77"/>
        <v>0</v>
      </c>
      <c r="O73" s="364" t="str">
        <f t="shared" si="82"/>
        <v>0%</v>
      </c>
      <c r="P73" s="213">
        <f t="shared" si="83"/>
        <v>0</v>
      </c>
      <c r="Q73" s="92">
        <f t="shared" si="83"/>
        <v>0</v>
      </c>
      <c r="R73" s="92">
        <f t="shared" si="84"/>
        <v>0</v>
      </c>
      <c r="S73" s="92">
        <f t="shared" si="84"/>
        <v>0</v>
      </c>
      <c r="T73" s="92">
        <f t="shared" si="84"/>
        <v>0</v>
      </c>
      <c r="U73" s="92"/>
      <c r="W73" s="97" t="s">
        <v>57</v>
      </c>
      <c r="X73" s="9">
        <f t="shared" si="80"/>
        <v>0</v>
      </c>
      <c r="Y73" s="154">
        <v>0</v>
      </c>
      <c r="Z73" s="154">
        <f t="shared" si="81"/>
        <v>0</v>
      </c>
      <c r="AA73" s="154"/>
    </row>
    <row r="74" spans="1:27" x14ac:dyDescent="0.15">
      <c r="A74" s="76" t="s">
        <v>28</v>
      </c>
      <c r="B74" s="93">
        <f t="shared" si="63"/>
        <v>0</v>
      </c>
      <c r="C74" s="93">
        <f t="shared" si="64"/>
        <v>0</v>
      </c>
      <c r="D74" s="93">
        <f t="shared" si="65"/>
        <v>0</v>
      </c>
      <c r="E74" s="93">
        <f t="shared" si="66"/>
        <v>0</v>
      </c>
      <c r="F74" s="93">
        <f t="shared" si="67"/>
        <v>0</v>
      </c>
      <c r="G74" s="206">
        <f t="shared" si="68"/>
        <v>0</v>
      </c>
      <c r="H74" s="206">
        <f t="shared" si="75"/>
        <v>0</v>
      </c>
      <c r="I74" s="206">
        <f t="shared" si="69"/>
        <v>0</v>
      </c>
      <c r="J74" s="206">
        <f t="shared" si="70"/>
        <v>0</v>
      </c>
      <c r="K74" s="206">
        <f t="shared" si="71"/>
        <v>0</v>
      </c>
      <c r="L74" s="206">
        <f t="shared" si="72"/>
        <v>0</v>
      </c>
      <c r="M74" s="206">
        <f t="shared" si="76"/>
        <v>0</v>
      </c>
      <c r="N74" s="206">
        <f t="shared" si="77"/>
        <v>0</v>
      </c>
      <c r="O74" s="364" t="str">
        <f t="shared" si="82"/>
        <v>0%</v>
      </c>
      <c r="P74" s="213">
        <f t="shared" si="83"/>
        <v>0</v>
      </c>
      <c r="Q74" s="92">
        <f t="shared" si="83"/>
        <v>0</v>
      </c>
      <c r="R74" s="92">
        <f t="shared" si="84"/>
        <v>0</v>
      </c>
      <c r="S74" s="92">
        <f t="shared" si="84"/>
        <v>0</v>
      </c>
      <c r="T74" s="92">
        <f t="shared" si="84"/>
        <v>0</v>
      </c>
      <c r="U74" s="92"/>
      <c r="W74" s="97" t="s">
        <v>55</v>
      </c>
      <c r="X74" s="9">
        <f t="shared" si="80"/>
        <v>2.2365006220267356E-4</v>
      </c>
      <c r="Y74" s="154">
        <v>0</v>
      </c>
      <c r="Z74" s="154">
        <f t="shared" si="81"/>
        <v>8.8209350191120265E-5</v>
      </c>
      <c r="AA74" s="154"/>
    </row>
    <row r="75" spans="1:27" x14ac:dyDescent="0.15">
      <c r="A75" s="65" t="s">
        <v>37</v>
      </c>
      <c r="B75" s="39">
        <f t="shared" si="63"/>
        <v>0.99908565127903559</v>
      </c>
      <c r="C75" s="39">
        <f t="shared" si="64"/>
        <v>0.99908565127903559</v>
      </c>
      <c r="D75" s="39">
        <f t="shared" si="65"/>
        <v>0.99908565127903559</v>
      </c>
      <c r="E75" s="39">
        <f t="shared" si="66"/>
        <v>0.99908565127903559</v>
      </c>
      <c r="F75" s="39">
        <f t="shared" si="67"/>
        <v>0.99908565127903559</v>
      </c>
      <c r="G75" s="207">
        <f t="shared" si="68"/>
        <v>0.99908565127903559</v>
      </c>
      <c r="H75" s="207">
        <f t="shared" si="75"/>
        <v>0.99908565127903559</v>
      </c>
      <c r="I75" s="207">
        <f t="shared" si="69"/>
        <v>0.99908565127903559</v>
      </c>
      <c r="J75" s="207">
        <f t="shared" si="70"/>
        <v>0.99908565127903559</v>
      </c>
      <c r="K75" s="207">
        <f t="shared" si="71"/>
        <v>0.99908565127903559</v>
      </c>
      <c r="L75" s="207">
        <f t="shared" si="72"/>
        <v>0.99908565127903559</v>
      </c>
      <c r="M75" s="207">
        <f t="shared" si="76"/>
        <v>0.99908565127903559</v>
      </c>
      <c r="N75" s="207">
        <f t="shared" si="77"/>
        <v>0.99908565127903559</v>
      </c>
      <c r="O75" s="366">
        <f>O76*99.96%</f>
        <v>0.99834800240889776</v>
      </c>
      <c r="P75" s="225">
        <f t="shared" ref="P75:Q93" si="85">IF(P$53=0,0%,SUMPRODUCT(($B$50:$O$50=P$50)*$B$53:$O$53*$B75:$O75)/P$53)</f>
        <v>0.99901610745286384</v>
      </c>
      <c r="Q75" s="226">
        <f t="shared" si="85"/>
        <v>0.99908565127903559</v>
      </c>
      <c r="R75" s="226">
        <f t="shared" si="84"/>
        <v>0.9990856512790357</v>
      </c>
      <c r="S75" s="226">
        <f t="shared" si="84"/>
        <v>0.99908565127903548</v>
      </c>
      <c r="T75" s="226">
        <f t="shared" si="84"/>
        <v>0</v>
      </c>
      <c r="U75" s="226"/>
      <c r="W75" s="97" t="s">
        <v>46</v>
      </c>
      <c r="X75" s="9">
        <f t="shared" si="80"/>
        <v>2.6261409647704548E-3</v>
      </c>
      <c r="Y75" s="154">
        <v>5.4997284084736557E-3</v>
      </c>
      <c r="Z75" s="154">
        <f t="shared" si="81"/>
        <v>4.3663628344604525E-3</v>
      </c>
      <c r="AA75" s="154"/>
    </row>
    <row r="76" spans="1:27" x14ac:dyDescent="0.35">
      <c r="A76" s="40" t="s">
        <v>458</v>
      </c>
      <c r="B76" s="41">
        <f t="shared" si="63"/>
        <v>0.99948544545721851</v>
      </c>
      <c r="C76" s="41">
        <f t="shared" si="64"/>
        <v>0.99948544545721851</v>
      </c>
      <c r="D76" s="41">
        <f t="shared" si="65"/>
        <v>0.99948544545721851</v>
      </c>
      <c r="E76" s="41">
        <f t="shared" si="66"/>
        <v>0.99948544545721851</v>
      </c>
      <c r="F76" s="41">
        <f t="shared" si="67"/>
        <v>0.99948544545721851</v>
      </c>
      <c r="G76" s="208">
        <f t="shared" si="68"/>
        <v>0.99948544545721851</v>
      </c>
      <c r="H76" s="208">
        <f t="shared" si="75"/>
        <v>0.99948544545721851</v>
      </c>
      <c r="I76" s="208">
        <f t="shared" si="69"/>
        <v>0.99948544545721851</v>
      </c>
      <c r="J76" s="208">
        <f t="shared" si="70"/>
        <v>0.99948544545721851</v>
      </c>
      <c r="K76" s="208">
        <f t="shared" si="71"/>
        <v>0.99948544545721851</v>
      </c>
      <c r="L76" s="208">
        <f t="shared" si="72"/>
        <v>0.99948544545721851</v>
      </c>
      <c r="M76" s="208">
        <f t="shared" si="76"/>
        <v>0.99948544545721851</v>
      </c>
      <c r="N76" s="208">
        <f t="shared" si="77"/>
        <v>0.99948544545721851</v>
      </c>
      <c r="O76" s="364">
        <f t="shared" ref="O76:O83" si="86">_xlfn.IFNA(VLOOKUP(A76,$W$52:$Y$86,2,0),"0%")</f>
        <v>0.99874750140946156</v>
      </c>
      <c r="P76" s="225">
        <f t="shared" si="85"/>
        <v>0.99941587380238484</v>
      </c>
      <c r="Q76" s="226">
        <f t="shared" si="85"/>
        <v>0.99948544545721851</v>
      </c>
      <c r="R76" s="226">
        <f t="shared" si="84"/>
        <v>0.99948544545721851</v>
      </c>
      <c r="S76" s="226">
        <f t="shared" si="84"/>
        <v>0.99948544545721862</v>
      </c>
      <c r="T76" s="226">
        <f t="shared" si="84"/>
        <v>0</v>
      </c>
      <c r="U76" s="226"/>
      <c r="W76" s="97" t="s">
        <v>53</v>
      </c>
      <c r="X76" s="9">
        <f t="shared" si="80"/>
        <v>5.2126772310258547E-5</v>
      </c>
      <c r="Y76" s="154">
        <v>3.3948940793047261E-5</v>
      </c>
      <c r="Z76" s="154">
        <f t="shared" si="81"/>
        <v>0</v>
      </c>
      <c r="AA76" s="154"/>
    </row>
    <row r="77" spans="1:27" x14ac:dyDescent="0.15">
      <c r="A77" s="42" t="s">
        <v>52</v>
      </c>
      <c r="B77" s="53">
        <f t="shared" si="63"/>
        <v>0</v>
      </c>
      <c r="C77" s="53">
        <f t="shared" si="64"/>
        <v>0</v>
      </c>
      <c r="D77" s="53">
        <f t="shared" si="65"/>
        <v>0</v>
      </c>
      <c r="E77" s="53">
        <f t="shared" si="66"/>
        <v>0</v>
      </c>
      <c r="F77" s="53">
        <f t="shared" si="67"/>
        <v>0</v>
      </c>
      <c r="G77" s="204">
        <f t="shared" si="68"/>
        <v>0</v>
      </c>
      <c r="H77" s="204">
        <f t="shared" si="75"/>
        <v>0</v>
      </c>
      <c r="I77" s="204">
        <f t="shared" si="69"/>
        <v>0</v>
      </c>
      <c r="J77" s="204">
        <f t="shared" si="70"/>
        <v>0</v>
      </c>
      <c r="K77" s="204">
        <f t="shared" si="71"/>
        <v>0</v>
      </c>
      <c r="L77" s="204">
        <f t="shared" si="72"/>
        <v>0</v>
      </c>
      <c r="M77" s="204">
        <f t="shared" si="76"/>
        <v>0</v>
      </c>
      <c r="N77" s="204">
        <f t="shared" si="77"/>
        <v>0</v>
      </c>
      <c r="O77" s="364" t="str">
        <f t="shared" si="86"/>
        <v>0%</v>
      </c>
      <c r="P77" s="213">
        <f t="shared" si="85"/>
        <v>0</v>
      </c>
      <c r="Q77" s="92">
        <f t="shared" si="85"/>
        <v>0</v>
      </c>
      <c r="R77" s="92">
        <f t="shared" si="84"/>
        <v>0</v>
      </c>
      <c r="S77" s="92">
        <f t="shared" si="84"/>
        <v>0</v>
      </c>
      <c r="T77" s="92">
        <f t="shared" si="84"/>
        <v>0</v>
      </c>
      <c r="U77" s="92"/>
      <c r="W77" s="97" t="s">
        <v>545</v>
      </c>
      <c r="X77" s="9">
        <f t="shared" si="80"/>
        <v>1.1928003317475922E-3</v>
      </c>
      <c r="Y77" s="154">
        <v>0</v>
      </c>
      <c r="Z77" s="154">
        <f t="shared" si="81"/>
        <v>4.7044986768597473E-4</v>
      </c>
      <c r="AA77" s="154"/>
    </row>
    <row r="78" spans="1:27" x14ac:dyDescent="0.15">
      <c r="A78" s="42" t="s">
        <v>545</v>
      </c>
      <c r="B78" s="53">
        <f t="shared" si="63"/>
        <v>4.7044986768597473E-4</v>
      </c>
      <c r="C78" s="53">
        <f t="shared" si="64"/>
        <v>4.7044986768597473E-4</v>
      </c>
      <c r="D78" s="53">
        <f t="shared" si="65"/>
        <v>4.7044986768597473E-4</v>
      </c>
      <c r="E78" s="53">
        <f t="shared" si="66"/>
        <v>4.7044986768597473E-4</v>
      </c>
      <c r="F78" s="53">
        <f t="shared" si="67"/>
        <v>4.7044986768597473E-4</v>
      </c>
      <c r="G78" s="204">
        <f t="shared" si="68"/>
        <v>4.7044986768597473E-4</v>
      </c>
      <c r="H78" s="204">
        <f t="shared" si="75"/>
        <v>4.7044986768597473E-4</v>
      </c>
      <c r="I78" s="204">
        <f t="shared" si="69"/>
        <v>4.7044986768597473E-4</v>
      </c>
      <c r="J78" s="204">
        <f t="shared" si="70"/>
        <v>4.7044986768597473E-4</v>
      </c>
      <c r="K78" s="204">
        <f t="shared" si="71"/>
        <v>4.7044986768597473E-4</v>
      </c>
      <c r="L78" s="204">
        <f t="shared" si="72"/>
        <v>4.7044986768597473E-4</v>
      </c>
      <c r="M78" s="204">
        <f t="shared" si="76"/>
        <v>4.7044986768597473E-4</v>
      </c>
      <c r="N78" s="204">
        <f t="shared" si="77"/>
        <v>4.7044986768597473E-4</v>
      </c>
      <c r="O78" s="364">
        <f t="shared" si="86"/>
        <v>1.1928003317475922E-3</v>
      </c>
      <c r="P78" s="213">
        <f t="shared" si="85"/>
        <v>5.3855139558280237E-4</v>
      </c>
      <c r="Q78" s="92">
        <f t="shared" si="85"/>
        <v>4.7044986768597473E-4</v>
      </c>
      <c r="R78" s="92">
        <f t="shared" si="84"/>
        <v>4.7044986768597467E-4</v>
      </c>
      <c r="S78" s="92">
        <f t="shared" si="84"/>
        <v>4.7044986768597473E-4</v>
      </c>
      <c r="T78" s="92">
        <f t="shared" si="84"/>
        <v>0</v>
      </c>
      <c r="U78" s="92"/>
      <c r="W78" s="97" t="s">
        <v>56</v>
      </c>
      <c r="X78" s="9">
        <f t="shared" si="80"/>
        <v>1.4595496246872393E-3</v>
      </c>
      <c r="Y78" s="154">
        <v>9.5057034220532319E-4</v>
      </c>
      <c r="Z78" s="154">
        <f t="shared" si="81"/>
        <v>5.8806233460746841E-5</v>
      </c>
      <c r="AA78" s="154"/>
    </row>
    <row r="79" spans="1:27" x14ac:dyDescent="0.15">
      <c r="A79" s="42" t="s">
        <v>544</v>
      </c>
      <c r="B79" s="53">
        <f t="shared" si="63"/>
        <v>0</v>
      </c>
      <c r="C79" s="53">
        <f t="shared" si="64"/>
        <v>0</v>
      </c>
      <c r="D79" s="53">
        <f t="shared" si="65"/>
        <v>0</v>
      </c>
      <c r="E79" s="53">
        <f t="shared" si="66"/>
        <v>0</v>
      </c>
      <c r="F79" s="53">
        <f t="shared" si="67"/>
        <v>0</v>
      </c>
      <c r="G79" s="204">
        <f t="shared" si="68"/>
        <v>0</v>
      </c>
      <c r="H79" s="204">
        <f t="shared" si="75"/>
        <v>0</v>
      </c>
      <c r="I79" s="204">
        <f t="shared" si="69"/>
        <v>0</v>
      </c>
      <c r="J79" s="204">
        <f t="shared" si="70"/>
        <v>0</v>
      </c>
      <c r="K79" s="204">
        <f t="shared" si="71"/>
        <v>0</v>
      </c>
      <c r="L79" s="204">
        <f t="shared" si="72"/>
        <v>0</v>
      </c>
      <c r="M79" s="204">
        <f t="shared" si="76"/>
        <v>0</v>
      </c>
      <c r="N79" s="204">
        <f t="shared" si="77"/>
        <v>0</v>
      </c>
      <c r="O79" s="364">
        <f t="shared" si="86"/>
        <v>0</v>
      </c>
      <c r="P79" s="213">
        <f t="shared" si="85"/>
        <v>0</v>
      </c>
      <c r="Q79" s="92">
        <f t="shared" si="85"/>
        <v>0</v>
      </c>
      <c r="R79" s="92">
        <f t="shared" si="84"/>
        <v>0</v>
      </c>
      <c r="S79" s="92">
        <f t="shared" si="84"/>
        <v>0</v>
      </c>
      <c r="T79" s="92">
        <f t="shared" si="84"/>
        <v>0</v>
      </c>
      <c r="U79" s="92"/>
      <c r="AA79" s="154"/>
    </row>
    <row r="80" spans="1:27" x14ac:dyDescent="0.15">
      <c r="A80" s="42" t="s">
        <v>53</v>
      </c>
      <c r="B80" s="53">
        <f t="shared" si="63"/>
        <v>0</v>
      </c>
      <c r="C80" s="53">
        <f t="shared" si="64"/>
        <v>0</v>
      </c>
      <c r="D80" s="53">
        <f t="shared" si="65"/>
        <v>0</v>
      </c>
      <c r="E80" s="53">
        <f t="shared" si="66"/>
        <v>0</v>
      </c>
      <c r="F80" s="53">
        <f t="shared" si="67"/>
        <v>0</v>
      </c>
      <c r="G80" s="204">
        <f t="shared" si="68"/>
        <v>0</v>
      </c>
      <c r="H80" s="204">
        <f t="shared" si="75"/>
        <v>0</v>
      </c>
      <c r="I80" s="204">
        <f t="shared" si="69"/>
        <v>0</v>
      </c>
      <c r="J80" s="204">
        <f t="shared" si="70"/>
        <v>0</v>
      </c>
      <c r="K80" s="204">
        <f t="shared" si="71"/>
        <v>0</v>
      </c>
      <c r="L80" s="204">
        <f t="shared" si="72"/>
        <v>0</v>
      </c>
      <c r="M80" s="204">
        <f t="shared" si="76"/>
        <v>0</v>
      </c>
      <c r="N80" s="204">
        <f t="shared" si="77"/>
        <v>0</v>
      </c>
      <c r="O80" s="364">
        <f t="shared" si="86"/>
        <v>5.2126772310258547E-5</v>
      </c>
      <c r="P80" s="213">
        <f t="shared" si="85"/>
        <v>4.9143913034931496E-6</v>
      </c>
      <c r="Q80" s="92">
        <f t="shared" si="85"/>
        <v>0</v>
      </c>
      <c r="R80" s="92">
        <f t="shared" si="84"/>
        <v>0</v>
      </c>
      <c r="S80" s="92">
        <f t="shared" si="84"/>
        <v>0</v>
      </c>
      <c r="T80" s="92">
        <f t="shared" si="84"/>
        <v>0</v>
      </c>
      <c r="U80" s="92"/>
      <c r="AA80" s="154"/>
    </row>
    <row r="81" spans="1:27" x14ac:dyDescent="0.15">
      <c r="A81" s="42" t="s">
        <v>54</v>
      </c>
      <c r="B81" s="53">
        <f t="shared" si="63"/>
        <v>4.4104675095560132E-5</v>
      </c>
      <c r="C81" s="53">
        <f t="shared" si="64"/>
        <v>4.4104675095560132E-5</v>
      </c>
      <c r="D81" s="53">
        <f t="shared" si="65"/>
        <v>4.4104675095560132E-5</v>
      </c>
      <c r="E81" s="53">
        <f t="shared" si="66"/>
        <v>4.4104675095560132E-5</v>
      </c>
      <c r="F81" s="53">
        <f t="shared" si="67"/>
        <v>4.4104675095560132E-5</v>
      </c>
      <c r="G81" s="204">
        <f t="shared" si="68"/>
        <v>4.4104675095560132E-5</v>
      </c>
      <c r="H81" s="204">
        <f t="shared" si="75"/>
        <v>4.4104675095560132E-5</v>
      </c>
      <c r="I81" s="204">
        <f t="shared" si="69"/>
        <v>4.4104675095560132E-5</v>
      </c>
      <c r="J81" s="204">
        <f t="shared" si="70"/>
        <v>4.4104675095560132E-5</v>
      </c>
      <c r="K81" s="204">
        <f t="shared" si="71"/>
        <v>4.4104675095560132E-5</v>
      </c>
      <c r="L81" s="204">
        <f t="shared" si="72"/>
        <v>4.4104675095560132E-5</v>
      </c>
      <c r="M81" s="204">
        <f t="shared" si="76"/>
        <v>4.4104675095560132E-5</v>
      </c>
      <c r="N81" s="204">
        <f t="shared" si="77"/>
        <v>4.4104675095560132E-5</v>
      </c>
      <c r="O81" s="364">
        <f t="shared" si="86"/>
        <v>1.1182503110133678E-4</v>
      </c>
      <c r="P81" s="213">
        <f t="shared" si="85"/>
        <v>5.0489193335887722E-5</v>
      </c>
      <c r="Q81" s="92">
        <f t="shared" si="85"/>
        <v>4.4104675095560132E-5</v>
      </c>
      <c r="R81" s="92">
        <f t="shared" si="84"/>
        <v>4.4104675095560126E-5</v>
      </c>
      <c r="S81" s="92">
        <f t="shared" si="84"/>
        <v>4.4104675095560132E-5</v>
      </c>
      <c r="T81" s="92">
        <f t="shared" si="84"/>
        <v>0</v>
      </c>
      <c r="U81" s="92"/>
      <c r="AA81" s="154"/>
    </row>
    <row r="82" spans="1:27" x14ac:dyDescent="0.15">
      <c r="A82" s="72" t="s">
        <v>38</v>
      </c>
      <c r="B82" s="61">
        <f t="shared" si="63"/>
        <v>0</v>
      </c>
      <c r="C82" s="61">
        <f t="shared" si="64"/>
        <v>0</v>
      </c>
      <c r="D82" s="61">
        <f t="shared" si="65"/>
        <v>0</v>
      </c>
      <c r="E82" s="61">
        <f t="shared" si="66"/>
        <v>0</v>
      </c>
      <c r="F82" s="61">
        <f t="shared" si="67"/>
        <v>0</v>
      </c>
      <c r="G82" s="205">
        <f t="shared" si="68"/>
        <v>0</v>
      </c>
      <c r="H82" s="205">
        <f t="shared" si="75"/>
        <v>0</v>
      </c>
      <c r="I82" s="205">
        <f t="shared" si="69"/>
        <v>0</v>
      </c>
      <c r="J82" s="205">
        <f t="shared" si="70"/>
        <v>0</v>
      </c>
      <c r="K82" s="205">
        <f t="shared" si="71"/>
        <v>0</v>
      </c>
      <c r="L82" s="205">
        <f t="shared" si="72"/>
        <v>0</v>
      </c>
      <c r="M82" s="205">
        <f t="shared" si="76"/>
        <v>0</v>
      </c>
      <c r="N82" s="205">
        <f t="shared" si="77"/>
        <v>0</v>
      </c>
      <c r="O82" s="364" t="str">
        <f t="shared" si="86"/>
        <v>0%</v>
      </c>
      <c r="P82" s="213">
        <f t="shared" si="85"/>
        <v>0</v>
      </c>
      <c r="Q82" s="92">
        <f t="shared" si="85"/>
        <v>0</v>
      </c>
      <c r="R82" s="92">
        <f t="shared" si="84"/>
        <v>0</v>
      </c>
      <c r="S82" s="92">
        <f t="shared" si="84"/>
        <v>0</v>
      </c>
      <c r="T82" s="92">
        <f t="shared" si="84"/>
        <v>0</v>
      </c>
      <c r="U82" s="92"/>
      <c r="AA82" s="154"/>
    </row>
    <row r="83" spans="1:27" x14ac:dyDescent="0.15">
      <c r="A83" s="76" t="s">
        <v>28</v>
      </c>
      <c r="B83" s="93">
        <f t="shared" si="63"/>
        <v>0</v>
      </c>
      <c r="C83" s="93">
        <f t="shared" si="64"/>
        <v>0</v>
      </c>
      <c r="D83" s="93">
        <f t="shared" si="65"/>
        <v>0</v>
      </c>
      <c r="E83" s="93">
        <f t="shared" si="66"/>
        <v>0</v>
      </c>
      <c r="F83" s="93">
        <f t="shared" si="67"/>
        <v>0</v>
      </c>
      <c r="G83" s="206">
        <f t="shared" si="68"/>
        <v>0</v>
      </c>
      <c r="H83" s="206">
        <f t="shared" si="75"/>
        <v>0</v>
      </c>
      <c r="I83" s="206">
        <f t="shared" si="69"/>
        <v>0</v>
      </c>
      <c r="J83" s="206">
        <f t="shared" si="70"/>
        <v>0</v>
      </c>
      <c r="K83" s="206">
        <f t="shared" si="71"/>
        <v>0</v>
      </c>
      <c r="L83" s="206">
        <f t="shared" si="72"/>
        <v>0</v>
      </c>
      <c r="M83" s="206">
        <f t="shared" si="76"/>
        <v>0</v>
      </c>
      <c r="N83" s="206">
        <f t="shared" si="77"/>
        <v>0</v>
      </c>
      <c r="O83" s="364" t="str">
        <f t="shared" si="86"/>
        <v>0%</v>
      </c>
      <c r="P83" s="213">
        <f t="shared" si="85"/>
        <v>0</v>
      </c>
      <c r="Q83" s="92">
        <f t="shared" si="85"/>
        <v>0</v>
      </c>
      <c r="R83" s="92">
        <f t="shared" si="84"/>
        <v>0</v>
      </c>
      <c r="S83" s="92">
        <f t="shared" si="84"/>
        <v>0</v>
      </c>
      <c r="T83" s="92">
        <f t="shared" si="84"/>
        <v>0</v>
      </c>
      <c r="U83" s="92"/>
      <c r="AA83" s="154"/>
    </row>
    <row r="84" spans="1:27" x14ac:dyDescent="0.15">
      <c r="A84" s="65" t="s">
        <v>36</v>
      </c>
      <c r="B84" s="39">
        <f t="shared" si="63"/>
        <v>0.99948544545721851</v>
      </c>
      <c r="C84" s="39">
        <f t="shared" si="64"/>
        <v>0.99948544545721851</v>
      </c>
      <c r="D84" s="39">
        <f t="shared" si="65"/>
        <v>0.99948544545721851</v>
      </c>
      <c r="E84" s="39">
        <f t="shared" si="66"/>
        <v>0.99948544545721851</v>
      </c>
      <c r="F84" s="39">
        <f t="shared" si="67"/>
        <v>0.99948544545721851</v>
      </c>
      <c r="G84" s="207">
        <f t="shared" si="68"/>
        <v>0.99948544545721851</v>
      </c>
      <c r="H84" s="207">
        <f t="shared" si="75"/>
        <v>0.99948544545721851</v>
      </c>
      <c r="I84" s="207">
        <f t="shared" si="69"/>
        <v>0.99948544545721851</v>
      </c>
      <c r="J84" s="207">
        <f t="shared" si="70"/>
        <v>0.99948544545721851</v>
      </c>
      <c r="K84" s="207">
        <f t="shared" si="71"/>
        <v>0.99948544545721851</v>
      </c>
      <c r="L84" s="207">
        <f t="shared" si="72"/>
        <v>0.99948544545721851</v>
      </c>
      <c r="M84" s="207">
        <f t="shared" si="76"/>
        <v>0.99948544545721851</v>
      </c>
      <c r="N84" s="207">
        <f t="shared" si="77"/>
        <v>0.99948544545721851</v>
      </c>
      <c r="O84" s="364" t="str">
        <f>O85</f>
        <v>100%</v>
      </c>
      <c r="P84" s="225">
        <f t="shared" si="85"/>
        <v>0.9995339564671688</v>
      </c>
      <c r="Q84" s="226">
        <f t="shared" si="85"/>
        <v>0.99948544545721851</v>
      </c>
      <c r="R84" s="226">
        <f t="shared" si="84"/>
        <v>0.99948544545721851</v>
      </c>
      <c r="S84" s="226">
        <f t="shared" si="84"/>
        <v>0.99948544545721862</v>
      </c>
      <c r="T84" s="226">
        <f t="shared" si="84"/>
        <v>0</v>
      </c>
      <c r="U84" s="226"/>
      <c r="AA84" s="154"/>
    </row>
    <row r="85" spans="1:27" x14ac:dyDescent="0.35">
      <c r="A85" s="40" t="s">
        <v>460</v>
      </c>
      <c r="B85" s="41">
        <f t="shared" si="63"/>
        <v>0.99948544545721851</v>
      </c>
      <c r="C85" s="41">
        <f t="shared" si="64"/>
        <v>0.99948544545721851</v>
      </c>
      <c r="D85" s="41">
        <f t="shared" si="65"/>
        <v>0.99948544545721851</v>
      </c>
      <c r="E85" s="41">
        <f t="shared" si="66"/>
        <v>0.99948544545721851</v>
      </c>
      <c r="F85" s="41">
        <f t="shared" si="67"/>
        <v>0.99948544545721851</v>
      </c>
      <c r="G85" s="208">
        <f t="shared" si="68"/>
        <v>0.99948544545721851</v>
      </c>
      <c r="H85" s="208">
        <f t="shared" si="75"/>
        <v>0.99948544545721851</v>
      </c>
      <c r="I85" s="208">
        <f t="shared" si="69"/>
        <v>0.99948544545721851</v>
      </c>
      <c r="J85" s="208">
        <f t="shared" si="70"/>
        <v>0.99948544545721851</v>
      </c>
      <c r="K85" s="208">
        <f t="shared" si="71"/>
        <v>0.99948544545721851</v>
      </c>
      <c r="L85" s="208">
        <f t="shared" si="72"/>
        <v>0.99948544545721851</v>
      </c>
      <c r="M85" s="208">
        <f t="shared" si="76"/>
        <v>0.99948544545721851</v>
      </c>
      <c r="N85" s="208">
        <f t="shared" si="77"/>
        <v>0.99948544545721851</v>
      </c>
      <c r="O85" s="364" t="str">
        <f t="shared" ref="O85:O93" si="87">_xlfn.IFNA(VLOOKUP(A85,$W$52:$Y$86,2,0),"0%")</f>
        <v>100%</v>
      </c>
      <c r="P85" s="225">
        <f t="shared" si="85"/>
        <v>0.9995339564671688</v>
      </c>
      <c r="Q85" s="226">
        <f t="shared" si="85"/>
        <v>0.99948544545721851</v>
      </c>
      <c r="R85" s="226">
        <f t="shared" si="84"/>
        <v>0.99948544545721851</v>
      </c>
      <c r="S85" s="226">
        <f t="shared" si="84"/>
        <v>0.99948544545721862</v>
      </c>
      <c r="T85" s="226">
        <f t="shared" si="84"/>
        <v>0</v>
      </c>
      <c r="U85" s="226"/>
      <c r="AA85" s="154"/>
    </row>
    <row r="86" spans="1:27" x14ac:dyDescent="0.15">
      <c r="A86" s="42" t="s">
        <v>55</v>
      </c>
      <c r="B86" s="53">
        <f t="shared" si="63"/>
        <v>8.8209350191120265E-5</v>
      </c>
      <c r="C86" s="53">
        <f t="shared" si="64"/>
        <v>8.8209350191120265E-5</v>
      </c>
      <c r="D86" s="53">
        <f t="shared" si="65"/>
        <v>8.8209350191120265E-5</v>
      </c>
      <c r="E86" s="53">
        <f t="shared" si="66"/>
        <v>8.8209350191120265E-5</v>
      </c>
      <c r="F86" s="53">
        <f t="shared" si="67"/>
        <v>8.8209350191120265E-5</v>
      </c>
      <c r="G86" s="204">
        <f t="shared" si="68"/>
        <v>8.8209350191120265E-5</v>
      </c>
      <c r="H86" s="204">
        <f t="shared" si="75"/>
        <v>8.8209350191120265E-5</v>
      </c>
      <c r="I86" s="204">
        <f t="shared" si="69"/>
        <v>8.8209350191120265E-5</v>
      </c>
      <c r="J86" s="204">
        <f t="shared" si="70"/>
        <v>8.8209350191120265E-5</v>
      </c>
      <c r="K86" s="204">
        <f t="shared" si="71"/>
        <v>8.8209350191120265E-5</v>
      </c>
      <c r="L86" s="204">
        <f t="shared" si="72"/>
        <v>8.8209350191120265E-5</v>
      </c>
      <c r="M86" s="204">
        <f t="shared" si="76"/>
        <v>8.8209350191120265E-5</v>
      </c>
      <c r="N86" s="204">
        <f t="shared" si="77"/>
        <v>8.8209350191120265E-5</v>
      </c>
      <c r="O86" s="364">
        <f t="shared" si="87"/>
        <v>2.2365006220267356E-4</v>
      </c>
      <c r="P86" s="213">
        <f t="shared" si="85"/>
        <v>1.0097838667177544E-4</v>
      </c>
      <c r="Q86" s="92">
        <f t="shared" si="85"/>
        <v>8.8209350191120265E-5</v>
      </c>
      <c r="R86" s="92">
        <f t="shared" si="84"/>
        <v>8.8209350191120251E-5</v>
      </c>
      <c r="S86" s="92">
        <f t="shared" si="84"/>
        <v>8.8209350191120265E-5</v>
      </c>
      <c r="T86" s="92">
        <f t="shared" si="84"/>
        <v>0</v>
      </c>
      <c r="U86" s="92"/>
      <c r="AA86" s="154"/>
    </row>
    <row r="87" spans="1:27" x14ac:dyDescent="0.15">
      <c r="A87" s="42" t="s">
        <v>56</v>
      </c>
      <c r="B87" s="53">
        <f t="shared" si="63"/>
        <v>5.8806233460746841E-5</v>
      </c>
      <c r="C87" s="53">
        <f t="shared" si="64"/>
        <v>5.8806233460746841E-5</v>
      </c>
      <c r="D87" s="53">
        <f t="shared" si="65"/>
        <v>5.8806233460746841E-5</v>
      </c>
      <c r="E87" s="53">
        <f t="shared" si="66"/>
        <v>5.8806233460746841E-5</v>
      </c>
      <c r="F87" s="53">
        <f t="shared" si="67"/>
        <v>5.8806233460746841E-5</v>
      </c>
      <c r="G87" s="204">
        <f t="shared" si="68"/>
        <v>5.8806233460746841E-5</v>
      </c>
      <c r="H87" s="204">
        <f t="shared" si="75"/>
        <v>5.8806233460746841E-5</v>
      </c>
      <c r="I87" s="204">
        <f t="shared" si="69"/>
        <v>5.8806233460746841E-5</v>
      </c>
      <c r="J87" s="204">
        <f t="shared" si="70"/>
        <v>5.8806233460746841E-5</v>
      </c>
      <c r="K87" s="204">
        <f t="shared" si="71"/>
        <v>5.8806233460746841E-5</v>
      </c>
      <c r="L87" s="204">
        <f t="shared" si="72"/>
        <v>5.8806233460746841E-5</v>
      </c>
      <c r="M87" s="204">
        <f t="shared" si="76"/>
        <v>5.8806233460746841E-5</v>
      </c>
      <c r="N87" s="204">
        <f t="shared" si="77"/>
        <v>5.8806233460746841E-5</v>
      </c>
      <c r="O87" s="364">
        <f t="shared" si="87"/>
        <v>1.4595496246872393E-3</v>
      </c>
      <c r="P87" s="213">
        <f t="shared" si="85"/>
        <v>1.9086507453566691E-4</v>
      </c>
      <c r="Q87" s="92">
        <f t="shared" si="85"/>
        <v>5.8806233460746841E-5</v>
      </c>
      <c r="R87" s="92">
        <f t="shared" ref="R87:T93" si="88">IF(R$53=0,0%,SUMPRODUCT(($B$50:$O$50=R$50)*$B$53:$O$53*$B87:$O87)/R$53)</f>
        <v>5.8806233460746834E-5</v>
      </c>
      <c r="S87" s="92">
        <f t="shared" si="88"/>
        <v>5.8806233460746841E-5</v>
      </c>
      <c r="T87" s="92">
        <f t="shared" si="88"/>
        <v>0</v>
      </c>
      <c r="U87" s="92"/>
      <c r="AA87" s="154"/>
    </row>
    <row r="88" spans="1:27" x14ac:dyDescent="0.15">
      <c r="A88" s="42" t="s">
        <v>57</v>
      </c>
      <c r="B88" s="53">
        <f t="shared" si="63"/>
        <v>0</v>
      </c>
      <c r="C88" s="53">
        <f t="shared" si="64"/>
        <v>0</v>
      </c>
      <c r="D88" s="53">
        <f t="shared" si="65"/>
        <v>0</v>
      </c>
      <c r="E88" s="53">
        <f t="shared" si="66"/>
        <v>0</v>
      </c>
      <c r="F88" s="53">
        <f t="shared" si="67"/>
        <v>0</v>
      </c>
      <c r="G88" s="204">
        <f t="shared" si="68"/>
        <v>0</v>
      </c>
      <c r="H88" s="204">
        <f t="shared" si="75"/>
        <v>0</v>
      </c>
      <c r="I88" s="204">
        <f t="shared" si="69"/>
        <v>0</v>
      </c>
      <c r="J88" s="204">
        <f t="shared" si="70"/>
        <v>0</v>
      </c>
      <c r="K88" s="204">
        <f t="shared" si="71"/>
        <v>0</v>
      </c>
      <c r="L88" s="204">
        <f t="shared" si="72"/>
        <v>0</v>
      </c>
      <c r="M88" s="204">
        <f t="shared" si="76"/>
        <v>0</v>
      </c>
      <c r="N88" s="204">
        <f t="shared" si="77"/>
        <v>0</v>
      </c>
      <c r="O88" s="364">
        <f t="shared" si="87"/>
        <v>0</v>
      </c>
      <c r="P88" s="213">
        <f t="shared" si="85"/>
        <v>0</v>
      </c>
      <c r="Q88" s="92">
        <f t="shared" si="85"/>
        <v>0</v>
      </c>
      <c r="R88" s="92">
        <f t="shared" si="88"/>
        <v>0</v>
      </c>
      <c r="S88" s="92">
        <f t="shared" si="88"/>
        <v>0</v>
      </c>
      <c r="T88" s="92">
        <f t="shared" si="88"/>
        <v>0</v>
      </c>
      <c r="U88" s="92"/>
      <c r="AA88" s="154"/>
    </row>
    <row r="89" spans="1:27" x14ac:dyDescent="0.15">
      <c r="A89" s="42" t="s">
        <v>58</v>
      </c>
      <c r="B89" s="53">
        <f t="shared" si="63"/>
        <v>3.6753895912966771E-4</v>
      </c>
      <c r="C89" s="53">
        <f t="shared" si="64"/>
        <v>3.6753895912966771E-4</v>
      </c>
      <c r="D89" s="53">
        <f t="shared" si="65"/>
        <v>3.6753895912966771E-4</v>
      </c>
      <c r="E89" s="53">
        <f t="shared" si="66"/>
        <v>3.6753895912966771E-4</v>
      </c>
      <c r="F89" s="53">
        <f t="shared" si="67"/>
        <v>3.6753895912966771E-4</v>
      </c>
      <c r="G89" s="204">
        <f t="shared" si="68"/>
        <v>3.6753895912966771E-4</v>
      </c>
      <c r="H89" s="204">
        <f t="shared" si="75"/>
        <v>3.6753895912966771E-4</v>
      </c>
      <c r="I89" s="204">
        <f t="shared" si="69"/>
        <v>3.6753895912966771E-4</v>
      </c>
      <c r="J89" s="204">
        <f t="shared" si="70"/>
        <v>3.6753895912966771E-4</v>
      </c>
      <c r="K89" s="204">
        <f t="shared" si="71"/>
        <v>3.6753895912966771E-4</v>
      </c>
      <c r="L89" s="204">
        <f t="shared" si="72"/>
        <v>3.6753895912966771E-4</v>
      </c>
      <c r="M89" s="204">
        <f t="shared" si="76"/>
        <v>3.6753895912966771E-4</v>
      </c>
      <c r="N89" s="204">
        <f t="shared" si="77"/>
        <v>3.6753895912966771E-4</v>
      </c>
      <c r="O89" s="364">
        <f t="shared" si="87"/>
        <v>4.6273430838547944E-4</v>
      </c>
      <c r="P89" s="213">
        <f t="shared" si="85"/>
        <v>3.7651375606762602E-4</v>
      </c>
      <c r="Q89" s="92">
        <f t="shared" si="85"/>
        <v>3.6753895912966771E-4</v>
      </c>
      <c r="R89" s="92">
        <f t="shared" si="88"/>
        <v>3.6753895912966766E-4</v>
      </c>
      <c r="S89" s="92">
        <f t="shared" si="88"/>
        <v>3.6753895912966766E-4</v>
      </c>
      <c r="T89" s="92">
        <f t="shared" si="88"/>
        <v>0</v>
      </c>
      <c r="U89" s="92"/>
      <c r="AA89" s="154"/>
    </row>
    <row r="90" spans="1:27" x14ac:dyDescent="0.15">
      <c r="A90" s="72" t="s">
        <v>39</v>
      </c>
      <c r="B90" s="61">
        <f t="shared" si="63"/>
        <v>0</v>
      </c>
      <c r="C90" s="61">
        <f t="shared" si="64"/>
        <v>0</v>
      </c>
      <c r="D90" s="61">
        <f t="shared" si="65"/>
        <v>0</v>
      </c>
      <c r="E90" s="61">
        <f t="shared" si="66"/>
        <v>0</v>
      </c>
      <c r="F90" s="61">
        <f t="shared" si="67"/>
        <v>0</v>
      </c>
      <c r="G90" s="205">
        <f t="shared" si="68"/>
        <v>0</v>
      </c>
      <c r="H90" s="205">
        <f t="shared" si="75"/>
        <v>0</v>
      </c>
      <c r="I90" s="205">
        <f t="shared" si="69"/>
        <v>0</v>
      </c>
      <c r="J90" s="205">
        <f t="shared" si="70"/>
        <v>0</v>
      </c>
      <c r="K90" s="205">
        <f t="shared" si="71"/>
        <v>0</v>
      </c>
      <c r="L90" s="205">
        <f t="shared" si="72"/>
        <v>0</v>
      </c>
      <c r="M90" s="205">
        <f t="shared" si="76"/>
        <v>0</v>
      </c>
      <c r="N90" s="205">
        <f t="shared" si="77"/>
        <v>0</v>
      </c>
      <c r="O90" s="364" t="str">
        <f t="shared" si="87"/>
        <v>0%</v>
      </c>
      <c r="P90" s="213">
        <f t="shared" si="85"/>
        <v>0</v>
      </c>
      <c r="Q90" s="92">
        <f t="shared" si="85"/>
        <v>0</v>
      </c>
      <c r="R90" s="92">
        <f t="shared" si="88"/>
        <v>0</v>
      </c>
      <c r="S90" s="92">
        <f t="shared" si="88"/>
        <v>0</v>
      </c>
      <c r="T90" s="92">
        <f t="shared" si="88"/>
        <v>0</v>
      </c>
      <c r="U90" s="92"/>
      <c r="AA90" s="154"/>
    </row>
    <row r="91" spans="1:27" x14ac:dyDescent="0.15">
      <c r="A91" s="76" t="s">
        <v>28</v>
      </c>
      <c r="B91" s="93">
        <f t="shared" si="63"/>
        <v>0</v>
      </c>
      <c r="C91" s="93">
        <f t="shared" si="64"/>
        <v>0</v>
      </c>
      <c r="D91" s="93">
        <f t="shared" si="65"/>
        <v>0</v>
      </c>
      <c r="E91" s="93">
        <f t="shared" si="66"/>
        <v>0</v>
      </c>
      <c r="F91" s="93">
        <f t="shared" si="67"/>
        <v>0</v>
      </c>
      <c r="G91" s="206">
        <f t="shared" si="68"/>
        <v>0</v>
      </c>
      <c r="H91" s="206">
        <f t="shared" si="75"/>
        <v>0</v>
      </c>
      <c r="I91" s="206">
        <f t="shared" si="69"/>
        <v>0</v>
      </c>
      <c r="J91" s="206">
        <f t="shared" si="70"/>
        <v>0</v>
      </c>
      <c r="K91" s="206">
        <f t="shared" si="71"/>
        <v>0</v>
      </c>
      <c r="L91" s="206">
        <f t="shared" si="72"/>
        <v>0</v>
      </c>
      <c r="M91" s="206">
        <f t="shared" si="76"/>
        <v>0</v>
      </c>
      <c r="N91" s="206">
        <f t="shared" si="77"/>
        <v>0</v>
      </c>
      <c r="O91" s="364" t="str">
        <f t="shared" si="87"/>
        <v>0%</v>
      </c>
      <c r="P91" s="213">
        <f t="shared" si="85"/>
        <v>0</v>
      </c>
      <c r="Q91" s="92">
        <f t="shared" si="85"/>
        <v>0</v>
      </c>
      <c r="R91" s="92">
        <f t="shared" si="88"/>
        <v>0</v>
      </c>
      <c r="S91" s="92">
        <f t="shared" si="88"/>
        <v>0</v>
      </c>
      <c r="T91" s="92">
        <f t="shared" si="88"/>
        <v>0</v>
      </c>
      <c r="U91" s="92"/>
      <c r="AA91" s="154"/>
    </row>
    <row r="92" spans="1:27" x14ac:dyDescent="0.15">
      <c r="A92" s="81" t="s">
        <v>478</v>
      </c>
      <c r="B92" s="8">
        <f>F46</f>
        <v>9.0000000000000011E-3</v>
      </c>
      <c r="C92" s="8">
        <f>K46</f>
        <v>0</v>
      </c>
      <c r="D92" s="8">
        <f>P46</f>
        <v>0</v>
      </c>
      <c r="E92" s="8">
        <f>U46</f>
        <v>1.0666666666666668E-2</v>
      </c>
      <c r="F92" s="8">
        <f>Z46</f>
        <v>0</v>
      </c>
      <c r="G92" s="201">
        <f>AE46</f>
        <v>0</v>
      </c>
      <c r="H92" s="201">
        <f t="shared" si="75"/>
        <v>0</v>
      </c>
      <c r="I92" s="201">
        <f t="shared" si="69"/>
        <v>0</v>
      </c>
      <c r="J92" s="201">
        <f t="shared" si="70"/>
        <v>0</v>
      </c>
      <c r="K92" s="201">
        <f t="shared" si="71"/>
        <v>0</v>
      </c>
      <c r="L92" s="201">
        <f t="shared" si="72"/>
        <v>0</v>
      </c>
      <c r="M92" s="201">
        <f t="shared" si="76"/>
        <v>0</v>
      </c>
      <c r="N92" s="201">
        <f t="shared" si="77"/>
        <v>0</v>
      </c>
      <c r="O92" s="364" t="str">
        <f t="shared" si="87"/>
        <v>0%</v>
      </c>
      <c r="P92" s="213">
        <f t="shared" si="85"/>
        <v>0</v>
      </c>
      <c r="Q92" s="92">
        <f t="shared" si="85"/>
        <v>7.7992831541218643E-3</v>
      </c>
      <c r="R92" s="92">
        <f t="shared" si="88"/>
        <v>0</v>
      </c>
      <c r="S92" s="92">
        <f t="shared" si="88"/>
        <v>0</v>
      </c>
      <c r="T92" s="92">
        <f t="shared" si="88"/>
        <v>0</v>
      </c>
      <c r="U92" s="92"/>
      <c r="AA92" s="154"/>
    </row>
    <row r="93" spans="1:27" x14ac:dyDescent="0.15">
      <c r="A93" s="81" t="s">
        <v>479</v>
      </c>
      <c r="B93" s="8">
        <f>G46</f>
        <v>0</v>
      </c>
      <c r="C93" s="8">
        <f>L46</f>
        <v>0</v>
      </c>
      <c r="D93" s="8">
        <f>Q46</f>
        <v>6.6666666666666671E-3</v>
      </c>
      <c r="E93" s="8">
        <f>V46</f>
        <v>0</v>
      </c>
      <c r="F93" s="8">
        <f>AA46</f>
        <v>0</v>
      </c>
      <c r="G93" s="201">
        <f>AF46</f>
        <v>0</v>
      </c>
      <c r="H93" s="201">
        <f t="shared" si="75"/>
        <v>0</v>
      </c>
      <c r="I93" s="201">
        <f t="shared" si="69"/>
        <v>0</v>
      </c>
      <c r="J93" s="201">
        <f t="shared" si="70"/>
        <v>0</v>
      </c>
      <c r="K93" s="201">
        <f t="shared" si="71"/>
        <v>0</v>
      </c>
      <c r="L93" s="201">
        <f t="shared" si="72"/>
        <v>0</v>
      </c>
      <c r="M93" s="201">
        <f t="shared" si="76"/>
        <v>0</v>
      </c>
      <c r="N93" s="201">
        <f t="shared" si="77"/>
        <v>0</v>
      </c>
      <c r="O93" s="364" t="str">
        <f t="shared" si="87"/>
        <v>0%</v>
      </c>
      <c r="P93" s="213">
        <f t="shared" si="85"/>
        <v>0</v>
      </c>
      <c r="Q93" s="92">
        <f t="shared" si="85"/>
        <v>1.7921146953405018E-3</v>
      </c>
      <c r="R93" s="92">
        <f t="shared" si="88"/>
        <v>0</v>
      </c>
      <c r="S93" s="92">
        <f t="shared" si="88"/>
        <v>0</v>
      </c>
      <c r="T93" s="92">
        <f t="shared" si="88"/>
        <v>0</v>
      </c>
      <c r="U93" s="92"/>
      <c r="AA93" s="154"/>
    </row>
    <row r="94" spans="1:27" x14ac:dyDescent="0.15">
      <c r="O94" s="364" t="str">
        <f t="shared" ref="O94" si="89">_xlfn.IFNA(VLOOKUP(A94,$W$52:$Y$86,2,0),"0%")</f>
        <v>0%</v>
      </c>
    </row>
  </sheetData>
  <mergeCells count="33">
    <mergeCell ref="A48:K48"/>
    <mergeCell ref="A49:O49"/>
    <mergeCell ref="P49:U49"/>
    <mergeCell ref="BC4:BG4"/>
    <mergeCell ref="AN3:AR3"/>
    <mergeCell ref="AS3:AW3"/>
    <mergeCell ref="AX3:BB3"/>
    <mergeCell ref="BC3:BG3"/>
    <mergeCell ref="AX4:BB4"/>
    <mergeCell ref="E4:I4"/>
    <mergeCell ref="J4:N4"/>
    <mergeCell ref="O4:S4"/>
    <mergeCell ref="T4:X4"/>
    <mergeCell ref="Y4:AC4"/>
    <mergeCell ref="AI3:AM3"/>
    <mergeCell ref="AD4:AH4"/>
    <mergeCell ref="B2:C2"/>
    <mergeCell ref="D2:D3"/>
    <mergeCell ref="E2:M2"/>
    <mergeCell ref="E3:I3"/>
    <mergeCell ref="J3:N3"/>
    <mergeCell ref="W49:X49"/>
    <mergeCell ref="O3:S3"/>
    <mergeCell ref="T3:X3"/>
    <mergeCell ref="Y3:AC3"/>
    <mergeCell ref="AD3:AH3"/>
    <mergeCell ref="BH3:BL3"/>
    <mergeCell ref="BH4:BL4"/>
    <mergeCell ref="BM3:BQ3"/>
    <mergeCell ref="BM4:BQ4"/>
    <mergeCell ref="AI4:AM4"/>
    <mergeCell ref="AN4:AR4"/>
    <mergeCell ref="AS4:AW4"/>
  </mergeCells>
  <phoneticPr fontId="2" type="noConversion"/>
  <conditionalFormatting sqref="H21:I21">
    <cfRule type="cellIs" dxfId="9783" priority="531" operator="lessThan">
      <formula>#REF!</formula>
    </cfRule>
  </conditionalFormatting>
  <conditionalFormatting sqref="H9:I9">
    <cfRule type="cellIs" dxfId="9782" priority="533" operator="lessThan">
      <formula>#REF!</formula>
    </cfRule>
    <cfRule type="cellIs" dxfId="9781" priority="534" operator="greaterThan">
      <formula>#REF!</formula>
    </cfRule>
  </conditionalFormatting>
  <conditionalFormatting sqref="H10:I10">
    <cfRule type="cellIs" dxfId="9780" priority="532" operator="lessThan">
      <formula>#REF!</formula>
    </cfRule>
  </conditionalFormatting>
  <conditionalFormatting sqref="H11:I11">
    <cfRule type="cellIs" dxfId="9779" priority="530" operator="lessThan">
      <formula>#REF!</formula>
    </cfRule>
  </conditionalFormatting>
  <conditionalFormatting sqref="H12:I12">
    <cfRule type="cellIs" dxfId="9778" priority="529" operator="lessThan">
      <formula>#REF!</formula>
    </cfRule>
  </conditionalFormatting>
  <conditionalFormatting sqref="O17">
    <cfRule type="cellIs" dxfId="9777" priority="528" operator="greaterThan">
      <formula>#REF!</formula>
    </cfRule>
  </conditionalFormatting>
  <conditionalFormatting sqref="H20:I20">
    <cfRule type="cellIs" dxfId="9776" priority="535" operator="lessThan">
      <formula>#REF!</formula>
    </cfRule>
    <cfRule type="cellIs" dxfId="9775" priority="536" operator="lessThan">
      <formula>#REF!</formula>
    </cfRule>
  </conditionalFormatting>
  <conditionalFormatting sqref="M21">
    <cfRule type="cellIs" dxfId="9774" priority="525" operator="lessThan">
      <formula>#REF!</formula>
    </cfRule>
  </conditionalFormatting>
  <conditionalFormatting sqref="M11:N11">
    <cfRule type="cellIs" dxfId="9773" priority="524" operator="lessThan">
      <formula>#REF!</formula>
    </cfRule>
  </conditionalFormatting>
  <conditionalFormatting sqref="M12:N12">
    <cfRule type="cellIs" dxfId="9772" priority="523" operator="lessThan">
      <formula>#REF!</formula>
    </cfRule>
  </conditionalFormatting>
  <conditionalFormatting sqref="M20">
    <cfRule type="cellIs" dxfId="9771" priority="526" operator="lessThan">
      <formula>#REF!</formula>
    </cfRule>
    <cfRule type="cellIs" dxfId="9770" priority="527" operator="lessThan">
      <formula>#REF!</formula>
    </cfRule>
  </conditionalFormatting>
  <conditionalFormatting sqref="H30:I30">
    <cfRule type="cellIs" dxfId="9769" priority="512" operator="lessThan">
      <formula>#REF!</formula>
    </cfRule>
  </conditionalFormatting>
  <conditionalFormatting sqref="H29:I29">
    <cfRule type="cellIs" dxfId="9768" priority="513" operator="lessThan">
      <formula>#REF!</formula>
    </cfRule>
    <cfRule type="cellIs" dxfId="9767" priority="514" operator="lessThan">
      <formula>#REF!</formula>
    </cfRule>
  </conditionalFormatting>
  <conditionalFormatting sqref="M30">
    <cfRule type="cellIs" dxfId="9766" priority="509" operator="lessThan">
      <formula>#REF!</formula>
    </cfRule>
  </conditionalFormatting>
  <conditionalFormatting sqref="M29">
    <cfRule type="cellIs" dxfId="9765" priority="510" operator="lessThan">
      <formula>#REF!</formula>
    </cfRule>
    <cfRule type="cellIs" dxfId="9764" priority="511" operator="lessThan">
      <formula>#REF!</formula>
    </cfRule>
  </conditionalFormatting>
  <conditionalFormatting sqref="H39:I39">
    <cfRule type="cellIs" dxfId="9763" priority="506" operator="lessThan">
      <formula>#REF!</formula>
    </cfRule>
  </conditionalFormatting>
  <conditionalFormatting sqref="H38:I38">
    <cfRule type="cellIs" dxfId="9762" priority="507" operator="lessThan">
      <formula>#REF!</formula>
    </cfRule>
    <cfRule type="cellIs" dxfId="9761" priority="508" operator="lessThan">
      <formula>#REF!</formula>
    </cfRule>
  </conditionalFormatting>
  <conditionalFormatting sqref="M39">
    <cfRule type="cellIs" dxfId="9760" priority="505" operator="lessThan">
      <formula>#REF!</formula>
    </cfRule>
  </conditionalFormatting>
  <conditionalFormatting sqref="R21">
    <cfRule type="cellIs" dxfId="9759" priority="502" operator="lessThan">
      <formula>#REF!</formula>
    </cfRule>
  </conditionalFormatting>
  <conditionalFormatting sqref="R11:S11">
    <cfRule type="cellIs" dxfId="9758" priority="501" operator="lessThan">
      <formula>#REF!</formula>
    </cfRule>
  </conditionalFormatting>
  <conditionalFormatting sqref="R12:S12">
    <cfRule type="cellIs" dxfId="9757" priority="500" operator="lessThan">
      <formula>#REF!</formula>
    </cfRule>
  </conditionalFormatting>
  <conditionalFormatting sqref="R20">
    <cfRule type="cellIs" dxfId="9756" priority="503" operator="lessThan">
      <formula>#REF!</formula>
    </cfRule>
    <cfRule type="cellIs" dxfId="9755" priority="504" operator="lessThan">
      <formula>#REF!</formula>
    </cfRule>
  </conditionalFormatting>
  <conditionalFormatting sqref="R30">
    <cfRule type="cellIs" dxfId="9754" priority="497" operator="lessThan">
      <formula>#REF!</formula>
    </cfRule>
  </conditionalFormatting>
  <conditionalFormatting sqref="R29">
    <cfRule type="cellIs" dxfId="9753" priority="498" operator="lessThan">
      <formula>#REF!</formula>
    </cfRule>
    <cfRule type="cellIs" dxfId="9752" priority="499" operator="lessThan">
      <formula>#REF!</formula>
    </cfRule>
  </conditionalFormatting>
  <conditionalFormatting sqref="R39">
    <cfRule type="cellIs" dxfId="9751" priority="496" operator="lessThan">
      <formula>#REF!</formula>
    </cfRule>
  </conditionalFormatting>
  <conditionalFormatting sqref="M9:N9">
    <cfRule type="cellIs" dxfId="9750" priority="494" operator="lessThan">
      <formula>#REF!</formula>
    </cfRule>
    <cfRule type="cellIs" dxfId="9749" priority="495" operator="greaterThan">
      <formula>#REF!</formula>
    </cfRule>
  </conditionalFormatting>
  <conditionalFormatting sqref="R9:S9">
    <cfRule type="cellIs" dxfId="9748" priority="492" operator="lessThan">
      <formula>#REF!</formula>
    </cfRule>
    <cfRule type="cellIs" dxfId="9747" priority="493" operator="greaterThan">
      <formula>#REF!</formula>
    </cfRule>
  </conditionalFormatting>
  <conditionalFormatting sqref="T19 T13:T15 T17">
    <cfRule type="cellIs" dxfId="9746" priority="491" operator="greaterThan">
      <formula>#REF!</formula>
    </cfRule>
  </conditionalFormatting>
  <conditionalFormatting sqref="W21">
    <cfRule type="cellIs" dxfId="9745" priority="488" operator="lessThan">
      <formula>#REF!</formula>
    </cfRule>
  </conditionalFormatting>
  <conditionalFormatting sqref="W11:X11">
    <cfRule type="cellIs" dxfId="9744" priority="487" operator="lessThan">
      <formula>#REF!</formula>
    </cfRule>
  </conditionalFormatting>
  <conditionalFormatting sqref="W12:X12">
    <cfRule type="cellIs" dxfId="9743" priority="486" operator="lessThan">
      <formula>#REF!</formula>
    </cfRule>
  </conditionalFormatting>
  <conditionalFormatting sqref="W20">
    <cfRule type="cellIs" dxfId="9742" priority="489" operator="lessThan">
      <formula>#REF!</formula>
    </cfRule>
    <cfRule type="cellIs" dxfId="9741" priority="490" operator="lessThan">
      <formula>#REF!</formula>
    </cfRule>
  </conditionalFormatting>
  <conditionalFormatting sqref="W30">
    <cfRule type="cellIs" dxfId="9740" priority="483" operator="lessThan">
      <formula>#REF!</formula>
    </cfRule>
  </conditionalFormatting>
  <conditionalFormatting sqref="W29">
    <cfRule type="cellIs" dxfId="9739" priority="484" operator="lessThan">
      <formula>#REF!</formula>
    </cfRule>
    <cfRule type="cellIs" dxfId="9738" priority="485" operator="lessThan">
      <formula>#REF!</formula>
    </cfRule>
  </conditionalFormatting>
  <conditionalFormatting sqref="W39">
    <cfRule type="cellIs" dxfId="9737" priority="482" operator="lessThan">
      <formula>#REF!</formula>
    </cfRule>
  </conditionalFormatting>
  <conditionalFormatting sqref="W9:X9">
    <cfRule type="cellIs" dxfId="9736" priority="480" operator="lessThan">
      <formula>#REF!</formula>
    </cfRule>
    <cfRule type="cellIs" dxfId="9735" priority="481" operator="greaterThan">
      <formula>#REF!</formula>
    </cfRule>
  </conditionalFormatting>
  <conditionalFormatting sqref="Y19 Y13:Y15 Y17">
    <cfRule type="cellIs" dxfId="9734" priority="479" operator="greaterThan">
      <formula>#REF!</formula>
    </cfRule>
  </conditionalFormatting>
  <conditionalFormatting sqref="AB21">
    <cfRule type="cellIs" dxfId="9733" priority="476" operator="lessThan">
      <formula>#REF!</formula>
    </cfRule>
  </conditionalFormatting>
  <conditionalFormatting sqref="AB11:AC11">
    <cfRule type="cellIs" dxfId="9732" priority="475" operator="lessThan">
      <formula>#REF!</formula>
    </cfRule>
  </conditionalFormatting>
  <conditionalFormatting sqref="AB12:AC12">
    <cfRule type="cellIs" dxfId="9731" priority="474" operator="lessThan">
      <formula>#REF!</formula>
    </cfRule>
  </conditionalFormatting>
  <conditionalFormatting sqref="AB20">
    <cfRule type="cellIs" dxfId="9730" priority="477" operator="lessThan">
      <formula>#REF!</formula>
    </cfRule>
    <cfRule type="cellIs" dxfId="9729" priority="478" operator="lessThan">
      <formula>#REF!</formula>
    </cfRule>
  </conditionalFormatting>
  <conditionalFormatting sqref="AB30">
    <cfRule type="cellIs" dxfId="9728" priority="471" operator="lessThan">
      <formula>#REF!</formula>
    </cfRule>
  </conditionalFormatting>
  <conditionalFormatting sqref="AB29">
    <cfRule type="cellIs" dxfId="9727" priority="472" operator="lessThan">
      <formula>#REF!</formula>
    </cfRule>
    <cfRule type="cellIs" dxfId="9726" priority="473" operator="lessThan">
      <formula>#REF!</formula>
    </cfRule>
  </conditionalFormatting>
  <conditionalFormatting sqref="AB39">
    <cfRule type="cellIs" dxfId="9725" priority="470" operator="lessThan">
      <formula>#REF!</formula>
    </cfRule>
  </conditionalFormatting>
  <conditionalFormatting sqref="AB9:AC9">
    <cfRule type="cellIs" dxfId="9724" priority="468" operator="lessThan">
      <formula>#REF!</formula>
    </cfRule>
    <cfRule type="cellIs" dxfId="9723" priority="469" operator="greaterThan">
      <formula>#REF!</formula>
    </cfRule>
  </conditionalFormatting>
  <conditionalFormatting sqref="AD19 AD13:AD15 AD17">
    <cfRule type="cellIs" dxfId="9722" priority="467" operator="greaterThan">
      <formula>#REF!</formula>
    </cfRule>
  </conditionalFormatting>
  <conditionalFormatting sqref="AG21">
    <cfRule type="cellIs" dxfId="9721" priority="464" operator="lessThan">
      <formula>#REF!</formula>
    </cfRule>
  </conditionalFormatting>
  <conditionalFormatting sqref="AG11:AH11">
    <cfRule type="cellIs" dxfId="9720" priority="463" operator="lessThan">
      <formula>#REF!</formula>
    </cfRule>
  </conditionalFormatting>
  <conditionalFormatting sqref="AG12:AH12">
    <cfRule type="cellIs" dxfId="9719" priority="462" operator="lessThan">
      <formula>#REF!</formula>
    </cfRule>
  </conditionalFormatting>
  <conditionalFormatting sqref="AG20">
    <cfRule type="cellIs" dxfId="9718" priority="465" operator="lessThan">
      <formula>#REF!</formula>
    </cfRule>
    <cfRule type="cellIs" dxfId="9717" priority="466" operator="lessThan">
      <formula>#REF!</formula>
    </cfRule>
  </conditionalFormatting>
  <conditionalFormatting sqref="AG30">
    <cfRule type="cellIs" dxfId="9716" priority="459" operator="lessThan">
      <formula>#REF!</formula>
    </cfRule>
  </conditionalFormatting>
  <conditionalFormatting sqref="AG29">
    <cfRule type="cellIs" dxfId="9715" priority="460" operator="lessThan">
      <formula>#REF!</formula>
    </cfRule>
    <cfRule type="cellIs" dxfId="9714" priority="461" operator="lessThan">
      <formula>#REF!</formula>
    </cfRule>
  </conditionalFormatting>
  <conditionalFormatting sqref="AG39">
    <cfRule type="cellIs" dxfId="9713" priority="458" operator="lessThan">
      <formula>#REF!</formula>
    </cfRule>
  </conditionalFormatting>
  <conditionalFormatting sqref="AG9:AH9">
    <cfRule type="cellIs" dxfId="9712" priority="456" operator="lessThan">
      <formula>#REF!</formula>
    </cfRule>
    <cfRule type="cellIs" dxfId="9711" priority="457" operator="greaterThan">
      <formula>#REF!</formula>
    </cfRule>
  </conditionalFormatting>
  <conditionalFormatting sqref="Q14:Q15">
    <cfRule type="cellIs" dxfId="9710" priority="453" operator="greaterThan">
      <formula>#REF!</formula>
    </cfRule>
  </conditionalFormatting>
  <conditionalFormatting sqref="Q13">
    <cfRule type="cellIs" dxfId="9709" priority="452" operator="greaterThan">
      <formula>#REF!</formula>
    </cfRule>
  </conditionalFormatting>
  <conditionalFormatting sqref="P17:Q17">
    <cfRule type="cellIs" dxfId="9708" priority="454" operator="greaterThan">
      <formula>#REF!</formula>
    </cfRule>
  </conditionalFormatting>
  <conditionalFormatting sqref="U19:V19">
    <cfRule type="cellIs" dxfId="9707" priority="451" operator="greaterThan">
      <formula>#REF!</formula>
    </cfRule>
  </conditionalFormatting>
  <conditionalFormatting sqref="U14:V15">
    <cfRule type="cellIs" dxfId="9706" priority="449" operator="greaterThan">
      <formula>#REF!</formula>
    </cfRule>
  </conditionalFormatting>
  <conditionalFormatting sqref="U13:V13">
    <cfRule type="cellIs" dxfId="9705" priority="448" operator="greaterThan">
      <formula>#REF!</formula>
    </cfRule>
  </conditionalFormatting>
  <conditionalFormatting sqref="U17:V17">
    <cfRule type="cellIs" dxfId="9704" priority="450" operator="greaterThan">
      <formula>#REF!</formula>
    </cfRule>
  </conditionalFormatting>
  <conditionalFormatting sqref="Z19:AA19">
    <cfRule type="cellIs" dxfId="9703" priority="447" operator="greaterThan">
      <formula>#REF!</formula>
    </cfRule>
  </conditionalFormatting>
  <conditionalFormatting sqref="Z14:AA15">
    <cfRule type="cellIs" dxfId="9702" priority="445" operator="greaterThan">
      <formula>#REF!</formula>
    </cfRule>
  </conditionalFormatting>
  <conditionalFormatting sqref="Z13:AA13">
    <cfRule type="cellIs" dxfId="9701" priority="444" operator="greaterThan">
      <formula>#REF!</formula>
    </cfRule>
  </conditionalFormatting>
  <conditionalFormatting sqref="Z17:AA17">
    <cfRule type="cellIs" dxfId="9700" priority="446" operator="greaterThan">
      <formula>#REF!</formula>
    </cfRule>
  </conditionalFormatting>
  <conditionalFormatting sqref="AE19:AF19">
    <cfRule type="cellIs" dxfId="9699" priority="443" operator="greaterThan">
      <formula>#REF!</formula>
    </cfRule>
  </conditionalFormatting>
  <conditionalFormatting sqref="AE14:AF15">
    <cfRule type="cellIs" dxfId="9698" priority="441" operator="greaterThan">
      <formula>#REF!</formula>
    </cfRule>
  </conditionalFormatting>
  <conditionalFormatting sqref="AE13:AF13">
    <cfRule type="cellIs" dxfId="9697" priority="440" operator="greaterThan">
      <formula>#REF!</formula>
    </cfRule>
  </conditionalFormatting>
  <conditionalFormatting sqref="AE17:AF17">
    <cfRule type="cellIs" dxfId="9696" priority="442" operator="greaterThan">
      <formula>#REF!</formula>
    </cfRule>
  </conditionalFormatting>
  <conditionalFormatting sqref="M38">
    <cfRule type="cellIs" dxfId="9695" priority="437" operator="lessThan">
      <formula>#REF!</formula>
    </cfRule>
    <cfRule type="cellIs" dxfId="9694" priority="438" operator="lessThan">
      <formula>#REF!</formula>
    </cfRule>
  </conditionalFormatting>
  <conditionalFormatting sqref="R38">
    <cfRule type="cellIs" dxfId="9693" priority="435" operator="lessThan">
      <formula>#REF!</formula>
    </cfRule>
    <cfRule type="cellIs" dxfId="9692" priority="436" operator="lessThan">
      <formula>#REF!</formula>
    </cfRule>
  </conditionalFormatting>
  <conditionalFormatting sqref="W38">
    <cfRule type="cellIs" dxfId="9691" priority="433" operator="lessThan">
      <formula>#REF!</formula>
    </cfRule>
    <cfRule type="cellIs" dxfId="9690" priority="434" operator="lessThan">
      <formula>#REF!</formula>
    </cfRule>
  </conditionalFormatting>
  <conditionalFormatting sqref="AB38">
    <cfRule type="cellIs" dxfId="9689" priority="431" operator="lessThan">
      <formula>#REF!</formula>
    </cfRule>
    <cfRule type="cellIs" dxfId="9688" priority="432" operator="lessThan">
      <formula>#REF!</formula>
    </cfRule>
  </conditionalFormatting>
  <conditionalFormatting sqref="AG38">
    <cfRule type="cellIs" dxfId="9687" priority="429" operator="lessThan">
      <formula>#REF!</formula>
    </cfRule>
    <cfRule type="cellIs" dxfId="9686" priority="430" operator="lessThan">
      <formula>#REF!</formula>
    </cfRule>
  </conditionalFormatting>
  <conditionalFormatting sqref="N10">
    <cfRule type="cellIs" dxfId="9685" priority="428" operator="lessThan">
      <formula>#REF!</formula>
    </cfRule>
  </conditionalFormatting>
  <conditionalFormatting sqref="S10">
    <cfRule type="cellIs" dxfId="9684" priority="427" operator="lessThan">
      <formula>#REF!</formula>
    </cfRule>
  </conditionalFormatting>
  <conditionalFormatting sqref="X10">
    <cfRule type="cellIs" dxfId="9683" priority="426" operator="lessThan">
      <formula>#REF!</formula>
    </cfRule>
  </conditionalFormatting>
  <conditionalFormatting sqref="AC10">
    <cfRule type="cellIs" dxfId="9682" priority="425" operator="lessThan">
      <formula>#REF!</formula>
    </cfRule>
  </conditionalFormatting>
  <conditionalFormatting sqref="AH10">
    <cfRule type="cellIs" dxfId="9681" priority="424" operator="lessThan">
      <formula>#REF!</formula>
    </cfRule>
  </conditionalFormatting>
  <conditionalFormatting sqref="AI19 AI13:AI15 AI17">
    <cfRule type="cellIs" dxfId="9680" priority="423" operator="greaterThan">
      <formula>#REF!</formula>
    </cfRule>
  </conditionalFormatting>
  <conditionalFormatting sqref="AL21">
    <cfRule type="cellIs" dxfId="9679" priority="420" operator="lessThan">
      <formula>#REF!</formula>
    </cfRule>
  </conditionalFormatting>
  <conditionalFormatting sqref="AL11:AM11">
    <cfRule type="cellIs" dxfId="9678" priority="419" operator="lessThan">
      <formula>#REF!</formula>
    </cfRule>
  </conditionalFormatting>
  <conditionalFormatting sqref="AL12:AM12">
    <cfRule type="cellIs" dxfId="9677" priority="418" operator="lessThan">
      <formula>#REF!</formula>
    </cfRule>
  </conditionalFormatting>
  <conditionalFormatting sqref="AL20">
    <cfRule type="cellIs" dxfId="9676" priority="421" operator="lessThan">
      <formula>#REF!</formula>
    </cfRule>
    <cfRule type="cellIs" dxfId="9675" priority="422" operator="lessThan">
      <formula>#REF!</formula>
    </cfRule>
  </conditionalFormatting>
  <conditionalFormatting sqref="AL30">
    <cfRule type="cellIs" dxfId="9674" priority="415" operator="lessThan">
      <formula>#REF!</formula>
    </cfRule>
  </conditionalFormatting>
  <conditionalFormatting sqref="AL29">
    <cfRule type="cellIs" dxfId="9673" priority="416" operator="lessThan">
      <formula>#REF!</formula>
    </cfRule>
    <cfRule type="cellIs" dxfId="9672" priority="417" operator="lessThan">
      <formula>#REF!</formula>
    </cfRule>
  </conditionalFormatting>
  <conditionalFormatting sqref="AL39">
    <cfRule type="cellIs" dxfId="9671" priority="414" operator="lessThan">
      <formula>#REF!</formula>
    </cfRule>
  </conditionalFormatting>
  <conditionalFormatting sqref="AL9:AM9">
    <cfRule type="cellIs" dxfId="9670" priority="412" operator="lessThan">
      <formula>#REF!</formula>
    </cfRule>
    <cfRule type="cellIs" dxfId="9669" priority="413" operator="greaterThan">
      <formula>#REF!</formula>
    </cfRule>
  </conditionalFormatting>
  <conditionalFormatting sqref="AJ19:AK19">
    <cfRule type="cellIs" dxfId="9668" priority="411" operator="greaterThan">
      <formula>#REF!</formula>
    </cfRule>
  </conditionalFormatting>
  <conditionalFormatting sqref="AJ14:AK15">
    <cfRule type="cellIs" dxfId="9667" priority="409" operator="greaterThan">
      <formula>#REF!</formula>
    </cfRule>
  </conditionalFormatting>
  <conditionalFormatting sqref="AJ13:AK13">
    <cfRule type="cellIs" dxfId="9666" priority="408" operator="greaterThan">
      <formula>#REF!</formula>
    </cfRule>
  </conditionalFormatting>
  <conditionalFormatting sqref="AJ17:AK17">
    <cfRule type="cellIs" dxfId="9665" priority="410" operator="greaterThan">
      <formula>#REF!</formula>
    </cfRule>
  </conditionalFormatting>
  <conditionalFormatting sqref="AL38">
    <cfRule type="cellIs" dxfId="9664" priority="406" operator="lessThan">
      <formula>#REF!</formula>
    </cfRule>
    <cfRule type="cellIs" dxfId="9663" priority="407" operator="lessThan">
      <formula>#REF!</formula>
    </cfRule>
  </conditionalFormatting>
  <conditionalFormatting sqref="AM10">
    <cfRule type="cellIs" dxfId="9662" priority="405" operator="lessThan">
      <formula>#REF!</formula>
    </cfRule>
  </conditionalFormatting>
  <conditionalFormatting sqref="AN19 AN13:AN15 AN17">
    <cfRule type="cellIs" dxfId="9661" priority="404" operator="greaterThan">
      <formula>#REF!</formula>
    </cfRule>
  </conditionalFormatting>
  <conditionalFormatting sqref="AQ21">
    <cfRule type="cellIs" dxfId="9660" priority="401" operator="lessThan">
      <formula>#REF!</formula>
    </cfRule>
  </conditionalFormatting>
  <conditionalFormatting sqref="AQ11:AR11">
    <cfRule type="cellIs" dxfId="9659" priority="400" operator="lessThan">
      <formula>#REF!</formula>
    </cfRule>
  </conditionalFormatting>
  <conditionalFormatting sqref="AQ12:AR12">
    <cfRule type="cellIs" dxfId="9658" priority="399" operator="lessThan">
      <formula>#REF!</formula>
    </cfRule>
  </conditionalFormatting>
  <conditionalFormatting sqref="AQ20">
    <cfRule type="cellIs" dxfId="9657" priority="402" operator="lessThan">
      <formula>#REF!</formula>
    </cfRule>
    <cfRule type="cellIs" dxfId="9656" priority="403" operator="lessThan">
      <formula>#REF!</formula>
    </cfRule>
  </conditionalFormatting>
  <conditionalFormatting sqref="AQ30">
    <cfRule type="cellIs" dxfId="9655" priority="396" operator="lessThan">
      <formula>#REF!</formula>
    </cfRule>
  </conditionalFormatting>
  <conditionalFormatting sqref="AQ29">
    <cfRule type="cellIs" dxfId="9654" priority="397" operator="lessThan">
      <formula>#REF!</formula>
    </cfRule>
    <cfRule type="cellIs" dxfId="9653" priority="398" operator="lessThan">
      <formula>#REF!</formula>
    </cfRule>
  </conditionalFormatting>
  <conditionalFormatting sqref="AQ39">
    <cfRule type="cellIs" dxfId="9652" priority="395" operator="lessThan">
      <formula>#REF!</formula>
    </cfRule>
  </conditionalFormatting>
  <conditionalFormatting sqref="AQ9:AR9">
    <cfRule type="cellIs" dxfId="9651" priority="393" operator="lessThan">
      <formula>#REF!</formula>
    </cfRule>
    <cfRule type="cellIs" dxfId="9650" priority="394" operator="greaterThan">
      <formula>#REF!</formula>
    </cfRule>
  </conditionalFormatting>
  <conditionalFormatting sqref="AO19:AP19">
    <cfRule type="cellIs" dxfId="9649" priority="392" operator="greaterThan">
      <formula>#REF!</formula>
    </cfRule>
  </conditionalFormatting>
  <conditionalFormatting sqref="AO14:AP15">
    <cfRule type="cellIs" dxfId="9648" priority="390" operator="greaterThan">
      <formula>#REF!</formula>
    </cfRule>
  </conditionalFormatting>
  <conditionalFormatting sqref="AO13:AP13">
    <cfRule type="cellIs" dxfId="9647" priority="389" operator="greaterThan">
      <formula>#REF!</formula>
    </cfRule>
  </conditionalFormatting>
  <conditionalFormatting sqref="AO17:AP17">
    <cfRule type="cellIs" dxfId="9646" priority="391" operator="greaterThan">
      <formula>#REF!</formula>
    </cfRule>
  </conditionalFormatting>
  <conditionalFormatting sqref="AQ38">
    <cfRule type="cellIs" dxfId="9645" priority="387" operator="lessThan">
      <formula>#REF!</formula>
    </cfRule>
    <cfRule type="cellIs" dxfId="9644" priority="388" operator="lessThan">
      <formula>#REF!</formula>
    </cfRule>
  </conditionalFormatting>
  <conditionalFormatting sqref="AR10">
    <cfRule type="cellIs" dxfId="9643" priority="386" operator="lessThan">
      <formula>#REF!</formula>
    </cfRule>
  </conditionalFormatting>
  <conditionalFormatting sqref="AS19 AS13:AS15 AS17">
    <cfRule type="cellIs" dxfId="9642" priority="385" operator="greaterThan">
      <formula>#REF!</formula>
    </cfRule>
  </conditionalFormatting>
  <conditionalFormatting sqref="AV21">
    <cfRule type="cellIs" dxfId="9641" priority="382" operator="lessThan">
      <formula>#REF!</formula>
    </cfRule>
  </conditionalFormatting>
  <conditionalFormatting sqref="AV11:AW11">
    <cfRule type="cellIs" dxfId="9640" priority="381" operator="lessThan">
      <formula>#REF!</formula>
    </cfRule>
  </conditionalFormatting>
  <conditionalFormatting sqref="AV12:AW12">
    <cfRule type="cellIs" dxfId="9639" priority="380" operator="lessThan">
      <formula>#REF!</formula>
    </cfRule>
  </conditionalFormatting>
  <conditionalFormatting sqref="AV20">
    <cfRule type="cellIs" dxfId="9638" priority="383" operator="lessThan">
      <formula>#REF!</formula>
    </cfRule>
    <cfRule type="cellIs" dxfId="9637" priority="384" operator="lessThan">
      <formula>#REF!</formula>
    </cfRule>
  </conditionalFormatting>
  <conditionalFormatting sqref="AV30">
    <cfRule type="cellIs" dxfId="9636" priority="377" operator="lessThan">
      <formula>#REF!</formula>
    </cfRule>
  </conditionalFormatting>
  <conditionalFormatting sqref="AV29">
    <cfRule type="cellIs" dxfId="9635" priority="378" operator="lessThan">
      <formula>#REF!</formula>
    </cfRule>
    <cfRule type="cellIs" dxfId="9634" priority="379" operator="lessThan">
      <formula>#REF!</formula>
    </cfRule>
  </conditionalFormatting>
  <conditionalFormatting sqref="AV39">
    <cfRule type="cellIs" dxfId="9633" priority="376" operator="lessThan">
      <formula>#REF!</formula>
    </cfRule>
  </conditionalFormatting>
  <conditionalFormatting sqref="AV9:AW9">
    <cfRule type="cellIs" dxfId="9632" priority="374" operator="lessThan">
      <formula>#REF!</formula>
    </cfRule>
    <cfRule type="cellIs" dxfId="9631" priority="375" operator="greaterThan">
      <formula>#REF!</formula>
    </cfRule>
  </conditionalFormatting>
  <conditionalFormatting sqref="AT19:AU19">
    <cfRule type="cellIs" dxfId="9630" priority="373" operator="greaterThan">
      <formula>#REF!</formula>
    </cfRule>
  </conditionalFormatting>
  <conditionalFormatting sqref="AT14:AU15">
    <cfRule type="cellIs" dxfId="9629" priority="371" operator="greaterThan">
      <formula>#REF!</formula>
    </cfRule>
  </conditionalFormatting>
  <conditionalFormatting sqref="AT13:AU13">
    <cfRule type="cellIs" dxfId="9628" priority="370" operator="greaterThan">
      <formula>#REF!</formula>
    </cfRule>
  </conditionalFormatting>
  <conditionalFormatting sqref="AT17:AU17">
    <cfRule type="cellIs" dxfId="9627" priority="372" operator="greaterThan">
      <formula>#REF!</formula>
    </cfRule>
  </conditionalFormatting>
  <conditionalFormatting sqref="AV38">
    <cfRule type="cellIs" dxfId="9626" priority="368" operator="lessThan">
      <formula>#REF!</formula>
    </cfRule>
    <cfRule type="cellIs" dxfId="9625" priority="369" operator="lessThan">
      <formula>#REF!</formula>
    </cfRule>
  </conditionalFormatting>
  <conditionalFormatting sqref="AW10">
    <cfRule type="cellIs" dxfId="9624" priority="367" operator="lessThan">
      <formula>#REF!</formula>
    </cfRule>
  </conditionalFormatting>
  <conditionalFormatting sqref="AX19 AX13:AX15 AX17">
    <cfRule type="cellIs" dxfId="9623" priority="366" operator="greaterThan">
      <formula>#REF!</formula>
    </cfRule>
  </conditionalFormatting>
  <conditionalFormatting sqref="BA21">
    <cfRule type="cellIs" dxfId="9622" priority="363" operator="lessThan">
      <formula>#REF!</formula>
    </cfRule>
  </conditionalFormatting>
  <conditionalFormatting sqref="BA11:BB11">
    <cfRule type="cellIs" dxfId="9621" priority="362" operator="lessThan">
      <formula>#REF!</formula>
    </cfRule>
  </conditionalFormatting>
  <conditionalFormatting sqref="BA12:BB12">
    <cfRule type="cellIs" dxfId="9620" priority="361" operator="lessThan">
      <formula>#REF!</formula>
    </cfRule>
  </conditionalFormatting>
  <conditionalFormatting sqref="BA20">
    <cfRule type="cellIs" dxfId="9619" priority="364" operator="lessThan">
      <formula>#REF!</formula>
    </cfRule>
    <cfRule type="cellIs" dxfId="9618" priority="365" operator="lessThan">
      <formula>#REF!</formula>
    </cfRule>
  </conditionalFormatting>
  <conditionalFormatting sqref="BA30">
    <cfRule type="cellIs" dxfId="9617" priority="358" operator="lessThan">
      <formula>#REF!</formula>
    </cfRule>
  </conditionalFormatting>
  <conditionalFormatting sqref="BA29">
    <cfRule type="cellIs" dxfId="9616" priority="359" operator="lessThan">
      <formula>#REF!</formula>
    </cfRule>
    <cfRule type="cellIs" dxfId="9615" priority="360" operator="lessThan">
      <formula>#REF!</formula>
    </cfRule>
  </conditionalFormatting>
  <conditionalFormatting sqref="BA39">
    <cfRule type="cellIs" dxfId="9614" priority="357" operator="lessThan">
      <formula>#REF!</formula>
    </cfRule>
  </conditionalFormatting>
  <conditionalFormatting sqref="BA9:BB9">
    <cfRule type="cellIs" dxfId="9613" priority="355" operator="lessThan">
      <formula>#REF!</formula>
    </cfRule>
    <cfRule type="cellIs" dxfId="9612" priority="356" operator="greaterThan">
      <formula>#REF!</formula>
    </cfRule>
  </conditionalFormatting>
  <conditionalFormatting sqref="AY19:AZ19">
    <cfRule type="cellIs" dxfId="9611" priority="354" operator="greaterThan">
      <formula>#REF!</formula>
    </cfRule>
  </conditionalFormatting>
  <conditionalFormatting sqref="AY14:AZ15">
    <cfRule type="cellIs" dxfId="9610" priority="352" operator="greaterThan">
      <formula>#REF!</formula>
    </cfRule>
  </conditionalFormatting>
  <conditionalFormatting sqref="AY13:AZ13">
    <cfRule type="cellIs" dxfId="9609" priority="351" operator="greaterThan">
      <formula>#REF!</formula>
    </cfRule>
  </conditionalFormatting>
  <conditionalFormatting sqref="AY17:AZ17">
    <cfRule type="cellIs" dxfId="9608" priority="353" operator="greaterThan">
      <formula>#REF!</formula>
    </cfRule>
  </conditionalFormatting>
  <conditionalFormatting sqref="BA38">
    <cfRule type="cellIs" dxfId="9607" priority="349" operator="lessThan">
      <formula>#REF!</formula>
    </cfRule>
    <cfRule type="cellIs" dxfId="9606" priority="350" operator="lessThan">
      <formula>#REF!</formula>
    </cfRule>
  </conditionalFormatting>
  <conditionalFormatting sqref="BB10">
    <cfRule type="cellIs" dxfId="9605" priority="348" operator="lessThan">
      <formula>#REF!</formula>
    </cfRule>
  </conditionalFormatting>
  <conditionalFormatting sqref="BC19 BC13:BC15 BC17">
    <cfRule type="cellIs" dxfId="9604" priority="252" operator="greaterThan">
      <formula>#REF!</formula>
    </cfRule>
  </conditionalFormatting>
  <conditionalFormatting sqref="BF21">
    <cfRule type="cellIs" dxfId="9603" priority="249" operator="lessThan">
      <formula>#REF!</formula>
    </cfRule>
  </conditionalFormatting>
  <conditionalFormatting sqref="BF11">
    <cfRule type="cellIs" dxfId="9602" priority="248" operator="lessThan">
      <formula>#REF!</formula>
    </cfRule>
  </conditionalFormatting>
  <conditionalFormatting sqref="BF12">
    <cfRule type="cellIs" dxfId="9601" priority="247" operator="lessThan">
      <formula>#REF!</formula>
    </cfRule>
  </conditionalFormatting>
  <conditionalFormatting sqref="BF20">
    <cfRule type="cellIs" dxfId="9600" priority="250" operator="lessThan">
      <formula>#REF!</formula>
    </cfRule>
    <cfRule type="cellIs" dxfId="9599" priority="251" operator="lessThan">
      <formula>#REF!</formula>
    </cfRule>
  </conditionalFormatting>
  <conditionalFormatting sqref="BF30">
    <cfRule type="cellIs" dxfId="9598" priority="244" operator="lessThan">
      <formula>#REF!</formula>
    </cfRule>
  </conditionalFormatting>
  <conditionalFormatting sqref="BF29">
    <cfRule type="cellIs" dxfId="9597" priority="245" operator="lessThan">
      <formula>#REF!</formula>
    </cfRule>
    <cfRule type="cellIs" dxfId="9596" priority="246" operator="lessThan">
      <formula>#REF!</formula>
    </cfRule>
  </conditionalFormatting>
  <conditionalFormatting sqref="BF39">
    <cfRule type="cellIs" dxfId="9595" priority="243" operator="lessThan">
      <formula>#REF!</formula>
    </cfRule>
  </conditionalFormatting>
  <conditionalFormatting sqref="BF9">
    <cfRule type="cellIs" dxfId="9594" priority="241" operator="lessThan">
      <formula>#REF!</formula>
    </cfRule>
    <cfRule type="cellIs" dxfId="9593" priority="242" operator="greaterThan">
      <formula>#REF!</formula>
    </cfRule>
  </conditionalFormatting>
  <conditionalFormatting sqref="BD19:BE19">
    <cfRule type="cellIs" dxfId="9592" priority="240" operator="greaterThan">
      <formula>#REF!</formula>
    </cfRule>
  </conditionalFormatting>
  <conditionalFormatting sqref="BD14:BE15">
    <cfRule type="cellIs" dxfId="9591" priority="238" operator="greaterThan">
      <formula>#REF!</formula>
    </cfRule>
  </conditionalFormatting>
  <conditionalFormatting sqref="BD13:BE13">
    <cfRule type="cellIs" dxfId="9590" priority="237" operator="greaterThan">
      <formula>#REF!</formula>
    </cfRule>
  </conditionalFormatting>
  <conditionalFormatting sqref="BD17:BE17">
    <cfRule type="cellIs" dxfId="9589" priority="239" operator="greaterThan">
      <formula>#REF!</formula>
    </cfRule>
  </conditionalFormatting>
  <conditionalFormatting sqref="BF38">
    <cfRule type="cellIs" dxfId="9588" priority="235" operator="lessThan">
      <formula>#REF!</formula>
    </cfRule>
    <cfRule type="cellIs" dxfId="9587" priority="236" operator="lessThan">
      <formula>#REF!</formula>
    </cfRule>
  </conditionalFormatting>
  <conditionalFormatting sqref="G19">
    <cfRule type="cellIs" dxfId="9586" priority="233" operator="greaterThan">
      <formula>#REF!</formula>
    </cfRule>
  </conditionalFormatting>
  <conditionalFormatting sqref="G17">
    <cfRule type="cellIs" dxfId="9585" priority="232" operator="greaterThan">
      <formula>#REF!</formula>
    </cfRule>
  </conditionalFormatting>
  <conditionalFormatting sqref="E19:F19">
    <cfRule type="cellIs" dxfId="9584" priority="227" operator="greaterThan">
      <formula>#REF!</formula>
    </cfRule>
  </conditionalFormatting>
  <conditionalFormatting sqref="E17:F17">
    <cfRule type="cellIs" dxfId="9583" priority="226" operator="greaterThan">
      <formula>#REF!</formula>
    </cfRule>
  </conditionalFormatting>
  <conditionalFormatting sqref="BG11">
    <cfRule type="cellIs" dxfId="9582" priority="220" operator="lessThan">
      <formula>#REF!</formula>
    </cfRule>
  </conditionalFormatting>
  <conditionalFormatting sqref="BG12">
    <cfRule type="cellIs" dxfId="9581" priority="219" operator="lessThan">
      <formula>#REF!</formula>
    </cfRule>
  </conditionalFormatting>
  <conditionalFormatting sqref="BG9">
    <cfRule type="cellIs" dxfId="9580" priority="213" operator="lessThan">
      <formula>#REF!</formula>
    </cfRule>
    <cfRule type="cellIs" dxfId="9579" priority="214" operator="greaterThan">
      <formula>#REF!</formula>
    </cfRule>
  </conditionalFormatting>
  <conditionalFormatting sqref="BG10">
    <cfRule type="cellIs" dxfId="9578" priority="210" operator="lessThan">
      <formula>#REF!</formula>
    </cfRule>
  </conditionalFormatting>
  <conditionalFormatting sqref="N21">
    <cfRule type="cellIs" dxfId="9577" priority="207" operator="lessThan">
      <formula>#REF!</formula>
    </cfRule>
  </conditionalFormatting>
  <conditionalFormatting sqref="N20">
    <cfRule type="cellIs" dxfId="9576" priority="208" operator="lessThan">
      <formula>#REF!</formula>
    </cfRule>
    <cfRule type="cellIs" dxfId="9575" priority="209" operator="lessThan">
      <formula>#REF!</formula>
    </cfRule>
  </conditionalFormatting>
  <conditionalFormatting sqref="N30">
    <cfRule type="cellIs" dxfId="9574" priority="204" operator="lessThan">
      <formula>#REF!</formula>
    </cfRule>
  </conditionalFormatting>
  <conditionalFormatting sqref="N29">
    <cfRule type="cellIs" dxfId="9573" priority="205" operator="lessThan">
      <formula>#REF!</formula>
    </cfRule>
    <cfRule type="cellIs" dxfId="9572" priority="206" operator="lessThan">
      <formula>#REF!</formula>
    </cfRule>
  </conditionalFormatting>
  <conditionalFormatting sqref="N39">
    <cfRule type="cellIs" dxfId="9571" priority="201" operator="lessThan">
      <formula>#REF!</formula>
    </cfRule>
  </conditionalFormatting>
  <conditionalFormatting sqref="N38">
    <cfRule type="cellIs" dxfId="9570" priority="202" operator="lessThan">
      <formula>#REF!</formula>
    </cfRule>
    <cfRule type="cellIs" dxfId="9569" priority="203" operator="lessThan">
      <formula>#REF!</formula>
    </cfRule>
  </conditionalFormatting>
  <conditionalFormatting sqref="S21">
    <cfRule type="cellIs" dxfId="9568" priority="198" operator="lessThan">
      <formula>#REF!</formula>
    </cfRule>
  </conditionalFormatting>
  <conditionalFormatting sqref="S20">
    <cfRule type="cellIs" dxfId="9567" priority="199" operator="lessThan">
      <formula>#REF!</formula>
    </cfRule>
    <cfRule type="cellIs" dxfId="9566" priority="200" operator="lessThan">
      <formula>#REF!</formula>
    </cfRule>
  </conditionalFormatting>
  <conditionalFormatting sqref="S30">
    <cfRule type="cellIs" dxfId="9565" priority="195" operator="lessThan">
      <formula>#REF!</formula>
    </cfRule>
  </conditionalFormatting>
  <conditionalFormatting sqref="S29">
    <cfRule type="cellIs" dxfId="9564" priority="196" operator="lessThan">
      <formula>#REF!</formula>
    </cfRule>
    <cfRule type="cellIs" dxfId="9563" priority="197" operator="lessThan">
      <formula>#REF!</formula>
    </cfRule>
  </conditionalFormatting>
  <conditionalFormatting sqref="S39">
    <cfRule type="cellIs" dxfId="9562" priority="192" operator="lessThan">
      <formula>#REF!</formula>
    </cfRule>
  </conditionalFormatting>
  <conditionalFormatting sqref="S38">
    <cfRule type="cellIs" dxfId="9561" priority="193" operator="lessThan">
      <formula>#REF!</formula>
    </cfRule>
    <cfRule type="cellIs" dxfId="9560" priority="194" operator="lessThan">
      <formula>#REF!</formula>
    </cfRule>
  </conditionalFormatting>
  <conditionalFormatting sqref="X21">
    <cfRule type="cellIs" dxfId="9559" priority="189" operator="lessThan">
      <formula>#REF!</formula>
    </cfRule>
  </conditionalFormatting>
  <conditionalFormatting sqref="X20">
    <cfRule type="cellIs" dxfId="9558" priority="190" operator="lessThan">
      <formula>#REF!</formula>
    </cfRule>
    <cfRule type="cellIs" dxfId="9557" priority="191" operator="lessThan">
      <formula>#REF!</formula>
    </cfRule>
  </conditionalFormatting>
  <conditionalFormatting sqref="X30">
    <cfRule type="cellIs" dxfId="9556" priority="186" operator="lessThan">
      <formula>#REF!</formula>
    </cfRule>
  </conditionalFormatting>
  <conditionalFormatting sqref="X29">
    <cfRule type="cellIs" dxfId="9555" priority="187" operator="lessThan">
      <formula>#REF!</formula>
    </cfRule>
    <cfRule type="cellIs" dxfId="9554" priority="188" operator="lessThan">
      <formula>#REF!</formula>
    </cfRule>
  </conditionalFormatting>
  <conditionalFormatting sqref="X39">
    <cfRule type="cellIs" dxfId="9553" priority="183" operator="lessThan">
      <formula>#REF!</formula>
    </cfRule>
  </conditionalFormatting>
  <conditionalFormatting sqref="X38">
    <cfRule type="cellIs" dxfId="9552" priority="184" operator="lessThan">
      <formula>#REF!</formula>
    </cfRule>
    <cfRule type="cellIs" dxfId="9551" priority="185" operator="lessThan">
      <formula>#REF!</formula>
    </cfRule>
  </conditionalFormatting>
  <conditionalFormatting sqref="AC21">
    <cfRule type="cellIs" dxfId="9550" priority="180" operator="lessThan">
      <formula>#REF!</formula>
    </cfRule>
  </conditionalFormatting>
  <conditionalFormatting sqref="AC20">
    <cfRule type="cellIs" dxfId="9549" priority="181" operator="lessThan">
      <formula>#REF!</formula>
    </cfRule>
    <cfRule type="cellIs" dxfId="9548" priority="182" operator="lessThan">
      <formula>#REF!</formula>
    </cfRule>
  </conditionalFormatting>
  <conditionalFormatting sqref="AC30">
    <cfRule type="cellIs" dxfId="9547" priority="177" operator="lessThan">
      <formula>#REF!</formula>
    </cfRule>
  </conditionalFormatting>
  <conditionalFormatting sqref="AC29">
    <cfRule type="cellIs" dxfId="9546" priority="178" operator="lessThan">
      <formula>#REF!</formula>
    </cfRule>
    <cfRule type="cellIs" dxfId="9545" priority="179" operator="lessThan">
      <formula>#REF!</formula>
    </cfRule>
  </conditionalFormatting>
  <conditionalFormatting sqref="AC39">
    <cfRule type="cellIs" dxfId="9544" priority="174" operator="lessThan">
      <formula>#REF!</formula>
    </cfRule>
  </conditionalFormatting>
  <conditionalFormatting sqref="AC38">
    <cfRule type="cellIs" dxfId="9543" priority="175" operator="lessThan">
      <formula>#REF!</formula>
    </cfRule>
    <cfRule type="cellIs" dxfId="9542" priority="176" operator="lessThan">
      <formula>#REF!</formula>
    </cfRule>
  </conditionalFormatting>
  <conditionalFormatting sqref="AH21">
    <cfRule type="cellIs" dxfId="9541" priority="171" operator="lessThan">
      <formula>#REF!</formula>
    </cfRule>
  </conditionalFormatting>
  <conditionalFormatting sqref="AH20">
    <cfRule type="cellIs" dxfId="9540" priority="172" operator="lessThan">
      <formula>#REF!</formula>
    </cfRule>
    <cfRule type="cellIs" dxfId="9539" priority="173" operator="lessThan">
      <formula>#REF!</formula>
    </cfRule>
  </conditionalFormatting>
  <conditionalFormatting sqref="AH30">
    <cfRule type="cellIs" dxfId="9538" priority="168" operator="lessThan">
      <formula>#REF!</formula>
    </cfRule>
  </conditionalFormatting>
  <conditionalFormatting sqref="AH29">
    <cfRule type="cellIs" dxfId="9537" priority="169" operator="lessThan">
      <formula>#REF!</formula>
    </cfRule>
    <cfRule type="cellIs" dxfId="9536" priority="170" operator="lessThan">
      <formula>#REF!</formula>
    </cfRule>
  </conditionalFormatting>
  <conditionalFormatting sqref="AH39">
    <cfRule type="cellIs" dxfId="9535" priority="165" operator="lessThan">
      <formula>#REF!</formula>
    </cfRule>
  </conditionalFormatting>
  <conditionalFormatting sqref="AH38">
    <cfRule type="cellIs" dxfId="9534" priority="166" operator="lessThan">
      <formula>#REF!</formula>
    </cfRule>
    <cfRule type="cellIs" dxfId="9533" priority="167" operator="lessThan">
      <formula>#REF!</formula>
    </cfRule>
  </conditionalFormatting>
  <conditionalFormatting sqref="AM21">
    <cfRule type="cellIs" dxfId="9532" priority="162" operator="lessThan">
      <formula>#REF!</formula>
    </cfRule>
  </conditionalFormatting>
  <conditionalFormatting sqref="AM20">
    <cfRule type="cellIs" dxfId="9531" priority="163" operator="lessThan">
      <formula>#REF!</formula>
    </cfRule>
    <cfRule type="cellIs" dxfId="9530" priority="164" operator="lessThan">
      <formula>#REF!</formula>
    </cfRule>
  </conditionalFormatting>
  <conditionalFormatting sqref="AM30">
    <cfRule type="cellIs" dxfId="9529" priority="159" operator="lessThan">
      <formula>#REF!</formula>
    </cfRule>
  </conditionalFormatting>
  <conditionalFormatting sqref="AM29">
    <cfRule type="cellIs" dxfId="9528" priority="160" operator="lessThan">
      <formula>#REF!</formula>
    </cfRule>
    <cfRule type="cellIs" dxfId="9527" priority="161" operator="lessThan">
      <formula>#REF!</formula>
    </cfRule>
  </conditionalFormatting>
  <conditionalFormatting sqref="AM39">
    <cfRule type="cellIs" dxfId="9526" priority="156" operator="lessThan">
      <formula>#REF!</formula>
    </cfRule>
  </conditionalFormatting>
  <conditionalFormatting sqref="AM38">
    <cfRule type="cellIs" dxfId="9525" priority="157" operator="lessThan">
      <formula>#REF!</formula>
    </cfRule>
    <cfRule type="cellIs" dxfId="9524" priority="158" operator="lessThan">
      <formula>#REF!</formula>
    </cfRule>
  </conditionalFormatting>
  <conditionalFormatting sqref="AR21">
    <cfRule type="cellIs" dxfId="9523" priority="153" operator="lessThan">
      <formula>#REF!</formula>
    </cfRule>
  </conditionalFormatting>
  <conditionalFormatting sqref="AR20">
    <cfRule type="cellIs" dxfId="9522" priority="154" operator="lessThan">
      <formula>#REF!</formula>
    </cfRule>
    <cfRule type="cellIs" dxfId="9521" priority="155" operator="lessThan">
      <formula>#REF!</formula>
    </cfRule>
  </conditionalFormatting>
  <conditionalFormatting sqref="AR30">
    <cfRule type="cellIs" dxfId="9520" priority="150" operator="lessThan">
      <formula>#REF!</formula>
    </cfRule>
  </conditionalFormatting>
  <conditionalFormatting sqref="AR29">
    <cfRule type="cellIs" dxfId="9519" priority="151" operator="lessThan">
      <formula>#REF!</formula>
    </cfRule>
    <cfRule type="cellIs" dxfId="9518" priority="152" operator="lessThan">
      <formula>#REF!</formula>
    </cfRule>
  </conditionalFormatting>
  <conditionalFormatting sqref="AR39">
    <cfRule type="cellIs" dxfId="9517" priority="147" operator="lessThan">
      <formula>#REF!</formula>
    </cfRule>
  </conditionalFormatting>
  <conditionalFormatting sqref="AR38">
    <cfRule type="cellIs" dxfId="9516" priority="148" operator="lessThan">
      <formula>#REF!</formula>
    </cfRule>
    <cfRule type="cellIs" dxfId="9515" priority="149" operator="lessThan">
      <formula>#REF!</formula>
    </cfRule>
  </conditionalFormatting>
  <conditionalFormatting sqref="AW21">
    <cfRule type="cellIs" dxfId="9514" priority="144" operator="lessThan">
      <formula>#REF!</formula>
    </cfRule>
  </conditionalFormatting>
  <conditionalFormatting sqref="AW20">
    <cfRule type="cellIs" dxfId="9513" priority="145" operator="lessThan">
      <formula>#REF!</formula>
    </cfRule>
    <cfRule type="cellIs" dxfId="9512" priority="146" operator="lessThan">
      <formula>#REF!</formula>
    </cfRule>
  </conditionalFormatting>
  <conditionalFormatting sqref="AW30">
    <cfRule type="cellIs" dxfId="9511" priority="141" operator="lessThan">
      <formula>#REF!</formula>
    </cfRule>
  </conditionalFormatting>
  <conditionalFormatting sqref="AW29">
    <cfRule type="cellIs" dxfId="9510" priority="142" operator="lessThan">
      <formula>#REF!</formula>
    </cfRule>
    <cfRule type="cellIs" dxfId="9509" priority="143" operator="lessThan">
      <formula>#REF!</formula>
    </cfRule>
  </conditionalFormatting>
  <conditionalFormatting sqref="AW39">
    <cfRule type="cellIs" dxfId="9508" priority="138" operator="lessThan">
      <formula>#REF!</formula>
    </cfRule>
  </conditionalFormatting>
  <conditionalFormatting sqref="AW38">
    <cfRule type="cellIs" dxfId="9507" priority="139" operator="lessThan">
      <formula>#REF!</formula>
    </cfRule>
    <cfRule type="cellIs" dxfId="9506" priority="140" operator="lessThan">
      <formula>#REF!</formula>
    </cfRule>
  </conditionalFormatting>
  <conditionalFormatting sqref="BB21">
    <cfRule type="cellIs" dxfId="9505" priority="135" operator="lessThan">
      <formula>#REF!</formula>
    </cfRule>
  </conditionalFormatting>
  <conditionalFormatting sqref="BB20">
    <cfRule type="cellIs" dxfId="9504" priority="136" operator="lessThan">
      <formula>#REF!</formula>
    </cfRule>
    <cfRule type="cellIs" dxfId="9503" priority="137" operator="lessThan">
      <formula>#REF!</formula>
    </cfRule>
  </conditionalFormatting>
  <conditionalFormatting sqref="BB30">
    <cfRule type="cellIs" dxfId="9502" priority="132" operator="lessThan">
      <formula>#REF!</formula>
    </cfRule>
  </conditionalFormatting>
  <conditionalFormatting sqref="BB29">
    <cfRule type="cellIs" dxfId="9501" priority="133" operator="lessThan">
      <formula>#REF!</formula>
    </cfRule>
    <cfRule type="cellIs" dxfId="9500" priority="134" operator="lessThan">
      <formula>#REF!</formula>
    </cfRule>
  </conditionalFormatting>
  <conditionalFormatting sqref="BB39">
    <cfRule type="cellIs" dxfId="9499" priority="129" operator="lessThan">
      <formula>#REF!</formula>
    </cfRule>
  </conditionalFormatting>
  <conditionalFormatting sqref="BB38">
    <cfRule type="cellIs" dxfId="9498" priority="130" operator="lessThan">
      <formula>#REF!</formula>
    </cfRule>
    <cfRule type="cellIs" dxfId="9497" priority="131" operator="lessThan">
      <formula>#REF!</formula>
    </cfRule>
  </conditionalFormatting>
  <conditionalFormatting sqref="BG21">
    <cfRule type="cellIs" dxfId="9496" priority="126" operator="lessThan">
      <formula>#REF!</formula>
    </cfRule>
  </conditionalFormatting>
  <conditionalFormatting sqref="BG20">
    <cfRule type="cellIs" dxfId="9495" priority="127" operator="lessThan">
      <formula>#REF!</formula>
    </cfRule>
    <cfRule type="cellIs" dxfId="9494" priority="128" operator="lessThan">
      <formula>#REF!</formula>
    </cfRule>
  </conditionalFormatting>
  <conditionalFormatting sqref="BG30">
    <cfRule type="cellIs" dxfId="9493" priority="123" operator="lessThan">
      <formula>#REF!</formula>
    </cfRule>
  </conditionalFormatting>
  <conditionalFormatting sqref="BG29">
    <cfRule type="cellIs" dxfId="9492" priority="124" operator="lessThan">
      <formula>#REF!</formula>
    </cfRule>
    <cfRule type="cellIs" dxfId="9491" priority="125" operator="lessThan">
      <formula>#REF!</formula>
    </cfRule>
  </conditionalFormatting>
  <conditionalFormatting sqref="BG39">
    <cfRule type="cellIs" dxfId="9490" priority="120" operator="lessThan">
      <formula>#REF!</formula>
    </cfRule>
  </conditionalFormatting>
  <conditionalFormatting sqref="BG38">
    <cfRule type="cellIs" dxfId="9489" priority="121" operator="lessThan">
      <formula>#REF!</formula>
    </cfRule>
    <cfRule type="cellIs" dxfId="9488" priority="122" operator="lessThan">
      <formula>#REF!</formula>
    </cfRule>
  </conditionalFormatting>
  <conditionalFormatting sqref="P13">
    <cfRule type="cellIs" dxfId="9487" priority="118" operator="greaterThan">
      <formula>#REF!</formula>
    </cfRule>
  </conditionalFormatting>
  <conditionalFormatting sqref="O13">
    <cfRule type="cellIs" dxfId="9486" priority="117" operator="greaterThan">
      <formula>#REF!</formula>
    </cfRule>
  </conditionalFormatting>
  <conditionalFormatting sqref="G13">
    <cfRule type="cellIs" dxfId="9485" priority="116" operator="greaterThan">
      <formula>#REF!</formula>
    </cfRule>
  </conditionalFormatting>
  <conditionalFormatting sqref="J14:J15 J17">
    <cfRule type="cellIs" dxfId="9484" priority="114" operator="greaterThan">
      <formula>#REF!</formula>
    </cfRule>
  </conditionalFormatting>
  <conditionalFormatting sqref="K14:L15">
    <cfRule type="cellIs" dxfId="9483" priority="111" operator="greaterThan">
      <formula>#REF!</formula>
    </cfRule>
  </conditionalFormatting>
  <conditionalFormatting sqref="L13">
    <cfRule type="cellIs" dxfId="9482" priority="110" operator="greaterThan">
      <formula>#REF!</formula>
    </cfRule>
  </conditionalFormatting>
  <conditionalFormatting sqref="K17:L17">
    <cfRule type="cellIs" dxfId="9481" priority="112" operator="greaterThan">
      <formula>#REF!</formula>
    </cfRule>
  </conditionalFormatting>
  <conditionalFormatting sqref="K13">
    <cfRule type="cellIs" dxfId="9480" priority="109" operator="greaterThan">
      <formula>#REF!</formula>
    </cfRule>
  </conditionalFormatting>
  <conditionalFormatting sqref="J13">
    <cfRule type="cellIs" dxfId="9479" priority="108" operator="greaterThan">
      <formula>#REF!</formula>
    </cfRule>
  </conditionalFormatting>
  <conditionalFormatting sqref="G14">
    <cfRule type="cellIs" dxfId="9478" priority="106" operator="greaterThan">
      <formula>#REF!</formula>
    </cfRule>
  </conditionalFormatting>
  <conditionalFormatting sqref="O14">
    <cfRule type="cellIs" dxfId="9477" priority="105" operator="greaterThan">
      <formula>#REF!</formula>
    </cfRule>
  </conditionalFormatting>
  <conditionalFormatting sqref="P14:P15">
    <cfRule type="cellIs" dxfId="9476" priority="104" operator="greaterThan">
      <formula>#REF!</formula>
    </cfRule>
  </conditionalFormatting>
  <conditionalFormatting sqref="O15">
    <cfRule type="cellIs" dxfId="9475" priority="103" operator="greaterThan">
      <formula>#REF!</formula>
    </cfRule>
  </conditionalFormatting>
  <conditionalFormatting sqref="BH19 BH13:BH15 BH17">
    <cfRule type="cellIs" dxfId="9474" priority="102" operator="greaterThan">
      <formula>#REF!</formula>
    </cfRule>
  </conditionalFormatting>
  <conditionalFormatting sqref="BK21">
    <cfRule type="cellIs" dxfId="9473" priority="99" operator="lessThan">
      <formula>#REF!</formula>
    </cfRule>
  </conditionalFormatting>
  <conditionalFormatting sqref="BK11">
    <cfRule type="cellIs" dxfId="9472" priority="98" operator="lessThan">
      <formula>#REF!</formula>
    </cfRule>
  </conditionalFormatting>
  <conditionalFormatting sqref="BK12">
    <cfRule type="cellIs" dxfId="9471" priority="97" operator="lessThan">
      <formula>#REF!</formula>
    </cfRule>
  </conditionalFormatting>
  <conditionalFormatting sqref="BK20">
    <cfRule type="cellIs" dxfId="9470" priority="100" operator="lessThan">
      <formula>#REF!</formula>
    </cfRule>
    <cfRule type="cellIs" dxfId="9469" priority="101" operator="lessThan">
      <formula>#REF!</formula>
    </cfRule>
  </conditionalFormatting>
  <conditionalFormatting sqref="BK30">
    <cfRule type="cellIs" dxfId="9468" priority="94" operator="lessThan">
      <formula>#REF!</formula>
    </cfRule>
  </conditionalFormatting>
  <conditionalFormatting sqref="BK29">
    <cfRule type="cellIs" dxfId="9467" priority="95" operator="lessThan">
      <formula>#REF!</formula>
    </cfRule>
    <cfRule type="cellIs" dxfId="9466" priority="96" operator="lessThan">
      <formula>#REF!</formula>
    </cfRule>
  </conditionalFormatting>
  <conditionalFormatting sqref="BK39">
    <cfRule type="cellIs" dxfId="9465" priority="93" operator="lessThan">
      <formula>#REF!</formula>
    </cfRule>
  </conditionalFormatting>
  <conditionalFormatting sqref="BK9">
    <cfRule type="cellIs" dxfId="9464" priority="91" operator="lessThan">
      <formula>#REF!</formula>
    </cfRule>
    <cfRule type="cellIs" dxfId="9463" priority="92" operator="greaterThan">
      <formula>#REF!</formula>
    </cfRule>
  </conditionalFormatting>
  <conditionalFormatting sqref="BI19:BJ19">
    <cfRule type="cellIs" dxfId="9462" priority="90" operator="greaterThan">
      <formula>#REF!</formula>
    </cfRule>
  </conditionalFormatting>
  <conditionalFormatting sqref="BI14:BJ15">
    <cfRule type="cellIs" dxfId="9461" priority="88" operator="greaterThan">
      <formula>#REF!</formula>
    </cfRule>
  </conditionalFormatting>
  <conditionalFormatting sqref="BI13:BJ13">
    <cfRule type="cellIs" dxfId="9460" priority="87" operator="greaterThan">
      <formula>#REF!</formula>
    </cfRule>
  </conditionalFormatting>
  <conditionalFormatting sqref="BI17:BJ17">
    <cfRule type="cellIs" dxfId="9459" priority="89" operator="greaterThan">
      <formula>#REF!</formula>
    </cfRule>
  </conditionalFormatting>
  <conditionalFormatting sqref="BK38">
    <cfRule type="cellIs" dxfId="9458" priority="85" operator="lessThan">
      <formula>#REF!</formula>
    </cfRule>
    <cfRule type="cellIs" dxfId="9457" priority="86" operator="lessThan">
      <formula>#REF!</formula>
    </cfRule>
  </conditionalFormatting>
  <conditionalFormatting sqref="BL11">
    <cfRule type="cellIs" dxfId="9456" priority="83" operator="lessThan">
      <formula>#REF!</formula>
    </cfRule>
  </conditionalFormatting>
  <conditionalFormatting sqref="BL12">
    <cfRule type="cellIs" dxfId="9455" priority="82" operator="lessThan">
      <formula>#REF!</formula>
    </cfRule>
  </conditionalFormatting>
  <conditionalFormatting sqref="BL9">
    <cfRule type="cellIs" dxfId="9454" priority="80" operator="lessThan">
      <formula>#REF!</formula>
    </cfRule>
    <cfRule type="cellIs" dxfId="9453" priority="81" operator="greaterThan">
      <formula>#REF!</formula>
    </cfRule>
  </conditionalFormatting>
  <conditionalFormatting sqref="BL10">
    <cfRule type="cellIs" dxfId="9452" priority="79" operator="lessThan">
      <formula>#REF!</formula>
    </cfRule>
  </conditionalFormatting>
  <conditionalFormatting sqref="BL21">
    <cfRule type="cellIs" dxfId="9451" priority="76" operator="lessThan">
      <formula>#REF!</formula>
    </cfRule>
  </conditionalFormatting>
  <conditionalFormatting sqref="BL20">
    <cfRule type="cellIs" dxfId="9450" priority="77" operator="lessThan">
      <formula>#REF!</formula>
    </cfRule>
    <cfRule type="cellIs" dxfId="9449" priority="78" operator="lessThan">
      <formula>#REF!</formula>
    </cfRule>
  </conditionalFormatting>
  <conditionalFormatting sqref="BL30">
    <cfRule type="cellIs" dxfId="9448" priority="73" operator="lessThan">
      <formula>#REF!</formula>
    </cfRule>
  </conditionalFormatting>
  <conditionalFormatting sqref="BL29">
    <cfRule type="cellIs" dxfId="9447" priority="74" operator="lessThan">
      <formula>#REF!</formula>
    </cfRule>
    <cfRule type="cellIs" dxfId="9446" priority="75" operator="lessThan">
      <formula>#REF!</formula>
    </cfRule>
  </conditionalFormatting>
  <conditionalFormatting sqref="BL39">
    <cfRule type="cellIs" dxfId="9445" priority="70" operator="lessThan">
      <formula>#REF!</formula>
    </cfRule>
  </conditionalFormatting>
  <conditionalFormatting sqref="BL38">
    <cfRule type="cellIs" dxfId="9444" priority="71" operator="lessThan">
      <formula>#REF!</formula>
    </cfRule>
    <cfRule type="cellIs" dxfId="9443" priority="72" operator="lessThan">
      <formula>#REF!</formula>
    </cfRule>
  </conditionalFormatting>
  <conditionalFormatting sqref="BM19 BM13:BM15 BM17">
    <cfRule type="cellIs" dxfId="9442" priority="69" operator="greaterThan">
      <formula>#REF!</formula>
    </cfRule>
  </conditionalFormatting>
  <conditionalFormatting sqref="BP21">
    <cfRule type="cellIs" dxfId="9441" priority="66" operator="lessThan">
      <formula>#REF!</formula>
    </cfRule>
  </conditionalFormatting>
  <conditionalFormatting sqref="BP11">
    <cfRule type="cellIs" dxfId="9440" priority="65" operator="lessThan">
      <formula>#REF!</formula>
    </cfRule>
  </conditionalFormatting>
  <conditionalFormatting sqref="BP12">
    <cfRule type="cellIs" dxfId="9439" priority="64" operator="lessThan">
      <formula>#REF!</formula>
    </cfRule>
  </conditionalFormatting>
  <conditionalFormatting sqref="BP20">
    <cfRule type="cellIs" dxfId="9438" priority="67" operator="lessThan">
      <formula>#REF!</formula>
    </cfRule>
    <cfRule type="cellIs" dxfId="9437" priority="68" operator="lessThan">
      <formula>#REF!</formula>
    </cfRule>
  </conditionalFormatting>
  <conditionalFormatting sqref="BP30">
    <cfRule type="cellIs" dxfId="9436" priority="61" operator="lessThan">
      <formula>#REF!</formula>
    </cfRule>
  </conditionalFormatting>
  <conditionalFormatting sqref="BP29">
    <cfRule type="cellIs" dxfId="9435" priority="62" operator="lessThan">
      <formula>#REF!</formula>
    </cfRule>
    <cfRule type="cellIs" dxfId="9434" priority="63" operator="lessThan">
      <formula>#REF!</formula>
    </cfRule>
  </conditionalFormatting>
  <conditionalFormatting sqref="BP39">
    <cfRule type="cellIs" dxfId="9433" priority="60" operator="lessThan">
      <formula>#REF!</formula>
    </cfRule>
  </conditionalFormatting>
  <conditionalFormatting sqref="BP9">
    <cfRule type="cellIs" dxfId="9432" priority="58" operator="lessThan">
      <formula>#REF!</formula>
    </cfRule>
    <cfRule type="cellIs" dxfId="9431" priority="59" operator="greaterThan">
      <formula>#REF!</formula>
    </cfRule>
  </conditionalFormatting>
  <conditionalFormatting sqref="BN19:BO19">
    <cfRule type="cellIs" dxfId="9430" priority="57" operator="greaterThan">
      <formula>#REF!</formula>
    </cfRule>
  </conditionalFormatting>
  <conditionalFormatting sqref="BN14:BO15">
    <cfRule type="cellIs" dxfId="9429" priority="55" operator="greaterThan">
      <formula>#REF!</formula>
    </cfRule>
  </conditionalFormatting>
  <conditionalFormatting sqref="BN13:BO13">
    <cfRule type="cellIs" dxfId="9428" priority="54" operator="greaterThan">
      <formula>#REF!</formula>
    </cfRule>
  </conditionalFormatting>
  <conditionalFormatting sqref="BN17:BO17">
    <cfRule type="cellIs" dxfId="9427" priority="56" operator="greaterThan">
      <formula>#REF!</formula>
    </cfRule>
  </conditionalFormatting>
  <conditionalFormatting sqref="BP38">
    <cfRule type="cellIs" dxfId="9426" priority="52" operator="lessThan">
      <formula>#REF!</formula>
    </cfRule>
    <cfRule type="cellIs" dxfId="9425" priority="53" operator="lessThan">
      <formula>#REF!</formula>
    </cfRule>
  </conditionalFormatting>
  <conditionalFormatting sqref="BQ11">
    <cfRule type="cellIs" dxfId="9424" priority="50" operator="lessThan">
      <formula>#REF!</formula>
    </cfRule>
  </conditionalFormatting>
  <conditionalFormatting sqref="BQ12">
    <cfRule type="cellIs" dxfId="9423" priority="49" operator="lessThan">
      <formula>#REF!</formula>
    </cfRule>
  </conditionalFormatting>
  <conditionalFormatting sqref="BQ9">
    <cfRule type="cellIs" dxfId="9422" priority="47" operator="lessThan">
      <formula>#REF!</formula>
    </cfRule>
    <cfRule type="cellIs" dxfId="9421" priority="48" operator="greaterThan">
      <formula>#REF!</formula>
    </cfRule>
  </conditionalFormatting>
  <conditionalFormatting sqref="BQ10">
    <cfRule type="cellIs" dxfId="9420" priority="46" operator="lessThan">
      <formula>#REF!</formula>
    </cfRule>
  </conditionalFormatting>
  <conditionalFormatting sqref="BQ21">
    <cfRule type="cellIs" dxfId="9419" priority="43" operator="lessThan">
      <formula>#REF!</formula>
    </cfRule>
  </conditionalFormatting>
  <conditionalFormatting sqref="BQ20">
    <cfRule type="cellIs" dxfId="9418" priority="44" operator="lessThan">
      <formula>#REF!</formula>
    </cfRule>
    <cfRule type="cellIs" dxfId="9417" priority="45" operator="lessThan">
      <formula>#REF!</formula>
    </cfRule>
  </conditionalFormatting>
  <conditionalFormatting sqref="BQ30">
    <cfRule type="cellIs" dxfId="9416" priority="40" operator="lessThan">
      <formula>#REF!</formula>
    </cfRule>
  </conditionalFormatting>
  <conditionalFormatting sqref="BQ29">
    <cfRule type="cellIs" dxfId="9415" priority="41" operator="lessThan">
      <formula>#REF!</formula>
    </cfRule>
    <cfRule type="cellIs" dxfId="9414" priority="42" operator="lessThan">
      <formula>#REF!</formula>
    </cfRule>
  </conditionalFormatting>
  <conditionalFormatting sqref="BQ39">
    <cfRule type="cellIs" dxfId="9413" priority="37" operator="lessThan">
      <formula>#REF!</formula>
    </cfRule>
  </conditionalFormatting>
  <conditionalFormatting sqref="BQ38">
    <cfRule type="cellIs" dxfId="9412" priority="38" operator="lessThan">
      <formula>#REF!</formula>
    </cfRule>
    <cfRule type="cellIs" dxfId="9411" priority="39" operator="lessThan">
      <formula>#REF!</formula>
    </cfRule>
  </conditionalFormatting>
  <conditionalFormatting sqref="M10">
    <cfRule type="cellIs" dxfId="9410" priority="24" operator="lessThan">
      <formula>#REF!</formula>
    </cfRule>
  </conditionalFormatting>
  <conditionalFormatting sqref="R10">
    <cfRule type="cellIs" dxfId="9409" priority="23" operator="lessThan">
      <formula>#REF!</formula>
    </cfRule>
  </conditionalFormatting>
  <conditionalFormatting sqref="W10">
    <cfRule type="cellIs" dxfId="9408" priority="22" operator="lessThan">
      <formula>#REF!</formula>
    </cfRule>
  </conditionalFormatting>
  <conditionalFormatting sqref="AB10">
    <cfRule type="cellIs" dxfId="9407" priority="21" operator="lessThan">
      <formula>#REF!</formula>
    </cfRule>
  </conditionalFormatting>
  <conditionalFormatting sqref="AG10">
    <cfRule type="cellIs" dxfId="9406" priority="20" operator="lessThan">
      <formula>#REF!</formula>
    </cfRule>
  </conditionalFormatting>
  <conditionalFormatting sqref="AL10">
    <cfRule type="cellIs" dxfId="9405" priority="19" operator="lessThan">
      <formula>#REF!</formula>
    </cfRule>
  </conditionalFormatting>
  <conditionalFormatting sqref="AQ10">
    <cfRule type="cellIs" dxfId="9404" priority="18" operator="lessThan">
      <formula>#REF!</formula>
    </cfRule>
  </conditionalFormatting>
  <conditionalFormatting sqref="AV10">
    <cfRule type="cellIs" dxfId="9403" priority="17" operator="lessThan">
      <formula>#REF!</formula>
    </cfRule>
  </conditionalFormatting>
  <conditionalFormatting sqref="BA10">
    <cfRule type="cellIs" dxfId="9402" priority="16" operator="lessThan">
      <formula>#REF!</formula>
    </cfRule>
  </conditionalFormatting>
  <conditionalFormatting sqref="BF10">
    <cfRule type="cellIs" dxfId="9401" priority="15" operator="lessThan">
      <formula>#REF!</formula>
    </cfRule>
  </conditionalFormatting>
  <conditionalFormatting sqref="BK10">
    <cfRule type="cellIs" dxfId="9400" priority="14" operator="lessThan">
      <formula>#REF!</formula>
    </cfRule>
  </conditionalFormatting>
  <conditionalFormatting sqref="BP10">
    <cfRule type="cellIs" dxfId="9399" priority="13" operator="lessThan">
      <formula>#REF!</formula>
    </cfRule>
  </conditionalFormatting>
  <conditionalFormatting sqref="L19">
    <cfRule type="cellIs" dxfId="9398" priority="12" operator="greaterThan">
      <formula>#REF!</formula>
    </cfRule>
  </conditionalFormatting>
  <conditionalFormatting sqref="K19">
    <cfRule type="cellIs" dxfId="9397" priority="11" operator="greaterThan">
      <formula>#REF!</formula>
    </cfRule>
  </conditionalFormatting>
  <conditionalFormatting sqref="J19">
    <cfRule type="cellIs" dxfId="9396" priority="10" operator="greaterThan">
      <formula>#REF!</formula>
    </cfRule>
  </conditionalFormatting>
  <conditionalFormatting sqref="E15:F15">
    <cfRule type="cellIs" dxfId="9395" priority="9" operator="greaterThan">
      <formula>#REF!</formula>
    </cfRule>
  </conditionalFormatting>
  <conditionalFormatting sqref="E16:F16">
    <cfRule type="cellIs" dxfId="9394" priority="8" operator="greaterThan">
      <formula>#REF!</formula>
    </cfRule>
  </conditionalFormatting>
  <conditionalFormatting sqref="F13">
    <cfRule type="cellIs" dxfId="9393" priority="7" operator="greaterThan">
      <formula>#REF!</formula>
    </cfRule>
  </conditionalFormatting>
  <conditionalFormatting sqref="E13">
    <cfRule type="cellIs" dxfId="9392" priority="6" operator="greaterThan">
      <formula>#REF!</formula>
    </cfRule>
  </conditionalFormatting>
  <conditionalFormatting sqref="E14">
    <cfRule type="cellIs" dxfId="9391" priority="5" operator="greaterThan">
      <formula>#REF!</formula>
    </cfRule>
  </conditionalFormatting>
  <conditionalFormatting sqref="F14">
    <cfRule type="cellIs" dxfId="9390" priority="4" operator="greaterThan">
      <formula>#REF!</formula>
    </cfRule>
  </conditionalFormatting>
  <conditionalFormatting sqref="Q19">
    <cfRule type="cellIs" dxfId="9389" priority="3" operator="greaterThan">
      <formula>#REF!</formula>
    </cfRule>
  </conditionalFormatting>
  <conditionalFormatting sqref="P19">
    <cfRule type="cellIs" dxfId="9388" priority="2" operator="greaterThan">
      <formula>#REF!</formula>
    </cfRule>
  </conditionalFormatting>
  <conditionalFormatting sqref="O19">
    <cfRule type="cellIs" dxfId="9387" priority="1" operator="greaterThan">
      <formula>#REF!</formula>
    </cfRule>
  </conditionalFormatting>
  <pageMargins left="0.7" right="0.7" top="0.75" bottom="0.75" header="0.3" footer="0.3"/>
  <pageSetup paperSize="9" orientation="portrait" r:id="rId1"/>
  <headerFooter>
    <oddHeader>&amp;C&amp;G</oddHeader>
  </headerFooter>
  <legacyDrawingHF r:id="rId2"/>
  <picture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9FFCC"/>
  </sheetPr>
  <dimension ref="A1:BQ93"/>
  <sheetViews>
    <sheetView zoomScale="70" zoomScaleNormal="70" workbookViewId="0">
      <pane xSplit="3" ySplit="10" topLeftCell="D11" activePane="bottomRight" state="frozenSplit"/>
      <selection activeCell="Y80" sqref="Y80"/>
      <selection pane="topRight" activeCell="Y80" sqref="Y80"/>
      <selection pane="bottomLeft" activeCell="Y80" sqref="Y80"/>
      <selection pane="bottomRight" activeCell="E14" sqref="E14:F15"/>
    </sheetView>
  </sheetViews>
  <sheetFormatPr defaultRowHeight="16.5" x14ac:dyDescent="0.15"/>
  <cols>
    <col min="1" max="1" width="21" style="29" customWidth="1"/>
    <col min="2" max="2" width="15" style="29" customWidth="1"/>
    <col min="3" max="3" width="11.25" style="29" customWidth="1"/>
    <col min="4" max="4" width="11.25" style="97" customWidth="1"/>
    <col min="5" max="5" width="38.5" style="29" customWidth="1"/>
    <col min="6" max="6" width="10.625" style="97" customWidth="1"/>
    <col min="7" max="7" width="10.625" style="29" customWidth="1"/>
    <col min="8" max="8" width="13.625" style="29" customWidth="1"/>
    <col min="9" max="9" width="13.625" style="97" customWidth="1"/>
    <col min="10" max="10" width="44.5" style="29" customWidth="1"/>
    <col min="11" max="12" width="12.25" style="29" customWidth="1"/>
    <col min="13" max="13" width="11.875" style="29" customWidth="1"/>
    <col min="14" max="14" width="11.875" style="97" customWidth="1"/>
    <col min="15" max="15" width="38.25" style="29" customWidth="1"/>
    <col min="16" max="17" width="12.25" style="29" customWidth="1"/>
    <col min="18" max="18" width="11.875" style="29" customWidth="1"/>
    <col min="19" max="19" width="11.875" style="97" customWidth="1"/>
    <col min="20" max="20" width="31.625" style="29" customWidth="1"/>
    <col min="21" max="22" width="12.625" style="29" customWidth="1"/>
    <col min="23" max="23" width="11.875" style="29" customWidth="1"/>
    <col min="24" max="24" width="11.875" style="97" customWidth="1"/>
    <col min="25" max="25" width="31.625" style="29" customWidth="1"/>
    <col min="26" max="27" width="9.125" style="29" bestFit="1" customWidth="1"/>
    <col min="28" max="28" width="9.625" style="29" bestFit="1" customWidth="1"/>
    <col min="29" max="29" width="9.625" style="97" customWidth="1"/>
    <col min="30" max="30" width="31.625" style="29" customWidth="1"/>
    <col min="31" max="32" width="9.125" style="29" bestFit="1" customWidth="1"/>
    <col min="33" max="33" width="9.625" style="29" bestFit="1" customWidth="1"/>
    <col min="34" max="34" width="9.625" style="97" customWidth="1"/>
    <col min="35" max="35" width="31.625" style="97" customWidth="1"/>
    <col min="36" max="37" width="9.125" style="97" bestFit="1" customWidth="1"/>
    <col min="38" max="38" width="9.625" style="97" bestFit="1" customWidth="1"/>
    <col min="39" max="39" width="9.625" style="97" customWidth="1"/>
    <col min="40" max="40" width="31.625" style="97" customWidth="1"/>
    <col min="41" max="42" width="9.125" style="97" bestFit="1" customWidth="1"/>
    <col min="43" max="43" width="9.625" style="97" bestFit="1" customWidth="1"/>
    <col min="44" max="44" width="9.625" style="97" customWidth="1"/>
    <col min="45" max="45" width="31.625" style="97" customWidth="1"/>
    <col min="46" max="47" width="9.125" style="97" bestFit="1" customWidth="1"/>
    <col min="48" max="48" width="9.625" style="97" bestFit="1" customWidth="1"/>
    <col min="49" max="49" width="9.625" style="97" customWidth="1"/>
    <col min="50" max="50" width="31.625" style="97" customWidth="1"/>
    <col min="51" max="52" width="9.125" style="97" bestFit="1" customWidth="1"/>
    <col min="53" max="53" width="9.625" style="97" bestFit="1" customWidth="1"/>
    <col min="54" max="54" width="9.625" style="97" customWidth="1"/>
    <col min="55" max="55" width="31.625" style="97" customWidth="1"/>
    <col min="56" max="57" width="9.125" style="97" bestFit="1" customWidth="1"/>
    <col min="58" max="58" width="9.625" style="97" bestFit="1" customWidth="1"/>
    <col min="59" max="59" width="9.625" style="97" customWidth="1"/>
    <col min="60" max="60" width="43.875" style="29" customWidth="1"/>
    <col min="61" max="62" width="9" style="29"/>
    <col min="63" max="63" width="15.125" style="29" customWidth="1"/>
    <col min="64" max="64" width="9" style="29"/>
    <col min="65" max="65" width="48.125" style="29" customWidth="1"/>
    <col min="66" max="67" width="9" style="29"/>
    <col min="68" max="68" width="16" style="29" customWidth="1"/>
    <col min="69" max="16384" width="9" style="29"/>
  </cols>
  <sheetData>
    <row r="1" spans="1:69" x14ac:dyDescent="0.15">
      <c r="B1" s="175" t="str">
        <f>VLOOKUP(A5,'PMC数据辅助&amp;月良率预估'!$AR$3:$AS$130,2,0)</f>
        <v>LTPS手机</v>
      </c>
      <c r="C1" s="177">
        <v>0.93</v>
      </c>
      <c r="E1" s="29" t="s">
        <v>474</v>
      </c>
      <c r="H1" s="400"/>
      <c r="AI1" s="166"/>
      <c r="AJ1" s="166"/>
      <c r="AK1" s="166"/>
      <c r="AL1" s="166"/>
      <c r="AM1" s="166"/>
      <c r="AN1" s="166"/>
      <c r="AO1" s="166"/>
      <c r="AP1" s="166"/>
      <c r="AQ1" s="166"/>
      <c r="AR1" s="166"/>
      <c r="AS1" s="166"/>
      <c r="AT1" s="166"/>
      <c r="AU1" s="166"/>
      <c r="AV1" s="166"/>
      <c r="AW1" s="166"/>
      <c r="AX1" s="166"/>
      <c r="AY1" s="166"/>
      <c r="AZ1" s="166"/>
      <c r="BA1" s="166"/>
      <c r="BB1" s="166"/>
      <c r="BC1" s="166"/>
      <c r="BD1" s="166"/>
    </row>
    <row r="2" spans="1:69" x14ac:dyDescent="0.15">
      <c r="A2" s="4">
        <f>VLOOKUP(A5,切数!$C:$J,8,0)</f>
        <v>95</v>
      </c>
      <c r="B2" s="580" t="s">
        <v>27</v>
      </c>
      <c r="C2" s="580"/>
      <c r="D2" s="581" t="s">
        <v>555</v>
      </c>
      <c r="E2" s="583" t="s">
        <v>41</v>
      </c>
      <c r="F2" s="583"/>
      <c r="G2" s="583"/>
      <c r="H2" s="583"/>
      <c r="I2" s="583"/>
      <c r="J2" s="583"/>
      <c r="K2" s="583"/>
      <c r="L2" s="583"/>
      <c r="M2" s="583"/>
      <c r="N2" s="30"/>
      <c r="O2" s="30"/>
      <c r="P2" s="30"/>
      <c r="Q2" s="30"/>
      <c r="R2" s="30"/>
      <c r="S2" s="30"/>
    </row>
    <row r="3" spans="1:69" x14ac:dyDescent="0.15">
      <c r="A3" s="4" t="s">
        <v>469</v>
      </c>
      <c r="B3" s="27"/>
      <c r="C3" s="27"/>
      <c r="D3" s="582"/>
      <c r="E3" s="1" t="str">
        <f>_xlfn.IFNA(VLOOKUP($A$5&amp;E$4,'PMC数据辅助&amp;月良率预估'!$B$2:$G$1000,2,0),"")</f>
        <v>M02</v>
      </c>
      <c r="F3" s="567"/>
      <c r="G3" s="567"/>
      <c r="H3" s="567"/>
      <c r="I3" s="568"/>
      <c r="J3" s="1" t="str">
        <f>_xlfn.IFNA(VLOOKUP($A$5&amp;J$4,'PMC数据辅助&amp;月良率预估'!$B$2:$G$1000,2,0),"")</f>
        <v>M03</v>
      </c>
      <c r="K3" s="567"/>
      <c r="L3" s="567"/>
      <c r="M3" s="567"/>
      <c r="N3" s="568"/>
      <c r="O3" s="1" t="str">
        <f>_xlfn.IFNA(VLOOKUP($A$5&amp;O$4,'PMC数据辅助&amp;月良率预估'!$B$2:$G$1000,2,0),"")</f>
        <v>M04</v>
      </c>
      <c r="P3" s="567"/>
      <c r="Q3" s="567"/>
      <c r="R3" s="567"/>
      <c r="S3" s="568"/>
      <c r="T3" s="1" t="str">
        <f>_xlfn.IFNA(VLOOKUP($A$5&amp;T$4,'PMC数据辅助&amp;月良率预估'!$B$2:$G$1000,2,0),"")</f>
        <v>M04</v>
      </c>
      <c r="U3" s="567"/>
      <c r="V3" s="567"/>
      <c r="W3" s="567"/>
      <c r="X3" s="568"/>
      <c r="Y3" s="1" t="str">
        <f>_xlfn.IFNA(VLOOKUP($A$5&amp;Y$4,'PMC数据辅助&amp;月良率预估'!$B$2:$G$1000,2,0),"")</f>
        <v>M07</v>
      </c>
      <c r="Z3" s="567"/>
      <c r="AA3" s="567"/>
      <c r="AB3" s="567"/>
      <c r="AC3" s="568"/>
      <c r="AD3" s="1" t="str">
        <f>_xlfn.IFNA(VLOOKUP($A$5&amp;AD$4,'PMC数据辅助&amp;月良率预估'!$B$2:$G$1000,2,0),"")</f>
        <v>M07</v>
      </c>
      <c r="AE3" s="567"/>
      <c r="AF3" s="567"/>
      <c r="AG3" s="567"/>
      <c r="AH3" s="568"/>
      <c r="AI3" s="1" t="str">
        <f>_xlfn.IFNA(VLOOKUP($A$5&amp;AI$4,'PMC数据辅助&amp;月良率预估'!$B$2:$G$1000,2,0),"")</f>
        <v/>
      </c>
      <c r="AJ3" s="567"/>
      <c r="AK3" s="567"/>
      <c r="AL3" s="567"/>
      <c r="AM3" s="568"/>
      <c r="AN3" s="1" t="str">
        <f>_xlfn.IFNA(VLOOKUP($A$5&amp;AN$4,'PMC数据辅助&amp;月良率预估'!$B$2:$G$1000,2,0),"")</f>
        <v/>
      </c>
      <c r="AO3" s="567"/>
      <c r="AP3" s="567"/>
      <c r="AQ3" s="567"/>
      <c r="AR3" s="568"/>
      <c r="AS3" s="1" t="str">
        <f>_xlfn.IFNA(VLOOKUP($A$5&amp;AS$4,'PMC数据辅助&amp;月良率预估'!$B$2:$G$1000,2,0),"")</f>
        <v/>
      </c>
      <c r="AT3" s="567"/>
      <c r="AU3" s="567"/>
      <c r="AV3" s="567"/>
      <c r="AW3" s="568"/>
      <c r="AX3" s="1" t="str">
        <f>_xlfn.IFNA(VLOOKUP($A$5&amp;AX$4,'PMC数据辅助&amp;月良率预估'!$B$2:$G$1000,2,0),"")</f>
        <v/>
      </c>
      <c r="AY3" s="567"/>
      <c r="AZ3" s="567"/>
      <c r="BA3" s="567"/>
      <c r="BB3" s="568"/>
      <c r="BC3" s="1" t="str">
        <f>_xlfn.IFNA(VLOOKUP($A$5&amp;BC$4,'PMC数据辅助&amp;月良率预估'!$B$2:$G$1000,2,0),"")</f>
        <v/>
      </c>
      <c r="BD3" s="567"/>
      <c r="BE3" s="567"/>
      <c r="BF3" s="567"/>
      <c r="BG3" s="568"/>
      <c r="BH3" s="1" t="str">
        <f>_xlfn.IFNA(VLOOKUP($A$5&amp;BH$4,'PMC数据辅助&amp;月良率预估'!$B$2:$G$1000,2,0),"")</f>
        <v/>
      </c>
      <c r="BI3" s="567"/>
      <c r="BJ3" s="567"/>
      <c r="BK3" s="567"/>
      <c r="BL3" s="568"/>
      <c r="BM3" s="1" t="str">
        <f>_xlfn.IFNA(VLOOKUP($A$5&amp;BM$4,'PMC数据辅助&amp;月良率预估'!$B$2:$G$1000,2,0),"")</f>
        <v/>
      </c>
      <c r="BN3" s="567"/>
      <c r="BO3" s="567"/>
      <c r="BP3" s="567"/>
      <c r="BQ3" s="568"/>
    </row>
    <row r="4" spans="1:69" ht="33" x14ac:dyDescent="0.15">
      <c r="A4" s="31" t="s">
        <v>40</v>
      </c>
      <c r="B4" s="94" t="s">
        <v>1290</v>
      </c>
      <c r="C4" s="94" t="s">
        <v>1228</v>
      </c>
      <c r="D4" s="115" t="s">
        <v>1423</v>
      </c>
      <c r="E4" s="587" t="str">
        <f>_xlfn.IFNA(VLOOKUP($A$5&amp;COLUMN($A$1),'PMC数据辅助&amp;月良率预估'!$A:$F,5,0),"")</f>
        <v>02/07蒸镀批次</v>
      </c>
      <c r="F4" s="588"/>
      <c r="G4" s="588"/>
      <c r="H4" s="588"/>
      <c r="I4" s="589"/>
      <c r="J4" s="569" t="str">
        <f>_xlfn.IFNA(VLOOKUP($A$5&amp;COLUMN($B$1),'PMC数据辅助&amp;月良率预估'!$A:$F,5,0),"")</f>
        <v>02/19蒸镀批次</v>
      </c>
      <c r="K4" s="570"/>
      <c r="L4" s="570"/>
      <c r="M4" s="570"/>
      <c r="N4" s="571"/>
      <c r="O4" s="569" t="str">
        <f>_xlfn.IFNA(VLOOKUP($A$5&amp;COLUMN($C$1),'PMC数据辅助&amp;月良率预估'!$A:$F,5,0),"")</f>
        <v>03/31蒸镀批次</v>
      </c>
      <c r="P4" s="570"/>
      <c r="Q4" s="570"/>
      <c r="R4" s="570"/>
      <c r="S4" s="571"/>
      <c r="T4" s="569" t="str">
        <f>_xlfn.IFNA(VLOOKUP($A$5&amp;COLUMN($D$1),'PMC数据辅助&amp;月良率预估'!$A:$F,5,0),"")</f>
        <v>04/19蒸镀批次</v>
      </c>
      <c r="U4" s="570"/>
      <c r="V4" s="570"/>
      <c r="W4" s="570"/>
      <c r="X4" s="571"/>
      <c r="Y4" s="569" t="str">
        <f>_xlfn.IFNA(VLOOKUP($A$5&amp;COLUMN($E$1),'PMC数据辅助&amp;月良率预估'!$A:$F,5,0),"")</f>
        <v>04/30蒸镀批次</v>
      </c>
      <c r="Z4" s="570"/>
      <c r="AA4" s="570"/>
      <c r="AB4" s="570"/>
      <c r="AC4" s="571"/>
      <c r="AD4" s="569" t="str">
        <f>_xlfn.IFNA(VLOOKUP($A$5&amp;COLUMN($F$1),'PMC数据辅助&amp;月良率预估'!$A:$F,5,0),"")</f>
        <v>05/08蒸镀批次</v>
      </c>
      <c r="AE4" s="570"/>
      <c r="AF4" s="570"/>
      <c r="AG4" s="570"/>
      <c r="AH4" s="571"/>
      <c r="AI4" s="569" t="str">
        <f>_xlfn.IFNA(VLOOKUP($A$5&amp;COLUMN($G$1),'PMC数据辅助&amp;月良率预估'!$A:$F,5,0),"")</f>
        <v/>
      </c>
      <c r="AJ4" s="570"/>
      <c r="AK4" s="570"/>
      <c r="AL4" s="570"/>
      <c r="AM4" s="571"/>
      <c r="AN4" s="569" t="str">
        <f>_xlfn.IFNA(VLOOKUP($A$5&amp;COLUMN($H$1),'PMC数据辅助&amp;月良率预估'!$A:$F,5,0),"")</f>
        <v/>
      </c>
      <c r="AO4" s="570"/>
      <c r="AP4" s="570"/>
      <c r="AQ4" s="570"/>
      <c r="AR4" s="571"/>
      <c r="AS4" s="569" t="str">
        <f>_xlfn.IFNA(VLOOKUP($A$5&amp;COLUMN($I$1),'PMC数据辅助&amp;月良率预估'!$A:$F,5,0),"")</f>
        <v/>
      </c>
      <c r="AT4" s="570"/>
      <c r="AU4" s="570"/>
      <c r="AV4" s="570"/>
      <c r="AW4" s="571"/>
      <c r="AX4" s="569" t="str">
        <f>_xlfn.IFNA(VLOOKUP($A$5&amp;COLUMN($J$1),'PMC数据辅助&amp;月良率预估'!$A:$F,5,0),"")</f>
        <v/>
      </c>
      <c r="AY4" s="570"/>
      <c r="AZ4" s="570"/>
      <c r="BA4" s="570"/>
      <c r="BB4" s="571"/>
      <c r="BC4" s="569" t="str">
        <f>_xlfn.IFNA(VLOOKUP($A$5&amp;COLUMN($K$1),'PMC数据辅助&amp;月良率预估'!$A:$F,5,0),"")</f>
        <v/>
      </c>
      <c r="BD4" s="570"/>
      <c r="BE4" s="570"/>
      <c r="BF4" s="570"/>
      <c r="BG4" s="571"/>
      <c r="BH4" s="569" t="str">
        <f>_xlfn.IFNA(VLOOKUP($A$5&amp;COLUMN($L$1),'PMC数据辅助&amp;月良率预估'!$A:$F,5,0),"")</f>
        <v/>
      </c>
      <c r="BI4" s="570"/>
      <c r="BJ4" s="570"/>
      <c r="BK4" s="570"/>
      <c r="BL4" s="571"/>
      <c r="BM4" s="569" t="str">
        <f>_xlfn.IFNA(VLOOKUP($A$5&amp;COLUMN($M$1),'PMC数据辅助&amp;月良率预估'!$A:$F,5,0),"")</f>
        <v/>
      </c>
      <c r="BN4" s="570"/>
      <c r="BO4" s="570"/>
      <c r="BP4" s="570"/>
      <c r="BQ4" s="571"/>
    </row>
    <row r="5" spans="1:69" ht="51" customHeight="1" x14ac:dyDescent="0.15">
      <c r="A5" s="32" t="s">
        <v>850</v>
      </c>
      <c r="B5" s="32" t="s">
        <v>35</v>
      </c>
      <c r="C5" s="32" t="s">
        <v>35</v>
      </c>
      <c r="D5" s="32"/>
      <c r="E5" s="32" t="s">
        <v>467</v>
      </c>
      <c r="F5" s="33" t="s">
        <v>490</v>
      </c>
      <c r="G5" s="33" t="s">
        <v>491</v>
      </c>
      <c r="H5" s="33" t="s">
        <v>492</v>
      </c>
      <c r="I5" s="362" t="s">
        <v>840</v>
      </c>
      <c r="J5" s="32" t="s">
        <v>467</v>
      </c>
      <c r="K5" s="33" t="s">
        <v>493</v>
      </c>
      <c r="L5" s="33" t="s">
        <v>491</v>
      </c>
      <c r="M5" s="33" t="s">
        <v>492</v>
      </c>
      <c r="N5" s="362" t="s">
        <v>838</v>
      </c>
      <c r="O5" s="32" t="s">
        <v>467</v>
      </c>
      <c r="P5" s="33" t="s">
        <v>493</v>
      </c>
      <c r="Q5" s="33" t="s">
        <v>487</v>
      </c>
      <c r="R5" s="33" t="s">
        <v>489</v>
      </c>
      <c r="S5" s="362" t="s">
        <v>840</v>
      </c>
      <c r="T5" s="32" t="s">
        <v>467</v>
      </c>
      <c r="U5" s="33" t="s">
        <v>490</v>
      </c>
      <c r="V5" s="33" t="s">
        <v>488</v>
      </c>
      <c r="W5" s="33" t="s">
        <v>492</v>
      </c>
      <c r="X5" s="362" t="s">
        <v>840</v>
      </c>
      <c r="Y5" s="32" t="s">
        <v>467</v>
      </c>
      <c r="Z5" s="33" t="s">
        <v>490</v>
      </c>
      <c r="AA5" s="33" t="s">
        <v>491</v>
      </c>
      <c r="AB5" s="33" t="s">
        <v>489</v>
      </c>
      <c r="AC5" s="362" t="s">
        <v>840</v>
      </c>
      <c r="AD5" s="32" t="s">
        <v>467</v>
      </c>
      <c r="AE5" s="33" t="s">
        <v>490</v>
      </c>
      <c r="AF5" s="33" t="s">
        <v>488</v>
      </c>
      <c r="AG5" s="33" t="s">
        <v>489</v>
      </c>
      <c r="AH5" s="362" t="s">
        <v>840</v>
      </c>
      <c r="AI5" s="32" t="s">
        <v>467</v>
      </c>
      <c r="AJ5" s="33" t="s">
        <v>483</v>
      </c>
      <c r="AK5" s="33" t="s">
        <v>484</v>
      </c>
      <c r="AL5" s="33" t="s">
        <v>485</v>
      </c>
      <c r="AM5" s="362" t="s">
        <v>840</v>
      </c>
      <c r="AN5" s="32" t="s">
        <v>467</v>
      </c>
      <c r="AO5" s="33" t="s">
        <v>483</v>
      </c>
      <c r="AP5" s="33" t="s">
        <v>484</v>
      </c>
      <c r="AQ5" s="33" t="s">
        <v>485</v>
      </c>
      <c r="AR5" s="362" t="s">
        <v>840</v>
      </c>
      <c r="AS5" s="32" t="s">
        <v>467</v>
      </c>
      <c r="AT5" s="33" t="s">
        <v>483</v>
      </c>
      <c r="AU5" s="33" t="s">
        <v>484</v>
      </c>
      <c r="AV5" s="33" t="s">
        <v>485</v>
      </c>
      <c r="AW5" s="362" t="s">
        <v>840</v>
      </c>
      <c r="AX5" s="32" t="s">
        <v>467</v>
      </c>
      <c r="AY5" s="33" t="s">
        <v>483</v>
      </c>
      <c r="AZ5" s="33" t="s">
        <v>484</v>
      </c>
      <c r="BA5" s="33" t="s">
        <v>485</v>
      </c>
      <c r="BB5" s="362" t="s">
        <v>840</v>
      </c>
      <c r="BC5" s="32" t="s">
        <v>467</v>
      </c>
      <c r="BD5" s="33" t="s">
        <v>483</v>
      </c>
      <c r="BE5" s="33" t="s">
        <v>484</v>
      </c>
      <c r="BF5" s="33" t="s">
        <v>485</v>
      </c>
      <c r="BG5" s="362" t="s">
        <v>840</v>
      </c>
      <c r="BH5" s="32" t="s">
        <v>467</v>
      </c>
      <c r="BI5" s="33" t="s">
        <v>483</v>
      </c>
      <c r="BJ5" s="33" t="s">
        <v>484</v>
      </c>
      <c r="BK5" s="33" t="s">
        <v>485</v>
      </c>
      <c r="BL5" s="362" t="s">
        <v>839</v>
      </c>
      <c r="BM5" s="32" t="s">
        <v>467</v>
      </c>
      <c r="BN5" s="33" t="s">
        <v>483</v>
      </c>
      <c r="BO5" s="33" t="s">
        <v>484</v>
      </c>
      <c r="BP5" s="33" t="s">
        <v>485</v>
      </c>
      <c r="BQ5" s="362" t="s">
        <v>839</v>
      </c>
    </row>
    <row r="6" spans="1:69" x14ac:dyDescent="0.15">
      <c r="A6" s="34" t="s">
        <v>745</v>
      </c>
      <c r="B6" s="34">
        <f>_xlfn.IFNA(VLOOKUP($A6,批次辅助!$A$4:$DC$41,MATCH($A$5&amp;B$4,批次辅助!$A$1:$DC$1,0),0),0)</f>
        <v>10450</v>
      </c>
      <c r="C6" s="34">
        <f>_xlfn.IFNA(VLOOKUP($A6,批次辅助!$A$4:$DC$41,MATCH($A$5&amp;C$4,批次辅助!$A$1:$DC$1,0),0),0)</f>
        <v>95380</v>
      </c>
      <c r="D6" s="34">
        <f>_xlfn.IFNA(VLOOKUP($A6,批次辅助!$A$4:$DC$41,MATCH($A$5&amp;D$4,批次辅助!$A$1:$DC$1,0),0),0)</f>
        <v>105001</v>
      </c>
      <c r="E6" s="34">
        <f>_xlfn.IFNA(VLOOKUP($A$5&amp;E$4,'PMC数据辅助&amp;月良率预估'!$B$2:$G$599,5,0),0)</f>
        <v>1258</v>
      </c>
      <c r="F6" s="34"/>
      <c r="G6" s="34"/>
      <c r="H6" s="35"/>
      <c r="I6" s="35"/>
      <c r="J6" s="34">
        <f>_xlfn.IFNA(VLOOKUP($A$5&amp;J$4,'PMC数据辅助&amp;月良率预估'!$B$2:$G$599,5,0),0)</f>
        <v>1079</v>
      </c>
      <c r="K6" s="34"/>
      <c r="L6" s="34"/>
      <c r="M6" s="35"/>
      <c r="N6" s="35"/>
      <c r="O6" s="34">
        <f>_xlfn.IFNA(VLOOKUP($A$5&amp;O$4,'PMC数据辅助&amp;月良率预估'!$B$2:$G$599,5,0),0)</f>
        <v>660</v>
      </c>
      <c r="P6" s="34"/>
      <c r="Q6" s="34"/>
      <c r="R6" s="35"/>
      <c r="S6" s="35"/>
      <c r="T6" s="34">
        <f>_xlfn.IFNA(VLOOKUP($A$5&amp;T$4,'PMC数据辅助&amp;月良率预估'!$B$2:$G$599,5,0),0)</f>
        <v>1120</v>
      </c>
      <c r="U6" s="34"/>
      <c r="V6" s="34"/>
      <c r="W6" s="35"/>
      <c r="X6" s="35"/>
      <c r="Y6" s="34">
        <f>_xlfn.IFNA(VLOOKUP($A$5&amp;Y$4,'PMC数据辅助&amp;月良率预估'!$B$2:$G$599,5,0),0)</f>
        <v>1050</v>
      </c>
      <c r="Z6" s="34"/>
      <c r="AA6" s="34"/>
      <c r="AB6" s="35"/>
      <c r="AC6" s="35"/>
      <c r="AD6" s="34">
        <f>_xlfn.IFNA(VLOOKUP($A$5&amp;AD$4,'PMC数据辅助&amp;月良率预估'!$B$2:$G$599,5,0),0)</f>
        <v>2030</v>
      </c>
      <c r="AE6" s="34"/>
      <c r="AF6" s="34"/>
      <c r="AG6" s="35"/>
      <c r="AH6" s="35"/>
      <c r="AI6" s="34">
        <f>_xlfn.IFNA(VLOOKUP($A$5&amp;AI$4,'PMC数据辅助&amp;月良率预估'!$B$2:$G$599,5,0),0)</f>
        <v>0</v>
      </c>
      <c r="AJ6" s="34"/>
      <c r="AK6" s="34"/>
      <c r="AL6" s="35"/>
      <c r="AM6" s="35"/>
      <c r="AN6" s="34">
        <f>_xlfn.IFNA(VLOOKUP($A$5&amp;AN$4,'PMC数据辅助&amp;月良率预估'!$B$2:$G$599,5,0),0)</f>
        <v>0</v>
      </c>
      <c r="AO6" s="34"/>
      <c r="AP6" s="34"/>
      <c r="AQ6" s="35"/>
      <c r="AR6" s="35"/>
      <c r="AS6" s="34">
        <f>_xlfn.IFNA(VLOOKUP($A$5&amp;AS$4,'PMC数据辅助&amp;月良率预估'!$B$2:$G$599,5,0),0)</f>
        <v>0</v>
      </c>
      <c r="AT6" s="34"/>
      <c r="AU6" s="34"/>
      <c r="AV6" s="35"/>
      <c r="AW6" s="35"/>
      <c r="AX6" s="34">
        <f>_xlfn.IFNA(VLOOKUP($A$5&amp;AX$4,'PMC数据辅助&amp;月良率预估'!$B$2:$G$599,5,0),0)</f>
        <v>0</v>
      </c>
      <c r="AY6" s="34"/>
      <c r="AZ6" s="34"/>
      <c r="BA6" s="35"/>
      <c r="BB6" s="35"/>
      <c r="BC6" s="34">
        <f>_xlfn.IFNA(VLOOKUP($A$5&amp;BC$4,'PMC数据辅助&amp;月良率预估'!$B$2:$G$599,5,0),0)</f>
        <v>0</v>
      </c>
      <c r="BD6" s="34"/>
      <c r="BE6" s="34"/>
      <c r="BF6" s="35"/>
      <c r="BG6" s="35"/>
      <c r="BH6" s="34">
        <f>_xlfn.IFNA(VLOOKUP($A$5&amp;BH$4,'PMC数据辅助&amp;月良率预估'!$B$2:$G$599,5,0),0)</f>
        <v>0</v>
      </c>
      <c r="BI6" s="34"/>
      <c r="BJ6" s="34"/>
      <c r="BK6" s="35"/>
      <c r="BL6" s="35"/>
      <c r="BM6" s="34">
        <f>_xlfn.IFNA(VLOOKUP($A$5&amp;BM$4,'PMC数据辅助&amp;月良率预估'!$B$2:$G$599,5,0),0)</f>
        <v>0</v>
      </c>
      <c r="BN6" s="34"/>
      <c r="BO6" s="34"/>
      <c r="BP6" s="35"/>
      <c r="BQ6" s="35"/>
    </row>
    <row r="7" spans="1:69" x14ac:dyDescent="0.15">
      <c r="A7" s="34" t="s">
        <v>746</v>
      </c>
      <c r="B7" s="34">
        <f>_xlfn.IFNA(VLOOKUP($A7,批次辅助!$A$4:$DC$41,MATCH($A$5&amp;B$4,批次辅助!$A$1:$DC$1,0),0),0)</f>
        <v>10450</v>
      </c>
      <c r="C7" s="34">
        <f>_xlfn.IFNA(VLOOKUP($A7,批次辅助!$A$4:$DC$41,MATCH($A$5&amp;C$4,批次辅助!$A$1:$DC$1,0),0),0)</f>
        <v>95380</v>
      </c>
      <c r="D7" s="34">
        <f>_xlfn.IFNA(VLOOKUP($A7,批次辅助!$A$4:$DC$41,MATCH($A$5&amp;D$4,批次辅助!$A$1:$DC$1,0),0),0)</f>
        <v>119510</v>
      </c>
      <c r="E7" s="34">
        <f>_xlfn.IFNA(VLOOKUP($A$5&amp;E$4,'PMC数据辅助&amp;月良率预估'!$B$2:$G$599,6,0),0)</f>
        <v>1258</v>
      </c>
      <c r="F7" s="34"/>
      <c r="G7" s="34"/>
      <c r="H7" s="35"/>
      <c r="I7" s="35"/>
      <c r="J7" s="34">
        <f>_xlfn.IFNA(VLOOKUP($A$5&amp;J$4,'PMC数据辅助&amp;月良率预估'!$B$2:$G$599,6,0),0)</f>
        <v>1079</v>
      </c>
      <c r="K7" s="34"/>
      <c r="L7" s="34"/>
      <c r="M7" s="35"/>
      <c r="N7" s="35"/>
      <c r="O7" s="34">
        <f>_xlfn.IFNA(VLOOKUP($A$5&amp;O$4,'PMC数据辅助&amp;月良率预估'!$B$2:$G$599,6,0),0)</f>
        <v>660</v>
      </c>
      <c r="P7" s="34"/>
      <c r="Q7" s="34"/>
      <c r="R7" s="35"/>
      <c r="S7" s="35"/>
      <c r="T7" s="34">
        <f>_xlfn.IFNA(VLOOKUP($A$5&amp;T$4,'PMC数据辅助&amp;月良率预估'!$B$2:$G$599,6,0),0)</f>
        <v>1120</v>
      </c>
      <c r="U7" s="34"/>
      <c r="V7" s="34"/>
      <c r="W7" s="35"/>
      <c r="X7" s="35"/>
      <c r="Y7" s="34">
        <f>_xlfn.IFNA(VLOOKUP($A$5&amp;Y$4,'PMC数据辅助&amp;月良率预估'!$B$2:$G$599,6,0),0)</f>
        <v>1050</v>
      </c>
      <c r="Z7" s="34"/>
      <c r="AA7" s="34"/>
      <c r="AB7" s="35"/>
      <c r="AC7" s="35"/>
      <c r="AD7" s="34">
        <f>_xlfn.IFNA(VLOOKUP($A$5&amp;AD$4,'PMC数据辅助&amp;月良率预估'!$B$2:$G$599,6,0),0)</f>
        <v>2030</v>
      </c>
      <c r="AE7" s="34"/>
      <c r="AF7" s="34"/>
      <c r="AG7" s="35"/>
      <c r="AH7" s="35"/>
      <c r="AI7" s="34">
        <f>_xlfn.IFNA(VLOOKUP($A$5&amp;AI$4,'PMC数据辅助&amp;月良率预估'!$B$2:$G$599,6,0),0)</f>
        <v>0</v>
      </c>
      <c r="AJ7" s="34"/>
      <c r="AK7" s="34"/>
      <c r="AL7" s="35"/>
      <c r="AM7" s="35"/>
      <c r="AN7" s="34">
        <f>_xlfn.IFNA(VLOOKUP($A$5&amp;AN$4,'PMC数据辅助&amp;月良率预估'!$B$2:$G$599,6,0),0)</f>
        <v>0</v>
      </c>
      <c r="AO7" s="34"/>
      <c r="AP7" s="34"/>
      <c r="AQ7" s="35"/>
      <c r="AR7" s="35"/>
      <c r="AS7" s="34">
        <f>_xlfn.IFNA(VLOOKUP($A$5&amp;AS$4,'PMC数据辅助&amp;月良率预估'!$B$2:$G$599,6,0),0)</f>
        <v>0</v>
      </c>
      <c r="AT7" s="34"/>
      <c r="AU7" s="34"/>
      <c r="AV7" s="35"/>
      <c r="AW7" s="35"/>
      <c r="AX7" s="34">
        <f>_xlfn.IFNA(VLOOKUP($A$5&amp;AX$4,'PMC数据辅助&amp;月良率预估'!$B$2:$G$599,6,0),0)</f>
        <v>0</v>
      </c>
      <c r="AY7" s="34"/>
      <c r="AZ7" s="34"/>
      <c r="BA7" s="35"/>
      <c r="BB7" s="35"/>
      <c r="BC7" s="34">
        <f>_xlfn.IFNA(VLOOKUP($A$5&amp;BC$4,'PMC数据辅助&amp;月良率预估'!$B$2:$G$599,6,0),0)</f>
        <v>0</v>
      </c>
      <c r="BD7" s="34"/>
      <c r="BE7" s="34"/>
      <c r="BF7" s="35"/>
      <c r="BG7" s="35"/>
      <c r="BH7" s="34">
        <f>_xlfn.IFNA(VLOOKUP($A$5&amp;BH$4,'PMC数据辅助&amp;月良率预估'!$B$2:$G$599,6,0),0)</f>
        <v>0</v>
      </c>
      <c r="BI7" s="34"/>
      <c r="BJ7" s="34"/>
      <c r="BK7" s="35"/>
      <c r="BL7" s="35"/>
      <c r="BM7" s="34">
        <f>_xlfn.IFNA(VLOOKUP($A$5&amp;BM$4,'PMC数据辅助&amp;月良率预估'!$B$2:$G$599,6,0),0)</f>
        <v>0</v>
      </c>
      <c r="BN7" s="34"/>
      <c r="BO7" s="34"/>
      <c r="BP7" s="35"/>
      <c r="BQ7" s="35"/>
    </row>
    <row r="8" spans="1:69" s="119" customFormat="1" x14ac:dyDescent="0.15">
      <c r="A8" s="116" t="s">
        <v>454</v>
      </c>
      <c r="B8" s="117">
        <f>_xlfn.IFNA(VLOOKUP($A8,批次辅助!$A$4:$DC$41,MATCH($A$5&amp;B$4,批次辅助!$A$1:$DC$1,0),0),0)</f>
        <v>1</v>
      </c>
      <c r="C8" s="117">
        <f>_xlfn.IFNA(VLOOKUP($A8,批次辅助!$A$4:$DC$41,MATCH($A$5&amp;C$4,批次辅助!$A$1:$DC$1,0),0),0)</f>
        <v>1</v>
      </c>
      <c r="D8" s="117">
        <f>_xlfn.IFNA(VLOOKUP($A8,批次辅助!$A$4:$DC$41,MATCH($A$5&amp;D$4,批次辅助!$A$1:$DC$1,0),0),0)</f>
        <v>0.87859593339469499</v>
      </c>
      <c r="E8" s="117">
        <f>IF(E6=0,0%,E7/E6)</f>
        <v>1</v>
      </c>
      <c r="F8" s="116"/>
      <c r="G8" s="116"/>
      <c r="H8" s="118"/>
      <c r="I8" s="118"/>
      <c r="J8" s="117">
        <f>IF(J6=0,0%,J7/J6)</f>
        <v>1</v>
      </c>
      <c r="K8" s="116"/>
      <c r="L8" s="116"/>
      <c r="M8" s="118"/>
      <c r="N8" s="118"/>
      <c r="O8" s="117">
        <f>IF(O6=0,0%,O7/O6)</f>
        <v>1</v>
      </c>
      <c r="P8" s="116"/>
      <c r="Q8" s="116"/>
      <c r="R8" s="118"/>
      <c r="S8" s="118"/>
      <c r="T8" s="117">
        <f>IF(T6=0,0%,T7/T6)</f>
        <v>1</v>
      </c>
      <c r="U8" s="116"/>
      <c r="V8" s="116"/>
      <c r="W8" s="118"/>
      <c r="X8" s="118"/>
      <c r="Y8" s="117">
        <f>IF(Y6=0,0%,Y7/Y6)</f>
        <v>1</v>
      </c>
      <c r="Z8" s="116"/>
      <c r="AA8" s="116"/>
      <c r="AB8" s="118"/>
      <c r="AC8" s="118"/>
      <c r="AD8" s="117">
        <f>IF(AD6=0,0%,AD7/AD6)</f>
        <v>1</v>
      </c>
      <c r="AE8" s="116"/>
      <c r="AF8" s="116"/>
      <c r="AG8" s="118"/>
      <c r="AH8" s="118"/>
      <c r="AI8" s="117">
        <f>IF(AI6=0,0%,AI7/AI6)</f>
        <v>0</v>
      </c>
      <c r="AJ8" s="116"/>
      <c r="AK8" s="116"/>
      <c r="AL8" s="118"/>
      <c r="AM8" s="118"/>
      <c r="AN8" s="117">
        <f>IF(AN6=0,0%,AN7/AN6)</f>
        <v>0</v>
      </c>
      <c r="AO8" s="116"/>
      <c r="AP8" s="116"/>
      <c r="AQ8" s="118"/>
      <c r="AR8" s="118"/>
      <c r="AS8" s="117">
        <f>IF(AS6=0,0%,AS7/AS6)</f>
        <v>0</v>
      </c>
      <c r="AT8" s="116"/>
      <c r="AU8" s="116"/>
      <c r="AV8" s="118"/>
      <c r="AW8" s="118"/>
      <c r="AX8" s="117">
        <f>IF(AX6=0,0%,AX7/AX6)</f>
        <v>0</v>
      </c>
      <c r="AY8" s="116"/>
      <c r="AZ8" s="116"/>
      <c r="BA8" s="118"/>
      <c r="BB8" s="118"/>
      <c r="BC8" s="117">
        <f>IF(BC6=0,0%,BC7/BC6)</f>
        <v>0</v>
      </c>
      <c r="BD8" s="116"/>
      <c r="BE8" s="116"/>
      <c r="BF8" s="118"/>
      <c r="BG8" s="118"/>
      <c r="BH8" s="117">
        <f>IF(BH6=0,0%,BH7/BH6)</f>
        <v>0</v>
      </c>
      <c r="BI8" s="116"/>
      <c r="BJ8" s="116"/>
      <c r="BK8" s="118"/>
      <c r="BL8" s="118"/>
      <c r="BM8" s="117">
        <f>IF(BM6=0,0%,BM7/BM6)</f>
        <v>0</v>
      </c>
      <c r="BN8" s="116"/>
      <c r="BO8" s="116"/>
      <c r="BP8" s="118"/>
      <c r="BQ8" s="118"/>
    </row>
    <row r="9" spans="1:69" s="161" customFormat="1" x14ac:dyDescent="0.15">
      <c r="A9" s="158" t="s">
        <v>34</v>
      </c>
      <c r="B9" s="159">
        <f>_xlfn.IFNA(VLOOKUP($A9,批次辅助!$A$4:$DC$41,MATCH($A$5&amp;B$4,批次辅助!$A$1:$DC$1,0),0),0)</f>
        <v>0.90526315789473688</v>
      </c>
      <c r="C9" s="159">
        <f>_xlfn.IFNA(VLOOKUP($A9,批次辅助!$A$4:$DC$41,MATCH($A$5&amp;C$4,批次辅助!$A$1:$DC$1,0),0),0)</f>
        <v>0.94288110715034601</v>
      </c>
      <c r="D9" s="159">
        <f>_xlfn.IFNA(VLOOKUP($A9,批次辅助!$A$4:$DC$41,MATCH($A$5&amp;D$4,批次辅助!$A$1:$DC$1,0),0),0)</f>
        <v>0.94993381015418898</v>
      </c>
      <c r="E9" s="160"/>
      <c r="F9" s="160"/>
      <c r="G9" s="160"/>
      <c r="H9" s="160">
        <f>H10-H19-H27-H28-H36-H37-H44-H45</f>
        <v>0.94431714302788805</v>
      </c>
      <c r="I9" s="160"/>
      <c r="J9" s="160"/>
      <c r="K9" s="160"/>
      <c r="L9" s="160"/>
      <c r="M9" s="160">
        <f>M10-M19-M27-M28-M36-M37-M44-M45</f>
        <v>0.94431714302788805</v>
      </c>
      <c r="N9" s="160"/>
      <c r="O9" s="160"/>
      <c r="P9" s="160"/>
      <c r="Q9" s="160"/>
      <c r="R9" s="160">
        <f>R10-R19-R27-R28-R36-R37-R44-R45</f>
        <v>0.94431714302788805</v>
      </c>
      <c r="S9" s="160"/>
      <c r="T9" s="160"/>
      <c r="U9" s="160"/>
      <c r="V9" s="160"/>
      <c r="W9" s="160">
        <f>W10-W19-W27-W28-W36-W37-W44-W45</f>
        <v>0.94431714302788805</v>
      </c>
      <c r="X9" s="160"/>
      <c r="Y9" s="160"/>
      <c r="Z9" s="160"/>
      <c r="AA9" s="160"/>
      <c r="AB9" s="160">
        <f>AB10-AB19-AB27-AB28-AB36-AB37-AB44-AB45</f>
        <v>0.94431714302788805</v>
      </c>
      <c r="AC9" s="160"/>
      <c r="AD9" s="160"/>
      <c r="AE9" s="160"/>
      <c r="AF9" s="160"/>
      <c r="AG9" s="160">
        <f>AG10-AG19-AG27-AG28-AG36-AG37-AG44-AG45</f>
        <v>0.94431714302788805</v>
      </c>
      <c r="AH9" s="160"/>
      <c r="AI9" s="160"/>
      <c r="AJ9" s="160"/>
      <c r="AK9" s="160"/>
      <c r="AL9" s="160">
        <f>AL10-AL19-AL27-AL28-AL36-AL37-AL44-AL45</f>
        <v>0.94431714302788805</v>
      </c>
      <c r="AM9" s="160"/>
      <c r="AN9" s="160"/>
      <c r="AO9" s="160"/>
      <c r="AP9" s="160"/>
      <c r="AQ9" s="160">
        <f>AQ10-AQ19-AQ27-AQ28-AQ36-AQ37-AQ44-AQ45</f>
        <v>0.94431714302788805</v>
      </c>
      <c r="AR9" s="160"/>
      <c r="AS9" s="160"/>
      <c r="AT9" s="160"/>
      <c r="AU9" s="160"/>
      <c r="AV9" s="160">
        <f>AV10-AV19-AV27-AV28-AV36-AV37-AV44-AV45</f>
        <v>0.94431714302788805</v>
      </c>
      <c r="AW9" s="160"/>
      <c r="AX9" s="160"/>
      <c r="AY9" s="160"/>
      <c r="AZ9" s="160"/>
      <c r="BA9" s="160">
        <f>BA10-BA19-BA27-BA28-BA36-BA37-BA44-BA45</f>
        <v>0.94431714302788805</v>
      </c>
      <c r="BB9" s="160"/>
      <c r="BC9" s="160"/>
      <c r="BD9" s="160"/>
      <c r="BE9" s="160"/>
      <c r="BF9" s="160">
        <f>BF10-BF19-BF27-BF28-BF36-BF37-BF44-BF45</f>
        <v>0.94431714302788805</v>
      </c>
      <c r="BG9" s="160"/>
      <c r="BH9" s="160"/>
      <c r="BI9" s="160"/>
      <c r="BJ9" s="160"/>
      <c r="BK9" s="160">
        <f>BK10-BK19-BK27-BK28-BK36-BK37-BK44-BK45</f>
        <v>0.94431714302788805</v>
      </c>
      <c r="BL9" s="160"/>
      <c r="BM9" s="160"/>
      <c r="BN9" s="160"/>
      <c r="BO9" s="160"/>
      <c r="BP9" s="160">
        <f>BP10-BP19-BP27-BP28-BP36-BP37-BP44-BP45</f>
        <v>0.94431714302788805</v>
      </c>
      <c r="BQ9" s="160"/>
    </row>
    <row r="10" spans="1:69" x14ac:dyDescent="0.15">
      <c r="A10" s="36" t="s">
        <v>33</v>
      </c>
      <c r="B10" s="37">
        <f>B9+B19+B27+B28+B36+B37+B44+B45</f>
        <v>0.90526315789473688</v>
      </c>
      <c r="C10" s="37">
        <f>C9+C19+C27+C28+C36+C37+C44+C45</f>
        <v>0.94288110715034601</v>
      </c>
      <c r="D10" s="37">
        <f>D9+D19+D27+D28+D36+D37+D44+D45</f>
        <v>0.94993381015418898</v>
      </c>
      <c r="E10" s="38"/>
      <c r="F10" s="38"/>
      <c r="G10" s="38"/>
      <c r="H10" s="38">
        <f>(H12+H21+H30+H39)*99.94%-3</f>
        <v>0.94431714302788805</v>
      </c>
      <c r="I10" s="38"/>
      <c r="J10" s="38"/>
      <c r="K10" s="38"/>
      <c r="L10" s="38"/>
      <c r="M10" s="38">
        <f>(M12+M21+M30+M39)*99.94%-3</f>
        <v>0.94431714302788805</v>
      </c>
      <c r="N10" s="38"/>
      <c r="O10" s="38"/>
      <c r="P10" s="38"/>
      <c r="Q10" s="38"/>
      <c r="R10" s="38">
        <f>(R12+R21+R30+R39)*99.94%-3</f>
        <v>0.94431714302788805</v>
      </c>
      <c r="S10" s="38"/>
      <c r="T10" s="38"/>
      <c r="U10" s="38"/>
      <c r="V10" s="38"/>
      <c r="W10" s="38">
        <f>(W12+W21+W30+W39)*99.94%-3</f>
        <v>0.94431714302788805</v>
      </c>
      <c r="X10" s="38"/>
      <c r="Y10" s="38"/>
      <c r="Z10" s="38"/>
      <c r="AA10" s="38"/>
      <c r="AB10" s="38">
        <f>(AB12+AB21+AB30+AB39)*99.94%-3</f>
        <v>0.94431714302788805</v>
      </c>
      <c r="AC10" s="38"/>
      <c r="AD10" s="38"/>
      <c r="AE10" s="38"/>
      <c r="AF10" s="38"/>
      <c r="AG10" s="38">
        <f>(AG12+AG21+AG30+AG39)*99.94%-3</f>
        <v>0.94431714302788805</v>
      </c>
      <c r="AH10" s="38"/>
      <c r="AI10" s="38"/>
      <c r="AJ10" s="38"/>
      <c r="AK10" s="38"/>
      <c r="AL10" s="38">
        <f>(AL12+AL21+AL30+AL39)*99.94%-3</f>
        <v>0.94431714302788805</v>
      </c>
      <c r="AM10" s="38"/>
      <c r="AN10" s="38"/>
      <c r="AO10" s="38"/>
      <c r="AP10" s="38"/>
      <c r="AQ10" s="38">
        <f>(AQ12+AQ21+AQ30+AQ39)*99.94%-3</f>
        <v>0.94431714302788805</v>
      </c>
      <c r="AR10" s="38"/>
      <c r="AS10" s="38"/>
      <c r="AT10" s="38"/>
      <c r="AU10" s="38"/>
      <c r="AV10" s="38">
        <f>(AV12+AV21+AV30+AV39)*99.94%-3</f>
        <v>0.94431714302788805</v>
      </c>
      <c r="AW10" s="38"/>
      <c r="AX10" s="38"/>
      <c r="AY10" s="38"/>
      <c r="AZ10" s="38"/>
      <c r="BA10" s="38">
        <f>(BA12+BA21+BA30+BA39)*99.94%-3</f>
        <v>0.94431714302788805</v>
      </c>
      <c r="BB10" s="38"/>
      <c r="BC10" s="38"/>
      <c r="BD10" s="38"/>
      <c r="BE10" s="38"/>
      <c r="BF10" s="38">
        <f>(BF12+BF21+BF30+BF39)*99.94%-3</f>
        <v>0.94431714302788805</v>
      </c>
      <c r="BG10" s="38"/>
      <c r="BH10" s="38"/>
      <c r="BI10" s="38"/>
      <c r="BJ10" s="38"/>
      <c r="BK10" s="38">
        <f>(BK12+BK21+BK30+BK39)*99.94%-3</f>
        <v>0.94431714302788805</v>
      </c>
      <c r="BL10" s="38"/>
      <c r="BM10" s="38"/>
      <c r="BN10" s="38"/>
      <c r="BO10" s="38"/>
      <c r="BP10" s="38">
        <f>(BP12+BP21+BP30+BP39)*99.94%-3</f>
        <v>0.94431714302788805</v>
      </c>
      <c r="BQ10" s="38"/>
    </row>
    <row r="11" spans="1:69" x14ac:dyDescent="0.15">
      <c r="A11" s="39" t="s">
        <v>32</v>
      </c>
      <c r="B11" s="39"/>
      <c r="C11" s="39"/>
      <c r="D11" s="39"/>
      <c r="E11" s="39"/>
      <c r="F11" s="39"/>
      <c r="G11" s="39"/>
      <c r="H11" s="39">
        <f>H12*99.9%</f>
        <v>0.95413853187250997</v>
      </c>
      <c r="I11" s="39"/>
      <c r="J11" s="39"/>
      <c r="K11" s="39"/>
      <c r="L11" s="39"/>
      <c r="M11" s="39">
        <f>M12*99.9%</f>
        <v>0.95413853187250997</v>
      </c>
      <c r="N11" s="39"/>
      <c r="O11" s="39"/>
      <c r="P11" s="39"/>
      <c r="Q11" s="39"/>
      <c r="R11" s="39">
        <f>R12*99.9%</f>
        <v>0.95413853187250997</v>
      </c>
      <c r="S11" s="39"/>
      <c r="T11" s="39"/>
      <c r="U11" s="39"/>
      <c r="V11" s="39"/>
      <c r="W11" s="39">
        <f>W12*99.9%</f>
        <v>0.95413853187250997</v>
      </c>
      <c r="X11" s="39"/>
      <c r="Y11" s="39"/>
      <c r="Z11" s="39"/>
      <c r="AA11" s="39"/>
      <c r="AB11" s="39">
        <f>AB12*99.9%</f>
        <v>0.95413853187250997</v>
      </c>
      <c r="AC11" s="39"/>
      <c r="AD11" s="39"/>
      <c r="AE11" s="39"/>
      <c r="AF11" s="39"/>
      <c r="AG11" s="39">
        <f>AG12*99.9%</f>
        <v>0.95413853187250997</v>
      </c>
      <c r="AH11" s="39"/>
      <c r="AI11" s="39"/>
      <c r="AJ11" s="39"/>
      <c r="AK11" s="39"/>
      <c r="AL11" s="39">
        <f>AL12*99.9%</f>
        <v>0.95413853187250997</v>
      </c>
      <c r="AM11" s="39"/>
      <c r="AN11" s="39"/>
      <c r="AO11" s="39"/>
      <c r="AP11" s="39"/>
      <c r="AQ11" s="39">
        <f>AQ12*99.9%</f>
        <v>0.95413853187250997</v>
      </c>
      <c r="AR11" s="39"/>
      <c r="AS11" s="39"/>
      <c r="AT11" s="39"/>
      <c r="AU11" s="39"/>
      <c r="AV11" s="39">
        <f>AV12*99.9%</f>
        <v>0.95413853187250997</v>
      </c>
      <c r="AW11" s="39"/>
      <c r="AX11" s="39"/>
      <c r="AY11" s="39"/>
      <c r="AZ11" s="39"/>
      <c r="BA11" s="39">
        <f>BA12*99.9%</f>
        <v>0.95413853187250997</v>
      </c>
      <c r="BB11" s="39"/>
      <c r="BC11" s="39"/>
      <c r="BD11" s="39"/>
      <c r="BE11" s="39"/>
      <c r="BF11" s="39">
        <f>BF12*99.9%</f>
        <v>0.95413853187250997</v>
      </c>
      <c r="BG11" s="39"/>
      <c r="BH11" s="39"/>
      <c r="BI11" s="39"/>
      <c r="BJ11" s="39"/>
      <c r="BK11" s="39">
        <f>BK12*99.9%</f>
        <v>0.95413853187250997</v>
      </c>
      <c r="BL11" s="39"/>
      <c r="BM11" s="39"/>
      <c r="BN11" s="39"/>
      <c r="BO11" s="39"/>
      <c r="BP11" s="39">
        <f>BP12*99.9%</f>
        <v>0.95413853187250997</v>
      </c>
      <c r="BQ11" s="39"/>
    </row>
    <row r="12" spans="1:69" x14ac:dyDescent="0.35">
      <c r="A12" s="40" t="s">
        <v>60</v>
      </c>
      <c r="B12" s="41">
        <f>_xlfn.IFNA(VLOOKUP($A12,批次辅助!$A$4:$DC$41,MATCH($A$5&amp;B$4,批次辅助!$A$1:$DC$1,0),0),0)</f>
        <v>0.96593301435406698</v>
      </c>
      <c r="C12" s="41">
        <f>_xlfn.IFNA(VLOOKUP($A12,批次辅助!$A$4:$DC$41,MATCH($A$5&amp;C$4,批次辅助!$A$1:$DC$1,0),0),0)</f>
        <v>0.9516041098762843</v>
      </c>
      <c r="D12" s="41">
        <f>_xlfn.IFNA(VLOOKUP($A12,批次辅助!$A$4:$DC$41,MATCH($A$5&amp;D$4,批次辅助!$A$1:$DC$1,0),0),0)</f>
        <v>0.97479071627889258</v>
      </c>
      <c r="E12" s="39"/>
      <c r="F12" s="39"/>
      <c r="G12" s="39"/>
      <c r="H12" s="39">
        <f>1-SUM(H13:H18)</f>
        <v>0.95509362549800791</v>
      </c>
      <c r="I12" s="39"/>
      <c r="J12" s="39"/>
      <c r="K12" s="39"/>
      <c r="L12" s="39"/>
      <c r="M12" s="39">
        <f>1-SUM(M13:M18)</f>
        <v>0.95509362549800791</v>
      </c>
      <c r="N12" s="39"/>
      <c r="O12" s="39"/>
      <c r="P12" s="39"/>
      <c r="Q12" s="39"/>
      <c r="R12" s="39">
        <f>1-SUM(R13:R18)</f>
        <v>0.95509362549800791</v>
      </c>
      <c r="S12" s="39"/>
      <c r="T12" s="39"/>
      <c r="U12" s="39"/>
      <c r="V12" s="39"/>
      <c r="W12" s="39">
        <f>1-SUM(W13:W18)</f>
        <v>0.95509362549800791</v>
      </c>
      <c r="X12" s="39"/>
      <c r="Y12" s="39"/>
      <c r="Z12" s="39"/>
      <c r="AA12" s="39"/>
      <c r="AB12" s="39">
        <f>1-SUM(AB13:AB18)</f>
        <v>0.95509362549800791</v>
      </c>
      <c r="AC12" s="39"/>
      <c r="AD12" s="39"/>
      <c r="AE12" s="39"/>
      <c r="AF12" s="39"/>
      <c r="AG12" s="39">
        <f>1-SUM(AG13:AG18)</f>
        <v>0.95509362549800791</v>
      </c>
      <c r="AH12" s="39"/>
      <c r="AI12" s="39"/>
      <c r="AJ12" s="39"/>
      <c r="AK12" s="39"/>
      <c r="AL12" s="39">
        <f>1-SUM(AL13:AL18)</f>
        <v>0.95509362549800791</v>
      </c>
      <c r="AM12" s="39"/>
      <c r="AN12" s="39"/>
      <c r="AO12" s="39"/>
      <c r="AP12" s="39"/>
      <c r="AQ12" s="39">
        <f>1-SUM(AQ13:AQ18)</f>
        <v>0.95509362549800791</v>
      </c>
      <c r="AR12" s="39"/>
      <c r="AS12" s="39"/>
      <c r="AT12" s="39"/>
      <c r="AU12" s="39"/>
      <c r="AV12" s="39">
        <f>1-SUM(AV13:AV18)</f>
        <v>0.95509362549800791</v>
      </c>
      <c r="AW12" s="39"/>
      <c r="AX12" s="39"/>
      <c r="AY12" s="39"/>
      <c r="AZ12" s="39"/>
      <c r="BA12" s="39">
        <f>1-SUM(BA13:BA18)</f>
        <v>0.95509362549800791</v>
      </c>
      <c r="BB12" s="39"/>
      <c r="BC12" s="39"/>
      <c r="BD12" s="39"/>
      <c r="BE12" s="39"/>
      <c r="BF12" s="39">
        <f>1-SUM(BF13:BF18)</f>
        <v>0.95509362549800791</v>
      </c>
      <c r="BG12" s="39"/>
      <c r="BH12" s="39"/>
      <c r="BI12" s="39"/>
      <c r="BJ12" s="39"/>
      <c r="BK12" s="39">
        <f>1-SUM(BK13:BK18)</f>
        <v>0.95509362549800791</v>
      </c>
      <c r="BL12" s="39"/>
      <c r="BM12" s="39"/>
      <c r="BN12" s="39"/>
      <c r="BO12" s="39"/>
      <c r="BP12" s="39">
        <f>1-SUM(BP13:BP18)</f>
        <v>0.95509362549800791</v>
      </c>
      <c r="BQ12" s="39"/>
    </row>
    <row r="13" spans="1:69" x14ac:dyDescent="0.15">
      <c r="A13" s="42" t="s">
        <v>42</v>
      </c>
      <c r="B13" s="43">
        <f>_xlfn.IFNA(VLOOKUP($A13,批次辅助!$A$4:$DC$41,MATCH($A$5&amp;B$4,批次辅助!$A$1:$DC$1,0),0),0)</f>
        <v>5.8373205741626792E-3</v>
      </c>
      <c r="C13" s="43">
        <f>_xlfn.IFNA(VLOOKUP($A13,批次辅助!$A$4:$DC$41,MATCH($A$5&amp;C$4,批次辅助!$A$1:$DC$1,0),0),0)</f>
        <v>1.1228769133990355E-2</v>
      </c>
      <c r="D13" s="43">
        <f>_xlfn.IFNA(VLOOKUP($A13,批次辅助!$A$4:$DC$41,MATCH($A$5&amp;D$4,批次辅助!$A$1:$DC$1,0),0),0)</f>
        <v>9.8570489804858993E-3</v>
      </c>
      <c r="E13" s="184"/>
      <c r="F13" s="69"/>
      <c r="G13" s="46"/>
      <c r="H13" s="47">
        <f>C13-F13+G13</f>
        <v>1.1228769133990355E-2</v>
      </c>
      <c r="I13" s="370"/>
      <c r="J13" s="184"/>
      <c r="K13" s="69"/>
      <c r="L13" s="102"/>
      <c r="M13" s="47">
        <f>H13-K13+L13</f>
        <v>1.1228769133990355E-2</v>
      </c>
      <c r="N13" s="370"/>
      <c r="O13" s="44"/>
      <c r="P13" s="128"/>
      <c r="Q13" s="102"/>
      <c r="R13" s="47">
        <f>M13-P13+Q13</f>
        <v>1.1228769133990355E-2</v>
      </c>
      <c r="S13" s="370"/>
      <c r="T13" s="279"/>
      <c r="U13" s="128"/>
      <c r="V13" s="102"/>
      <c r="W13" s="47">
        <f>R13-U13+V13</f>
        <v>1.1228769133990355E-2</v>
      </c>
      <c r="X13" s="370"/>
      <c r="Y13" s="44"/>
      <c r="Z13" s="128"/>
      <c r="AA13" s="102"/>
      <c r="AB13" s="47">
        <f>W13-Z13+AA13</f>
        <v>1.1228769133990355E-2</v>
      </c>
      <c r="AC13" s="370"/>
      <c r="AD13" s="44"/>
      <c r="AE13" s="128"/>
      <c r="AF13" s="102"/>
      <c r="AG13" s="47">
        <f>AB13-AE13+AF13</f>
        <v>1.1228769133990355E-2</v>
      </c>
      <c r="AH13" s="370"/>
      <c r="AI13" s="44"/>
      <c r="AJ13" s="128"/>
      <c r="AK13" s="102"/>
      <c r="AL13" s="47">
        <f>AG13-AJ13+AK13</f>
        <v>1.1228769133990355E-2</v>
      </c>
      <c r="AM13" s="370"/>
      <c r="AN13" s="44"/>
      <c r="AO13" s="128"/>
      <c r="AP13" s="102"/>
      <c r="AQ13" s="47">
        <f>AL13-AO13+AP13</f>
        <v>1.1228769133990355E-2</v>
      </c>
      <c r="AR13" s="370"/>
      <c r="AS13" s="44"/>
      <c r="AT13" s="128"/>
      <c r="AU13" s="102"/>
      <c r="AV13" s="47">
        <f>AQ13-AT13+AU13</f>
        <v>1.1228769133990355E-2</v>
      </c>
      <c r="AW13" s="370"/>
      <c r="AX13" s="44"/>
      <c r="AY13" s="128"/>
      <c r="AZ13" s="102"/>
      <c r="BA13" s="47">
        <f>AV13-AY13+AZ13</f>
        <v>1.1228769133990355E-2</v>
      </c>
      <c r="BB13" s="370"/>
      <c r="BC13" s="44"/>
      <c r="BD13" s="128"/>
      <c r="BE13" s="102"/>
      <c r="BF13" s="47">
        <f>BA13-BD13+BE13</f>
        <v>1.1228769133990355E-2</v>
      </c>
      <c r="BG13" s="370"/>
      <c r="BH13" s="279"/>
      <c r="BI13" s="128"/>
      <c r="BJ13" s="102"/>
      <c r="BK13" s="47">
        <f>BF13-BI13+BJ13</f>
        <v>1.1228769133990355E-2</v>
      </c>
      <c r="BL13" s="370"/>
      <c r="BM13" s="279"/>
      <c r="BN13" s="128"/>
      <c r="BO13" s="102"/>
      <c r="BP13" s="47">
        <f>BK13-BN13+BO13</f>
        <v>1.1228769133990355E-2</v>
      </c>
      <c r="BQ13" s="370"/>
    </row>
    <row r="14" spans="1:69" x14ac:dyDescent="0.15">
      <c r="A14" s="42" t="s">
        <v>43</v>
      </c>
      <c r="B14" s="43">
        <f>_xlfn.IFNA(VLOOKUP($A14,批次辅助!$A$4:$DC$41,MATCH($A$5&amp;B$4,批次辅助!$A$1:$DC$1,0),0),0)</f>
        <v>2.0382775119617225E-2</v>
      </c>
      <c r="C14" s="43">
        <f>_xlfn.IFNA(VLOOKUP($A14,批次辅助!$A$4:$DC$41,MATCH($A$5&amp;C$4,批次辅助!$A$1:$DC$1,0),0),0)</f>
        <v>2.4250366953239674E-2</v>
      </c>
      <c r="D14" s="43">
        <f>_xlfn.IFNA(VLOOKUP($A14,批次辅助!$A$4:$DC$41,MATCH($A$5&amp;D$4,批次辅助!$A$1:$DC$1,0),0),0)</f>
        <v>1.1037990114379862E-2</v>
      </c>
      <c r="E14" s="184" t="s">
        <v>1557</v>
      </c>
      <c r="F14" s="188">
        <v>2E-3</v>
      </c>
      <c r="G14" s="187"/>
      <c r="H14" s="47">
        <f t="shared" ref="H14:H18" si="0">C14-F14+G14</f>
        <v>2.2250366953239675E-2</v>
      </c>
      <c r="I14" s="370"/>
      <c r="J14" s="184"/>
      <c r="K14" s="414"/>
      <c r="L14" s="140"/>
      <c r="M14" s="50">
        <f t="shared" ref="M14:M18" si="1">H14-K14+L14</f>
        <v>2.2250366953239675E-2</v>
      </c>
      <c r="N14" s="370"/>
      <c r="O14" s="279"/>
      <c r="P14" s="137"/>
      <c r="Q14" s="140"/>
      <c r="R14" s="50">
        <f t="shared" ref="R14:R18" si="2">M14-P14+Q14</f>
        <v>2.2250366953239675E-2</v>
      </c>
      <c r="S14" s="370"/>
      <c r="T14" s="279"/>
      <c r="U14" s="279"/>
      <c r="V14" s="140"/>
      <c r="W14" s="50">
        <f t="shared" ref="W14:W18" si="3">R14-U14+V14</f>
        <v>2.2250366953239675E-2</v>
      </c>
      <c r="X14" s="370"/>
      <c r="Y14" s="51"/>
      <c r="Z14" s="137"/>
      <c r="AA14" s="140"/>
      <c r="AB14" s="50">
        <f t="shared" ref="AB14:AB18" si="4">W14-Z14+AA14</f>
        <v>2.2250366953239675E-2</v>
      </c>
      <c r="AC14" s="370"/>
      <c r="AD14" s="51"/>
      <c r="AE14" s="137"/>
      <c r="AF14" s="140"/>
      <c r="AG14" s="50">
        <f t="shared" ref="AG14:AG18" si="5">AB14-AE14+AF14</f>
        <v>2.2250366953239675E-2</v>
      </c>
      <c r="AH14" s="370"/>
      <c r="AI14" s="51"/>
      <c r="AJ14" s="137"/>
      <c r="AK14" s="140"/>
      <c r="AL14" s="50">
        <f t="shared" ref="AL14:AL19" si="6">AG14-AJ14+AK14</f>
        <v>2.2250366953239675E-2</v>
      </c>
      <c r="AM14" s="370"/>
      <c r="AN14" s="51"/>
      <c r="AO14" s="137"/>
      <c r="AP14" s="140"/>
      <c r="AQ14" s="50">
        <f t="shared" ref="AQ14:AQ19" si="7">AL14-AO14+AP14</f>
        <v>2.2250366953239675E-2</v>
      </c>
      <c r="AR14" s="370"/>
      <c r="AS14" s="51"/>
      <c r="AT14" s="137"/>
      <c r="AU14" s="140"/>
      <c r="AV14" s="50">
        <f t="shared" ref="AV14:AV19" si="8">AQ14-AT14+AU14</f>
        <v>2.2250366953239675E-2</v>
      </c>
      <c r="AW14" s="370"/>
      <c r="AX14" s="51"/>
      <c r="AY14" s="137"/>
      <c r="AZ14" s="140"/>
      <c r="BA14" s="50">
        <f t="shared" ref="BA14:BA19" si="9">AV14-AY14+AZ14</f>
        <v>2.2250366953239675E-2</v>
      </c>
      <c r="BB14" s="370"/>
      <c r="BC14" s="51"/>
      <c r="BD14" s="137"/>
      <c r="BE14" s="140"/>
      <c r="BF14" s="50">
        <f t="shared" ref="BF14:BF19" si="10">BA14-BD14+BE14</f>
        <v>2.2250366953239675E-2</v>
      </c>
      <c r="BG14" s="370"/>
      <c r="BH14" s="51"/>
      <c r="BI14" s="137"/>
      <c r="BJ14" s="140"/>
      <c r="BK14" s="50">
        <f t="shared" ref="BK14:BK19" si="11">BF14-BI14+BJ14</f>
        <v>2.2250366953239675E-2</v>
      </c>
      <c r="BL14" s="370"/>
      <c r="BM14" s="51"/>
      <c r="BN14" s="137"/>
      <c r="BO14" s="140"/>
      <c r="BP14" s="50">
        <f t="shared" ref="BP14:BP19" si="12">BK14-BN14+BO14</f>
        <v>2.2250366953239675E-2</v>
      </c>
      <c r="BQ14" s="370"/>
    </row>
    <row r="15" spans="1:69" x14ac:dyDescent="0.15">
      <c r="A15" s="42" t="s">
        <v>44</v>
      </c>
      <c r="B15" s="43">
        <f>_xlfn.IFNA(VLOOKUP($A15,批次辅助!$A$4:$DC$41,MATCH($A$5&amp;B$4,批次辅助!$A$1:$DC$1,0),0),0)</f>
        <v>1.8181818181818182E-3</v>
      </c>
      <c r="C15" s="43">
        <f>_xlfn.IFNA(VLOOKUP($A15,批次辅助!$A$4:$DC$41,MATCH($A$5&amp;C$4,批次辅助!$A$1:$DC$1,0),0),0)</f>
        <v>3.4179073180960369E-3</v>
      </c>
      <c r="D15" s="43">
        <f>_xlfn.IFNA(VLOOKUP($A15,批次辅助!$A$4:$DC$41,MATCH($A$5&amp;D$4,批次辅助!$A$1:$DC$1,0),0),0)</f>
        <v>1.5904610432281598E-3</v>
      </c>
      <c r="E15" s="279" t="s">
        <v>1558</v>
      </c>
      <c r="F15" s="121">
        <v>1.5E-3</v>
      </c>
      <c r="G15" s="102"/>
      <c r="H15" s="47">
        <f t="shared" si="0"/>
        <v>1.9179073180960369E-3</v>
      </c>
      <c r="I15" s="370"/>
      <c r="J15" s="44"/>
      <c r="K15" s="121"/>
      <c r="L15" s="102"/>
      <c r="M15" s="50">
        <f t="shared" si="1"/>
        <v>1.9179073180960369E-3</v>
      </c>
      <c r="N15" s="370"/>
      <c r="O15" s="278"/>
      <c r="P15" s="138"/>
      <c r="Q15" s="102"/>
      <c r="R15" s="50">
        <f t="shared" si="2"/>
        <v>1.9179073180960369E-3</v>
      </c>
      <c r="S15" s="370"/>
      <c r="T15" s="278"/>
      <c r="U15" s="279"/>
      <c r="V15" s="102"/>
      <c r="W15" s="50">
        <f t="shared" si="3"/>
        <v>1.9179073180960369E-3</v>
      </c>
      <c r="X15" s="370"/>
      <c r="Y15" s="44"/>
      <c r="Z15" s="138"/>
      <c r="AA15" s="102"/>
      <c r="AB15" s="50">
        <f t="shared" si="4"/>
        <v>1.9179073180960369E-3</v>
      </c>
      <c r="AC15" s="370"/>
      <c r="AD15" s="44"/>
      <c r="AE15" s="138"/>
      <c r="AF15" s="102"/>
      <c r="AG15" s="50">
        <f t="shared" si="5"/>
        <v>1.9179073180960369E-3</v>
      </c>
      <c r="AH15" s="370"/>
      <c r="AI15" s="44"/>
      <c r="AJ15" s="138"/>
      <c r="AK15" s="102"/>
      <c r="AL15" s="50">
        <f t="shared" si="6"/>
        <v>1.9179073180960369E-3</v>
      </c>
      <c r="AM15" s="370"/>
      <c r="AN15" s="44"/>
      <c r="AO15" s="138"/>
      <c r="AP15" s="102"/>
      <c r="AQ15" s="50">
        <f t="shared" si="7"/>
        <v>1.9179073180960369E-3</v>
      </c>
      <c r="AR15" s="370"/>
      <c r="AS15" s="44"/>
      <c r="AT15" s="138"/>
      <c r="AU15" s="102"/>
      <c r="AV15" s="50">
        <f t="shared" si="8"/>
        <v>1.9179073180960369E-3</v>
      </c>
      <c r="AW15" s="370"/>
      <c r="AX15" s="44"/>
      <c r="AY15" s="138"/>
      <c r="AZ15" s="102"/>
      <c r="BA15" s="50">
        <f t="shared" si="9"/>
        <v>1.9179073180960369E-3</v>
      </c>
      <c r="BB15" s="370"/>
      <c r="BC15" s="44"/>
      <c r="BD15" s="138"/>
      <c r="BE15" s="102"/>
      <c r="BF15" s="50">
        <f t="shared" si="10"/>
        <v>1.9179073180960369E-3</v>
      </c>
      <c r="BG15" s="370"/>
      <c r="BH15" s="279"/>
      <c r="BI15" s="138"/>
      <c r="BJ15" s="102"/>
      <c r="BK15" s="50">
        <f t="shared" si="11"/>
        <v>1.9179073180960369E-3</v>
      </c>
      <c r="BL15" s="370"/>
      <c r="BM15" s="279"/>
      <c r="BN15" s="138"/>
      <c r="BO15" s="102"/>
      <c r="BP15" s="50">
        <f t="shared" si="12"/>
        <v>1.9179073180960369E-3</v>
      </c>
      <c r="BQ15" s="370"/>
    </row>
    <row r="16" spans="1:69" x14ac:dyDescent="0.15">
      <c r="A16" s="53" t="s">
        <v>45</v>
      </c>
      <c r="B16" s="53">
        <f>_xlfn.IFNA(VLOOKUP($A16,批次辅助!$A$4:$DC$41,MATCH($A$5&amp;B$4,批次辅助!$A$1:$DC$1,0),0),0)</f>
        <v>3.7320574162679424E-3</v>
      </c>
      <c r="C16" s="53">
        <f>_xlfn.IFNA(VLOOKUP($A16,批次辅助!$A$4:$DC$41,MATCH($A$5&amp;C$4,批次辅助!$A$1:$DC$1,0),0),0)</f>
        <v>5.7454392954497798E-3</v>
      </c>
      <c r="D16" s="53">
        <f>_xlfn.IFNA(VLOOKUP($A16,批次辅助!$A$4:$DC$41,MATCH($A$5&amp;D$4,批次辅助!$A$1:$DC$1,0),0),0)</f>
        <v>1.5047475738326301E-3</v>
      </c>
      <c r="E16" s="278"/>
      <c r="F16" s="139"/>
      <c r="G16" s="103"/>
      <c r="H16" s="47">
        <f t="shared" si="0"/>
        <v>5.7454392954497798E-3</v>
      </c>
      <c r="I16" s="370"/>
      <c r="J16" s="278"/>
      <c r="K16" s="420"/>
      <c r="L16" s="103"/>
      <c r="M16" s="50">
        <f t="shared" si="1"/>
        <v>5.7454392954497798E-3</v>
      </c>
      <c r="N16" s="370"/>
      <c r="O16" s="278"/>
      <c r="P16" s="139"/>
      <c r="Q16" s="103"/>
      <c r="R16" s="50">
        <f t="shared" si="2"/>
        <v>5.7454392954497798E-3</v>
      </c>
      <c r="S16" s="370"/>
      <c r="T16" s="279"/>
      <c r="U16" s="279"/>
      <c r="V16" s="103"/>
      <c r="W16" s="50">
        <f t="shared" si="3"/>
        <v>5.7454392954497798E-3</v>
      </c>
      <c r="X16" s="370"/>
      <c r="Y16" s="56"/>
      <c r="Z16" s="139"/>
      <c r="AA16" s="103"/>
      <c r="AB16" s="50">
        <f t="shared" si="4"/>
        <v>5.7454392954497798E-3</v>
      </c>
      <c r="AC16" s="370"/>
      <c r="AD16" s="56"/>
      <c r="AE16" s="139"/>
      <c r="AF16" s="103"/>
      <c r="AG16" s="50">
        <f t="shared" si="5"/>
        <v>5.7454392954497798E-3</v>
      </c>
      <c r="AH16" s="370"/>
      <c r="AI16" s="56"/>
      <c r="AJ16" s="139"/>
      <c r="AK16" s="103"/>
      <c r="AL16" s="50">
        <f t="shared" si="6"/>
        <v>5.7454392954497798E-3</v>
      </c>
      <c r="AM16" s="370"/>
      <c r="AN16" s="56"/>
      <c r="AO16" s="139"/>
      <c r="AP16" s="103"/>
      <c r="AQ16" s="50">
        <f t="shared" si="7"/>
        <v>5.7454392954497798E-3</v>
      </c>
      <c r="AR16" s="370"/>
      <c r="AS16" s="56"/>
      <c r="AT16" s="139"/>
      <c r="AU16" s="103"/>
      <c r="AV16" s="50">
        <f t="shared" si="8"/>
        <v>5.7454392954497798E-3</v>
      </c>
      <c r="AW16" s="370"/>
      <c r="AX16" s="56"/>
      <c r="AY16" s="139"/>
      <c r="AZ16" s="103"/>
      <c r="BA16" s="50">
        <f t="shared" si="9"/>
        <v>5.7454392954497798E-3</v>
      </c>
      <c r="BB16" s="370"/>
      <c r="BC16" s="56"/>
      <c r="BD16" s="139"/>
      <c r="BE16" s="103"/>
      <c r="BF16" s="50">
        <f t="shared" si="10"/>
        <v>5.7454392954497798E-3</v>
      </c>
      <c r="BG16" s="370"/>
      <c r="BH16" s="56"/>
      <c r="BI16" s="139"/>
      <c r="BJ16" s="103"/>
      <c r="BK16" s="50">
        <f t="shared" si="11"/>
        <v>5.7454392954497798E-3</v>
      </c>
      <c r="BL16" s="370"/>
      <c r="BM16" s="56"/>
      <c r="BN16" s="139"/>
      <c r="BO16" s="103"/>
      <c r="BP16" s="50">
        <f t="shared" si="12"/>
        <v>5.7454392954497798E-3</v>
      </c>
      <c r="BQ16" s="370"/>
    </row>
    <row r="17" spans="1:69" x14ac:dyDescent="0.15">
      <c r="A17" s="42" t="s">
        <v>46</v>
      </c>
      <c r="B17" s="53">
        <f>_xlfn.IFNA(VLOOKUP($A17,批次辅助!$A$4:$DC$41,MATCH($A$5&amp;B$4,批次辅助!$A$1:$DC$1,0),0),0)</f>
        <v>1.6267942583732058E-3</v>
      </c>
      <c r="C17" s="53">
        <f>_xlfn.IFNA(VLOOKUP($A17,批次辅助!$A$4:$DC$41,MATCH($A$5&amp;C$4,批次辅助!$A$1:$DC$1,0),0),0)</f>
        <v>2.9461102956594674E-3</v>
      </c>
      <c r="D17" s="53">
        <f>_xlfn.IFNA(VLOOKUP($A17,批次辅助!$A$4:$DC$41,MATCH($A$5&amp;D$4,批次辅助!$A$1:$DC$1,0),0),0)</f>
        <v>7.9046866220321707E-4</v>
      </c>
      <c r="E17" s="43"/>
      <c r="F17" s="131"/>
      <c r="G17" s="58"/>
      <c r="H17" s="47">
        <f t="shared" si="0"/>
        <v>2.9461102956594674E-3</v>
      </c>
      <c r="I17" s="370"/>
      <c r="J17" s="43"/>
      <c r="K17" s="131"/>
      <c r="L17" s="104"/>
      <c r="M17" s="53">
        <f t="shared" si="1"/>
        <v>2.9461102956594674E-3</v>
      </c>
      <c r="N17" s="370"/>
      <c r="O17" s="43"/>
      <c r="P17" s="131"/>
      <c r="Q17" s="104"/>
      <c r="R17" s="53">
        <f t="shared" si="2"/>
        <v>2.9461102956594674E-3</v>
      </c>
      <c r="S17" s="370"/>
      <c r="T17" s="43"/>
      <c r="U17" s="131"/>
      <c r="V17" s="104"/>
      <c r="W17" s="53">
        <f t="shared" si="3"/>
        <v>2.9461102956594674E-3</v>
      </c>
      <c r="X17" s="370"/>
      <c r="Y17" s="43"/>
      <c r="Z17" s="131"/>
      <c r="AA17" s="104"/>
      <c r="AB17" s="53">
        <f t="shared" si="4"/>
        <v>2.9461102956594674E-3</v>
      </c>
      <c r="AC17" s="370"/>
      <c r="AD17" s="43"/>
      <c r="AE17" s="131"/>
      <c r="AF17" s="104"/>
      <c r="AG17" s="53">
        <f t="shared" si="5"/>
        <v>2.9461102956594674E-3</v>
      </c>
      <c r="AH17" s="370"/>
      <c r="AI17" s="43"/>
      <c r="AJ17" s="131"/>
      <c r="AK17" s="104"/>
      <c r="AL17" s="53">
        <f t="shared" si="6"/>
        <v>2.9461102956594674E-3</v>
      </c>
      <c r="AM17" s="370"/>
      <c r="AN17" s="43"/>
      <c r="AO17" s="131"/>
      <c r="AP17" s="104"/>
      <c r="AQ17" s="53">
        <f t="shared" si="7"/>
        <v>2.9461102956594674E-3</v>
      </c>
      <c r="AR17" s="370"/>
      <c r="AS17" s="43"/>
      <c r="AT17" s="131"/>
      <c r="AU17" s="104"/>
      <c r="AV17" s="53">
        <f t="shared" si="8"/>
        <v>2.9461102956594674E-3</v>
      </c>
      <c r="AW17" s="370"/>
      <c r="AX17" s="43"/>
      <c r="AY17" s="131"/>
      <c r="AZ17" s="104"/>
      <c r="BA17" s="53">
        <f t="shared" si="9"/>
        <v>2.9461102956594674E-3</v>
      </c>
      <c r="BB17" s="370"/>
      <c r="BC17" s="43"/>
      <c r="BD17" s="131"/>
      <c r="BE17" s="104"/>
      <c r="BF17" s="53">
        <f t="shared" si="10"/>
        <v>2.9461102956594674E-3</v>
      </c>
      <c r="BG17" s="370"/>
      <c r="BH17" s="43"/>
      <c r="BI17" s="131"/>
      <c r="BJ17" s="104"/>
      <c r="BK17" s="53">
        <f t="shared" si="11"/>
        <v>2.9461102956594674E-3</v>
      </c>
      <c r="BL17" s="370"/>
      <c r="BM17" s="43"/>
      <c r="BN17" s="131"/>
      <c r="BO17" s="104"/>
      <c r="BP17" s="53">
        <f t="shared" si="12"/>
        <v>2.9461102956594674E-3</v>
      </c>
      <c r="BQ17" s="370"/>
    </row>
    <row r="18" spans="1:69" x14ac:dyDescent="0.15">
      <c r="A18" s="42" t="s">
        <v>47</v>
      </c>
      <c r="B18" s="43">
        <f>_xlfn.IFNA(VLOOKUP($A18,批次辅助!$A$4:$DC$41,MATCH($A$5&amp;B$4,批次辅助!$A$1:$DC$1,0),0),0)</f>
        <v>6.6985645933014351E-4</v>
      </c>
      <c r="C18" s="43">
        <f>_xlfn.IFNA(VLOOKUP($A18,批次辅助!$A$4:$DC$41,MATCH($A$5&amp;C$4,批次辅助!$A$1:$DC$1,0),0),0)</f>
        <v>8.1778150555672047E-4</v>
      </c>
      <c r="D18" s="114">
        <f>_xlfn.IFNA(VLOOKUP($A18,批次辅助!$A$4:$DC$41,MATCH($A$5&amp;D$4,批次辅助!$A$1:$DC$1,0),0),0)</f>
        <v>4.3809106579937332E-4</v>
      </c>
      <c r="E18" s="10"/>
      <c r="F18" s="132"/>
      <c r="G18" s="70"/>
      <c r="H18" s="47">
        <f t="shared" si="0"/>
        <v>8.1778150555672047E-4</v>
      </c>
      <c r="I18" s="370"/>
      <c r="J18" s="10"/>
      <c r="K18" s="132"/>
      <c r="L18" s="105"/>
      <c r="M18" s="43">
        <f t="shared" si="1"/>
        <v>8.1778150555672047E-4</v>
      </c>
      <c r="N18" s="370"/>
      <c r="O18" s="10"/>
      <c r="P18" s="132"/>
      <c r="Q18" s="105"/>
      <c r="R18" s="43">
        <f t="shared" si="2"/>
        <v>8.1778150555672047E-4</v>
      </c>
      <c r="S18" s="370"/>
      <c r="T18" s="10"/>
      <c r="U18" s="132"/>
      <c r="V18" s="105"/>
      <c r="W18" s="43">
        <f t="shared" si="3"/>
        <v>8.1778150555672047E-4</v>
      </c>
      <c r="X18" s="370"/>
      <c r="Y18" s="10"/>
      <c r="Z18" s="132"/>
      <c r="AA18" s="105"/>
      <c r="AB18" s="43">
        <f t="shared" si="4"/>
        <v>8.1778150555672047E-4</v>
      </c>
      <c r="AC18" s="370"/>
      <c r="AD18" s="10"/>
      <c r="AE18" s="132"/>
      <c r="AF18" s="105"/>
      <c r="AG18" s="43">
        <f t="shared" si="5"/>
        <v>8.1778150555672047E-4</v>
      </c>
      <c r="AH18" s="370"/>
      <c r="AI18" s="10"/>
      <c r="AJ18" s="132"/>
      <c r="AK18" s="105"/>
      <c r="AL18" s="43">
        <f t="shared" si="6"/>
        <v>8.1778150555672047E-4</v>
      </c>
      <c r="AM18" s="370"/>
      <c r="AN18" s="10"/>
      <c r="AO18" s="132"/>
      <c r="AP18" s="105"/>
      <c r="AQ18" s="43">
        <f t="shared" si="7"/>
        <v>8.1778150555672047E-4</v>
      </c>
      <c r="AR18" s="370"/>
      <c r="AS18" s="10"/>
      <c r="AT18" s="132"/>
      <c r="AU18" s="105"/>
      <c r="AV18" s="43">
        <f t="shared" si="8"/>
        <v>8.1778150555672047E-4</v>
      </c>
      <c r="AW18" s="370"/>
      <c r="AX18" s="10"/>
      <c r="AY18" s="132"/>
      <c r="AZ18" s="105"/>
      <c r="BA18" s="43">
        <f t="shared" si="9"/>
        <v>8.1778150555672047E-4</v>
      </c>
      <c r="BB18" s="370"/>
      <c r="BC18" s="10"/>
      <c r="BD18" s="132"/>
      <c r="BE18" s="105"/>
      <c r="BF18" s="43">
        <f t="shared" si="10"/>
        <v>8.1778150555672047E-4</v>
      </c>
      <c r="BG18" s="370"/>
      <c r="BH18" s="10"/>
      <c r="BI18" s="132"/>
      <c r="BJ18" s="105"/>
      <c r="BK18" s="43">
        <f t="shared" si="11"/>
        <v>8.1778150555672047E-4</v>
      </c>
      <c r="BL18" s="370"/>
      <c r="BM18" s="10"/>
      <c r="BN18" s="132"/>
      <c r="BO18" s="105"/>
      <c r="BP18" s="43">
        <f t="shared" si="12"/>
        <v>8.1778150555672047E-4</v>
      </c>
      <c r="BQ18" s="370"/>
    </row>
    <row r="19" spans="1:69" x14ac:dyDescent="0.15">
      <c r="A19" s="61" t="s">
        <v>31</v>
      </c>
      <c r="B19" s="61">
        <f>_xlfn.IFNA(VLOOKUP($A19,批次辅助!$A$4:$DC$41,MATCH($A$5&amp;B$4,批次辅助!$A$1:$DC$1,0),0),0)</f>
        <v>0</v>
      </c>
      <c r="C19" s="61">
        <f>_xlfn.IFNA(VLOOKUP($A19,批次辅助!$A$4:$DC$41,MATCH($A$5&amp;C$4,批次辅助!$A$1:$DC$1,0),0),0)</f>
        <v>0</v>
      </c>
      <c r="D19" s="61">
        <f>_xlfn.IFNA(VLOOKUP($A19,批次辅助!$A$4:$DC$41,MATCH($A$5&amp;D$4,批次辅助!$A$1:$DC$1,0),0),0)</f>
        <v>0</v>
      </c>
      <c r="E19" s="62"/>
      <c r="F19" s="133"/>
      <c r="G19" s="75"/>
      <c r="H19" s="62">
        <f t="shared" ref="H19" si="13">C19-F19+G19</f>
        <v>0</v>
      </c>
      <c r="I19" s="62"/>
      <c r="J19" s="157"/>
      <c r="K19" s="125"/>
      <c r="L19" s="141"/>
      <c r="M19" s="62">
        <f t="shared" ref="M19" si="14">H19-K19+L19</f>
        <v>0</v>
      </c>
      <c r="N19" s="62"/>
      <c r="O19" s="62"/>
      <c r="P19" s="133"/>
      <c r="Q19" s="141"/>
      <c r="R19" s="62">
        <f t="shared" ref="R19" si="15">M19-P19+Q19</f>
        <v>0</v>
      </c>
      <c r="S19" s="62"/>
      <c r="T19" s="62"/>
      <c r="U19" s="133"/>
      <c r="V19" s="141"/>
      <c r="W19" s="62">
        <f t="shared" ref="W19" si="16">R19-U19+V19</f>
        <v>0</v>
      </c>
      <c r="X19" s="62"/>
      <c r="Y19" s="62"/>
      <c r="Z19" s="133"/>
      <c r="AA19" s="141"/>
      <c r="AB19" s="62">
        <f t="shared" ref="AB19" si="17">W19-Z19+AA19</f>
        <v>0</v>
      </c>
      <c r="AC19" s="62"/>
      <c r="AD19" s="62"/>
      <c r="AE19" s="133"/>
      <c r="AF19" s="141"/>
      <c r="AG19" s="62">
        <f t="shared" ref="AG19" si="18">AB19-AE19+AF19</f>
        <v>0</v>
      </c>
      <c r="AH19" s="62"/>
      <c r="AI19" s="62"/>
      <c r="AJ19" s="133"/>
      <c r="AK19" s="141"/>
      <c r="AL19" s="62">
        <f t="shared" si="6"/>
        <v>0</v>
      </c>
      <c r="AM19" s="62"/>
      <c r="AN19" s="62"/>
      <c r="AO19" s="133"/>
      <c r="AP19" s="141"/>
      <c r="AQ19" s="62">
        <f t="shared" si="7"/>
        <v>0</v>
      </c>
      <c r="AR19" s="62"/>
      <c r="AS19" s="62"/>
      <c r="AT19" s="133"/>
      <c r="AU19" s="141"/>
      <c r="AV19" s="62">
        <f t="shared" si="8"/>
        <v>0</v>
      </c>
      <c r="AW19" s="62"/>
      <c r="AX19" s="62"/>
      <c r="AY19" s="133"/>
      <c r="AZ19" s="141"/>
      <c r="BA19" s="62">
        <f t="shared" si="9"/>
        <v>0</v>
      </c>
      <c r="BB19" s="62"/>
      <c r="BC19" s="62"/>
      <c r="BD19" s="133"/>
      <c r="BE19" s="141"/>
      <c r="BF19" s="62">
        <f t="shared" si="10"/>
        <v>0</v>
      </c>
      <c r="BG19" s="62"/>
      <c r="BH19" s="62"/>
      <c r="BI19" s="133"/>
      <c r="BJ19" s="141"/>
      <c r="BK19" s="62">
        <f t="shared" si="11"/>
        <v>0</v>
      </c>
      <c r="BL19" s="62"/>
      <c r="BM19" s="62"/>
      <c r="BN19" s="133"/>
      <c r="BO19" s="141"/>
      <c r="BP19" s="62">
        <f t="shared" si="12"/>
        <v>0</v>
      </c>
      <c r="BQ19" s="62"/>
    </row>
    <row r="20" spans="1:69" x14ac:dyDescent="0.15">
      <c r="A20" s="65" t="s">
        <v>30</v>
      </c>
      <c r="B20" s="66"/>
      <c r="C20" s="66"/>
      <c r="D20" s="66"/>
      <c r="E20" s="66"/>
      <c r="F20" s="134"/>
      <c r="G20" s="68"/>
      <c r="H20" s="66">
        <f>H21*99.9%</f>
        <v>0.9926947158733489</v>
      </c>
      <c r="I20" s="66"/>
      <c r="J20" s="66"/>
      <c r="K20" s="134"/>
      <c r="L20" s="142"/>
      <c r="M20" s="66">
        <f>M21*99.9%</f>
        <v>0.9926947158733489</v>
      </c>
      <c r="N20" s="66"/>
      <c r="O20" s="66"/>
      <c r="P20" s="134"/>
      <c r="Q20" s="142"/>
      <c r="R20" s="66">
        <f>R21*99.9%</f>
        <v>0.9926947158733489</v>
      </c>
      <c r="S20" s="66"/>
      <c r="T20" s="66"/>
      <c r="U20" s="134"/>
      <c r="V20" s="142"/>
      <c r="W20" s="66">
        <f>W21*99.9%</f>
        <v>0.9926947158733489</v>
      </c>
      <c r="X20" s="66"/>
      <c r="Y20" s="66"/>
      <c r="Z20" s="134"/>
      <c r="AA20" s="142"/>
      <c r="AB20" s="66">
        <f>AB21*99.9%</f>
        <v>0.9926947158733489</v>
      </c>
      <c r="AC20" s="66"/>
      <c r="AD20" s="66"/>
      <c r="AE20" s="134"/>
      <c r="AF20" s="142"/>
      <c r="AG20" s="66">
        <f>AG21*99.9%</f>
        <v>0.9926947158733489</v>
      </c>
      <c r="AH20" s="66"/>
      <c r="AI20" s="66"/>
      <c r="AJ20" s="134"/>
      <c r="AK20" s="142"/>
      <c r="AL20" s="66">
        <f>AL21*99.9%</f>
        <v>0.9926947158733489</v>
      </c>
      <c r="AM20" s="66"/>
      <c r="AN20" s="66"/>
      <c r="AO20" s="134"/>
      <c r="AP20" s="142"/>
      <c r="AQ20" s="66">
        <f>AQ21*99.9%</f>
        <v>0.9926947158733489</v>
      </c>
      <c r="AR20" s="66"/>
      <c r="AS20" s="66"/>
      <c r="AT20" s="134"/>
      <c r="AU20" s="142"/>
      <c r="AV20" s="66">
        <f>AV21*99.9%</f>
        <v>0.9926947158733489</v>
      </c>
      <c r="AW20" s="66"/>
      <c r="AX20" s="66"/>
      <c r="AY20" s="134"/>
      <c r="AZ20" s="142"/>
      <c r="BA20" s="66">
        <f>BA21*99.9%</f>
        <v>0.9926947158733489</v>
      </c>
      <c r="BB20" s="66"/>
      <c r="BC20" s="66"/>
      <c r="BD20" s="134"/>
      <c r="BE20" s="142"/>
      <c r="BF20" s="66">
        <f>BF21*99.9%</f>
        <v>0.9926947158733489</v>
      </c>
      <c r="BG20" s="66"/>
      <c r="BH20" s="66"/>
      <c r="BI20" s="134"/>
      <c r="BJ20" s="142"/>
      <c r="BK20" s="66">
        <f>BK21*99.9%</f>
        <v>0.9926947158733489</v>
      </c>
      <c r="BL20" s="66"/>
      <c r="BM20" s="66"/>
      <c r="BN20" s="134"/>
      <c r="BO20" s="142"/>
      <c r="BP20" s="66">
        <f>BP21*99.9%</f>
        <v>0.9926947158733489</v>
      </c>
      <c r="BQ20" s="66"/>
    </row>
    <row r="21" spans="1:69" x14ac:dyDescent="0.35">
      <c r="A21" s="40" t="s">
        <v>456</v>
      </c>
      <c r="B21" s="41">
        <f>_xlfn.IFNA(VLOOKUP($A21,批次辅助!$A$4:$DC$41,MATCH($A$5&amp;B$4,批次辅助!$A$1:$DC$1,0),0),0)</f>
        <v>0.95349282296650717</v>
      </c>
      <c r="C21" s="41">
        <f>_xlfn.IFNA(VLOOKUP($A21,批次辅助!$A$4:$DC$41,MATCH($A$5&amp;C$4,批次辅助!$A$1:$DC$1,0),0),0)</f>
        <v>0.99368840427762639</v>
      </c>
      <c r="D21" s="41">
        <f>_xlfn.IFNA(VLOOKUP($A21,批次辅助!$A$4:$DC$41,MATCH($A$5&amp;D$4,批次辅助!$A$1:$DC$1,0),0),0)</f>
        <v>0.995352425214998</v>
      </c>
      <c r="E21" s="66"/>
      <c r="F21" s="134"/>
      <c r="G21" s="68"/>
      <c r="H21" s="66">
        <f>1-SUM(H22:H26)</f>
        <v>0.99368840427762639</v>
      </c>
      <c r="I21" s="66"/>
      <c r="J21" s="66"/>
      <c r="K21" s="134"/>
      <c r="L21" s="142"/>
      <c r="M21" s="66">
        <f>1-SUM(M22:M26)</f>
        <v>0.99368840427762639</v>
      </c>
      <c r="N21" s="66"/>
      <c r="O21" s="66"/>
      <c r="P21" s="134"/>
      <c r="Q21" s="142"/>
      <c r="R21" s="66">
        <f>1-SUM(R22:R26)</f>
        <v>0.99368840427762639</v>
      </c>
      <c r="S21" s="66"/>
      <c r="T21" s="66"/>
      <c r="U21" s="134"/>
      <c r="V21" s="142"/>
      <c r="W21" s="66">
        <f>1-SUM(W22:W26)</f>
        <v>0.99368840427762639</v>
      </c>
      <c r="X21" s="66"/>
      <c r="Y21" s="66"/>
      <c r="Z21" s="134"/>
      <c r="AA21" s="142"/>
      <c r="AB21" s="66">
        <f>1-SUM(AB22:AB26)</f>
        <v>0.99368840427762639</v>
      </c>
      <c r="AC21" s="66"/>
      <c r="AD21" s="66"/>
      <c r="AE21" s="134"/>
      <c r="AF21" s="142"/>
      <c r="AG21" s="66">
        <f>1-SUM(AG22:AG26)</f>
        <v>0.99368840427762639</v>
      </c>
      <c r="AH21" s="66"/>
      <c r="AI21" s="66"/>
      <c r="AJ21" s="134"/>
      <c r="AK21" s="142"/>
      <c r="AL21" s="66">
        <f>1-SUM(AL22:AL26)</f>
        <v>0.99368840427762639</v>
      </c>
      <c r="AM21" s="66"/>
      <c r="AN21" s="66"/>
      <c r="AO21" s="134"/>
      <c r="AP21" s="142"/>
      <c r="AQ21" s="66">
        <f>1-SUM(AQ22:AQ26)</f>
        <v>0.99368840427762639</v>
      </c>
      <c r="AR21" s="66"/>
      <c r="AS21" s="66"/>
      <c r="AT21" s="134"/>
      <c r="AU21" s="142"/>
      <c r="AV21" s="66">
        <f>1-SUM(AV22:AV26)</f>
        <v>0.99368840427762639</v>
      </c>
      <c r="AW21" s="66"/>
      <c r="AX21" s="66"/>
      <c r="AY21" s="134"/>
      <c r="AZ21" s="142"/>
      <c r="BA21" s="66">
        <f>1-SUM(BA22:BA26)</f>
        <v>0.99368840427762639</v>
      </c>
      <c r="BB21" s="66"/>
      <c r="BC21" s="66"/>
      <c r="BD21" s="134"/>
      <c r="BE21" s="142"/>
      <c r="BF21" s="66">
        <f>1-SUM(BF22:BF26)</f>
        <v>0.99368840427762639</v>
      </c>
      <c r="BG21" s="66"/>
      <c r="BH21" s="66"/>
      <c r="BI21" s="134"/>
      <c r="BJ21" s="142"/>
      <c r="BK21" s="66">
        <f>1-SUM(BK22:BK26)</f>
        <v>0.99368840427762639</v>
      </c>
      <c r="BL21" s="66"/>
      <c r="BM21" s="66"/>
      <c r="BN21" s="134"/>
      <c r="BO21" s="142"/>
      <c r="BP21" s="66">
        <f>1-SUM(BP22:BP26)</f>
        <v>0.99368840427762639</v>
      </c>
      <c r="BQ21" s="66"/>
    </row>
    <row r="22" spans="1:69" x14ac:dyDescent="0.15">
      <c r="A22" s="42" t="s">
        <v>48</v>
      </c>
      <c r="B22" s="43">
        <f>_xlfn.IFNA(VLOOKUP($A22,批次辅助!$A$4:$DC$41,MATCH($A$5&amp;B$4,批次辅助!$A$1:$DC$1,0),0),0)</f>
        <v>4.2392344497607655E-2</v>
      </c>
      <c r="C22" s="43">
        <f>_xlfn.IFNA(VLOOKUP($A22,批次辅助!$A$4:$DC$41,MATCH($A$5&amp;C$4,批次辅助!$A$1:$DC$1,0),0),0)</f>
        <v>4.487313902285594E-3</v>
      </c>
      <c r="D22" s="43">
        <f>_xlfn.IFNA(VLOOKUP($A22,批次辅助!$A$4:$DC$41,MATCH($A$5&amp;D$4,批次辅助!$A$1:$DC$1,0),0),0)</f>
        <v>3.171398367634594E-3</v>
      </c>
      <c r="E22" s="279" t="s">
        <v>1466</v>
      </c>
      <c r="F22" s="132"/>
      <c r="G22" s="105"/>
      <c r="H22" s="71">
        <f>C22-F22+G22</f>
        <v>4.487313902285594E-3</v>
      </c>
      <c r="I22" s="370"/>
      <c r="J22" s="277"/>
      <c r="K22" s="132"/>
      <c r="L22" s="105"/>
      <c r="M22" s="71">
        <f>H22-K22+L22</f>
        <v>4.487313902285594E-3</v>
      </c>
      <c r="N22" s="370"/>
      <c r="O22" s="277"/>
      <c r="P22" s="132"/>
      <c r="Q22" s="105"/>
      <c r="R22" s="71">
        <f>M22-P22+Q22</f>
        <v>4.487313902285594E-3</v>
      </c>
      <c r="S22" s="370"/>
      <c r="T22" s="277"/>
      <c r="U22" s="132"/>
      <c r="V22" s="105"/>
      <c r="W22" s="71">
        <f>R22-U22+V22</f>
        <v>4.487313902285594E-3</v>
      </c>
      <c r="X22" s="370"/>
      <c r="Y22" s="71" t="s">
        <v>9</v>
      </c>
      <c r="Z22" s="132"/>
      <c r="AA22" s="105"/>
      <c r="AB22" s="71">
        <f>W22-Z22+AA22</f>
        <v>4.487313902285594E-3</v>
      </c>
      <c r="AC22" s="370"/>
      <c r="AD22" s="277"/>
      <c r="AE22" s="132"/>
      <c r="AF22" s="105"/>
      <c r="AG22" s="71">
        <f>AB22-AE22+AF22</f>
        <v>4.487313902285594E-3</v>
      </c>
      <c r="AH22" s="370"/>
      <c r="AI22" s="71" t="s">
        <v>9</v>
      </c>
      <c r="AJ22" s="132"/>
      <c r="AK22" s="105"/>
      <c r="AL22" s="71">
        <f>AG22-AJ22+AK22</f>
        <v>4.487313902285594E-3</v>
      </c>
      <c r="AM22" s="370"/>
      <c r="AN22" s="71" t="s">
        <v>9</v>
      </c>
      <c r="AO22" s="132"/>
      <c r="AP22" s="105"/>
      <c r="AQ22" s="71">
        <f>AL22-AO22+AP22</f>
        <v>4.487313902285594E-3</v>
      </c>
      <c r="AR22" s="370"/>
      <c r="AS22" s="71" t="s">
        <v>9</v>
      </c>
      <c r="AT22" s="132"/>
      <c r="AU22" s="105"/>
      <c r="AV22" s="71">
        <f>AQ22-AT22+AU22</f>
        <v>4.487313902285594E-3</v>
      </c>
      <c r="AW22" s="370"/>
      <c r="AX22" s="71" t="s">
        <v>9</v>
      </c>
      <c r="AY22" s="132"/>
      <c r="AZ22" s="105"/>
      <c r="BA22" s="71">
        <f>AV22-AY22+AZ22</f>
        <v>4.487313902285594E-3</v>
      </c>
      <c r="BB22" s="370"/>
      <c r="BC22" s="71" t="s">
        <v>9</v>
      </c>
      <c r="BD22" s="132"/>
      <c r="BE22" s="105"/>
      <c r="BF22" s="71">
        <f>BA22-BD22+BE22</f>
        <v>4.487313902285594E-3</v>
      </c>
      <c r="BG22" s="370"/>
      <c r="BH22" s="277" t="s">
        <v>9</v>
      </c>
      <c r="BI22" s="132"/>
      <c r="BJ22" s="105"/>
      <c r="BK22" s="277">
        <f>BF22-BI22+BJ22</f>
        <v>4.487313902285594E-3</v>
      </c>
      <c r="BL22" s="370"/>
      <c r="BM22" s="277" t="s">
        <v>9</v>
      </c>
      <c r="BN22" s="132"/>
      <c r="BO22" s="105"/>
      <c r="BP22" s="277">
        <f>BK22-BN22+BO22</f>
        <v>4.487313902285594E-3</v>
      </c>
      <c r="BQ22" s="370"/>
    </row>
    <row r="23" spans="1:69" x14ac:dyDescent="0.15">
      <c r="A23" s="42" t="s">
        <v>49</v>
      </c>
      <c r="B23" s="43">
        <f>_xlfn.IFNA(VLOOKUP($A23,批次辅助!$A$4:$DC$41,MATCH($A$5&amp;B$4,批次辅助!$A$1:$DC$1,0),0),0)</f>
        <v>2.583732057416268E-3</v>
      </c>
      <c r="C23" s="43">
        <f>_xlfn.IFNA(VLOOKUP($A23,批次辅助!$A$4:$DC$41,MATCH($A$5&amp;C$4,批次辅助!$A$1:$DC$1,0),0),0)</f>
        <v>1.195219123505976E-3</v>
      </c>
      <c r="D23" s="43">
        <f>_xlfn.IFNA(VLOOKUP($A23,批次辅助!$A$4:$DC$41,MATCH($A$5&amp;D$4,批次辅助!$A$1:$DC$1,0),0),0)</f>
        <v>5.1428081637317738E-4</v>
      </c>
      <c r="E23" s="279"/>
      <c r="F23" s="45"/>
      <c r="G23" s="102"/>
      <c r="H23" s="71">
        <f>C23-F23+G23</f>
        <v>1.195219123505976E-3</v>
      </c>
      <c r="I23" s="370"/>
      <c r="J23" s="279"/>
      <c r="K23" s="45"/>
      <c r="L23" s="102"/>
      <c r="M23" s="50">
        <f t="shared" ref="M23:M27" si="19">H23-K23+L23</f>
        <v>1.195219123505976E-3</v>
      </c>
      <c r="N23" s="370"/>
      <c r="O23" s="47"/>
      <c r="P23" s="128"/>
      <c r="Q23" s="102"/>
      <c r="R23" s="50">
        <f t="shared" ref="R23:R27" si="20">M23-P23+Q23</f>
        <v>1.195219123505976E-3</v>
      </c>
      <c r="S23" s="370"/>
      <c r="T23" s="47"/>
      <c r="U23" s="128"/>
      <c r="V23" s="102"/>
      <c r="W23" s="50">
        <f t="shared" ref="W23:W27" si="21">R23-U23+V23</f>
        <v>1.195219123505976E-3</v>
      </c>
      <c r="X23" s="370"/>
      <c r="Y23" s="47" t="s">
        <v>9</v>
      </c>
      <c r="Z23" s="128"/>
      <c r="AA23" s="102"/>
      <c r="AB23" s="50">
        <f t="shared" ref="AB23:AB27" si="22">W23-Z23+AA23</f>
        <v>1.195219123505976E-3</v>
      </c>
      <c r="AC23" s="370"/>
      <c r="AD23" s="47" t="s">
        <v>9</v>
      </c>
      <c r="AE23" s="128"/>
      <c r="AF23" s="102"/>
      <c r="AG23" s="50">
        <f t="shared" ref="AG23:AG27" si="23">AB23-AE23+AF23</f>
        <v>1.195219123505976E-3</v>
      </c>
      <c r="AH23" s="370"/>
      <c r="AI23" s="47" t="s">
        <v>9</v>
      </c>
      <c r="AJ23" s="128"/>
      <c r="AK23" s="102"/>
      <c r="AL23" s="50">
        <f t="shared" ref="AL23:AL27" si="24">AG23-AJ23+AK23</f>
        <v>1.195219123505976E-3</v>
      </c>
      <c r="AM23" s="370"/>
      <c r="AN23" s="47" t="s">
        <v>9</v>
      </c>
      <c r="AO23" s="128"/>
      <c r="AP23" s="102"/>
      <c r="AQ23" s="50">
        <f t="shared" ref="AQ23:AQ27" si="25">AL23-AO23+AP23</f>
        <v>1.195219123505976E-3</v>
      </c>
      <c r="AR23" s="370"/>
      <c r="AS23" s="47" t="s">
        <v>9</v>
      </c>
      <c r="AT23" s="128"/>
      <c r="AU23" s="102"/>
      <c r="AV23" s="50">
        <f t="shared" ref="AV23:AV27" si="26">AQ23-AT23+AU23</f>
        <v>1.195219123505976E-3</v>
      </c>
      <c r="AW23" s="370"/>
      <c r="AX23" s="47" t="s">
        <v>9</v>
      </c>
      <c r="AY23" s="128"/>
      <c r="AZ23" s="102"/>
      <c r="BA23" s="50">
        <f t="shared" ref="BA23:BA27" si="27">AV23-AY23+AZ23</f>
        <v>1.195219123505976E-3</v>
      </c>
      <c r="BB23" s="370"/>
      <c r="BC23" s="47" t="s">
        <v>9</v>
      </c>
      <c r="BD23" s="128"/>
      <c r="BE23" s="102"/>
      <c r="BF23" s="50">
        <f t="shared" ref="BF23:BF27" si="28">BA23-BD23+BE23</f>
        <v>1.195219123505976E-3</v>
      </c>
      <c r="BG23" s="370"/>
      <c r="BH23" s="47" t="s">
        <v>9</v>
      </c>
      <c r="BI23" s="128"/>
      <c r="BJ23" s="102"/>
      <c r="BK23" s="50">
        <f t="shared" ref="BK23:BK27" si="29">BF23-BI23+BJ23</f>
        <v>1.195219123505976E-3</v>
      </c>
      <c r="BL23" s="370"/>
      <c r="BM23" s="47" t="s">
        <v>9</v>
      </c>
      <c r="BN23" s="128"/>
      <c r="BO23" s="102"/>
      <c r="BP23" s="50">
        <f t="shared" ref="BP23:BP27" si="30">BK23-BN23+BO23</f>
        <v>1.195219123505976E-3</v>
      </c>
      <c r="BQ23" s="370"/>
    </row>
    <row r="24" spans="1:69" x14ac:dyDescent="0.15">
      <c r="A24" s="42" t="s">
        <v>50</v>
      </c>
      <c r="B24" s="43">
        <f>_xlfn.IFNA(VLOOKUP($A24,批次辅助!$A$4:$DC$41,MATCH($A$5&amp;B$4,批次辅助!$A$1:$DC$1,0),0),0)</f>
        <v>0</v>
      </c>
      <c r="C24" s="43">
        <f>_xlfn.IFNA(VLOOKUP($A24,批次辅助!$A$4:$DC$41,MATCH($A$5&amp;C$4,批次辅助!$A$1:$DC$1,0),0),0)</f>
        <v>0</v>
      </c>
      <c r="D24" s="43">
        <f>_xlfn.IFNA(VLOOKUP($A24,批次辅助!$A$4:$DC$41,MATCH($A$5&amp;D$4,批次辅助!$A$1:$DC$1,0),0),0)</f>
        <v>0</v>
      </c>
      <c r="E24" s="44"/>
      <c r="F24" s="45"/>
      <c r="G24" s="46"/>
      <c r="H24" s="71">
        <f t="shared" ref="H24:H27" si="31">C24-F24+G24</f>
        <v>0</v>
      </c>
      <c r="I24" s="370"/>
      <c r="J24" s="47"/>
      <c r="K24" s="128"/>
      <c r="L24" s="102"/>
      <c r="M24" s="50">
        <f t="shared" si="19"/>
        <v>0</v>
      </c>
      <c r="N24" s="370"/>
      <c r="O24" s="47"/>
      <c r="P24" s="128"/>
      <c r="Q24" s="102"/>
      <c r="R24" s="50">
        <f t="shared" si="20"/>
        <v>0</v>
      </c>
      <c r="S24" s="370"/>
      <c r="T24" s="47" t="s">
        <v>9</v>
      </c>
      <c r="U24" s="128"/>
      <c r="V24" s="102"/>
      <c r="W24" s="50">
        <f t="shared" si="21"/>
        <v>0</v>
      </c>
      <c r="X24" s="370"/>
      <c r="Y24" s="47" t="s">
        <v>9</v>
      </c>
      <c r="Z24" s="128"/>
      <c r="AA24" s="102"/>
      <c r="AB24" s="50">
        <f t="shared" si="22"/>
        <v>0</v>
      </c>
      <c r="AC24" s="370"/>
      <c r="AD24" s="47" t="s">
        <v>9</v>
      </c>
      <c r="AE24" s="128"/>
      <c r="AF24" s="102"/>
      <c r="AG24" s="50">
        <f t="shared" si="23"/>
        <v>0</v>
      </c>
      <c r="AH24" s="370"/>
      <c r="AI24" s="47" t="s">
        <v>9</v>
      </c>
      <c r="AJ24" s="128"/>
      <c r="AK24" s="102"/>
      <c r="AL24" s="50">
        <f t="shared" si="24"/>
        <v>0</v>
      </c>
      <c r="AM24" s="370"/>
      <c r="AN24" s="47" t="s">
        <v>9</v>
      </c>
      <c r="AO24" s="128"/>
      <c r="AP24" s="102"/>
      <c r="AQ24" s="50">
        <f t="shared" si="25"/>
        <v>0</v>
      </c>
      <c r="AR24" s="370"/>
      <c r="AS24" s="47" t="s">
        <v>9</v>
      </c>
      <c r="AT24" s="128"/>
      <c r="AU24" s="102"/>
      <c r="AV24" s="50">
        <f t="shared" si="26"/>
        <v>0</v>
      </c>
      <c r="AW24" s="370"/>
      <c r="AX24" s="47" t="s">
        <v>9</v>
      </c>
      <c r="AY24" s="128"/>
      <c r="AZ24" s="102"/>
      <c r="BA24" s="50">
        <f t="shared" si="27"/>
        <v>0</v>
      </c>
      <c r="BB24" s="370"/>
      <c r="BC24" s="47" t="s">
        <v>9</v>
      </c>
      <c r="BD24" s="128"/>
      <c r="BE24" s="102"/>
      <c r="BF24" s="50">
        <f t="shared" si="28"/>
        <v>0</v>
      </c>
      <c r="BG24" s="370"/>
      <c r="BH24" s="47" t="s">
        <v>9</v>
      </c>
      <c r="BI24" s="128"/>
      <c r="BJ24" s="102"/>
      <c r="BK24" s="50">
        <f t="shared" si="29"/>
        <v>0</v>
      </c>
      <c r="BL24" s="370"/>
      <c r="BM24" s="47" t="s">
        <v>9</v>
      </c>
      <c r="BN24" s="128"/>
      <c r="BO24" s="102"/>
      <c r="BP24" s="50">
        <f t="shared" si="30"/>
        <v>0</v>
      </c>
      <c r="BQ24" s="370"/>
    </row>
    <row r="25" spans="1:69" x14ac:dyDescent="0.15">
      <c r="A25" s="42" t="s">
        <v>51</v>
      </c>
      <c r="B25" s="43">
        <f>_xlfn.IFNA(VLOOKUP($A25,批次辅助!$A$4:$DC$41,MATCH($A$5&amp;B$4,批次辅助!$A$1:$DC$1,0),0),0)</f>
        <v>1.5311004784688996E-3</v>
      </c>
      <c r="C25" s="43">
        <f>_xlfn.IFNA(VLOOKUP($A25,批次辅助!$A$4:$DC$41,MATCH($A$5&amp;C$4,批次辅助!$A$1:$DC$1,0),0),0)</f>
        <v>6.2906269658209268E-4</v>
      </c>
      <c r="D25" s="43">
        <f>_xlfn.IFNA(VLOOKUP($A25,批次辅助!$A$4:$DC$41,MATCH($A$5&amp;D$4,批次辅助!$A$1:$DC$1,0),0),0)</f>
        <v>9.618956009942762E-4</v>
      </c>
      <c r="E25" s="278"/>
      <c r="F25" s="45"/>
      <c r="G25" s="46"/>
      <c r="H25" s="71">
        <f t="shared" si="31"/>
        <v>6.2906269658209268E-4</v>
      </c>
      <c r="I25" s="370"/>
      <c r="J25" s="47"/>
      <c r="K25" s="128"/>
      <c r="L25" s="102"/>
      <c r="M25" s="50">
        <f t="shared" si="19"/>
        <v>6.2906269658209268E-4</v>
      </c>
      <c r="N25" s="370"/>
      <c r="O25" s="47"/>
      <c r="P25" s="128"/>
      <c r="Q25" s="102"/>
      <c r="R25" s="50">
        <f t="shared" si="20"/>
        <v>6.2906269658209268E-4</v>
      </c>
      <c r="S25" s="370"/>
      <c r="T25" s="47"/>
      <c r="U25" s="128"/>
      <c r="V25" s="102"/>
      <c r="W25" s="50">
        <f t="shared" si="21"/>
        <v>6.2906269658209268E-4</v>
      </c>
      <c r="X25" s="370"/>
      <c r="Y25" s="47"/>
      <c r="Z25" s="128"/>
      <c r="AA25" s="102"/>
      <c r="AB25" s="50">
        <f t="shared" si="22"/>
        <v>6.2906269658209268E-4</v>
      </c>
      <c r="AC25" s="370"/>
      <c r="AD25" s="47"/>
      <c r="AE25" s="128"/>
      <c r="AF25" s="102"/>
      <c r="AG25" s="50">
        <f t="shared" si="23"/>
        <v>6.2906269658209268E-4</v>
      </c>
      <c r="AH25" s="370"/>
      <c r="AI25" s="47"/>
      <c r="AJ25" s="128"/>
      <c r="AK25" s="102"/>
      <c r="AL25" s="50">
        <f t="shared" si="24"/>
        <v>6.2906269658209268E-4</v>
      </c>
      <c r="AM25" s="370"/>
      <c r="AN25" s="47"/>
      <c r="AO25" s="128"/>
      <c r="AP25" s="102"/>
      <c r="AQ25" s="50">
        <f t="shared" si="25"/>
        <v>6.2906269658209268E-4</v>
      </c>
      <c r="AR25" s="370"/>
      <c r="AS25" s="47"/>
      <c r="AT25" s="128"/>
      <c r="AU25" s="102"/>
      <c r="AV25" s="50">
        <f t="shared" si="26"/>
        <v>6.2906269658209268E-4</v>
      </c>
      <c r="AW25" s="370"/>
      <c r="AX25" s="47"/>
      <c r="AY25" s="128"/>
      <c r="AZ25" s="102"/>
      <c r="BA25" s="50">
        <f t="shared" si="27"/>
        <v>6.2906269658209268E-4</v>
      </c>
      <c r="BB25" s="370"/>
      <c r="BC25" s="47"/>
      <c r="BD25" s="128"/>
      <c r="BE25" s="102"/>
      <c r="BF25" s="50">
        <f t="shared" si="28"/>
        <v>6.2906269658209268E-4</v>
      </c>
      <c r="BG25" s="370"/>
      <c r="BH25" s="47"/>
      <c r="BI25" s="128"/>
      <c r="BJ25" s="102"/>
      <c r="BK25" s="50">
        <f t="shared" si="29"/>
        <v>6.2906269658209268E-4</v>
      </c>
      <c r="BL25" s="370"/>
      <c r="BM25" s="47"/>
      <c r="BN25" s="128"/>
      <c r="BO25" s="102"/>
      <c r="BP25" s="50">
        <f t="shared" si="30"/>
        <v>6.2906269658209268E-4</v>
      </c>
      <c r="BQ25" s="370"/>
    </row>
    <row r="26" spans="1:69" x14ac:dyDescent="0.15">
      <c r="A26" s="42" t="s">
        <v>455</v>
      </c>
      <c r="B26" s="43">
        <f>_xlfn.IFNA(VLOOKUP($A26,批次辅助!$A$4:$DC$41,MATCH($A$5&amp;B$4,批次辅助!$A$1:$DC$1,0),0),0)</f>
        <v>0</v>
      </c>
      <c r="C26" s="43">
        <f>_xlfn.IFNA(VLOOKUP($A26,批次辅助!$A$4:$DC$41,MATCH($A$5&amp;C$4,批次辅助!$A$1:$DC$1,0),0),0)</f>
        <v>0</v>
      </c>
      <c r="D26" s="43">
        <f>_xlfn.IFNA(VLOOKUP($A26,批次辅助!$A$4:$DC$41,MATCH($A$5&amp;D$4,批次辅助!$A$1:$DC$1,0),0),0)</f>
        <v>0</v>
      </c>
      <c r="E26" s="44"/>
      <c r="F26" s="45"/>
      <c r="G26" s="46"/>
      <c r="H26" s="71">
        <f t="shared" si="31"/>
        <v>0</v>
      </c>
      <c r="I26" s="370"/>
      <c r="J26" s="44"/>
      <c r="K26" s="128"/>
      <c r="L26" s="102"/>
      <c r="M26" s="50">
        <f t="shared" si="19"/>
        <v>0</v>
      </c>
      <c r="N26" s="370"/>
      <c r="O26" s="44"/>
      <c r="P26" s="128"/>
      <c r="Q26" s="102"/>
      <c r="R26" s="50">
        <f t="shared" si="20"/>
        <v>0</v>
      </c>
      <c r="S26" s="370"/>
      <c r="T26" s="44"/>
      <c r="U26" s="128"/>
      <c r="V26" s="102"/>
      <c r="W26" s="50">
        <f t="shared" si="21"/>
        <v>0</v>
      </c>
      <c r="X26" s="370"/>
      <c r="Y26" s="44"/>
      <c r="Z26" s="128"/>
      <c r="AA26" s="102"/>
      <c r="AB26" s="50">
        <f t="shared" si="22"/>
        <v>0</v>
      </c>
      <c r="AC26" s="370"/>
      <c r="AD26" s="44"/>
      <c r="AE26" s="128"/>
      <c r="AF26" s="102"/>
      <c r="AG26" s="50">
        <f t="shared" si="23"/>
        <v>0</v>
      </c>
      <c r="AH26" s="370"/>
      <c r="AI26" s="44"/>
      <c r="AJ26" s="128"/>
      <c r="AK26" s="102"/>
      <c r="AL26" s="50">
        <f t="shared" si="24"/>
        <v>0</v>
      </c>
      <c r="AM26" s="370"/>
      <c r="AN26" s="44"/>
      <c r="AO26" s="128"/>
      <c r="AP26" s="102"/>
      <c r="AQ26" s="50">
        <f t="shared" si="25"/>
        <v>0</v>
      </c>
      <c r="AR26" s="370"/>
      <c r="AS26" s="44"/>
      <c r="AT26" s="128"/>
      <c r="AU26" s="102"/>
      <c r="AV26" s="50">
        <f t="shared" si="26"/>
        <v>0</v>
      </c>
      <c r="AW26" s="370"/>
      <c r="AX26" s="44"/>
      <c r="AY26" s="128"/>
      <c r="AZ26" s="102"/>
      <c r="BA26" s="50">
        <f t="shared" si="27"/>
        <v>0</v>
      </c>
      <c r="BB26" s="370"/>
      <c r="BC26" s="44"/>
      <c r="BD26" s="128"/>
      <c r="BE26" s="102"/>
      <c r="BF26" s="50">
        <f t="shared" si="28"/>
        <v>0</v>
      </c>
      <c r="BG26" s="370"/>
      <c r="BH26" s="279"/>
      <c r="BI26" s="128"/>
      <c r="BJ26" s="102"/>
      <c r="BK26" s="50">
        <f t="shared" si="29"/>
        <v>0</v>
      </c>
      <c r="BL26" s="370"/>
      <c r="BM26" s="279"/>
      <c r="BN26" s="128"/>
      <c r="BO26" s="102"/>
      <c r="BP26" s="50">
        <f t="shared" si="30"/>
        <v>0</v>
      </c>
      <c r="BQ26" s="370"/>
    </row>
    <row r="27" spans="1:69" x14ac:dyDescent="0.15">
      <c r="A27" s="72" t="s">
        <v>29</v>
      </c>
      <c r="B27" s="61">
        <f>_xlfn.IFNA(VLOOKUP($A27,批次辅助!$A$4:$DC$41,MATCH($A$5&amp;B$4,批次辅助!$A$1:$DC$1,0),0),0)</f>
        <v>0</v>
      </c>
      <c r="C27" s="61">
        <f>_xlfn.IFNA(VLOOKUP($A27,批次辅助!$A$4:$DC$41,MATCH($A$5&amp;C$4,批次辅助!$A$1:$DC$1,0),0),0)</f>
        <v>0</v>
      </c>
      <c r="D27" s="61">
        <f>_xlfn.IFNA(VLOOKUP($A27,批次辅助!$A$4:$DC$41,MATCH($A$5&amp;D$4,批次辅助!$A$1:$DC$1,0),0),0)</f>
        <v>0</v>
      </c>
      <c r="E27" s="73"/>
      <c r="F27" s="135"/>
      <c r="G27" s="75"/>
      <c r="H27" s="62">
        <f t="shared" si="31"/>
        <v>0</v>
      </c>
      <c r="I27" s="62"/>
      <c r="J27" s="73"/>
      <c r="K27" s="135"/>
      <c r="L27" s="143"/>
      <c r="M27" s="62">
        <f t="shared" si="19"/>
        <v>0</v>
      </c>
      <c r="N27" s="62"/>
      <c r="O27" s="73"/>
      <c r="P27" s="135"/>
      <c r="Q27" s="143"/>
      <c r="R27" s="62">
        <f t="shared" si="20"/>
        <v>0</v>
      </c>
      <c r="S27" s="62"/>
      <c r="T27" s="73"/>
      <c r="U27" s="135"/>
      <c r="V27" s="143"/>
      <c r="W27" s="62">
        <f t="shared" si="21"/>
        <v>0</v>
      </c>
      <c r="X27" s="62"/>
      <c r="Y27" s="73"/>
      <c r="Z27" s="135"/>
      <c r="AA27" s="143"/>
      <c r="AB27" s="62">
        <f t="shared" si="22"/>
        <v>0</v>
      </c>
      <c r="AC27" s="62"/>
      <c r="AD27" s="73"/>
      <c r="AE27" s="135"/>
      <c r="AF27" s="143"/>
      <c r="AG27" s="62">
        <f t="shared" si="23"/>
        <v>0</v>
      </c>
      <c r="AH27" s="62"/>
      <c r="AI27" s="73"/>
      <c r="AJ27" s="135"/>
      <c r="AK27" s="143"/>
      <c r="AL27" s="62">
        <f t="shared" si="24"/>
        <v>0</v>
      </c>
      <c r="AM27" s="62"/>
      <c r="AN27" s="73"/>
      <c r="AO27" s="135"/>
      <c r="AP27" s="143"/>
      <c r="AQ27" s="62">
        <f t="shared" si="25"/>
        <v>0</v>
      </c>
      <c r="AR27" s="62"/>
      <c r="AS27" s="73"/>
      <c r="AT27" s="135"/>
      <c r="AU27" s="143"/>
      <c r="AV27" s="62">
        <f t="shared" si="26"/>
        <v>0</v>
      </c>
      <c r="AW27" s="62"/>
      <c r="AX27" s="73"/>
      <c r="AY27" s="135"/>
      <c r="AZ27" s="143"/>
      <c r="BA27" s="62">
        <f t="shared" si="27"/>
        <v>0</v>
      </c>
      <c r="BB27" s="62"/>
      <c r="BC27" s="73"/>
      <c r="BD27" s="135"/>
      <c r="BE27" s="143"/>
      <c r="BF27" s="62">
        <f t="shared" si="28"/>
        <v>0</v>
      </c>
      <c r="BG27" s="62"/>
      <c r="BH27" s="73"/>
      <c r="BI27" s="135"/>
      <c r="BJ27" s="143"/>
      <c r="BK27" s="62">
        <f t="shared" si="29"/>
        <v>0</v>
      </c>
      <c r="BL27" s="62"/>
      <c r="BM27" s="73"/>
      <c r="BN27" s="135"/>
      <c r="BO27" s="143"/>
      <c r="BP27" s="62">
        <f t="shared" si="30"/>
        <v>0</v>
      </c>
      <c r="BQ27" s="62"/>
    </row>
    <row r="28" spans="1:69" x14ac:dyDescent="0.15">
      <c r="A28" s="76" t="s">
        <v>28</v>
      </c>
      <c r="B28" s="76"/>
      <c r="C28" s="76"/>
      <c r="D28" s="76"/>
      <c r="E28" s="77"/>
      <c r="F28" s="78"/>
      <c r="G28" s="79"/>
      <c r="H28" s="62"/>
      <c r="I28" s="62"/>
      <c r="J28" s="77"/>
      <c r="K28" s="136"/>
      <c r="L28" s="144"/>
      <c r="M28" s="62"/>
      <c r="N28" s="62"/>
      <c r="O28" s="77"/>
      <c r="P28" s="136"/>
      <c r="Q28" s="144"/>
      <c r="R28" s="62"/>
      <c r="S28" s="62"/>
      <c r="T28" s="77"/>
      <c r="U28" s="136"/>
      <c r="V28" s="144"/>
      <c r="W28" s="62"/>
      <c r="X28" s="62"/>
      <c r="Y28" s="77"/>
      <c r="Z28" s="136"/>
      <c r="AA28" s="144"/>
      <c r="AB28" s="62"/>
      <c r="AC28" s="62"/>
      <c r="AD28" s="77"/>
      <c r="AE28" s="136"/>
      <c r="AF28" s="144"/>
      <c r="AG28" s="62"/>
      <c r="AH28" s="62"/>
      <c r="AI28" s="77"/>
      <c r="AJ28" s="136"/>
      <c r="AK28" s="144"/>
      <c r="AL28" s="62"/>
      <c r="AM28" s="62"/>
      <c r="AN28" s="77"/>
      <c r="AO28" s="136"/>
      <c r="AP28" s="144"/>
      <c r="AQ28" s="62"/>
      <c r="AR28" s="62"/>
      <c r="AS28" s="77"/>
      <c r="AT28" s="136"/>
      <c r="AU28" s="144"/>
      <c r="AV28" s="62"/>
      <c r="AW28" s="62"/>
      <c r="AX28" s="77"/>
      <c r="AY28" s="136"/>
      <c r="AZ28" s="144"/>
      <c r="BA28" s="62"/>
      <c r="BB28" s="62"/>
      <c r="BC28" s="77"/>
      <c r="BD28" s="136"/>
      <c r="BE28" s="144"/>
      <c r="BF28" s="62"/>
      <c r="BG28" s="62"/>
      <c r="BH28" s="77"/>
      <c r="BI28" s="136"/>
      <c r="BJ28" s="144"/>
      <c r="BK28" s="62"/>
      <c r="BL28" s="62"/>
      <c r="BM28" s="77"/>
      <c r="BN28" s="136"/>
      <c r="BO28" s="144"/>
      <c r="BP28" s="62"/>
      <c r="BQ28" s="62"/>
    </row>
    <row r="29" spans="1:69" x14ac:dyDescent="0.15">
      <c r="A29" s="65" t="s">
        <v>37</v>
      </c>
      <c r="B29" s="66"/>
      <c r="C29" s="66"/>
      <c r="D29" s="66"/>
      <c r="E29" s="66"/>
      <c r="F29" s="67"/>
      <c r="G29" s="68"/>
      <c r="H29" s="66">
        <f>H30*99.96%</f>
        <v>0.99866726357726976</v>
      </c>
      <c r="I29" s="66"/>
      <c r="J29" s="66"/>
      <c r="K29" s="134"/>
      <c r="L29" s="142"/>
      <c r="M29" s="66">
        <f>M30*99.96%</f>
        <v>0.99866726357726976</v>
      </c>
      <c r="N29" s="66"/>
      <c r="O29" s="66"/>
      <c r="P29" s="134"/>
      <c r="Q29" s="142"/>
      <c r="R29" s="66">
        <f>R30*99.96%</f>
        <v>0.99866726357726976</v>
      </c>
      <c r="S29" s="66"/>
      <c r="T29" s="66"/>
      <c r="U29" s="134"/>
      <c r="V29" s="142"/>
      <c r="W29" s="66">
        <f>W30*99.96%</f>
        <v>0.99866726357726976</v>
      </c>
      <c r="X29" s="66"/>
      <c r="Y29" s="66"/>
      <c r="Z29" s="134"/>
      <c r="AA29" s="142"/>
      <c r="AB29" s="66">
        <f>AB30*99.96%</f>
        <v>0.99866726357726976</v>
      </c>
      <c r="AC29" s="66"/>
      <c r="AD29" s="66"/>
      <c r="AE29" s="134"/>
      <c r="AF29" s="142"/>
      <c r="AG29" s="66">
        <f>AG30*99.96%</f>
        <v>0.99866726357726976</v>
      </c>
      <c r="AH29" s="66"/>
      <c r="AI29" s="66"/>
      <c r="AJ29" s="134"/>
      <c r="AK29" s="142"/>
      <c r="AL29" s="66">
        <f>AL30*99.96%</f>
        <v>0.99866726357726976</v>
      </c>
      <c r="AM29" s="66"/>
      <c r="AN29" s="66"/>
      <c r="AO29" s="134"/>
      <c r="AP29" s="142"/>
      <c r="AQ29" s="66">
        <f>AQ30*99.96%</f>
        <v>0.99866726357726976</v>
      </c>
      <c r="AR29" s="66"/>
      <c r="AS29" s="66"/>
      <c r="AT29" s="134"/>
      <c r="AU29" s="142"/>
      <c r="AV29" s="66">
        <f>AV30*99.96%</f>
        <v>0.99866726357726976</v>
      </c>
      <c r="AW29" s="66"/>
      <c r="AX29" s="66"/>
      <c r="AY29" s="134"/>
      <c r="AZ29" s="142"/>
      <c r="BA29" s="66">
        <f>BA30*99.96%</f>
        <v>0.99866726357726976</v>
      </c>
      <c r="BB29" s="66"/>
      <c r="BC29" s="66"/>
      <c r="BD29" s="134"/>
      <c r="BE29" s="142"/>
      <c r="BF29" s="66">
        <f>BF30*99.96%</f>
        <v>0.99866726357726976</v>
      </c>
      <c r="BG29" s="66"/>
      <c r="BH29" s="66"/>
      <c r="BI29" s="134"/>
      <c r="BJ29" s="142"/>
      <c r="BK29" s="66">
        <f>BK30*99.96%</f>
        <v>0.99866726357726976</v>
      </c>
      <c r="BL29" s="66"/>
      <c r="BM29" s="66"/>
      <c r="BN29" s="134"/>
      <c r="BO29" s="142"/>
      <c r="BP29" s="66">
        <f>BP30*99.96%</f>
        <v>0.99866726357726976</v>
      </c>
      <c r="BQ29" s="66"/>
    </row>
    <row r="30" spans="1:69" x14ac:dyDescent="0.35">
      <c r="A30" s="40" t="s">
        <v>458</v>
      </c>
      <c r="B30" s="41">
        <f>_xlfn.IFNA(VLOOKUP($A30,批次辅助!$A$4:$DC$41,MATCH($A$5&amp;B$4,批次辅助!$A$1:$DC$1,0),0),0)</f>
        <v>0.99741626794258376</v>
      </c>
      <c r="C30" s="41">
        <f>_xlfn.IFNA(VLOOKUP($A30,批次辅助!$A$4:$DC$41,MATCH($A$5&amp;C$4,批次辅助!$A$1:$DC$1,0),0),0)</f>
        <v>0.99906689033340323</v>
      </c>
      <c r="D30" s="41">
        <f>_xlfn.IFNA(VLOOKUP($A30,批次辅助!$A$4:$DC$41,MATCH($A$5&amp;D$4,批次辅助!$A$1:$DC$1,0),0),0)</f>
        <v>0.99894286721078851</v>
      </c>
      <c r="E30" s="66"/>
      <c r="F30" s="67"/>
      <c r="G30" s="68"/>
      <c r="H30" s="66">
        <f>1-SUM(H31:H35)</f>
        <v>0.99906689033340323</v>
      </c>
      <c r="I30" s="66"/>
      <c r="J30" s="66"/>
      <c r="K30" s="134"/>
      <c r="L30" s="142"/>
      <c r="M30" s="66">
        <f>1-SUM(M31:M35)</f>
        <v>0.99906689033340323</v>
      </c>
      <c r="N30" s="66"/>
      <c r="O30" s="66"/>
      <c r="P30" s="134"/>
      <c r="Q30" s="142"/>
      <c r="R30" s="66">
        <f>1-SUM(R31:R35)</f>
        <v>0.99906689033340323</v>
      </c>
      <c r="S30" s="66"/>
      <c r="T30" s="66"/>
      <c r="U30" s="134"/>
      <c r="V30" s="142"/>
      <c r="W30" s="66">
        <f>1-SUM(W31:W35)</f>
        <v>0.99906689033340323</v>
      </c>
      <c r="X30" s="66"/>
      <c r="Y30" s="66"/>
      <c r="Z30" s="134"/>
      <c r="AA30" s="142"/>
      <c r="AB30" s="66">
        <f>1-SUM(AB31:AB35)</f>
        <v>0.99906689033340323</v>
      </c>
      <c r="AC30" s="66"/>
      <c r="AD30" s="66"/>
      <c r="AE30" s="134"/>
      <c r="AF30" s="142"/>
      <c r="AG30" s="66">
        <f>1-SUM(AG31:AG35)</f>
        <v>0.99906689033340323</v>
      </c>
      <c r="AH30" s="66"/>
      <c r="AI30" s="66"/>
      <c r="AJ30" s="134"/>
      <c r="AK30" s="142"/>
      <c r="AL30" s="66">
        <f>1-SUM(AL31:AL35)</f>
        <v>0.99906689033340323</v>
      </c>
      <c r="AM30" s="66"/>
      <c r="AN30" s="66"/>
      <c r="AO30" s="134"/>
      <c r="AP30" s="142"/>
      <c r="AQ30" s="66">
        <f>1-SUM(AQ31:AQ35)</f>
        <v>0.99906689033340323</v>
      </c>
      <c r="AR30" s="66"/>
      <c r="AS30" s="66"/>
      <c r="AT30" s="134"/>
      <c r="AU30" s="142"/>
      <c r="AV30" s="66">
        <f>1-SUM(AV31:AV35)</f>
        <v>0.99906689033340323</v>
      </c>
      <c r="AW30" s="66"/>
      <c r="AX30" s="66"/>
      <c r="AY30" s="134"/>
      <c r="AZ30" s="142"/>
      <c r="BA30" s="66">
        <f>1-SUM(BA31:BA35)</f>
        <v>0.99906689033340323</v>
      </c>
      <c r="BB30" s="66"/>
      <c r="BC30" s="66"/>
      <c r="BD30" s="134"/>
      <c r="BE30" s="142"/>
      <c r="BF30" s="66">
        <f>1-SUM(BF31:BF35)</f>
        <v>0.99906689033340323</v>
      </c>
      <c r="BG30" s="66"/>
      <c r="BH30" s="66"/>
      <c r="BI30" s="134"/>
      <c r="BJ30" s="142"/>
      <c r="BK30" s="66">
        <f>1-SUM(BK31:BK35)</f>
        <v>0.99906689033340323</v>
      </c>
      <c r="BL30" s="66"/>
      <c r="BM30" s="66"/>
      <c r="BN30" s="134"/>
      <c r="BO30" s="142"/>
      <c r="BP30" s="66">
        <f>1-SUM(BP31:BP35)</f>
        <v>0.99906689033340323</v>
      </c>
      <c r="BQ30" s="66"/>
    </row>
    <row r="31" spans="1:69" x14ac:dyDescent="0.15">
      <c r="A31" s="42" t="s">
        <v>52</v>
      </c>
      <c r="B31" s="43">
        <f>_xlfn.IFNA(VLOOKUP($A31,批次辅助!$A$4:$DC$41,MATCH($A$5&amp;B$4,批次辅助!$A$1:$DC$1,0),0),0)</f>
        <v>0</v>
      </c>
      <c r="C31" s="43">
        <f>_xlfn.IFNA(VLOOKUP($A31,批次辅助!$A$4:$DC$41,MATCH($A$5&amp;C$4,批次辅助!$A$1:$DC$1,0),0),0)</f>
        <v>0</v>
      </c>
      <c r="D31" s="43">
        <f>_xlfn.IFNA(VLOOKUP($A31,批次辅助!$A$4:$DC$41,MATCH($A$5&amp;D$4,批次辅助!$A$1:$DC$1,0),0),0)</f>
        <v>0</v>
      </c>
      <c r="E31" s="44"/>
      <c r="F31" s="69"/>
      <c r="G31" s="70"/>
      <c r="H31" s="71">
        <f>C31-F31+G31</f>
        <v>0</v>
      </c>
      <c r="I31" s="370"/>
      <c r="J31" s="71" t="s">
        <v>9</v>
      </c>
      <c r="K31" s="132"/>
      <c r="L31" s="105"/>
      <c r="M31" s="71">
        <f>H31-K31+L31</f>
        <v>0</v>
      </c>
      <c r="N31" s="370"/>
      <c r="O31" s="71" t="s">
        <v>9</v>
      </c>
      <c r="P31" s="132"/>
      <c r="Q31" s="105"/>
      <c r="R31" s="71">
        <f>M31-P31+Q31</f>
        <v>0</v>
      </c>
      <c r="S31" s="370"/>
      <c r="T31" s="71" t="s">
        <v>9</v>
      </c>
      <c r="U31" s="132"/>
      <c r="V31" s="105"/>
      <c r="W31" s="71">
        <f>R31-U31+V31</f>
        <v>0</v>
      </c>
      <c r="X31" s="370"/>
      <c r="Y31" s="71" t="s">
        <v>9</v>
      </c>
      <c r="Z31" s="132"/>
      <c r="AA31" s="105"/>
      <c r="AB31" s="71">
        <f>W31-Z31+AA31</f>
        <v>0</v>
      </c>
      <c r="AC31" s="370"/>
      <c r="AD31" s="71" t="s">
        <v>9</v>
      </c>
      <c r="AE31" s="132"/>
      <c r="AF31" s="105"/>
      <c r="AG31" s="71">
        <f>AB31-AE31+AF31</f>
        <v>0</v>
      </c>
      <c r="AH31" s="370"/>
      <c r="AI31" s="71" t="s">
        <v>9</v>
      </c>
      <c r="AJ31" s="132"/>
      <c r="AK31" s="105"/>
      <c r="AL31" s="71">
        <f>AG31-AJ31+AK31</f>
        <v>0</v>
      </c>
      <c r="AM31" s="370"/>
      <c r="AN31" s="71" t="s">
        <v>9</v>
      </c>
      <c r="AO31" s="132"/>
      <c r="AP31" s="105"/>
      <c r="AQ31" s="71">
        <f>AL31-AO31+AP31</f>
        <v>0</v>
      </c>
      <c r="AR31" s="370"/>
      <c r="AS31" s="71" t="s">
        <v>9</v>
      </c>
      <c r="AT31" s="132"/>
      <c r="AU31" s="105"/>
      <c r="AV31" s="71">
        <f>AQ31-AT31+AU31</f>
        <v>0</v>
      </c>
      <c r="AW31" s="370"/>
      <c r="AX31" s="71" t="s">
        <v>9</v>
      </c>
      <c r="AY31" s="132"/>
      <c r="AZ31" s="105"/>
      <c r="BA31" s="71">
        <f>AV31-AY31+AZ31</f>
        <v>0</v>
      </c>
      <c r="BB31" s="370"/>
      <c r="BC31" s="71" t="s">
        <v>9</v>
      </c>
      <c r="BD31" s="132"/>
      <c r="BE31" s="105"/>
      <c r="BF31" s="71">
        <f>BA31-BD31+BE31</f>
        <v>0</v>
      </c>
      <c r="BG31" s="370"/>
      <c r="BH31" s="277" t="s">
        <v>9</v>
      </c>
      <c r="BI31" s="132"/>
      <c r="BJ31" s="105"/>
      <c r="BK31" s="277">
        <f>BF31-BI31+BJ31</f>
        <v>0</v>
      </c>
      <c r="BL31" s="370"/>
      <c r="BM31" s="277" t="s">
        <v>9</v>
      </c>
      <c r="BN31" s="132"/>
      <c r="BO31" s="105"/>
      <c r="BP31" s="277">
        <f>BK31-BN31+BO31</f>
        <v>0</v>
      </c>
      <c r="BQ31" s="370"/>
    </row>
    <row r="32" spans="1:69" s="97" customFormat="1" x14ac:dyDescent="0.15">
      <c r="A32" s="42" t="s">
        <v>545</v>
      </c>
      <c r="B32" s="43">
        <f>_xlfn.IFNA(VLOOKUP($A32,批次辅助!$A$4:$DC$41,MATCH($A$5&amp;B$4,批次辅助!$A$1:$DC$1,0),0),0)</f>
        <v>0</v>
      </c>
      <c r="C32" s="43">
        <f>_xlfn.IFNA(VLOOKUP($A32,批次辅助!$A$4:$DC$41,MATCH($A$5&amp;C$4,批次辅助!$A$1:$DC$1,0),0),0)</f>
        <v>7.7584399245124761E-4</v>
      </c>
      <c r="D32" s="43">
        <f>_xlfn.IFNA(VLOOKUP($A32,批次辅助!$A$4:$DC$41,MATCH($A$5&amp;D$4,批次辅助!$A$1:$DC$1,0),0),0)</f>
        <v>1.0285616327463548E-3</v>
      </c>
      <c r="E32" s="47"/>
      <c r="F32" s="69"/>
      <c r="G32" s="70"/>
      <c r="H32" s="71">
        <f t="shared" ref="H32:H33" si="32">C32-F32+G32</f>
        <v>7.7584399245124761E-4</v>
      </c>
      <c r="I32" s="370"/>
      <c r="J32" s="71"/>
      <c r="K32" s="132"/>
      <c r="L32" s="105"/>
      <c r="M32" s="71">
        <f t="shared" ref="M32:M33" si="33">H32-K32+L32</f>
        <v>7.7584399245124761E-4</v>
      </c>
      <c r="N32" s="370"/>
      <c r="O32" s="71"/>
      <c r="P32" s="132"/>
      <c r="Q32" s="105"/>
      <c r="R32" s="71">
        <f t="shared" ref="R32:R33" si="34">M32-P32+Q32</f>
        <v>7.7584399245124761E-4</v>
      </c>
      <c r="S32" s="370"/>
      <c r="T32" s="71"/>
      <c r="U32" s="132"/>
      <c r="V32" s="105"/>
      <c r="W32" s="71">
        <f t="shared" ref="W32:W33" si="35">R32-U32+V32</f>
        <v>7.7584399245124761E-4</v>
      </c>
      <c r="X32" s="370"/>
      <c r="Y32" s="71"/>
      <c r="Z32" s="132"/>
      <c r="AA32" s="105"/>
      <c r="AB32" s="71">
        <f t="shared" ref="AB32:AB33" si="36">W32-Z32+AA32</f>
        <v>7.7584399245124761E-4</v>
      </c>
      <c r="AC32" s="370"/>
      <c r="AD32" s="71"/>
      <c r="AE32" s="132"/>
      <c r="AF32" s="105"/>
      <c r="AG32" s="71">
        <f t="shared" ref="AG32:AG33" si="37">AB32-AE32+AF32</f>
        <v>7.7584399245124761E-4</v>
      </c>
      <c r="AH32" s="370"/>
      <c r="AI32" s="71"/>
      <c r="AJ32" s="132"/>
      <c r="AK32" s="105"/>
      <c r="AL32" s="71">
        <f t="shared" ref="AL32:AL36" si="38">AG32-AJ32+AK32</f>
        <v>7.7584399245124761E-4</v>
      </c>
      <c r="AM32" s="370"/>
      <c r="AN32" s="71"/>
      <c r="AO32" s="132"/>
      <c r="AP32" s="105"/>
      <c r="AQ32" s="71">
        <f t="shared" ref="AQ32:AQ36" si="39">AL32-AO32+AP32</f>
        <v>7.7584399245124761E-4</v>
      </c>
      <c r="AR32" s="370"/>
      <c r="AS32" s="71"/>
      <c r="AT32" s="132"/>
      <c r="AU32" s="105"/>
      <c r="AV32" s="71">
        <f t="shared" ref="AV32:AV36" si="40">AQ32-AT32+AU32</f>
        <v>7.7584399245124761E-4</v>
      </c>
      <c r="AW32" s="370"/>
      <c r="AX32" s="71"/>
      <c r="AY32" s="132"/>
      <c r="AZ32" s="105"/>
      <c r="BA32" s="71">
        <f t="shared" ref="BA32:BA36" si="41">AV32-AY32+AZ32</f>
        <v>7.7584399245124761E-4</v>
      </c>
      <c r="BB32" s="370"/>
      <c r="BC32" s="71"/>
      <c r="BD32" s="132"/>
      <c r="BE32" s="105"/>
      <c r="BF32" s="71">
        <f t="shared" ref="BF32:BF36" si="42">BA32-BD32+BE32</f>
        <v>7.7584399245124761E-4</v>
      </c>
      <c r="BG32" s="370"/>
      <c r="BH32" s="277"/>
      <c r="BI32" s="132"/>
      <c r="BJ32" s="105"/>
      <c r="BK32" s="277">
        <f t="shared" ref="BK32:BK36" si="43">BF32-BI32+BJ32</f>
        <v>7.7584399245124761E-4</v>
      </c>
      <c r="BL32" s="370"/>
      <c r="BM32" s="277"/>
      <c r="BN32" s="132"/>
      <c r="BO32" s="105"/>
      <c r="BP32" s="277">
        <f t="shared" ref="BP32:BP36" si="44">BK32-BN32+BO32</f>
        <v>7.7584399245124761E-4</v>
      </c>
      <c r="BQ32" s="370"/>
    </row>
    <row r="33" spans="1:69" s="97" customFormat="1" x14ac:dyDescent="0.15">
      <c r="A33" s="42" t="s">
        <v>544</v>
      </c>
      <c r="B33" s="43">
        <f>_xlfn.IFNA(VLOOKUP($A33,批次辅助!$A$4:$DC$41,MATCH($A$5&amp;B$4,批次辅助!$A$1:$DC$1,0),0),0)</f>
        <v>9.5693779904306223E-5</v>
      </c>
      <c r="C33" s="43">
        <f>_xlfn.IFNA(VLOOKUP($A33,批次辅助!$A$4:$DC$41,MATCH($A$5&amp;C$4,批次辅助!$A$1:$DC$1,0),0),0)</f>
        <v>3.1453134829104633E-5</v>
      </c>
      <c r="D33" s="43">
        <f>_xlfn.IFNA(VLOOKUP($A33,批次辅助!$A$4:$DC$41,MATCH($A$5&amp;D$4,批次辅助!$A$1:$DC$1,0),0),0)</f>
        <v>0</v>
      </c>
      <c r="E33" s="44"/>
      <c r="F33" s="69"/>
      <c r="G33" s="70"/>
      <c r="H33" s="71">
        <f t="shared" si="32"/>
        <v>3.1453134829104633E-5</v>
      </c>
      <c r="I33" s="370"/>
      <c r="J33" s="71"/>
      <c r="K33" s="132"/>
      <c r="L33" s="105"/>
      <c r="M33" s="71">
        <f t="shared" si="33"/>
        <v>3.1453134829104633E-5</v>
      </c>
      <c r="N33" s="370"/>
      <c r="O33" s="71"/>
      <c r="P33" s="132"/>
      <c r="Q33" s="105"/>
      <c r="R33" s="71">
        <f t="shared" si="34"/>
        <v>3.1453134829104633E-5</v>
      </c>
      <c r="S33" s="370"/>
      <c r="T33" s="71"/>
      <c r="U33" s="132"/>
      <c r="V33" s="105"/>
      <c r="W33" s="71">
        <f t="shared" si="35"/>
        <v>3.1453134829104633E-5</v>
      </c>
      <c r="X33" s="370"/>
      <c r="Y33" s="71"/>
      <c r="Z33" s="132"/>
      <c r="AA33" s="105"/>
      <c r="AB33" s="71">
        <f t="shared" si="36"/>
        <v>3.1453134829104633E-5</v>
      </c>
      <c r="AC33" s="370"/>
      <c r="AD33" s="71"/>
      <c r="AE33" s="132"/>
      <c r="AF33" s="105"/>
      <c r="AG33" s="71">
        <f t="shared" si="37"/>
        <v>3.1453134829104633E-5</v>
      </c>
      <c r="AH33" s="370"/>
      <c r="AI33" s="71"/>
      <c r="AJ33" s="132"/>
      <c r="AK33" s="105"/>
      <c r="AL33" s="71">
        <f t="shared" si="38"/>
        <v>3.1453134829104633E-5</v>
      </c>
      <c r="AM33" s="370"/>
      <c r="AN33" s="71"/>
      <c r="AO33" s="132"/>
      <c r="AP33" s="105"/>
      <c r="AQ33" s="71">
        <f t="shared" si="39"/>
        <v>3.1453134829104633E-5</v>
      </c>
      <c r="AR33" s="370"/>
      <c r="AS33" s="71"/>
      <c r="AT33" s="132"/>
      <c r="AU33" s="105"/>
      <c r="AV33" s="71">
        <f t="shared" si="40"/>
        <v>3.1453134829104633E-5</v>
      </c>
      <c r="AW33" s="370"/>
      <c r="AX33" s="71"/>
      <c r="AY33" s="132"/>
      <c r="AZ33" s="105"/>
      <c r="BA33" s="71">
        <f t="shared" si="41"/>
        <v>3.1453134829104633E-5</v>
      </c>
      <c r="BB33" s="370"/>
      <c r="BC33" s="71"/>
      <c r="BD33" s="132"/>
      <c r="BE33" s="105"/>
      <c r="BF33" s="71">
        <f t="shared" si="42"/>
        <v>3.1453134829104633E-5</v>
      </c>
      <c r="BG33" s="370"/>
      <c r="BH33" s="277"/>
      <c r="BI33" s="132"/>
      <c r="BJ33" s="105"/>
      <c r="BK33" s="277">
        <f t="shared" si="43"/>
        <v>3.1453134829104633E-5</v>
      </c>
      <c r="BL33" s="370"/>
      <c r="BM33" s="277"/>
      <c r="BN33" s="132"/>
      <c r="BO33" s="105"/>
      <c r="BP33" s="277">
        <f t="shared" si="44"/>
        <v>3.1453134829104633E-5</v>
      </c>
      <c r="BQ33" s="370"/>
    </row>
    <row r="34" spans="1:69" x14ac:dyDescent="0.15">
      <c r="A34" s="42" t="s">
        <v>53</v>
      </c>
      <c r="B34" s="43">
        <f>_xlfn.IFNA(VLOOKUP($A34,批次辅助!$A$4:$DC$41,MATCH($A$5&amp;B$4,批次辅助!$A$1:$DC$1,0),0),0)</f>
        <v>2.4880382775119619E-3</v>
      </c>
      <c r="C34" s="43">
        <f>_xlfn.IFNA(VLOOKUP($A34,批次辅助!$A$4:$DC$41,MATCH($A$5&amp;C$4,批次辅助!$A$1:$DC$1,0),0),0)</f>
        <v>2.096875655273642E-5</v>
      </c>
      <c r="D34" s="43">
        <f>_xlfn.IFNA(VLOOKUP($A34,批次辅助!$A$4:$DC$41,MATCH($A$5&amp;D$4,批次辅助!$A$1:$DC$1,0),0),0)</f>
        <v>1.9047437643451009E-5</v>
      </c>
      <c r="E34" s="44"/>
      <c r="F34" s="45"/>
      <c r="G34" s="46"/>
      <c r="H34" s="71">
        <f>C34-F34+G34</f>
        <v>2.096875655273642E-5</v>
      </c>
      <c r="I34" s="370"/>
      <c r="J34" s="47" t="s">
        <v>9</v>
      </c>
      <c r="K34" s="128"/>
      <c r="L34" s="102"/>
      <c r="M34" s="50">
        <f t="shared" ref="M34:M36" si="45">H34-K34+L34</f>
        <v>2.096875655273642E-5</v>
      </c>
      <c r="N34" s="370"/>
      <c r="O34" s="47" t="s">
        <v>9</v>
      </c>
      <c r="P34" s="128"/>
      <c r="Q34" s="102"/>
      <c r="R34" s="50">
        <f t="shared" ref="R34:R36" si="46">M34-P34+Q34</f>
        <v>2.096875655273642E-5</v>
      </c>
      <c r="S34" s="370"/>
      <c r="T34" s="47" t="s">
        <v>9</v>
      </c>
      <c r="U34" s="128"/>
      <c r="V34" s="102"/>
      <c r="W34" s="50">
        <f t="shared" ref="W34:W36" si="47">R34-U34+V34</f>
        <v>2.096875655273642E-5</v>
      </c>
      <c r="X34" s="370"/>
      <c r="Y34" s="47" t="s">
        <v>9</v>
      </c>
      <c r="Z34" s="128"/>
      <c r="AA34" s="102"/>
      <c r="AB34" s="50">
        <f t="shared" ref="AB34:AB36" si="48">W34-Z34+AA34</f>
        <v>2.096875655273642E-5</v>
      </c>
      <c r="AC34" s="370"/>
      <c r="AD34" s="47" t="s">
        <v>9</v>
      </c>
      <c r="AE34" s="128"/>
      <c r="AF34" s="102"/>
      <c r="AG34" s="50">
        <f t="shared" ref="AG34:AG36" si="49">AB34-AE34+AF34</f>
        <v>2.096875655273642E-5</v>
      </c>
      <c r="AH34" s="370"/>
      <c r="AI34" s="47" t="s">
        <v>9</v>
      </c>
      <c r="AJ34" s="128"/>
      <c r="AK34" s="102"/>
      <c r="AL34" s="50">
        <f t="shared" si="38"/>
        <v>2.096875655273642E-5</v>
      </c>
      <c r="AM34" s="370"/>
      <c r="AN34" s="47" t="s">
        <v>9</v>
      </c>
      <c r="AO34" s="128"/>
      <c r="AP34" s="102"/>
      <c r="AQ34" s="50">
        <f t="shared" si="39"/>
        <v>2.096875655273642E-5</v>
      </c>
      <c r="AR34" s="370"/>
      <c r="AS34" s="47" t="s">
        <v>9</v>
      </c>
      <c r="AT34" s="128"/>
      <c r="AU34" s="102"/>
      <c r="AV34" s="50">
        <f t="shared" si="40"/>
        <v>2.096875655273642E-5</v>
      </c>
      <c r="AW34" s="370"/>
      <c r="AX34" s="47" t="s">
        <v>9</v>
      </c>
      <c r="AY34" s="128"/>
      <c r="AZ34" s="102"/>
      <c r="BA34" s="50">
        <f t="shared" si="41"/>
        <v>2.096875655273642E-5</v>
      </c>
      <c r="BB34" s="370"/>
      <c r="BC34" s="47" t="s">
        <v>9</v>
      </c>
      <c r="BD34" s="128"/>
      <c r="BE34" s="102"/>
      <c r="BF34" s="50">
        <f t="shared" si="42"/>
        <v>2.096875655273642E-5</v>
      </c>
      <c r="BG34" s="370"/>
      <c r="BH34" s="47" t="s">
        <v>9</v>
      </c>
      <c r="BI34" s="128"/>
      <c r="BJ34" s="102"/>
      <c r="BK34" s="50">
        <f t="shared" si="43"/>
        <v>2.096875655273642E-5</v>
      </c>
      <c r="BL34" s="370"/>
      <c r="BM34" s="47" t="s">
        <v>9</v>
      </c>
      <c r="BN34" s="128"/>
      <c r="BO34" s="102"/>
      <c r="BP34" s="50">
        <f t="shared" si="44"/>
        <v>2.096875655273642E-5</v>
      </c>
      <c r="BQ34" s="370"/>
    </row>
    <row r="35" spans="1:69" x14ac:dyDescent="0.15">
      <c r="A35" s="42" t="s">
        <v>54</v>
      </c>
      <c r="B35" s="43">
        <f>_xlfn.IFNA(VLOOKUP($A35,批次辅助!$A$4:$DC$41,MATCH($A$5&amp;B$4,批次辅助!$A$1:$DC$1,0),0),0)</f>
        <v>0</v>
      </c>
      <c r="C35" s="43">
        <f>_xlfn.IFNA(VLOOKUP($A35,批次辅助!$A$4:$DC$41,MATCH($A$5&amp;C$4,批次辅助!$A$1:$DC$1,0),0),0)</f>
        <v>1.048437827636821E-4</v>
      </c>
      <c r="D35" s="43">
        <f>_xlfn.IFNA(VLOOKUP($A35,批次辅助!$A$4:$DC$41,MATCH($A$5&amp;D$4,批次辅助!$A$1:$DC$1,0),0),0)</f>
        <v>9.5237188217255095E-6</v>
      </c>
      <c r="E35" s="278"/>
      <c r="F35" s="45"/>
      <c r="G35" s="46"/>
      <c r="H35" s="71">
        <f t="shared" ref="H35:H36" si="50">C35-F35+G35</f>
        <v>1.048437827636821E-4</v>
      </c>
      <c r="I35" s="370"/>
      <c r="J35" s="47"/>
      <c r="K35" s="128"/>
      <c r="L35" s="102"/>
      <c r="M35" s="50">
        <f t="shared" si="45"/>
        <v>1.048437827636821E-4</v>
      </c>
      <c r="N35" s="370"/>
      <c r="O35" s="47" t="s">
        <v>9</v>
      </c>
      <c r="P35" s="128"/>
      <c r="Q35" s="102"/>
      <c r="R35" s="50">
        <f t="shared" si="46"/>
        <v>1.048437827636821E-4</v>
      </c>
      <c r="S35" s="370"/>
      <c r="T35" s="47" t="s">
        <v>9</v>
      </c>
      <c r="U35" s="128"/>
      <c r="V35" s="102"/>
      <c r="W35" s="50">
        <f t="shared" si="47"/>
        <v>1.048437827636821E-4</v>
      </c>
      <c r="X35" s="370"/>
      <c r="Y35" s="47" t="s">
        <v>9</v>
      </c>
      <c r="Z35" s="128"/>
      <c r="AA35" s="102"/>
      <c r="AB35" s="50">
        <f t="shared" si="48"/>
        <v>1.048437827636821E-4</v>
      </c>
      <c r="AC35" s="370"/>
      <c r="AD35" s="47" t="s">
        <v>9</v>
      </c>
      <c r="AE35" s="128"/>
      <c r="AF35" s="102"/>
      <c r="AG35" s="50">
        <f t="shared" si="49"/>
        <v>1.048437827636821E-4</v>
      </c>
      <c r="AH35" s="370"/>
      <c r="AI35" s="47" t="s">
        <v>9</v>
      </c>
      <c r="AJ35" s="128"/>
      <c r="AK35" s="102"/>
      <c r="AL35" s="50">
        <f t="shared" si="38"/>
        <v>1.048437827636821E-4</v>
      </c>
      <c r="AM35" s="370"/>
      <c r="AN35" s="47" t="s">
        <v>9</v>
      </c>
      <c r="AO35" s="128"/>
      <c r="AP35" s="102"/>
      <c r="AQ35" s="50">
        <f t="shared" si="39"/>
        <v>1.048437827636821E-4</v>
      </c>
      <c r="AR35" s="370"/>
      <c r="AS35" s="47" t="s">
        <v>9</v>
      </c>
      <c r="AT35" s="128"/>
      <c r="AU35" s="102"/>
      <c r="AV35" s="50">
        <f t="shared" si="40"/>
        <v>1.048437827636821E-4</v>
      </c>
      <c r="AW35" s="370"/>
      <c r="AX35" s="47" t="s">
        <v>9</v>
      </c>
      <c r="AY35" s="128"/>
      <c r="AZ35" s="102"/>
      <c r="BA35" s="50">
        <f t="shared" si="41"/>
        <v>1.048437827636821E-4</v>
      </c>
      <c r="BB35" s="370"/>
      <c r="BC35" s="47" t="s">
        <v>9</v>
      </c>
      <c r="BD35" s="128"/>
      <c r="BE35" s="102"/>
      <c r="BF35" s="50">
        <f t="shared" si="42"/>
        <v>1.048437827636821E-4</v>
      </c>
      <c r="BG35" s="370"/>
      <c r="BH35" s="47" t="s">
        <v>9</v>
      </c>
      <c r="BI35" s="128"/>
      <c r="BJ35" s="102"/>
      <c r="BK35" s="50">
        <f t="shared" si="43"/>
        <v>1.048437827636821E-4</v>
      </c>
      <c r="BL35" s="370"/>
      <c r="BM35" s="47" t="s">
        <v>9</v>
      </c>
      <c r="BN35" s="128"/>
      <c r="BO35" s="102"/>
      <c r="BP35" s="50">
        <f t="shared" si="44"/>
        <v>1.048437827636821E-4</v>
      </c>
      <c r="BQ35" s="370"/>
    </row>
    <row r="36" spans="1:69" x14ac:dyDescent="0.15">
      <c r="A36" s="72" t="s">
        <v>38</v>
      </c>
      <c r="B36" s="61">
        <f>_xlfn.IFNA(VLOOKUP($A36,批次辅助!$A$4:$DC$41,MATCH($A$5&amp;B$4,批次辅助!$A$1:$DC$1,0),0),0)</f>
        <v>0</v>
      </c>
      <c r="C36" s="61">
        <f>_xlfn.IFNA(VLOOKUP($A36,批次辅助!$A$4:$DC$41,MATCH($A$5&amp;C$4,批次辅助!$A$1:$DC$1,0),0),0)</f>
        <v>0</v>
      </c>
      <c r="D36" s="61">
        <f>_xlfn.IFNA(VLOOKUP($A36,批次辅助!$A$4:$DC$41,MATCH($A$5&amp;D$4,批次辅助!$A$1:$DC$1,0),0),0)</f>
        <v>0</v>
      </c>
      <c r="E36" s="75"/>
      <c r="F36" s="74"/>
      <c r="G36" s="75"/>
      <c r="H36" s="62">
        <f t="shared" si="50"/>
        <v>0</v>
      </c>
      <c r="I36" s="62"/>
      <c r="J36" s="73"/>
      <c r="K36" s="135"/>
      <c r="L36" s="143"/>
      <c r="M36" s="62">
        <f t="shared" si="45"/>
        <v>0</v>
      </c>
      <c r="N36" s="62"/>
      <c r="O36" s="73"/>
      <c r="P36" s="135"/>
      <c r="Q36" s="143"/>
      <c r="R36" s="62">
        <f t="shared" si="46"/>
        <v>0</v>
      </c>
      <c r="S36" s="62"/>
      <c r="T36" s="73"/>
      <c r="U36" s="135"/>
      <c r="V36" s="143"/>
      <c r="W36" s="62">
        <f t="shared" si="47"/>
        <v>0</v>
      </c>
      <c r="X36" s="62"/>
      <c r="Y36" s="73"/>
      <c r="Z36" s="135"/>
      <c r="AA36" s="143"/>
      <c r="AB36" s="62">
        <f t="shared" si="48"/>
        <v>0</v>
      </c>
      <c r="AC36" s="62"/>
      <c r="AD36" s="73"/>
      <c r="AE36" s="135"/>
      <c r="AF36" s="143"/>
      <c r="AG36" s="62">
        <f t="shared" si="49"/>
        <v>0</v>
      </c>
      <c r="AH36" s="62"/>
      <c r="AI36" s="73"/>
      <c r="AJ36" s="135"/>
      <c r="AK36" s="143"/>
      <c r="AL36" s="62">
        <f t="shared" si="38"/>
        <v>0</v>
      </c>
      <c r="AM36" s="62"/>
      <c r="AN36" s="73"/>
      <c r="AO36" s="135"/>
      <c r="AP36" s="143"/>
      <c r="AQ36" s="62">
        <f t="shared" si="39"/>
        <v>0</v>
      </c>
      <c r="AR36" s="62"/>
      <c r="AS36" s="73"/>
      <c r="AT36" s="135"/>
      <c r="AU36" s="143"/>
      <c r="AV36" s="62">
        <f t="shared" si="40"/>
        <v>0</v>
      </c>
      <c r="AW36" s="62"/>
      <c r="AX36" s="73"/>
      <c r="AY36" s="135"/>
      <c r="AZ36" s="143"/>
      <c r="BA36" s="62">
        <f t="shared" si="41"/>
        <v>0</v>
      </c>
      <c r="BB36" s="62"/>
      <c r="BC36" s="73"/>
      <c r="BD36" s="135"/>
      <c r="BE36" s="143"/>
      <c r="BF36" s="62">
        <f t="shared" si="42"/>
        <v>0</v>
      </c>
      <c r="BG36" s="62"/>
      <c r="BH36" s="73"/>
      <c r="BI36" s="135"/>
      <c r="BJ36" s="143"/>
      <c r="BK36" s="62">
        <f t="shared" si="43"/>
        <v>0</v>
      </c>
      <c r="BL36" s="62"/>
      <c r="BM36" s="73"/>
      <c r="BN36" s="135"/>
      <c r="BO36" s="143"/>
      <c r="BP36" s="62">
        <f t="shared" si="44"/>
        <v>0</v>
      </c>
      <c r="BQ36" s="62"/>
    </row>
    <row r="37" spans="1:69" x14ac:dyDescent="0.15">
      <c r="A37" s="76" t="s">
        <v>28</v>
      </c>
      <c r="B37" s="76"/>
      <c r="C37" s="76"/>
      <c r="D37" s="76"/>
      <c r="E37" s="77"/>
      <c r="F37" s="78"/>
      <c r="G37" s="79"/>
      <c r="H37" s="62"/>
      <c r="I37" s="62"/>
      <c r="J37" s="77"/>
      <c r="K37" s="136"/>
      <c r="L37" s="144"/>
      <c r="M37" s="62"/>
      <c r="N37" s="62"/>
      <c r="O37" s="77"/>
      <c r="P37" s="136"/>
      <c r="Q37" s="144"/>
      <c r="R37" s="62"/>
      <c r="S37" s="62"/>
      <c r="T37" s="77"/>
      <c r="U37" s="136"/>
      <c r="V37" s="144"/>
      <c r="W37" s="62"/>
      <c r="X37" s="62"/>
      <c r="Y37" s="77"/>
      <c r="Z37" s="136"/>
      <c r="AA37" s="144"/>
      <c r="AB37" s="62"/>
      <c r="AC37" s="62"/>
      <c r="AD37" s="77"/>
      <c r="AE37" s="136"/>
      <c r="AF37" s="144"/>
      <c r="AG37" s="62"/>
      <c r="AH37" s="62"/>
      <c r="AI37" s="77"/>
      <c r="AJ37" s="136"/>
      <c r="AK37" s="144"/>
      <c r="AL37" s="62"/>
      <c r="AM37" s="62"/>
      <c r="AN37" s="77"/>
      <c r="AO37" s="136"/>
      <c r="AP37" s="144"/>
      <c r="AQ37" s="62"/>
      <c r="AR37" s="62"/>
      <c r="AS37" s="77"/>
      <c r="AT37" s="136"/>
      <c r="AU37" s="144"/>
      <c r="AV37" s="62"/>
      <c r="AW37" s="62"/>
      <c r="AX37" s="77"/>
      <c r="AY37" s="136"/>
      <c r="AZ37" s="144"/>
      <c r="BA37" s="62"/>
      <c r="BB37" s="62"/>
      <c r="BC37" s="77"/>
      <c r="BD37" s="136"/>
      <c r="BE37" s="144"/>
      <c r="BF37" s="62"/>
      <c r="BG37" s="62"/>
      <c r="BH37" s="77"/>
      <c r="BI37" s="136"/>
      <c r="BJ37" s="144"/>
      <c r="BK37" s="62"/>
      <c r="BL37" s="62"/>
      <c r="BM37" s="77"/>
      <c r="BN37" s="136"/>
      <c r="BO37" s="144"/>
      <c r="BP37" s="62"/>
      <c r="BQ37" s="62"/>
    </row>
    <row r="38" spans="1:69" x14ac:dyDescent="0.15">
      <c r="A38" s="65" t="s">
        <v>36</v>
      </c>
      <c r="B38" s="66"/>
      <c r="C38" s="66"/>
      <c r="D38" s="66"/>
      <c r="E38" s="66"/>
      <c r="F38" s="67"/>
      <c r="G38" s="68"/>
      <c r="H38" s="66">
        <f>H39</f>
        <v>0.99883623401132315</v>
      </c>
      <c r="I38" s="66"/>
      <c r="J38" s="66"/>
      <c r="K38" s="134"/>
      <c r="L38" s="142"/>
      <c r="M38" s="66">
        <f>M39</f>
        <v>0.99883623401132315</v>
      </c>
      <c r="N38" s="66"/>
      <c r="O38" s="66"/>
      <c r="P38" s="134"/>
      <c r="Q38" s="142"/>
      <c r="R38" s="66">
        <f>R39</f>
        <v>0.99883623401132315</v>
      </c>
      <c r="S38" s="66"/>
      <c r="T38" s="66"/>
      <c r="U38" s="134"/>
      <c r="V38" s="142"/>
      <c r="W38" s="66">
        <f>W39</f>
        <v>0.99883623401132315</v>
      </c>
      <c r="X38" s="66"/>
      <c r="Y38" s="66"/>
      <c r="Z38" s="134"/>
      <c r="AA38" s="142"/>
      <c r="AB38" s="66">
        <f>AB39</f>
        <v>0.99883623401132315</v>
      </c>
      <c r="AC38" s="66"/>
      <c r="AD38" s="66"/>
      <c r="AE38" s="134"/>
      <c r="AF38" s="142"/>
      <c r="AG38" s="66">
        <f>AG39</f>
        <v>0.99883623401132315</v>
      </c>
      <c r="AH38" s="66"/>
      <c r="AI38" s="66"/>
      <c r="AJ38" s="134"/>
      <c r="AK38" s="142"/>
      <c r="AL38" s="66">
        <f>AL39</f>
        <v>0.99883623401132315</v>
      </c>
      <c r="AM38" s="66"/>
      <c r="AN38" s="66"/>
      <c r="AO38" s="134"/>
      <c r="AP38" s="142"/>
      <c r="AQ38" s="66">
        <f>AQ39</f>
        <v>0.99883623401132315</v>
      </c>
      <c r="AR38" s="66"/>
      <c r="AS38" s="66"/>
      <c r="AT38" s="134"/>
      <c r="AU38" s="142"/>
      <c r="AV38" s="66">
        <f>AV39</f>
        <v>0.99883623401132315</v>
      </c>
      <c r="AW38" s="66"/>
      <c r="AX38" s="66"/>
      <c r="AY38" s="134"/>
      <c r="AZ38" s="142"/>
      <c r="BA38" s="66">
        <f>BA39</f>
        <v>0.99883623401132315</v>
      </c>
      <c r="BB38" s="66"/>
      <c r="BC38" s="66"/>
      <c r="BD38" s="134"/>
      <c r="BE38" s="142"/>
      <c r="BF38" s="66">
        <f>BF39</f>
        <v>0.99883623401132315</v>
      </c>
      <c r="BG38" s="66"/>
      <c r="BH38" s="66"/>
      <c r="BI38" s="134"/>
      <c r="BJ38" s="142"/>
      <c r="BK38" s="66">
        <f>BK39</f>
        <v>0.99883623401132315</v>
      </c>
      <c r="BL38" s="66"/>
      <c r="BM38" s="66"/>
      <c r="BN38" s="134"/>
      <c r="BO38" s="142"/>
      <c r="BP38" s="66">
        <f>BP39</f>
        <v>0.99883623401132315</v>
      </c>
      <c r="BQ38" s="66"/>
    </row>
    <row r="39" spans="1:69" x14ac:dyDescent="0.35">
      <c r="A39" s="40" t="s">
        <v>460</v>
      </c>
      <c r="B39" s="41">
        <f>_xlfn.IFNA(VLOOKUP($A39,批次辅助!$A$4:$DC$41,MATCH($A$5&amp;B$4,批次辅助!$A$1:$DC$1,0),0),0)</f>
        <v>0.98842105263157898</v>
      </c>
      <c r="C39" s="41">
        <f>_xlfn.IFNA(VLOOKUP($A39,批次辅助!$A$4:$DC$41,MATCH($A$5&amp;C$4,批次辅助!$A$1:$DC$1,0),0),0)</f>
        <v>0.99884671838959949</v>
      </c>
      <c r="D39" s="41">
        <f>_xlfn.IFNA(VLOOKUP($A39,批次辅助!$A$4:$DC$41,MATCH($A$5&amp;D$4,批次辅助!$A$1:$DC$1,0),0),0)</f>
        <v>0.98105732326358797</v>
      </c>
      <c r="E39" s="66"/>
      <c r="F39" s="67"/>
      <c r="G39" s="68"/>
      <c r="H39" s="66">
        <f>1-SUM(H40:H43)</f>
        <v>0.99883623401132315</v>
      </c>
      <c r="I39" s="66"/>
      <c r="J39" s="66"/>
      <c r="K39" s="134"/>
      <c r="L39" s="142"/>
      <c r="M39" s="66">
        <f>1-SUM(M40:M43)</f>
        <v>0.99883623401132315</v>
      </c>
      <c r="N39" s="66"/>
      <c r="O39" s="66"/>
      <c r="P39" s="134"/>
      <c r="Q39" s="142"/>
      <c r="R39" s="66">
        <f>1-SUM(R40:R43)</f>
        <v>0.99883623401132315</v>
      </c>
      <c r="S39" s="66"/>
      <c r="T39" s="66"/>
      <c r="U39" s="134"/>
      <c r="V39" s="142"/>
      <c r="W39" s="66">
        <f>1-SUM(W40:W43)</f>
        <v>0.99883623401132315</v>
      </c>
      <c r="X39" s="66"/>
      <c r="Y39" s="66"/>
      <c r="Z39" s="134"/>
      <c r="AA39" s="142"/>
      <c r="AB39" s="66">
        <f>1-SUM(AB40:AB43)</f>
        <v>0.99883623401132315</v>
      </c>
      <c r="AC39" s="66"/>
      <c r="AD39" s="66"/>
      <c r="AE39" s="134"/>
      <c r="AF39" s="142"/>
      <c r="AG39" s="66">
        <f>1-SUM(AG40:AG43)</f>
        <v>0.99883623401132315</v>
      </c>
      <c r="AH39" s="66"/>
      <c r="AI39" s="66"/>
      <c r="AJ39" s="134"/>
      <c r="AK39" s="142"/>
      <c r="AL39" s="66">
        <f>1-SUM(AL40:AL43)</f>
        <v>0.99883623401132315</v>
      </c>
      <c r="AM39" s="66"/>
      <c r="AN39" s="66"/>
      <c r="AO39" s="134"/>
      <c r="AP39" s="142"/>
      <c r="AQ39" s="66">
        <f>1-SUM(AQ40:AQ43)</f>
        <v>0.99883623401132315</v>
      </c>
      <c r="AR39" s="66"/>
      <c r="AS39" s="66"/>
      <c r="AT39" s="134"/>
      <c r="AU39" s="142"/>
      <c r="AV39" s="66">
        <f>1-SUM(AV40:AV43)</f>
        <v>0.99883623401132315</v>
      </c>
      <c r="AW39" s="66"/>
      <c r="AX39" s="66"/>
      <c r="AY39" s="134"/>
      <c r="AZ39" s="142"/>
      <c r="BA39" s="66">
        <f>1-SUM(BA40:BA43)</f>
        <v>0.99883623401132315</v>
      </c>
      <c r="BB39" s="66"/>
      <c r="BC39" s="66"/>
      <c r="BD39" s="134"/>
      <c r="BE39" s="142"/>
      <c r="BF39" s="66">
        <f>1-SUM(BF40:BF43)</f>
        <v>0.99883623401132315</v>
      </c>
      <c r="BG39" s="66"/>
      <c r="BH39" s="66"/>
      <c r="BI39" s="134"/>
      <c r="BJ39" s="142"/>
      <c r="BK39" s="66">
        <f>1-SUM(BK40:BK43)</f>
        <v>0.99883623401132315</v>
      </c>
      <c r="BL39" s="66"/>
      <c r="BM39" s="66"/>
      <c r="BN39" s="134"/>
      <c r="BO39" s="142"/>
      <c r="BP39" s="66">
        <f>1-SUM(BP40:BP43)</f>
        <v>0.99883623401132315</v>
      </c>
      <c r="BQ39" s="66"/>
    </row>
    <row r="40" spans="1:69" x14ac:dyDescent="0.15">
      <c r="A40" s="42" t="s">
        <v>55</v>
      </c>
      <c r="B40" s="43">
        <f>_xlfn.IFNA(VLOOKUP($A40,批次辅助!$A$4:$DC$41,MATCH($A$5&amp;B$4,批次辅助!$A$1:$DC$1,0),0),0)</f>
        <v>6.6985645933014351E-4</v>
      </c>
      <c r="C40" s="43">
        <f>_xlfn.IFNA(VLOOKUP($A40,批次辅助!$A$4:$DC$41,MATCH($A$5&amp;C$4,批次辅助!$A$1:$DC$1,0),0),0)</f>
        <v>1.6775005242189138E-4</v>
      </c>
      <c r="D40" s="43">
        <f>_xlfn.IFNA(VLOOKUP($A40,批次辅助!$A$4:$DC$41,MATCH($A$5&amp;D$4,批次辅助!$A$1:$DC$1,0),0),0)</f>
        <v>1.5237950114760813E-4</v>
      </c>
      <c r="E40" s="44"/>
      <c r="F40" s="69"/>
      <c r="G40" s="70"/>
      <c r="H40" s="71">
        <f>C40-F40+G40</f>
        <v>1.6775005242189138E-4</v>
      </c>
      <c r="I40" s="370"/>
      <c r="J40" s="71" t="s">
        <v>9</v>
      </c>
      <c r="K40" s="132"/>
      <c r="L40" s="105"/>
      <c r="M40" s="71">
        <f>H40-K40+L40</f>
        <v>1.6775005242189138E-4</v>
      </c>
      <c r="N40" s="370"/>
      <c r="O40" s="71" t="s">
        <v>9</v>
      </c>
      <c r="P40" s="132"/>
      <c r="Q40" s="105"/>
      <c r="R40" s="71">
        <f>M40-P40+Q40</f>
        <v>1.6775005242189138E-4</v>
      </c>
      <c r="S40" s="370"/>
      <c r="T40" s="71" t="s">
        <v>9</v>
      </c>
      <c r="U40" s="132"/>
      <c r="V40" s="105"/>
      <c r="W40" s="71">
        <f>R40-U40+V40</f>
        <v>1.6775005242189138E-4</v>
      </c>
      <c r="X40" s="370"/>
      <c r="Y40" s="71" t="s">
        <v>9</v>
      </c>
      <c r="Z40" s="132"/>
      <c r="AA40" s="105"/>
      <c r="AB40" s="71">
        <f>W40-Z40+AA40</f>
        <v>1.6775005242189138E-4</v>
      </c>
      <c r="AC40" s="370"/>
      <c r="AD40" s="71" t="s">
        <v>9</v>
      </c>
      <c r="AE40" s="132"/>
      <c r="AF40" s="105"/>
      <c r="AG40" s="71">
        <f>AB40-AE40+AF40</f>
        <v>1.6775005242189138E-4</v>
      </c>
      <c r="AH40" s="370"/>
      <c r="AI40" s="71" t="s">
        <v>9</v>
      </c>
      <c r="AJ40" s="132"/>
      <c r="AK40" s="105"/>
      <c r="AL40" s="71">
        <f>AG40-AJ40+AK40</f>
        <v>1.6775005242189138E-4</v>
      </c>
      <c r="AM40" s="370"/>
      <c r="AN40" s="71" t="s">
        <v>9</v>
      </c>
      <c r="AO40" s="132"/>
      <c r="AP40" s="105"/>
      <c r="AQ40" s="71">
        <f>AL40-AO40+AP40</f>
        <v>1.6775005242189138E-4</v>
      </c>
      <c r="AR40" s="370"/>
      <c r="AS40" s="71" t="s">
        <v>9</v>
      </c>
      <c r="AT40" s="132"/>
      <c r="AU40" s="105"/>
      <c r="AV40" s="71">
        <f>AQ40-AT40+AU40</f>
        <v>1.6775005242189138E-4</v>
      </c>
      <c r="AW40" s="370"/>
      <c r="AX40" s="71" t="s">
        <v>9</v>
      </c>
      <c r="AY40" s="132"/>
      <c r="AZ40" s="105"/>
      <c r="BA40" s="71">
        <f>AV40-AY40+AZ40</f>
        <v>1.6775005242189138E-4</v>
      </c>
      <c r="BB40" s="370"/>
      <c r="BC40" s="71" t="s">
        <v>9</v>
      </c>
      <c r="BD40" s="132"/>
      <c r="BE40" s="105"/>
      <c r="BF40" s="71">
        <f>BA40-BD40+BE40</f>
        <v>1.6775005242189138E-4</v>
      </c>
      <c r="BG40" s="370"/>
      <c r="BH40" s="277" t="s">
        <v>9</v>
      </c>
      <c r="BI40" s="132"/>
      <c r="BJ40" s="105"/>
      <c r="BK40" s="277">
        <f>BF40-BI40+BJ40</f>
        <v>1.6775005242189138E-4</v>
      </c>
      <c r="BL40" s="370"/>
      <c r="BM40" s="277" t="s">
        <v>9</v>
      </c>
      <c r="BN40" s="132"/>
      <c r="BO40" s="105"/>
      <c r="BP40" s="277">
        <f>BK40-BN40+BO40</f>
        <v>1.6775005242189138E-4</v>
      </c>
      <c r="BQ40" s="370"/>
    </row>
    <row r="41" spans="1:69" x14ac:dyDescent="0.15">
      <c r="A41" s="42" t="s">
        <v>56</v>
      </c>
      <c r="B41" s="43">
        <f>_xlfn.IFNA(VLOOKUP($A41,批次辅助!$A$4:$DC$41,MATCH($A$5&amp;B$4,批次辅助!$A$1:$DC$1,0),0),0)</f>
        <v>1.1483253588516747E-3</v>
      </c>
      <c r="C41" s="43">
        <f>_xlfn.IFNA(VLOOKUP($A41,批次辅助!$A$4:$DC$41,MATCH($A$5&amp;C$4,批次辅助!$A$1:$DC$1,0),0),0)</f>
        <v>0</v>
      </c>
      <c r="D41" s="43">
        <f>_xlfn.IFNA(VLOOKUP($A41,批次辅助!$A$4:$DC$41,MATCH($A$5&amp;D$4,批次辅助!$A$1:$DC$1,0),0),0)</f>
        <v>0</v>
      </c>
      <c r="E41" s="44"/>
      <c r="F41" s="45"/>
      <c r="G41" s="46"/>
      <c r="H41" s="71">
        <f t="shared" ref="H41:H44" si="51">C41-F41+G41</f>
        <v>0</v>
      </c>
      <c r="I41" s="370"/>
      <c r="J41" s="47" t="s">
        <v>9</v>
      </c>
      <c r="K41" s="128"/>
      <c r="L41" s="102"/>
      <c r="M41" s="50">
        <f t="shared" ref="M41:M44" si="52">H41-K41+L41</f>
        <v>0</v>
      </c>
      <c r="N41" s="370"/>
      <c r="O41" s="47" t="s">
        <v>9</v>
      </c>
      <c r="P41" s="128"/>
      <c r="Q41" s="102"/>
      <c r="R41" s="50">
        <f t="shared" ref="R41:R44" si="53">M41-P41+Q41</f>
        <v>0</v>
      </c>
      <c r="S41" s="370"/>
      <c r="T41" s="47" t="s">
        <v>9</v>
      </c>
      <c r="U41" s="128"/>
      <c r="V41" s="102"/>
      <c r="W41" s="50">
        <f t="shared" ref="W41:W44" si="54">R41-U41+V41</f>
        <v>0</v>
      </c>
      <c r="X41" s="370"/>
      <c r="Y41" s="47" t="s">
        <v>9</v>
      </c>
      <c r="Z41" s="128"/>
      <c r="AA41" s="102"/>
      <c r="AB41" s="50">
        <f t="shared" ref="AB41:AB44" si="55">W41-Z41+AA41</f>
        <v>0</v>
      </c>
      <c r="AC41" s="370"/>
      <c r="AD41" s="47" t="s">
        <v>9</v>
      </c>
      <c r="AE41" s="128"/>
      <c r="AF41" s="102"/>
      <c r="AG41" s="50">
        <f t="shared" ref="AG41:AG44" si="56">AB41-AE41+AF41</f>
        <v>0</v>
      </c>
      <c r="AH41" s="370"/>
      <c r="AI41" s="47" t="s">
        <v>9</v>
      </c>
      <c r="AJ41" s="128"/>
      <c r="AK41" s="102"/>
      <c r="AL41" s="50">
        <f t="shared" ref="AL41:AL44" si="57">AG41-AJ41+AK41</f>
        <v>0</v>
      </c>
      <c r="AM41" s="370"/>
      <c r="AN41" s="47" t="s">
        <v>9</v>
      </c>
      <c r="AO41" s="128"/>
      <c r="AP41" s="102"/>
      <c r="AQ41" s="50">
        <f t="shared" ref="AQ41:AQ44" si="58">AL41-AO41+AP41</f>
        <v>0</v>
      </c>
      <c r="AR41" s="370"/>
      <c r="AS41" s="47" t="s">
        <v>9</v>
      </c>
      <c r="AT41" s="128"/>
      <c r="AU41" s="102"/>
      <c r="AV41" s="50">
        <f t="shared" ref="AV41:AV44" si="59">AQ41-AT41+AU41</f>
        <v>0</v>
      </c>
      <c r="AW41" s="370"/>
      <c r="AX41" s="47" t="s">
        <v>9</v>
      </c>
      <c r="AY41" s="128"/>
      <c r="AZ41" s="102"/>
      <c r="BA41" s="50">
        <f t="shared" ref="BA41:BA44" si="60">AV41-AY41+AZ41</f>
        <v>0</v>
      </c>
      <c r="BB41" s="370"/>
      <c r="BC41" s="47" t="s">
        <v>9</v>
      </c>
      <c r="BD41" s="128"/>
      <c r="BE41" s="102"/>
      <c r="BF41" s="50">
        <f t="shared" ref="BF41:BF44" si="61">BA41-BD41+BE41</f>
        <v>0</v>
      </c>
      <c r="BG41" s="370"/>
      <c r="BH41" s="47" t="s">
        <v>9</v>
      </c>
      <c r="BI41" s="128"/>
      <c r="BJ41" s="102"/>
      <c r="BK41" s="50">
        <f t="shared" ref="BK41:BK44" si="62">BF41-BI41+BJ41</f>
        <v>0</v>
      </c>
      <c r="BL41" s="370"/>
      <c r="BM41" s="47" t="s">
        <v>9</v>
      </c>
      <c r="BN41" s="128"/>
      <c r="BO41" s="102"/>
      <c r="BP41" s="50">
        <f t="shared" ref="BP41:BP44" si="63">BK41-BN41+BO41</f>
        <v>0</v>
      </c>
      <c r="BQ41" s="370"/>
    </row>
    <row r="42" spans="1:69" x14ac:dyDescent="0.15">
      <c r="A42" s="42" t="s">
        <v>57</v>
      </c>
      <c r="B42" s="43">
        <f>_xlfn.IFNA(VLOOKUP($A42,批次辅助!$A$4:$DC$41,MATCH($A$5&amp;B$4,批次辅助!$A$1:$DC$1,0),0),0)</f>
        <v>0</v>
      </c>
      <c r="C42" s="43">
        <f>_xlfn.IFNA(VLOOKUP($A42,批次辅助!$A$4:$DC$41,MATCH($A$5&amp;C$4,批次辅助!$A$1:$DC$1,0),0),0)</f>
        <v>1.048437827636821E-5</v>
      </c>
      <c r="D42" s="43">
        <f>_xlfn.IFNA(VLOOKUP($A42,批次辅助!$A$4:$DC$41,MATCH($A$5&amp;D$4,批次辅助!$A$1:$DC$1,0),0),0)</f>
        <v>0</v>
      </c>
      <c r="E42" s="44"/>
      <c r="F42" s="45"/>
      <c r="G42" s="46"/>
      <c r="H42" s="71">
        <f t="shared" si="51"/>
        <v>1.048437827636821E-5</v>
      </c>
      <c r="I42" s="370"/>
      <c r="J42" s="47" t="s">
        <v>9</v>
      </c>
      <c r="K42" s="128"/>
      <c r="L42" s="102"/>
      <c r="M42" s="50">
        <f t="shared" si="52"/>
        <v>1.048437827636821E-5</v>
      </c>
      <c r="N42" s="370"/>
      <c r="O42" s="47" t="s">
        <v>9</v>
      </c>
      <c r="P42" s="128"/>
      <c r="Q42" s="102"/>
      <c r="R42" s="50">
        <f t="shared" si="53"/>
        <v>1.048437827636821E-5</v>
      </c>
      <c r="S42" s="370"/>
      <c r="T42" s="47" t="s">
        <v>9</v>
      </c>
      <c r="U42" s="128"/>
      <c r="V42" s="102"/>
      <c r="W42" s="50">
        <f t="shared" si="54"/>
        <v>1.048437827636821E-5</v>
      </c>
      <c r="X42" s="370"/>
      <c r="Y42" s="47" t="s">
        <v>9</v>
      </c>
      <c r="Z42" s="128"/>
      <c r="AA42" s="102"/>
      <c r="AB42" s="50">
        <f t="shared" si="55"/>
        <v>1.048437827636821E-5</v>
      </c>
      <c r="AC42" s="370"/>
      <c r="AD42" s="47" t="s">
        <v>9</v>
      </c>
      <c r="AE42" s="128"/>
      <c r="AF42" s="102"/>
      <c r="AG42" s="50">
        <f t="shared" si="56"/>
        <v>1.048437827636821E-5</v>
      </c>
      <c r="AH42" s="370"/>
      <c r="AI42" s="47" t="s">
        <v>9</v>
      </c>
      <c r="AJ42" s="128"/>
      <c r="AK42" s="102"/>
      <c r="AL42" s="50">
        <f t="shared" si="57"/>
        <v>1.048437827636821E-5</v>
      </c>
      <c r="AM42" s="370"/>
      <c r="AN42" s="47" t="s">
        <v>9</v>
      </c>
      <c r="AO42" s="128"/>
      <c r="AP42" s="102"/>
      <c r="AQ42" s="50">
        <f t="shared" si="58"/>
        <v>1.048437827636821E-5</v>
      </c>
      <c r="AR42" s="370"/>
      <c r="AS42" s="47" t="s">
        <v>9</v>
      </c>
      <c r="AT42" s="128"/>
      <c r="AU42" s="102"/>
      <c r="AV42" s="50">
        <f t="shared" si="59"/>
        <v>1.048437827636821E-5</v>
      </c>
      <c r="AW42" s="370"/>
      <c r="AX42" s="47" t="s">
        <v>9</v>
      </c>
      <c r="AY42" s="128"/>
      <c r="AZ42" s="102"/>
      <c r="BA42" s="50">
        <f t="shared" si="60"/>
        <v>1.048437827636821E-5</v>
      </c>
      <c r="BB42" s="370"/>
      <c r="BC42" s="47" t="s">
        <v>9</v>
      </c>
      <c r="BD42" s="128"/>
      <c r="BE42" s="102"/>
      <c r="BF42" s="50">
        <f t="shared" si="61"/>
        <v>1.048437827636821E-5</v>
      </c>
      <c r="BG42" s="370"/>
      <c r="BH42" s="47" t="s">
        <v>9</v>
      </c>
      <c r="BI42" s="128"/>
      <c r="BJ42" s="102"/>
      <c r="BK42" s="50">
        <f t="shared" si="62"/>
        <v>1.048437827636821E-5</v>
      </c>
      <c r="BL42" s="370"/>
      <c r="BM42" s="47" t="s">
        <v>9</v>
      </c>
      <c r="BN42" s="128"/>
      <c r="BO42" s="102"/>
      <c r="BP42" s="50">
        <f t="shared" si="63"/>
        <v>1.048437827636821E-5</v>
      </c>
      <c r="BQ42" s="370"/>
    </row>
    <row r="43" spans="1:69" x14ac:dyDescent="0.15">
      <c r="A43" s="42" t="s">
        <v>58</v>
      </c>
      <c r="B43" s="43">
        <f>_xlfn.IFNA(VLOOKUP($A43,批次辅助!$A$4:$DC$41,MATCH($A$5&amp;B$4,批次辅助!$A$1:$DC$1,0),0),0)</f>
        <v>9.7607655502392338E-3</v>
      </c>
      <c r="C43" s="43">
        <f>_xlfn.IFNA(VLOOKUP($A43,批次辅助!$A$4:$DC$41,MATCH($A$5&amp;C$4,批次辅助!$A$1:$DC$1,0),0),0)</f>
        <v>9.8553155797861188E-4</v>
      </c>
      <c r="D43" s="43">
        <f>_xlfn.IFNA(VLOOKUP($A43,批次辅助!$A$4:$DC$41,MATCH($A$5&amp;D$4,批次辅助!$A$1:$DC$1,0),0),0)</f>
        <v>1.8790297235264427E-2</v>
      </c>
      <c r="E43" s="44"/>
      <c r="F43" s="45"/>
      <c r="G43" s="46"/>
      <c r="H43" s="71">
        <f t="shared" si="51"/>
        <v>9.8553155797861188E-4</v>
      </c>
      <c r="I43" s="370"/>
      <c r="J43" s="44"/>
      <c r="K43" s="128"/>
      <c r="L43" s="102"/>
      <c r="M43" s="50">
        <f t="shared" si="52"/>
        <v>9.8553155797861188E-4</v>
      </c>
      <c r="N43" s="370"/>
      <c r="O43" s="44"/>
      <c r="P43" s="128"/>
      <c r="Q43" s="102"/>
      <c r="R43" s="50">
        <f t="shared" si="53"/>
        <v>9.8553155797861188E-4</v>
      </c>
      <c r="S43" s="370"/>
      <c r="T43" s="44"/>
      <c r="U43" s="128"/>
      <c r="V43" s="102"/>
      <c r="W43" s="50">
        <f t="shared" si="54"/>
        <v>9.8553155797861188E-4</v>
      </c>
      <c r="X43" s="370"/>
      <c r="Y43" s="44"/>
      <c r="Z43" s="128"/>
      <c r="AA43" s="102"/>
      <c r="AB43" s="50">
        <f t="shared" si="55"/>
        <v>9.8553155797861188E-4</v>
      </c>
      <c r="AC43" s="370"/>
      <c r="AD43" s="44"/>
      <c r="AE43" s="128"/>
      <c r="AF43" s="102"/>
      <c r="AG43" s="50">
        <f t="shared" si="56"/>
        <v>9.8553155797861188E-4</v>
      </c>
      <c r="AH43" s="370"/>
      <c r="AI43" s="44"/>
      <c r="AJ43" s="128"/>
      <c r="AK43" s="102"/>
      <c r="AL43" s="50">
        <f t="shared" si="57"/>
        <v>9.8553155797861188E-4</v>
      </c>
      <c r="AM43" s="370"/>
      <c r="AN43" s="44"/>
      <c r="AO43" s="128"/>
      <c r="AP43" s="102"/>
      <c r="AQ43" s="50">
        <f t="shared" si="58"/>
        <v>9.8553155797861188E-4</v>
      </c>
      <c r="AR43" s="370"/>
      <c r="AS43" s="44"/>
      <c r="AT43" s="128"/>
      <c r="AU43" s="102"/>
      <c r="AV43" s="50">
        <f t="shared" si="59"/>
        <v>9.8553155797861188E-4</v>
      </c>
      <c r="AW43" s="370"/>
      <c r="AX43" s="44"/>
      <c r="AY43" s="128"/>
      <c r="AZ43" s="102"/>
      <c r="BA43" s="50">
        <f t="shared" si="60"/>
        <v>9.8553155797861188E-4</v>
      </c>
      <c r="BB43" s="370"/>
      <c r="BC43" s="44"/>
      <c r="BD43" s="128"/>
      <c r="BE43" s="102"/>
      <c r="BF43" s="50">
        <f t="shared" si="61"/>
        <v>9.8553155797861188E-4</v>
      </c>
      <c r="BG43" s="370"/>
      <c r="BH43" s="279"/>
      <c r="BI43" s="128"/>
      <c r="BJ43" s="102"/>
      <c r="BK43" s="50">
        <f t="shared" si="62"/>
        <v>9.8553155797861188E-4</v>
      </c>
      <c r="BL43" s="370"/>
      <c r="BM43" s="279"/>
      <c r="BN43" s="128"/>
      <c r="BO43" s="102"/>
      <c r="BP43" s="50">
        <f t="shared" si="63"/>
        <v>9.8553155797861188E-4</v>
      </c>
      <c r="BQ43" s="370"/>
    </row>
    <row r="44" spans="1:69" x14ac:dyDescent="0.15">
      <c r="A44" s="72" t="s">
        <v>39</v>
      </c>
      <c r="B44" s="61">
        <f>_xlfn.IFNA(VLOOKUP($A44,批次辅助!$A$4:$DC$41,MATCH($A$5&amp;B$4,批次辅助!$A$1:$DC$1,0),0),0)</f>
        <v>0</v>
      </c>
      <c r="C44" s="61">
        <f>_xlfn.IFNA(VLOOKUP($A44,批次辅助!$A$4:$DC$41,MATCH($A$5&amp;C$4,批次辅助!$A$1:$DC$1,0),0),0)</f>
        <v>0</v>
      </c>
      <c r="D44" s="61">
        <f>_xlfn.IFNA(VLOOKUP($A44,批次辅助!$A$4:$DC$41,MATCH($A$5&amp;D$4,批次辅助!$A$1:$DC$1,0),0),0)</f>
        <v>0</v>
      </c>
      <c r="E44" s="73"/>
      <c r="F44" s="74"/>
      <c r="G44" s="75"/>
      <c r="H44" s="62">
        <f t="shared" si="51"/>
        <v>0</v>
      </c>
      <c r="I44" s="62"/>
      <c r="J44" s="73"/>
      <c r="K44" s="135"/>
      <c r="L44" s="143"/>
      <c r="M44" s="62">
        <f t="shared" si="52"/>
        <v>0</v>
      </c>
      <c r="N44" s="62"/>
      <c r="O44" s="73"/>
      <c r="P44" s="135"/>
      <c r="Q44" s="143"/>
      <c r="R44" s="62">
        <f t="shared" si="53"/>
        <v>0</v>
      </c>
      <c r="S44" s="62"/>
      <c r="T44" s="73"/>
      <c r="U44" s="135"/>
      <c r="V44" s="143"/>
      <c r="W44" s="62">
        <f t="shared" si="54"/>
        <v>0</v>
      </c>
      <c r="X44" s="62"/>
      <c r="Y44" s="73"/>
      <c r="Z44" s="135"/>
      <c r="AA44" s="143"/>
      <c r="AB44" s="62">
        <f t="shared" si="55"/>
        <v>0</v>
      </c>
      <c r="AC44" s="62"/>
      <c r="AD44" s="73"/>
      <c r="AE44" s="135"/>
      <c r="AF44" s="143"/>
      <c r="AG44" s="62">
        <f t="shared" si="56"/>
        <v>0</v>
      </c>
      <c r="AH44" s="62"/>
      <c r="AI44" s="73"/>
      <c r="AJ44" s="135"/>
      <c r="AK44" s="143"/>
      <c r="AL44" s="62">
        <f t="shared" si="57"/>
        <v>0</v>
      </c>
      <c r="AM44" s="62"/>
      <c r="AN44" s="73"/>
      <c r="AO44" s="135"/>
      <c r="AP44" s="143"/>
      <c r="AQ44" s="62">
        <f t="shared" si="58"/>
        <v>0</v>
      </c>
      <c r="AR44" s="62"/>
      <c r="AS44" s="73"/>
      <c r="AT44" s="135"/>
      <c r="AU44" s="143"/>
      <c r="AV44" s="62">
        <f t="shared" si="59"/>
        <v>0</v>
      </c>
      <c r="AW44" s="62"/>
      <c r="AX44" s="73"/>
      <c r="AY44" s="135"/>
      <c r="AZ44" s="143"/>
      <c r="BA44" s="62">
        <f t="shared" si="60"/>
        <v>0</v>
      </c>
      <c r="BB44" s="62"/>
      <c r="BC44" s="73"/>
      <c r="BD44" s="135"/>
      <c r="BE44" s="143"/>
      <c r="BF44" s="62">
        <f t="shared" si="61"/>
        <v>0</v>
      </c>
      <c r="BG44" s="62"/>
      <c r="BH44" s="73"/>
      <c r="BI44" s="135"/>
      <c r="BJ44" s="143"/>
      <c r="BK44" s="62">
        <f t="shared" si="62"/>
        <v>0</v>
      </c>
      <c r="BL44" s="62"/>
      <c r="BM44" s="73"/>
      <c r="BN44" s="135"/>
      <c r="BO44" s="143"/>
      <c r="BP44" s="62">
        <f t="shared" si="63"/>
        <v>0</v>
      </c>
      <c r="BQ44" s="62"/>
    </row>
    <row r="45" spans="1:69" x14ac:dyDescent="0.15">
      <c r="A45" s="76" t="s">
        <v>28</v>
      </c>
      <c r="B45" s="76"/>
      <c r="C45" s="76"/>
      <c r="D45" s="76"/>
      <c r="E45" s="77"/>
      <c r="F45" s="78"/>
      <c r="G45" s="79"/>
      <c r="H45" s="62"/>
      <c r="I45" s="62"/>
      <c r="J45" s="77"/>
      <c r="K45" s="80"/>
      <c r="L45" s="144"/>
      <c r="M45" s="62"/>
      <c r="N45" s="62"/>
      <c r="O45" s="77"/>
      <c r="P45" s="80"/>
      <c r="Q45" s="144"/>
      <c r="R45" s="62"/>
      <c r="S45" s="62"/>
      <c r="T45" s="77"/>
      <c r="U45" s="80"/>
      <c r="V45" s="144"/>
      <c r="W45" s="62"/>
      <c r="X45" s="62"/>
      <c r="Y45" s="77"/>
      <c r="Z45" s="80"/>
      <c r="AA45" s="144"/>
      <c r="AB45" s="62"/>
      <c r="AC45" s="62"/>
      <c r="AD45" s="77"/>
      <c r="AE45" s="80"/>
      <c r="AF45" s="144"/>
      <c r="AG45" s="62"/>
      <c r="AH45" s="62"/>
      <c r="AI45" s="77"/>
      <c r="AJ45" s="80"/>
      <c r="AK45" s="144"/>
      <c r="AL45" s="62"/>
      <c r="AM45" s="62"/>
      <c r="AN45" s="77"/>
      <c r="AO45" s="80"/>
      <c r="AP45" s="144"/>
      <c r="AQ45" s="62"/>
      <c r="AR45" s="62"/>
      <c r="AS45" s="77"/>
      <c r="AT45" s="80"/>
      <c r="AU45" s="144"/>
      <c r="AV45" s="62"/>
      <c r="AW45" s="62"/>
      <c r="AX45" s="77"/>
      <c r="AY45" s="80"/>
      <c r="AZ45" s="144"/>
      <c r="BA45" s="62"/>
      <c r="BB45" s="62"/>
      <c r="BC45" s="77"/>
      <c r="BD45" s="80"/>
      <c r="BE45" s="144"/>
      <c r="BF45" s="62"/>
      <c r="BG45" s="62"/>
      <c r="BH45" s="77"/>
      <c r="BI45" s="80"/>
      <c r="BJ45" s="144"/>
      <c r="BK45" s="62"/>
      <c r="BL45" s="62"/>
      <c r="BM45" s="77"/>
      <c r="BN45" s="80"/>
      <c r="BO45" s="144"/>
      <c r="BP45" s="62"/>
      <c r="BQ45" s="62"/>
    </row>
    <row r="46" spans="1:69" x14ac:dyDescent="0.15">
      <c r="A46" s="81" t="s">
        <v>476</v>
      </c>
      <c r="B46" s="81"/>
      <c r="C46" s="81"/>
      <c r="D46" s="81"/>
      <c r="E46" s="81"/>
      <c r="F46" s="82">
        <f>SUM(F13:F45)</f>
        <v>3.5000000000000001E-3</v>
      </c>
      <c r="G46" s="83">
        <f>SUM(G13:G45)</f>
        <v>0</v>
      </c>
      <c r="H46" s="81"/>
      <c r="I46" s="81"/>
      <c r="J46" s="81"/>
      <c r="K46" s="84">
        <f>SUM(K13:K45)</f>
        <v>0</v>
      </c>
      <c r="L46" s="145">
        <f>SUM(L13:L45)</f>
        <v>0</v>
      </c>
      <c r="M46" s="81"/>
      <c r="N46" s="81"/>
      <c r="O46" s="81"/>
      <c r="P46" s="84">
        <f>SUM(P13:P45)</f>
        <v>0</v>
      </c>
      <c r="Q46" s="145">
        <f>SUM(Q13:Q45)</f>
        <v>0</v>
      </c>
      <c r="R46" s="81"/>
      <c r="S46" s="81"/>
      <c r="T46" s="81"/>
      <c r="U46" s="84">
        <f>SUM(U13:U45)</f>
        <v>0</v>
      </c>
      <c r="V46" s="145">
        <f>SUM(V13:V45)</f>
        <v>0</v>
      </c>
      <c r="W46" s="81"/>
      <c r="X46" s="81"/>
      <c r="Y46" s="81"/>
      <c r="Z46" s="84">
        <f>SUM(Z13:Z45)</f>
        <v>0</v>
      </c>
      <c r="AA46" s="145">
        <f>SUM(AA13:AA45)</f>
        <v>0</v>
      </c>
      <c r="AB46" s="81"/>
      <c r="AC46" s="81"/>
      <c r="AD46" s="81"/>
      <c r="AE46" s="84">
        <f>SUM(AE13:AE45)</f>
        <v>0</v>
      </c>
      <c r="AF46" s="145">
        <f>SUM(AF13:AF45)</f>
        <v>0</v>
      </c>
      <c r="AG46" s="81"/>
      <c r="AH46" s="81"/>
      <c r="AI46" s="81"/>
      <c r="AJ46" s="84">
        <f>SUM(AJ13:AJ45)</f>
        <v>0</v>
      </c>
      <c r="AK46" s="145">
        <f>SUM(AK13:AK45)</f>
        <v>0</v>
      </c>
      <c r="AL46" s="81"/>
      <c r="AM46" s="81"/>
      <c r="AN46" s="81"/>
      <c r="AO46" s="84">
        <f>SUM(AO13:AO45)</f>
        <v>0</v>
      </c>
      <c r="AP46" s="145">
        <f>SUM(AP13:AP45)</f>
        <v>0</v>
      </c>
      <c r="AQ46" s="81"/>
      <c r="AR46" s="81"/>
      <c r="AS46" s="81"/>
      <c r="AT46" s="84">
        <f>SUM(AT13:AT45)</f>
        <v>0</v>
      </c>
      <c r="AU46" s="145">
        <f>SUM(AU13:AU45)</f>
        <v>0</v>
      </c>
      <c r="AV46" s="81"/>
      <c r="AW46" s="81"/>
      <c r="AX46" s="81"/>
      <c r="AY46" s="84">
        <f>SUM(AY13:AY45)</f>
        <v>0</v>
      </c>
      <c r="AZ46" s="145">
        <f>SUM(AZ13:AZ45)</f>
        <v>0</v>
      </c>
      <c r="BA46" s="81"/>
      <c r="BB46" s="81"/>
      <c r="BC46" s="81"/>
      <c r="BD46" s="84">
        <f>SUM(BD13:BD45)</f>
        <v>0</v>
      </c>
      <c r="BE46" s="145">
        <f>SUM(BE13:BE45)</f>
        <v>0</v>
      </c>
      <c r="BF46" s="81"/>
      <c r="BG46" s="81"/>
      <c r="BH46" s="81"/>
      <c r="BI46" s="84">
        <f>SUM(BI13:BI45)</f>
        <v>0</v>
      </c>
      <c r="BJ46" s="145">
        <f>SUM(BJ13:BJ45)</f>
        <v>0</v>
      </c>
      <c r="BK46" s="81"/>
      <c r="BL46" s="81"/>
      <c r="BM46" s="81"/>
      <c r="BN46" s="84">
        <f>SUM(BN13:BN45)</f>
        <v>0</v>
      </c>
      <c r="BO46" s="145">
        <f>SUM(BO13:BO45)</f>
        <v>0</v>
      </c>
      <c r="BP46" s="81"/>
      <c r="BQ46" s="81"/>
    </row>
    <row r="48" spans="1:69" x14ac:dyDescent="0.15">
      <c r="A48" s="572" t="s">
        <v>482</v>
      </c>
      <c r="B48" s="572"/>
      <c r="C48" s="572"/>
      <c r="D48" s="572"/>
      <c r="E48" s="572"/>
      <c r="F48" s="572"/>
      <c r="G48" s="572"/>
      <c r="H48" s="572"/>
      <c r="I48" s="572"/>
      <c r="J48" s="572"/>
      <c r="K48" s="572"/>
    </row>
    <row r="49" spans="1:67" s="97" customFormat="1" ht="49.5" x14ac:dyDescent="0.15">
      <c r="A49" s="573" t="s">
        <v>592</v>
      </c>
      <c r="B49" s="574"/>
      <c r="C49" s="574"/>
      <c r="D49" s="574"/>
      <c r="E49" s="574"/>
      <c r="F49" s="574"/>
      <c r="G49" s="574"/>
      <c r="H49" s="574"/>
      <c r="I49" s="574"/>
      <c r="J49" s="574"/>
      <c r="K49" s="574"/>
      <c r="L49" s="574"/>
      <c r="M49" s="574"/>
      <c r="N49" s="574"/>
      <c r="O49" s="575"/>
      <c r="P49" s="576" t="s">
        <v>590</v>
      </c>
      <c r="Q49" s="577"/>
      <c r="R49" s="577"/>
      <c r="S49" s="577"/>
      <c r="T49" s="577"/>
      <c r="U49" s="577"/>
      <c r="W49" s="578" t="s">
        <v>595</v>
      </c>
      <c r="X49" s="579"/>
      <c r="Y49" s="369" t="s">
        <v>596</v>
      </c>
      <c r="Z49" s="192" t="s">
        <v>596</v>
      </c>
      <c r="AC49" s="193"/>
      <c r="AD49" s="193"/>
    </row>
    <row r="50" spans="1:67" x14ac:dyDescent="0.15">
      <c r="A50" s="189" t="s">
        <v>469</v>
      </c>
      <c r="B50" s="190" t="str">
        <f>E3</f>
        <v>M02</v>
      </c>
      <c r="C50" s="190" t="str">
        <f>J3</f>
        <v>M03</v>
      </c>
      <c r="D50" s="189" t="str">
        <f>O3</f>
        <v>M04</v>
      </c>
      <c r="E50" s="189" t="str">
        <f>T3</f>
        <v>M04</v>
      </c>
      <c r="F50" s="189" t="str">
        <f>Y3</f>
        <v>M07</v>
      </c>
      <c r="G50" s="198" t="str">
        <f>AD3</f>
        <v>M07</v>
      </c>
      <c r="H50" s="198" t="str">
        <f>AI3</f>
        <v/>
      </c>
      <c r="I50" s="198" t="str">
        <f>AN3</f>
        <v/>
      </c>
      <c r="J50" s="198" t="str">
        <f>AS3</f>
        <v/>
      </c>
      <c r="K50" s="198" t="str">
        <f>AX3</f>
        <v/>
      </c>
      <c r="L50" s="198" t="str">
        <f>BC3</f>
        <v/>
      </c>
      <c r="M50" s="198" t="str">
        <f>BH3</f>
        <v/>
      </c>
      <c r="N50" s="198" t="str">
        <f>BM3</f>
        <v/>
      </c>
      <c r="O50" s="363" t="str">
        <f>P50</f>
        <v>M03</v>
      </c>
      <c r="P50" s="209" t="s">
        <v>1411</v>
      </c>
      <c r="Q50" s="209" t="s">
        <v>880</v>
      </c>
      <c r="R50" s="209" t="s">
        <v>910</v>
      </c>
      <c r="S50" s="209" t="s">
        <v>912</v>
      </c>
      <c r="T50" s="209" t="s">
        <v>1414</v>
      </c>
      <c r="U50" s="209"/>
      <c r="V50" s="87"/>
      <c r="W50" s="191" t="s">
        <v>450</v>
      </c>
      <c r="X50" s="4"/>
      <c r="Y50" s="4"/>
      <c r="Z50" s="4"/>
      <c r="AB50" s="97"/>
      <c r="AC50" s="194"/>
      <c r="AD50" s="194"/>
      <c r="AI50" s="29"/>
      <c r="AJ50" s="29"/>
      <c r="AK50" s="29"/>
      <c r="AL50" s="29"/>
      <c r="AN50" s="29"/>
      <c r="AO50" s="29"/>
      <c r="AP50" s="29"/>
      <c r="AQ50" s="29"/>
      <c r="BH50" s="97"/>
      <c r="BI50" s="97"/>
      <c r="BJ50" s="97"/>
      <c r="BK50" s="97"/>
      <c r="BL50" s="97"/>
      <c r="BM50" s="97"/>
      <c r="BN50" s="97"/>
      <c r="BO50" s="97"/>
    </row>
    <row r="51" spans="1:67" x14ac:dyDescent="0.15">
      <c r="A51" s="31" t="s">
        <v>40</v>
      </c>
      <c r="B51" s="85" t="str">
        <f>E4</f>
        <v>02/07蒸镀批次</v>
      </c>
      <c r="C51" s="85" t="str">
        <f>J4</f>
        <v>02/19蒸镀批次</v>
      </c>
      <c r="D51" s="4" t="str">
        <f>O4</f>
        <v>03/31蒸镀批次</v>
      </c>
      <c r="E51" s="4" t="str">
        <f>T4</f>
        <v>04/19蒸镀批次</v>
      </c>
      <c r="F51" s="4" t="str">
        <f>Y4</f>
        <v>04/30蒸镀批次</v>
      </c>
      <c r="G51" s="199" t="str">
        <f>AD4</f>
        <v>05/08蒸镀批次</v>
      </c>
      <c r="H51" s="198" t="str">
        <f t="shared" ref="H51" si="64">AI4</f>
        <v/>
      </c>
      <c r="I51" s="198" t="str">
        <f>AN4</f>
        <v/>
      </c>
      <c r="J51" s="198" t="str">
        <f>AS4</f>
        <v/>
      </c>
      <c r="K51" s="198" t="str">
        <f>AX4</f>
        <v/>
      </c>
      <c r="L51" s="235" t="str">
        <f>BC4</f>
        <v/>
      </c>
      <c r="M51" s="235" t="str">
        <f t="shared" ref="M51" si="65">BH4</f>
        <v/>
      </c>
      <c r="N51" s="235" t="str">
        <f t="shared" ref="N51" si="66">BM4</f>
        <v/>
      </c>
      <c r="O51" s="368" t="str">
        <f>X51</f>
        <v>2/7批</v>
      </c>
      <c r="P51" s="210"/>
      <c r="Q51" s="85"/>
      <c r="R51" s="85"/>
      <c r="S51" s="85"/>
      <c r="T51" s="85"/>
      <c r="U51" s="85"/>
      <c r="W51" s="4" t="s">
        <v>451</v>
      </c>
      <c r="X51" s="196" t="s">
        <v>1475</v>
      </c>
      <c r="Y51" s="4" t="str">
        <f>X51</f>
        <v>2/7批</v>
      </c>
      <c r="Z51" s="4" t="str">
        <f>X51</f>
        <v>2/7批</v>
      </c>
      <c r="AB51" s="97"/>
      <c r="AC51" s="194"/>
      <c r="AD51" s="194"/>
      <c r="AI51" s="29"/>
      <c r="AJ51" s="29"/>
      <c r="AK51" s="29"/>
      <c r="AL51" s="29"/>
      <c r="AN51" s="29"/>
      <c r="AO51" s="29"/>
      <c r="AP51" s="29"/>
      <c r="AQ51" s="29"/>
      <c r="BH51" s="97"/>
      <c r="BI51" s="97"/>
      <c r="BJ51" s="97"/>
      <c r="BK51" s="97"/>
      <c r="BL51" s="97"/>
      <c r="BM51" s="97"/>
      <c r="BN51" s="97"/>
      <c r="BO51" s="97"/>
    </row>
    <row r="52" spans="1:67" x14ac:dyDescent="0.15">
      <c r="A52" s="4" t="s">
        <v>470</v>
      </c>
      <c r="B52" s="4">
        <f>E6</f>
        <v>1258</v>
      </c>
      <c r="C52" s="4">
        <f>J6</f>
        <v>1079</v>
      </c>
      <c r="D52" s="4">
        <f>O6</f>
        <v>660</v>
      </c>
      <c r="E52" s="4">
        <f>T6</f>
        <v>1120</v>
      </c>
      <c r="F52" s="4">
        <f>Y6</f>
        <v>1050</v>
      </c>
      <c r="G52" s="199">
        <f>AD6</f>
        <v>2030</v>
      </c>
      <c r="H52" s="198">
        <f>AI6</f>
        <v>0</v>
      </c>
      <c r="I52" s="199">
        <f>AN6</f>
        <v>0</v>
      </c>
      <c r="J52" s="199">
        <f>AS6</f>
        <v>0</v>
      </c>
      <c r="K52" s="199">
        <f t="shared" ref="K52:L54" si="67">AX6</f>
        <v>0</v>
      </c>
      <c r="L52" s="199">
        <f t="shared" si="67"/>
        <v>0</v>
      </c>
      <c r="M52" s="451">
        <f>BH6</f>
        <v>0</v>
      </c>
      <c r="N52" s="451">
        <f>BM6</f>
        <v>0</v>
      </c>
      <c r="O52" s="364">
        <f t="shared" ref="O52:O53" si="68">_xlfn.IFNA(VLOOKUP(A52,$W$52:$Y$86,2,0),"0%")</f>
        <v>30234</v>
      </c>
      <c r="P52" s="209">
        <f>SUMIF($B$50:$O$50,P$50,$B52:$O52)</f>
        <v>31313</v>
      </c>
      <c r="Q52" s="86">
        <f t="shared" ref="P52:R53" si="69">SUMIF($B$50:$O$50,Q$50,$B52:$O52)</f>
        <v>1780</v>
      </c>
      <c r="R52" s="86">
        <f t="shared" si="69"/>
        <v>0</v>
      </c>
      <c r="S52" s="86">
        <f t="shared" ref="S52:T53" si="70">SUMIF($B$50:$O$50,S$50,$B52:$O52)</f>
        <v>0</v>
      </c>
      <c r="T52" s="86">
        <f t="shared" si="70"/>
        <v>3080</v>
      </c>
      <c r="U52" s="86"/>
      <c r="W52" s="4" t="s">
        <v>470</v>
      </c>
      <c r="X52" s="4">
        <f>Z52-Y52</f>
        <v>30234</v>
      </c>
      <c r="Y52" s="4">
        <v>89276</v>
      </c>
      <c r="Z52" s="4">
        <v>119510</v>
      </c>
      <c r="AB52" s="97"/>
      <c r="AC52" s="194"/>
      <c r="AD52" s="194"/>
      <c r="AI52" s="29"/>
      <c r="AJ52" s="29"/>
      <c r="AK52" s="29"/>
      <c r="AL52" s="29"/>
      <c r="AN52" s="29"/>
      <c r="AO52" s="29"/>
      <c r="AP52" s="29"/>
      <c r="AQ52" s="29"/>
      <c r="BH52" s="97"/>
      <c r="BI52" s="97"/>
      <c r="BJ52" s="97"/>
      <c r="BK52" s="97"/>
      <c r="BL52" s="97"/>
      <c r="BM52" s="97"/>
      <c r="BN52" s="97"/>
      <c r="BO52" s="97"/>
    </row>
    <row r="53" spans="1:67" x14ac:dyDescent="0.15">
      <c r="A53" s="4" t="s">
        <v>472</v>
      </c>
      <c r="B53" s="4">
        <f>E7</f>
        <v>1258</v>
      </c>
      <c r="C53" s="4">
        <f>J7</f>
        <v>1079</v>
      </c>
      <c r="D53" s="4">
        <f>O7</f>
        <v>660</v>
      </c>
      <c r="E53" s="4">
        <f>T7</f>
        <v>1120</v>
      </c>
      <c r="F53" s="4">
        <f>Y7</f>
        <v>1050</v>
      </c>
      <c r="G53" s="199">
        <f>AD7</f>
        <v>2030</v>
      </c>
      <c r="H53" s="198">
        <f t="shared" ref="H53:H54" si="71">AI7</f>
        <v>0</v>
      </c>
      <c r="I53" s="199">
        <f>AN7</f>
        <v>0</v>
      </c>
      <c r="J53" s="199">
        <f>AS7</f>
        <v>0</v>
      </c>
      <c r="K53" s="199">
        <f t="shared" si="67"/>
        <v>0</v>
      </c>
      <c r="L53" s="199">
        <f t="shared" si="67"/>
        <v>0</v>
      </c>
      <c r="M53" s="451">
        <f t="shared" ref="M53:M54" si="72">BH7</f>
        <v>0</v>
      </c>
      <c r="N53" s="451">
        <f t="shared" ref="N53:N54" si="73">BM7</f>
        <v>0</v>
      </c>
      <c r="O53" s="364">
        <f t="shared" si="68"/>
        <v>30234</v>
      </c>
      <c r="P53" s="209">
        <f t="shared" si="69"/>
        <v>31313</v>
      </c>
      <c r="Q53" s="86">
        <f t="shared" si="69"/>
        <v>1780</v>
      </c>
      <c r="R53" s="86">
        <f t="shared" si="69"/>
        <v>0</v>
      </c>
      <c r="S53" s="86">
        <f t="shared" si="70"/>
        <v>0</v>
      </c>
      <c r="T53" s="86">
        <f t="shared" si="70"/>
        <v>3080</v>
      </c>
      <c r="U53" s="86"/>
      <c r="W53" s="4" t="s">
        <v>472</v>
      </c>
      <c r="X53" s="4">
        <f>X52</f>
        <v>30234</v>
      </c>
      <c r="Y53" s="4"/>
      <c r="Z53" s="4"/>
      <c r="AB53" s="97"/>
      <c r="AC53" s="194"/>
      <c r="AI53" s="29"/>
      <c r="AJ53" s="29"/>
      <c r="AK53" s="29"/>
      <c r="AL53" s="29"/>
      <c r="AN53" s="29"/>
      <c r="AO53" s="29"/>
      <c r="AP53" s="29"/>
      <c r="AQ53" s="29"/>
      <c r="BH53" s="97"/>
      <c r="BI53" s="97"/>
      <c r="BJ53" s="97"/>
      <c r="BK53" s="97"/>
      <c r="BL53" s="97"/>
      <c r="BM53" s="97"/>
      <c r="BN53" s="97"/>
      <c r="BO53" s="97"/>
    </row>
    <row r="54" spans="1:67" x14ac:dyDescent="0.15">
      <c r="A54" s="4" t="s">
        <v>454</v>
      </c>
      <c r="B54" s="9">
        <f>E8</f>
        <v>1</v>
      </c>
      <c r="C54" s="9">
        <f>J8</f>
        <v>1</v>
      </c>
      <c r="D54" s="9">
        <f>O8</f>
        <v>1</v>
      </c>
      <c r="E54" s="9">
        <f>T8</f>
        <v>1</v>
      </c>
      <c r="F54" s="9">
        <f>Y8</f>
        <v>1</v>
      </c>
      <c r="G54" s="200">
        <f>AD8</f>
        <v>1</v>
      </c>
      <c r="H54" s="234">
        <f t="shared" si="71"/>
        <v>0</v>
      </c>
      <c r="I54" s="200">
        <f>AN8</f>
        <v>0</v>
      </c>
      <c r="J54" s="200">
        <f>AS8</f>
        <v>0</v>
      </c>
      <c r="K54" s="200">
        <f t="shared" si="67"/>
        <v>0</v>
      </c>
      <c r="L54" s="200">
        <f t="shared" si="67"/>
        <v>0</v>
      </c>
      <c r="M54" s="200">
        <f t="shared" si="72"/>
        <v>0</v>
      </c>
      <c r="N54" s="200">
        <f t="shared" si="73"/>
        <v>0</v>
      </c>
      <c r="O54" s="364" t="str">
        <f>_xlfn.IFNA(VLOOKUP(A54,$W$52:$Y$86,2,0),"0%")</f>
        <v>0%</v>
      </c>
      <c r="P54" s="211">
        <f>IFERROR(P53/P52,0)</f>
        <v>1</v>
      </c>
      <c r="Q54" s="88">
        <f>IFERROR(Q53/Q52,0)</f>
        <v>1</v>
      </c>
      <c r="R54" s="88">
        <f t="shared" ref="R54" si="74">IFERROR(R53/R52,0)</f>
        <v>0</v>
      </c>
      <c r="S54" s="88">
        <f t="shared" ref="S54:T54" si="75">IFERROR(S53/S52,0)</f>
        <v>0</v>
      </c>
      <c r="T54" s="88">
        <f t="shared" si="75"/>
        <v>1</v>
      </c>
      <c r="U54" s="88"/>
      <c r="W54" s="4" t="s">
        <v>59</v>
      </c>
      <c r="X54" s="9">
        <f>IF(Y54=0%,0%,(Z54*Z52-Y52*Y54)/X52)</f>
        <v>0.92714631749893828</v>
      </c>
      <c r="Y54" s="9">
        <v>0.95013217438057262</v>
      </c>
      <c r="Z54" s="290">
        <f>B55</f>
        <v>0.94431714302788805</v>
      </c>
      <c r="AC54" s="361"/>
      <c r="AI54" s="29"/>
      <c r="AJ54" s="29"/>
      <c r="AK54" s="29"/>
      <c r="AL54" s="29"/>
      <c r="AN54" s="29"/>
      <c r="AO54" s="29"/>
      <c r="AP54" s="29"/>
      <c r="AQ54" s="29"/>
      <c r="BH54" s="97"/>
      <c r="BI54" s="97"/>
      <c r="BJ54" s="97"/>
      <c r="BK54" s="97"/>
      <c r="BL54" s="97"/>
      <c r="BM54" s="97"/>
      <c r="BN54" s="97"/>
      <c r="BO54" s="97"/>
    </row>
    <row r="55" spans="1:67" ht="21" x14ac:dyDescent="0.15">
      <c r="A55" s="197" t="s">
        <v>59</v>
      </c>
      <c r="B55" s="215">
        <f t="shared" ref="B55:B77" si="76">H9</f>
        <v>0.94431714302788805</v>
      </c>
      <c r="C55" s="215">
        <f t="shared" ref="C55:C77" si="77">M9</f>
        <v>0.94431714302788805</v>
      </c>
      <c r="D55" s="215">
        <f t="shared" ref="D55:D77" si="78">R9</f>
        <v>0.94431714302788805</v>
      </c>
      <c r="E55" s="215">
        <f t="shared" ref="E55:E77" si="79">W9</f>
        <v>0.94431714302788805</v>
      </c>
      <c r="F55" s="215">
        <f t="shared" ref="F55:F77" si="80">AB9</f>
        <v>0.94431714302788805</v>
      </c>
      <c r="G55" s="216">
        <f t="shared" ref="G55:G77" si="81">AG9</f>
        <v>0.94431714302788805</v>
      </c>
      <c r="H55" s="216">
        <f>AL9</f>
        <v>0.94431714302788805</v>
      </c>
      <c r="I55" s="216">
        <f t="shared" ref="I55:I93" si="82">AQ9</f>
        <v>0.94431714302788805</v>
      </c>
      <c r="J55" s="216">
        <f t="shared" ref="J55:J93" si="83">AV9</f>
        <v>0.94431714302788805</v>
      </c>
      <c r="K55" s="216">
        <f t="shared" ref="K55:K93" si="84">BA9</f>
        <v>0.94431714302788805</v>
      </c>
      <c r="L55" s="216">
        <f t="shared" ref="L55:L93" si="85">BF9</f>
        <v>0.94431714302788805</v>
      </c>
      <c r="M55" s="216">
        <f>BK9</f>
        <v>0.94431714302788805</v>
      </c>
      <c r="N55" s="216">
        <f>BP9</f>
        <v>0.94431714302788805</v>
      </c>
      <c r="O55" s="364">
        <f>_xlfn.IFNA(VLOOKUP(A55,$W$52:$Y$86,2,0),"0%")</f>
        <v>0.92714631749893828</v>
      </c>
      <c r="P55" s="214">
        <f>IF(P$53=0,0%,SUMPRODUCT(($B$50:$O$50=P$50)*$B$53:$O$53*$B55:$O55)/P$53)</f>
        <v>0.92773799893303066</v>
      </c>
      <c r="Q55" s="182">
        <f t="shared" ref="P55:R86" si="86">IF(Q$53=0,0%,SUMPRODUCT(($B$50:$O$50=Q$50)*$B$53:$O$53*$B55:$O55)/Q$53)</f>
        <v>0.94431714302788805</v>
      </c>
      <c r="R55" s="182">
        <f t="shared" si="86"/>
        <v>0</v>
      </c>
      <c r="S55" s="182">
        <f t="shared" ref="S55:T70" si="87">IF(S$53=0,0%,SUMPRODUCT(($B$50:$O$50=S$50)*$B$53:$O$53*$B55:$O55)/S$53)</f>
        <v>0</v>
      </c>
      <c r="T55" s="182">
        <f>IF(T$53=0,0%,SUMPRODUCT(($B$50:$O$50=T$50)*$B$53:$O$53*$B55:$O55)/T$53)</f>
        <v>0.94431714302788805</v>
      </c>
      <c r="U55" s="182"/>
      <c r="V55" s="454"/>
      <c r="W55" s="89"/>
      <c r="X55" s="89"/>
      <c r="AA55" s="154"/>
      <c r="AI55" s="29"/>
      <c r="AJ55" s="29"/>
      <c r="AK55" s="29"/>
      <c r="AL55" s="29"/>
      <c r="AN55" s="29"/>
      <c r="AO55" s="29"/>
      <c r="AP55" s="29"/>
      <c r="AQ55" s="29"/>
      <c r="BH55" s="97"/>
      <c r="BI55" s="97"/>
      <c r="BJ55" s="97"/>
      <c r="BK55" s="97"/>
      <c r="BL55" s="97"/>
      <c r="BM55" s="97"/>
      <c r="BN55" s="97"/>
      <c r="BO55" s="97"/>
    </row>
    <row r="56" spans="1:67" ht="21" x14ac:dyDescent="0.15">
      <c r="A56" s="4" t="s">
        <v>33</v>
      </c>
      <c r="B56" s="8">
        <f t="shared" si="76"/>
        <v>0.94431714302788805</v>
      </c>
      <c r="C56" s="8">
        <f t="shared" si="77"/>
        <v>0.94431714302788805</v>
      </c>
      <c r="D56" s="8">
        <f t="shared" si="78"/>
        <v>0.94431714302788805</v>
      </c>
      <c r="E56" s="8">
        <f t="shared" si="79"/>
        <v>0.94431714302788805</v>
      </c>
      <c r="F56" s="8">
        <f t="shared" si="80"/>
        <v>0.94431714302788805</v>
      </c>
      <c r="G56" s="201">
        <f t="shared" si="81"/>
        <v>0.94431714302788805</v>
      </c>
      <c r="H56" s="201">
        <f t="shared" ref="H56:H93" si="88">AL10</f>
        <v>0.94431714302788805</v>
      </c>
      <c r="I56" s="201">
        <f t="shared" si="82"/>
        <v>0.94431714302788805</v>
      </c>
      <c r="J56" s="201">
        <f t="shared" si="83"/>
        <v>0.94431714302788805</v>
      </c>
      <c r="K56" s="201">
        <f t="shared" si="84"/>
        <v>0.94431714302788805</v>
      </c>
      <c r="L56" s="201">
        <f t="shared" si="85"/>
        <v>0.94431714302788805</v>
      </c>
      <c r="M56" s="201">
        <f>BK10</f>
        <v>0.94431714302788805</v>
      </c>
      <c r="N56" s="201">
        <f>BP10</f>
        <v>0.94431714302788805</v>
      </c>
      <c r="O56" s="364">
        <f>O55</f>
        <v>0.92714631749893828</v>
      </c>
      <c r="P56" s="214">
        <f t="shared" si="86"/>
        <v>0.92773799893303066</v>
      </c>
      <c r="Q56" s="182">
        <f t="shared" si="86"/>
        <v>0.94431714302788805</v>
      </c>
      <c r="R56" s="182">
        <f t="shared" si="86"/>
        <v>0</v>
      </c>
      <c r="S56" s="182">
        <f t="shared" si="87"/>
        <v>0</v>
      </c>
      <c r="T56" s="182">
        <f t="shared" si="87"/>
        <v>0.94431714302788805</v>
      </c>
      <c r="U56" s="182"/>
      <c r="X56" s="454"/>
      <c r="AA56" s="154"/>
      <c r="AI56" s="29"/>
      <c r="AJ56" s="29"/>
      <c r="AK56" s="29"/>
      <c r="AL56" s="29"/>
      <c r="AN56" s="29"/>
      <c r="AO56" s="29"/>
      <c r="AP56" s="29"/>
      <c r="AQ56" s="29"/>
      <c r="BH56" s="97"/>
      <c r="BI56" s="97"/>
      <c r="BJ56" s="97"/>
      <c r="BK56" s="97"/>
      <c r="BL56" s="97"/>
      <c r="BM56" s="97"/>
      <c r="BN56" s="97"/>
      <c r="BO56" s="97"/>
    </row>
    <row r="57" spans="1:67" x14ac:dyDescent="0.15">
      <c r="A57" s="39" t="s">
        <v>32</v>
      </c>
      <c r="B57" s="90">
        <f t="shared" si="76"/>
        <v>0.95413853187250997</v>
      </c>
      <c r="C57" s="90">
        <f t="shared" si="77"/>
        <v>0.95413853187250997</v>
      </c>
      <c r="D57" s="90">
        <f t="shared" si="78"/>
        <v>0.95413853187250997</v>
      </c>
      <c r="E57" s="90">
        <f t="shared" si="79"/>
        <v>0.95413853187250997</v>
      </c>
      <c r="F57" s="90">
        <f t="shared" si="80"/>
        <v>0.95413853187250997</v>
      </c>
      <c r="G57" s="202">
        <f t="shared" si="81"/>
        <v>0.95413853187250997</v>
      </c>
      <c r="H57" s="202">
        <f t="shared" si="88"/>
        <v>0.95413853187250997</v>
      </c>
      <c r="I57" s="202">
        <f t="shared" si="82"/>
        <v>0.95413853187250997</v>
      </c>
      <c r="J57" s="202">
        <f t="shared" si="83"/>
        <v>0.95413853187250997</v>
      </c>
      <c r="K57" s="202">
        <f t="shared" si="84"/>
        <v>0.95413853187250997</v>
      </c>
      <c r="L57" s="202">
        <f t="shared" si="85"/>
        <v>0.95413853187250997</v>
      </c>
      <c r="M57" s="202">
        <f t="shared" ref="M57:M93" si="89">BK11</f>
        <v>0.95413853187250997</v>
      </c>
      <c r="N57" s="202">
        <f t="shared" ref="N57:N93" si="90">BP11</f>
        <v>0.95413853187250997</v>
      </c>
      <c r="O57" s="366">
        <f>O58*99.9%</f>
        <v>0.9337163770617074</v>
      </c>
      <c r="P57" s="223">
        <f t="shared" si="86"/>
        <v>0.93442009452860153</v>
      </c>
      <c r="Q57" s="224">
        <f t="shared" si="86"/>
        <v>0.95413853187250985</v>
      </c>
      <c r="R57" s="224">
        <f t="shared" si="86"/>
        <v>0</v>
      </c>
      <c r="S57" s="224">
        <f t="shared" si="87"/>
        <v>0</v>
      </c>
      <c r="T57" s="224">
        <f t="shared" si="87"/>
        <v>0.95413853187250997</v>
      </c>
      <c r="U57" s="224"/>
      <c r="W57" s="97" t="s">
        <v>60</v>
      </c>
      <c r="X57" s="9">
        <f>IF(IF(Y57=0%,0%,(Z57*$Z$52-$Y$52*Y57)/$X$52)&gt;100%,"100%",IF(Y57=0%,0%,(Z57*$Z$52-$Y$52*Y57)/$X$52))</f>
        <v>0.93465102808979705</v>
      </c>
      <c r="Y57" s="154">
        <v>0.96201666741341463</v>
      </c>
      <c r="Z57" s="178">
        <f>B58</f>
        <v>0.95509362549800791</v>
      </c>
      <c r="AA57" s="154"/>
      <c r="AI57" s="29"/>
      <c r="AJ57" s="29"/>
      <c r="AK57" s="29"/>
      <c r="AL57" s="29"/>
      <c r="AN57" s="29"/>
      <c r="AO57" s="29"/>
      <c r="AP57" s="29"/>
      <c r="AQ57" s="29"/>
      <c r="BH57" s="97"/>
      <c r="BI57" s="97"/>
      <c r="BJ57" s="97"/>
      <c r="BK57" s="97"/>
      <c r="BL57" s="97"/>
      <c r="BM57" s="97"/>
      <c r="BN57" s="97"/>
      <c r="BO57" s="97"/>
    </row>
    <row r="58" spans="1:67" x14ac:dyDescent="0.35">
      <c r="A58" s="40" t="s">
        <v>60</v>
      </c>
      <c r="B58" s="91">
        <f t="shared" si="76"/>
        <v>0.95509362549800791</v>
      </c>
      <c r="C58" s="91">
        <f t="shared" si="77"/>
        <v>0.95509362549800791</v>
      </c>
      <c r="D58" s="91">
        <f t="shared" si="78"/>
        <v>0.95509362549800791</v>
      </c>
      <c r="E58" s="91">
        <f t="shared" si="79"/>
        <v>0.95509362549800791</v>
      </c>
      <c r="F58" s="91">
        <f t="shared" si="80"/>
        <v>0.95509362549800791</v>
      </c>
      <c r="G58" s="203">
        <f t="shared" si="81"/>
        <v>0.95509362549800791</v>
      </c>
      <c r="H58" s="203">
        <f t="shared" si="88"/>
        <v>0.95509362549800791</v>
      </c>
      <c r="I58" s="203">
        <f t="shared" si="82"/>
        <v>0.95509362549800791</v>
      </c>
      <c r="J58" s="203">
        <f t="shared" si="83"/>
        <v>0.95509362549800791</v>
      </c>
      <c r="K58" s="203">
        <f t="shared" si="84"/>
        <v>0.95509362549800791</v>
      </c>
      <c r="L58" s="203">
        <f t="shared" si="85"/>
        <v>0.95509362549800791</v>
      </c>
      <c r="M58" s="203">
        <f t="shared" si="89"/>
        <v>0.95509362549800791</v>
      </c>
      <c r="N58" s="203">
        <f t="shared" si="90"/>
        <v>0.95509362549800791</v>
      </c>
      <c r="O58" s="364">
        <f t="shared" ref="O58:O65" si="91">_xlfn.IFNA(VLOOKUP(A58,$W$52:$Y$86,2,0),"0%")</f>
        <v>0.93465102808979705</v>
      </c>
      <c r="P58" s="223">
        <f t="shared" si="86"/>
        <v>0.93535544997857989</v>
      </c>
      <c r="Q58" s="224">
        <f t="shared" si="86"/>
        <v>0.95509362549800791</v>
      </c>
      <c r="R58" s="224">
        <f t="shared" si="86"/>
        <v>0</v>
      </c>
      <c r="S58" s="224">
        <f t="shared" si="87"/>
        <v>0</v>
      </c>
      <c r="T58" s="224">
        <f t="shared" si="87"/>
        <v>0.95509362549800803</v>
      </c>
      <c r="U58" s="224"/>
      <c r="W58" s="97" t="s">
        <v>61</v>
      </c>
      <c r="X58" s="9" t="str">
        <f t="shared" ref="X58:X60" si="92">IF(IF(Y58=0%,0%,(Z58*$Z$52-$Y$52*Y58)/$X$52)&gt;100%,"100%",IF(Y58=0%,0%,(Z58*$Z$52-$Y$52*Y58)/$X$52))</f>
        <v>100%</v>
      </c>
      <c r="Y58" s="154">
        <v>0.99849903669519247</v>
      </c>
      <c r="Z58" s="178">
        <f>B76</f>
        <v>0.99906689033340323</v>
      </c>
      <c r="AA58" s="154"/>
      <c r="AI58" s="29"/>
      <c r="AJ58" s="29"/>
      <c r="AK58" s="29"/>
      <c r="AL58" s="29"/>
      <c r="AN58" s="29"/>
      <c r="AO58" s="29"/>
      <c r="AP58" s="29"/>
      <c r="AQ58" s="29"/>
      <c r="BH58" s="97"/>
      <c r="BI58" s="97"/>
      <c r="BJ58" s="97"/>
      <c r="BK58" s="97"/>
      <c r="BL58" s="97"/>
      <c r="BM58" s="97"/>
      <c r="BN58" s="97"/>
      <c r="BO58" s="97"/>
    </row>
    <row r="59" spans="1:67" x14ac:dyDescent="0.15">
      <c r="A59" s="42" t="s">
        <v>42</v>
      </c>
      <c r="B59" s="53">
        <f t="shared" si="76"/>
        <v>1.1228769133990355E-2</v>
      </c>
      <c r="C59" s="53">
        <f t="shared" si="77"/>
        <v>1.1228769133990355E-2</v>
      </c>
      <c r="D59" s="53">
        <f t="shared" si="78"/>
        <v>1.1228769133990355E-2</v>
      </c>
      <c r="E59" s="53">
        <f t="shared" si="79"/>
        <v>1.1228769133990355E-2</v>
      </c>
      <c r="F59" s="53">
        <f t="shared" si="80"/>
        <v>1.1228769133990355E-2</v>
      </c>
      <c r="G59" s="204">
        <f t="shared" si="81"/>
        <v>1.1228769133990355E-2</v>
      </c>
      <c r="H59" s="204">
        <f t="shared" si="88"/>
        <v>1.1228769133990355E-2</v>
      </c>
      <c r="I59" s="204">
        <f t="shared" si="82"/>
        <v>1.1228769133990355E-2</v>
      </c>
      <c r="J59" s="204">
        <f t="shared" si="83"/>
        <v>1.1228769133990355E-2</v>
      </c>
      <c r="K59" s="204">
        <f t="shared" si="84"/>
        <v>1.1228769133990355E-2</v>
      </c>
      <c r="L59" s="204">
        <f t="shared" si="85"/>
        <v>1.1228769133990355E-2</v>
      </c>
      <c r="M59" s="204">
        <f t="shared" si="89"/>
        <v>1.1228769133990355E-2</v>
      </c>
      <c r="N59" s="204">
        <f t="shared" si="90"/>
        <v>1.1228769133990355E-2</v>
      </c>
      <c r="O59" s="364">
        <f t="shared" si="91"/>
        <v>1.392307333476177E-2</v>
      </c>
      <c r="P59" s="211">
        <f t="shared" si="86"/>
        <v>1.3830231568318686E-2</v>
      </c>
      <c r="Q59" s="88">
        <f t="shared" si="86"/>
        <v>1.1228769133990355E-2</v>
      </c>
      <c r="R59" s="88">
        <f t="shared" si="86"/>
        <v>0</v>
      </c>
      <c r="S59" s="88">
        <f t="shared" si="87"/>
        <v>0</v>
      </c>
      <c r="T59" s="88">
        <f t="shared" si="87"/>
        <v>1.1228769133990355E-2</v>
      </c>
      <c r="U59" s="88"/>
      <c r="W59" s="97" t="s">
        <v>62</v>
      </c>
      <c r="X59" s="9" t="str">
        <f t="shared" si="92"/>
        <v>100%</v>
      </c>
      <c r="Y59" s="154">
        <v>0.99064698239168425</v>
      </c>
      <c r="Z59" s="178">
        <f>B67</f>
        <v>0.99368840427762639</v>
      </c>
      <c r="AA59" s="154"/>
      <c r="AI59" s="29"/>
      <c r="AJ59" s="29"/>
      <c r="AK59" s="29"/>
      <c r="AL59" s="29"/>
      <c r="AN59" s="29"/>
      <c r="AO59" s="29"/>
      <c r="AP59" s="29"/>
      <c r="AQ59" s="29"/>
      <c r="BH59" s="97"/>
      <c r="BI59" s="97"/>
      <c r="BJ59" s="97"/>
      <c r="BK59" s="97"/>
      <c r="BL59" s="97"/>
      <c r="BM59" s="97"/>
      <c r="BN59" s="97"/>
      <c r="BO59" s="97"/>
    </row>
    <row r="60" spans="1:67" x14ac:dyDescent="0.15">
      <c r="A60" s="42" t="s">
        <v>43</v>
      </c>
      <c r="B60" s="53">
        <f t="shared" si="76"/>
        <v>2.2250366953239675E-2</v>
      </c>
      <c r="C60" s="53">
        <f t="shared" si="77"/>
        <v>2.2250366953239675E-2</v>
      </c>
      <c r="D60" s="53">
        <f t="shared" si="78"/>
        <v>2.2250366953239675E-2</v>
      </c>
      <c r="E60" s="53">
        <f t="shared" si="79"/>
        <v>2.2250366953239675E-2</v>
      </c>
      <c r="F60" s="53">
        <f t="shared" si="80"/>
        <v>2.2250366953239675E-2</v>
      </c>
      <c r="G60" s="204">
        <f t="shared" si="81"/>
        <v>2.2250366953239675E-2</v>
      </c>
      <c r="H60" s="204">
        <f t="shared" si="88"/>
        <v>2.2250366953239675E-2</v>
      </c>
      <c r="I60" s="204">
        <f t="shared" si="82"/>
        <v>2.2250366953239675E-2</v>
      </c>
      <c r="J60" s="204">
        <f t="shared" si="83"/>
        <v>2.2250366953239675E-2</v>
      </c>
      <c r="K60" s="204">
        <f t="shared" si="84"/>
        <v>2.2250366953239675E-2</v>
      </c>
      <c r="L60" s="204">
        <f t="shared" si="85"/>
        <v>2.2250366953239675E-2</v>
      </c>
      <c r="M60" s="204">
        <f t="shared" si="89"/>
        <v>2.2250366953239675E-2</v>
      </c>
      <c r="N60" s="204">
        <f t="shared" si="90"/>
        <v>2.2250366953239675E-2</v>
      </c>
      <c r="O60" s="364">
        <f t="shared" si="91"/>
        <v>2.325664333471171E-2</v>
      </c>
      <c r="P60" s="211">
        <f t="shared" si="86"/>
        <v>2.3221968528222125E-2</v>
      </c>
      <c r="Q60" s="88">
        <f t="shared" si="86"/>
        <v>2.2250366953239675E-2</v>
      </c>
      <c r="R60" s="88">
        <f t="shared" si="86"/>
        <v>0</v>
      </c>
      <c r="S60" s="88">
        <f t="shared" si="87"/>
        <v>0</v>
      </c>
      <c r="T60" s="88">
        <f t="shared" si="87"/>
        <v>2.2250366953239679E-2</v>
      </c>
      <c r="U60" s="88"/>
      <c r="W60" s="97" t="s">
        <v>63</v>
      </c>
      <c r="X60" s="9">
        <f t="shared" si="92"/>
        <v>0.99844275738219301</v>
      </c>
      <c r="Y60" s="154">
        <v>0.99896948788028139</v>
      </c>
      <c r="Z60" s="178">
        <f>B85</f>
        <v>0.99883623401132315</v>
      </c>
      <c r="AA60" s="154"/>
      <c r="AI60" s="29"/>
      <c r="AJ60" s="29"/>
      <c r="AK60" s="29"/>
      <c r="AL60" s="29"/>
      <c r="AN60" s="29"/>
      <c r="AO60" s="29"/>
      <c r="AP60" s="29"/>
      <c r="AQ60" s="29"/>
      <c r="BH60" s="97"/>
      <c r="BI60" s="97"/>
      <c r="BJ60" s="97"/>
      <c r="BK60" s="97"/>
      <c r="BL60" s="97"/>
      <c r="BM60" s="97"/>
      <c r="BN60" s="97"/>
      <c r="BO60" s="97"/>
    </row>
    <row r="61" spans="1:67" x14ac:dyDescent="0.15">
      <c r="A61" s="42" t="s">
        <v>44</v>
      </c>
      <c r="B61" s="53">
        <f t="shared" si="76"/>
        <v>1.9179073180960369E-3</v>
      </c>
      <c r="C61" s="53">
        <f t="shared" si="77"/>
        <v>1.9179073180960369E-3</v>
      </c>
      <c r="D61" s="53">
        <f t="shared" si="78"/>
        <v>1.9179073180960369E-3</v>
      </c>
      <c r="E61" s="53">
        <f t="shared" si="79"/>
        <v>1.9179073180960369E-3</v>
      </c>
      <c r="F61" s="53">
        <f t="shared" si="80"/>
        <v>1.9179073180960369E-3</v>
      </c>
      <c r="G61" s="204">
        <f t="shared" si="81"/>
        <v>1.9179073180960369E-3</v>
      </c>
      <c r="H61" s="204">
        <f t="shared" si="88"/>
        <v>1.9179073180960369E-3</v>
      </c>
      <c r="I61" s="204">
        <f t="shared" si="82"/>
        <v>1.9179073180960369E-3</v>
      </c>
      <c r="J61" s="204">
        <f t="shared" si="83"/>
        <v>1.9179073180960369E-3</v>
      </c>
      <c r="K61" s="204">
        <f t="shared" si="84"/>
        <v>1.9179073180960369E-3</v>
      </c>
      <c r="L61" s="204">
        <f t="shared" si="85"/>
        <v>1.9179073180960369E-3</v>
      </c>
      <c r="M61" s="204">
        <f t="shared" si="89"/>
        <v>1.9179073180960369E-3</v>
      </c>
      <c r="N61" s="204">
        <f t="shared" si="90"/>
        <v>1.9179073180960369E-3</v>
      </c>
      <c r="O61" s="364">
        <f t="shared" si="91"/>
        <v>2.0906629485234296E-3</v>
      </c>
      <c r="P61" s="211">
        <f t="shared" si="86"/>
        <v>2.0847100431732185E-3</v>
      </c>
      <c r="Q61" s="88">
        <f t="shared" si="86"/>
        <v>1.9179073180960367E-3</v>
      </c>
      <c r="R61" s="88">
        <f t="shared" si="86"/>
        <v>0</v>
      </c>
      <c r="S61" s="88">
        <f t="shared" si="87"/>
        <v>0</v>
      </c>
      <c r="T61" s="88">
        <f t="shared" si="87"/>
        <v>1.9179073180960371E-3</v>
      </c>
      <c r="U61" s="88"/>
      <c r="W61" s="97" t="s">
        <v>43</v>
      </c>
      <c r="X61" s="9">
        <f>IF((Z61*$Z$52-Y61*$Y$52)&lt;0,Y61*$Y$52/$X$52,(Z61*$Z$52-Y61*$Y$52)/$X$52)</f>
        <v>2.325664333471171E-2</v>
      </c>
      <c r="Y61" s="154">
        <v>2.1909583762713382E-2</v>
      </c>
      <c r="Z61" s="154">
        <f>VLOOKUP(W61,$A$57:$B$93,2,0)</f>
        <v>2.2250366953239675E-2</v>
      </c>
      <c r="AA61" s="154"/>
      <c r="AI61" s="29"/>
      <c r="AJ61" s="29"/>
      <c r="AK61" s="29"/>
      <c r="AL61" s="29"/>
      <c r="AN61" s="29"/>
      <c r="AO61" s="29"/>
      <c r="AP61" s="29"/>
      <c r="AQ61" s="29"/>
      <c r="BH61" s="97"/>
      <c r="BI61" s="97"/>
      <c r="BJ61" s="97"/>
      <c r="BK61" s="97"/>
      <c r="BL61" s="97"/>
      <c r="BM61" s="97"/>
      <c r="BN61" s="97"/>
      <c r="BO61" s="97"/>
    </row>
    <row r="62" spans="1:67" x14ac:dyDescent="0.15">
      <c r="A62" s="53" t="s">
        <v>45</v>
      </c>
      <c r="B62" s="53">
        <f t="shared" si="76"/>
        <v>5.7454392954497798E-3</v>
      </c>
      <c r="C62" s="53">
        <f t="shared" si="77"/>
        <v>5.7454392954497798E-3</v>
      </c>
      <c r="D62" s="53">
        <f t="shared" si="78"/>
        <v>5.7454392954497798E-3</v>
      </c>
      <c r="E62" s="53">
        <f t="shared" si="79"/>
        <v>5.7454392954497798E-3</v>
      </c>
      <c r="F62" s="53">
        <f t="shared" si="80"/>
        <v>5.7454392954497798E-3</v>
      </c>
      <c r="G62" s="204">
        <f t="shared" si="81"/>
        <v>5.7454392954497798E-3</v>
      </c>
      <c r="H62" s="204">
        <f t="shared" si="88"/>
        <v>5.7454392954497798E-3</v>
      </c>
      <c r="I62" s="204">
        <f t="shared" si="82"/>
        <v>5.7454392954497798E-3</v>
      </c>
      <c r="J62" s="204">
        <f t="shared" si="83"/>
        <v>5.7454392954497798E-3</v>
      </c>
      <c r="K62" s="204">
        <f t="shared" si="84"/>
        <v>5.7454392954497798E-3</v>
      </c>
      <c r="L62" s="204">
        <f t="shared" si="85"/>
        <v>5.7454392954497798E-3</v>
      </c>
      <c r="M62" s="204">
        <f t="shared" si="89"/>
        <v>5.7454392954497798E-3</v>
      </c>
      <c r="N62" s="204">
        <f t="shared" si="90"/>
        <v>5.7454392954497798E-3</v>
      </c>
      <c r="O62" s="364">
        <f t="shared" si="91"/>
        <v>1.8410976060038473E-2</v>
      </c>
      <c r="P62" s="211">
        <f t="shared" si="86"/>
        <v>1.7974540261201207E-2</v>
      </c>
      <c r="Q62" s="88">
        <f t="shared" si="86"/>
        <v>5.7454392954497798E-3</v>
      </c>
      <c r="R62" s="88">
        <f t="shared" si="86"/>
        <v>0</v>
      </c>
      <c r="S62" s="88">
        <f t="shared" si="87"/>
        <v>0</v>
      </c>
      <c r="T62" s="88">
        <f t="shared" si="87"/>
        <v>5.7454392954497798E-3</v>
      </c>
      <c r="U62" s="88"/>
      <c r="W62" s="97" t="s">
        <v>47</v>
      </c>
      <c r="X62" s="9">
        <f t="shared" ref="X62:X78" si="93">IF((Z62*$Z$52-Y62*$Y$52)&lt;0,Y62*$Y$52/$X$52,(Z62*$Z$52-Y62*$Y$52)/$X$52)</f>
        <v>1.2480342570974285E-3</v>
      </c>
      <c r="Y62" s="154">
        <v>6.7207312155562529E-4</v>
      </c>
      <c r="Z62" s="154">
        <f t="shared" ref="Z62:Z78" si="94">VLOOKUP(W62,$A$57:$B$93,2,0)</f>
        <v>8.1778150555672047E-4</v>
      </c>
      <c r="AA62" s="154"/>
      <c r="AI62" s="29"/>
      <c r="AJ62" s="29"/>
      <c r="AK62" s="29"/>
      <c r="AL62" s="29"/>
      <c r="AN62" s="29"/>
      <c r="AO62" s="29"/>
      <c r="AP62" s="29"/>
      <c r="AQ62" s="29"/>
      <c r="BH62" s="97"/>
      <c r="BI62" s="97"/>
      <c r="BJ62" s="97"/>
      <c r="BK62" s="97"/>
      <c r="BL62" s="97"/>
      <c r="BM62" s="97"/>
      <c r="BN62" s="97"/>
      <c r="BO62" s="97"/>
    </row>
    <row r="63" spans="1:67" x14ac:dyDescent="0.15">
      <c r="A63" s="42" t="s">
        <v>46</v>
      </c>
      <c r="B63" s="53">
        <f t="shared" si="76"/>
        <v>2.9461102956594674E-3</v>
      </c>
      <c r="C63" s="53">
        <f t="shared" si="77"/>
        <v>2.9461102956594674E-3</v>
      </c>
      <c r="D63" s="53">
        <f t="shared" si="78"/>
        <v>2.9461102956594674E-3</v>
      </c>
      <c r="E63" s="53">
        <f t="shared" si="79"/>
        <v>2.9461102956594674E-3</v>
      </c>
      <c r="F63" s="53">
        <f t="shared" si="80"/>
        <v>2.9461102956594674E-3</v>
      </c>
      <c r="G63" s="204">
        <f t="shared" si="81"/>
        <v>2.9461102956594674E-3</v>
      </c>
      <c r="H63" s="204">
        <f t="shared" si="88"/>
        <v>2.9461102956594674E-3</v>
      </c>
      <c r="I63" s="204">
        <f t="shared" si="82"/>
        <v>2.9461102956594674E-3</v>
      </c>
      <c r="J63" s="204">
        <f t="shared" si="83"/>
        <v>2.9461102956594674E-3</v>
      </c>
      <c r="K63" s="204">
        <f t="shared" si="84"/>
        <v>2.9461102956594674E-3</v>
      </c>
      <c r="L63" s="204">
        <f t="shared" si="85"/>
        <v>2.9461102956594674E-3</v>
      </c>
      <c r="M63" s="204">
        <f t="shared" si="89"/>
        <v>2.9461102956594674E-3</v>
      </c>
      <c r="N63" s="204">
        <f t="shared" si="90"/>
        <v>2.9461102956594674E-3</v>
      </c>
      <c r="O63" s="364">
        <f t="shared" si="91"/>
        <v>6.3865066294325245E-3</v>
      </c>
      <c r="P63" s="211">
        <f t="shared" si="86"/>
        <v>6.2679556236476704E-3</v>
      </c>
      <c r="Q63" s="88">
        <f t="shared" si="86"/>
        <v>2.9461102956594674E-3</v>
      </c>
      <c r="R63" s="88">
        <f t="shared" si="86"/>
        <v>0</v>
      </c>
      <c r="S63" s="88">
        <f t="shared" si="87"/>
        <v>0</v>
      </c>
      <c r="T63" s="88">
        <f t="shared" si="87"/>
        <v>2.9461102956594674E-3</v>
      </c>
      <c r="U63" s="88"/>
      <c r="W63" s="97" t="s">
        <v>42</v>
      </c>
      <c r="X63" s="9">
        <f t="shared" si="93"/>
        <v>1.392307333476177E-2</v>
      </c>
      <c r="Y63" s="154">
        <v>1.0316322415878848E-2</v>
      </c>
      <c r="Z63" s="154">
        <f t="shared" si="94"/>
        <v>1.1228769133990355E-2</v>
      </c>
      <c r="AA63" s="154"/>
      <c r="AI63" s="29"/>
      <c r="AJ63" s="29"/>
      <c r="AK63" s="29"/>
      <c r="AL63" s="29"/>
      <c r="AN63" s="29"/>
      <c r="AO63" s="29"/>
      <c r="AP63" s="29"/>
      <c r="AQ63" s="29"/>
      <c r="BH63" s="97"/>
      <c r="BI63" s="97"/>
      <c r="BJ63" s="97"/>
      <c r="BK63" s="97"/>
      <c r="BL63" s="97"/>
      <c r="BM63" s="97"/>
      <c r="BN63" s="97"/>
      <c r="BO63" s="97"/>
    </row>
    <row r="64" spans="1:67" x14ac:dyDescent="0.15">
      <c r="A64" s="42" t="s">
        <v>47</v>
      </c>
      <c r="B64" s="53">
        <f t="shared" si="76"/>
        <v>8.1778150555672047E-4</v>
      </c>
      <c r="C64" s="53">
        <f t="shared" si="77"/>
        <v>8.1778150555672047E-4</v>
      </c>
      <c r="D64" s="53">
        <f t="shared" si="78"/>
        <v>8.1778150555672047E-4</v>
      </c>
      <c r="E64" s="53">
        <f t="shared" si="79"/>
        <v>8.1778150555672047E-4</v>
      </c>
      <c r="F64" s="53">
        <f t="shared" si="80"/>
        <v>8.1778150555672047E-4</v>
      </c>
      <c r="G64" s="204">
        <f t="shared" si="81"/>
        <v>8.1778150555672047E-4</v>
      </c>
      <c r="H64" s="204">
        <f t="shared" si="88"/>
        <v>8.1778150555672047E-4</v>
      </c>
      <c r="I64" s="204">
        <f t="shared" si="82"/>
        <v>8.1778150555672047E-4</v>
      </c>
      <c r="J64" s="204">
        <f t="shared" si="83"/>
        <v>8.1778150555672047E-4</v>
      </c>
      <c r="K64" s="204">
        <f t="shared" si="84"/>
        <v>8.1778150555672047E-4</v>
      </c>
      <c r="L64" s="204">
        <f t="shared" si="85"/>
        <v>8.1778150555672047E-4</v>
      </c>
      <c r="M64" s="204">
        <f t="shared" si="89"/>
        <v>8.1778150555672047E-4</v>
      </c>
      <c r="N64" s="204">
        <f t="shared" si="90"/>
        <v>8.1778150555672047E-4</v>
      </c>
      <c r="O64" s="364">
        <f t="shared" si="91"/>
        <v>1.2480342570974285E-3</v>
      </c>
      <c r="P64" s="211">
        <f t="shared" si="86"/>
        <v>1.2332083790623494E-3</v>
      </c>
      <c r="Q64" s="88">
        <f t="shared" si="86"/>
        <v>8.1778150555672036E-4</v>
      </c>
      <c r="R64" s="88">
        <f t="shared" si="86"/>
        <v>0</v>
      </c>
      <c r="S64" s="88">
        <f t="shared" si="87"/>
        <v>0</v>
      </c>
      <c r="T64" s="88">
        <f t="shared" si="87"/>
        <v>8.1778150555672057E-4</v>
      </c>
      <c r="U64" s="88"/>
      <c r="W64" s="97" t="s">
        <v>44</v>
      </c>
      <c r="X64" s="9">
        <f t="shared" si="93"/>
        <v>2.0906629485234296E-3</v>
      </c>
      <c r="Y64" s="154">
        <v>1.8594023029705632E-3</v>
      </c>
      <c r="Z64" s="154">
        <f t="shared" si="94"/>
        <v>1.9179073180960369E-3</v>
      </c>
      <c r="AA64" s="154"/>
      <c r="AI64" s="29"/>
      <c r="AJ64" s="29"/>
      <c r="AK64" s="29"/>
      <c r="AL64" s="29"/>
      <c r="AN64" s="29"/>
      <c r="AO64" s="29"/>
      <c r="AP64" s="29"/>
      <c r="AQ64" s="29"/>
      <c r="BH64" s="97"/>
      <c r="BI64" s="97"/>
      <c r="BJ64" s="97"/>
      <c r="BK64" s="97"/>
      <c r="BL64" s="97"/>
      <c r="BM64" s="97"/>
      <c r="BN64" s="97"/>
      <c r="BO64" s="97"/>
    </row>
    <row r="65" spans="1:67" x14ac:dyDescent="0.15">
      <c r="A65" s="61" t="s">
        <v>31</v>
      </c>
      <c r="B65" s="61">
        <f t="shared" si="76"/>
        <v>0</v>
      </c>
      <c r="C65" s="61">
        <f t="shared" si="77"/>
        <v>0</v>
      </c>
      <c r="D65" s="61">
        <f t="shared" si="78"/>
        <v>0</v>
      </c>
      <c r="E65" s="61">
        <f t="shared" si="79"/>
        <v>0</v>
      </c>
      <c r="F65" s="61">
        <f t="shared" si="80"/>
        <v>0</v>
      </c>
      <c r="G65" s="205">
        <f t="shared" si="81"/>
        <v>0</v>
      </c>
      <c r="H65" s="205">
        <f t="shared" si="88"/>
        <v>0</v>
      </c>
      <c r="I65" s="205">
        <f t="shared" si="82"/>
        <v>0</v>
      </c>
      <c r="J65" s="205">
        <f t="shared" si="83"/>
        <v>0</v>
      </c>
      <c r="K65" s="205">
        <f t="shared" si="84"/>
        <v>0</v>
      </c>
      <c r="L65" s="205">
        <f t="shared" si="85"/>
        <v>0</v>
      </c>
      <c r="M65" s="205">
        <f t="shared" si="89"/>
        <v>0</v>
      </c>
      <c r="N65" s="205">
        <f t="shared" si="90"/>
        <v>0</v>
      </c>
      <c r="O65" s="364" t="str">
        <f t="shared" si="91"/>
        <v>0%</v>
      </c>
      <c r="P65" s="211">
        <f t="shared" si="86"/>
        <v>0</v>
      </c>
      <c r="Q65" s="88">
        <f t="shared" si="86"/>
        <v>0</v>
      </c>
      <c r="R65" s="88">
        <f t="shared" si="86"/>
        <v>0</v>
      </c>
      <c r="S65" s="88">
        <f t="shared" si="87"/>
        <v>0</v>
      </c>
      <c r="T65" s="88">
        <f t="shared" si="87"/>
        <v>0</v>
      </c>
      <c r="U65" s="88"/>
      <c r="W65" s="97" t="s">
        <v>45</v>
      </c>
      <c r="X65" s="9">
        <f t="shared" si="93"/>
        <v>1.8410976060038473E-2</v>
      </c>
      <c r="Y65" s="154">
        <v>1.4561584300371881E-3</v>
      </c>
      <c r="Z65" s="154">
        <f t="shared" si="94"/>
        <v>5.7454392954497798E-3</v>
      </c>
      <c r="AA65" s="154"/>
      <c r="AI65" s="29"/>
      <c r="AJ65" s="29"/>
      <c r="AK65" s="29"/>
      <c r="AL65" s="29"/>
      <c r="AN65" s="29"/>
      <c r="AO65" s="29"/>
      <c r="AP65" s="29"/>
      <c r="AQ65" s="29"/>
      <c r="BH65" s="97"/>
      <c r="BI65" s="97"/>
      <c r="BJ65" s="97"/>
      <c r="BK65" s="97"/>
      <c r="BL65" s="97"/>
      <c r="BM65" s="97"/>
      <c r="BN65" s="97"/>
      <c r="BO65" s="97"/>
    </row>
    <row r="66" spans="1:67" x14ac:dyDescent="0.15">
      <c r="A66" s="65" t="s">
        <v>30</v>
      </c>
      <c r="B66" s="90">
        <f t="shared" si="76"/>
        <v>0.9926947158733489</v>
      </c>
      <c r="C66" s="90">
        <f t="shared" si="77"/>
        <v>0.9926947158733489</v>
      </c>
      <c r="D66" s="90">
        <f t="shared" si="78"/>
        <v>0.9926947158733489</v>
      </c>
      <c r="E66" s="90">
        <f t="shared" si="79"/>
        <v>0.9926947158733489</v>
      </c>
      <c r="F66" s="90">
        <f t="shared" si="80"/>
        <v>0.9926947158733489</v>
      </c>
      <c r="G66" s="202">
        <f t="shared" si="81"/>
        <v>0.9926947158733489</v>
      </c>
      <c r="H66" s="202">
        <f t="shared" si="88"/>
        <v>0.9926947158733489</v>
      </c>
      <c r="I66" s="202">
        <f t="shared" si="82"/>
        <v>0.9926947158733489</v>
      </c>
      <c r="J66" s="202">
        <f t="shared" si="83"/>
        <v>0.9926947158733489</v>
      </c>
      <c r="K66" s="202">
        <f t="shared" si="84"/>
        <v>0.9926947158733489</v>
      </c>
      <c r="L66" s="202">
        <f t="shared" si="85"/>
        <v>0.9926947158733489</v>
      </c>
      <c r="M66" s="202">
        <f t="shared" si="89"/>
        <v>0.9926947158733489</v>
      </c>
      <c r="N66" s="202">
        <f t="shared" si="90"/>
        <v>0.9926947158733489</v>
      </c>
      <c r="O66" s="366">
        <f>O67*99.9%</f>
        <v>0.99900000000000011</v>
      </c>
      <c r="P66" s="223">
        <f t="shared" si="86"/>
        <v>0.99878272916767308</v>
      </c>
      <c r="Q66" s="224">
        <f t="shared" si="86"/>
        <v>0.99269471587334879</v>
      </c>
      <c r="R66" s="224">
        <f t="shared" si="86"/>
        <v>0</v>
      </c>
      <c r="S66" s="224">
        <f t="shared" si="87"/>
        <v>0</v>
      </c>
      <c r="T66" s="224">
        <f t="shared" si="87"/>
        <v>0.99269471587334879</v>
      </c>
      <c r="U66" s="224"/>
      <c r="W66" s="97" t="s">
        <v>48</v>
      </c>
      <c r="X66" s="9">
        <f t="shared" si="93"/>
        <v>7.2858002401981672E-3</v>
      </c>
      <c r="Y66" s="154">
        <v>3.5395851068596262E-3</v>
      </c>
      <c r="Z66" s="154">
        <f t="shared" si="94"/>
        <v>4.487313902285594E-3</v>
      </c>
      <c r="AA66" s="154"/>
      <c r="AI66" s="29"/>
      <c r="AJ66" s="29"/>
      <c r="AK66" s="29"/>
      <c r="AL66" s="29"/>
      <c r="AN66" s="29"/>
      <c r="AO66" s="29"/>
      <c r="AP66" s="29"/>
      <c r="AQ66" s="29"/>
      <c r="BH66" s="97"/>
      <c r="BI66" s="97"/>
      <c r="BJ66" s="97"/>
      <c r="BK66" s="97"/>
      <c r="BL66" s="97"/>
      <c r="BM66" s="97"/>
      <c r="BN66" s="97"/>
      <c r="BO66" s="97"/>
    </row>
    <row r="67" spans="1:67" x14ac:dyDescent="0.35">
      <c r="A67" s="40" t="s">
        <v>456</v>
      </c>
      <c r="B67" s="91">
        <f t="shared" si="76"/>
        <v>0.99368840427762639</v>
      </c>
      <c r="C67" s="91">
        <f t="shared" si="77"/>
        <v>0.99368840427762639</v>
      </c>
      <c r="D67" s="91">
        <f t="shared" si="78"/>
        <v>0.99368840427762639</v>
      </c>
      <c r="E67" s="91">
        <f t="shared" si="79"/>
        <v>0.99368840427762639</v>
      </c>
      <c r="F67" s="91">
        <f t="shared" si="80"/>
        <v>0.99368840427762639</v>
      </c>
      <c r="G67" s="203">
        <f t="shared" si="81"/>
        <v>0.99368840427762639</v>
      </c>
      <c r="H67" s="203">
        <f t="shared" si="88"/>
        <v>0.99368840427762639</v>
      </c>
      <c r="I67" s="203">
        <f t="shared" si="82"/>
        <v>0.99368840427762639</v>
      </c>
      <c r="J67" s="203">
        <f t="shared" si="83"/>
        <v>0.99368840427762639</v>
      </c>
      <c r="K67" s="203">
        <f t="shared" si="84"/>
        <v>0.99368840427762639</v>
      </c>
      <c r="L67" s="203">
        <f t="shared" si="85"/>
        <v>0.99368840427762639</v>
      </c>
      <c r="M67" s="203">
        <f t="shared" si="89"/>
        <v>0.99368840427762639</v>
      </c>
      <c r="N67" s="203">
        <f t="shared" si="90"/>
        <v>0.99368840427762639</v>
      </c>
      <c r="O67" s="364" t="str">
        <f t="shared" ref="O67:O74" si="95">_xlfn.IFNA(VLOOKUP(A67,$W$52:$Y$86,2,0),"0%")</f>
        <v>100%</v>
      </c>
      <c r="P67" s="223">
        <f t="shared" si="86"/>
        <v>0.99978251167935228</v>
      </c>
      <c r="Q67" s="224">
        <f t="shared" si="86"/>
        <v>0.99368840427762639</v>
      </c>
      <c r="R67" s="224">
        <f t="shared" si="86"/>
        <v>0</v>
      </c>
      <c r="S67" s="224">
        <f t="shared" si="87"/>
        <v>0</v>
      </c>
      <c r="T67" s="224">
        <f t="shared" si="87"/>
        <v>0.99368840427762639</v>
      </c>
      <c r="U67" s="224"/>
      <c r="W67" s="97" t="s">
        <v>49</v>
      </c>
      <c r="X67" s="9">
        <f t="shared" si="93"/>
        <v>1.3263213600582127E-2</v>
      </c>
      <c r="Y67" s="154">
        <v>4.4916886957300957E-3</v>
      </c>
      <c r="Z67" s="154">
        <f t="shared" si="94"/>
        <v>1.195219123505976E-3</v>
      </c>
      <c r="AA67" s="154"/>
      <c r="AI67" s="29"/>
      <c r="AJ67" s="29"/>
      <c r="AK67" s="29"/>
      <c r="AL67" s="29"/>
      <c r="AN67" s="29"/>
      <c r="AO67" s="29"/>
      <c r="AP67" s="29"/>
      <c r="AQ67" s="29"/>
      <c r="BH67" s="97"/>
      <c r="BI67" s="97"/>
      <c r="BJ67" s="97"/>
      <c r="BK67" s="97"/>
      <c r="BL67" s="97"/>
      <c r="BM67" s="97"/>
      <c r="BN67" s="97"/>
      <c r="BO67" s="97"/>
    </row>
    <row r="68" spans="1:67" x14ac:dyDescent="0.15">
      <c r="A68" s="42" t="s">
        <v>48</v>
      </c>
      <c r="B68" s="53">
        <f t="shared" si="76"/>
        <v>4.487313902285594E-3</v>
      </c>
      <c r="C68" s="53">
        <f t="shared" si="77"/>
        <v>4.487313902285594E-3</v>
      </c>
      <c r="D68" s="53">
        <f t="shared" si="78"/>
        <v>4.487313902285594E-3</v>
      </c>
      <c r="E68" s="53">
        <f t="shared" si="79"/>
        <v>4.487313902285594E-3</v>
      </c>
      <c r="F68" s="53">
        <f t="shared" si="80"/>
        <v>4.487313902285594E-3</v>
      </c>
      <c r="G68" s="204">
        <f t="shared" si="81"/>
        <v>4.487313902285594E-3</v>
      </c>
      <c r="H68" s="204">
        <f t="shared" si="88"/>
        <v>4.487313902285594E-3</v>
      </c>
      <c r="I68" s="204">
        <f t="shared" si="82"/>
        <v>4.487313902285594E-3</v>
      </c>
      <c r="J68" s="204">
        <f t="shared" si="83"/>
        <v>4.487313902285594E-3</v>
      </c>
      <c r="K68" s="204">
        <f t="shared" si="84"/>
        <v>4.487313902285594E-3</v>
      </c>
      <c r="L68" s="204">
        <f t="shared" si="85"/>
        <v>4.487313902285594E-3</v>
      </c>
      <c r="M68" s="204">
        <f t="shared" si="89"/>
        <v>4.487313902285594E-3</v>
      </c>
      <c r="N68" s="204">
        <f t="shared" si="90"/>
        <v>4.487313902285594E-3</v>
      </c>
      <c r="O68" s="364">
        <f t="shared" si="95"/>
        <v>7.2858002401981672E-3</v>
      </c>
      <c r="P68" s="211">
        <f t="shared" si="86"/>
        <v>7.1893685102902161E-3</v>
      </c>
      <c r="Q68" s="88">
        <f t="shared" si="86"/>
        <v>4.487313902285594E-3</v>
      </c>
      <c r="R68" s="88">
        <f t="shared" si="86"/>
        <v>0</v>
      </c>
      <c r="S68" s="88">
        <f t="shared" si="87"/>
        <v>0</v>
      </c>
      <c r="T68" s="88">
        <f t="shared" si="87"/>
        <v>4.487313902285594E-3</v>
      </c>
      <c r="U68" s="88"/>
      <c r="W68" s="97" t="s">
        <v>51</v>
      </c>
      <c r="X68" s="9">
        <f t="shared" si="93"/>
        <v>3.9028907852087049E-3</v>
      </c>
      <c r="Y68" s="154">
        <v>1.3217438057260629E-3</v>
      </c>
      <c r="Z68" s="154">
        <f t="shared" si="94"/>
        <v>6.2906269658209268E-4</v>
      </c>
      <c r="AA68" s="154"/>
      <c r="AI68" s="29"/>
      <c r="AJ68" s="29"/>
      <c r="AK68" s="29"/>
      <c r="AL68" s="29"/>
      <c r="AN68" s="29"/>
      <c r="AO68" s="29"/>
      <c r="AP68" s="29"/>
      <c r="AQ68" s="29"/>
      <c r="BH68" s="97"/>
      <c r="BI68" s="97"/>
      <c r="BJ68" s="97"/>
      <c r="BK68" s="97"/>
      <c r="BL68" s="97"/>
      <c r="BM68" s="97"/>
      <c r="BN68" s="97"/>
      <c r="BO68" s="97"/>
    </row>
    <row r="69" spans="1:67" x14ac:dyDescent="0.15">
      <c r="A69" s="42" t="s">
        <v>49</v>
      </c>
      <c r="B69" s="53">
        <f t="shared" si="76"/>
        <v>1.195219123505976E-3</v>
      </c>
      <c r="C69" s="53">
        <f t="shared" si="77"/>
        <v>1.195219123505976E-3</v>
      </c>
      <c r="D69" s="53">
        <f t="shared" si="78"/>
        <v>1.195219123505976E-3</v>
      </c>
      <c r="E69" s="53">
        <f t="shared" si="79"/>
        <v>1.195219123505976E-3</v>
      </c>
      <c r="F69" s="53">
        <f t="shared" si="80"/>
        <v>1.195219123505976E-3</v>
      </c>
      <c r="G69" s="204">
        <f t="shared" si="81"/>
        <v>1.195219123505976E-3</v>
      </c>
      <c r="H69" s="204">
        <f t="shared" si="88"/>
        <v>1.195219123505976E-3</v>
      </c>
      <c r="I69" s="204">
        <f t="shared" si="82"/>
        <v>1.195219123505976E-3</v>
      </c>
      <c r="J69" s="204">
        <f t="shared" si="83"/>
        <v>1.195219123505976E-3</v>
      </c>
      <c r="K69" s="204">
        <f t="shared" si="84"/>
        <v>1.195219123505976E-3</v>
      </c>
      <c r="L69" s="204">
        <f t="shared" si="85"/>
        <v>1.195219123505976E-3</v>
      </c>
      <c r="M69" s="204">
        <f t="shared" si="89"/>
        <v>1.195219123505976E-3</v>
      </c>
      <c r="N69" s="204">
        <f t="shared" si="90"/>
        <v>1.195219123505976E-3</v>
      </c>
      <c r="O69" s="364">
        <f t="shared" si="95"/>
        <v>1.3263213600582127E-2</v>
      </c>
      <c r="P69" s="211">
        <f t="shared" si="86"/>
        <v>1.2847368231541626E-2</v>
      </c>
      <c r="Q69" s="88">
        <f t="shared" si="86"/>
        <v>1.195219123505976E-3</v>
      </c>
      <c r="R69" s="88">
        <f t="shared" si="86"/>
        <v>0</v>
      </c>
      <c r="S69" s="88">
        <f t="shared" si="87"/>
        <v>0</v>
      </c>
      <c r="T69" s="88">
        <f t="shared" si="87"/>
        <v>1.1952191235059762E-3</v>
      </c>
      <c r="U69" s="88"/>
      <c r="W69" s="97" t="s">
        <v>50</v>
      </c>
      <c r="X69" s="9">
        <f t="shared" si="93"/>
        <v>0</v>
      </c>
      <c r="Y69" s="154">
        <v>0</v>
      </c>
      <c r="Z69" s="154">
        <f t="shared" si="94"/>
        <v>0</v>
      </c>
      <c r="AA69" s="154"/>
      <c r="AI69" s="29"/>
      <c r="AJ69" s="29"/>
      <c r="AK69" s="29"/>
      <c r="AL69" s="29"/>
      <c r="AN69" s="29"/>
      <c r="AO69" s="29"/>
      <c r="AP69" s="29"/>
      <c r="AQ69" s="29"/>
      <c r="BH69" s="97"/>
      <c r="BI69" s="97"/>
      <c r="BJ69" s="97"/>
      <c r="BK69" s="97"/>
      <c r="BL69" s="97"/>
      <c r="BM69" s="97"/>
      <c r="BN69" s="97"/>
      <c r="BO69" s="97"/>
    </row>
    <row r="70" spans="1:67" x14ac:dyDescent="0.15">
      <c r="A70" s="42" t="s">
        <v>50</v>
      </c>
      <c r="B70" s="53">
        <f t="shared" si="76"/>
        <v>0</v>
      </c>
      <c r="C70" s="53">
        <f t="shared" si="77"/>
        <v>0</v>
      </c>
      <c r="D70" s="53">
        <f t="shared" si="78"/>
        <v>0</v>
      </c>
      <c r="E70" s="53">
        <f t="shared" si="79"/>
        <v>0</v>
      </c>
      <c r="F70" s="53">
        <f t="shared" si="80"/>
        <v>0</v>
      </c>
      <c r="G70" s="204">
        <f t="shared" si="81"/>
        <v>0</v>
      </c>
      <c r="H70" s="204">
        <f t="shared" si="88"/>
        <v>0</v>
      </c>
      <c r="I70" s="204">
        <f t="shared" si="82"/>
        <v>0</v>
      </c>
      <c r="J70" s="204">
        <f t="shared" si="83"/>
        <v>0</v>
      </c>
      <c r="K70" s="204">
        <f t="shared" si="84"/>
        <v>0</v>
      </c>
      <c r="L70" s="204">
        <f t="shared" si="85"/>
        <v>0</v>
      </c>
      <c r="M70" s="204">
        <f t="shared" si="89"/>
        <v>0</v>
      </c>
      <c r="N70" s="204">
        <f t="shared" si="90"/>
        <v>0</v>
      </c>
      <c r="O70" s="364">
        <f t="shared" si="95"/>
        <v>0</v>
      </c>
      <c r="P70" s="211">
        <f t="shared" si="86"/>
        <v>0</v>
      </c>
      <c r="Q70" s="88">
        <f t="shared" si="86"/>
        <v>0</v>
      </c>
      <c r="R70" s="88">
        <f t="shared" si="86"/>
        <v>0</v>
      </c>
      <c r="S70" s="88">
        <f t="shared" si="87"/>
        <v>0</v>
      </c>
      <c r="T70" s="88">
        <f t="shared" si="87"/>
        <v>0</v>
      </c>
      <c r="U70" s="88"/>
      <c r="W70" s="97" t="s">
        <v>54</v>
      </c>
      <c r="X70" s="9">
        <f t="shared" si="93"/>
        <v>3.4827943633285863E-4</v>
      </c>
      <c r="Y70" s="154">
        <v>2.240243738518751E-5</v>
      </c>
      <c r="Z70" s="154">
        <f t="shared" si="94"/>
        <v>1.048437827636821E-4</v>
      </c>
      <c r="AA70" s="154"/>
      <c r="AI70" s="29"/>
      <c r="AJ70" s="29"/>
      <c r="AK70" s="29"/>
      <c r="AL70" s="29"/>
      <c r="AN70" s="29"/>
      <c r="AO70" s="29"/>
      <c r="AP70" s="29"/>
      <c r="AQ70" s="29"/>
      <c r="BH70" s="97"/>
      <c r="BI70" s="97"/>
      <c r="BJ70" s="97"/>
      <c r="BK70" s="97"/>
      <c r="BL70" s="97"/>
      <c r="BM70" s="97"/>
      <c r="BN70" s="97"/>
      <c r="BO70" s="97"/>
    </row>
    <row r="71" spans="1:67" x14ac:dyDescent="0.15">
      <c r="A71" s="42" t="s">
        <v>51</v>
      </c>
      <c r="B71" s="53">
        <f t="shared" si="76"/>
        <v>6.2906269658209268E-4</v>
      </c>
      <c r="C71" s="53">
        <f t="shared" si="77"/>
        <v>6.2906269658209268E-4</v>
      </c>
      <c r="D71" s="53">
        <f t="shared" si="78"/>
        <v>6.2906269658209268E-4</v>
      </c>
      <c r="E71" s="53">
        <f t="shared" si="79"/>
        <v>6.2906269658209268E-4</v>
      </c>
      <c r="F71" s="53">
        <f t="shared" si="80"/>
        <v>6.2906269658209268E-4</v>
      </c>
      <c r="G71" s="204">
        <f t="shared" si="81"/>
        <v>6.2906269658209268E-4</v>
      </c>
      <c r="H71" s="204">
        <f t="shared" si="88"/>
        <v>6.2906269658209268E-4</v>
      </c>
      <c r="I71" s="204">
        <f t="shared" si="82"/>
        <v>6.2906269658209268E-4</v>
      </c>
      <c r="J71" s="204">
        <f t="shared" si="83"/>
        <v>6.2906269658209268E-4</v>
      </c>
      <c r="K71" s="204">
        <f t="shared" si="84"/>
        <v>6.2906269658209268E-4</v>
      </c>
      <c r="L71" s="204">
        <f t="shared" si="85"/>
        <v>6.2906269658209268E-4</v>
      </c>
      <c r="M71" s="204">
        <f t="shared" si="89"/>
        <v>6.2906269658209268E-4</v>
      </c>
      <c r="N71" s="204">
        <f t="shared" si="90"/>
        <v>6.2906269658209268E-4</v>
      </c>
      <c r="O71" s="364">
        <f t="shared" si="95"/>
        <v>3.9028907852087049E-3</v>
      </c>
      <c r="P71" s="211">
        <f t="shared" si="86"/>
        <v>3.7900794765628352E-3</v>
      </c>
      <c r="Q71" s="88">
        <f t="shared" si="86"/>
        <v>6.2906269658209268E-4</v>
      </c>
      <c r="R71" s="88">
        <f t="shared" si="86"/>
        <v>0</v>
      </c>
      <c r="S71" s="88">
        <f t="shared" ref="S71:T86" si="96">IF(S$53=0,0%,SUMPRODUCT(($B$50:$O$50=S$50)*$B$53:$O$53*$B71:$O71)/S$53)</f>
        <v>0</v>
      </c>
      <c r="T71" s="88">
        <f t="shared" si="96"/>
        <v>6.2906269658209268E-4</v>
      </c>
      <c r="U71" s="88"/>
      <c r="W71" s="97" t="s">
        <v>544</v>
      </c>
      <c r="X71" s="9">
        <f t="shared" si="93"/>
        <v>1.2432903828227474E-4</v>
      </c>
      <c r="Y71" s="154">
        <v>0</v>
      </c>
      <c r="Z71" s="154">
        <f t="shared" si="94"/>
        <v>3.1453134829104633E-5</v>
      </c>
      <c r="AA71" s="154"/>
      <c r="AI71" s="29"/>
      <c r="AJ71" s="29"/>
      <c r="AK71" s="29"/>
      <c r="AL71" s="29"/>
      <c r="AN71" s="29"/>
      <c r="AO71" s="29"/>
      <c r="AP71" s="29"/>
      <c r="AQ71" s="29"/>
      <c r="BH71" s="97"/>
      <c r="BI71" s="97"/>
      <c r="BJ71" s="97"/>
      <c r="BK71" s="97"/>
      <c r="BL71" s="97"/>
      <c r="BM71" s="97"/>
      <c r="BN71" s="97"/>
      <c r="BO71" s="97"/>
    </row>
    <row r="72" spans="1:67" x14ac:dyDescent="0.15">
      <c r="A72" s="42" t="s">
        <v>455</v>
      </c>
      <c r="B72" s="53">
        <f t="shared" si="76"/>
        <v>0</v>
      </c>
      <c r="C72" s="53">
        <f t="shared" si="77"/>
        <v>0</v>
      </c>
      <c r="D72" s="53">
        <f t="shared" si="78"/>
        <v>0</v>
      </c>
      <c r="E72" s="53">
        <f t="shared" si="79"/>
        <v>0</v>
      </c>
      <c r="F72" s="53">
        <f t="shared" si="80"/>
        <v>0</v>
      </c>
      <c r="G72" s="204">
        <f t="shared" si="81"/>
        <v>0</v>
      </c>
      <c r="H72" s="204">
        <f t="shared" si="88"/>
        <v>0</v>
      </c>
      <c r="I72" s="204">
        <f t="shared" si="82"/>
        <v>0</v>
      </c>
      <c r="J72" s="204">
        <f t="shared" si="83"/>
        <v>0</v>
      </c>
      <c r="K72" s="204">
        <f t="shared" si="84"/>
        <v>0</v>
      </c>
      <c r="L72" s="204">
        <f t="shared" si="85"/>
        <v>0</v>
      </c>
      <c r="M72" s="204">
        <f t="shared" si="89"/>
        <v>0</v>
      </c>
      <c r="N72" s="204">
        <f t="shared" si="90"/>
        <v>0</v>
      </c>
      <c r="O72" s="364" t="str">
        <f t="shared" si="95"/>
        <v>0%</v>
      </c>
      <c r="P72" s="211">
        <f t="shared" si="86"/>
        <v>0</v>
      </c>
      <c r="Q72" s="88">
        <f t="shared" si="86"/>
        <v>0</v>
      </c>
      <c r="R72" s="88">
        <f t="shared" si="86"/>
        <v>0</v>
      </c>
      <c r="S72" s="88">
        <f t="shared" si="96"/>
        <v>0</v>
      </c>
      <c r="T72" s="88">
        <f t="shared" si="96"/>
        <v>0</v>
      </c>
      <c r="U72" s="88"/>
      <c r="W72" s="97" t="s">
        <v>58</v>
      </c>
      <c r="X72" s="9">
        <f t="shared" si="93"/>
        <v>1.3819169310717702E-3</v>
      </c>
      <c r="Y72" s="154">
        <v>8.5129262063712537E-4</v>
      </c>
      <c r="Z72" s="154">
        <f t="shared" si="94"/>
        <v>9.8553155797861188E-4</v>
      </c>
      <c r="AA72" s="154"/>
      <c r="AI72" s="29"/>
      <c r="AJ72" s="29"/>
      <c r="AK72" s="29"/>
      <c r="AL72" s="29"/>
      <c r="AN72" s="29"/>
      <c r="AO72" s="29"/>
      <c r="AP72" s="29"/>
      <c r="AQ72" s="29"/>
      <c r="BH72" s="97"/>
      <c r="BI72" s="97"/>
      <c r="BJ72" s="97"/>
      <c r="BK72" s="97"/>
      <c r="BL72" s="97"/>
      <c r="BM72" s="97"/>
      <c r="BN72" s="97"/>
      <c r="BO72" s="97"/>
    </row>
    <row r="73" spans="1:67" x14ac:dyDescent="0.15">
      <c r="A73" s="72" t="s">
        <v>29</v>
      </c>
      <c r="B73" s="61">
        <f t="shared" si="76"/>
        <v>0</v>
      </c>
      <c r="C73" s="61">
        <f t="shared" si="77"/>
        <v>0</v>
      </c>
      <c r="D73" s="61">
        <f t="shared" si="78"/>
        <v>0</v>
      </c>
      <c r="E73" s="61">
        <f t="shared" si="79"/>
        <v>0</v>
      </c>
      <c r="F73" s="61">
        <f t="shared" si="80"/>
        <v>0</v>
      </c>
      <c r="G73" s="205">
        <f t="shared" si="81"/>
        <v>0</v>
      </c>
      <c r="H73" s="205">
        <f t="shared" si="88"/>
        <v>0</v>
      </c>
      <c r="I73" s="205">
        <f t="shared" si="82"/>
        <v>0</v>
      </c>
      <c r="J73" s="205">
        <f t="shared" si="83"/>
        <v>0</v>
      </c>
      <c r="K73" s="205">
        <f t="shared" si="84"/>
        <v>0</v>
      </c>
      <c r="L73" s="205">
        <f t="shared" si="85"/>
        <v>0</v>
      </c>
      <c r="M73" s="205">
        <f t="shared" si="89"/>
        <v>0</v>
      </c>
      <c r="N73" s="205">
        <f t="shared" si="90"/>
        <v>0</v>
      </c>
      <c r="O73" s="364" t="str">
        <f t="shared" si="95"/>
        <v>0%</v>
      </c>
      <c r="P73" s="211">
        <f t="shared" si="86"/>
        <v>0</v>
      </c>
      <c r="Q73" s="88">
        <f t="shared" si="86"/>
        <v>0</v>
      </c>
      <c r="R73" s="88">
        <f t="shared" si="86"/>
        <v>0</v>
      </c>
      <c r="S73" s="88">
        <f t="shared" si="96"/>
        <v>0</v>
      </c>
      <c r="T73" s="88">
        <f t="shared" si="96"/>
        <v>0</v>
      </c>
      <c r="U73" s="88"/>
      <c r="W73" s="97" t="s">
        <v>57</v>
      </c>
      <c r="X73" s="9">
        <f t="shared" si="93"/>
        <v>4.1443012760758246E-5</v>
      </c>
      <c r="Y73" s="154">
        <v>0</v>
      </c>
      <c r="Z73" s="154">
        <f t="shared" si="94"/>
        <v>1.048437827636821E-5</v>
      </c>
      <c r="AA73" s="154"/>
      <c r="AI73" s="29"/>
      <c r="AJ73" s="29"/>
      <c r="AK73" s="29"/>
      <c r="AL73" s="29"/>
      <c r="AN73" s="29"/>
      <c r="AO73" s="29"/>
      <c r="AP73" s="29"/>
      <c r="AQ73" s="29"/>
      <c r="BH73" s="97"/>
      <c r="BI73" s="97"/>
      <c r="BJ73" s="97"/>
      <c r="BK73" s="97"/>
      <c r="BL73" s="97"/>
      <c r="BM73" s="97"/>
      <c r="BN73" s="97"/>
      <c r="BO73" s="97"/>
    </row>
    <row r="74" spans="1:67" x14ac:dyDescent="0.15">
      <c r="A74" s="76" t="s">
        <v>28</v>
      </c>
      <c r="B74" s="93">
        <f t="shared" si="76"/>
        <v>0</v>
      </c>
      <c r="C74" s="93">
        <f t="shared" si="77"/>
        <v>0</v>
      </c>
      <c r="D74" s="93">
        <f t="shared" si="78"/>
        <v>0</v>
      </c>
      <c r="E74" s="93">
        <f t="shared" si="79"/>
        <v>0</v>
      </c>
      <c r="F74" s="93">
        <f t="shared" si="80"/>
        <v>0</v>
      </c>
      <c r="G74" s="206">
        <f t="shared" si="81"/>
        <v>0</v>
      </c>
      <c r="H74" s="206">
        <f t="shared" si="88"/>
        <v>0</v>
      </c>
      <c r="I74" s="206">
        <f t="shared" si="82"/>
        <v>0</v>
      </c>
      <c r="J74" s="206">
        <f t="shared" si="83"/>
        <v>0</v>
      </c>
      <c r="K74" s="206">
        <f t="shared" si="84"/>
        <v>0</v>
      </c>
      <c r="L74" s="206">
        <f t="shared" si="85"/>
        <v>0</v>
      </c>
      <c r="M74" s="206">
        <f t="shared" si="89"/>
        <v>0</v>
      </c>
      <c r="N74" s="206">
        <f t="shared" si="90"/>
        <v>0</v>
      </c>
      <c r="O74" s="364" t="str">
        <f t="shared" si="95"/>
        <v>0%</v>
      </c>
      <c r="P74" s="211">
        <f t="shared" si="86"/>
        <v>0</v>
      </c>
      <c r="Q74" s="88">
        <f t="shared" si="86"/>
        <v>0</v>
      </c>
      <c r="R74" s="88">
        <f t="shared" si="86"/>
        <v>0</v>
      </c>
      <c r="S74" s="88">
        <f t="shared" si="96"/>
        <v>0</v>
      </c>
      <c r="T74" s="88">
        <f t="shared" si="96"/>
        <v>0</v>
      </c>
      <c r="U74" s="88"/>
      <c r="W74" s="97" t="s">
        <v>55</v>
      </c>
      <c r="X74" s="9">
        <f t="shared" si="93"/>
        <v>1.3388267397434144E-4</v>
      </c>
      <c r="Y74" s="154">
        <v>1.7921949908150008E-4</v>
      </c>
      <c r="Z74" s="154">
        <f t="shared" si="94"/>
        <v>1.6775005242189138E-4</v>
      </c>
      <c r="AA74" s="154"/>
      <c r="AI74" s="29"/>
      <c r="AJ74" s="29"/>
      <c r="AK74" s="29"/>
      <c r="AL74" s="29"/>
      <c r="AN74" s="29"/>
      <c r="AO74" s="29"/>
      <c r="AP74" s="29"/>
      <c r="AQ74" s="29"/>
      <c r="BH74" s="97"/>
      <c r="BI74" s="97"/>
      <c r="BJ74" s="97"/>
      <c r="BK74" s="97"/>
      <c r="BL74" s="97"/>
      <c r="BM74" s="97"/>
      <c r="BN74" s="97"/>
      <c r="BO74" s="97"/>
    </row>
    <row r="75" spans="1:67" x14ac:dyDescent="0.15">
      <c r="A75" s="65" t="s">
        <v>37</v>
      </c>
      <c r="B75" s="39">
        <f t="shared" si="76"/>
        <v>0.99866726357726976</v>
      </c>
      <c r="C75" s="39">
        <f t="shared" si="77"/>
        <v>0.99866726357726976</v>
      </c>
      <c r="D75" s="39">
        <f t="shared" si="78"/>
        <v>0.99866726357726976</v>
      </c>
      <c r="E75" s="39">
        <f t="shared" si="79"/>
        <v>0.99866726357726976</v>
      </c>
      <c r="F75" s="39">
        <f t="shared" si="80"/>
        <v>0.99866726357726976</v>
      </c>
      <c r="G75" s="207">
        <f t="shared" si="81"/>
        <v>0.99866726357726976</v>
      </c>
      <c r="H75" s="207">
        <f t="shared" si="88"/>
        <v>0.99866726357726976</v>
      </c>
      <c r="I75" s="207">
        <f t="shared" si="82"/>
        <v>0.99866726357726976</v>
      </c>
      <c r="J75" s="207">
        <f t="shared" si="83"/>
        <v>0.99866726357726976</v>
      </c>
      <c r="K75" s="207">
        <f t="shared" si="84"/>
        <v>0.99866726357726976</v>
      </c>
      <c r="L75" s="207">
        <f t="shared" si="85"/>
        <v>0.99866726357726976</v>
      </c>
      <c r="M75" s="207">
        <f t="shared" si="89"/>
        <v>0.99866726357726976</v>
      </c>
      <c r="N75" s="207">
        <f t="shared" si="90"/>
        <v>0.99866726357726976</v>
      </c>
      <c r="O75" s="366">
        <f>O76*99.96%</f>
        <v>0.99959999999999993</v>
      </c>
      <c r="P75" s="223">
        <f t="shared" si="86"/>
        <v>0.99956785927250247</v>
      </c>
      <c r="Q75" s="224">
        <f t="shared" si="86"/>
        <v>0.99866726357726976</v>
      </c>
      <c r="R75" s="224">
        <f t="shared" si="86"/>
        <v>0</v>
      </c>
      <c r="S75" s="224">
        <f t="shared" si="96"/>
        <v>0</v>
      </c>
      <c r="T75" s="224">
        <f t="shared" si="96"/>
        <v>0.99866726357726976</v>
      </c>
      <c r="U75" s="224"/>
      <c r="W75" s="97" t="s">
        <v>46</v>
      </c>
      <c r="X75" s="9">
        <f t="shared" si="93"/>
        <v>6.3865066294325245E-3</v>
      </c>
      <c r="Y75" s="154">
        <v>1.7809937721224068E-3</v>
      </c>
      <c r="Z75" s="154">
        <f t="shared" si="94"/>
        <v>2.9461102956594674E-3</v>
      </c>
      <c r="AA75" s="154"/>
      <c r="AI75" s="29"/>
      <c r="AJ75" s="29"/>
      <c r="AK75" s="29"/>
      <c r="AL75" s="29"/>
      <c r="AN75" s="29"/>
      <c r="AO75" s="29"/>
      <c r="AP75" s="29"/>
      <c r="AQ75" s="29"/>
      <c r="BH75" s="97"/>
      <c r="BI75" s="97"/>
      <c r="BJ75" s="97"/>
      <c r="BK75" s="97"/>
      <c r="BL75" s="97"/>
      <c r="BM75" s="97"/>
      <c r="BN75" s="97"/>
      <c r="BO75" s="97"/>
    </row>
    <row r="76" spans="1:67" x14ac:dyDescent="0.35">
      <c r="A76" s="40" t="s">
        <v>458</v>
      </c>
      <c r="B76" s="41">
        <f t="shared" si="76"/>
        <v>0.99906689033340323</v>
      </c>
      <c r="C76" s="41">
        <f t="shared" si="77"/>
        <v>0.99906689033340323</v>
      </c>
      <c r="D76" s="41">
        <f t="shared" si="78"/>
        <v>0.99906689033340323</v>
      </c>
      <c r="E76" s="41">
        <f t="shared" si="79"/>
        <v>0.99906689033340323</v>
      </c>
      <c r="F76" s="41">
        <f t="shared" si="80"/>
        <v>0.99906689033340323</v>
      </c>
      <c r="G76" s="208">
        <f t="shared" si="81"/>
        <v>0.99906689033340323</v>
      </c>
      <c r="H76" s="208">
        <f t="shared" si="88"/>
        <v>0.99906689033340323</v>
      </c>
      <c r="I76" s="208">
        <f t="shared" si="82"/>
        <v>0.99906689033340323</v>
      </c>
      <c r="J76" s="208">
        <f t="shared" si="83"/>
        <v>0.99906689033340323</v>
      </c>
      <c r="K76" s="208">
        <f t="shared" si="84"/>
        <v>0.99906689033340323</v>
      </c>
      <c r="L76" s="208">
        <f t="shared" si="85"/>
        <v>0.99906689033340323</v>
      </c>
      <c r="M76" s="208">
        <f t="shared" si="89"/>
        <v>0.99906689033340323</v>
      </c>
      <c r="N76" s="208">
        <f t="shared" si="90"/>
        <v>0.99906689033340323</v>
      </c>
      <c r="O76" s="364" t="str">
        <f t="shared" ref="O76:O83" si="97">_xlfn.IFNA(VLOOKUP(A76,$W$52:$Y$86,2,0),"0%")</f>
        <v>100%</v>
      </c>
      <c r="P76" s="223">
        <f t="shared" si="86"/>
        <v>0.99996784641106695</v>
      </c>
      <c r="Q76" s="224">
        <f t="shared" si="86"/>
        <v>0.99906689033340323</v>
      </c>
      <c r="R76" s="224">
        <f t="shared" si="86"/>
        <v>0</v>
      </c>
      <c r="S76" s="224">
        <f t="shared" si="96"/>
        <v>0</v>
      </c>
      <c r="T76" s="224">
        <f t="shared" si="96"/>
        <v>0.99906689033340323</v>
      </c>
      <c r="U76" s="224"/>
      <c r="W76" s="97" t="s">
        <v>53</v>
      </c>
      <c r="X76" s="9">
        <f t="shared" si="93"/>
        <v>7.9380829529668588E-4</v>
      </c>
      <c r="Y76" s="154">
        <v>2.6882924862225012E-4</v>
      </c>
      <c r="Z76" s="154">
        <f t="shared" si="94"/>
        <v>2.096875655273642E-5</v>
      </c>
      <c r="AA76" s="154"/>
      <c r="AI76" s="29"/>
      <c r="AJ76" s="29"/>
      <c r="AK76" s="29"/>
      <c r="AL76" s="29"/>
      <c r="AN76" s="29"/>
      <c r="AO76" s="29"/>
      <c r="AP76" s="29"/>
      <c r="AQ76" s="29"/>
      <c r="BH76" s="97"/>
      <c r="BI76" s="97"/>
      <c r="BJ76" s="97"/>
      <c r="BK76" s="97"/>
      <c r="BL76" s="97"/>
      <c r="BM76" s="97"/>
      <c r="BN76" s="97"/>
      <c r="BO76" s="97"/>
    </row>
    <row r="77" spans="1:67" x14ac:dyDescent="0.15">
      <c r="A77" s="42" t="s">
        <v>52</v>
      </c>
      <c r="B77" s="53">
        <f t="shared" si="76"/>
        <v>0</v>
      </c>
      <c r="C77" s="53">
        <f t="shared" si="77"/>
        <v>0</v>
      </c>
      <c r="D77" s="53">
        <f t="shared" si="78"/>
        <v>0</v>
      </c>
      <c r="E77" s="53">
        <f t="shared" si="79"/>
        <v>0</v>
      </c>
      <c r="F77" s="53">
        <f t="shared" si="80"/>
        <v>0</v>
      </c>
      <c r="G77" s="204">
        <f t="shared" si="81"/>
        <v>0</v>
      </c>
      <c r="H77" s="204">
        <f t="shared" si="88"/>
        <v>0</v>
      </c>
      <c r="I77" s="204">
        <f t="shared" si="82"/>
        <v>0</v>
      </c>
      <c r="J77" s="204">
        <f t="shared" si="83"/>
        <v>0</v>
      </c>
      <c r="K77" s="204">
        <f t="shared" si="84"/>
        <v>0</v>
      </c>
      <c r="L77" s="204">
        <f t="shared" si="85"/>
        <v>0</v>
      </c>
      <c r="M77" s="204">
        <f t="shared" si="89"/>
        <v>0</v>
      </c>
      <c r="N77" s="204">
        <f t="shared" si="90"/>
        <v>0</v>
      </c>
      <c r="O77" s="364" t="str">
        <f t="shared" si="97"/>
        <v>0%</v>
      </c>
      <c r="P77" s="211">
        <f t="shared" si="86"/>
        <v>0</v>
      </c>
      <c r="Q77" s="88">
        <f t="shared" si="86"/>
        <v>0</v>
      </c>
      <c r="R77" s="88">
        <f t="shared" si="86"/>
        <v>0</v>
      </c>
      <c r="S77" s="88">
        <f t="shared" si="96"/>
        <v>0</v>
      </c>
      <c r="T77" s="88">
        <f t="shared" si="96"/>
        <v>0</v>
      </c>
      <c r="U77" s="88"/>
      <c r="W77" s="97" t="s">
        <v>545</v>
      </c>
      <c r="X77" s="9">
        <f t="shared" si="93"/>
        <v>3.5721373288350863E-3</v>
      </c>
      <c r="Y77" s="154">
        <v>1.2097316188001254E-3</v>
      </c>
      <c r="Z77" s="154">
        <f t="shared" si="94"/>
        <v>7.7584399245124761E-4</v>
      </c>
      <c r="AA77" s="154"/>
      <c r="AI77" s="29"/>
      <c r="AJ77" s="29"/>
      <c r="AK77" s="29"/>
      <c r="AL77" s="29"/>
      <c r="AN77" s="29"/>
      <c r="AO77" s="29"/>
      <c r="AP77" s="29"/>
      <c r="AQ77" s="29"/>
      <c r="BH77" s="97"/>
      <c r="BI77" s="97"/>
      <c r="BJ77" s="97"/>
      <c r="BK77" s="97"/>
      <c r="BL77" s="97"/>
      <c r="BM77" s="97"/>
      <c r="BN77" s="97"/>
      <c r="BO77" s="97"/>
    </row>
    <row r="78" spans="1:67" s="97" customFormat="1" x14ac:dyDescent="0.15">
      <c r="A78" s="42" t="s">
        <v>545</v>
      </c>
      <c r="B78" s="53">
        <f t="shared" ref="B78:B79" si="98">H32</f>
        <v>7.7584399245124761E-4</v>
      </c>
      <c r="C78" s="53">
        <f t="shared" ref="C78:C79" si="99">M32</f>
        <v>7.7584399245124761E-4</v>
      </c>
      <c r="D78" s="53">
        <f t="shared" ref="D78:D79" si="100">R32</f>
        <v>7.7584399245124761E-4</v>
      </c>
      <c r="E78" s="53">
        <f t="shared" ref="E78:E79" si="101">W32</f>
        <v>7.7584399245124761E-4</v>
      </c>
      <c r="F78" s="53">
        <f t="shared" ref="F78:F79" si="102">AB32</f>
        <v>7.7584399245124761E-4</v>
      </c>
      <c r="G78" s="204">
        <f t="shared" ref="G78:G79" si="103">AG32</f>
        <v>7.7584399245124761E-4</v>
      </c>
      <c r="H78" s="204">
        <f t="shared" si="88"/>
        <v>7.7584399245124761E-4</v>
      </c>
      <c r="I78" s="204">
        <f t="shared" si="82"/>
        <v>7.7584399245124761E-4</v>
      </c>
      <c r="J78" s="204">
        <f t="shared" si="83"/>
        <v>7.7584399245124761E-4</v>
      </c>
      <c r="K78" s="204">
        <f t="shared" si="84"/>
        <v>7.7584399245124761E-4</v>
      </c>
      <c r="L78" s="204">
        <f t="shared" si="85"/>
        <v>7.7584399245124761E-4</v>
      </c>
      <c r="M78" s="204">
        <f t="shared" si="89"/>
        <v>7.7584399245124761E-4</v>
      </c>
      <c r="N78" s="204">
        <f t="shared" si="90"/>
        <v>7.7584399245124761E-4</v>
      </c>
      <c r="O78" s="364">
        <f t="shared" si="97"/>
        <v>3.5721373288350863E-3</v>
      </c>
      <c r="P78" s="211">
        <f t="shared" si="86"/>
        <v>3.4757811665396127E-3</v>
      </c>
      <c r="Q78" s="88">
        <f t="shared" si="86"/>
        <v>7.758439924512475E-4</v>
      </c>
      <c r="R78" s="88">
        <f t="shared" si="86"/>
        <v>0</v>
      </c>
      <c r="S78" s="88">
        <f t="shared" si="96"/>
        <v>0</v>
      </c>
      <c r="T78" s="88">
        <f t="shared" si="96"/>
        <v>7.7584399245124761E-4</v>
      </c>
      <c r="U78" s="88"/>
      <c r="W78" s="97" t="s">
        <v>56</v>
      </c>
      <c r="X78" s="9">
        <f t="shared" si="93"/>
        <v>0</v>
      </c>
      <c r="Y78" s="154">
        <v>0</v>
      </c>
      <c r="Z78" s="154">
        <f t="shared" si="94"/>
        <v>0</v>
      </c>
      <c r="AA78" s="154"/>
    </row>
    <row r="79" spans="1:67" s="97" customFormat="1" x14ac:dyDescent="0.15">
      <c r="A79" s="42" t="s">
        <v>544</v>
      </c>
      <c r="B79" s="53">
        <f t="shared" si="98"/>
        <v>3.1453134829104633E-5</v>
      </c>
      <c r="C79" s="53">
        <f t="shared" si="99"/>
        <v>3.1453134829104633E-5</v>
      </c>
      <c r="D79" s="53">
        <f t="shared" si="100"/>
        <v>3.1453134829104633E-5</v>
      </c>
      <c r="E79" s="53">
        <f t="shared" si="101"/>
        <v>3.1453134829104633E-5</v>
      </c>
      <c r="F79" s="53">
        <f t="shared" si="102"/>
        <v>3.1453134829104633E-5</v>
      </c>
      <c r="G79" s="204">
        <f t="shared" si="103"/>
        <v>3.1453134829104633E-5</v>
      </c>
      <c r="H79" s="204">
        <f t="shared" si="88"/>
        <v>3.1453134829104633E-5</v>
      </c>
      <c r="I79" s="204">
        <f t="shared" si="82"/>
        <v>3.1453134829104633E-5</v>
      </c>
      <c r="J79" s="204">
        <f t="shared" si="83"/>
        <v>3.1453134829104633E-5</v>
      </c>
      <c r="K79" s="204">
        <f t="shared" si="84"/>
        <v>3.1453134829104633E-5</v>
      </c>
      <c r="L79" s="204">
        <f t="shared" si="85"/>
        <v>3.1453134829104633E-5</v>
      </c>
      <c r="M79" s="204">
        <f t="shared" si="89"/>
        <v>3.1453134829104633E-5</v>
      </c>
      <c r="N79" s="204">
        <f t="shared" si="90"/>
        <v>3.1453134829104633E-5</v>
      </c>
      <c r="O79" s="364">
        <f t="shared" si="97"/>
        <v>1.2432903828227474E-4</v>
      </c>
      <c r="P79" s="211">
        <f t="shared" si="86"/>
        <v>1.2112867102822784E-4</v>
      </c>
      <c r="Q79" s="88">
        <f t="shared" si="86"/>
        <v>3.1453134829104633E-5</v>
      </c>
      <c r="R79" s="88">
        <f t="shared" si="86"/>
        <v>0</v>
      </c>
      <c r="S79" s="88">
        <f t="shared" si="96"/>
        <v>0</v>
      </c>
      <c r="T79" s="88">
        <f t="shared" si="96"/>
        <v>3.1453134829104633E-5</v>
      </c>
      <c r="U79" s="88"/>
      <c r="AA79" s="154"/>
    </row>
    <row r="80" spans="1:67" x14ac:dyDescent="0.15">
      <c r="A80" s="42" t="s">
        <v>53</v>
      </c>
      <c r="B80" s="53">
        <f t="shared" ref="B80:B91" si="104">H34</f>
        <v>2.096875655273642E-5</v>
      </c>
      <c r="C80" s="53">
        <f t="shared" ref="C80:C91" si="105">M34</f>
        <v>2.096875655273642E-5</v>
      </c>
      <c r="D80" s="53">
        <f t="shared" ref="D80:D91" si="106">R34</f>
        <v>2.096875655273642E-5</v>
      </c>
      <c r="E80" s="53">
        <f t="shared" ref="E80:E91" si="107">W34</f>
        <v>2.096875655273642E-5</v>
      </c>
      <c r="F80" s="53">
        <f t="shared" ref="F80:F91" si="108">AB34</f>
        <v>2.096875655273642E-5</v>
      </c>
      <c r="G80" s="204">
        <f t="shared" ref="G80:G91" si="109">AG34</f>
        <v>2.096875655273642E-5</v>
      </c>
      <c r="H80" s="204">
        <f t="shared" si="88"/>
        <v>2.096875655273642E-5</v>
      </c>
      <c r="I80" s="204">
        <f t="shared" si="82"/>
        <v>2.096875655273642E-5</v>
      </c>
      <c r="J80" s="204">
        <f t="shared" si="83"/>
        <v>2.096875655273642E-5</v>
      </c>
      <c r="K80" s="204">
        <f t="shared" si="84"/>
        <v>2.096875655273642E-5</v>
      </c>
      <c r="L80" s="204">
        <f t="shared" si="85"/>
        <v>2.096875655273642E-5</v>
      </c>
      <c r="M80" s="204">
        <f t="shared" si="89"/>
        <v>2.096875655273642E-5</v>
      </c>
      <c r="N80" s="204">
        <f t="shared" si="90"/>
        <v>2.096875655273642E-5</v>
      </c>
      <c r="O80" s="364">
        <f t="shared" si="97"/>
        <v>7.9380829529668588E-4</v>
      </c>
      <c r="P80" s="211">
        <f t="shared" si="86"/>
        <v>7.6717737962892093E-4</v>
      </c>
      <c r="Q80" s="88">
        <f t="shared" si="86"/>
        <v>2.096875655273642E-5</v>
      </c>
      <c r="R80" s="88">
        <f t="shared" si="86"/>
        <v>0</v>
      </c>
      <c r="S80" s="88">
        <f t="shared" si="96"/>
        <v>0</v>
      </c>
      <c r="T80" s="88">
        <f t="shared" si="96"/>
        <v>2.096875655273642E-5</v>
      </c>
      <c r="U80" s="88"/>
      <c r="AA80" s="154"/>
      <c r="AI80" s="29"/>
      <c r="AJ80" s="29"/>
      <c r="AK80" s="29"/>
      <c r="AL80" s="29"/>
      <c r="AN80" s="29"/>
      <c r="AO80" s="29"/>
      <c r="AP80" s="29"/>
      <c r="AQ80" s="29"/>
      <c r="BH80" s="97"/>
      <c r="BI80" s="97"/>
      <c r="BJ80" s="97"/>
      <c r="BK80" s="97"/>
      <c r="BL80" s="97"/>
      <c r="BM80" s="97"/>
      <c r="BN80" s="97"/>
      <c r="BO80" s="97"/>
    </row>
    <row r="81" spans="1:67" x14ac:dyDescent="0.15">
      <c r="A81" s="42" t="s">
        <v>54</v>
      </c>
      <c r="B81" s="53">
        <f t="shared" si="104"/>
        <v>1.048437827636821E-4</v>
      </c>
      <c r="C81" s="53">
        <f t="shared" si="105"/>
        <v>1.048437827636821E-4</v>
      </c>
      <c r="D81" s="53">
        <f t="shared" si="106"/>
        <v>1.048437827636821E-4</v>
      </c>
      <c r="E81" s="53">
        <f t="shared" si="107"/>
        <v>1.048437827636821E-4</v>
      </c>
      <c r="F81" s="53">
        <f t="shared" si="108"/>
        <v>1.048437827636821E-4</v>
      </c>
      <c r="G81" s="204">
        <f t="shared" si="109"/>
        <v>1.048437827636821E-4</v>
      </c>
      <c r="H81" s="204">
        <f t="shared" si="88"/>
        <v>1.048437827636821E-4</v>
      </c>
      <c r="I81" s="204">
        <f t="shared" si="82"/>
        <v>1.048437827636821E-4</v>
      </c>
      <c r="J81" s="204">
        <f t="shared" si="83"/>
        <v>1.048437827636821E-4</v>
      </c>
      <c r="K81" s="204">
        <f t="shared" si="84"/>
        <v>1.048437827636821E-4</v>
      </c>
      <c r="L81" s="204">
        <f t="shared" si="85"/>
        <v>1.048437827636821E-4</v>
      </c>
      <c r="M81" s="204">
        <f t="shared" si="89"/>
        <v>1.048437827636821E-4</v>
      </c>
      <c r="N81" s="204">
        <f t="shared" si="90"/>
        <v>1.048437827636821E-4</v>
      </c>
      <c r="O81" s="364">
        <f t="shared" si="97"/>
        <v>3.4827943633285863E-4</v>
      </c>
      <c r="P81" s="211">
        <f t="shared" si="86"/>
        <v>3.3989100117170698E-4</v>
      </c>
      <c r="Q81" s="88">
        <f t="shared" si="86"/>
        <v>1.048437827636821E-4</v>
      </c>
      <c r="R81" s="88">
        <f t="shared" si="86"/>
        <v>0</v>
      </c>
      <c r="S81" s="88">
        <f t="shared" si="96"/>
        <v>0</v>
      </c>
      <c r="T81" s="88">
        <f t="shared" si="96"/>
        <v>1.048437827636821E-4</v>
      </c>
      <c r="U81" s="88"/>
      <c r="AA81" s="154"/>
      <c r="AI81" s="29"/>
      <c r="AJ81" s="29"/>
      <c r="AK81" s="29"/>
      <c r="AL81" s="29"/>
      <c r="AN81" s="29"/>
      <c r="AO81" s="29"/>
      <c r="AP81" s="29"/>
      <c r="AQ81" s="29"/>
      <c r="BH81" s="97"/>
      <c r="BI81" s="97"/>
      <c r="BJ81" s="97"/>
      <c r="BK81" s="97"/>
      <c r="BL81" s="97"/>
      <c r="BM81" s="97"/>
      <c r="BN81" s="97"/>
      <c r="BO81" s="97"/>
    </row>
    <row r="82" spans="1:67" x14ac:dyDescent="0.15">
      <c r="A82" s="72" t="s">
        <v>38</v>
      </c>
      <c r="B82" s="61">
        <f t="shared" si="104"/>
        <v>0</v>
      </c>
      <c r="C82" s="61">
        <f t="shared" si="105"/>
        <v>0</v>
      </c>
      <c r="D82" s="61">
        <f t="shared" si="106"/>
        <v>0</v>
      </c>
      <c r="E82" s="61">
        <f t="shared" si="107"/>
        <v>0</v>
      </c>
      <c r="F82" s="61">
        <f t="shared" si="108"/>
        <v>0</v>
      </c>
      <c r="G82" s="205">
        <f t="shared" si="109"/>
        <v>0</v>
      </c>
      <c r="H82" s="205">
        <f t="shared" si="88"/>
        <v>0</v>
      </c>
      <c r="I82" s="205">
        <f t="shared" si="82"/>
        <v>0</v>
      </c>
      <c r="J82" s="205">
        <f t="shared" si="83"/>
        <v>0</v>
      </c>
      <c r="K82" s="205">
        <f t="shared" si="84"/>
        <v>0</v>
      </c>
      <c r="L82" s="205">
        <f t="shared" si="85"/>
        <v>0</v>
      </c>
      <c r="M82" s="205">
        <f t="shared" si="89"/>
        <v>0</v>
      </c>
      <c r="N82" s="205">
        <f t="shared" si="90"/>
        <v>0</v>
      </c>
      <c r="O82" s="364" t="str">
        <f t="shared" si="97"/>
        <v>0%</v>
      </c>
      <c r="P82" s="211">
        <f t="shared" si="86"/>
        <v>0</v>
      </c>
      <c r="Q82" s="88">
        <f t="shared" si="86"/>
        <v>0</v>
      </c>
      <c r="R82" s="88">
        <f t="shared" si="86"/>
        <v>0</v>
      </c>
      <c r="S82" s="88">
        <f t="shared" si="96"/>
        <v>0</v>
      </c>
      <c r="T82" s="88">
        <f t="shared" si="96"/>
        <v>0</v>
      </c>
      <c r="U82" s="88"/>
      <c r="AA82" s="154"/>
      <c r="AI82" s="29"/>
      <c r="AJ82" s="29"/>
      <c r="AK82" s="29"/>
      <c r="AL82" s="29"/>
      <c r="AN82" s="29"/>
      <c r="AO82" s="29"/>
      <c r="AP82" s="29"/>
      <c r="AQ82" s="29"/>
      <c r="BH82" s="97"/>
      <c r="BI82" s="97"/>
      <c r="BJ82" s="97"/>
      <c r="BK82" s="97"/>
      <c r="BL82" s="97"/>
      <c r="BM82" s="97"/>
      <c r="BN82" s="97"/>
      <c r="BO82" s="97"/>
    </row>
    <row r="83" spans="1:67" x14ac:dyDescent="0.15">
      <c r="A83" s="76" t="s">
        <v>28</v>
      </c>
      <c r="B83" s="93">
        <f t="shared" si="104"/>
        <v>0</v>
      </c>
      <c r="C83" s="93">
        <f t="shared" si="105"/>
        <v>0</v>
      </c>
      <c r="D83" s="93">
        <f t="shared" si="106"/>
        <v>0</v>
      </c>
      <c r="E83" s="93">
        <f t="shared" si="107"/>
        <v>0</v>
      </c>
      <c r="F83" s="93">
        <f t="shared" si="108"/>
        <v>0</v>
      </c>
      <c r="G83" s="206">
        <f t="shared" si="109"/>
        <v>0</v>
      </c>
      <c r="H83" s="206">
        <f t="shared" si="88"/>
        <v>0</v>
      </c>
      <c r="I83" s="206">
        <f t="shared" si="82"/>
        <v>0</v>
      </c>
      <c r="J83" s="206">
        <f t="shared" si="83"/>
        <v>0</v>
      </c>
      <c r="K83" s="206">
        <f t="shared" si="84"/>
        <v>0</v>
      </c>
      <c r="L83" s="206">
        <f t="shared" si="85"/>
        <v>0</v>
      </c>
      <c r="M83" s="206">
        <f t="shared" si="89"/>
        <v>0</v>
      </c>
      <c r="N83" s="206">
        <f t="shared" si="90"/>
        <v>0</v>
      </c>
      <c r="O83" s="364" t="str">
        <f t="shared" si="97"/>
        <v>0%</v>
      </c>
      <c r="P83" s="211">
        <f t="shared" si="86"/>
        <v>0</v>
      </c>
      <c r="Q83" s="88">
        <f t="shared" si="86"/>
        <v>0</v>
      </c>
      <c r="R83" s="88">
        <f t="shared" si="86"/>
        <v>0</v>
      </c>
      <c r="S83" s="88">
        <f t="shared" si="96"/>
        <v>0</v>
      </c>
      <c r="T83" s="88">
        <f t="shared" si="96"/>
        <v>0</v>
      </c>
      <c r="U83" s="88"/>
      <c r="AA83" s="154"/>
      <c r="AI83" s="29"/>
      <c r="AJ83" s="29"/>
      <c r="AK83" s="29"/>
      <c r="AL83" s="29"/>
      <c r="AN83" s="29"/>
      <c r="AO83" s="29"/>
      <c r="AP83" s="29"/>
      <c r="AQ83" s="29"/>
      <c r="BH83" s="97"/>
      <c r="BI83" s="97"/>
      <c r="BJ83" s="97"/>
      <c r="BK83" s="97"/>
      <c r="BL83" s="97"/>
      <c r="BM83" s="97"/>
      <c r="BN83" s="97"/>
      <c r="BO83" s="97"/>
    </row>
    <row r="84" spans="1:67" x14ac:dyDescent="0.15">
      <c r="A84" s="65" t="s">
        <v>36</v>
      </c>
      <c r="B84" s="39">
        <f t="shared" si="104"/>
        <v>0.99883623401132315</v>
      </c>
      <c r="C84" s="39">
        <f t="shared" si="105"/>
        <v>0.99883623401132315</v>
      </c>
      <c r="D84" s="39">
        <f t="shared" si="106"/>
        <v>0.99883623401132315</v>
      </c>
      <c r="E84" s="39">
        <f t="shared" si="107"/>
        <v>0.99883623401132315</v>
      </c>
      <c r="F84" s="39">
        <f t="shared" si="108"/>
        <v>0.99883623401132315</v>
      </c>
      <c r="G84" s="207">
        <f t="shared" si="109"/>
        <v>0.99883623401132315</v>
      </c>
      <c r="H84" s="207">
        <f t="shared" si="88"/>
        <v>0.99883623401132315</v>
      </c>
      <c r="I84" s="207">
        <f t="shared" si="82"/>
        <v>0.99883623401132315</v>
      </c>
      <c r="J84" s="207">
        <f t="shared" si="83"/>
        <v>0.99883623401132315</v>
      </c>
      <c r="K84" s="207">
        <f t="shared" si="84"/>
        <v>0.99883623401132315</v>
      </c>
      <c r="L84" s="207">
        <f t="shared" si="85"/>
        <v>0.99883623401132315</v>
      </c>
      <c r="M84" s="207">
        <f t="shared" si="89"/>
        <v>0.99883623401132315</v>
      </c>
      <c r="N84" s="207">
        <f t="shared" si="90"/>
        <v>0.99883623401132315</v>
      </c>
      <c r="O84" s="364">
        <f>O85</f>
        <v>0.99844275738219301</v>
      </c>
      <c r="P84" s="223">
        <f t="shared" si="86"/>
        <v>0.99845631600905183</v>
      </c>
      <c r="Q84" s="224">
        <f t="shared" si="86"/>
        <v>0.99883623401132315</v>
      </c>
      <c r="R84" s="224">
        <f t="shared" si="86"/>
        <v>0</v>
      </c>
      <c r="S84" s="224">
        <f t="shared" si="96"/>
        <v>0</v>
      </c>
      <c r="T84" s="224">
        <f t="shared" si="96"/>
        <v>0.99883623401132315</v>
      </c>
      <c r="U84" s="224"/>
      <c r="AA84" s="154"/>
      <c r="AI84" s="29"/>
      <c r="AJ84" s="29"/>
      <c r="AK84" s="29"/>
      <c r="AL84" s="29"/>
      <c r="AN84" s="29"/>
      <c r="AO84" s="29"/>
      <c r="AP84" s="29"/>
      <c r="AQ84" s="29"/>
      <c r="BH84" s="97"/>
      <c r="BI84" s="97"/>
      <c r="BJ84" s="97"/>
      <c r="BK84" s="97"/>
      <c r="BL84" s="97"/>
      <c r="BM84" s="97"/>
      <c r="BN84" s="97"/>
      <c r="BO84" s="97"/>
    </row>
    <row r="85" spans="1:67" x14ac:dyDescent="0.35">
      <c r="A85" s="40" t="s">
        <v>460</v>
      </c>
      <c r="B85" s="41">
        <f t="shared" si="104"/>
        <v>0.99883623401132315</v>
      </c>
      <c r="C85" s="41">
        <f t="shared" si="105"/>
        <v>0.99883623401132315</v>
      </c>
      <c r="D85" s="41">
        <f t="shared" si="106"/>
        <v>0.99883623401132315</v>
      </c>
      <c r="E85" s="41">
        <f t="shared" si="107"/>
        <v>0.99883623401132315</v>
      </c>
      <c r="F85" s="41">
        <f t="shared" si="108"/>
        <v>0.99883623401132315</v>
      </c>
      <c r="G85" s="208">
        <f t="shared" si="109"/>
        <v>0.99883623401132315</v>
      </c>
      <c r="H85" s="208">
        <f t="shared" si="88"/>
        <v>0.99883623401132315</v>
      </c>
      <c r="I85" s="208">
        <f t="shared" si="82"/>
        <v>0.99883623401132315</v>
      </c>
      <c r="J85" s="208">
        <f t="shared" si="83"/>
        <v>0.99883623401132315</v>
      </c>
      <c r="K85" s="208">
        <f t="shared" si="84"/>
        <v>0.99883623401132315</v>
      </c>
      <c r="L85" s="208">
        <f t="shared" si="85"/>
        <v>0.99883623401132315</v>
      </c>
      <c r="M85" s="208">
        <f t="shared" si="89"/>
        <v>0.99883623401132315</v>
      </c>
      <c r="N85" s="208">
        <f t="shared" si="90"/>
        <v>0.99883623401132315</v>
      </c>
      <c r="O85" s="364">
        <f t="shared" ref="O85:O93" si="110">_xlfn.IFNA(VLOOKUP(A85,$W$52:$Y$86,2,0),"0%")</f>
        <v>0.99844275738219301</v>
      </c>
      <c r="P85" s="223">
        <f t="shared" si="86"/>
        <v>0.99845631600905183</v>
      </c>
      <c r="Q85" s="224">
        <f t="shared" si="86"/>
        <v>0.99883623401132315</v>
      </c>
      <c r="R85" s="224">
        <f t="shared" si="86"/>
        <v>0</v>
      </c>
      <c r="S85" s="224">
        <f t="shared" si="96"/>
        <v>0</v>
      </c>
      <c r="T85" s="224">
        <f t="shared" si="96"/>
        <v>0.99883623401132315</v>
      </c>
      <c r="U85" s="224"/>
      <c r="AA85" s="154"/>
      <c r="AI85" s="29"/>
      <c r="AJ85" s="29"/>
      <c r="AK85" s="29"/>
      <c r="AL85" s="29"/>
      <c r="AN85" s="29"/>
      <c r="AO85" s="29"/>
      <c r="AP85" s="29"/>
      <c r="AQ85" s="29"/>
      <c r="BH85" s="97"/>
      <c r="BI85" s="97"/>
      <c r="BJ85" s="97"/>
      <c r="BK85" s="97"/>
      <c r="BL85" s="97"/>
      <c r="BM85" s="97"/>
      <c r="BN85" s="97"/>
      <c r="BO85" s="97"/>
    </row>
    <row r="86" spans="1:67" x14ac:dyDescent="0.15">
      <c r="A86" s="42" t="s">
        <v>55</v>
      </c>
      <c r="B86" s="53">
        <f t="shared" si="104"/>
        <v>1.6775005242189138E-4</v>
      </c>
      <c r="C86" s="53">
        <f t="shared" si="105"/>
        <v>1.6775005242189138E-4</v>
      </c>
      <c r="D86" s="53">
        <f t="shared" si="106"/>
        <v>1.6775005242189138E-4</v>
      </c>
      <c r="E86" s="53">
        <f t="shared" si="107"/>
        <v>1.6775005242189138E-4</v>
      </c>
      <c r="F86" s="53">
        <f t="shared" si="108"/>
        <v>1.6775005242189138E-4</v>
      </c>
      <c r="G86" s="204">
        <f t="shared" si="109"/>
        <v>1.6775005242189138E-4</v>
      </c>
      <c r="H86" s="204">
        <f t="shared" si="88"/>
        <v>1.6775005242189138E-4</v>
      </c>
      <c r="I86" s="204">
        <f t="shared" si="82"/>
        <v>1.6775005242189138E-4</v>
      </c>
      <c r="J86" s="204">
        <f t="shared" si="83"/>
        <v>1.6775005242189138E-4</v>
      </c>
      <c r="K86" s="204">
        <f t="shared" si="84"/>
        <v>1.6775005242189138E-4</v>
      </c>
      <c r="L86" s="204">
        <f t="shared" si="85"/>
        <v>1.6775005242189138E-4</v>
      </c>
      <c r="M86" s="204">
        <f t="shared" si="89"/>
        <v>1.6775005242189138E-4</v>
      </c>
      <c r="N86" s="204">
        <f t="shared" si="90"/>
        <v>1.6775005242189138E-4</v>
      </c>
      <c r="O86" s="364">
        <f t="shared" si="110"/>
        <v>1.3388267397434144E-4</v>
      </c>
      <c r="P86" s="211">
        <f t="shared" si="86"/>
        <v>1.3504969410479544E-4</v>
      </c>
      <c r="Q86" s="88">
        <f t="shared" si="86"/>
        <v>1.6775005242189138E-4</v>
      </c>
      <c r="R86" s="88">
        <f t="shared" si="86"/>
        <v>0</v>
      </c>
      <c r="S86" s="88">
        <f t="shared" si="96"/>
        <v>0</v>
      </c>
      <c r="T86" s="88">
        <f t="shared" si="96"/>
        <v>1.6775005242189138E-4</v>
      </c>
      <c r="U86" s="88"/>
      <c r="AA86" s="154"/>
      <c r="AI86" s="29"/>
      <c r="AJ86" s="29"/>
      <c r="AK86" s="29"/>
      <c r="AL86" s="29"/>
      <c r="AN86" s="29"/>
      <c r="AO86" s="29"/>
      <c r="AP86" s="29"/>
      <c r="AQ86" s="29"/>
      <c r="BH86" s="97"/>
      <c r="BI86" s="97"/>
      <c r="BJ86" s="97"/>
      <c r="BK86" s="97"/>
      <c r="BL86" s="97"/>
      <c r="BM86" s="97"/>
      <c r="BN86" s="97"/>
      <c r="BO86" s="97"/>
    </row>
    <row r="87" spans="1:67" x14ac:dyDescent="0.15">
      <c r="A87" s="42" t="s">
        <v>56</v>
      </c>
      <c r="B87" s="53">
        <f t="shared" si="104"/>
        <v>0</v>
      </c>
      <c r="C87" s="53">
        <f t="shared" si="105"/>
        <v>0</v>
      </c>
      <c r="D87" s="53">
        <f t="shared" si="106"/>
        <v>0</v>
      </c>
      <c r="E87" s="53">
        <f t="shared" si="107"/>
        <v>0</v>
      </c>
      <c r="F87" s="53">
        <f t="shared" si="108"/>
        <v>0</v>
      </c>
      <c r="G87" s="204">
        <f t="shared" si="109"/>
        <v>0</v>
      </c>
      <c r="H87" s="204">
        <f t="shared" si="88"/>
        <v>0</v>
      </c>
      <c r="I87" s="204">
        <f t="shared" si="82"/>
        <v>0</v>
      </c>
      <c r="J87" s="204">
        <f t="shared" si="83"/>
        <v>0</v>
      </c>
      <c r="K87" s="204">
        <f t="shared" si="84"/>
        <v>0</v>
      </c>
      <c r="L87" s="204">
        <f t="shared" si="85"/>
        <v>0</v>
      </c>
      <c r="M87" s="204">
        <f t="shared" si="89"/>
        <v>0</v>
      </c>
      <c r="N87" s="204">
        <f t="shared" si="90"/>
        <v>0</v>
      </c>
      <c r="O87" s="364">
        <f t="shared" si="110"/>
        <v>0</v>
      </c>
      <c r="P87" s="211">
        <f t="shared" ref="P87:Q93" si="111">IF(P$53=0,0%,SUMPRODUCT(($B$50:$O$50=P$50)*$B$53:$O$53*$B87:$O87)/P$53)</f>
        <v>0</v>
      </c>
      <c r="Q87" s="88">
        <f t="shared" si="111"/>
        <v>0</v>
      </c>
      <c r="R87" s="88">
        <f t="shared" ref="R87:T93" si="112">IF(R$53=0,0%,SUMPRODUCT(($B$50:$O$50=R$50)*$B$53:$O$53*$B87:$O87)/R$53)</f>
        <v>0</v>
      </c>
      <c r="S87" s="88">
        <f t="shared" si="112"/>
        <v>0</v>
      </c>
      <c r="T87" s="88">
        <f t="shared" si="112"/>
        <v>0</v>
      </c>
      <c r="U87" s="88"/>
      <c r="AA87" s="154"/>
      <c r="AI87" s="29"/>
      <c r="AJ87" s="29"/>
      <c r="AK87" s="29"/>
      <c r="AL87" s="29"/>
      <c r="AN87" s="29"/>
      <c r="AO87" s="29"/>
      <c r="AP87" s="29"/>
      <c r="AQ87" s="29"/>
      <c r="BH87" s="97"/>
      <c r="BI87" s="97"/>
      <c r="BJ87" s="97"/>
      <c r="BK87" s="97"/>
      <c r="BL87" s="97"/>
      <c r="BM87" s="97"/>
      <c r="BN87" s="97"/>
      <c r="BO87" s="97"/>
    </row>
    <row r="88" spans="1:67" x14ac:dyDescent="0.15">
      <c r="A88" s="42" t="s">
        <v>57</v>
      </c>
      <c r="B88" s="53">
        <f t="shared" si="104"/>
        <v>1.048437827636821E-5</v>
      </c>
      <c r="C88" s="53">
        <f t="shared" si="105"/>
        <v>1.048437827636821E-5</v>
      </c>
      <c r="D88" s="53">
        <f t="shared" si="106"/>
        <v>1.048437827636821E-5</v>
      </c>
      <c r="E88" s="53">
        <f t="shared" si="107"/>
        <v>1.048437827636821E-5</v>
      </c>
      <c r="F88" s="53">
        <f t="shared" si="108"/>
        <v>1.048437827636821E-5</v>
      </c>
      <c r="G88" s="204">
        <f t="shared" si="109"/>
        <v>1.048437827636821E-5</v>
      </c>
      <c r="H88" s="204">
        <f t="shared" si="88"/>
        <v>1.048437827636821E-5</v>
      </c>
      <c r="I88" s="204">
        <f t="shared" si="82"/>
        <v>1.048437827636821E-5</v>
      </c>
      <c r="J88" s="204">
        <f t="shared" si="83"/>
        <v>1.048437827636821E-5</v>
      </c>
      <c r="K88" s="204">
        <f t="shared" si="84"/>
        <v>1.048437827636821E-5</v>
      </c>
      <c r="L88" s="204">
        <f t="shared" si="85"/>
        <v>1.048437827636821E-5</v>
      </c>
      <c r="M88" s="204">
        <f t="shared" si="89"/>
        <v>1.048437827636821E-5</v>
      </c>
      <c r="N88" s="204">
        <f t="shared" si="90"/>
        <v>1.048437827636821E-5</v>
      </c>
      <c r="O88" s="364">
        <f t="shared" si="110"/>
        <v>4.1443012760758246E-5</v>
      </c>
      <c r="P88" s="211">
        <f t="shared" si="111"/>
        <v>4.0376223676075946E-5</v>
      </c>
      <c r="Q88" s="88">
        <f t="shared" si="111"/>
        <v>1.048437827636821E-5</v>
      </c>
      <c r="R88" s="88">
        <f t="shared" si="112"/>
        <v>0</v>
      </c>
      <c r="S88" s="88">
        <f t="shared" si="112"/>
        <v>0</v>
      </c>
      <c r="T88" s="88">
        <f t="shared" si="112"/>
        <v>1.048437827636821E-5</v>
      </c>
      <c r="U88" s="88"/>
      <c r="AA88" s="154"/>
      <c r="AI88" s="29"/>
      <c r="AJ88" s="29"/>
      <c r="AK88" s="29"/>
      <c r="AL88" s="29"/>
      <c r="AN88" s="29"/>
      <c r="AO88" s="29"/>
      <c r="AP88" s="29"/>
      <c r="AQ88" s="29"/>
      <c r="BH88" s="97"/>
      <c r="BI88" s="97"/>
      <c r="BJ88" s="97"/>
      <c r="BK88" s="97"/>
      <c r="BL88" s="97"/>
      <c r="BM88" s="97"/>
      <c r="BN88" s="97"/>
      <c r="BO88" s="97"/>
    </row>
    <row r="89" spans="1:67" x14ac:dyDescent="0.15">
      <c r="A89" s="42" t="s">
        <v>58</v>
      </c>
      <c r="B89" s="53">
        <f t="shared" si="104"/>
        <v>9.8553155797861188E-4</v>
      </c>
      <c r="C89" s="53">
        <f t="shared" si="105"/>
        <v>9.8553155797861188E-4</v>
      </c>
      <c r="D89" s="53">
        <f t="shared" si="106"/>
        <v>9.8553155797861188E-4</v>
      </c>
      <c r="E89" s="53">
        <f t="shared" si="107"/>
        <v>9.8553155797861188E-4</v>
      </c>
      <c r="F89" s="53">
        <f t="shared" si="108"/>
        <v>9.8553155797861188E-4</v>
      </c>
      <c r="G89" s="204">
        <f t="shared" si="109"/>
        <v>9.8553155797861188E-4</v>
      </c>
      <c r="H89" s="204">
        <f t="shared" si="88"/>
        <v>9.8553155797861188E-4</v>
      </c>
      <c r="I89" s="204">
        <f t="shared" si="82"/>
        <v>9.8553155797861188E-4</v>
      </c>
      <c r="J89" s="204">
        <f t="shared" si="83"/>
        <v>9.8553155797861188E-4</v>
      </c>
      <c r="K89" s="204">
        <f t="shared" si="84"/>
        <v>9.8553155797861188E-4</v>
      </c>
      <c r="L89" s="204">
        <f t="shared" si="85"/>
        <v>9.8553155797861188E-4</v>
      </c>
      <c r="M89" s="204">
        <f t="shared" si="89"/>
        <v>9.8553155797861188E-4</v>
      </c>
      <c r="N89" s="204">
        <f t="shared" si="90"/>
        <v>9.8553155797861188E-4</v>
      </c>
      <c r="O89" s="364">
        <f t="shared" si="110"/>
        <v>1.3819169310717702E-3</v>
      </c>
      <c r="P89" s="211">
        <f t="shared" si="111"/>
        <v>1.3682580731671453E-3</v>
      </c>
      <c r="Q89" s="88">
        <f t="shared" si="111"/>
        <v>9.8553155797861188E-4</v>
      </c>
      <c r="R89" s="88">
        <f t="shared" si="112"/>
        <v>0</v>
      </c>
      <c r="S89" s="88">
        <f t="shared" si="112"/>
        <v>0</v>
      </c>
      <c r="T89" s="88">
        <f t="shared" si="112"/>
        <v>9.8553155797861188E-4</v>
      </c>
      <c r="U89" s="88"/>
      <c r="AA89" s="154"/>
      <c r="AI89" s="29"/>
      <c r="AJ89" s="29"/>
      <c r="AK89" s="29"/>
      <c r="AL89" s="29"/>
      <c r="AN89" s="29"/>
      <c r="AO89" s="29"/>
      <c r="AP89" s="29"/>
      <c r="AQ89" s="29"/>
      <c r="BH89" s="97"/>
      <c r="BI89" s="97"/>
      <c r="BJ89" s="97"/>
      <c r="BK89" s="97"/>
      <c r="BL89" s="97"/>
      <c r="BM89" s="97"/>
      <c r="BN89" s="97"/>
      <c r="BO89" s="97"/>
    </row>
    <row r="90" spans="1:67" x14ac:dyDescent="0.15">
      <c r="A90" s="72" t="s">
        <v>39</v>
      </c>
      <c r="B90" s="61">
        <f t="shared" si="104"/>
        <v>0</v>
      </c>
      <c r="C90" s="61">
        <f t="shared" si="105"/>
        <v>0</v>
      </c>
      <c r="D90" s="61">
        <f t="shared" si="106"/>
        <v>0</v>
      </c>
      <c r="E90" s="61">
        <f t="shared" si="107"/>
        <v>0</v>
      </c>
      <c r="F90" s="61">
        <f t="shared" si="108"/>
        <v>0</v>
      </c>
      <c r="G90" s="205">
        <f t="shared" si="109"/>
        <v>0</v>
      </c>
      <c r="H90" s="205">
        <f t="shared" si="88"/>
        <v>0</v>
      </c>
      <c r="I90" s="205">
        <f t="shared" si="82"/>
        <v>0</v>
      </c>
      <c r="J90" s="205">
        <f t="shared" si="83"/>
        <v>0</v>
      </c>
      <c r="K90" s="205">
        <f t="shared" si="84"/>
        <v>0</v>
      </c>
      <c r="L90" s="205">
        <f t="shared" si="85"/>
        <v>0</v>
      </c>
      <c r="M90" s="205">
        <f t="shared" si="89"/>
        <v>0</v>
      </c>
      <c r="N90" s="205">
        <f t="shared" si="90"/>
        <v>0</v>
      </c>
      <c r="O90" s="364" t="str">
        <f t="shared" si="110"/>
        <v>0%</v>
      </c>
      <c r="P90" s="211">
        <f t="shared" si="111"/>
        <v>0</v>
      </c>
      <c r="Q90" s="88">
        <f t="shared" si="111"/>
        <v>0</v>
      </c>
      <c r="R90" s="88">
        <f t="shared" si="112"/>
        <v>0</v>
      </c>
      <c r="S90" s="88">
        <f t="shared" si="112"/>
        <v>0</v>
      </c>
      <c r="T90" s="88">
        <f t="shared" si="112"/>
        <v>0</v>
      </c>
      <c r="U90" s="88"/>
      <c r="AA90" s="154"/>
      <c r="AI90" s="29"/>
      <c r="AJ90" s="29"/>
      <c r="AK90" s="29"/>
      <c r="AL90" s="29"/>
      <c r="AN90" s="29"/>
      <c r="AO90" s="29"/>
      <c r="AP90" s="29"/>
      <c r="AQ90" s="29"/>
      <c r="BH90" s="97"/>
      <c r="BI90" s="97"/>
      <c r="BJ90" s="97"/>
      <c r="BK90" s="97"/>
      <c r="BL90" s="97"/>
      <c r="BM90" s="97"/>
      <c r="BN90" s="97"/>
      <c r="BO90" s="97"/>
    </row>
    <row r="91" spans="1:67" x14ac:dyDescent="0.15">
      <c r="A91" s="76" t="s">
        <v>28</v>
      </c>
      <c r="B91" s="93">
        <f t="shared" si="104"/>
        <v>0</v>
      </c>
      <c r="C91" s="93">
        <f t="shared" si="105"/>
        <v>0</v>
      </c>
      <c r="D91" s="93">
        <f t="shared" si="106"/>
        <v>0</v>
      </c>
      <c r="E91" s="93">
        <f t="shared" si="107"/>
        <v>0</v>
      </c>
      <c r="F91" s="93">
        <f t="shared" si="108"/>
        <v>0</v>
      </c>
      <c r="G91" s="206">
        <f t="shared" si="109"/>
        <v>0</v>
      </c>
      <c r="H91" s="206">
        <f t="shared" si="88"/>
        <v>0</v>
      </c>
      <c r="I91" s="206">
        <f t="shared" si="82"/>
        <v>0</v>
      </c>
      <c r="J91" s="206">
        <f t="shared" si="83"/>
        <v>0</v>
      </c>
      <c r="K91" s="206">
        <f t="shared" si="84"/>
        <v>0</v>
      </c>
      <c r="L91" s="206">
        <f t="shared" si="85"/>
        <v>0</v>
      </c>
      <c r="M91" s="206">
        <f t="shared" si="89"/>
        <v>0</v>
      </c>
      <c r="N91" s="206">
        <f t="shared" si="90"/>
        <v>0</v>
      </c>
      <c r="O91" s="364" t="str">
        <f t="shared" si="110"/>
        <v>0%</v>
      </c>
      <c r="P91" s="211">
        <f t="shared" si="111"/>
        <v>0</v>
      </c>
      <c r="Q91" s="88">
        <f t="shared" si="111"/>
        <v>0</v>
      </c>
      <c r="R91" s="88">
        <f t="shared" si="112"/>
        <v>0</v>
      </c>
      <c r="S91" s="88">
        <f t="shared" si="112"/>
        <v>0</v>
      </c>
      <c r="T91" s="88">
        <f t="shared" si="112"/>
        <v>0</v>
      </c>
      <c r="U91" s="88"/>
      <c r="AA91" s="154"/>
      <c r="AI91" s="29"/>
      <c r="AJ91" s="29"/>
      <c r="AK91" s="29"/>
      <c r="AL91" s="29"/>
      <c r="AN91" s="29"/>
      <c r="AO91" s="29"/>
      <c r="AP91" s="29"/>
      <c r="AQ91" s="29"/>
      <c r="BH91" s="97"/>
      <c r="BI91" s="97"/>
      <c r="BJ91" s="97"/>
      <c r="BK91" s="97"/>
      <c r="BL91" s="97"/>
      <c r="BM91" s="97"/>
      <c r="BN91" s="97"/>
      <c r="BO91" s="97"/>
    </row>
    <row r="92" spans="1:67" x14ac:dyDescent="0.15">
      <c r="A92" s="81" t="s">
        <v>478</v>
      </c>
      <c r="B92" s="8">
        <f>F46</f>
        <v>3.5000000000000001E-3</v>
      </c>
      <c r="C92" s="8">
        <f>K46</f>
        <v>0</v>
      </c>
      <c r="D92" s="8">
        <f>P46</f>
        <v>0</v>
      </c>
      <c r="E92" s="8">
        <f>U46</f>
        <v>0</v>
      </c>
      <c r="F92" s="8">
        <f>Z46</f>
        <v>0</v>
      </c>
      <c r="G92" s="201">
        <f>AE46</f>
        <v>0</v>
      </c>
      <c r="H92" s="201">
        <f t="shared" si="88"/>
        <v>0</v>
      </c>
      <c r="I92" s="201">
        <f t="shared" si="82"/>
        <v>0</v>
      </c>
      <c r="J92" s="201">
        <f t="shared" si="83"/>
        <v>0</v>
      </c>
      <c r="K92" s="201">
        <f t="shared" si="84"/>
        <v>0</v>
      </c>
      <c r="L92" s="201">
        <f t="shared" si="85"/>
        <v>0</v>
      </c>
      <c r="M92" s="201">
        <f t="shared" si="89"/>
        <v>0</v>
      </c>
      <c r="N92" s="201">
        <f t="shared" si="90"/>
        <v>0</v>
      </c>
      <c r="O92" s="364" t="str">
        <f t="shared" si="110"/>
        <v>0%</v>
      </c>
      <c r="P92" s="211">
        <f t="shared" si="111"/>
        <v>0</v>
      </c>
      <c r="Q92" s="88">
        <f t="shared" si="111"/>
        <v>0</v>
      </c>
      <c r="R92" s="88">
        <f t="shared" si="112"/>
        <v>0</v>
      </c>
      <c r="S92" s="88">
        <f t="shared" si="112"/>
        <v>0</v>
      </c>
      <c r="T92" s="88">
        <f t="shared" si="112"/>
        <v>0</v>
      </c>
      <c r="U92" s="88"/>
      <c r="AA92" s="154"/>
      <c r="AI92" s="29"/>
      <c r="AJ92" s="29"/>
      <c r="AK92" s="29"/>
      <c r="AL92" s="29"/>
      <c r="AN92" s="29"/>
      <c r="AO92" s="29"/>
      <c r="AP92" s="29"/>
      <c r="AQ92" s="29"/>
      <c r="BH92" s="97"/>
      <c r="BI92" s="97"/>
      <c r="BJ92" s="97"/>
      <c r="BK92" s="97"/>
      <c r="BL92" s="97"/>
      <c r="BM92" s="97"/>
      <c r="BN92" s="97"/>
      <c r="BO92" s="97"/>
    </row>
    <row r="93" spans="1:67" x14ac:dyDescent="0.15">
      <c r="A93" s="81" t="s">
        <v>479</v>
      </c>
      <c r="B93" s="8">
        <f>G46</f>
        <v>0</v>
      </c>
      <c r="C93" s="8">
        <f>L46</f>
        <v>0</v>
      </c>
      <c r="D93" s="8">
        <f>Q46</f>
        <v>0</v>
      </c>
      <c r="E93" s="8">
        <f>V46</f>
        <v>0</v>
      </c>
      <c r="F93" s="8">
        <f>AA46</f>
        <v>0</v>
      </c>
      <c r="G93" s="201">
        <f>AF46</f>
        <v>0</v>
      </c>
      <c r="H93" s="201">
        <f t="shared" si="88"/>
        <v>0</v>
      </c>
      <c r="I93" s="201">
        <f t="shared" si="82"/>
        <v>0</v>
      </c>
      <c r="J93" s="201">
        <f t="shared" si="83"/>
        <v>0</v>
      </c>
      <c r="K93" s="201">
        <f t="shared" si="84"/>
        <v>0</v>
      </c>
      <c r="L93" s="201">
        <f t="shared" si="85"/>
        <v>0</v>
      </c>
      <c r="M93" s="201">
        <f t="shared" si="89"/>
        <v>0</v>
      </c>
      <c r="N93" s="201">
        <f t="shared" si="90"/>
        <v>0</v>
      </c>
      <c r="O93" s="364" t="str">
        <f t="shared" si="110"/>
        <v>0%</v>
      </c>
      <c r="P93" s="211">
        <f t="shared" si="111"/>
        <v>0</v>
      </c>
      <c r="Q93" s="88">
        <f t="shared" si="111"/>
        <v>0</v>
      </c>
      <c r="R93" s="88">
        <f t="shared" si="112"/>
        <v>0</v>
      </c>
      <c r="S93" s="88">
        <f t="shared" si="112"/>
        <v>0</v>
      </c>
      <c r="T93" s="88">
        <f t="shared" si="112"/>
        <v>0</v>
      </c>
      <c r="U93" s="88"/>
      <c r="AA93" s="154"/>
      <c r="AI93" s="29"/>
      <c r="AJ93" s="29"/>
      <c r="AK93" s="29"/>
      <c r="AL93" s="29"/>
      <c r="AN93" s="29"/>
      <c r="AO93" s="29"/>
      <c r="AP93" s="29"/>
      <c r="AQ93" s="29"/>
      <c r="BH93" s="97"/>
      <c r="BI93" s="97"/>
      <c r="BJ93" s="97"/>
      <c r="BK93" s="97"/>
      <c r="BL93" s="97"/>
      <c r="BM93" s="97"/>
      <c r="BN93" s="97"/>
      <c r="BO93" s="97"/>
    </row>
  </sheetData>
  <mergeCells count="33">
    <mergeCell ref="B2:C2"/>
    <mergeCell ref="E2:M2"/>
    <mergeCell ref="D2:D3"/>
    <mergeCell ref="E4:I4"/>
    <mergeCell ref="J4:N4"/>
    <mergeCell ref="E3:I3"/>
    <mergeCell ref="J3:N3"/>
    <mergeCell ref="O3:S3"/>
    <mergeCell ref="T3:X3"/>
    <mergeCell ref="Y3:AC3"/>
    <mergeCell ref="AD3:AH3"/>
    <mergeCell ref="A49:O49"/>
    <mergeCell ref="P49:U49"/>
    <mergeCell ref="A48:K48"/>
    <mergeCell ref="O4:S4"/>
    <mergeCell ref="T4:X4"/>
    <mergeCell ref="W49:X49"/>
    <mergeCell ref="AI3:AM3"/>
    <mergeCell ref="AN3:AR3"/>
    <mergeCell ref="AS3:AW3"/>
    <mergeCell ref="AX3:BB3"/>
    <mergeCell ref="Y4:AC4"/>
    <mergeCell ref="AD4:AH4"/>
    <mergeCell ref="AI4:AM4"/>
    <mergeCell ref="AN4:AR4"/>
    <mergeCell ref="AS4:AW4"/>
    <mergeCell ref="AX4:BB4"/>
    <mergeCell ref="BC4:BG4"/>
    <mergeCell ref="BH3:BL3"/>
    <mergeCell ref="BH4:BL4"/>
    <mergeCell ref="BM3:BQ3"/>
    <mergeCell ref="BM4:BQ4"/>
    <mergeCell ref="BC3:BG3"/>
  </mergeCells>
  <phoneticPr fontId="2" type="noConversion"/>
  <conditionalFormatting sqref="H21:I21">
    <cfRule type="cellIs" dxfId="9386" priority="616" operator="lessThan">
      <formula>#REF!</formula>
    </cfRule>
  </conditionalFormatting>
  <conditionalFormatting sqref="H9:I9">
    <cfRule type="cellIs" dxfId="9385" priority="618" operator="lessThan">
      <formula>#REF!</formula>
    </cfRule>
    <cfRule type="cellIs" dxfId="9384" priority="619" operator="greaterThan">
      <formula>#REF!</formula>
    </cfRule>
  </conditionalFormatting>
  <conditionalFormatting sqref="H10:I10">
    <cfRule type="cellIs" dxfId="9383" priority="617" operator="lessThan">
      <formula>#REF!</formula>
    </cfRule>
  </conditionalFormatting>
  <conditionalFormatting sqref="H11:I11">
    <cfRule type="cellIs" dxfId="9382" priority="615" operator="lessThan">
      <formula>#REF!</formula>
    </cfRule>
  </conditionalFormatting>
  <conditionalFormatting sqref="H12:I12">
    <cfRule type="cellIs" dxfId="9381" priority="614" operator="lessThan">
      <formula>#REF!</formula>
    </cfRule>
  </conditionalFormatting>
  <conditionalFormatting sqref="O13">
    <cfRule type="cellIs" dxfId="9380" priority="613" operator="greaterThan">
      <formula>#REF!</formula>
    </cfRule>
  </conditionalFormatting>
  <conditionalFormatting sqref="H20:I20">
    <cfRule type="cellIs" dxfId="9379" priority="620" operator="lessThan">
      <formula>#REF!</formula>
    </cfRule>
    <cfRule type="cellIs" dxfId="9378" priority="621" operator="lessThan">
      <formula>#REF!</formula>
    </cfRule>
  </conditionalFormatting>
  <conditionalFormatting sqref="M21">
    <cfRule type="cellIs" dxfId="9377" priority="610" operator="lessThan">
      <formula>#REF!</formula>
    </cfRule>
  </conditionalFormatting>
  <conditionalFormatting sqref="M11:N11">
    <cfRule type="cellIs" dxfId="9376" priority="609" operator="lessThan">
      <formula>#REF!</formula>
    </cfRule>
  </conditionalFormatting>
  <conditionalFormatting sqref="M12:N12">
    <cfRule type="cellIs" dxfId="9375" priority="608" operator="lessThan">
      <formula>#REF!</formula>
    </cfRule>
  </conditionalFormatting>
  <conditionalFormatting sqref="J19:L19">
    <cfRule type="cellIs" dxfId="9374" priority="607" operator="greaterThan">
      <formula>#REF!</formula>
    </cfRule>
  </conditionalFormatting>
  <conditionalFormatting sqref="M20">
    <cfRule type="cellIs" dxfId="9373" priority="611" operator="lessThan">
      <formula>#REF!</formula>
    </cfRule>
    <cfRule type="cellIs" dxfId="9372" priority="612" operator="lessThan">
      <formula>#REF!</formula>
    </cfRule>
  </conditionalFormatting>
  <conditionalFormatting sqref="L13">
    <cfRule type="cellIs" dxfId="9371" priority="601" operator="greaterThan">
      <formula>#REF!</formula>
    </cfRule>
  </conditionalFormatting>
  <conditionalFormatting sqref="L17">
    <cfRule type="cellIs" dxfId="9370" priority="603" operator="greaterThan">
      <formula>#REF!</formula>
    </cfRule>
  </conditionalFormatting>
  <conditionalFormatting sqref="H30:I30">
    <cfRule type="cellIs" dxfId="9369" priority="597" operator="lessThan">
      <formula>#REF!</formula>
    </cfRule>
  </conditionalFormatting>
  <conditionalFormatting sqref="H29:I29">
    <cfRule type="cellIs" dxfId="9368" priority="598" operator="lessThan">
      <formula>#REF!</formula>
    </cfRule>
    <cfRule type="cellIs" dxfId="9367" priority="599" operator="lessThan">
      <formula>#REF!</formula>
    </cfRule>
  </conditionalFormatting>
  <conditionalFormatting sqref="M30">
    <cfRule type="cellIs" dxfId="9366" priority="594" operator="lessThan">
      <formula>#REF!</formula>
    </cfRule>
  </conditionalFormatting>
  <conditionalFormatting sqref="M29">
    <cfRule type="cellIs" dxfId="9365" priority="595" operator="lessThan">
      <formula>#REF!</formula>
    </cfRule>
    <cfRule type="cellIs" dxfId="9364" priority="596" operator="lessThan">
      <formula>#REF!</formula>
    </cfRule>
  </conditionalFormatting>
  <conditionalFormatting sqref="H39:I39">
    <cfRule type="cellIs" dxfId="9363" priority="591" operator="lessThan">
      <formula>#REF!</formula>
    </cfRule>
  </conditionalFormatting>
  <conditionalFormatting sqref="H38:I38">
    <cfRule type="cellIs" dxfId="9362" priority="592" operator="lessThan">
      <formula>#REF!</formula>
    </cfRule>
    <cfRule type="cellIs" dxfId="9361" priority="593" operator="lessThan">
      <formula>#REF!</formula>
    </cfRule>
  </conditionalFormatting>
  <conditionalFormatting sqref="M39">
    <cfRule type="cellIs" dxfId="9360" priority="588" operator="lessThan">
      <formula>#REF!</formula>
    </cfRule>
  </conditionalFormatting>
  <conditionalFormatting sqref="R21">
    <cfRule type="cellIs" dxfId="9359" priority="585" operator="lessThan">
      <formula>#REF!</formula>
    </cfRule>
  </conditionalFormatting>
  <conditionalFormatting sqref="R11:S11">
    <cfRule type="cellIs" dxfId="9358" priority="584" operator="lessThan">
      <formula>#REF!</formula>
    </cfRule>
  </conditionalFormatting>
  <conditionalFormatting sqref="R12:S12">
    <cfRule type="cellIs" dxfId="9357" priority="583" operator="lessThan">
      <formula>#REF!</formula>
    </cfRule>
  </conditionalFormatting>
  <conditionalFormatting sqref="R20">
    <cfRule type="cellIs" dxfId="9356" priority="586" operator="lessThan">
      <formula>#REF!</formula>
    </cfRule>
    <cfRule type="cellIs" dxfId="9355" priority="587" operator="lessThan">
      <formula>#REF!</formula>
    </cfRule>
  </conditionalFormatting>
  <conditionalFormatting sqref="R30">
    <cfRule type="cellIs" dxfId="9354" priority="580" operator="lessThan">
      <formula>#REF!</formula>
    </cfRule>
  </conditionalFormatting>
  <conditionalFormatting sqref="R29">
    <cfRule type="cellIs" dxfId="9353" priority="581" operator="lessThan">
      <formula>#REF!</formula>
    </cfRule>
    <cfRule type="cellIs" dxfId="9352" priority="582" operator="lessThan">
      <formula>#REF!</formula>
    </cfRule>
  </conditionalFormatting>
  <conditionalFormatting sqref="R39">
    <cfRule type="cellIs" dxfId="9351" priority="577" operator="lessThan">
      <formula>#REF!</formula>
    </cfRule>
  </conditionalFormatting>
  <conditionalFormatting sqref="M9:N9">
    <cfRule type="cellIs" dxfId="9350" priority="575" operator="lessThan">
      <formula>#REF!</formula>
    </cfRule>
    <cfRule type="cellIs" dxfId="9349" priority="576" operator="greaterThan">
      <formula>#REF!</formula>
    </cfRule>
  </conditionalFormatting>
  <conditionalFormatting sqref="R9:S9">
    <cfRule type="cellIs" dxfId="9348" priority="572" operator="lessThan">
      <formula>#REF!</formula>
    </cfRule>
    <cfRule type="cellIs" dxfId="9347" priority="573" operator="greaterThan">
      <formula>#REF!</formula>
    </cfRule>
  </conditionalFormatting>
  <conditionalFormatting sqref="T19 T17">
    <cfRule type="cellIs" dxfId="9346" priority="570" operator="greaterThan">
      <formula>#REF!</formula>
    </cfRule>
  </conditionalFormatting>
  <conditionalFormatting sqref="W21">
    <cfRule type="cellIs" dxfId="9345" priority="567" operator="lessThan">
      <formula>#REF!</formula>
    </cfRule>
  </conditionalFormatting>
  <conditionalFormatting sqref="W11:X11">
    <cfRule type="cellIs" dxfId="9344" priority="566" operator="lessThan">
      <formula>#REF!</formula>
    </cfRule>
  </conditionalFormatting>
  <conditionalFormatting sqref="W12:X12">
    <cfRule type="cellIs" dxfId="9343" priority="565" operator="lessThan">
      <formula>#REF!</formula>
    </cfRule>
  </conditionalFormatting>
  <conditionalFormatting sqref="W20">
    <cfRule type="cellIs" dxfId="9342" priority="568" operator="lessThan">
      <formula>#REF!</formula>
    </cfRule>
    <cfRule type="cellIs" dxfId="9341" priority="569" operator="lessThan">
      <formula>#REF!</formula>
    </cfRule>
  </conditionalFormatting>
  <conditionalFormatting sqref="W30">
    <cfRule type="cellIs" dxfId="9340" priority="562" operator="lessThan">
      <formula>#REF!</formula>
    </cfRule>
  </conditionalFormatting>
  <conditionalFormatting sqref="W29">
    <cfRule type="cellIs" dxfId="9339" priority="563" operator="lessThan">
      <formula>#REF!</formula>
    </cfRule>
    <cfRule type="cellIs" dxfId="9338" priority="564" operator="lessThan">
      <formula>#REF!</formula>
    </cfRule>
  </conditionalFormatting>
  <conditionalFormatting sqref="W39">
    <cfRule type="cellIs" dxfId="9337" priority="559" operator="lessThan">
      <formula>#REF!</formula>
    </cfRule>
  </conditionalFormatting>
  <conditionalFormatting sqref="W9:X9">
    <cfRule type="cellIs" dxfId="9336" priority="557" operator="lessThan">
      <formula>#REF!</formula>
    </cfRule>
    <cfRule type="cellIs" dxfId="9335" priority="558" operator="greaterThan">
      <formula>#REF!</formula>
    </cfRule>
  </conditionalFormatting>
  <conditionalFormatting sqref="Y19 Y13:Y15 Y17">
    <cfRule type="cellIs" dxfId="9334" priority="555" operator="greaterThan">
      <formula>#REF!</formula>
    </cfRule>
  </conditionalFormatting>
  <conditionalFormatting sqref="AB21">
    <cfRule type="cellIs" dxfId="9333" priority="552" operator="lessThan">
      <formula>#REF!</formula>
    </cfRule>
  </conditionalFormatting>
  <conditionalFormatting sqref="AB11:AC11">
    <cfRule type="cellIs" dxfId="9332" priority="551" operator="lessThan">
      <formula>#REF!</formula>
    </cfRule>
  </conditionalFormatting>
  <conditionalFormatting sqref="AB12:AC12">
    <cfRule type="cellIs" dxfId="9331" priority="550" operator="lessThan">
      <formula>#REF!</formula>
    </cfRule>
  </conditionalFormatting>
  <conditionalFormatting sqref="AB20">
    <cfRule type="cellIs" dxfId="9330" priority="553" operator="lessThan">
      <formula>#REF!</formula>
    </cfRule>
    <cfRule type="cellIs" dxfId="9329" priority="554" operator="lessThan">
      <formula>#REF!</formula>
    </cfRule>
  </conditionalFormatting>
  <conditionalFormatting sqref="AB30">
    <cfRule type="cellIs" dxfId="9328" priority="547" operator="lessThan">
      <formula>#REF!</formula>
    </cfRule>
  </conditionalFormatting>
  <conditionalFormatting sqref="AB29">
    <cfRule type="cellIs" dxfId="9327" priority="548" operator="lessThan">
      <formula>#REF!</formula>
    </cfRule>
    <cfRule type="cellIs" dxfId="9326" priority="549" operator="lessThan">
      <formula>#REF!</formula>
    </cfRule>
  </conditionalFormatting>
  <conditionalFormatting sqref="AB39">
    <cfRule type="cellIs" dxfId="9325" priority="544" operator="lessThan">
      <formula>#REF!</formula>
    </cfRule>
  </conditionalFormatting>
  <conditionalFormatting sqref="AB9:AC9">
    <cfRule type="cellIs" dxfId="9324" priority="542" operator="lessThan">
      <formula>#REF!</formula>
    </cfRule>
    <cfRule type="cellIs" dxfId="9323" priority="543" operator="greaterThan">
      <formula>#REF!</formula>
    </cfRule>
  </conditionalFormatting>
  <conditionalFormatting sqref="AD19 AD13:AD15 AD17">
    <cfRule type="cellIs" dxfId="9322" priority="540" operator="greaterThan">
      <formula>#REF!</formula>
    </cfRule>
  </conditionalFormatting>
  <conditionalFormatting sqref="AG21">
    <cfRule type="cellIs" dxfId="9321" priority="537" operator="lessThan">
      <formula>#REF!</formula>
    </cfRule>
  </conditionalFormatting>
  <conditionalFormatting sqref="AG11:AH11">
    <cfRule type="cellIs" dxfId="9320" priority="536" operator="lessThan">
      <formula>#REF!</formula>
    </cfRule>
  </conditionalFormatting>
  <conditionalFormatting sqref="AG12:AH12">
    <cfRule type="cellIs" dxfId="9319" priority="535" operator="lessThan">
      <formula>#REF!</formula>
    </cfRule>
  </conditionalFormatting>
  <conditionalFormatting sqref="AG20">
    <cfRule type="cellIs" dxfId="9318" priority="538" operator="lessThan">
      <formula>#REF!</formula>
    </cfRule>
    <cfRule type="cellIs" dxfId="9317" priority="539" operator="lessThan">
      <formula>#REF!</formula>
    </cfRule>
  </conditionalFormatting>
  <conditionalFormatting sqref="AG30">
    <cfRule type="cellIs" dxfId="9316" priority="532" operator="lessThan">
      <formula>#REF!</formula>
    </cfRule>
  </conditionalFormatting>
  <conditionalFormatting sqref="AG29">
    <cfRule type="cellIs" dxfId="9315" priority="533" operator="lessThan">
      <formula>#REF!</formula>
    </cfRule>
    <cfRule type="cellIs" dxfId="9314" priority="534" operator="lessThan">
      <formula>#REF!</formula>
    </cfRule>
  </conditionalFormatting>
  <conditionalFormatting sqref="AG39">
    <cfRule type="cellIs" dxfId="9313" priority="529" operator="lessThan">
      <formula>#REF!</formula>
    </cfRule>
  </conditionalFormatting>
  <conditionalFormatting sqref="AG9:AH9">
    <cfRule type="cellIs" dxfId="9312" priority="527" operator="lessThan">
      <formula>#REF!</formula>
    </cfRule>
    <cfRule type="cellIs" dxfId="9311" priority="528" operator="greaterThan">
      <formula>#REF!</formula>
    </cfRule>
  </conditionalFormatting>
  <conditionalFormatting sqref="P13:Q13">
    <cfRule type="cellIs" dxfId="9310" priority="518" operator="greaterThan">
      <formula>#REF!</formula>
    </cfRule>
  </conditionalFormatting>
  <conditionalFormatting sqref="U19:V19">
    <cfRule type="cellIs" dxfId="9309" priority="515" operator="greaterThan">
      <formula>#REF!</formula>
    </cfRule>
  </conditionalFormatting>
  <conditionalFormatting sqref="V14:V15">
    <cfRule type="cellIs" dxfId="9308" priority="513" operator="greaterThan">
      <formula>#REF!</formula>
    </cfRule>
  </conditionalFormatting>
  <conditionalFormatting sqref="V13">
    <cfRule type="cellIs" dxfId="9307" priority="512" operator="greaterThan">
      <formula>#REF!</formula>
    </cfRule>
  </conditionalFormatting>
  <conditionalFormatting sqref="U17:V17">
    <cfRule type="cellIs" dxfId="9306" priority="514" operator="greaterThan">
      <formula>#REF!</formula>
    </cfRule>
  </conditionalFormatting>
  <conditionalFormatting sqref="Z17:AA17">
    <cfRule type="cellIs" dxfId="9305" priority="508" operator="greaterThan">
      <formula>#REF!</formula>
    </cfRule>
  </conditionalFormatting>
  <conditionalFormatting sqref="Z14">
    <cfRule type="cellIs" dxfId="9304" priority="504" operator="greaterThan">
      <formula>#REF!</formula>
    </cfRule>
  </conditionalFormatting>
  <conditionalFormatting sqref="Z19:AA19">
    <cfRule type="cellIs" dxfId="9303" priority="509" operator="greaterThan">
      <formula>#REF!</formula>
    </cfRule>
  </conditionalFormatting>
  <conditionalFormatting sqref="AA14:AA15">
    <cfRule type="cellIs" dxfId="9302" priority="507" operator="greaterThan">
      <formula>#REF!</formula>
    </cfRule>
  </conditionalFormatting>
  <conditionalFormatting sqref="Z13:AA13">
    <cfRule type="cellIs" dxfId="9301" priority="506" operator="greaterThan">
      <formula>#REF!</formula>
    </cfRule>
  </conditionalFormatting>
  <conditionalFormatting sqref="Z15">
    <cfRule type="cellIs" dxfId="9300" priority="505" operator="greaterThan">
      <formula>#REF!</formula>
    </cfRule>
  </conditionalFormatting>
  <conditionalFormatting sqref="AE19:AF19">
    <cfRule type="cellIs" dxfId="9299" priority="503" operator="greaterThan">
      <formula>#REF!</formula>
    </cfRule>
  </conditionalFormatting>
  <conditionalFormatting sqref="AF14:AF15">
    <cfRule type="cellIs" dxfId="9298" priority="501" operator="greaterThan">
      <formula>#REF!</formula>
    </cfRule>
  </conditionalFormatting>
  <conditionalFormatting sqref="AE13:AF13">
    <cfRule type="cellIs" dxfId="9297" priority="500" operator="greaterThan">
      <formula>#REF!</formula>
    </cfRule>
  </conditionalFormatting>
  <conditionalFormatting sqref="AE17:AF17">
    <cfRule type="cellIs" dxfId="9296" priority="502" operator="greaterThan">
      <formula>#REF!</formula>
    </cfRule>
  </conditionalFormatting>
  <conditionalFormatting sqref="AE15">
    <cfRule type="cellIs" dxfId="9295" priority="499" operator="greaterThan">
      <formula>#REF!</formula>
    </cfRule>
  </conditionalFormatting>
  <conditionalFormatting sqref="AE14">
    <cfRule type="cellIs" dxfId="9294" priority="498" operator="greaterThan">
      <formula>#REF!</formula>
    </cfRule>
  </conditionalFormatting>
  <conditionalFormatting sqref="L14:L15">
    <cfRule type="cellIs" dxfId="9293" priority="487" operator="greaterThan">
      <formula>#REF!</formula>
    </cfRule>
  </conditionalFormatting>
  <conditionalFormatting sqref="G17">
    <cfRule type="cellIs" dxfId="9292" priority="477" operator="greaterThan">
      <formula>#REF!</formula>
    </cfRule>
  </conditionalFormatting>
  <conditionalFormatting sqref="G13">
    <cfRule type="cellIs" dxfId="9291" priority="476" operator="greaterThan">
      <formula>#REF!</formula>
    </cfRule>
  </conditionalFormatting>
  <conditionalFormatting sqref="G14:G15">
    <cfRule type="cellIs" dxfId="9290" priority="474" operator="greaterThan">
      <formula>#REF!</formula>
    </cfRule>
  </conditionalFormatting>
  <conditionalFormatting sqref="J17:K17">
    <cfRule type="cellIs" dxfId="9289" priority="470" operator="greaterThan">
      <formula>#REF!</formula>
    </cfRule>
  </conditionalFormatting>
  <conditionalFormatting sqref="K15">
    <cfRule type="cellIs" dxfId="9288" priority="468" operator="greaterThan">
      <formula>#REF!</formula>
    </cfRule>
  </conditionalFormatting>
  <conditionalFormatting sqref="J15">
    <cfRule type="cellIs" dxfId="9287" priority="466" operator="greaterThan">
      <formula>#REF!</formula>
    </cfRule>
  </conditionalFormatting>
  <conditionalFormatting sqref="M38">
    <cfRule type="cellIs" dxfId="9286" priority="462" operator="lessThan">
      <formula>#REF!</formula>
    </cfRule>
    <cfRule type="cellIs" dxfId="9285" priority="463" operator="lessThan">
      <formula>#REF!</formula>
    </cfRule>
  </conditionalFormatting>
  <conditionalFormatting sqref="R38">
    <cfRule type="cellIs" dxfId="9284" priority="460" operator="lessThan">
      <formula>#REF!</formula>
    </cfRule>
    <cfRule type="cellIs" dxfId="9283" priority="461" operator="lessThan">
      <formula>#REF!</formula>
    </cfRule>
  </conditionalFormatting>
  <conditionalFormatting sqref="W38">
    <cfRule type="cellIs" dxfId="9282" priority="458" operator="lessThan">
      <formula>#REF!</formula>
    </cfRule>
    <cfRule type="cellIs" dxfId="9281" priority="459" operator="lessThan">
      <formula>#REF!</formula>
    </cfRule>
  </conditionalFormatting>
  <conditionalFormatting sqref="AB38">
    <cfRule type="cellIs" dxfId="9280" priority="456" operator="lessThan">
      <formula>#REF!</formula>
    </cfRule>
    <cfRule type="cellIs" dxfId="9279" priority="457" operator="lessThan">
      <formula>#REF!</formula>
    </cfRule>
  </conditionalFormatting>
  <conditionalFormatting sqref="AG38">
    <cfRule type="cellIs" dxfId="9278" priority="454" operator="lessThan">
      <formula>#REF!</formula>
    </cfRule>
    <cfRule type="cellIs" dxfId="9277" priority="455" operator="lessThan">
      <formula>#REF!</formula>
    </cfRule>
  </conditionalFormatting>
  <conditionalFormatting sqref="N10">
    <cfRule type="cellIs" dxfId="9276" priority="453" operator="lessThan">
      <formula>#REF!</formula>
    </cfRule>
  </conditionalFormatting>
  <conditionalFormatting sqref="S10">
    <cfRule type="cellIs" dxfId="9275" priority="452" operator="lessThan">
      <formula>#REF!</formula>
    </cfRule>
  </conditionalFormatting>
  <conditionalFormatting sqref="X10">
    <cfRule type="cellIs" dxfId="9274" priority="451" operator="lessThan">
      <formula>#REF!</formula>
    </cfRule>
  </conditionalFormatting>
  <conditionalFormatting sqref="AC10">
    <cfRule type="cellIs" dxfId="9273" priority="450" operator="lessThan">
      <formula>#REF!</formula>
    </cfRule>
  </conditionalFormatting>
  <conditionalFormatting sqref="AH10">
    <cfRule type="cellIs" dxfId="9272" priority="449" operator="lessThan">
      <formula>#REF!</formula>
    </cfRule>
  </conditionalFormatting>
  <conditionalFormatting sqref="AI19 AI13:AI15 AI17">
    <cfRule type="cellIs" dxfId="9271" priority="448" operator="greaterThan">
      <formula>#REF!</formula>
    </cfRule>
  </conditionalFormatting>
  <conditionalFormatting sqref="AL21">
    <cfRule type="cellIs" dxfId="9270" priority="445" operator="lessThan">
      <formula>#REF!</formula>
    </cfRule>
  </conditionalFormatting>
  <conditionalFormatting sqref="AL11:AM11">
    <cfRule type="cellIs" dxfId="9269" priority="444" operator="lessThan">
      <formula>#REF!</formula>
    </cfRule>
  </conditionalFormatting>
  <conditionalFormatting sqref="AL12:AM12">
    <cfRule type="cellIs" dxfId="9268" priority="443" operator="lessThan">
      <formula>#REF!</formula>
    </cfRule>
  </conditionalFormatting>
  <conditionalFormatting sqref="AL20">
    <cfRule type="cellIs" dxfId="9267" priority="446" operator="lessThan">
      <formula>#REF!</formula>
    </cfRule>
    <cfRule type="cellIs" dxfId="9266" priority="447" operator="lessThan">
      <formula>#REF!</formula>
    </cfRule>
  </conditionalFormatting>
  <conditionalFormatting sqref="AL30">
    <cfRule type="cellIs" dxfId="9265" priority="440" operator="lessThan">
      <formula>#REF!</formula>
    </cfRule>
  </conditionalFormatting>
  <conditionalFormatting sqref="AL29">
    <cfRule type="cellIs" dxfId="9264" priority="441" operator="lessThan">
      <formula>#REF!</formula>
    </cfRule>
    <cfRule type="cellIs" dxfId="9263" priority="442" operator="lessThan">
      <formula>#REF!</formula>
    </cfRule>
  </conditionalFormatting>
  <conditionalFormatting sqref="AL39">
    <cfRule type="cellIs" dxfId="9262" priority="439" operator="lessThan">
      <formula>#REF!</formula>
    </cfRule>
  </conditionalFormatting>
  <conditionalFormatting sqref="AL9:AM9">
    <cfRule type="cellIs" dxfId="9261" priority="437" operator="lessThan">
      <formula>#REF!</formula>
    </cfRule>
    <cfRule type="cellIs" dxfId="9260" priority="438" operator="greaterThan">
      <formula>#REF!</formula>
    </cfRule>
  </conditionalFormatting>
  <conditionalFormatting sqref="AJ19:AK19">
    <cfRule type="cellIs" dxfId="9259" priority="436" operator="greaterThan">
      <formula>#REF!</formula>
    </cfRule>
  </conditionalFormatting>
  <conditionalFormatting sqref="AK14:AK15">
    <cfRule type="cellIs" dxfId="9258" priority="434" operator="greaterThan">
      <formula>#REF!</formula>
    </cfRule>
  </conditionalFormatting>
  <conditionalFormatting sqref="AJ13:AK13">
    <cfRule type="cellIs" dxfId="9257" priority="433" operator="greaterThan">
      <formula>#REF!</formula>
    </cfRule>
  </conditionalFormatting>
  <conditionalFormatting sqref="AJ17:AK17">
    <cfRule type="cellIs" dxfId="9256" priority="435" operator="greaterThan">
      <formula>#REF!</formula>
    </cfRule>
  </conditionalFormatting>
  <conditionalFormatting sqref="AJ15">
    <cfRule type="cellIs" dxfId="9255" priority="432" operator="greaterThan">
      <formula>#REF!</formula>
    </cfRule>
  </conditionalFormatting>
  <conditionalFormatting sqref="AJ14">
    <cfRule type="cellIs" dxfId="9254" priority="431" operator="greaterThan">
      <formula>#REF!</formula>
    </cfRule>
  </conditionalFormatting>
  <conditionalFormatting sqref="AL38">
    <cfRule type="cellIs" dxfId="9253" priority="429" operator="lessThan">
      <formula>#REF!</formula>
    </cfRule>
    <cfRule type="cellIs" dxfId="9252" priority="430" operator="lessThan">
      <formula>#REF!</formula>
    </cfRule>
  </conditionalFormatting>
  <conditionalFormatting sqref="AM10">
    <cfRule type="cellIs" dxfId="9251" priority="428" operator="lessThan">
      <formula>#REF!</formula>
    </cfRule>
  </conditionalFormatting>
  <conditionalFormatting sqref="AN19 AN13:AN15 AN17">
    <cfRule type="cellIs" dxfId="9250" priority="427" operator="greaterThan">
      <formula>#REF!</formula>
    </cfRule>
  </conditionalFormatting>
  <conditionalFormatting sqref="AQ21">
    <cfRule type="cellIs" dxfId="9249" priority="424" operator="lessThan">
      <formula>#REF!</formula>
    </cfRule>
  </conditionalFormatting>
  <conditionalFormatting sqref="AQ11:AR11">
    <cfRule type="cellIs" dxfId="9248" priority="423" operator="lessThan">
      <formula>#REF!</formula>
    </cfRule>
  </conditionalFormatting>
  <conditionalFormatting sqref="AQ12:AR12">
    <cfRule type="cellIs" dxfId="9247" priority="422" operator="lessThan">
      <formula>#REF!</formula>
    </cfRule>
  </conditionalFormatting>
  <conditionalFormatting sqref="AQ20">
    <cfRule type="cellIs" dxfId="9246" priority="425" operator="lessThan">
      <formula>#REF!</formula>
    </cfRule>
    <cfRule type="cellIs" dxfId="9245" priority="426" operator="lessThan">
      <formula>#REF!</formula>
    </cfRule>
  </conditionalFormatting>
  <conditionalFormatting sqref="AQ30">
    <cfRule type="cellIs" dxfId="9244" priority="419" operator="lessThan">
      <formula>#REF!</formula>
    </cfRule>
  </conditionalFormatting>
  <conditionalFormatting sqref="AQ29">
    <cfRule type="cellIs" dxfId="9243" priority="420" operator="lessThan">
      <formula>#REF!</formula>
    </cfRule>
    <cfRule type="cellIs" dxfId="9242" priority="421" operator="lessThan">
      <formula>#REF!</formula>
    </cfRule>
  </conditionalFormatting>
  <conditionalFormatting sqref="AQ39">
    <cfRule type="cellIs" dxfId="9241" priority="418" operator="lessThan">
      <formula>#REF!</formula>
    </cfRule>
  </conditionalFormatting>
  <conditionalFormatting sqref="AQ9:AR9">
    <cfRule type="cellIs" dxfId="9240" priority="416" operator="lessThan">
      <formula>#REF!</formula>
    </cfRule>
    <cfRule type="cellIs" dxfId="9239" priority="417" operator="greaterThan">
      <formula>#REF!</formula>
    </cfRule>
  </conditionalFormatting>
  <conditionalFormatting sqref="AO19:AP19">
    <cfRule type="cellIs" dxfId="9238" priority="415" operator="greaterThan">
      <formula>#REF!</formula>
    </cfRule>
  </conditionalFormatting>
  <conditionalFormatting sqref="AP14:AP15">
    <cfRule type="cellIs" dxfId="9237" priority="413" operator="greaterThan">
      <formula>#REF!</formula>
    </cfRule>
  </conditionalFormatting>
  <conditionalFormatting sqref="AO13:AP13">
    <cfRule type="cellIs" dxfId="9236" priority="412" operator="greaterThan">
      <formula>#REF!</formula>
    </cfRule>
  </conditionalFormatting>
  <conditionalFormatting sqref="AO17:AP17">
    <cfRule type="cellIs" dxfId="9235" priority="414" operator="greaterThan">
      <formula>#REF!</formula>
    </cfRule>
  </conditionalFormatting>
  <conditionalFormatting sqref="AO15">
    <cfRule type="cellIs" dxfId="9234" priority="411" operator="greaterThan">
      <formula>#REF!</formula>
    </cfRule>
  </conditionalFormatting>
  <conditionalFormatting sqref="AO14">
    <cfRule type="cellIs" dxfId="9233" priority="410" operator="greaterThan">
      <formula>#REF!</formula>
    </cfRule>
  </conditionalFormatting>
  <conditionalFormatting sqref="AQ38">
    <cfRule type="cellIs" dxfId="9232" priority="408" operator="lessThan">
      <formula>#REF!</formula>
    </cfRule>
    <cfRule type="cellIs" dxfId="9231" priority="409" operator="lessThan">
      <formula>#REF!</formula>
    </cfRule>
  </conditionalFormatting>
  <conditionalFormatting sqref="AR10">
    <cfRule type="cellIs" dxfId="9230" priority="407" operator="lessThan">
      <formula>#REF!</formula>
    </cfRule>
  </conditionalFormatting>
  <conditionalFormatting sqref="AS19 AS13:AS15 AS17">
    <cfRule type="cellIs" dxfId="9229" priority="406" operator="greaterThan">
      <formula>#REF!</formula>
    </cfRule>
  </conditionalFormatting>
  <conditionalFormatting sqref="AV21">
    <cfRule type="cellIs" dxfId="9228" priority="403" operator="lessThan">
      <formula>#REF!</formula>
    </cfRule>
  </conditionalFormatting>
  <conditionalFormatting sqref="AV11:AW11">
    <cfRule type="cellIs" dxfId="9227" priority="402" operator="lessThan">
      <formula>#REF!</formula>
    </cfRule>
  </conditionalFormatting>
  <conditionalFormatting sqref="AV12:AW12">
    <cfRule type="cellIs" dxfId="9226" priority="401" operator="lessThan">
      <formula>#REF!</formula>
    </cfRule>
  </conditionalFormatting>
  <conditionalFormatting sqref="AV20">
    <cfRule type="cellIs" dxfId="9225" priority="404" operator="lessThan">
      <formula>#REF!</formula>
    </cfRule>
    <cfRule type="cellIs" dxfId="9224" priority="405" operator="lessThan">
      <formula>#REF!</formula>
    </cfRule>
  </conditionalFormatting>
  <conditionalFormatting sqref="AV30">
    <cfRule type="cellIs" dxfId="9223" priority="398" operator="lessThan">
      <formula>#REF!</formula>
    </cfRule>
  </conditionalFormatting>
  <conditionalFormatting sqref="AV29">
    <cfRule type="cellIs" dxfId="9222" priority="399" operator="lessThan">
      <formula>#REF!</formula>
    </cfRule>
    <cfRule type="cellIs" dxfId="9221" priority="400" operator="lessThan">
      <formula>#REF!</formula>
    </cfRule>
  </conditionalFormatting>
  <conditionalFormatting sqref="AV39">
    <cfRule type="cellIs" dxfId="9220" priority="397" operator="lessThan">
      <formula>#REF!</formula>
    </cfRule>
  </conditionalFormatting>
  <conditionalFormatting sqref="AV9:AW9">
    <cfRule type="cellIs" dxfId="9219" priority="395" operator="lessThan">
      <formula>#REF!</formula>
    </cfRule>
    <cfRule type="cellIs" dxfId="9218" priority="396" operator="greaterThan">
      <formula>#REF!</formula>
    </cfRule>
  </conditionalFormatting>
  <conditionalFormatting sqref="AT19:AU19">
    <cfRule type="cellIs" dxfId="9217" priority="394" operator="greaterThan">
      <formula>#REF!</formula>
    </cfRule>
  </conditionalFormatting>
  <conditionalFormatting sqref="AU14:AU15">
    <cfRule type="cellIs" dxfId="9216" priority="392" operator="greaterThan">
      <formula>#REF!</formula>
    </cfRule>
  </conditionalFormatting>
  <conditionalFormatting sqref="AT13:AU13">
    <cfRule type="cellIs" dxfId="9215" priority="391" operator="greaterThan">
      <formula>#REF!</formula>
    </cfRule>
  </conditionalFormatting>
  <conditionalFormatting sqref="AT17:AU17">
    <cfRule type="cellIs" dxfId="9214" priority="393" operator="greaterThan">
      <formula>#REF!</formula>
    </cfRule>
  </conditionalFormatting>
  <conditionalFormatting sqref="AT15">
    <cfRule type="cellIs" dxfId="9213" priority="390" operator="greaterThan">
      <formula>#REF!</formula>
    </cfRule>
  </conditionalFormatting>
  <conditionalFormatting sqref="AT14">
    <cfRule type="cellIs" dxfId="9212" priority="389" operator="greaterThan">
      <formula>#REF!</formula>
    </cfRule>
  </conditionalFormatting>
  <conditionalFormatting sqref="AV38">
    <cfRule type="cellIs" dxfId="9211" priority="387" operator="lessThan">
      <formula>#REF!</formula>
    </cfRule>
    <cfRule type="cellIs" dxfId="9210" priority="388" operator="lessThan">
      <formula>#REF!</formula>
    </cfRule>
  </conditionalFormatting>
  <conditionalFormatting sqref="AW10">
    <cfRule type="cellIs" dxfId="9209" priority="386" operator="lessThan">
      <formula>#REF!</formula>
    </cfRule>
  </conditionalFormatting>
  <conditionalFormatting sqref="AX19 AX13:AX15 AX17">
    <cfRule type="cellIs" dxfId="9208" priority="385" operator="greaterThan">
      <formula>#REF!</formula>
    </cfRule>
  </conditionalFormatting>
  <conditionalFormatting sqref="BA21">
    <cfRule type="cellIs" dxfId="9207" priority="382" operator="lessThan">
      <formula>#REF!</formula>
    </cfRule>
  </conditionalFormatting>
  <conditionalFormatting sqref="BA11:BB11">
    <cfRule type="cellIs" dxfId="9206" priority="381" operator="lessThan">
      <formula>#REF!</formula>
    </cfRule>
  </conditionalFormatting>
  <conditionalFormatting sqref="BA12:BB12">
    <cfRule type="cellIs" dxfId="9205" priority="380" operator="lessThan">
      <formula>#REF!</formula>
    </cfRule>
  </conditionalFormatting>
  <conditionalFormatting sqref="BA20">
    <cfRule type="cellIs" dxfId="9204" priority="383" operator="lessThan">
      <formula>#REF!</formula>
    </cfRule>
    <cfRule type="cellIs" dxfId="9203" priority="384" operator="lessThan">
      <formula>#REF!</formula>
    </cfRule>
  </conditionalFormatting>
  <conditionalFormatting sqref="BA30">
    <cfRule type="cellIs" dxfId="9202" priority="377" operator="lessThan">
      <formula>#REF!</formula>
    </cfRule>
  </conditionalFormatting>
  <conditionalFormatting sqref="BA29">
    <cfRule type="cellIs" dxfId="9201" priority="378" operator="lessThan">
      <formula>#REF!</formula>
    </cfRule>
    <cfRule type="cellIs" dxfId="9200" priority="379" operator="lessThan">
      <formula>#REF!</formula>
    </cfRule>
  </conditionalFormatting>
  <conditionalFormatting sqref="BA39">
    <cfRule type="cellIs" dxfId="9199" priority="376" operator="lessThan">
      <formula>#REF!</formula>
    </cfRule>
  </conditionalFormatting>
  <conditionalFormatting sqref="BA9:BB9">
    <cfRule type="cellIs" dxfId="9198" priority="374" operator="lessThan">
      <formula>#REF!</formula>
    </cfRule>
    <cfRule type="cellIs" dxfId="9197" priority="375" operator="greaterThan">
      <formula>#REF!</formula>
    </cfRule>
  </conditionalFormatting>
  <conditionalFormatting sqref="AY19:AZ19">
    <cfRule type="cellIs" dxfId="9196" priority="373" operator="greaterThan">
      <formula>#REF!</formula>
    </cfRule>
  </conditionalFormatting>
  <conditionalFormatting sqref="AZ14:AZ15">
    <cfRule type="cellIs" dxfId="9195" priority="371" operator="greaterThan">
      <formula>#REF!</formula>
    </cfRule>
  </conditionalFormatting>
  <conditionalFormatting sqref="AY13:AZ13">
    <cfRule type="cellIs" dxfId="9194" priority="370" operator="greaterThan">
      <formula>#REF!</formula>
    </cfRule>
  </conditionalFormatting>
  <conditionalFormatting sqref="AY17:AZ17">
    <cfRule type="cellIs" dxfId="9193" priority="372" operator="greaterThan">
      <formula>#REF!</formula>
    </cfRule>
  </conditionalFormatting>
  <conditionalFormatting sqref="AY15">
    <cfRule type="cellIs" dxfId="9192" priority="369" operator="greaterThan">
      <formula>#REF!</formula>
    </cfRule>
  </conditionalFormatting>
  <conditionalFormatting sqref="AY14">
    <cfRule type="cellIs" dxfId="9191" priority="368" operator="greaterThan">
      <formula>#REF!</formula>
    </cfRule>
  </conditionalFormatting>
  <conditionalFormatting sqref="BA38">
    <cfRule type="cellIs" dxfId="9190" priority="366" operator="lessThan">
      <formula>#REF!</formula>
    </cfRule>
    <cfRule type="cellIs" dxfId="9189" priority="367" operator="lessThan">
      <formula>#REF!</formula>
    </cfRule>
  </conditionalFormatting>
  <conditionalFormatting sqref="BB10">
    <cfRule type="cellIs" dxfId="9188" priority="365" operator="lessThan">
      <formula>#REF!</formula>
    </cfRule>
  </conditionalFormatting>
  <conditionalFormatting sqref="BC19 BC13:BC15 BC17">
    <cfRule type="cellIs" dxfId="9187" priority="259" operator="greaterThan">
      <formula>#REF!</formula>
    </cfRule>
  </conditionalFormatting>
  <conditionalFormatting sqref="BF21">
    <cfRule type="cellIs" dxfId="9186" priority="256" operator="lessThan">
      <formula>#REF!</formula>
    </cfRule>
  </conditionalFormatting>
  <conditionalFormatting sqref="BF11">
    <cfRule type="cellIs" dxfId="9185" priority="255" operator="lessThan">
      <formula>#REF!</formula>
    </cfRule>
  </conditionalFormatting>
  <conditionalFormatting sqref="BF12">
    <cfRule type="cellIs" dxfId="9184" priority="254" operator="lessThan">
      <formula>#REF!</formula>
    </cfRule>
  </conditionalFormatting>
  <conditionalFormatting sqref="BF20">
    <cfRule type="cellIs" dxfId="9183" priority="257" operator="lessThan">
      <formula>#REF!</formula>
    </cfRule>
    <cfRule type="cellIs" dxfId="9182" priority="258" operator="lessThan">
      <formula>#REF!</formula>
    </cfRule>
  </conditionalFormatting>
  <conditionalFormatting sqref="BF30">
    <cfRule type="cellIs" dxfId="9181" priority="251" operator="lessThan">
      <formula>#REF!</formula>
    </cfRule>
  </conditionalFormatting>
  <conditionalFormatting sqref="BF29">
    <cfRule type="cellIs" dxfId="9180" priority="252" operator="lessThan">
      <formula>#REF!</formula>
    </cfRule>
    <cfRule type="cellIs" dxfId="9179" priority="253" operator="lessThan">
      <formula>#REF!</formula>
    </cfRule>
  </conditionalFormatting>
  <conditionalFormatting sqref="BF39">
    <cfRule type="cellIs" dxfId="9178" priority="250" operator="lessThan">
      <formula>#REF!</formula>
    </cfRule>
  </conditionalFormatting>
  <conditionalFormatting sqref="BF9">
    <cfRule type="cellIs" dxfId="9177" priority="248" operator="lessThan">
      <formula>#REF!</formula>
    </cfRule>
    <cfRule type="cellIs" dxfId="9176" priority="249" operator="greaterThan">
      <formula>#REF!</formula>
    </cfRule>
  </conditionalFormatting>
  <conditionalFormatting sqref="BD19:BE19">
    <cfRule type="cellIs" dxfId="9175" priority="247" operator="greaterThan">
      <formula>#REF!</formula>
    </cfRule>
  </conditionalFormatting>
  <conditionalFormatting sqref="BE14:BE15">
    <cfRule type="cellIs" dxfId="9174" priority="245" operator="greaterThan">
      <formula>#REF!</formula>
    </cfRule>
  </conditionalFormatting>
  <conditionalFormatting sqref="BD13:BE13">
    <cfRule type="cellIs" dxfId="9173" priority="244" operator="greaterThan">
      <formula>#REF!</formula>
    </cfRule>
  </conditionalFormatting>
  <conditionalFormatting sqref="BD17:BE17">
    <cfRule type="cellIs" dxfId="9172" priority="246" operator="greaterThan">
      <formula>#REF!</formula>
    </cfRule>
  </conditionalFormatting>
  <conditionalFormatting sqref="BD15">
    <cfRule type="cellIs" dxfId="9171" priority="243" operator="greaterThan">
      <formula>#REF!</formula>
    </cfRule>
  </conditionalFormatting>
  <conditionalFormatting sqref="BD14">
    <cfRule type="cellIs" dxfId="9170" priority="242" operator="greaterThan">
      <formula>#REF!</formula>
    </cfRule>
  </conditionalFormatting>
  <conditionalFormatting sqref="BF38">
    <cfRule type="cellIs" dxfId="9169" priority="240" operator="lessThan">
      <formula>#REF!</formula>
    </cfRule>
    <cfRule type="cellIs" dxfId="9168" priority="241" operator="lessThan">
      <formula>#REF!</formula>
    </cfRule>
  </conditionalFormatting>
  <conditionalFormatting sqref="T13">
    <cfRule type="cellIs" dxfId="9167" priority="238" operator="greaterThan">
      <formula>#REF!</formula>
    </cfRule>
  </conditionalFormatting>
  <conditionalFormatting sqref="U13">
    <cfRule type="cellIs" dxfId="9166" priority="237" operator="greaterThan">
      <formula>#REF!</formula>
    </cfRule>
  </conditionalFormatting>
  <conditionalFormatting sqref="E19 E17">
    <cfRule type="cellIs" dxfId="9165" priority="232" operator="greaterThan">
      <formula>#REF!</formula>
    </cfRule>
  </conditionalFormatting>
  <conditionalFormatting sqref="F19">
    <cfRule type="cellIs" dxfId="9164" priority="231" operator="greaterThan">
      <formula>#REF!</formula>
    </cfRule>
  </conditionalFormatting>
  <conditionalFormatting sqref="F17">
    <cfRule type="cellIs" dxfId="9163" priority="230" operator="greaterThan">
      <formula>#REF!</formula>
    </cfRule>
  </conditionalFormatting>
  <conditionalFormatting sqref="O19 O15 O17">
    <cfRule type="cellIs" dxfId="9162" priority="225" operator="greaterThan">
      <formula>#REF!</formula>
    </cfRule>
  </conditionalFormatting>
  <conditionalFormatting sqref="P19:Q19">
    <cfRule type="cellIs" dxfId="9161" priority="224" operator="greaterThan">
      <formula>#REF!</formula>
    </cfRule>
  </conditionalFormatting>
  <conditionalFormatting sqref="Q14:Q15">
    <cfRule type="cellIs" dxfId="9160" priority="222" operator="greaterThan">
      <formula>#REF!</formula>
    </cfRule>
  </conditionalFormatting>
  <conditionalFormatting sqref="P17:Q17">
    <cfRule type="cellIs" dxfId="9159" priority="223" operator="greaterThan">
      <formula>#REF!</formula>
    </cfRule>
  </conditionalFormatting>
  <conditionalFormatting sqref="P15">
    <cfRule type="cellIs" dxfId="9158" priority="221" operator="greaterThan">
      <formula>#REF!</formula>
    </cfRule>
  </conditionalFormatting>
  <conditionalFormatting sqref="T14:U14 T16:U16">
    <cfRule type="cellIs" dxfId="9157" priority="219" operator="greaterThan">
      <formula>#REF!</formula>
    </cfRule>
  </conditionalFormatting>
  <conditionalFormatting sqref="O14">
    <cfRule type="cellIs" dxfId="9156" priority="218" operator="greaterThan">
      <formula>#REF!</formula>
    </cfRule>
  </conditionalFormatting>
  <conditionalFormatting sqref="P14">
    <cfRule type="cellIs" dxfId="9155" priority="217" operator="greaterThan">
      <formula>#REF!</formula>
    </cfRule>
  </conditionalFormatting>
  <conditionalFormatting sqref="T15:U15">
    <cfRule type="cellIs" dxfId="9154" priority="216" operator="greaterThan">
      <formula>#REF!</formula>
    </cfRule>
  </conditionalFormatting>
  <conditionalFormatting sqref="BG11">
    <cfRule type="cellIs" dxfId="9153" priority="208" operator="lessThan">
      <formula>#REF!</formula>
    </cfRule>
  </conditionalFormatting>
  <conditionalFormatting sqref="BG12">
    <cfRule type="cellIs" dxfId="9152" priority="207" operator="lessThan">
      <formula>#REF!</formula>
    </cfRule>
  </conditionalFormatting>
  <conditionalFormatting sqref="BG9">
    <cfRule type="cellIs" dxfId="9151" priority="201" operator="lessThan">
      <formula>#REF!</formula>
    </cfRule>
    <cfRule type="cellIs" dxfId="9150" priority="202" operator="greaterThan">
      <formula>#REF!</formula>
    </cfRule>
  </conditionalFormatting>
  <conditionalFormatting sqref="BG10">
    <cfRule type="cellIs" dxfId="9149" priority="198" operator="lessThan">
      <formula>#REF!</formula>
    </cfRule>
  </conditionalFormatting>
  <conditionalFormatting sqref="N21">
    <cfRule type="cellIs" dxfId="9148" priority="195" operator="lessThan">
      <formula>#REF!</formula>
    </cfRule>
  </conditionalFormatting>
  <conditionalFormatting sqref="N20">
    <cfRule type="cellIs" dxfId="9147" priority="196" operator="lessThan">
      <formula>#REF!</formula>
    </cfRule>
    <cfRule type="cellIs" dxfId="9146" priority="197" operator="lessThan">
      <formula>#REF!</formula>
    </cfRule>
  </conditionalFormatting>
  <conditionalFormatting sqref="N30">
    <cfRule type="cellIs" dxfId="9145" priority="192" operator="lessThan">
      <formula>#REF!</formula>
    </cfRule>
  </conditionalFormatting>
  <conditionalFormatting sqref="N29">
    <cfRule type="cellIs" dxfId="9144" priority="193" operator="lessThan">
      <formula>#REF!</formula>
    </cfRule>
    <cfRule type="cellIs" dxfId="9143" priority="194" operator="lessThan">
      <formula>#REF!</formula>
    </cfRule>
  </conditionalFormatting>
  <conditionalFormatting sqref="N39">
    <cfRule type="cellIs" dxfId="9142" priority="189" operator="lessThan">
      <formula>#REF!</formula>
    </cfRule>
  </conditionalFormatting>
  <conditionalFormatting sqref="N38">
    <cfRule type="cellIs" dxfId="9141" priority="190" operator="lessThan">
      <formula>#REF!</formula>
    </cfRule>
    <cfRule type="cellIs" dxfId="9140" priority="191" operator="lessThan">
      <formula>#REF!</formula>
    </cfRule>
  </conditionalFormatting>
  <conditionalFormatting sqref="S21">
    <cfRule type="cellIs" dxfId="9139" priority="186" operator="lessThan">
      <formula>#REF!</formula>
    </cfRule>
  </conditionalFormatting>
  <conditionalFormatting sqref="S20">
    <cfRule type="cellIs" dxfId="9138" priority="187" operator="lessThan">
      <formula>#REF!</formula>
    </cfRule>
    <cfRule type="cellIs" dxfId="9137" priority="188" operator="lessThan">
      <formula>#REF!</formula>
    </cfRule>
  </conditionalFormatting>
  <conditionalFormatting sqref="S30">
    <cfRule type="cellIs" dxfId="9136" priority="183" operator="lessThan">
      <formula>#REF!</formula>
    </cfRule>
  </conditionalFormatting>
  <conditionalFormatting sqref="S29">
    <cfRule type="cellIs" dxfId="9135" priority="184" operator="lessThan">
      <formula>#REF!</formula>
    </cfRule>
    <cfRule type="cellIs" dxfId="9134" priority="185" operator="lessThan">
      <formula>#REF!</formula>
    </cfRule>
  </conditionalFormatting>
  <conditionalFormatting sqref="S39">
    <cfRule type="cellIs" dxfId="9133" priority="180" operator="lessThan">
      <formula>#REF!</formula>
    </cfRule>
  </conditionalFormatting>
  <conditionalFormatting sqref="S38">
    <cfRule type="cellIs" dxfId="9132" priority="181" operator="lessThan">
      <formula>#REF!</formula>
    </cfRule>
    <cfRule type="cellIs" dxfId="9131" priority="182" operator="lessThan">
      <formula>#REF!</formula>
    </cfRule>
  </conditionalFormatting>
  <conditionalFormatting sqref="X21">
    <cfRule type="cellIs" dxfId="9130" priority="177" operator="lessThan">
      <formula>#REF!</formula>
    </cfRule>
  </conditionalFormatting>
  <conditionalFormatting sqref="X20">
    <cfRule type="cellIs" dxfId="9129" priority="178" operator="lessThan">
      <formula>#REF!</formula>
    </cfRule>
    <cfRule type="cellIs" dxfId="9128" priority="179" operator="lessThan">
      <formula>#REF!</formula>
    </cfRule>
  </conditionalFormatting>
  <conditionalFormatting sqref="X30">
    <cfRule type="cellIs" dxfId="9127" priority="174" operator="lessThan">
      <formula>#REF!</formula>
    </cfRule>
  </conditionalFormatting>
  <conditionalFormatting sqref="X29">
    <cfRule type="cellIs" dxfId="9126" priority="175" operator="lessThan">
      <formula>#REF!</formula>
    </cfRule>
    <cfRule type="cellIs" dxfId="9125" priority="176" operator="lessThan">
      <formula>#REF!</formula>
    </cfRule>
  </conditionalFormatting>
  <conditionalFormatting sqref="X39">
    <cfRule type="cellIs" dxfId="9124" priority="171" operator="lessThan">
      <formula>#REF!</formula>
    </cfRule>
  </conditionalFormatting>
  <conditionalFormatting sqref="X38">
    <cfRule type="cellIs" dxfId="9123" priority="172" operator="lessThan">
      <formula>#REF!</formula>
    </cfRule>
    <cfRule type="cellIs" dxfId="9122" priority="173" operator="lessThan">
      <formula>#REF!</formula>
    </cfRule>
  </conditionalFormatting>
  <conditionalFormatting sqref="AC21">
    <cfRule type="cellIs" dxfId="9121" priority="168" operator="lessThan">
      <formula>#REF!</formula>
    </cfRule>
  </conditionalFormatting>
  <conditionalFormatting sqref="AC20">
    <cfRule type="cellIs" dxfId="9120" priority="169" operator="lessThan">
      <formula>#REF!</formula>
    </cfRule>
    <cfRule type="cellIs" dxfId="9119" priority="170" operator="lessThan">
      <formula>#REF!</formula>
    </cfRule>
  </conditionalFormatting>
  <conditionalFormatting sqref="AC30">
    <cfRule type="cellIs" dxfId="9118" priority="165" operator="lessThan">
      <formula>#REF!</formula>
    </cfRule>
  </conditionalFormatting>
  <conditionalFormatting sqref="AC29">
    <cfRule type="cellIs" dxfId="9117" priority="166" operator="lessThan">
      <formula>#REF!</formula>
    </cfRule>
    <cfRule type="cellIs" dxfId="9116" priority="167" operator="lessThan">
      <formula>#REF!</formula>
    </cfRule>
  </conditionalFormatting>
  <conditionalFormatting sqref="AC39">
    <cfRule type="cellIs" dxfId="9115" priority="162" operator="lessThan">
      <formula>#REF!</formula>
    </cfRule>
  </conditionalFormatting>
  <conditionalFormatting sqref="AC38">
    <cfRule type="cellIs" dxfId="9114" priority="163" operator="lessThan">
      <formula>#REF!</formula>
    </cfRule>
    <cfRule type="cellIs" dxfId="9113" priority="164" operator="lessThan">
      <formula>#REF!</formula>
    </cfRule>
  </conditionalFormatting>
  <conditionalFormatting sqref="AH21">
    <cfRule type="cellIs" dxfId="9112" priority="159" operator="lessThan">
      <formula>#REF!</formula>
    </cfRule>
  </conditionalFormatting>
  <conditionalFormatting sqref="AH20">
    <cfRule type="cellIs" dxfId="9111" priority="160" operator="lessThan">
      <formula>#REF!</formula>
    </cfRule>
    <cfRule type="cellIs" dxfId="9110" priority="161" operator="lessThan">
      <formula>#REF!</formula>
    </cfRule>
  </conditionalFormatting>
  <conditionalFormatting sqref="AH30">
    <cfRule type="cellIs" dxfId="9109" priority="156" operator="lessThan">
      <formula>#REF!</formula>
    </cfRule>
  </conditionalFormatting>
  <conditionalFormatting sqref="AH29">
    <cfRule type="cellIs" dxfId="9108" priority="157" operator="lessThan">
      <formula>#REF!</formula>
    </cfRule>
    <cfRule type="cellIs" dxfId="9107" priority="158" operator="lessThan">
      <formula>#REF!</formula>
    </cfRule>
  </conditionalFormatting>
  <conditionalFormatting sqref="AH39">
    <cfRule type="cellIs" dxfId="9106" priority="153" operator="lessThan">
      <formula>#REF!</formula>
    </cfRule>
  </conditionalFormatting>
  <conditionalFormatting sqref="AH38">
    <cfRule type="cellIs" dxfId="9105" priority="154" operator="lessThan">
      <formula>#REF!</formula>
    </cfRule>
    <cfRule type="cellIs" dxfId="9104" priority="155" operator="lessThan">
      <formula>#REF!</formula>
    </cfRule>
  </conditionalFormatting>
  <conditionalFormatting sqref="AM21">
    <cfRule type="cellIs" dxfId="9103" priority="150" operator="lessThan">
      <formula>#REF!</formula>
    </cfRule>
  </conditionalFormatting>
  <conditionalFormatting sqref="AM20">
    <cfRule type="cellIs" dxfId="9102" priority="151" operator="lessThan">
      <formula>#REF!</formula>
    </cfRule>
    <cfRule type="cellIs" dxfId="9101" priority="152" operator="lessThan">
      <formula>#REF!</formula>
    </cfRule>
  </conditionalFormatting>
  <conditionalFormatting sqref="AM30">
    <cfRule type="cellIs" dxfId="9100" priority="147" operator="lessThan">
      <formula>#REF!</formula>
    </cfRule>
  </conditionalFormatting>
  <conditionalFormatting sqref="AM29">
    <cfRule type="cellIs" dxfId="9099" priority="148" operator="lessThan">
      <formula>#REF!</formula>
    </cfRule>
    <cfRule type="cellIs" dxfId="9098" priority="149" operator="lessThan">
      <formula>#REF!</formula>
    </cfRule>
  </conditionalFormatting>
  <conditionalFormatting sqref="AM39">
    <cfRule type="cellIs" dxfId="9097" priority="144" operator="lessThan">
      <formula>#REF!</formula>
    </cfRule>
  </conditionalFormatting>
  <conditionalFormatting sqref="AM38">
    <cfRule type="cellIs" dxfId="9096" priority="145" operator="lessThan">
      <formula>#REF!</formula>
    </cfRule>
    <cfRule type="cellIs" dxfId="9095" priority="146" operator="lessThan">
      <formula>#REF!</formula>
    </cfRule>
  </conditionalFormatting>
  <conditionalFormatting sqref="AR21">
    <cfRule type="cellIs" dxfId="9094" priority="141" operator="lessThan">
      <formula>#REF!</formula>
    </cfRule>
  </conditionalFormatting>
  <conditionalFormatting sqref="AR20">
    <cfRule type="cellIs" dxfId="9093" priority="142" operator="lessThan">
      <formula>#REF!</formula>
    </cfRule>
    <cfRule type="cellIs" dxfId="9092" priority="143" operator="lessThan">
      <formula>#REF!</formula>
    </cfRule>
  </conditionalFormatting>
  <conditionalFormatting sqref="AR30">
    <cfRule type="cellIs" dxfId="9091" priority="138" operator="lessThan">
      <formula>#REF!</formula>
    </cfRule>
  </conditionalFormatting>
  <conditionalFormatting sqref="AR29">
    <cfRule type="cellIs" dxfId="9090" priority="139" operator="lessThan">
      <formula>#REF!</formula>
    </cfRule>
    <cfRule type="cellIs" dxfId="9089" priority="140" operator="lessThan">
      <formula>#REF!</formula>
    </cfRule>
  </conditionalFormatting>
  <conditionalFormatting sqref="AR39">
    <cfRule type="cellIs" dxfId="9088" priority="135" operator="lessThan">
      <formula>#REF!</formula>
    </cfRule>
  </conditionalFormatting>
  <conditionalFormatting sqref="AR38">
    <cfRule type="cellIs" dxfId="9087" priority="136" operator="lessThan">
      <formula>#REF!</formula>
    </cfRule>
    <cfRule type="cellIs" dxfId="9086" priority="137" operator="lessThan">
      <formula>#REF!</formula>
    </cfRule>
  </conditionalFormatting>
  <conditionalFormatting sqref="AW21">
    <cfRule type="cellIs" dxfId="9085" priority="132" operator="lessThan">
      <formula>#REF!</formula>
    </cfRule>
  </conditionalFormatting>
  <conditionalFormatting sqref="AW20">
    <cfRule type="cellIs" dxfId="9084" priority="133" operator="lessThan">
      <formula>#REF!</formula>
    </cfRule>
    <cfRule type="cellIs" dxfId="9083" priority="134" operator="lessThan">
      <formula>#REF!</formula>
    </cfRule>
  </conditionalFormatting>
  <conditionalFormatting sqref="AW30">
    <cfRule type="cellIs" dxfId="9082" priority="129" operator="lessThan">
      <formula>#REF!</formula>
    </cfRule>
  </conditionalFormatting>
  <conditionalFormatting sqref="AW29">
    <cfRule type="cellIs" dxfId="9081" priority="130" operator="lessThan">
      <formula>#REF!</formula>
    </cfRule>
    <cfRule type="cellIs" dxfId="9080" priority="131" operator="lessThan">
      <formula>#REF!</formula>
    </cfRule>
  </conditionalFormatting>
  <conditionalFormatting sqref="AW39">
    <cfRule type="cellIs" dxfId="9079" priority="126" operator="lessThan">
      <formula>#REF!</formula>
    </cfRule>
  </conditionalFormatting>
  <conditionalFormatting sqref="AW38">
    <cfRule type="cellIs" dxfId="9078" priority="127" operator="lessThan">
      <formula>#REF!</formula>
    </cfRule>
    <cfRule type="cellIs" dxfId="9077" priority="128" operator="lessThan">
      <formula>#REF!</formula>
    </cfRule>
  </conditionalFormatting>
  <conditionalFormatting sqref="BB21">
    <cfRule type="cellIs" dxfId="9076" priority="123" operator="lessThan">
      <formula>#REF!</formula>
    </cfRule>
  </conditionalFormatting>
  <conditionalFormatting sqref="BB20">
    <cfRule type="cellIs" dxfId="9075" priority="124" operator="lessThan">
      <formula>#REF!</formula>
    </cfRule>
    <cfRule type="cellIs" dxfId="9074" priority="125" operator="lessThan">
      <formula>#REF!</formula>
    </cfRule>
  </conditionalFormatting>
  <conditionalFormatting sqref="BB30">
    <cfRule type="cellIs" dxfId="9073" priority="120" operator="lessThan">
      <formula>#REF!</formula>
    </cfRule>
  </conditionalFormatting>
  <conditionalFormatting sqref="BB29">
    <cfRule type="cellIs" dxfId="9072" priority="121" operator="lessThan">
      <formula>#REF!</formula>
    </cfRule>
    <cfRule type="cellIs" dxfId="9071" priority="122" operator="lessThan">
      <formula>#REF!</formula>
    </cfRule>
  </conditionalFormatting>
  <conditionalFormatting sqref="BB39">
    <cfRule type="cellIs" dxfId="9070" priority="117" operator="lessThan">
      <formula>#REF!</formula>
    </cfRule>
  </conditionalFormatting>
  <conditionalFormatting sqref="BB38">
    <cfRule type="cellIs" dxfId="9069" priority="118" operator="lessThan">
      <formula>#REF!</formula>
    </cfRule>
    <cfRule type="cellIs" dxfId="9068" priority="119" operator="lessThan">
      <formula>#REF!</formula>
    </cfRule>
  </conditionalFormatting>
  <conditionalFormatting sqref="BG21">
    <cfRule type="cellIs" dxfId="9067" priority="114" operator="lessThan">
      <formula>#REF!</formula>
    </cfRule>
  </conditionalFormatting>
  <conditionalFormatting sqref="BG20">
    <cfRule type="cellIs" dxfId="9066" priority="115" operator="lessThan">
      <formula>#REF!</formula>
    </cfRule>
    <cfRule type="cellIs" dxfId="9065" priority="116" operator="lessThan">
      <formula>#REF!</formula>
    </cfRule>
  </conditionalFormatting>
  <conditionalFormatting sqref="BG30">
    <cfRule type="cellIs" dxfId="9064" priority="111" operator="lessThan">
      <formula>#REF!</formula>
    </cfRule>
  </conditionalFormatting>
  <conditionalFormatting sqref="BG29">
    <cfRule type="cellIs" dxfId="9063" priority="112" operator="lessThan">
      <formula>#REF!</formula>
    </cfRule>
    <cfRule type="cellIs" dxfId="9062" priority="113" operator="lessThan">
      <formula>#REF!</formula>
    </cfRule>
  </conditionalFormatting>
  <conditionalFormatting sqref="BG39">
    <cfRule type="cellIs" dxfId="9061" priority="108" operator="lessThan">
      <formula>#REF!</formula>
    </cfRule>
  </conditionalFormatting>
  <conditionalFormatting sqref="BG38">
    <cfRule type="cellIs" dxfId="9060" priority="109" operator="lessThan">
      <formula>#REF!</formula>
    </cfRule>
    <cfRule type="cellIs" dxfId="9059" priority="110" operator="lessThan">
      <formula>#REF!</formula>
    </cfRule>
  </conditionalFormatting>
  <conditionalFormatting sqref="F13">
    <cfRule type="cellIs" dxfId="9058" priority="106" operator="greaterThan">
      <formula>#REF!</formula>
    </cfRule>
  </conditionalFormatting>
  <conditionalFormatting sqref="E13">
    <cfRule type="cellIs" dxfId="9057" priority="103" operator="greaterThan">
      <formula>#REF!</formula>
    </cfRule>
  </conditionalFormatting>
  <conditionalFormatting sqref="K13">
    <cfRule type="cellIs" dxfId="9056" priority="102" operator="greaterThan">
      <formula>#REF!</formula>
    </cfRule>
  </conditionalFormatting>
  <conditionalFormatting sqref="K14">
    <cfRule type="cellIs" dxfId="9055" priority="101" operator="greaterThan">
      <formula>#REF!</formula>
    </cfRule>
  </conditionalFormatting>
  <conditionalFormatting sqref="J14">
    <cfRule type="cellIs" dxfId="9054" priority="100" operator="greaterThan">
      <formula>#REF!</formula>
    </cfRule>
  </conditionalFormatting>
  <conditionalFormatting sqref="J13">
    <cfRule type="cellIs" dxfId="9053" priority="99" operator="greaterThan">
      <formula>#REF!</formula>
    </cfRule>
  </conditionalFormatting>
  <conditionalFormatting sqref="BH19 BH13:BH15 BH17">
    <cfRule type="cellIs" dxfId="9052" priority="98" operator="greaterThan">
      <formula>#REF!</formula>
    </cfRule>
  </conditionalFormatting>
  <conditionalFormatting sqref="BK21">
    <cfRule type="cellIs" dxfId="9051" priority="95" operator="lessThan">
      <formula>#REF!</formula>
    </cfRule>
  </conditionalFormatting>
  <conditionalFormatting sqref="BK11">
    <cfRule type="cellIs" dxfId="9050" priority="94" operator="lessThan">
      <formula>#REF!</formula>
    </cfRule>
  </conditionalFormatting>
  <conditionalFormatting sqref="BK12">
    <cfRule type="cellIs" dxfId="9049" priority="93" operator="lessThan">
      <formula>#REF!</formula>
    </cfRule>
  </conditionalFormatting>
  <conditionalFormatting sqref="BK20">
    <cfRule type="cellIs" dxfId="9048" priority="96" operator="lessThan">
      <formula>#REF!</formula>
    </cfRule>
    <cfRule type="cellIs" dxfId="9047" priority="97" operator="lessThan">
      <formula>#REF!</formula>
    </cfRule>
  </conditionalFormatting>
  <conditionalFormatting sqref="BK30">
    <cfRule type="cellIs" dxfId="9046" priority="90" operator="lessThan">
      <formula>#REF!</formula>
    </cfRule>
  </conditionalFormatting>
  <conditionalFormatting sqref="BK29">
    <cfRule type="cellIs" dxfId="9045" priority="91" operator="lessThan">
      <formula>#REF!</formula>
    </cfRule>
    <cfRule type="cellIs" dxfId="9044" priority="92" operator="lessThan">
      <formula>#REF!</formula>
    </cfRule>
  </conditionalFormatting>
  <conditionalFormatting sqref="BK39">
    <cfRule type="cellIs" dxfId="9043" priority="89" operator="lessThan">
      <formula>#REF!</formula>
    </cfRule>
  </conditionalFormatting>
  <conditionalFormatting sqref="BK9">
    <cfRule type="cellIs" dxfId="9042" priority="87" operator="lessThan">
      <formula>#REF!</formula>
    </cfRule>
    <cfRule type="cellIs" dxfId="9041" priority="88" operator="greaterThan">
      <formula>#REF!</formula>
    </cfRule>
  </conditionalFormatting>
  <conditionalFormatting sqref="BI19:BJ19">
    <cfRule type="cellIs" dxfId="9040" priority="86" operator="greaterThan">
      <formula>#REF!</formula>
    </cfRule>
  </conditionalFormatting>
  <conditionalFormatting sqref="BJ14:BJ15">
    <cfRule type="cellIs" dxfId="9039" priority="84" operator="greaterThan">
      <formula>#REF!</formula>
    </cfRule>
  </conditionalFormatting>
  <conditionalFormatting sqref="BI13:BJ13">
    <cfRule type="cellIs" dxfId="9038" priority="83" operator="greaterThan">
      <formula>#REF!</formula>
    </cfRule>
  </conditionalFormatting>
  <conditionalFormatting sqref="BI17:BJ17">
    <cfRule type="cellIs" dxfId="9037" priority="85" operator="greaterThan">
      <formula>#REF!</formula>
    </cfRule>
  </conditionalFormatting>
  <conditionalFormatting sqref="BI15">
    <cfRule type="cellIs" dxfId="9036" priority="82" operator="greaterThan">
      <formula>#REF!</formula>
    </cfRule>
  </conditionalFormatting>
  <conditionalFormatting sqref="BI14">
    <cfRule type="cellIs" dxfId="9035" priority="81" operator="greaterThan">
      <formula>#REF!</formula>
    </cfRule>
  </conditionalFormatting>
  <conditionalFormatting sqref="BK38">
    <cfRule type="cellIs" dxfId="9034" priority="79" operator="lessThan">
      <formula>#REF!</formula>
    </cfRule>
    <cfRule type="cellIs" dxfId="9033" priority="80" operator="lessThan">
      <formula>#REF!</formula>
    </cfRule>
  </conditionalFormatting>
  <conditionalFormatting sqref="BL11">
    <cfRule type="cellIs" dxfId="9032" priority="77" operator="lessThan">
      <formula>#REF!</formula>
    </cfRule>
  </conditionalFormatting>
  <conditionalFormatting sqref="BL12">
    <cfRule type="cellIs" dxfId="9031" priority="76" operator="lessThan">
      <formula>#REF!</formula>
    </cfRule>
  </conditionalFormatting>
  <conditionalFormatting sqref="BL9">
    <cfRule type="cellIs" dxfId="9030" priority="74" operator="lessThan">
      <formula>#REF!</formula>
    </cfRule>
    <cfRule type="cellIs" dxfId="9029" priority="75" operator="greaterThan">
      <formula>#REF!</formula>
    </cfRule>
  </conditionalFormatting>
  <conditionalFormatting sqref="BL10">
    <cfRule type="cellIs" dxfId="9028" priority="73" operator="lessThan">
      <formula>#REF!</formula>
    </cfRule>
  </conditionalFormatting>
  <conditionalFormatting sqref="BL21">
    <cfRule type="cellIs" dxfId="9027" priority="70" operator="lessThan">
      <formula>#REF!</formula>
    </cfRule>
  </conditionalFormatting>
  <conditionalFormatting sqref="BL20">
    <cfRule type="cellIs" dxfId="9026" priority="71" operator="lessThan">
      <formula>#REF!</formula>
    </cfRule>
    <cfRule type="cellIs" dxfId="9025" priority="72" operator="lessThan">
      <formula>#REF!</formula>
    </cfRule>
  </conditionalFormatting>
  <conditionalFormatting sqref="BL30">
    <cfRule type="cellIs" dxfId="9024" priority="67" operator="lessThan">
      <formula>#REF!</formula>
    </cfRule>
  </conditionalFormatting>
  <conditionalFormatting sqref="BL29">
    <cfRule type="cellIs" dxfId="9023" priority="68" operator="lessThan">
      <formula>#REF!</formula>
    </cfRule>
    <cfRule type="cellIs" dxfId="9022" priority="69" operator="lessThan">
      <formula>#REF!</formula>
    </cfRule>
  </conditionalFormatting>
  <conditionalFormatting sqref="BL39">
    <cfRule type="cellIs" dxfId="9021" priority="64" operator="lessThan">
      <formula>#REF!</formula>
    </cfRule>
  </conditionalFormatting>
  <conditionalFormatting sqref="BL38">
    <cfRule type="cellIs" dxfId="9020" priority="65" operator="lessThan">
      <formula>#REF!</formula>
    </cfRule>
    <cfRule type="cellIs" dxfId="9019" priority="66" operator="lessThan">
      <formula>#REF!</formula>
    </cfRule>
  </conditionalFormatting>
  <conditionalFormatting sqref="BM19 BM13:BM15 BM17">
    <cfRule type="cellIs" dxfId="9018" priority="63" operator="greaterThan">
      <formula>#REF!</formula>
    </cfRule>
  </conditionalFormatting>
  <conditionalFormatting sqref="BP21">
    <cfRule type="cellIs" dxfId="9017" priority="60" operator="lessThan">
      <formula>#REF!</formula>
    </cfRule>
  </conditionalFormatting>
  <conditionalFormatting sqref="BP11">
    <cfRule type="cellIs" dxfId="9016" priority="59" operator="lessThan">
      <formula>#REF!</formula>
    </cfRule>
  </conditionalFormatting>
  <conditionalFormatting sqref="BP12">
    <cfRule type="cellIs" dxfId="9015" priority="58" operator="lessThan">
      <formula>#REF!</formula>
    </cfRule>
  </conditionalFormatting>
  <conditionalFormatting sqref="BP20">
    <cfRule type="cellIs" dxfId="9014" priority="61" operator="lessThan">
      <formula>#REF!</formula>
    </cfRule>
    <cfRule type="cellIs" dxfId="9013" priority="62" operator="lessThan">
      <formula>#REF!</formula>
    </cfRule>
  </conditionalFormatting>
  <conditionalFormatting sqref="BP30">
    <cfRule type="cellIs" dxfId="9012" priority="55" operator="lessThan">
      <formula>#REF!</formula>
    </cfRule>
  </conditionalFormatting>
  <conditionalFormatting sqref="BP29">
    <cfRule type="cellIs" dxfId="9011" priority="56" operator="lessThan">
      <formula>#REF!</formula>
    </cfRule>
    <cfRule type="cellIs" dxfId="9010" priority="57" operator="lessThan">
      <formula>#REF!</formula>
    </cfRule>
  </conditionalFormatting>
  <conditionalFormatting sqref="BP39">
    <cfRule type="cellIs" dxfId="9009" priority="54" operator="lessThan">
      <formula>#REF!</formula>
    </cfRule>
  </conditionalFormatting>
  <conditionalFormatting sqref="BP9">
    <cfRule type="cellIs" dxfId="9008" priority="52" operator="lessThan">
      <formula>#REF!</formula>
    </cfRule>
    <cfRule type="cellIs" dxfId="9007" priority="53" operator="greaterThan">
      <formula>#REF!</formula>
    </cfRule>
  </conditionalFormatting>
  <conditionalFormatting sqref="BN19:BO19">
    <cfRule type="cellIs" dxfId="9006" priority="51" operator="greaterThan">
      <formula>#REF!</formula>
    </cfRule>
  </conditionalFormatting>
  <conditionalFormatting sqref="BO14:BO15">
    <cfRule type="cellIs" dxfId="9005" priority="49" operator="greaterThan">
      <formula>#REF!</formula>
    </cfRule>
  </conditionalFormatting>
  <conditionalFormatting sqref="BN13:BO13">
    <cfRule type="cellIs" dxfId="9004" priority="48" operator="greaterThan">
      <formula>#REF!</formula>
    </cfRule>
  </conditionalFormatting>
  <conditionalFormatting sqref="BN17:BO17">
    <cfRule type="cellIs" dxfId="9003" priority="50" operator="greaterThan">
      <formula>#REF!</formula>
    </cfRule>
  </conditionalFormatting>
  <conditionalFormatting sqref="BN15">
    <cfRule type="cellIs" dxfId="9002" priority="47" operator="greaterThan">
      <formula>#REF!</formula>
    </cfRule>
  </conditionalFormatting>
  <conditionalFormatting sqref="BN14">
    <cfRule type="cellIs" dxfId="9001" priority="46" operator="greaterThan">
      <formula>#REF!</formula>
    </cfRule>
  </conditionalFormatting>
  <conditionalFormatting sqref="BP38">
    <cfRule type="cellIs" dxfId="9000" priority="44" operator="lessThan">
      <formula>#REF!</formula>
    </cfRule>
    <cfRule type="cellIs" dxfId="8999" priority="45" operator="lessThan">
      <formula>#REF!</formula>
    </cfRule>
  </conditionalFormatting>
  <conditionalFormatting sqref="BQ11">
    <cfRule type="cellIs" dxfId="8998" priority="42" operator="lessThan">
      <formula>#REF!</formula>
    </cfRule>
  </conditionalFormatting>
  <conditionalFormatting sqref="BQ12">
    <cfRule type="cellIs" dxfId="8997" priority="41" operator="lessThan">
      <formula>#REF!</formula>
    </cfRule>
  </conditionalFormatting>
  <conditionalFormatting sqref="BQ9">
    <cfRule type="cellIs" dxfId="8996" priority="39" operator="lessThan">
      <formula>#REF!</formula>
    </cfRule>
    <cfRule type="cellIs" dxfId="8995" priority="40" operator="greaterThan">
      <formula>#REF!</formula>
    </cfRule>
  </conditionalFormatting>
  <conditionalFormatting sqref="BQ10">
    <cfRule type="cellIs" dxfId="8994" priority="38" operator="lessThan">
      <formula>#REF!</formula>
    </cfRule>
  </conditionalFormatting>
  <conditionalFormatting sqref="BQ21">
    <cfRule type="cellIs" dxfId="8993" priority="35" operator="lessThan">
      <formula>#REF!</formula>
    </cfRule>
  </conditionalFormatting>
  <conditionalFormatting sqref="BQ20">
    <cfRule type="cellIs" dxfId="8992" priority="36" operator="lessThan">
      <formula>#REF!</formula>
    </cfRule>
    <cfRule type="cellIs" dxfId="8991" priority="37" operator="lessThan">
      <formula>#REF!</formula>
    </cfRule>
  </conditionalFormatting>
  <conditionalFormatting sqref="BQ30">
    <cfRule type="cellIs" dxfId="8990" priority="32" operator="lessThan">
      <formula>#REF!</formula>
    </cfRule>
  </conditionalFormatting>
  <conditionalFormatting sqref="BQ29">
    <cfRule type="cellIs" dxfId="8989" priority="33" operator="lessThan">
      <formula>#REF!</formula>
    </cfRule>
    <cfRule type="cellIs" dxfId="8988" priority="34" operator="lessThan">
      <formula>#REF!</formula>
    </cfRule>
  </conditionalFormatting>
  <conditionalFormatting sqref="BQ39">
    <cfRule type="cellIs" dxfId="8987" priority="29" operator="lessThan">
      <formula>#REF!</formula>
    </cfRule>
  </conditionalFormatting>
  <conditionalFormatting sqref="BQ38">
    <cfRule type="cellIs" dxfId="8986" priority="30" operator="lessThan">
      <formula>#REF!</formula>
    </cfRule>
    <cfRule type="cellIs" dxfId="8985" priority="31" operator="lessThan">
      <formula>#REF!</formula>
    </cfRule>
  </conditionalFormatting>
  <conditionalFormatting sqref="M10">
    <cfRule type="cellIs" dxfId="8984" priority="16" operator="lessThan">
      <formula>#REF!</formula>
    </cfRule>
  </conditionalFormatting>
  <conditionalFormatting sqref="R10">
    <cfRule type="cellIs" dxfId="8983" priority="15" operator="lessThan">
      <formula>#REF!</formula>
    </cfRule>
  </conditionalFormatting>
  <conditionalFormatting sqref="W10">
    <cfRule type="cellIs" dxfId="8982" priority="14" operator="lessThan">
      <formula>#REF!</formula>
    </cfRule>
  </conditionalFormatting>
  <conditionalFormatting sqref="AB10">
    <cfRule type="cellIs" dxfId="8981" priority="13" operator="lessThan">
      <formula>#REF!</formula>
    </cfRule>
  </conditionalFormatting>
  <conditionalFormatting sqref="AG10">
    <cfRule type="cellIs" dxfId="8980" priority="12" operator="lessThan">
      <formula>#REF!</formula>
    </cfRule>
  </conditionalFormatting>
  <conditionalFormatting sqref="AL10">
    <cfRule type="cellIs" dxfId="8979" priority="11" operator="lessThan">
      <formula>#REF!</formula>
    </cfRule>
  </conditionalFormatting>
  <conditionalFormatting sqref="AQ10">
    <cfRule type="cellIs" dxfId="8978" priority="10" operator="lessThan">
      <formula>#REF!</formula>
    </cfRule>
  </conditionalFormatting>
  <conditionalFormatting sqref="AV10">
    <cfRule type="cellIs" dxfId="8977" priority="9" operator="lessThan">
      <formula>#REF!</formula>
    </cfRule>
  </conditionalFormatting>
  <conditionalFormatting sqref="BA10">
    <cfRule type="cellIs" dxfId="8976" priority="8" operator="lessThan">
      <formula>#REF!</formula>
    </cfRule>
  </conditionalFormatting>
  <conditionalFormatting sqref="BF10">
    <cfRule type="cellIs" dxfId="8975" priority="7" operator="lessThan">
      <formula>#REF!</formula>
    </cfRule>
  </conditionalFormatting>
  <conditionalFormatting sqref="BK10">
    <cfRule type="cellIs" dxfId="8974" priority="6" operator="lessThan">
      <formula>#REF!</formula>
    </cfRule>
  </conditionalFormatting>
  <conditionalFormatting sqref="BP10">
    <cfRule type="cellIs" dxfId="8973" priority="5" operator="lessThan">
      <formula>#REF!</formula>
    </cfRule>
  </conditionalFormatting>
  <conditionalFormatting sqref="F15">
    <cfRule type="cellIs" dxfId="8972" priority="4" operator="greaterThan">
      <formula>#REF!</formula>
    </cfRule>
  </conditionalFormatting>
  <conditionalFormatting sqref="E15">
    <cfRule type="cellIs" dxfId="8971" priority="3" operator="greaterThan">
      <formula>#REF!</formula>
    </cfRule>
  </conditionalFormatting>
  <conditionalFormatting sqref="F14">
    <cfRule type="cellIs" dxfId="8970" priority="2" operator="greaterThan">
      <formula>#REF!</formula>
    </cfRule>
  </conditionalFormatting>
  <conditionalFormatting sqref="E14">
    <cfRule type="cellIs" dxfId="8969" priority="1" operator="greaterThan">
      <formula>#REF!</formula>
    </cfRule>
  </conditionalFormatting>
  <pageMargins left="0.7" right="0.7" top="0.75" bottom="0.75" header="0.3" footer="0.3"/>
  <pageSetup paperSize="9" orientation="portrait" r:id="rId1"/>
  <headerFooter>
    <oddHeader>&amp;C&amp;G</oddHeader>
  </headerFooter>
  <legacyDrawingHF r:id="rId2"/>
  <picture r:id="rId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BQ93"/>
  <sheetViews>
    <sheetView zoomScale="70" zoomScaleNormal="70" workbookViewId="0">
      <pane xSplit="3" ySplit="10" topLeftCell="D11" activePane="bottomRight" state="frozenSplit"/>
      <selection activeCell="Y80" sqref="Y80"/>
      <selection pane="topRight" activeCell="Y80" sqref="Y80"/>
      <selection pane="bottomLeft" activeCell="Y80" sqref="Y80"/>
      <selection pane="bottomRight" activeCell="J25" sqref="J25"/>
    </sheetView>
  </sheetViews>
  <sheetFormatPr defaultRowHeight="16.5" x14ac:dyDescent="0.15"/>
  <cols>
    <col min="1" max="1" width="21" style="97" customWidth="1"/>
    <col min="2" max="2" width="15" style="97" customWidth="1"/>
    <col min="3" max="4" width="11.25" style="97" customWidth="1"/>
    <col min="5" max="5" width="46.375" style="97" customWidth="1"/>
    <col min="6" max="7" width="10.625" style="97" customWidth="1"/>
    <col min="8" max="9" width="13.625" style="97" customWidth="1"/>
    <col min="10" max="10" width="44.5" style="97" customWidth="1"/>
    <col min="11" max="12" width="12.25" style="97" customWidth="1"/>
    <col min="13" max="14" width="11.875" style="97" customWidth="1"/>
    <col min="15" max="15" width="38.25" style="97" customWidth="1"/>
    <col min="16" max="17" width="12.25" style="97" customWidth="1"/>
    <col min="18" max="19" width="11.875" style="97" customWidth="1"/>
    <col min="20" max="20" width="31.625" style="97" customWidth="1"/>
    <col min="21" max="22" width="12.625" style="97" customWidth="1"/>
    <col min="23" max="24" width="11.875" style="97" customWidth="1"/>
    <col min="25" max="25" width="31.625" style="97" customWidth="1"/>
    <col min="26" max="29" width="9" style="97"/>
    <col min="30" max="30" width="31.625" style="97" customWidth="1"/>
    <col min="31" max="34" width="9" style="97"/>
    <col min="35" max="35" width="31.625" style="97" customWidth="1"/>
    <col min="36" max="39" width="9" style="97"/>
    <col min="40" max="40" width="31.625" style="97" customWidth="1"/>
    <col min="41" max="44" width="9" style="97"/>
    <col min="45" max="45" width="31.625" style="97" customWidth="1"/>
    <col min="46" max="49" width="9" style="97"/>
    <col min="50" max="50" width="31.625" style="97" customWidth="1"/>
    <col min="51" max="54" width="9" style="97"/>
    <col min="55" max="55" width="31.625" style="97" customWidth="1"/>
    <col min="56" max="59" width="9" style="97"/>
    <col min="60" max="60" width="43.875" style="97" customWidth="1"/>
    <col min="61" max="62" width="9" style="97"/>
    <col min="63" max="63" width="15.125" style="97" customWidth="1"/>
    <col min="64" max="64" width="9" style="97"/>
    <col min="65" max="65" width="48.125" style="97" customWidth="1"/>
    <col min="66" max="67" width="9" style="97"/>
    <col min="68" max="68" width="16" style="97" customWidth="1"/>
    <col min="69" max="16384" width="9" style="97"/>
  </cols>
  <sheetData>
    <row r="1" spans="1:69" x14ac:dyDescent="0.15">
      <c r="B1" s="175" t="str">
        <f>VLOOKUP(A5,'PMC数据辅助&amp;月良率预估'!$AR$3:$AS$130,2,0)</f>
        <v>LTPS手机</v>
      </c>
      <c r="C1" s="176">
        <v>0.88</v>
      </c>
      <c r="E1" s="97" t="s">
        <v>474</v>
      </c>
      <c r="G1" s="154"/>
      <c r="AI1" s="166"/>
      <c r="AJ1" s="166"/>
      <c r="AK1" s="166"/>
      <c r="AL1" s="166"/>
      <c r="AM1" s="166"/>
      <c r="AN1" s="166"/>
      <c r="AO1" s="166"/>
      <c r="AP1" s="166"/>
      <c r="AQ1" s="166"/>
      <c r="AR1" s="166"/>
      <c r="AS1" s="166"/>
      <c r="AT1" s="166"/>
      <c r="AU1" s="166"/>
      <c r="AV1" s="166"/>
      <c r="AW1" s="166"/>
      <c r="AX1" s="166"/>
      <c r="AY1" s="166"/>
      <c r="AZ1" s="166"/>
      <c r="BA1" s="166"/>
      <c r="BB1" s="166"/>
      <c r="BC1" s="166"/>
      <c r="BD1" s="166"/>
    </row>
    <row r="2" spans="1:69" x14ac:dyDescent="0.15">
      <c r="A2" s="356">
        <f>VLOOKUP(A5,切数!$C:$J,8,0)</f>
        <v>95</v>
      </c>
      <c r="B2" s="580" t="s">
        <v>27</v>
      </c>
      <c r="C2" s="580"/>
      <c r="D2" s="581" t="s">
        <v>553</v>
      </c>
      <c r="E2" s="583" t="s">
        <v>41</v>
      </c>
      <c r="F2" s="583"/>
      <c r="G2" s="583"/>
      <c r="H2" s="583"/>
      <c r="I2" s="583"/>
      <c r="J2" s="583"/>
      <c r="K2" s="583"/>
      <c r="L2" s="583"/>
      <c r="M2" s="583"/>
      <c r="N2" s="30"/>
      <c r="O2" s="30"/>
      <c r="P2" s="30"/>
      <c r="Q2" s="30"/>
      <c r="R2" s="30"/>
      <c r="S2" s="30"/>
    </row>
    <row r="3" spans="1:69" x14ac:dyDescent="0.15">
      <c r="A3" s="356" t="s">
        <v>469</v>
      </c>
      <c r="B3" s="463"/>
      <c r="C3" s="463"/>
      <c r="D3" s="582"/>
      <c r="E3" s="1" t="str">
        <f>_xlfn.IFNA(VLOOKUP($A$5&amp;E$4,'PMC数据辅助&amp;月良率预估'!$B$2:$G$1000,2,0),"")</f>
        <v>M04</v>
      </c>
      <c r="F3" s="567"/>
      <c r="G3" s="567"/>
      <c r="H3" s="567"/>
      <c r="I3" s="568"/>
      <c r="J3" s="1" t="str">
        <f>_xlfn.IFNA(VLOOKUP($A$5&amp;J$4,'PMC数据辅助&amp;月良率预估'!$B$2:$G$1000,2,0),"")</f>
        <v/>
      </c>
      <c r="K3" s="567"/>
      <c r="L3" s="567"/>
      <c r="M3" s="567"/>
      <c r="N3" s="568"/>
      <c r="O3" s="1" t="str">
        <f>_xlfn.IFNA(VLOOKUP($A$5&amp;O$4,'PMC数据辅助&amp;月良率预估'!$B$2:$G$1000,2,0),"")</f>
        <v/>
      </c>
      <c r="P3" s="567"/>
      <c r="Q3" s="567"/>
      <c r="R3" s="567"/>
      <c r="S3" s="568"/>
      <c r="T3" s="1" t="str">
        <f>_xlfn.IFNA(VLOOKUP($A$5&amp;T$4,'PMC数据辅助&amp;月良率预估'!$B$2:$G$1000,2,0),"")</f>
        <v/>
      </c>
      <c r="U3" s="567"/>
      <c r="V3" s="567"/>
      <c r="W3" s="567"/>
      <c r="X3" s="568"/>
      <c r="Y3" s="1" t="str">
        <f>_xlfn.IFNA(VLOOKUP($A$5&amp;Y$4,'PMC数据辅助&amp;月良率预估'!$B$2:$G$1000,2,0),"")</f>
        <v/>
      </c>
      <c r="Z3" s="567"/>
      <c r="AA3" s="567"/>
      <c r="AB3" s="567"/>
      <c r="AC3" s="568"/>
      <c r="AD3" s="1" t="str">
        <f>_xlfn.IFNA(VLOOKUP($A$5&amp;AD$4,'PMC数据辅助&amp;月良率预估'!$B$2:$G$1000,2,0),"")</f>
        <v/>
      </c>
      <c r="AE3" s="567"/>
      <c r="AF3" s="567"/>
      <c r="AG3" s="567"/>
      <c r="AH3" s="568"/>
      <c r="AI3" s="1" t="str">
        <f>_xlfn.IFNA(VLOOKUP($A$5&amp;AI$4,'PMC数据辅助&amp;月良率预估'!$B$2:$G$1000,2,0),"")</f>
        <v/>
      </c>
      <c r="AJ3" s="567"/>
      <c r="AK3" s="567"/>
      <c r="AL3" s="567"/>
      <c r="AM3" s="568"/>
      <c r="AN3" s="1" t="str">
        <f>_xlfn.IFNA(VLOOKUP($A$5&amp;AN$4,'PMC数据辅助&amp;月良率预估'!$B$2:$G$1000,2,0),"")</f>
        <v/>
      </c>
      <c r="AO3" s="567"/>
      <c r="AP3" s="567"/>
      <c r="AQ3" s="567"/>
      <c r="AR3" s="568"/>
      <c r="AS3" s="1" t="str">
        <f>_xlfn.IFNA(VLOOKUP($A$5&amp;AS$4,'PMC数据辅助&amp;月良率预估'!$B$2:$G$1000,2,0),"")</f>
        <v/>
      </c>
      <c r="AT3" s="567"/>
      <c r="AU3" s="567"/>
      <c r="AV3" s="567"/>
      <c r="AW3" s="568"/>
      <c r="AX3" s="1" t="str">
        <f>_xlfn.IFNA(VLOOKUP($A$5&amp;AX$4,'PMC数据辅助&amp;月良率预估'!$B$2:$G$1000,2,0),"")</f>
        <v/>
      </c>
      <c r="AY3" s="567"/>
      <c r="AZ3" s="567"/>
      <c r="BA3" s="567"/>
      <c r="BB3" s="568"/>
      <c r="BC3" s="1" t="str">
        <f>_xlfn.IFNA(VLOOKUP($A$5&amp;BC$4,'PMC数据辅助&amp;月良率预估'!$B$2:$G$1000,2,0),"")</f>
        <v/>
      </c>
      <c r="BD3" s="567"/>
      <c r="BE3" s="567"/>
      <c r="BF3" s="567"/>
      <c r="BG3" s="568"/>
      <c r="BH3" s="1" t="str">
        <f>_xlfn.IFNA(VLOOKUP($A$5&amp;BH$4,'PMC数据辅助&amp;月良率预估'!$B$2:$G$1000,2,0),"")</f>
        <v/>
      </c>
      <c r="BI3" s="567"/>
      <c r="BJ3" s="567"/>
      <c r="BK3" s="567"/>
      <c r="BL3" s="568"/>
      <c r="BM3" s="1" t="str">
        <f>_xlfn.IFNA(VLOOKUP($A$5&amp;BM$4,'PMC数据辅助&amp;月良率预估'!$B$2:$G$1000,2,0),"")</f>
        <v/>
      </c>
      <c r="BN3" s="567"/>
      <c r="BO3" s="567"/>
      <c r="BP3" s="567"/>
      <c r="BQ3" s="568"/>
    </row>
    <row r="4" spans="1:69" ht="33" x14ac:dyDescent="0.15">
      <c r="A4" s="31" t="s">
        <v>40</v>
      </c>
      <c r="B4" s="94" t="s">
        <v>1427</v>
      </c>
      <c r="C4" s="94" t="s">
        <v>1426</v>
      </c>
      <c r="D4" s="115"/>
      <c r="E4" s="569" t="str">
        <f>_xlfn.IFNA(VLOOKUP($A$5&amp;COLUMN($A$1),'PMC数据辅助&amp;月良率预估'!$A:$F,5,0),"")</f>
        <v>04/13蒸镀批次</v>
      </c>
      <c r="F4" s="570"/>
      <c r="G4" s="570"/>
      <c r="H4" s="570"/>
      <c r="I4" s="571"/>
      <c r="J4" s="569" t="str">
        <f>_xlfn.IFNA(VLOOKUP($A$5&amp;COLUMN($B$1),'PMC数据辅助&amp;月良率预估'!$A:$F,5,0),"")</f>
        <v/>
      </c>
      <c r="K4" s="570"/>
      <c r="L4" s="570"/>
      <c r="M4" s="570"/>
      <c r="N4" s="571"/>
      <c r="O4" s="569" t="str">
        <f>_xlfn.IFNA(VLOOKUP($A$5&amp;COLUMN($C$1),'PMC数据辅助&amp;月良率预估'!$A:$F,5,0),"")</f>
        <v/>
      </c>
      <c r="P4" s="570"/>
      <c r="Q4" s="570"/>
      <c r="R4" s="570"/>
      <c r="S4" s="571"/>
      <c r="T4" s="569" t="str">
        <f>_xlfn.IFNA(VLOOKUP($A$5&amp;COLUMN($D$1),'PMC数据辅助&amp;月良率预估'!$A:$F,5,0),"")</f>
        <v/>
      </c>
      <c r="U4" s="570"/>
      <c r="V4" s="570"/>
      <c r="W4" s="570"/>
      <c r="X4" s="571"/>
      <c r="Y4" s="569" t="str">
        <f>_xlfn.IFNA(VLOOKUP($A$5&amp;COLUMN($E$1),'PMC数据辅助&amp;月良率预估'!$A:$F,5,0),"")</f>
        <v/>
      </c>
      <c r="Z4" s="570"/>
      <c r="AA4" s="570"/>
      <c r="AB4" s="570"/>
      <c r="AC4" s="571"/>
      <c r="AD4" s="569" t="str">
        <f>_xlfn.IFNA(VLOOKUP($A$5&amp;COLUMN($F$1),'PMC数据辅助&amp;月良率预估'!$A:$F,5,0),"")</f>
        <v/>
      </c>
      <c r="AE4" s="570"/>
      <c r="AF4" s="570"/>
      <c r="AG4" s="570"/>
      <c r="AH4" s="571"/>
      <c r="AI4" s="569" t="str">
        <f>_xlfn.IFNA(VLOOKUP($A$5&amp;COLUMN($G$1),'PMC数据辅助&amp;月良率预估'!$A:$F,5,0),"")</f>
        <v/>
      </c>
      <c r="AJ4" s="570"/>
      <c r="AK4" s="570"/>
      <c r="AL4" s="570"/>
      <c r="AM4" s="571"/>
      <c r="AN4" s="569" t="str">
        <f>_xlfn.IFNA(VLOOKUP($A$5&amp;COLUMN($H$1),'PMC数据辅助&amp;月良率预估'!$A:$F,5,0),"")</f>
        <v/>
      </c>
      <c r="AO4" s="570"/>
      <c r="AP4" s="570"/>
      <c r="AQ4" s="570"/>
      <c r="AR4" s="571"/>
      <c r="AS4" s="569" t="str">
        <f>_xlfn.IFNA(VLOOKUP($A$5&amp;COLUMN($I$1),'PMC数据辅助&amp;月良率预估'!$A:$F,5,0),"")</f>
        <v/>
      </c>
      <c r="AT4" s="570"/>
      <c r="AU4" s="570"/>
      <c r="AV4" s="570"/>
      <c r="AW4" s="571"/>
      <c r="AX4" s="569" t="str">
        <f>_xlfn.IFNA(VLOOKUP($A$5&amp;COLUMN($J$1),'PMC数据辅助&amp;月良率预估'!$A:$F,5,0),"")</f>
        <v/>
      </c>
      <c r="AY4" s="570"/>
      <c r="AZ4" s="570"/>
      <c r="BA4" s="570"/>
      <c r="BB4" s="571"/>
      <c r="BC4" s="569" t="str">
        <f>_xlfn.IFNA(VLOOKUP($A$5&amp;COLUMN($K$1),'PMC数据辅助&amp;月良率预估'!$A:$F,5,0),"")</f>
        <v/>
      </c>
      <c r="BD4" s="570"/>
      <c r="BE4" s="570"/>
      <c r="BF4" s="570"/>
      <c r="BG4" s="571"/>
      <c r="BH4" s="569" t="str">
        <f>_xlfn.IFNA(VLOOKUP($A$5&amp;COLUMN($L$1),'PMC数据辅助&amp;月良率预估'!$A:$F,5,0),"")</f>
        <v/>
      </c>
      <c r="BI4" s="570"/>
      <c r="BJ4" s="570"/>
      <c r="BK4" s="570"/>
      <c r="BL4" s="571"/>
      <c r="BM4" s="569" t="str">
        <f>_xlfn.IFNA(VLOOKUP($A$5&amp;COLUMN($M$1),'PMC数据辅助&amp;月良率预估'!$A:$F,5,0),"")</f>
        <v/>
      </c>
      <c r="BN4" s="570"/>
      <c r="BO4" s="570"/>
      <c r="BP4" s="570"/>
      <c r="BQ4" s="571"/>
    </row>
    <row r="5" spans="1:69" ht="51" customHeight="1" x14ac:dyDescent="0.15">
      <c r="A5" s="32" t="s">
        <v>1263</v>
      </c>
      <c r="B5" s="32" t="s">
        <v>35</v>
      </c>
      <c r="C5" s="32" t="s">
        <v>35</v>
      </c>
      <c r="D5" s="32"/>
      <c r="E5" s="32" t="s">
        <v>467</v>
      </c>
      <c r="F5" s="33" t="s">
        <v>483</v>
      </c>
      <c r="G5" s="33" t="s">
        <v>484</v>
      </c>
      <c r="H5" s="33" t="s">
        <v>485</v>
      </c>
      <c r="I5" s="362" t="s">
        <v>840</v>
      </c>
      <c r="J5" s="32" t="s">
        <v>467</v>
      </c>
      <c r="K5" s="33" t="s">
        <v>483</v>
      </c>
      <c r="L5" s="33" t="s">
        <v>484</v>
      </c>
      <c r="M5" s="33" t="s">
        <v>485</v>
      </c>
      <c r="N5" s="362" t="s">
        <v>838</v>
      </c>
      <c r="O5" s="32" t="s">
        <v>467</v>
      </c>
      <c r="P5" s="33" t="s">
        <v>483</v>
      </c>
      <c r="Q5" s="33" t="s">
        <v>484</v>
      </c>
      <c r="R5" s="33" t="s">
        <v>485</v>
      </c>
      <c r="S5" s="362" t="s">
        <v>840</v>
      </c>
      <c r="T5" s="32" t="s">
        <v>467</v>
      </c>
      <c r="U5" s="33" t="s">
        <v>483</v>
      </c>
      <c r="V5" s="33" t="s">
        <v>484</v>
      </c>
      <c r="W5" s="33" t="s">
        <v>485</v>
      </c>
      <c r="X5" s="362" t="s">
        <v>840</v>
      </c>
      <c r="Y5" s="32" t="s">
        <v>467</v>
      </c>
      <c r="Z5" s="33" t="s">
        <v>483</v>
      </c>
      <c r="AA5" s="33" t="s">
        <v>484</v>
      </c>
      <c r="AB5" s="33" t="s">
        <v>485</v>
      </c>
      <c r="AC5" s="362" t="s">
        <v>840</v>
      </c>
      <c r="AD5" s="32" t="s">
        <v>467</v>
      </c>
      <c r="AE5" s="33" t="s">
        <v>483</v>
      </c>
      <c r="AF5" s="33" t="s">
        <v>484</v>
      </c>
      <c r="AG5" s="33" t="s">
        <v>485</v>
      </c>
      <c r="AH5" s="362" t="s">
        <v>840</v>
      </c>
      <c r="AI5" s="32" t="s">
        <v>467</v>
      </c>
      <c r="AJ5" s="33" t="s">
        <v>483</v>
      </c>
      <c r="AK5" s="33" t="s">
        <v>484</v>
      </c>
      <c r="AL5" s="33" t="s">
        <v>485</v>
      </c>
      <c r="AM5" s="362" t="s">
        <v>840</v>
      </c>
      <c r="AN5" s="32" t="s">
        <v>467</v>
      </c>
      <c r="AO5" s="33" t="s">
        <v>483</v>
      </c>
      <c r="AP5" s="33" t="s">
        <v>484</v>
      </c>
      <c r="AQ5" s="33" t="s">
        <v>485</v>
      </c>
      <c r="AR5" s="362" t="s">
        <v>840</v>
      </c>
      <c r="AS5" s="32" t="s">
        <v>467</v>
      </c>
      <c r="AT5" s="33" t="s">
        <v>483</v>
      </c>
      <c r="AU5" s="33" t="s">
        <v>484</v>
      </c>
      <c r="AV5" s="33" t="s">
        <v>485</v>
      </c>
      <c r="AW5" s="362" t="s">
        <v>840</v>
      </c>
      <c r="AX5" s="32" t="s">
        <v>467</v>
      </c>
      <c r="AY5" s="33" t="s">
        <v>483</v>
      </c>
      <c r="AZ5" s="33" t="s">
        <v>484</v>
      </c>
      <c r="BA5" s="33" t="s">
        <v>485</v>
      </c>
      <c r="BB5" s="362" t="s">
        <v>840</v>
      </c>
      <c r="BC5" s="32" t="s">
        <v>467</v>
      </c>
      <c r="BD5" s="33" t="s">
        <v>483</v>
      </c>
      <c r="BE5" s="33" t="s">
        <v>484</v>
      </c>
      <c r="BF5" s="33" t="s">
        <v>485</v>
      </c>
      <c r="BG5" s="362" t="s">
        <v>840</v>
      </c>
      <c r="BH5" s="32" t="s">
        <v>467</v>
      </c>
      <c r="BI5" s="33" t="s">
        <v>483</v>
      </c>
      <c r="BJ5" s="33" t="s">
        <v>484</v>
      </c>
      <c r="BK5" s="33" t="s">
        <v>485</v>
      </c>
      <c r="BL5" s="362" t="s">
        <v>839</v>
      </c>
      <c r="BM5" s="32" t="s">
        <v>467</v>
      </c>
      <c r="BN5" s="33" t="s">
        <v>483</v>
      </c>
      <c r="BO5" s="33" t="s">
        <v>484</v>
      </c>
      <c r="BP5" s="33" t="s">
        <v>485</v>
      </c>
      <c r="BQ5" s="362" t="s">
        <v>839</v>
      </c>
    </row>
    <row r="6" spans="1:69" x14ac:dyDescent="0.15">
      <c r="A6" s="34" t="s">
        <v>745</v>
      </c>
      <c r="B6" s="34">
        <f>_xlfn.IFNA(VLOOKUP($A6,批次辅助!$A$4:$DC$41,MATCH($A$5&amp;B$4,批次辅助!$A$1:$DC$1,0),0),0)</f>
        <v>225055</v>
      </c>
      <c r="C6" s="34">
        <f>_xlfn.IFNA(VLOOKUP($A6,批次辅助!$A$4:$DC$41,MATCH($A$5&amp;C$4,批次辅助!$A$1:$DC$1,0),0),0)</f>
        <v>39900</v>
      </c>
      <c r="D6" s="34">
        <f>_xlfn.IFNA(VLOOKUP($A6,批次辅助!$A$4:$DC$41,MATCH($A$5&amp;D$4,批次辅助!$A$1:$DC$1,0),0),0)</f>
        <v>0</v>
      </c>
      <c r="E6" s="34">
        <f>_xlfn.IFNA(VLOOKUP($A$5&amp;E$4,'PMC数据辅助&amp;月良率预估'!$B$2:$G$599,5,0),0)</f>
        <v>1230</v>
      </c>
      <c r="F6" s="34"/>
      <c r="G6" s="34"/>
      <c r="H6" s="35"/>
      <c r="I6" s="35"/>
      <c r="J6" s="34">
        <f>_xlfn.IFNA(VLOOKUP($A$5&amp;J$4,'PMC数据辅助&amp;月良率预估'!$B$2:$G$599,5,0),0)</f>
        <v>0</v>
      </c>
      <c r="K6" s="34"/>
      <c r="L6" s="34"/>
      <c r="M6" s="35"/>
      <c r="N6" s="35"/>
      <c r="O6" s="34"/>
      <c r="P6" s="34"/>
      <c r="Q6" s="34"/>
      <c r="R6" s="35"/>
      <c r="S6" s="35"/>
      <c r="T6" s="34">
        <f>_xlfn.IFNA(VLOOKUP($A$5&amp;T$4,'PMC数据辅助&amp;月良率预估'!$B$2:$G$599,5,0),0)</f>
        <v>0</v>
      </c>
      <c r="U6" s="34"/>
      <c r="V6" s="34"/>
      <c r="W6" s="35"/>
      <c r="X6" s="35"/>
      <c r="Y6" s="34">
        <f>_xlfn.IFNA(VLOOKUP($A$5&amp;Y$4,'PMC数据辅助&amp;月良率预估'!$B$2:$G$599,5,0),0)</f>
        <v>0</v>
      </c>
      <c r="Z6" s="34"/>
      <c r="AA6" s="34"/>
      <c r="AB6" s="35"/>
      <c r="AC6" s="35"/>
      <c r="AD6" s="34">
        <f>_xlfn.IFNA(VLOOKUP($A$5&amp;AD$4,'PMC数据辅助&amp;月良率预估'!$B$2:$G$599,5,0),0)</f>
        <v>0</v>
      </c>
      <c r="AE6" s="34"/>
      <c r="AF6" s="34"/>
      <c r="AG6" s="35"/>
      <c r="AH6" s="35"/>
      <c r="AI6" s="34">
        <f>_xlfn.IFNA(VLOOKUP($A$5&amp;AI$4,'PMC数据辅助&amp;月良率预估'!$B$2:$G$599,5,0),0)</f>
        <v>0</v>
      </c>
      <c r="AJ6" s="34"/>
      <c r="AK6" s="34"/>
      <c r="AL6" s="35"/>
      <c r="AM6" s="35"/>
      <c r="AN6" s="34">
        <f>_xlfn.IFNA(VLOOKUP($A$5&amp;AN$4,'PMC数据辅助&amp;月良率预估'!$B$2:$G$599,5,0),0)</f>
        <v>0</v>
      </c>
      <c r="AO6" s="34"/>
      <c r="AP6" s="34"/>
      <c r="AQ6" s="35"/>
      <c r="AR6" s="35"/>
      <c r="AS6" s="34">
        <f>_xlfn.IFNA(VLOOKUP($A$5&amp;AS$4,'PMC数据辅助&amp;月良率预估'!$B$2:$G$599,5,0),0)</f>
        <v>0</v>
      </c>
      <c r="AT6" s="34"/>
      <c r="AU6" s="34"/>
      <c r="AV6" s="35"/>
      <c r="AW6" s="35"/>
      <c r="AX6" s="34">
        <f>_xlfn.IFNA(VLOOKUP($A$5&amp;AX$4,'PMC数据辅助&amp;月良率预估'!$B$2:$G$599,5,0),0)</f>
        <v>0</v>
      </c>
      <c r="AY6" s="34"/>
      <c r="AZ6" s="34"/>
      <c r="BA6" s="35"/>
      <c r="BB6" s="35"/>
      <c r="BC6" s="34">
        <f>_xlfn.IFNA(VLOOKUP($A$5&amp;BC$4,'PMC数据辅助&amp;月良率预估'!$B$2:$G$599,5,0),0)</f>
        <v>0</v>
      </c>
      <c r="BD6" s="34"/>
      <c r="BE6" s="34"/>
      <c r="BF6" s="35"/>
      <c r="BG6" s="35"/>
      <c r="BH6" s="34">
        <f>_xlfn.IFNA(VLOOKUP($A$5&amp;BH$4,'PMC数据辅助&amp;月良率预估'!$B$2:$G$599,5,0),0)</f>
        <v>0</v>
      </c>
      <c r="BI6" s="34"/>
      <c r="BJ6" s="34"/>
      <c r="BK6" s="35"/>
      <c r="BL6" s="35"/>
      <c r="BM6" s="34">
        <f>_xlfn.IFNA(VLOOKUP($A$5&amp;BM$4,'PMC数据辅助&amp;月良率预估'!$B$2:$G$599,5,0),0)</f>
        <v>0</v>
      </c>
      <c r="BN6" s="34"/>
      <c r="BO6" s="34"/>
      <c r="BP6" s="35"/>
      <c r="BQ6" s="35"/>
    </row>
    <row r="7" spans="1:69" x14ac:dyDescent="0.15">
      <c r="A7" s="34" t="s">
        <v>746</v>
      </c>
      <c r="B7" s="34">
        <f>_xlfn.IFNA(VLOOKUP($A7,批次辅助!$A$4:$DC$41,MATCH($A$5&amp;B$4,批次辅助!$A$1:$DC$1,0),0),0)</f>
        <v>0</v>
      </c>
      <c r="C7" s="34">
        <f>_xlfn.IFNA(VLOOKUP($A7,批次辅助!$A$4:$DC$41,MATCH($A$5&amp;C$4,批次辅助!$A$1:$DC$1,0),0),0)</f>
        <v>0</v>
      </c>
      <c r="D7" s="34">
        <f>_xlfn.IFNA(VLOOKUP($A7,批次辅助!$A$4:$DC$41,MATCH($A$5&amp;D$4,批次辅助!$A$1:$DC$1,0),0),0)</f>
        <v>0</v>
      </c>
      <c r="E7" s="34">
        <f>_xlfn.IFNA(VLOOKUP($A$5&amp;E$4,'PMC数据辅助&amp;月良率预估'!$B$2:$G$599,6,0),0)</f>
        <v>1230</v>
      </c>
      <c r="F7" s="34"/>
      <c r="G7" s="34"/>
      <c r="H7" s="35"/>
      <c r="I7" s="35"/>
      <c r="J7" s="34">
        <f>_xlfn.IFNA(VLOOKUP($A$5&amp;J$4,'PMC数据辅助&amp;月良率预估'!$B$2:$G$599,6,0),0)</f>
        <v>0</v>
      </c>
      <c r="K7" s="34"/>
      <c r="L7" s="34"/>
      <c r="M7" s="35"/>
      <c r="N7" s="35"/>
      <c r="O7" s="34"/>
      <c r="P7" s="34"/>
      <c r="Q7" s="34"/>
      <c r="R7" s="35"/>
      <c r="S7" s="35"/>
      <c r="T7" s="34">
        <f>_xlfn.IFNA(VLOOKUP($A$5&amp;T$4,'PMC数据辅助&amp;月良率预估'!$B$2:$G$599,6,0),0)</f>
        <v>0</v>
      </c>
      <c r="U7" s="34"/>
      <c r="V7" s="34"/>
      <c r="W7" s="35"/>
      <c r="X7" s="35"/>
      <c r="Y7" s="34">
        <f>_xlfn.IFNA(VLOOKUP($A$5&amp;Y$4,'PMC数据辅助&amp;月良率预估'!$B$2:$G$599,6,0),0)</f>
        <v>0</v>
      </c>
      <c r="Z7" s="34"/>
      <c r="AA7" s="34"/>
      <c r="AB7" s="35"/>
      <c r="AC7" s="35"/>
      <c r="AD7" s="34">
        <f>_xlfn.IFNA(VLOOKUP($A$5&amp;AD$4,'PMC数据辅助&amp;月良率预估'!$B$2:$G$599,6,0),0)</f>
        <v>0</v>
      </c>
      <c r="AE7" s="34"/>
      <c r="AF7" s="34"/>
      <c r="AG7" s="35"/>
      <c r="AH7" s="35"/>
      <c r="AI7" s="34">
        <f>_xlfn.IFNA(VLOOKUP($A$5&amp;AI$4,'PMC数据辅助&amp;月良率预估'!$B$2:$G$599,6,0),0)</f>
        <v>0</v>
      </c>
      <c r="AJ7" s="34"/>
      <c r="AK7" s="34"/>
      <c r="AL7" s="35"/>
      <c r="AM7" s="35"/>
      <c r="AN7" s="34">
        <f>_xlfn.IFNA(VLOOKUP($A$5&amp;AN$4,'PMC数据辅助&amp;月良率预估'!$B$2:$G$599,6,0),0)</f>
        <v>0</v>
      </c>
      <c r="AO7" s="34"/>
      <c r="AP7" s="34"/>
      <c r="AQ7" s="35"/>
      <c r="AR7" s="35"/>
      <c r="AS7" s="34">
        <f>_xlfn.IFNA(VLOOKUP($A$5&amp;AS$4,'PMC数据辅助&amp;月良率预估'!$B$2:$G$599,6,0),0)</f>
        <v>0</v>
      </c>
      <c r="AT7" s="34"/>
      <c r="AU7" s="34"/>
      <c r="AV7" s="35"/>
      <c r="AW7" s="35"/>
      <c r="AX7" s="34">
        <f>_xlfn.IFNA(VLOOKUP($A$5&amp;AX$4,'PMC数据辅助&amp;月良率预估'!$B$2:$G$599,6,0),0)</f>
        <v>0</v>
      </c>
      <c r="AY7" s="34"/>
      <c r="AZ7" s="34"/>
      <c r="BA7" s="35"/>
      <c r="BB7" s="35"/>
      <c r="BC7" s="34">
        <f>_xlfn.IFNA(VLOOKUP($A$5&amp;BC$4,'PMC数据辅助&amp;月良率预估'!$B$2:$G$599,6,0),0)</f>
        <v>0</v>
      </c>
      <c r="BD7" s="34"/>
      <c r="BE7" s="34"/>
      <c r="BF7" s="35"/>
      <c r="BG7" s="35"/>
      <c r="BH7" s="34">
        <f>_xlfn.IFNA(VLOOKUP($A$5&amp;BH$4,'PMC数据辅助&amp;月良率预估'!$B$2:$G$599,6,0),0)</f>
        <v>0</v>
      </c>
      <c r="BI7" s="34"/>
      <c r="BJ7" s="34"/>
      <c r="BK7" s="35"/>
      <c r="BL7" s="35"/>
      <c r="BM7" s="34">
        <f>_xlfn.IFNA(VLOOKUP($A$5&amp;BM$4,'PMC数据辅助&amp;月良率预估'!$B$2:$G$599,6,0),0)</f>
        <v>0</v>
      </c>
      <c r="BN7" s="34"/>
      <c r="BO7" s="34"/>
      <c r="BP7" s="35"/>
      <c r="BQ7" s="35"/>
    </row>
    <row r="8" spans="1:69" s="119" customFormat="1" x14ac:dyDescent="0.15">
      <c r="A8" s="116" t="s">
        <v>454</v>
      </c>
      <c r="B8" s="117">
        <f>_xlfn.IFNA(VLOOKUP($A8,批次辅助!$A$4:$DC$41,MATCH($A$5&amp;B$4,批次辅助!$A$1:$DC$1,0),0),0)</f>
        <v>0</v>
      </c>
      <c r="C8" s="117">
        <f>_xlfn.IFNA(VLOOKUP($A8,批次辅助!$A$4:$DC$41,MATCH($A$5&amp;C$4,批次辅助!$A$1:$DC$1,0),0),0)</f>
        <v>0</v>
      </c>
      <c r="D8" s="117">
        <f>_xlfn.IFNA(VLOOKUP($A8,批次辅助!$A$4:$DC$41,MATCH($A$5&amp;D$4,批次辅助!$A$1:$DC$1,0),0),0)</f>
        <v>0</v>
      </c>
      <c r="E8" s="117">
        <f>IF(E6=0,0%,E7/E6)</f>
        <v>1</v>
      </c>
      <c r="F8" s="116"/>
      <c r="G8" s="116"/>
      <c r="H8" s="118"/>
      <c r="I8" s="118"/>
      <c r="J8" s="117">
        <f>IF(J6=0,0%,J7/J6)</f>
        <v>0</v>
      </c>
      <c r="K8" s="116"/>
      <c r="L8" s="116"/>
      <c r="M8" s="118"/>
      <c r="N8" s="118"/>
      <c r="O8" s="117"/>
      <c r="P8" s="116"/>
      <c r="Q8" s="116"/>
      <c r="R8" s="118"/>
      <c r="S8" s="118"/>
      <c r="T8" s="117">
        <f>IF(T6=0,0%,T7/T6)</f>
        <v>0</v>
      </c>
      <c r="U8" s="116"/>
      <c r="V8" s="116"/>
      <c r="W8" s="118"/>
      <c r="X8" s="118"/>
      <c r="Y8" s="117">
        <f>IF(Y6=0,0%,Y7/Y6)</f>
        <v>0</v>
      </c>
      <c r="Z8" s="116"/>
      <c r="AA8" s="116"/>
      <c r="AB8" s="118"/>
      <c r="AC8" s="118"/>
      <c r="AD8" s="117">
        <f>IF(AD6=0,0%,AD7/AD6)</f>
        <v>0</v>
      </c>
      <c r="AE8" s="116"/>
      <c r="AF8" s="116"/>
      <c r="AG8" s="118"/>
      <c r="AH8" s="118"/>
      <c r="AI8" s="117">
        <f>IF(AI6=0,0%,AI7/AI6)</f>
        <v>0</v>
      </c>
      <c r="AJ8" s="116"/>
      <c r="AK8" s="116"/>
      <c r="AL8" s="118"/>
      <c r="AM8" s="118"/>
      <c r="AN8" s="117">
        <f>IF(AN6=0,0%,AN7/AN6)</f>
        <v>0</v>
      </c>
      <c r="AO8" s="116"/>
      <c r="AP8" s="116"/>
      <c r="AQ8" s="118"/>
      <c r="AR8" s="118"/>
      <c r="AS8" s="117">
        <f>IF(AS6=0,0%,AS7/AS6)</f>
        <v>0</v>
      </c>
      <c r="AT8" s="116"/>
      <c r="AU8" s="116"/>
      <c r="AV8" s="118"/>
      <c r="AW8" s="118"/>
      <c r="AX8" s="117">
        <f>IF(AX6=0,0%,AX7/AX6)</f>
        <v>0</v>
      </c>
      <c r="AY8" s="116"/>
      <c r="AZ8" s="116"/>
      <c r="BA8" s="118"/>
      <c r="BB8" s="118"/>
      <c r="BC8" s="117">
        <f>IF(BC6=0,0%,BC7/BC6)</f>
        <v>0</v>
      </c>
      <c r="BD8" s="116"/>
      <c r="BE8" s="116"/>
      <c r="BF8" s="118"/>
      <c r="BG8" s="118"/>
      <c r="BH8" s="117">
        <f>IF(BH6=0,0%,BH7/BH6)</f>
        <v>0</v>
      </c>
      <c r="BI8" s="116"/>
      <c r="BJ8" s="116"/>
      <c r="BK8" s="118"/>
      <c r="BL8" s="118"/>
      <c r="BM8" s="117">
        <f>IF(BM6=0,0%,BM7/BM6)</f>
        <v>0</v>
      </c>
      <c r="BN8" s="116"/>
      <c r="BO8" s="116"/>
      <c r="BP8" s="118"/>
      <c r="BQ8" s="118"/>
    </row>
    <row r="9" spans="1:69" s="161" customFormat="1" x14ac:dyDescent="0.15">
      <c r="A9" s="158" t="s">
        <v>34</v>
      </c>
      <c r="B9" s="159">
        <f>_xlfn.IFNA(VLOOKUP($A9,批次辅助!$A$4:$DC$41,MATCH($A$5&amp;B$4,批次辅助!$A$1:$DC$1,0),0),0)</f>
        <v>0.97118482148808072</v>
      </c>
      <c r="C9" s="159">
        <f>_xlfn.IFNA(VLOOKUP($A9,批次辅助!$A$4:$DC$41,MATCH($A$5&amp;C$4,批次辅助!$A$1:$DC$1,0),0),0)</f>
        <v>0.96621553884711775</v>
      </c>
      <c r="D9" s="159">
        <f>_xlfn.IFNA(VLOOKUP($A9,批次辅助!$A$4:$DC$41,MATCH($A$5&amp;D$4,批次辅助!$A$1:$DC$1,0),0),0)</f>
        <v>0</v>
      </c>
      <c r="E9" s="160"/>
      <c r="F9" s="160"/>
      <c r="G9" s="160"/>
      <c r="H9" s="160">
        <f>H10-H19-H27-H28-H36-H37-H44-H45</f>
        <v>0.96451209523809522</v>
      </c>
      <c r="I9" s="160"/>
      <c r="J9" s="160"/>
      <c r="K9" s="160"/>
      <c r="L9" s="160"/>
      <c r="M9" s="160">
        <f>M10-M19-M27-M28-M36-M37-M44-M45</f>
        <v>0.96451209523809522</v>
      </c>
      <c r="N9" s="160"/>
      <c r="O9" s="160"/>
      <c r="P9" s="160"/>
      <c r="Q9" s="160"/>
      <c r="R9" s="160">
        <f>R10-R19-R27-R28-R36-R37-R44-R45</f>
        <v>0.96451209523809522</v>
      </c>
      <c r="S9" s="160"/>
      <c r="T9" s="160"/>
      <c r="U9" s="160"/>
      <c r="V9" s="160"/>
      <c r="W9" s="160">
        <f>W10-W19-W27-W28-W36-W37-W44-W45</f>
        <v>0.96451209523809522</v>
      </c>
      <c r="X9" s="160"/>
      <c r="Y9" s="160"/>
      <c r="Z9" s="160"/>
      <c r="AA9" s="160"/>
      <c r="AB9" s="160">
        <f>AB10-AB19-AB27-AB28-AB36-AB37-AB44-AB45</f>
        <v>0.96451209523809522</v>
      </c>
      <c r="AC9" s="160"/>
      <c r="AD9" s="160"/>
      <c r="AE9" s="160"/>
      <c r="AF9" s="160"/>
      <c r="AG9" s="160">
        <f>AG10-AG19-AG27-AG28-AG36-AG37-AG44-AG45</f>
        <v>0.96451209523809522</v>
      </c>
      <c r="AH9" s="160"/>
      <c r="AI9" s="160"/>
      <c r="AJ9" s="160"/>
      <c r="AK9" s="160"/>
      <c r="AL9" s="160">
        <f>AL10-AL19-AL27-AL28-AL36-AL37-AL44-AL45</f>
        <v>0.96451209523809522</v>
      </c>
      <c r="AM9" s="160"/>
      <c r="AN9" s="160"/>
      <c r="AO9" s="160"/>
      <c r="AP9" s="160"/>
      <c r="AQ9" s="160">
        <f>AQ10-AQ19-AQ27-AQ28-AQ36-AQ37-AQ44-AQ45</f>
        <v>0.96451209523809522</v>
      </c>
      <c r="AR9" s="160"/>
      <c r="AS9" s="160"/>
      <c r="AT9" s="160"/>
      <c r="AU9" s="160"/>
      <c r="AV9" s="160">
        <f>AV10-AV19-AV27-AV28-AV36-AV37-AV44-AV45</f>
        <v>0.96451209523809522</v>
      </c>
      <c r="AW9" s="160"/>
      <c r="AX9" s="160"/>
      <c r="AY9" s="160"/>
      <c r="AZ9" s="160"/>
      <c r="BA9" s="160">
        <f>BA10-BA19-BA27-BA28-BA36-BA37-BA44-BA45</f>
        <v>0.96451209523809522</v>
      </c>
      <c r="BB9" s="160"/>
      <c r="BC9" s="160"/>
      <c r="BD9" s="160"/>
      <c r="BE9" s="160"/>
      <c r="BF9" s="160">
        <f>BF10-BF19-BF27-BF28-BF36-BF37-BF44-BF45</f>
        <v>0.96451209523809522</v>
      </c>
      <c r="BG9" s="160"/>
      <c r="BH9" s="160"/>
      <c r="BI9" s="160"/>
      <c r="BJ9" s="160"/>
      <c r="BK9" s="160">
        <f>BK10-BK19-BK27-BK28-BK36-BK37-BK44-BK45</f>
        <v>0.96451209523809522</v>
      </c>
      <c r="BL9" s="160"/>
      <c r="BM9" s="160"/>
      <c r="BN9" s="160"/>
      <c r="BO9" s="160"/>
      <c r="BP9" s="160">
        <f>BP10-BP19-BP27-BP28-BP36-BP37-BP44-BP45</f>
        <v>0.96451209523809522</v>
      </c>
      <c r="BQ9" s="160"/>
    </row>
    <row r="10" spans="1:69" x14ac:dyDescent="0.15">
      <c r="A10" s="36" t="s">
        <v>33</v>
      </c>
      <c r="B10" s="37">
        <f>B9+B19+B27+B28+B36+B37+B44+B45</f>
        <v>0.97118482148808072</v>
      </c>
      <c r="C10" s="37">
        <f>C9+C19+C27+C28+C36+C37+C44+C45</f>
        <v>0.96621553884711775</v>
      </c>
      <c r="D10" s="37">
        <f>D9+D19+D27+D28+D36+D37+D44+D45</f>
        <v>0</v>
      </c>
      <c r="E10" s="38"/>
      <c r="F10" s="38"/>
      <c r="G10" s="38"/>
      <c r="H10" s="38">
        <f>(H12+H21+H30+H39)*99.94%-3</f>
        <v>0.96451209523809522</v>
      </c>
      <c r="I10" s="38"/>
      <c r="J10" s="38"/>
      <c r="K10" s="38"/>
      <c r="L10" s="38"/>
      <c r="M10" s="38">
        <f>(M12+M21+M30+M39)*99.94%-3</f>
        <v>0.96451209523809522</v>
      </c>
      <c r="N10" s="38"/>
      <c r="O10" s="38"/>
      <c r="P10" s="38"/>
      <c r="Q10" s="38"/>
      <c r="R10" s="38">
        <f>(R12+R21+R30+R39)*99.94%-3</f>
        <v>0.96451209523809522</v>
      </c>
      <c r="S10" s="38"/>
      <c r="T10" s="38"/>
      <c r="U10" s="38"/>
      <c r="V10" s="38"/>
      <c r="W10" s="38">
        <f>(W12+W21+W30+W39)*99.94%-3</f>
        <v>0.96451209523809522</v>
      </c>
      <c r="X10" s="38"/>
      <c r="Y10" s="38"/>
      <c r="Z10" s="38"/>
      <c r="AA10" s="38"/>
      <c r="AB10" s="38">
        <f>(AB12+AB21+AB30+AB39)*99.94%-3</f>
        <v>0.96451209523809522</v>
      </c>
      <c r="AC10" s="38"/>
      <c r="AD10" s="38"/>
      <c r="AE10" s="38"/>
      <c r="AF10" s="38"/>
      <c r="AG10" s="38">
        <f>(AG12+AG21+AG30+AG39)*99.94%-3</f>
        <v>0.96451209523809522</v>
      </c>
      <c r="AH10" s="38"/>
      <c r="AI10" s="38"/>
      <c r="AJ10" s="38"/>
      <c r="AK10" s="38"/>
      <c r="AL10" s="38">
        <f>(AL12+AL21+AL30+AL39)*99.94%-3</f>
        <v>0.96451209523809522</v>
      </c>
      <c r="AM10" s="38"/>
      <c r="AN10" s="38"/>
      <c r="AO10" s="38"/>
      <c r="AP10" s="38"/>
      <c r="AQ10" s="38">
        <f>(AQ12+AQ21+AQ30+AQ39)*99.94%-3</f>
        <v>0.96451209523809522</v>
      </c>
      <c r="AR10" s="38"/>
      <c r="AS10" s="38"/>
      <c r="AT10" s="38"/>
      <c r="AU10" s="38"/>
      <c r="AV10" s="38">
        <f>(AV12+AV21+AV30+AV39)*99.94%-3</f>
        <v>0.96451209523809522</v>
      </c>
      <c r="AW10" s="38"/>
      <c r="AX10" s="38"/>
      <c r="AY10" s="38"/>
      <c r="AZ10" s="38"/>
      <c r="BA10" s="38">
        <f>(BA12+BA21+BA30+BA39)*99.94%-3</f>
        <v>0.96451209523809522</v>
      </c>
      <c r="BB10" s="38"/>
      <c r="BC10" s="38"/>
      <c r="BD10" s="38"/>
      <c r="BE10" s="38"/>
      <c r="BF10" s="38">
        <f>(BF12+BF21+BF30+BF39)*99.94%-3</f>
        <v>0.96451209523809522</v>
      </c>
      <c r="BG10" s="38"/>
      <c r="BH10" s="38"/>
      <c r="BI10" s="38"/>
      <c r="BJ10" s="38"/>
      <c r="BK10" s="38">
        <f>(BK12+BK21+BK30+BK39)*99.94%-3</f>
        <v>0.96451209523809522</v>
      </c>
      <c r="BL10" s="38"/>
      <c r="BM10" s="38"/>
      <c r="BN10" s="38"/>
      <c r="BO10" s="38"/>
      <c r="BP10" s="38">
        <f>(BP12+BP21+BP30+BP39)*99.94%-3</f>
        <v>0.96451209523809522</v>
      </c>
      <c r="BQ10" s="38"/>
    </row>
    <row r="11" spans="1:69" x14ac:dyDescent="0.15">
      <c r="A11" s="39" t="s">
        <v>32</v>
      </c>
      <c r="B11" s="39"/>
      <c r="C11" s="39"/>
      <c r="D11" s="39"/>
      <c r="E11" s="39"/>
      <c r="F11" s="39"/>
      <c r="G11" s="39"/>
      <c r="H11" s="39">
        <f>H12*99.9%</f>
        <v>0.973111127819549</v>
      </c>
      <c r="I11" s="39"/>
      <c r="J11" s="39"/>
      <c r="K11" s="39"/>
      <c r="L11" s="39"/>
      <c r="M11" s="39">
        <f>M12*99.9%</f>
        <v>0.973111127819549</v>
      </c>
      <c r="N11" s="39"/>
      <c r="O11" s="39"/>
      <c r="P11" s="39"/>
      <c r="Q11" s="39"/>
      <c r="R11" s="39">
        <f>R12*99.9%</f>
        <v>0.973111127819549</v>
      </c>
      <c r="S11" s="39"/>
      <c r="T11" s="39"/>
      <c r="U11" s="39"/>
      <c r="V11" s="39"/>
      <c r="W11" s="39">
        <f>W12*99.9%</f>
        <v>0.973111127819549</v>
      </c>
      <c r="X11" s="39"/>
      <c r="Y11" s="39"/>
      <c r="Z11" s="39"/>
      <c r="AA11" s="39"/>
      <c r="AB11" s="39">
        <f>AB12*99.9%</f>
        <v>0.973111127819549</v>
      </c>
      <c r="AC11" s="39"/>
      <c r="AD11" s="39"/>
      <c r="AE11" s="39"/>
      <c r="AF11" s="39"/>
      <c r="AG11" s="39">
        <f>AG12*99.9%</f>
        <v>0.973111127819549</v>
      </c>
      <c r="AH11" s="39"/>
      <c r="AI11" s="39"/>
      <c r="AJ11" s="39"/>
      <c r="AK11" s="39"/>
      <c r="AL11" s="39">
        <f>AL12*99.9%</f>
        <v>0.973111127819549</v>
      </c>
      <c r="AM11" s="39"/>
      <c r="AN11" s="39"/>
      <c r="AO11" s="39"/>
      <c r="AP11" s="39"/>
      <c r="AQ11" s="39">
        <f>AQ12*99.9%</f>
        <v>0.973111127819549</v>
      </c>
      <c r="AR11" s="39"/>
      <c r="AS11" s="39"/>
      <c r="AT11" s="39"/>
      <c r="AU11" s="39"/>
      <c r="AV11" s="39">
        <f>AV12*99.9%</f>
        <v>0.973111127819549</v>
      </c>
      <c r="AW11" s="39"/>
      <c r="AX11" s="39"/>
      <c r="AY11" s="39"/>
      <c r="AZ11" s="39"/>
      <c r="BA11" s="39">
        <f>BA12*99.9%</f>
        <v>0.973111127819549</v>
      </c>
      <c r="BB11" s="39"/>
      <c r="BC11" s="39"/>
      <c r="BD11" s="39"/>
      <c r="BE11" s="39"/>
      <c r="BF11" s="39">
        <f>BF12*99.9%</f>
        <v>0.973111127819549</v>
      </c>
      <c r="BG11" s="39"/>
      <c r="BH11" s="39"/>
      <c r="BI11" s="39"/>
      <c r="BJ11" s="39"/>
      <c r="BK11" s="39">
        <f>BK12*99.9%</f>
        <v>0.973111127819549</v>
      </c>
      <c r="BL11" s="39"/>
      <c r="BM11" s="39"/>
      <c r="BN11" s="39"/>
      <c r="BO11" s="39"/>
      <c r="BP11" s="39">
        <f>BP12*99.9%</f>
        <v>0.973111127819549</v>
      </c>
      <c r="BQ11" s="39"/>
    </row>
    <row r="12" spans="1:69" x14ac:dyDescent="0.35">
      <c r="A12" s="40" t="s">
        <v>60</v>
      </c>
      <c r="B12" s="41">
        <f>_xlfn.IFNA(VLOOKUP($A12,批次辅助!$A$4:$DC$41,MATCH($A$5&amp;B$4,批次辅助!$A$1:$DC$1,0),0),0)</f>
        <v>0.97432627579924902</v>
      </c>
      <c r="C12" s="41">
        <f>_xlfn.IFNA(VLOOKUP($A12,批次辅助!$A$4:$DC$41,MATCH($A$5&amp;C$4,批次辅助!$A$1:$DC$1,0),0),0)</f>
        <v>0.97408521303258144</v>
      </c>
      <c r="D12" s="41">
        <f>_xlfn.IFNA(VLOOKUP($A12,批次辅助!$A$4:$DC$41,MATCH($A$5&amp;D$4,批次辅助!$A$1:$DC$1,0),0),0)</f>
        <v>0</v>
      </c>
      <c r="E12" s="39"/>
      <c r="F12" s="39"/>
      <c r="G12" s="39"/>
      <c r="H12" s="39">
        <f>1-SUM(H13:H18)</f>
        <v>0.97408521303258144</v>
      </c>
      <c r="I12" s="39"/>
      <c r="J12" s="39"/>
      <c r="K12" s="39"/>
      <c r="L12" s="39"/>
      <c r="M12" s="39">
        <f>1-SUM(M13:M18)</f>
        <v>0.97408521303258144</v>
      </c>
      <c r="N12" s="39"/>
      <c r="O12" s="39"/>
      <c r="P12" s="39"/>
      <c r="Q12" s="39"/>
      <c r="R12" s="39">
        <f>1-SUM(R13:R18)</f>
        <v>0.97408521303258144</v>
      </c>
      <c r="S12" s="39"/>
      <c r="T12" s="39"/>
      <c r="U12" s="39"/>
      <c r="V12" s="39"/>
      <c r="W12" s="39">
        <f>1-SUM(W13:W18)</f>
        <v>0.97408521303258144</v>
      </c>
      <c r="X12" s="39"/>
      <c r="Y12" s="39"/>
      <c r="Z12" s="39"/>
      <c r="AA12" s="39"/>
      <c r="AB12" s="39">
        <f>1-SUM(AB13:AB18)</f>
        <v>0.97408521303258144</v>
      </c>
      <c r="AC12" s="39"/>
      <c r="AD12" s="39"/>
      <c r="AE12" s="39"/>
      <c r="AF12" s="39"/>
      <c r="AG12" s="39">
        <f>1-SUM(AG13:AG18)</f>
        <v>0.97408521303258144</v>
      </c>
      <c r="AH12" s="39"/>
      <c r="AI12" s="39"/>
      <c r="AJ12" s="39"/>
      <c r="AK12" s="39"/>
      <c r="AL12" s="39">
        <f>1-SUM(AL13:AL18)</f>
        <v>0.97408521303258144</v>
      </c>
      <c r="AM12" s="39"/>
      <c r="AN12" s="39"/>
      <c r="AO12" s="39"/>
      <c r="AP12" s="39"/>
      <c r="AQ12" s="39">
        <f>1-SUM(AQ13:AQ18)</f>
        <v>0.97408521303258144</v>
      </c>
      <c r="AR12" s="39"/>
      <c r="AS12" s="39"/>
      <c r="AT12" s="39"/>
      <c r="AU12" s="39"/>
      <c r="AV12" s="39">
        <f>1-SUM(AV13:AV18)</f>
        <v>0.97408521303258144</v>
      </c>
      <c r="AW12" s="39"/>
      <c r="AX12" s="39"/>
      <c r="AY12" s="39"/>
      <c r="AZ12" s="39"/>
      <c r="BA12" s="39">
        <f>1-SUM(BA13:BA18)</f>
        <v>0.97408521303258144</v>
      </c>
      <c r="BB12" s="39"/>
      <c r="BC12" s="39"/>
      <c r="BD12" s="39"/>
      <c r="BE12" s="39"/>
      <c r="BF12" s="39">
        <f>1-SUM(BF13:BF18)</f>
        <v>0.97408521303258144</v>
      </c>
      <c r="BG12" s="39"/>
      <c r="BH12" s="39"/>
      <c r="BI12" s="39"/>
      <c r="BJ12" s="39"/>
      <c r="BK12" s="39">
        <f>1-SUM(BK13:BK18)</f>
        <v>0.97408521303258144</v>
      </c>
      <c r="BL12" s="39"/>
      <c r="BM12" s="39"/>
      <c r="BN12" s="39"/>
      <c r="BO12" s="39"/>
      <c r="BP12" s="39">
        <f>1-SUM(BP13:BP18)</f>
        <v>0.97408521303258144</v>
      </c>
      <c r="BQ12" s="39"/>
    </row>
    <row r="13" spans="1:69" x14ac:dyDescent="0.15">
      <c r="A13" s="42" t="s">
        <v>42</v>
      </c>
      <c r="B13" s="43">
        <f>_xlfn.IFNA(VLOOKUP($A13,批次辅助!$A$4:$DC$41,MATCH($A$5&amp;B$4,批次辅助!$A$1:$DC$1,0),0),0)</f>
        <v>8.7400857568150012E-3</v>
      </c>
      <c r="C13" s="43">
        <f>_xlfn.IFNA(VLOOKUP($A13,批次辅助!$A$4:$DC$41,MATCH($A$5&amp;C$4,批次辅助!$A$1:$DC$1,0),0),0)</f>
        <v>1.1152882205513784E-2</v>
      </c>
      <c r="D13" s="43">
        <f>_xlfn.IFNA(VLOOKUP($A13,批次辅助!$A$4:$DC$41,MATCH($A$5&amp;D$4,批次辅助!$A$1:$DC$1,0),0),0)</f>
        <v>0</v>
      </c>
      <c r="E13" s="279"/>
      <c r="F13" s="45"/>
      <c r="G13" s="46"/>
      <c r="H13" s="47">
        <f>C13-F13+G13</f>
        <v>1.1152882205513784E-2</v>
      </c>
      <c r="I13" s="370"/>
      <c r="J13" s="279"/>
      <c r="K13" s="128"/>
      <c r="L13" s="102"/>
      <c r="M13" s="47">
        <f>H13-K13+L13</f>
        <v>1.1152882205513784E-2</v>
      </c>
      <c r="N13" s="370"/>
      <c r="O13" s="279"/>
      <c r="P13" s="128"/>
      <c r="Q13" s="102"/>
      <c r="R13" s="47">
        <f>M13-P13+Q13</f>
        <v>1.1152882205513784E-2</v>
      </c>
      <c r="S13" s="370"/>
      <c r="T13" s="279"/>
      <c r="U13" s="128"/>
      <c r="V13" s="102"/>
      <c r="W13" s="47">
        <f>R13-U13+V13</f>
        <v>1.1152882205513784E-2</v>
      </c>
      <c r="X13" s="370"/>
      <c r="Y13" s="279"/>
      <c r="Z13" s="128"/>
      <c r="AA13" s="102"/>
      <c r="AB13" s="47">
        <f>W13-Z13+AA13</f>
        <v>1.1152882205513784E-2</v>
      </c>
      <c r="AC13" s="370"/>
      <c r="AD13" s="279"/>
      <c r="AE13" s="128"/>
      <c r="AF13" s="102"/>
      <c r="AG13" s="47">
        <f>AB13-AE13+AF13</f>
        <v>1.1152882205513784E-2</v>
      </c>
      <c r="AH13" s="370"/>
      <c r="AI13" s="279"/>
      <c r="AJ13" s="128"/>
      <c r="AK13" s="102"/>
      <c r="AL13" s="47">
        <f>AG13-AJ13+AK13</f>
        <v>1.1152882205513784E-2</v>
      </c>
      <c r="AM13" s="370"/>
      <c r="AN13" s="279"/>
      <c r="AO13" s="128"/>
      <c r="AP13" s="102"/>
      <c r="AQ13" s="47">
        <f>AL13-AO13+AP13</f>
        <v>1.1152882205513784E-2</v>
      </c>
      <c r="AR13" s="370"/>
      <c r="AS13" s="279"/>
      <c r="AT13" s="128"/>
      <c r="AU13" s="102"/>
      <c r="AV13" s="47">
        <f>AQ13-AT13+AU13</f>
        <v>1.1152882205513784E-2</v>
      </c>
      <c r="AW13" s="370"/>
      <c r="AX13" s="279"/>
      <c r="AY13" s="128"/>
      <c r="AZ13" s="102"/>
      <c r="BA13" s="47">
        <f>AV13-AY13+AZ13</f>
        <v>1.1152882205513784E-2</v>
      </c>
      <c r="BB13" s="370"/>
      <c r="BC13" s="279"/>
      <c r="BD13" s="128"/>
      <c r="BE13" s="102"/>
      <c r="BF13" s="47">
        <f>BA13-BD13+BE13</f>
        <v>1.1152882205513784E-2</v>
      </c>
      <c r="BG13" s="370"/>
      <c r="BH13" s="279"/>
      <c r="BI13" s="128"/>
      <c r="BJ13" s="102"/>
      <c r="BK13" s="47">
        <f>BF13-BI13+BJ13</f>
        <v>1.1152882205513784E-2</v>
      </c>
      <c r="BL13" s="370"/>
      <c r="BM13" s="279"/>
      <c r="BN13" s="128"/>
      <c r="BO13" s="102"/>
      <c r="BP13" s="47">
        <f>BK13-BN13+BO13</f>
        <v>1.1152882205513784E-2</v>
      </c>
      <c r="BQ13" s="370"/>
    </row>
    <row r="14" spans="1:69" x14ac:dyDescent="0.15">
      <c r="A14" s="42" t="s">
        <v>43</v>
      </c>
      <c r="B14" s="43">
        <f>_xlfn.IFNA(VLOOKUP($A14,批次辅助!$A$4:$DC$41,MATCH($A$5&amp;B$4,批次辅助!$A$1:$DC$1,0),0),0)</f>
        <v>8.6645486658816738E-3</v>
      </c>
      <c r="C14" s="43">
        <f>_xlfn.IFNA(VLOOKUP($A14,批次辅助!$A$4:$DC$41,MATCH($A$5&amp;C$4,批次辅助!$A$1:$DC$1,0),0),0)</f>
        <v>7.8947368421052634E-3</v>
      </c>
      <c r="D14" s="43">
        <f>_xlfn.IFNA(VLOOKUP($A14,批次辅助!$A$4:$DC$41,MATCH($A$5&amp;D$4,批次辅助!$A$1:$DC$1,0),0),0)</f>
        <v>0</v>
      </c>
      <c r="E14" s="279"/>
      <c r="F14" s="52"/>
      <c r="G14" s="49"/>
      <c r="H14" s="47">
        <f t="shared" ref="H14:H19" si="0">C14-F14+G14</f>
        <v>7.8947368421052634E-3</v>
      </c>
      <c r="I14" s="370"/>
      <c r="J14" s="51"/>
      <c r="K14" s="122"/>
      <c r="L14" s="146"/>
      <c r="M14" s="50">
        <f t="shared" ref="M14:M19" si="1">H14-K14+L14</f>
        <v>7.8947368421052634E-3</v>
      </c>
      <c r="N14" s="370"/>
      <c r="O14" s="279"/>
      <c r="P14" s="122"/>
      <c r="Q14" s="146"/>
      <c r="R14" s="50">
        <f t="shared" ref="R14:R19" si="2">M14-P14+Q14</f>
        <v>7.8947368421052634E-3</v>
      </c>
      <c r="S14" s="370"/>
      <c r="T14" s="51"/>
      <c r="U14" s="122"/>
      <c r="V14" s="146"/>
      <c r="W14" s="50">
        <f t="shared" ref="W14:W19" si="3">R14-U14+V14</f>
        <v>7.8947368421052634E-3</v>
      </c>
      <c r="X14" s="370"/>
      <c r="Y14" s="51"/>
      <c r="Z14" s="122"/>
      <c r="AA14" s="146"/>
      <c r="AB14" s="50">
        <f t="shared" ref="AB14:AB19" si="4">W14-Z14+AA14</f>
        <v>7.8947368421052634E-3</v>
      </c>
      <c r="AC14" s="370"/>
      <c r="AD14" s="51"/>
      <c r="AE14" s="122"/>
      <c r="AF14" s="146"/>
      <c r="AG14" s="50">
        <f t="shared" ref="AG14:AG19" si="5">AB14-AE14+AF14</f>
        <v>7.8947368421052634E-3</v>
      </c>
      <c r="AH14" s="370"/>
      <c r="AI14" s="51"/>
      <c r="AJ14" s="122"/>
      <c r="AK14" s="146"/>
      <c r="AL14" s="50">
        <f t="shared" ref="AL14:AL19" si="6">AG14-AJ14+AK14</f>
        <v>7.8947368421052634E-3</v>
      </c>
      <c r="AM14" s="370"/>
      <c r="AN14" s="51"/>
      <c r="AO14" s="122"/>
      <c r="AP14" s="146"/>
      <c r="AQ14" s="50">
        <f t="shared" ref="AQ14:AQ19" si="7">AL14-AO14+AP14</f>
        <v>7.8947368421052634E-3</v>
      </c>
      <c r="AR14" s="370"/>
      <c r="AS14" s="51"/>
      <c r="AT14" s="122"/>
      <c r="AU14" s="146"/>
      <c r="AV14" s="50">
        <f t="shared" ref="AV14:AV19" si="8">AQ14-AT14+AU14</f>
        <v>7.8947368421052634E-3</v>
      </c>
      <c r="AW14" s="370"/>
      <c r="AX14" s="51"/>
      <c r="AY14" s="122"/>
      <c r="AZ14" s="146"/>
      <c r="BA14" s="50">
        <f t="shared" ref="BA14:BA19" si="9">AV14-AY14+AZ14</f>
        <v>7.8947368421052634E-3</v>
      </c>
      <c r="BB14" s="370"/>
      <c r="BC14" s="51"/>
      <c r="BD14" s="122"/>
      <c r="BE14" s="146"/>
      <c r="BF14" s="50">
        <f t="shared" ref="BF14:BF19" si="10">BA14-BD14+BE14</f>
        <v>7.8947368421052634E-3</v>
      </c>
      <c r="BG14" s="370"/>
      <c r="BH14" s="51"/>
      <c r="BI14" s="122"/>
      <c r="BJ14" s="146"/>
      <c r="BK14" s="50">
        <f t="shared" ref="BK14:BK19" si="11">BF14-BI14+BJ14</f>
        <v>7.8947368421052634E-3</v>
      </c>
      <c r="BL14" s="370"/>
      <c r="BM14" s="51"/>
      <c r="BN14" s="122"/>
      <c r="BO14" s="146"/>
      <c r="BP14" s="50">
        <f t="shared" ref="BP14:BP19" si="12">BK14-BN14+BO14</f>
        <v>7.8947368421052634E-3</v>
      </c>
      <c r="BQ14" s="370"/>
    </row>
    <row r="15" spans="1:69" x14ac:dyDescent="0.15">
      <c r="A15" s="42" t="s">
        <v>44</v>
      </c>
      <c r="B15" s="43">
        <f>_xlfn.IFNA(VLOOKUP($A15,批次辅助!$A$4:$DC$41,MATCH($A$5&amp;B$4,批次辅助!$A$1:$DC$1,0),0),0)</f>
        <v>7.687009842038613E-4</v>
      </c>
      <c r="C15" s="43">
        <f>_xlfn.IFNA(VLOOKUP($A15,批次辅助!$A$4:$DC$41,MATCH($A$5&amp;C$4,批次辅助!$A$1:$DC$1,0),0),0)</f>
        <v>2.506265664160401E-4</v>
      </c>
      <c r="D15" s="43">
        <f>_xlfn.IFNA(VLOOKUP($A15,批次辅助!$A$4:$DC$41,MATCH($A$5&amp;D$4,批次辅助!$A$1:$DC$1,0),0),0)</f>
        <v>0</v>
      </c>
      <c r="E15" s="279"/>
      <c r="F15" s="45"/>
      <c r="G15" s="46"/>
      <c r="H15" s="47">
        <f t="shared" si="0"/>
        <v>2.506265664160401E-4</v>
      </c>
      <c r="I15" s="370"/>
      <c r="J15" s="279"/>
      <c r="K15" s="121"/>
      <c r="L15" s="147"/>
      <c r="M15" s="50">
        <f t="shared" si="1"/>
        <v>2.506265664160401E-4</v>
      </c>
      <c r="N15" s="370"/>
      <c r="O15" s="279"/>
      <c r="P15" s="121"/>
      <c r="Q15" s="147"/>
      <c r="R15" s="50">
        <f t="shared" si="2"/>
        <v>2.506265664160401E-4</v>
      </c>
      <c r="S15" s="370"/>
      <c r="T15" s="279"/>
      <c r="U15" s="121"/>
      <c r="V15" s="147"/>
      <c r="W15" s="50">
        <f t="shared" si="3"/>
        <v>2.506265664160401E-4</v>
      </c>
      <c r="X15" s="370"/>
      <c r="Y15" s="279"/>
      <c r="Z15" s="121"/>
      <c r="AA15" s="147"/>
      <c r="AB15" s="50">
        <f t="shared" si="4"/>
        <v>2.506265664160401E-4</v>
      </c>
      <c r="AC15" s="370"/>
      <c r="AD15" s="279"/>
      <c r="AE15" s="121"/>
      <c r="AF15" s="147"/>
      <c r="AG15" s="50">
        <f t="shared" si="5"/>
        <v>2.506265664160401E-4</v>
      </c>
      <c r="AH15" s="370"/>
      <c r="AI15" s="279"/>
      <c r="AJ15" s="121"/>
      <c r="AK15" s="147"/>
      <c r="AL15" s="50">
        <f t="shared" si="6"/>
        <v>2.506265664160401E-4</v>
      </c>
      <c r="AM15" s="370"/>
      <c r="AN15" s="279"/>
      <c r="AO15" s="121"/>
      <c r="AP15" s="147"/>
      <c r="AQ15" s="50">
        <f t="shared" si="7"/>
        <v>2.506265664160401E-4</v>
      </c>
      <c r="AR15" s="370"/>
      <c r="AS15" s="279"/>
      <c r="AT15" s="121"/>
      <c r="AU15" s="147"/>
      <c r="AV15" s="50">
        <f t="shared" si="8"/>
        <v>2.506265664160401E-4</v>
      </c>
      <c r="AW15" s="370"/>
      <c r="AX15" s="279"/>
      <c r="AY15" s="121"/>
      <c r="AZ15" s="147"/>
      <c r="BA15" s="50">
        <f t="shared" si="9"/>
        <v>2.506265664160401E-4</v>
      </c>
      <c r="BB15" s="370"/>
      <c r="BC15" s="279"/>
      <c r="BD15" s="121"/>
      <c r="BE15" s="147"/>
      <c r="BF15" s="50">
        <f t="shared" si="10"/>
        <v>2.506265664160401E-4</v>
      </c>
      <c r="BG15" s="370"/>
      <c r="BH15" s="279"/>
      <c r="BI15" s="121"/>
      <c r="BJ15" s="147"/>
      <c r="BK15" s="50">
        <f t="shared" si="11"/>
        <v>2.506265664160401E-4</v>
      </c>
      <c r="BL15" s="370"/>
      <c r="BM15" s="279"/>
      <c r="BN15" s="121"/>
      <c r="BO15" s="147"/>
      <c r="BP15" s="50">
        <f t="shared" si="12"/>
        <v>2.506265664160401E-4</v>
      </c>
      <c r="BQ15" s="370"/>
    </row>
    <row r="16" spans="1:69" x14ac:dyDescent="0.15">
      <c r="A16" s="53" t="s">
        <v>45</v>
      </c>
      <c r="B16" s="53">
        <f>_xlfn.IFNA(VLOOKUP($A16,批次辅助!$A$4:$DC$41,MATCH($A$5&amp;B$4,批次辅助!$A$1:$DC$1,0),0),0)</f>
        <v>3.799071338117349E-3</v>
      </c>
      <c r="C16" s="53">
        <f>_xlfn.IFNA(VLOOKUP($A16,批次辅助!$A$4:$DC$41,MATCH($A$5&amp;C$4,批次辅助!$A$1:$DC$1,0),0),0)</f>
        <v>2.2807017543859647E-3</v>
      </c>
      <c r="D16" s="53">
        <f>_xlfn.IFNA(VLOOKUP($A16,批次辅助!$A$4:$DC$41,MATCH($A$5&amp;D$4,批次辅助!$A$1:$DC$1,0),0),0)</f>
        <v>0</v>
      </c>
      <c r="E16" s="279"/>
      <c r="F16" s="113"/>
      <c r="G16" s="55"/>
      <c r="H16" s="47">
        <f t="shared" si="0"/>
        <v>2.2807017543859647E-3</v>
      </c>
      <c r="I16" s="370"/>
      <c r="J16" s="56"/>
      <c r="K16" s="123"/>
      <c r="L16" s="148"/>
      <c r="M16" s="50">
        <f t="shared" si="1"/>
        <v>2.2807017543859647E-3</v>
      </c>
      <c r="N16" s="370"/>
      <c r="O16" s="56"/>
      <c r="P16" s="123"/>
      <c r="Q16" s="148"/>
      <c r="R16" s="50">
        <f t="shared" si="2"/>
        <v>2.2807017543859647E-3</v>
      </c>
      <c r="S16" s="370"/>
      <c r="T16" s="56"/>
      <c r="U16" s="123"/>
      <c r="V16" s="148"/>
      <c r="W16" s="50">
        <f t="shared" si="3"/>
        <v>2.2807017543859647E-3</v>
      </c>
      <c r="X16" s="370"/>
      <c r="Y16" s="56"/>
      <c r="Z16" s="123"/>
      <c r="AA16" s="148"/>
      <c r="AB16" s="50">
        <f t="shared" si="4"/>
        <v>2.2807017543859647E-3</v>
      </c>
      <c r="AC16" s="370"/>
      <c r="AD16" s="56"/>
      <c r="AE16" s="123"/>
      <c r="AF16" s="148"/>
      <c r="AG16" s="50">
        <f t="shared" si="5"/>
        <v>2.2807017543859647E-3</v>
      </c>
      <c r="AH16" s="370"/>
      <c r="AI16" s="56"/>
      <c r="AJ16" s="123"/>
      <c r="AK16" s="148"/>
      <c r="AL16" s="50">
        <f t="shared" si="6"/>
        <v>2.2807017543859647E-3</v>
      </c>
      <c r="AM16" s="370"/>
      <c r="AN16" s="56"/>
      <c r="AO16" s="123"/>
      <c r="AP16" s="148"/>
      <c r="AQ16" s="50">
        <f t="shared" si="7"/>
        <v>2.2807017543859647E-3</v>
      </c>
      <c r="AR16" s="370"/>
      <c r="AS16" s="56"/>
      <c r="AT16" s="123"/>
      <c r="AU16" s="148"/>
      <c r="AV16" s="50">
        <f t="shared" si="8"/>
        <v>2.2807017543859647E-3</v>
      </c>
      <c r="AW16" s="370"/>
      <c r="AX16" s="56"/>
      <c r="AY16" s="123"/>
      <c r="AZ16" s="148"/>
      <c r="BA16" s="50">
        <f t="shared" si="9"/>
        <v>2.2807017543859647E-3</v>
      </c>
      <c r="BB16" s="370"/>
      <c r="BC16" s="56"/>
      <c r="BD16" s="123"/>
      <c r="BE16" s="148"/>
      <c r="BF16" s="50">
        <f t="shared" si="10"/>
        <v>2.2807017543859647E-3</v>
      </c>
      <c r="BG16" s="370"/>
      <c r="BH16" s="56"/>
      <c r="BI16" s="123"/>
      <c r="BJ16" s="148"/>
      <c r="BK16" s="50">
        <f t="shared" si="11"/>
        <v>2.2807017543859647E-3</v>
      </c>
      <c r="BL16" s="370"/>
      <c r="BM16" s="56"/>
      <c r="BN16" s="123"/>
      <c r="BO16" s="148"/>
      <c r="BP16" s="50">
        <f t="shared" si="12"/>
        <v>2.2807017543859647E-3</v>
      </c>
      <c r="BQ16" s="370"/>
    </row>
    <row r="17" spans="1:69" x14ac:dyDescent="0.15">
      <c r="A17" s="42" t="s">
        <v>46</v>
      </c>
      <c r="B17" s="53">
        <f>_xlfn.IFNA(VLOOKUP($A17,批次辅助!$A$4:$DC$41,MATCH($A$5&amp;B$4,批次辅助!$A$1:$DC$1,0),0),0)</f>
        <v>2.4482904178978471E-3</v>
      </c>
      <c r="C17" s="53">
        <f>_xlfn.IFNA(VLOOKUP($A17,批次辅助!$A$4:$DC$41,MATCH($A$5&amp;C$4,批次辅助!$A$1:$DC$1,0),0),0)</f>
        <v>2.731829573934837E-3</v>
      </c>
      <c r="D17" s="53">
        <f>_xlfn.IFNA(VLOOKUP($A17,批次辅助!$A$4:$DC$41,MATCH($A$5&amp;D$4,批次辅助!$A$1:$DC$1,0),0),0)</f>
        <v>0</v>
      </c>
      <c r="E17" s="109"/>
      <c r="F17" s="57"/>
      <c r="G17" s="58"/>
      <c r="H17" s="47">
        <f t="shared" si="0"/>
        <v>2.731829573934837E-3</v>
      </c>
      <c r="I17" s="370"/>
      <c r="J17" s="43"/>
      <c r="K17" s="124"/>
      <c r="L17" s="104"/>
      <c r="M17" s="53">
        <f t="shared" si="1"/>
        <v>2.731829573934837E-3</v>
      </c>
      <c r="N17" s="370"/>
      <c r="O17" s="43"/>
      <c r="P17" s="124"/>
      <c r="Q17" s="104"/>
      <c r="R17" s="53">
        <f t="shared" si="2"/>
        <v>2.731829573934837E-3</v>
      </c>
      <c r="S17" s="370"/>
      <c r="T17" s="43"/>
      <c r="U17" s="124"/>
      <c r="V17" s="104"/>
      <c r="W17" s="53">
        <f t="shared" si="3"/>
        <v>2.731829573934837E-3</v>
      </c>
      <c r="X17" s="370"/>
      <c r="Y17" s="43"/>
      <c r="Z17" s="124"/>
      <c r="AA17" s="104"/>
      <c r="AB17" s="53">
        <f t="shared" si="4"/>
        <v>2.731829573934837E-3</v>
      </c>
      <c r="AC17" s="370"/>
      <c r="AD17" s="43"/>
      <c r="AE17" s="124"/>
      <c r="AF17" s="104"/>
      <c r="AG17" s="53">
        <f t="shared" si="5"/>
        <v>2.731829573934837E-3</v>
      </c>
      <c r="AH17" s="370"/>
      <c r="AI17" s="43"/>
      <c r="AJ17" s="124"/>
      <c r="AK17" s="104"/>
      <c r="AL17" s="53">
        <f t="shared" si="6"/>
        <v>2.731829573934837E-3</v>
      </c>
      <c r="AM17" s="370"/>
      <c r="AN17" s="43"/>
      <c r="AO17" s="124"/>
      <c r="AP17" s="104"/>
      <c r="AQ17" s="53">
        <f t="shared" si="7"/>
        <v>2.731829573934837E-3</v>
      </c>
      <c r="AR17" s="370"/>
      <c r="AS17" s="43"/>
      <c r="AT17" s="124"/>
      <c r="AU17" s="104"/>
      <c r="AV17" s="53">
        <f t="shared" si="8"/>
        <v>2.731829573934837E-3</v>
      </c>
      <c r="AW17" s="370"/>
      <c r="AX17" s="43"/>
      <c r="AY17" s="124"/>
      <c r="AZ17" s="104"/>
      <c r="BA17" s="53">
        <f t="shared" si="9"/>
        <v>2.731829573934837E-3</v>
      </c>
      <c r="BB17" s="370"/>
      <c r="BC17" s="43"/>
      <c r="BD17" s="124"/>
      <c r="BE17" s="104"/>
      <c r="BF17" s="53">
        <f t="shared" si="10"/>
        <v>2.731829573934837E-3</v>
      </c>
      <c r="BG17" s="370"/>
      <c r="BH17" s="43"/>
      <c r="BI17" s="124"/>
      <c r="BJ17" s="104"/>
      <c r="BK17" s="53">
        <f t="shared" si="11"/>
        <v>2.731829573934837E-3</v>
      </c>
      <c r="BL17" s="370"/>
      <c r="BM17" s="43"/>
      <c r="BN17" s="124"/>
      <c r="BO17" s="104"/>
      <c r="BP17" s="53">
        <f t="shared" si="12"/>
        <v>2.731829573934837E-3</v>
      </c>
      <c r="BQ17" s="370"/>
    </row>
    <row r="18" spans="1:69" x14ac:dyDescent="0.15">
      <c r="A18" s="42" t="s">
        <v>47</v>
      </c>
      <c r="B18" s="43">
        <f>_xlfn.IFNA(VLOOKUP($A18,批次辅助!$A$4:$DC$41,MATCH($A$5&amp;B$4,批次辅助!$A$1:$DC$1,0),0),0)</f>
        <v>1.2530270378351958E-3</v>
      </c>
      <c r="C18" s="43">
        <f>_xlfn.IFNA(VLOOKUP($A18,批次辅助!$A$4:$DC$41,MATCH($A$5&amp;C$4,批次辅助!$A$1:$DC$1,0),0),0)</f>
        <v>1.6040100250626567E-3</v>
      </c>
      <c r="D18" s="43">
        <f>_xlfn.IFNA(VLOOKUP($A18,批次辅助!$A$4:$DC$41,MATCH($A$5&amp;D$4,批次辅助!$A$1:$DC$1,0),0),0)</f>
        <v>0</v>
      </c>
      <c r="E18" s="10"/>
      <c r="F18" s="113"/>
      <c r="G18" s="70"/>
      <c r="H18" s="47">
        <f t="shared" si="0"/>
        <v>1.6040100250626567E-3</v>
      </c>
      <c r="I18" s="370"/>
      <c r="J18" s="57"/>
      <c r="K18" s="124"/>
      <c r="L18" s="104"/>
      <c r="M18" s="43">
        <f t="shared" si="1"/>
        <v>1.6040100250626567E-3</v>
      </c>
      <c r="N18" s="370"/>
      <c r="O18" s="43"/>
      <c r="P18" s="124"/>
      <c r="Q18" s="104"/>
      <c r="R18" s="43">
        <f t="shared" si="2"/>
        <v>1.6040100250626567E-3</v>
      </c>
      <c r="S18" s="370"/>
      <c r="T18" s="43"/>
      <c r="U18" s="124"/>
      <c r="V18" s="104"/>
      <c r="W18" s="43">
        <f t="shared" si="3"/>
        <v>1.6040100250626567E-3</v>
      </c>
      <c r="X18" s="370"/>
      <c r="Y18" s="10"/>
      <c r="Z18" s="124"/>
      <c r="AA18" s="104"/>
      <c r="AB18" s="43">
        <f t="shared" si="4"/>
        <v>1.6040100250626567E-3</v>
      </c>
      <c r="AC18" s="370"/>
      <c r="AD18" s="10"/>
      <c r="AE18" s="124"/>
      <c r="AF18" s="104"/>
      <c r="AG18" s="43">
        <f t="shared" si="5"/>
        <v>1.6040100250626567E-3</v>
      </c>
      <c r="AH18" s="370"/>
      <c r="AI18" s="10"/>
      <c r="AJ18" s="124"/>
      <c r="AK18" s="104"/>
      <c r="AL18" s="43">
        <f t="shared" si="6"/>
        <v>1.6040100250626567E-3</v>
      </c>
      <c r="AM18" s="370"/>
      <c r="AN18" s="10"/>
      <c r="AO18" s="124"/>
      <c r="AP18" s="104"/>
      <c r="AQ18" s="43">
        <f t="shared" si="7"/>
        <v>1.6040100250626567E-3</v>
      </c>
      <c r="AR18" s="370"/>
      <c r="AS18" s="10"/>
      <c r="AT18" s="124"/>
      <c r="AU18" s="104"/>
      <c r="AV18" s="43">
        <f t="shared" si="8"/>
        <v>1.6040100250626567E-3</v>
      </c>
      <c r="AW18" s="370"/>
      <c r="AX18" s="10"/>
      <c r="AY18" s="124"/>
      <c r="AZ18" s="104"/>
      <c r="BA18" s="43">
        <f t="shared" si="9"/>
        <v>1.6040100250626567E-3</v>
      </c>
      <c r="BB18" s="370"/>
      <c r="BC18" s="10"/>
      <c r="BD18" s="124"/>
      <c r="BE18" s="104"/>
      <c r="BF18" s="43">
        <f t="shared" si="10"/>
        <v>1.6040100250626567E-3</v>
      </c>
      <c r="BG18" s="370"/>
      <c r="BH18" s="10"/>
      <c r="BI18" s="124"/>
      <c r="BJ18" s="104"/>
      <c r="BK18" s="43">
        <f t="shared" si="11"/>
        <v>1.6040100250626567E-3</v>
      </c>
      <c r="BL18" s="370"/>
      <c r="BM18" s="10"/>
      <c r="BN18" s="124"/>
      <c r="BO18" s="104"/>
      <c r="BP18" s="43">
        <f t="shared" si="12"/>
        <v>1.6040100250626567E-3</v>
      </c>
      <c r="BQ18" s="370"/>
    </row>
    <row r="19" spans="1:69" ht="41.25" customHeight="1" x14ac:dyDescent="0.15">
      <c r="A19" s="61" t="s">
        <v>31</v>
      </c>
      <c r="B19" s="61">
        <f>_xlfn.IFNA(VLOOKUP($A19,批次辅助!$A$4:$DC$41,MATCH($A$5&amp;B$4,批次辅助!$A$1:$DC$1,0),0),0)</f>
        <v>0</v>
      </c>
      <c r="C19" s="61">
        <f>_xlfn.IFNA(VLOOKUP($A19,批次辅助!$A$4:$DC$41,MATCH($A$5&amp;C$4,批次辅助!$A$1:$DC$1,0),0),0)</f>
        <v>0</v>
      </c>
      <c r="D19" s="61">
        <f>_xlfn.IFNA(VLOOKUP($A19,批次辅助!$A$4:$DC$41,MATCH($A$5&amp;D$4,批次辅助!$A$1:$DC$1,0),0),0)</f>
        <v>0</v>
      </c>
      <c r="E19" s="156"/>
      <c r="F19" s="125"/>
      <c r="G19" s="64"/>
      <c r="H19" s="62">
        <f t="shared" si="0"/>
        <v>0</v>
      </c>
      <c r="I19" s="62"/>
      <c r="J19" s="62"/>
      <c r="K19" s="125"/>
      <c r="L19" s="141"/>
      <c r="M19" s="62">
        <f t="shared" si="1"/>
        <v>0</v>
      </c>
      <c r="N19" s="62"/>
      <c r="O19" s="62"/>
      <c r="P19" s="125"/>
      <c r="Q19" s="141"/>
      <c r="R19" s="62">
        <f t="shared" si="2"/>
        <v>0</v>
      </c>
      <c r="S19" s="62"/>
      <c r="T19" s="62"/>
      <c r="U19" s="125"/>
      <c r="V19" s="141"/>
      <c r="W19" s="62">
        <f t="shared" si="3"/>
        <v>0</v>
      </c>
      <c r="X19" s="62"/>
      <c r="Y19" s="62"/>
      <c r="Z19" s="125"/>
      <c r="AA19" s="141"/>
      <c r="AB19" s="62">
        <f t="shared" si="4"/>
        <v>0</v>
      </c>
      <c r="AC19" s="62"/>
      <c r="AD19" s="62"/>
      <c r="AE19" s="125"/>
      <c r="AF19" s="141"/>
      <c r="AG19" s="62">
        <f t="shared" si="5"/>
        <v>0</v>
      </c>
      <c r="AH19" s="62"/>
      <c r="AI19" s="62"/>
      <c r="AJ19" s="125"/>
      <c r="AK19" s="141"/>
      <c r="AL19" s="62">
        <f t="shared" si="6"/>
        <v>0</v>
      </c>
      <c r="AM19" s="62"/>
      <c r="AN19" s="62"/>
      <c r="AO19" s="125"/>
      <c r="AP19" s="141"/>
      <c r="AQ19" s="62">
        <f t="shared" si="7"/>
        <v>0</v>
      </c>
      <c r="AR19" s="62"/>
      <c r="AS19" s="62"/>
      <c r="AT19" s="125"/>
      <c r="AU19" s="141"/>
      <c r="AV19" s="62">
        <f t="shared" si="8"/>
        <v>0</v>
      </c>
      <c r="AW19" s="62"/>
      <c r="AX19" s="62"/>
      <c r="AY19" s="125"/>
      <c r="AZ19" s="141"/>
      <c r="BA19" s="62">
        <f t="shared" si="9"/>
        <v>0</v>
      </c>
      <c r="BB19" s="62"/>
      <c r="BC19" s="62"/>
      <c r="BD19" s="125"/>
      <c r="BE19" s="141"/>
      <c r="BF19" s="62">
        <f t="shared" si="10"/>
        <v>0</v>
      </c>
      <c r="BG19" s="62"/>
      <c r="BH19" s="62"/>
      <c r="BI19" s="125"/>
      <c r="BJ19" s="141"/>
      <c r="BK19" s="62">
        <f t="shared" si="11"/>
        <v>0</v>
      </c>
      <c r="BL19" s="62"/>
      <c r="BM19" s="62"/>
      <c r="BN19" s="125"/>
      <c r="BO19" s="141"/>
      <c r="BP19" s="62">
        <f t="shared" si="12"/>
        <v>0</v>
      </c>
      <c r="BQ19" s="62"/>
    </row>
    <row r="20" spans="1:69" x14ac:dyDescent="0.15">
      <c r="A20" s="65" t="s">
        <v>30</v>
      </c>
      <c r="B20" s="66"/>
      <c r="C20" s="66"/>
      <c r="D20" s="66"/>
      <c r="E20" s="66"/>
      <c r="F20" s="67"/>
      <c r="G20" s="68"/>
      <c r="H20" s="66">
        <f>H21*99.9%</f>
        <v>0.99294090225563914</v>
      </c>
      <c r="I20" s="66"/>
      <c r="J20" s="66"/>
      <c r="K20" s="126"/>
      <c r="L20" s="142"/>
      <c r="M20" s="66">
        <f>M21*99.9%</f>
        <v>0.99294090225563914</v>
      </c>
      <c r="N20" s="66"/>
      <c r="O20" s="66"/>
      <c r="P20" s="126"/>
      <c r="Q20" s="142"/>
      <c r="R20" s="66">
        <f>R21*99.9%</f>
        <v>0.99294090225563914</v>
      </c>
      <c r="S20" s="66"/>
      <c r="T20" s="66"/>
      <c r="U20" s="126"/>
      <c r="V20" s="142"/>
      <c r="W20" s="66">
        <f>W21*99.9%</f>
        <v>0.99294090225563914</v>
      </c>
      <c r="X20" s="66"/>
      <c r="Y20" s="66"/>
      <c r="Z20" s="126"/>
      <c r="AA20" s="142"/>
      <c r="AB20" s="66">
        <f>AB21*99.9%</f>
        <v>0.99294090225563914</v>
      </c>
      <c r="AC20" s="66"/>
      <c r="AD20" s="66"/>
      <c r="AE20" s="126"/>
      <c r="AF20" s="142"/>
      <c r="AG20" s="66">
        <f>AG21*99.9%</f>
        <v>0.99294090225563914</v>
      </c>
      <c r="AH20" s="66"/>
      <c r="AI20" s="66"/>
      <c r="AJ20" s="126"/>
      <c r="AK20" s="142"/>
      <c r="AL20" s="66">
        <f>AL21*99.9%</f>
        <v>0.99294090225563914</v>
      </c>
      <c r="AM20" s="66"/>
      <c r="AN20" s="66"/>
      <c r="AO20" s="126"/>
      <c r="AP20" s="142"/>
      <c r="AQ20" s="66">
        <f>AQ21*99.9%</f>
        <v>0.99294090225563914</v>
      </c>
      <c r="AR20" s="66"/>
      <c r="AS20" s="66"/>
      <c r="AT20" s="126"/>
      <c r="AU20" s="142"/>
      <c r="AV20" s="66">
        <f>AV21*99.9%</f>
        <v>0.99294090225563914</v>
      </c>
      <c r="AW20" s="66"/>
      <c r="AX20" s="66"/>
      <c r="AY20" s="126"/>
      <c r="AZ20" s="142"/>
      <c r="BA20" s="66">
        <f>BA21*99.9%</f>
        <v>0.99294090225563914</v>
      </c>
      <c r="BB20" s="66"/>
      <c r="BC20" s="66"/>
      <c r="BD20" s="126"/>
      <c r="BE20" s="142"/>
      <c r="BF20" s="66">
        <f>BF21*99.9%</f>
        <v>0.99294090225563914</v>
      </c>
      <c r="BG20" s="66"/>
      <c r="BH20" s="66"/>
      <c r="BI20" s="126"/>
      <c r="BJ20" s="142"/>
      <c r="BK20" s="66">
        <f>BK21*99.9%</f>
        <v>0.99294090225563914</v>
      </c>
      <c r="BL20" s="66"/>
      <c r="BM20" s="66"/>
      <c r="BN20" s="126"/>
      <c r="BO20" s="142"/>
      <c r="BP20" s="66">
        <f>BP21*99.9%</f>
        <v>0.99294090225563914</v>
      </c>
      <c r="BQ20" s="66"/>
    </row>
    <row r="21" spans="1:69" x14ac:dyDescent="0.35">
      <c r="A21" s="40" t="s">
        <v>456</v>
      </c>
      <c r="B21" s="41">
        <f>_xlfn.IFNA(VLOOKUP($A21,批次辅助!$A$4:$DC$41,MATCH($A$5&amp;B$4,批次辅助!$A$1:$DC$1,0),0),0)</f>
        <v>0.9983781742240786</v>
      </c>
      <c r="C21" s="41">
        <f>_xlfn.IFNA(VLOOKUP($A21,批次辅助!$A$4:$DC$41,MATCH($A$5&amp;C$4,批次辅助!$A$1:$DC$1,0),0),0)</f>
        <v>0.99393483709273178</v>
      </c>
      <c r="D21" s="41">
        <f>_xlfn.IFNA(VLOOKUP($A21,批次辅助!$A$4:$DC$41,MATCH($A$5&amp;D$4,批次辅助!$A$1:$DC$1,0),0),0)</f>
        <v>0</v>
      </c>
      <c r="E21" s="66"/>
      <c r="F21" s="67"/>
      <c r="G21" s="68"/>
      <c r="H21" s="66">
        <f>1-SUM(H22:H26)</f>
        <v>0.99393483709273178</v>
      </c>
      <c r="I21" s="66"/>
      <c r="J21" s="66"/>
      <c r="K21" s="126"/>
      <c r="L21" s="142"/>
      <c r="M21" s="66">
        <f>1-SUM(M22:M26)</f>
        <v>0.99393483709273178</v>
      </c>
      <c r="N21" s="66"/>
      <c r="O21" s="66"/>
      <c r="P21" s="126"/>
      <c r="Q21" s="142"/>
      <c r="R21" s="66">
        <f>1-SUM(R22:R26)</f>
        <v>0.99393483709273178</v>
      </c>
      <c r="S21" s="66"/>
      <c r="T21" s="66"/>
      <c r="U21" s="126"/>
      <c r="V21" s="142"/>
      <c r="W21" s="66">
        <f>1-SUM(W22:W26)</f>
        <v>0.99393483709273178</v>
      </c>
      <c r="X21" s="66"/>
      <c r="Y21" s="66"/>
      <c r="Z21" s="126"/>
      <c r="AA21" s="142"/>
      <c r="AB21" s="66">
        <f>1-SUM(AB22:AB26)</f>
        <v>0.99393483709273178</v>
      </c>
      <c r="AC21" s="66"/>
      <c r="AD21" s="66"/>
      <c r="AE21" s="126"/>
      <c r="AF21" s="142"/>
      <c r="AG21" s="66">
        <f>1-SUM(AG22:AG26)</f>
        <v>0.99393483709273178</v>
      </c>
      <c r="AH21" s="66"/>
      <c r="AI21" s="66"/>
      <c r="AJ21" s="126"/>
      <c r="AK21" s="142"/>
      <c r="AL21" s="66">
        <f>1-SUM(AL22:AL26)</f>
        <v>0.99393483709273178</v>
      </c>
      <c r="AM21" s="66"/>
      <c r="AN21" s="66"/>
      <c r="AO21" s="126"/>
      <c r="AP21" s="142"/>
      <c r="AQ21" s="66">
        <f>1-SUM(AQ22:AQ26)</f>
        <v>0.99393483709273178</v>
      </c>
      <c r="AR21" s="66"/>
      <c r="AS21" s="66"/>
      <c r="AT21" s="126"/>
      <c r="AU21" s="142"/>
      <c r="AV21" s="66">
        <f>1-SUM(AV22:AV26)</f>
        <v>0.99393483709273178</v>
      </c>
      <c r="AW21" s="66"/>
      <c r="AX21" s="66"/>
      <c r="AY21" s="126"/>
      <c r="AZ21" s="142"/>
      <c r="BA21" s="66">
        <f>1-SUM(BA22:BA26)</f>
        <v>0.99393483709273178</v>
      </c>
      <c r="BB21" s="66"/>
      <c r="BC21" s="66"/>
      <c r="BD21" s="126"/>
      <c r="BE21" s="142"/>
      <c r="BF21" s="66">
        <f>1-SUM(BF22:BF26)</f>
        <v>0.99393483709273178</v>
      </c>
      <c r="BG21" s="66"/>
      <c r="BH21" s="66"/>
      <c r="BI21" s="126"/>
      <c r="BJ21" s="142"/>
      <c r="BK21" s="66">
        <f>1-SUM(BK22:BK26)</f>
        <v>0.99393483709273178</v>
      </c>
      <c r="BL21" s="66"/>
      <c r="BM21" s="66"/>
      <c r="BN21" s="126"/>
      <c r="BO21" s="142"/>
      <c r="BP21" s="66">
        <f>1-SUM(BP22:BP26)</f>
        <v>0.99393483709273178</v>
      </c>
      <c r="BQ21" s="66"/>
    </row>
    <row r="22" spans="1:69" x14ac:dyDescent="0.15">
      <c r="A22" s="42" t="s">
        <v>48</v>
      </c>
      <c r="B22" s="43">
        <f>_xlfn.IFNA(VLOOKUP($A22,批次辅助!$A$4:$DC$41,MATCH($A$5&amp;B$4,批次辅助!$A$1:$DC$1,0),0),0)</f>
        <v>3.9101552953722422E-4</v>
      </c>
      <c r="C22" s="43">
        <f>_xlfn.IFNA(VLOOKUP($A22,批次辅助!$A$4:$DC$41,MATCH($A$5&amp;C$4,批次辅助!$A$1:$DC$1,0),0),0)</f>
        <v>3.3333333333333331E-3</v>
      </c>
      <c r="D22" s="43">
        <f>_xlfn.IFNA(VLOOKUP($A22,批次辅助!$A$4:$DC$41,MATCH($A$5&amp;D$4,批次辅助!$A$1:$DC$1,0),0),0)</f>
        <v>0</v>
      </c>
      <c r="E22" s="279"/>
      <c r="F22" s="113"/>
      <c r="G22" s="149"/>
      <c r="H22" s="277">
        <f>C22-F22+G22</f>
        <v>3.3333333333333331E-3</v>
      </c>
      <c r="I22" s="370"/>
      <c r="J22" s="277"/>
      <c r="K22" s="113"/>
      <c r="L22" s="149"/>
      <c r="M22" s="277">
        <f>H22-K22+L22</f>
        <v>3.3333333333333331E-3</v>
      </c>
      <c r="N22" s="370"/>
      <c r="O22" s="277"/>
      <c r="P22" s="113"/>
      <c r="Q22" s="149"/>
      <c r="R22" s="277">
        <f>M22-P22+Q22</f>
        <v>3.3333333333333331E-3</v>
      </c>
      <c r="S22" s="370"/>
      <c r="T22" s="277"/>
      <c r="U22" s="113"/>
      <c r="V22" s="149"/>
      <c r="W22" s="277">
        <f>R22-U22+V22</f>
        <v>3.3333333333333331E-3</v>
      </c>
      <c r="X22" s="370"/>
      <c r="Y22" s="277" t="s">
        <v>9</v>
      </c>
      <c r="Z22" s="113"/>
      <c r="AA22" s="149"/>
      <c r="AB22" s="277">
        <f>W22-Z22+AA22</f>
        <v>3.3333333333333331E-3</v>
      </c>
      <c r="AC22" s="370"/>
      <c r="AD22" s="277" t="s">
        <v>9</v>
      </c>
      <c r="AE22" s="113"/>
      <c r="AF22" s="149"/>
      <c r="AG22" s="277">
        <f>AB22-AE22+AF22</f>
        <v>3.3333333333333331E-3</v>
      </c>
      <c r="AH22" s="370"/>
      <c r="AI22" s="277" t="s">
        <v>9</v>
      </c>
      <c r="AJ22" s="113"/>
      <c r="AK22" s="149"/>
      <c r="AL22" s="277">
        <f>AG22-AJ22+AK22</f>
        <v>3.3333333333333331E-3</v>
      </c>
      <c r="AM22" s="370"/>
      <c r="AN22" s="277" t="s">
        <v>9</v>
      </c>
      <c r="AO22" s="113"/>
      <c r="AP22" s="149"/>
      <c r="AQ22" s="277">
        <f>AL22-AO22+AP22</f>
        <v>3.3333333333333331E-3</v>
      </c>
      <c r="AR22" s="370"/>
      <c r="AS22" s="277" t="s">
        <v>9</v>
      </c>
      <c r="AT22" s="113"/>
      <c r="AU22" s="149"/>
      <c r="AV22" s="277">
        <f>AQ22-AT22+AU22</f>
        <v>3.3333333333333331E-3</v>
      </c>
      <c r="AW22" s="370"/>
      <c r="AX22" s="277" t="s">
        <v>9</v>
      </c>
      <c r="AY22" s="113"/>
      <c r="AZ22" s="149"/>
      <c r="BA22" s="277">
        <f>AV22-AY22+AZ22</f>
        <v>3.3333333333333331E-3</v>
      </c>
      <c r="BB22" s="370"/>
      <c r="BC22" s="277" t="s">
        <v>9</v>
      </c>
      <c r="BD22" s="113"/>
      <c r="BE22" s="149"/>
      <c r="BF22" s="277">
        <f>BA22-BD22+BE22</f>
        <v>3.3333333333333331E-3</v>
      </c>
      <c r="BG22" s="370"/>
      <c r="BH22" s="277" t="s">
        <v>9</v>
      </c>
      <c r="BI22" s="113"/>
      <c r="BJ22" s="149"/>
      <c r="BK22" s="277">
        <f>BF22-BI22+BJ22</f>
        <v>3.3333333333333331E-3</v>
      </c>
      <c r="BL22" s="370"/>
      <c r="BM22" s="277" t="s">
        <v>9</v>
      </c>
      <c r="BN22" s="113"/>
      <c r="BO22" s="149"/>
      <c r="BP22" s="277">
        <f>BK22-BN22+BO22</f>
        <v>3.3333333333333331E-3</v>
      </c>
      <c r="BQ22" s="370"/>
    </row>
    <row r="23" spans="1:69" x14ac:dyDescent="0.15">
      <c r="A23" s="42" t="s">
        <v>49</v>
      </c>
      <c r="B23" s="43">
        <f>_xlfn.IFNA(VLOOKUP($A23,批次辅助!$A$4:$DC$41,MATCH($A$5&amp;B$4,批次辅助!$A$1:$DC$1,0),0),0)</f>
        <v>8.264646419764058E-4</v>
      </c>
      <c r="C23" s="43">
        <f>_xlfn.IFNA(VLOOKUP($A23,批次辅助!$A$4:$DC$41,MATCH($A$5&amp;C$4,批次辅助!$A$1:$DC$1,0),0),0)</f>
        <v>1.4536340852130327E-3</v>
      </c>
      <c r="D23" s="43">
        <f>_xlfn.IFNA(VLOOKUP($A23,批次辅助!$A$4:$DC$41,MATCH($A$5&amp;D$4,批次辅助!$A$1:$DC$1,0),0),0)</f>
        <v>0</v>
      </c>
      <c r="E23" s="47"/>
      <c r="F23" s="45"/>
      <c r="G23" s="46"/>
      <c r="H23" s="277">
        <f>C23-F23+G23</f>
        <v>1.4536340852130327E-3</v>
      </c>
      <c r="I23" s="370"/>
      <c r="J23" s="47"/>
      <c r="K23" s="121"/>
      <c r="L23" s="147"/>
      <c r="M23" s="50">
        <f t="shared" ref="M23:M27" si="13">H23-K23+L23</f>
        <v>1.4536340852130327E-3</v>
      </c>
      <c r="N23" s="370"/>
      <c r="O23" s="47"/>
      <c r="P23" s="121"/>
      <c r="Q23" s="147"/>
      <c r="R23" s="50">
        <f t="shared" ref="R23:R27" si="14">M23-P23+Q23</f>
        <v>1.4536340852130327E-3</v>
      </c>
      <c r="S23" s="370"/>
      <c r="T23" s="47"/>
      <c r="U23" s="121"/>
      <c r="V23" s="147"/>
      <c r="W23" s="50">
        <f t="shared" ref="W23:W27" si="15">R23-U23+V23</f>
        <v>1.4536340852130327E-3</v>
      </c>
      <c r="X23" s="370"/>
      <c r="Y23" s="47" t="s">
        <v>9</v>
      </c>
      <c r="Z23" s="121"/>
      <c r="AA23" s="147"/>
      <c r="AB23" s="50">
        <f t="shared" ref="AB23:AB27" si="16">W23-Z23+AA23</f>
        <v>1.4536340852130327E-3</v>
      </c>
      <c r="AC23" s="370"/>
      <c r="AD23" s="47" t="s">
        <v>9</v>
      </c>
      <c r="AE23" s="121"/>
      <c r="AF23" s="147"/>
      <c r="AG23" s="50">
        <f t="shared" ref="AG23:AG27" si="17">AB23-AE23+AF23</f>
        <v>1.4536340852130327E-3</v>
      </c>
      <c r="AH23" s="370"/>
      <c r="AI23" s="47" t="s">
        <v>9</v>
      </c>
      <c r="AJ23" s="121"/>
      <c r="AK23" s="147"/>
      <c r="AL23" s="50">
        <f t="shared" ref="AL23:AL27" si="18">AG23-AJ23+AK23</f>
        <v>1.4536340852130327E-3</v>
      </c>
      <c r="AM23" s="370"/>
      <c r="AN23" s="47" t="s">
        <v>9</v>
      </c>
      <c r="AO23" s="121"/>
      <c r="AP23" s="147"/>
      <c r="AQ23" s="50">
        <f t="shared" ref="AQ23:AQ27" si="19">AL23-AO23+AP23</f>
        <v>1.4536340852130327E-3</v>
      </c>
      <c r="AR23" s="370"/>
      <c r="AS23" s="47" t="s">
        <v>9</v>
      </c>
      <c r="AT23" s="121"/>
      <c r="AU23" s="147"/>
      <c r="AV23" s="50">
        <f t="shared" ref="AV23:AV27" si="20">AQ23-AT23+AU23</f>
        <v>1.4536340852130327E-3</v>
      </c>
      <c r="AW23" s="370"/>
      <c r="AX23" s="47" t="s">
        <v>9</v>
      </c>
      <c r="AY23" s="121"/>
      <c r="AZ23" s="147"/>
      <c r="BA23" s="50">
        <f t="shared" ref="BA23:BA27" si="21">AV23-AY23+AZ23</f>
        <v>1.4536340852130327E-3</v>
      </c>
      <c r="BB23" s="370"/>
      <c r="BC23" s="47" t="s">
        <v>9</v>
      </c>
      <c r="BD23" s="121"/>
      <c r="BE23" s="147"/>
      <c r="BF23" s="50">
        <f t="shared" ref="BF23:BF27" si="22">BA23-BD23+BE23</f>
        <v>1.4536340852130327E-3</v>
      </c>
      <c r="BG23" s="370"/>
      <c r="BH23" s="47" t="s">
        <v>9</v>
      </c>
      <c r="BI23" s="121"/>
      <c r="BJ23" s="147"/>
      <c r="BK23" s="50">
        <f t="shared" ref="BK23:BK27" si="23">BF23-BI23+BJ23</f>
        <v>1.4536340852130327E-3</v>
      </c>
      <c r="BL23" s="370"/>
      <c r="BM23" s="47" t="s">
        <v>9</v>
      </c>
      <c r="BN23" s="121"/>
      <c r="BO23" s="147"/>
      <c r="BP23" s="50">
        <f t="shared" ref="BP23:BP27" si="24">BK23-BN23+BO23</f>
        <v>1.4536340852130327E-3</v>
      </c>
      <c r="BQ23" s="370"/>
    </row>
    <row r="24" spans="1:69" x14ac:dyDescent="0.15">
      <c r="A24" s="42" t="s">
        <v>50</v>
      </c>
      <c r="B24" s="43">
        <f>_xlfn.IFNA(VLOOKUP($A24,批次辅助!$A$4:$DC$41,MATCH($A$5&amp;B$4,批次辅助!$A$1:$DC$1,0),0),0)</f>
        <v>2.6660149741174381E-5</v>
      </c>
      <c r="C24" s="43">
        <f>_xlfn.IFNA(VLOOKUP($A24,批次辅助!$A$4:$DC$41,MATCH($A$5&amp;C$4,批次辅助!$A$1:$DC$1,0),0),0)</f>
        <v>5.0125313283208022E-5</v>
      </c>
      <c r="D24" s="43">
        <f>_xlfn.IFNA(VLOOKUP($A24,批次辅助!$A$4:$DC$41,MATCH($A$5&amp;D$4,批次辅助!$A$1:$DC$1,0),0),0)</f>
        <v>0</v>
      </c>
      <c r="E24" s="47"/>
      <c r="F24" s="45"/>
      <c r="G24" s="46"/>
      <c r="H24" s="277">
        <f t="shared" ref="H24:H27" si="25">C24-F24+G24</f>
        <v>5.0125313283208022E-5</v>
      </c>
      <c r="I24" s="370"/>
      <c r="J24" s="47"/>
      <c r="K24" s="121"/>
      <c r="L24" s="102"/>
      <c r="M24" s="50">
        <f t="shared" si="13"/>
        <v>5.0125313283208022E-5</v>
      </c>
      <c r="N24" s="370"/>
      <c r="O24" s="47"/>
      <c r="P24" s="121"/>
      <c r="Q24" s="102"/>
      <c r="R24" s="50">
        <f t="shared" si="14"/>
        <v>5.0125313283208022E-5</v>
      </c>
      <c r="S24" s="370"/>
      <c r="T24" s="47" t="s">
        <v>9</v>
      </c>
      <c r="U24" s="121"/>
      <c r="V24" s="102"/>
      <c r="W24" s="50">
        <f t="shared" si="15"/>
        <v>5.0125313283208022E-5</v>
      </c>
      <c r="X24" s="370"/>
      <c r="Y24" s="47" t="s">
        <v>9</v>
      </c>
      <c r="Z24" s="121"/>
      <c r="AA24" s="102"/>
      <c r="AB24" s="50">
        <f t="shared" si="16"/>
        <v>5.0125313283208022E-5</v>
      </c>
      <c r="AC24" s="370"/>
      <c r="AD24" s="47" t="s">
        <v>9</v>
      </c>
      <c r="AE24" s="121"/>
      <c r="AF24" s="102"/>
      <c r="AG24" s="50">
        <f t="shared" si="17"/>
        <v>5.0125313283208022E-5</v>
      </c>
      <c r="AH24" s="370"/>
      <c r="AI24" s="47" t="s">
        <v>9</v>
      </c>
      <c r="AJ24" s="121"/>
      <c r="AK24" s="102"/>
      <c r="AL24" s="50">
        <f t="shared" si="18"/>
        <v>5.0125313283208022E-5</v>
      </c>
      <c r="AM24" s="370"/>
      <c r="AN24" s="47" t="s">
        <v>9</v>
      </c>
      <c r="AO24" s="121"/>
      <c r="AP24" s="102"/>
      <c r="AQ24" s="50">
        <f t="shared" si="19"/>
        <v>5.0125313283208022E-5</v>
      </c>
      <c r="AR24" s="370"/>
      <c r="AS24" s="47" t="s">
        <v>9</v>
      </c>
      <c r="AT24" s="121"/>
      <c r="AU24" s="102"/>
      <c r="AV24" s="50">
        <f t="shared" si="20"/>
        <v>5.0125313283208022E-5</v>
      </c>
      <c r="AW24" s="370"/>
      <c r="AX24" s="47" t="s">
        <v>9</v>
      </c>
      <c r="AY24" s="121"/>
      <c r="AZ24" s="102"/>
      <c r="BA24" s="50">
        <f t="shared" si="21"/>
        <v>5.0125313283208022E-5</v>
      </c>
      <c r="BB24" s="370"/>
      <c r="BC24" s="47" t="s">
        <v>9</v>
      </c>
      <c r="BD24" s="121"/>
      <c r="BE24" s="102"/>
      <c r="BF24" s="50">
        <f t="shared" si="22"/>
        <v>5.0125313283208022E-5</v>
      </c>
      <c r="BG24" s="370"/>
      <c r="BH24" s="47" t="s">
        <v>9</v>
      </c>
      <c r="BI24" s="121"/>
      <c r="BJ24" s="102"/>
      <c r="BK24" s="50">
        <f t="shared" si="23"/>
        <v>5.0125313283208022E-5</v>
      </c>
      <c r="BL24" s="370"/>
      <c r="BM24" s="47" t="s">
        <v>9</v>
      </c>
      <c r="BN24" s="121"/>
      <c r="BO24" s="102"/>
      <c r="BP24" s="50">
        <f t="shared" si="24"/>
        <v>5.0125313283208022E-5</v>
      </c>
      <c r="BQ24" s="370"/>
    </row>
    <row r="25" spans="1:69" x14ac:dyDescent="0.15">
      <c r="A25" s="42" t="s">
        <v>51</v>
      </c>
      <c r="B25" s="43">
        <f>_xlfn.IFNA(VLOOKUP($A25,批次辅助!$A$4:$DC$41,MATCH($A$5&amp;B$4,批次辅助!$A$1:$DC$1,0),0),0)</f>
        <v>3.7768545466663702E-4</v>
      </c>
      <c r="C25" s="43">
        <f>_xlfn.IFNA(VLOOKUP($A25,批次辅助!$A$4:$DC$41,MATCH($A$5&amp;C$4,批次辅助!$A$1:$DC$1,0),0),0)</f>
        <v>1.2280701754385965E-3</v>
      </c>
      <c r="D25" s="43">
        <f>_xlfn.IFNA(VLOOKUP($A25,批次辅助!$A$4:$DC$41,MATCH($A$5&amp;D$4,批次辅助!$A$1:$DC$1,0),0),0)</f>
        <v>0</v>
      </c>
      <c r="E25" s="47"/>
      <c r="F25" s="45"/>
      <c r="G25" s="46"/>
      <c r="H25" s="277">
        <f t="shared" si="25"/>
        <v>1.2280701754385965E-3</v>
      </c>
      <c r="I25" s="370"/>
      <c r="J25" s="47"/>
      <c r="K25" s="121"/>
      <c r="L25" s="102"/>
      <c r="M25" s="50">
        <f t="shared" si="13"/>
        <v>1.2280701754385965E-3</v>
      </c>
      <c r="N25" s="370"/>
      <c r="O25" s="47"/>
      <c r="P25" s="121"/>
      <c r="Q25" s="102"/>
      <c r="R25" s="50">
        <f t="shared" si="14"/>
        <v>1.2280701754385965E-3</v>
      </c>
      <c r="S25" s="370"/>
      <c r="T25" s="47"/>
      <c r="U25" s="121"/>
      <c r="V25" s="102"/>
      <c r="W25" s="50">
        <f t="shared" si="15"/>
        <v>1.2280701754385965E-3</v>
      </c>
      <c r="X25" s="370"/>
      <c r="Y25" s="47"/>
      <c r="Z25" s="121"/>
      <c r="AA25" s="102"/>
      <c r="AB25" s="50">
        <f t="shared" si="16"/>
        <v>1.2280701754385965E-3</v>
      </c>
      <c r="AC25" s="370"/>
      <c r="AD25" s="47"/>
      <c r="AE25" s="121"/>
      <c r="AF25" s="102"/>
      <c r="AG25" s="50">
        <f t="shared" si="17"/>
        <v>1.2280701754385965E-3</v>
      </c>
      <c r="AH25" s="370"/>
      <c r="AI25" s="47"/>
      <c r="AJ25" s="121"/>
      <c r="AK25" s="102"/>
      <c r="AL25" s="50">
        <f t="shared" si="18"/>
        <v>1.2280701754385965E-3</v>
      </c>
      <c r="AM25" s="370"/>
      <c r="AN25" s="47"/>
      <c r="AO25" s="121"/>
      <c r="AP25" s="102"/>
      <c r="AQ25" s="50">
        <f t="shared" si="19"/>
        <v>1.2280701754385965E-3</v>
      </c>
      <c r="AR25" s="370"/>
      <c r="AS25" s="47"/>
      <c r="AT25" s="121"/>
      <c r="AU25" s="102"/>
      <c r="AV25" s="50">
        <f t="shared" si="20"/>
        <v>1.2280701754385965E-3</v>
      </c>
      <c r="AW25" s="370"/>
      <c r="AX25" s="47"/>
      <c r="AY25" s="121"/>
      <c r="AZ25" s="102"/>
      <c r="BA25" s="50">
        <f t="shared" si="21"/>
        <v>1.2280701754385965E-3</v>
      </c>
      <c r="BB25" s="370"/>
      <c r="BC25" s="47"/>
      <c r="BD25" s="121"/>
      <c r="BE25" s="102"/>
      <c r="BF25" s="50">
        <f t="shared" si="22"/>
        <v>1.2280701754385965E-3</v>
      </c>
      <c r="BG25" s="370"/>
      <c r="BH25" s="47"/>
      <c r="BI25" s="121"/>
      <c r="BJ25" s="102"/>
      <c r="BK25" s="50">
        <f t="shared" si="23"/>
        <v>1.2280701754385965E-3</v>
      </c>
      <c r="BL25" s="370"/>
      <c r="BM25" s="47"/>
      <c r="BN25" s="121"/>
      <c r="BO25" s="102"/>
      <c r="BP25" s="50">
        <f t="shared" si="24"/>
        <v>1.2280701754385965E-3</v>
      </c>
      <c r="BQ25" s="370"/>
    </row>
    <row r="26" spans="1:69" x14ac:dyDescent="0.15">
      <c r="A26" s="42" t="s">
        <v>455</v>
      </c>
      <c r="B26" s="43">
        <f>_xlfn.IFNA(VLOOKUP($A26,批次辅助!$A$4:$DC$41,MATCH($A$5&amp;B$4,批次辅助!$A$1:$DC$1,0),0),0)</f>
        <v>0</v>
      </c>
      <c r="C26" s="43">
        <f>_xlfn.IFNA(VLOOKUP($A26,批次辅助!$A$4:$DC$41,MATCH($A$5&amp;C$4,批次辅助!$A$1:$DC$1,0),0),0)</f>
        <v>0</v>
      </c>
      <c r="D26" s="43">
        <f>_xlfn.IFNA(VLOOKUP($A26,批次辅助!$A$4:$DC$41,MATCH($A$5&amp;D$4,批次辅助!$A$1:$DC$1,0),0),0)</f>
        <v>0</v>
      </c>
      <c r="E26" s="279"/>
      <c r="F26" s="45"/>
      <c r="G26" s="46"/>
      <c r="H26" s="277">
        <f t="shared" si="25"/>
        <v>0</v>
      </c>
      <c r="I26" s="370"/>
      <c r="J26" s="279"/>
      <c r="K26" s="128"/>
      <c r="L26" s="102"/>
      <c r="M26" s="50">
        <f t="shared" si="13"/>
        <v>0</v>
      </c>
      <c r="N26" s="370"/>
      <c r="O26" s="279"/>
      <c r="P26" s="128"/>
      <c r="Q26" s="102"/>
      <c r="R26" s="50">
        <f t="shared" si="14"/>
        <v>0</v>
      </c>
      <c r="S26" s="370"/>
      <c r="T26" s="279"/>
      <c r="U26" s="128"/>
      <c r="V26" s="102"/>
      <c r="W26" s="50">
        <f t="shared" si="15"/>
        <v>0</v>
      </c>
      <c r="X26" s="370"/>
      <c r="Y26" s="279"/>
      <c r="Z26" s="128"/>
      <c r="AA26" s="102"/>
      <c r="AB26" s="50">
        <f t="shared" si="16"/>
        <v>0</v>
      </c>
      <c r="AC26" s="370"/>
      <c r="AD26" s="279"/>
      <c r="AE26" s="128"/>
      <c r="AF26" s="102"/>
      <c r="AG26" s="50">
        <f t="shared" si="17"/>
        <v>0</v>
      </c>
      <c r="AH26" s="370"/>
      <c r="AI26" s="279"/>
      <c r="AJ26" s="128"/>
      <c r="AK26" s="102"/>
      <c r="AL26" s="50">
        <f t="shared" si="18"/>
        <v>0</v>
      </c>
      <c r="AM26" s="370"/>
      <c r="AN26" s="279"/>
      <c r="AO26" s="128"/>
      <c r="AP26" s="102"/>
      <c r="AQ26" s="50">
        <f t="shared" si="19"/>
        <v>0</v>
      </c>
      <c r="AR26" s="370"/>
      <c r="AS26" s="279"/>
      <c r="AT26" s="128"/>
      <c r="AU26" s="102"/>
      <c r="AV26" s="50">
        <f t="shared" si="20"/>
        <v>0</v>
      </c>
      <c r="AW26" s="370"/>
      <c r="AX26" s="279"/>
      <c r="AY26" s="128"/>
      <c r="AZ26" s="102"/>
      <c r="BA26" s="50">
        <f t="shared" si="21"/>
        <v>0</v>
      </c>
      <c r="BB26" s="370"/>
      <c r="BC26" s="279"/>
      <c r="BD26" s="128"/>
      <c r="BE26" s="102"/>
      <c r="BF26" s="50">
        <f t="shared" si="22"/>
        <v>0</v>
      </c>
      <c r="BG26" s="370"/>
      <c r="BH26" s="279"/>
      <c r="BI26" s="128"/>
      <c r="BJ26" s="102"/>
      <c r="BK26" s="50">
        <f t="shared" si="23"/>
        <v>0</v>
      </c>
      <c r="BL26" s="370"/>
      <c r="BM26" s="279"/>
      <c r="BN26" s="128"/>
      <c r="BO26" s="102"/>
      <c r="BP26" s="50">
        <f t="shared" si="24"/>
        <v>0</v>
      </c>
      <c r="BQ26" s="370"/>
    </row>
    <row r="27" spans="1:69" x14ac:dyDescent="0.15">
      <c r="A27" s="72" t="s">
        <v>29</v>
      </c>
      <c r="B27" s="61">
        <f>_xlfn.IFNA(VLOOKUP($A27,批次辅助!$A$4:$DC$41,MATCH($A$5&amp;B$4,批次辅助!$A$1:$DC$1,0),0),0)</f>
        <v>0</v>
      </c>
      <c r="C27" s="61">
        <f>_xlfn.IFNA(VLOOKUP($A27,批次辅助!$A$4:$DC$41,MATCH($A$5&amp;C$4,批次辅助!$A$1:$DC$1,0),0),0)</f>
        <v>0</v>
      </c>
      <c r="D27" s="61">
        <f>_xlfn.IFNA(VLOOKUP($A27,批次辅助!$A$4:$DC$41,MATCH($A$5&amp;D$4,批次辅助!$A$1:$DC$1,0),0),0)</f>
        <v>0</v>
      </c>
      <c r="E27" s="74"/>
      <c r="F27" s="74"/>
      <c r="G27" s="75"/>
      <c r="H27" s="62">
        <f t="shared" si="25"/>
        <v>0</v>
      </c>
      <c r="I27" s="62"/>
      <c r="J27" s="75"/>
      <c r="K27" s="135"/>
      <c r="L27" s="143"/>
      <c r="M27" s="62">
        <f t="shared" si="13"/>
        <v>0</v>
      </c>
      <c r="N27" s="62"/>
      <c r="O27" s="73"/>
      <c r="P27" s="135"/>
      <c r="Q27" s="143"/>
      <c r="R27" s="62">
        <f t="shared" si="14"/>
        <v>0</v>
      </c>
      <c r="S27" s="62"/>
      <c r="T27" s="73"/>
      <c r="U27" s="135"/>
      <c r="V27" s="143"/>
      <c r="W27" s="62">
        <f t="shared" si="15"/>
        <v>0</v>
      </c>
      <c r="X27" s="62"/>
      <c r="Y27" s="73"/>
      <c r="Z27" s="135"/>
      <c r="AA27" s="143"/>
      <c r="AB27" s="62">
        <f t="shared" si="16"/>
        <v>0</v>
      </c>
      <c r="AC27" s="62"/>
      <c r="AD27" s="73"/>
      <c r="AE27" s="135"/>
      <c r="AF27" s="143"/>
      <c r="AG27" s="62">
        <f t="shared" si="17"/>
        <v>0</v>
      </c>
      <c r="AH27" s="62"/>
      <c r="AI27" s="73"/>
      <c r="AJ27" s="135"/>
      <c r="AK27" s="143"/>
      <c r="AL27" s="62">
        <f t="shared" si="18"/>
        <v>0</v>
      </c>
      <c r="AM27" s="62"/>
      <c r="AN27" s="73"/>
      <c r="AO27" s="135"/>
      <c r="AP27" s="143"/>
      <c r="AQ27" s="62">
        <f t="shared" si="19"/>
        <v>0</v>
      </c>
      <c r="AR27" s="62"/>
      <c r="AS27" s="73"/>
      <c r="AT27" s="135"/>
      <c r="AU27" s="143"/>
      <c r="AV27" s="62">
        <f t="shared" si="20"/>
        <v>0</v>
      </c>
      <c r="AW27" s="62"/>
      <c r="AX27" s="73"/>
      <c r="AY27" s="135"/>
      <c r="AZ27" s="143"/>
      <c r="BA27" s="62">
        <f t="shared" si="21"/>
        <v>0</v>
      </c>
      <c r="BB27" s="62"/>
      <c r="BC27" s="73"/>
      <c r="BD27" s="135"/>
      <c r="BE27" s="143"/>
      <c r="BF27" s="62">
        <f t="shared" si="22"/>
        <v>0</v>
      </c>
      <c r="BG27" s="62"/>
      <c r="BH27" s="73"/>
      <c r="BI27" s="135"/>
      <c r="BJ27" s="143"/>
      <c r="BK27" s="62">
        <f t="shared" si="23"/>
        <v>0</v>
      </c>
      <c r="BL27" s="62"/>
      <c r="BM27" s="73"/>
      <c r="BN27" s="135"/>
      <c r="BO27" s="143"/>
      <c r="BP27" s="62">
        <f t="shared" si="24"/>
        <v>0</v>
      </c>
      <c r="BQ27" s="62"/>
    </row>
    <row r="28" spans="1:69" x14ac:dyDescent="0.15">
      <c r="A28" s="76" t="s">
        <v>28</v>
      </c>
      <c r="B28" s="76"/>
      <c r="C28" s="76"/>
      <c r="D28" s="76"/>
      <c r="E28" s="77"/>
      <c r="F28" s="78"/>
      <c r="G28" s="79"/>
      <c r="H28" s="62"/>
      <c r="I28" s="62"/>
      <c r="J28" s="77"/>
      <c r="K28" s="136"/>
      <c r="L28" s="144"/>
      <c r="M28" s="62"/>
      <c r="N28" s="62"/>
      <c r="O28" s="77"/>
      <c r="P28" s="136"/>
      <c r="Q28" s="144"/>
      <c r="R28" s="62"/>
      <c r="S28" s="62"/>
      <c r="T28" s="77"/>
      <c r="U28" s="136"/>
      <c r="V28" s="144"/>
      <c r="W28" s="62"/>
      <c r="X28" s="62"/>
      <c r="Y28" s="77"/>
      <c r="Z28" s="136"/>
      <c r="AA28" s="144"/>
      <c r="AB28" s="62"/>
      <c r="AC28" s="62"/>
      <c r="AD28" s="77"/>
      <c r="AE28" s="136"/>
      <c r="AF28" s="144"/>
      <c r="AG28" s="62"/>
      <c r="AH28" s="62"/>
      <c r="AI28" s="77"/>
      <c r="AJ28" s="136"/>
      <c r="AK28" s="144"/>
      <c r="AL28" s="62"/>
      <c r="AM28" s="62"/>
      <c r="AN28" s="77"/>
      <c r="AO28" s="136"/>
      <c r="AP28" s="144"/>
      <c r="AQ28" s="62"/>
      <c r="AR28" s="62"/>
      <c r="AS28" s="77"/>
      <c r="AT28" s="136"/>
      <c r="AU28" s="144"/>
      <c r="AV28" s="62"/>
      <c r="AW28" s="62"/>
      <c r="AX28" s="77"/>
      <c r="AY28" s="136"/>
      <c r="AZ28" s="144"/>
      <c r="BA28" s="62"/>
      <c r="BB28" s="62"/>
      <c r="BC28" s="77"/>
      <c r="BD28" s="136"/>
      <c r="BE28" s="144"/>
      <c r="BF28" s="62"/>
      <c r="BG28" s="62"/>
      <c r="BH28" s="77"/>
      <c r="BI28" s="136"/>
      <c r="BJ28" s="144"/>
      <c r="BK28" s="62"/>
      <c r="BL28" s="62"/>
      <c r="BM28" s="77"/>
      <c r="BN28" s="136"/>
      <c r="BO28" s="144"/>
      <c r="BP28" s="62"/>
      <c r="BQ28" s="62"/>
    </row>
    <row r="29" spans="1:69" x14ac:dyDescent="0.15">
      <c r="A29" s="65" t="s">
        <v>37</v>
      </c>
      <c r="B29" s="66"/>
      <c r="C29" s="66"/>
      <c r="D29" s="66"/>
      <c r="E29" s="66"/>
      <c r="F29" s="67"/>
      <c r="G29" s="68"/>
      <c r="H29" s="66">
        <f>H30*99.96%</f>
        <v>0.99954989473684208</v>
      </c>
      <c r="I29" s="66"/>
      <c r="J29" s="66"/>
      <c r="K29" s="134"/>
      <c r="L29" s="142"/>
      <c r="M29" s="66">
        <f>M30*99.96%</f>
        <v>0.99954989473684208</v>
      </c>
      <c r="N29" s="66"/>
      <c r="O29" s="66"/>
      <c r="P29" s="134"/>
      <c r="Q29" s="142"/>
      <c r="R29" s="66">
        <f>R30*99.96%</f>
        <v>0.99954989473684208</v>
      </c>
      <c r="S29" s="66"/>
      <c r="T29" s="66"/>
      <c r="U29" s="134"/>
      <c r="V29" s="142"/>
      <c r="W29" s="66">
        <f>W30*99.96%</f>
        <v>0.99954989473684208</v>
      </c>
      <c r="X29" s="66"/>
      <c r="Y29" s="66"/>
      <c r="Z29" s="134"/>
      <c r="AA29" s="142"/>
      <c r="AB29" s="66">
        <f>AB30*99.96%</f>
        <v>0.99954989473684208</v>
      </c>
      <c r="AC29" s="66"/>
      <c r="AD29" s="66"/>
      <c r="AE29" s="134"/>
      <c r="AF29" s="142"/>
      <c r="AG29" s="66">
        <f>AG30*99.96%</f>
        <v>0.99954989473684208</v>
      </c>
      <c r="AH29" s="66"/>
      <c r="AI29" s="66"/>
      <c r="AJ29" s="134"/>
      <c r="AK29" s="142"/>
      <c r="AL29" s="66">
        <f>AL30*99.96%</f>
        <v>0.99954989473684208</v>
      </c>
      <c r="AM29" s="66"/>
      <c r="AN29" s="66"/>
      <c r="AO29" s="134"/>
      <c r="AP29" s="142"/>
      <c r="AQ29" s="66">
        <f>AQ30*99.96%</f>
        <v>0.99954989473684208</v>
      </c>
      <c r="AR29" s="66"/>
      <c r="AS29" s="66"/>
      <c r="AT29" s="134"/>
      <c r="AU29" s="142"/>
      <c r="AV29" s="66">
        <f>AV30*99.96%</f>
        <v>0.99954989473684208</v>
      </c>
      <c r="AW29" s="66"/>
      <c r="AX29" s="66"/>
      <c r="AY29" s="134"/>
      <c r="AZ29" s="142"/>
      <c r="BA29" s="66">
        <f>BA30*99.96%</f>
        <v>0.99954989473684208</v>
      </c>
      <c r="BB29" s="66"/>
      <c r="BC29" s="66"/>
      <c r="BD29" s="134"/>
      <c r="BE29" s="142"/>
      <c r="BF29" s="66">
        <f>BF30*99.96%</f>
        <v>0.99954989473684208</v>
      </c>
      <c r="BG29" s="66"/>
      <c r="BH29" s="66"/>
      <c r="BI29" s="134"/>
      <c r="BJ29" s="142"/>
      <c r="BK29" s="66">
        <f>BK30*99.96%</f>
        <v>0.99954989473684208</v>
      </c>
      <c r="BL29" s="66"/>
      <c r="BM29" s="66"/>
      <c r="BN29" s="134"/>
      <c r="BO29" s="142"/>
      <c r="BP29" s="66">
        <f>BP30*99.96%</f>
        <v>0.99954989473684208</v>
      </c>
      <c r="BQ29" s="66"/>
    </row>
    <row r="30" spans="1:69" x14ac:dyDescent="0.35">
      <c r="A30" s="40" t="s">
        <v>458</v>
      </c>
      <c r="B30" s="41">
        <f>_xlfn.IFNA(VLOOKUP($A30,批次辅助!$A$4:$DC$41,MATCH($A$5&amp;B$4,批次辅助!$A$1:$DC$1,0),0),0)</f>
        <v>0.99980893559352157</v>
      </c>
      <c r="C30" s="41">
        <f>_xlfn.IFNA(VLOOKUP($A30,批次辅助!$A$4:$DC$41,MATCH($A$5&amp;C$4,批次辅助!$A$1:$DC$1,0),0),0)</f>
        <v>0.99994987468671681</v>
      </c>
      <c r="D30" s="41">
        <f>_xlfn.IFNA(VLOOKUP($A30,批次辅助!$A$4:$DC$41,MATCH($A$5&amp;D$4,批次辅助!$A$1:$DC$1,0),0),0)</f>
        <v>0</v>
      </c>
      <c r="E30" s="66"/>
      <c r="F30" s="67"/>
      <c r="G30" s="68"/>
      <c r="H30" s="66">
        <f>1-SUM(H31:H35)</f>
        <v>0.99994987468671681</v>
      </c>
      <c r="I30" s="66"/>
      <c r="J30" s="66"/>
      <c r="K30" s="134"/>
      <c r="L30" s="142"/>
      <c r="M30" s="66">
        <f>1-SUM(M31:M35)</f>
        <v>0.99994987468671681</v>
      </c>
      <c r="N30" s="66"/>
      <c r="O30" s="66"/>
      <c r="P30" s="134"/>
      <c r="Q30" s="142"/>
      <c r="R30" s="66">
        <f>1-SUM(R31:R35)</f>
        <v>0.99994987468671681</v>
      </c>
      <c r="S30" s="66"/>
      <c r="T30" s="66"/>
      <c r="U30" s="134"/>
      <c r="V30" s="142"/>
      <c r="W30" s="66">
        <f>1-SUM(W31:W35)</f>
        <v>0.99994987468671681</v>
      </c>
      <c r="X30" s="66"/>
      <c r="Y30" s="66"/>
      <c r="Z30" s="134"/>
      <c r="AA30" s="142"/>
      <c r="AB30" s="66">
        <f>1-SUM(AB31:AB35)</f>
        <v>0.99994987468671681</v>
      </c>
      <c r="AC30" s="66"/>
      <c r="AD30" s="66"/>
      <c r="AE30" s="134"/>
      <c r="AF30" s="142"/>
      <c r="AG30" s="66">
        <f>1-SUM(AG31:AG35)</f>
        <v>0.99994987468671681</v>
      </c>
      <c r="AH30" s="66"/>
      <c r="AI30" s="66"/>
      <c r="AJ30" s="134"/>
      <c r="AK30" s="142"/>
      <c r="AL30" s="66">
        <f>1-SUM(AL31:AL35)</f>
        <v>0.99994987468671681</v>
      </c>
      <c r="AM30" s="66"/>
      <c r="AN30" s="66"/>
      <c r="AO30" s="134"/>
      <c r="AP30" s="142"/>
      <c r="AQ30" s="66">
        <f>1-SUM(AQ31:AQ35)</f>
        <v>0.99994987468671681</v>
      </c>
      <c r="AR30" s="66"/>
      <c r="AS30" s="66"/>
      <c r="AT30" s="134"/>
      <c r="AU30" s="142"/>
      <c r="AV30" s="66">
        <f>1-SUM(AV31:AV35)</f>
        <v>0.99994987468671681</v>
      </c>
      <c r="AW30" s="66"/>
      <c r="AX30" s="66"/>
      <c r="AY30" s="134"/>
      <c r="AZ30" s="142"/>
      <c r="BA30" s="66">
        <f>1-SUM(BA31:BA35)</f>
        <v>0.99994987468671681</v>
      </c>
      <c r="BB30" s="66"/>
      <c r="BC30" s="66"/>
      <c r="BD30" s="134"/>
      <c r="BE30" s="142"/>
      <c r="BF30" s="66">
        <f>1-SUM(BF31:BF35)</f>
        <v>0.99994987468671681</v>
      </c>
      <c r="BG30" s="66"/>
      <c r="BH30" s="66"/>
      <c r="BI30" s="134"/>
      <c r="BJ30" s="142"/>
      <c r="BK30" s="66">
        <f>1-SUM(BK31:BK35)</f>
        <v>0.99994987468671681</v>
      </c>
      <c r="BL30" s="66"/>
      <c r="BM30" s="66"/>
      <c r="BN30" s="134"/>
      <c r="BO30" s="142"/>
      <c r="BP30" s="66">
        <f>1-SUM(BP31:BP35)</f>
        <v>0.99994987468671681</v>
      </c>
      <c r="BQ30" s="66"/>
    </row>
    <row r="31" spans="1:69" x14ac:dyDescent="0.15">
      <c r="A31" s="42" t="s">
        <v>52</v>
      </c>
      <c r="B31" s="43">
        <f>_xlfn.IFNA(VLOOKUP($A31,批次辅助!$A$4:$DC$41,MATCH($A$5&amp;B$4,批次辅助!$A$1:$DC$1,0),0),0)</f>
        <v>0</v>
      </c>
      <c r="C31" s="43">
        <f>_xlfn.IFNA(VLOOKUP($A31,批次辅助!$A$4:$DC$41,MATCH($A$5&amp;C$4,批次辅助!$A$1:$DC$1,0),0),0)</f>
        <v>0</v>
      </c>
      <c r="D31" s="43">
        <f>_xlfn.IFNA(VLOOKUP($A31,批次辅助!$A$4:$DC$41,MATCH($A$5&amp;D$4,批次辅助!$A$1:$DC$1,0),0),0)</f>
        <v>0</v>
      </c>
      <c r="E31" s="277"/>
      <c r="F31" s="69"/>
      <c r="G31" s="70"/>
      <c r="H31" s="277">
        <f>C31-F31+G31</f>
        <v>0</v>
      </c>
      <c r="I31" s="370"/>
      <c r="J31" s="277" t="s">
        <v>9</v>
      </c>
      <c r="K31" s="132"/>
      <c r="L31" s="105"/>
      <c r="M31" s="277">
        <f>H31-K31+L31</f>
        <v>0</v>
      </c>
      <c r="N31" s="370"/>
      <c r="O31" s="277" t="s">
        <v>9</v>
      </c>
      <c r="P31" s="132"/>
      <c r="Q31" s="105"/>
      <c r="R31" s="277">
        <f>M31-P31+Q31</f>
        <v>0</v>
      </c>
      <c r="S31" s="370"/>
      <c r="T31" s="277" t="s">
        <v>9</v>
      </c>
      <c r="U31" s="132"/>
      <c r="V31" s="105"/>
      <c r="W31" s="277">
        <f>R31-U31+V31</f>
        <v>0</v>
      </c>
      <c r="X31" s="370"/>
      <c r="Y31" s="277" t="s">
        <v>9</v>
      </c>
      <c r="Z31" s="132"/>
      <c r="AA31" s="105"/>
      <c r="AB31" s="277">
        <f>W31-Z31+AA31</f>
        <v>0</v>
      </c>
      <c r="AC31" s="370"/>
      <c r="AD31" s="277" t="s">
        <v>9</v>
      </c>
      <c r="AE31" s="132"/>
      <c r="AF31" s="105"/>
      <c r="AG31" s="277">
        <f>AB31-AE31+AF31</f>
        <v>0</v>
      </c>
      <c r="AH31" s="370"/>
      <c r="AI31" s="277" t="s">
        <v>9</v>
      </c>
      <c r="AJ31" s="132"/>
      <c r="AK31" s="105"/>
      <c r="AL31" s="277">
        <f>AG31-AJ31+AK31</f>
        <v>0</v>
      </c>
      <c r="AM31" s="370"/>
      <c r="AN31" s="277" t="s">
        <v>9</v>
      </c>
      <c r="AO31" s="132"/>
      <c r="AP31" s="105"/>
      <c r="AQ31" s="277">
        <f>AL31-AO31+AP31</f>
        <v>0</v>
      </c>
      <c r="AR31" s="370"/>
      <c r="AS31" s="277" t="s">
        <v>9</v>
      </c>
      <c r="AT31" s="132"/>
      <c r="AU31" s="105"/>
      <c r="AV31" s="277">
        <f>AQ31-AT31+AU31</f>
        <v>0</v>
      </c>
      <c r="AW31" s="370"/>
      <c r="AX31" s="277" t="s">
        <v>9</v>
      </c>
      <c r="AY31" s="132"/>
      <c r="AZ31" s="105"/>
      <c r="BA31" s="277">
        <f>AV31-AY31+AZ31</f>
        <v>0</v>
      </c>
      <c r="BB31" s="370"/>
      <c r="BC31" s="277" t="s">
        <v>9</v>
      </c>
      <c r="BD31" s="132"/>
      <c r="BE31" s="105"/>
      <c r="BF31" s="277">
        <f>BA31-BD31+BE31</f>
        <v>0</v>
      </c>
      <c r="BG31" s="370"/>
      <c r="BH31" s="277" t="s">
        <v>9</v>
      </c>
      <c r="BI31" s="132"/>
      <c r="BJ31" s="105"/>
      <c r="BK31" s="277">
        <f>BF31-BI31+BJ31</f>
        <v>0</v>
      </c>
      <c r="BL31" s="370"/>
      <c r="BM31" s="277" t="s">
        <v>9</v>
      </c>
      <c r="BN31" s="132"/>
      <c r="BO31" s="105"/>
      <c r="BP31" s="277">
        <f>BK31-BN31+BO31</f>
        <v>0</v>
      </c>
      <c r="BQ31" s="370"/>
    </row>
    <row r="32" spans="1:69" x14ac:dyDescent="0.15">
      <c r="A32" s="42" t="s">
        <v>545</v>
      </c>
      <c r="B32" s="43">
        <f>_xlfn.IFNA(VLOOKUP($A32,批次辅助!$A$4:$DC$41,MATCH($A$5&amp;B$4,批次辅助!$A$1:$DC$1,0),0),0)</f>
        <v>0</v>
      </c>
      <c r="C32" s="43">
        <f>_xlfn.IFNA(VLOOKUP($A32,批次辅助!$A$4:$DC$41,MATCH($A$5&amp;C$4,批次辅助!$A$1:$DC$1,0),0),0)</f>
        <v>0</v>
      </c>
      <c r="D32" s="43">
        <f>_xlfn.IFNA(VLOOKUP($A32,批次辅助!$A$4:$DC$41,MATCH($A$5&amp;D$4,批次辅助!$A$1:$DC$1,0),0),0)</f>
        <v>0</v>
      </c>
      <c r="E32" s="277"/>
      <c r="F32" s="69"/>
      <c r="G32" s="70"/>
      <c r="H32" s="277">
        <f t="shared" ref="H32:H36" si="26">C32-F32+G32</f>
        <v>0</v>
      </c>
      <c r="I32" s="370"/>
      <c r="J32" s="277"/>
      <c r="K32" s="132"/>
      <c r="L32" s="105"/>
      <c r="M32" s="277">
        <f t="shared" ref="M32:M36" si="27">H32-K32+L32</f>
        <v>0</v>
      </c>
      <c r="N32" s="370"/>
      <c r="O32" s="277"/>
      <c r="P32" s="132"/>
      <c r="Q32" s="105"/>
      <c r="R32" s="277">
        <f t="shared" ref="R32:R36" si="28">M32-P32+Q32</f>
        <v>0</v>
      </c>
      <c r="S32" s="370"/>
      <c r="T32" s="277"/>
      <c r="U32" s="132"/>
      <c r="V32" s="105"/>
      <c r="W32" s="277">
        <f t="shared" ref="W32:W36" si="29">R32-U32+V32</f>
        <v>0</v>
      </c>
      <c r="X32" s="370"/>
      <c r="Y32" s="277"/>
      <c r="Z32" s="132"/>
      <c r="AA32" s="105"/>
      <c r="AB32" s="277">
        <f t="shared" ref="AB32:AB36" si="30">W32-Z32+AA32</f>
        <v>0</v>
      </c>
      <c r="AC32" s="370"/>
      <c r="AD32" s="277"/>
      <c r="AE32" s="132"/>
      <c r="AF32" s="105"/>
      <c r="AG32" s="277">
        <f t="shared" ref="AG32:AG36" si="31">AB32-AE32+AF32</f>
        <v>0</v>
      </c>
      <c r="AH32" s="370"/>
      <c r="AI32" s="277"/>
      <c r="AJ32" s="132"/>
      <c r="AK32" s="105"/>
      <c r="AL32" s="277">
        <f t="shared" ref="AL32:AL36" si="32">AG32-AJ32+AK32</f>
        <v>0</v>
      </c>
      <c r="AM32" s="370"/>
      <c r="AN32" s="277"/>
      <c r="AO32" s="132"/>
      <c r="AP32" s="105"/>
      <c r="AQ32" s="277">
        <f t="shared" ref="AQ32:AQ36" si="33">AL32-AO32+AP32</f>
        <v>0</v>
      </c>
      <c r="AR32" s="370"/>
      <c r="AS32" s="277"/>
      <c r="AT32" s="132"/>
      <c r="AU32" s="105"/>
      <c r="AV32" s="277">
        <f t="shared" ref="AV32:AV36" si="34">AQ32-AT32+AU32</f>
        <v>0</v>
      </c>
      <c r="AW32" s="370"/>
      <c r="AX32" s="277"/>
      <c r="AY32" s="132"/>
      <c r="AZ32" s="105"/>
      <c r="BA32" s="277">
        <f t="shared" ref="BA32:BA36" si="35">AV32-AY32+AZ32</f>
        <v>0</v>
      </c>
      <c r="BB32" s="370"/>
      <c r="BC32" s="277"/>
      <c r="BD32" s="132"/>
      <c r="BE32" s="105"/>
      <c r="BF32" s="277">
        <f t="shared" ref="BF32:BF36" si="36">BA32-BD32+BE32</f>
        <v>0</v>
      </c>
      <c r="BG32" s="370"/>
      <c r="BH32" s="277"/>
      <c r="BI32" s="132"/>
      <c r="BJ32" s="105"/>
      <c r="BK32" s="277">
        <f t="shared" ref="BK32:BK36" si="37">BF32-BI32+BJ32</f>
        <v>0</v>
      </c>
      <c r="BL32" s="370"/>
      <c r="BM32" s="277"/>
      <c r="BN32" s="132"/>
      <c r="BO32" s="105"/>
      <c r="BP32" s="277">
        <f t="shared" ref="BP32:BP36" si="38">BK32-BN32+BO32</f>
        <v>0</v>
      </c>
      <c r="BQ32" s="370"/>
    </row>
    <row r="33" spans="1:69" x14ac:dyDescent="0.15">
      <c r="A33" s="42" t="s">
        <v>544</v>
      </c>
      <c r="B33" s="43">
        <f>_xlfn.IFNA(VLOOKUP($A33,批次辅助!$A$4:$DC$41,MATCH($A$5&amp;B$4,批次辅助!$A$1:$DC$1,0),0),0)</f>
        <v>7.1093732643131674E-5</v>
      </c>
      <c r="C33" s="43">
        <f>_xlfn.IFNA(VLOOKUP($A33,批次辅助!$A$4:$DC$41,MATCH($A$5&amp;C$4,批次辅助!$A$1:$DC$1,0),0),0)</f>
        <v>2.5062656641604011E-5</v>
      </c>
      <c r="D33" s="43">
        <f>_xlfn.IFNA(VLOOKUP($A33,批次辅助!$A$4:$DC$41,MATCH($A$5&amp;D$4,批次辅助!$A$1:$DC$1,0),0),0)</f>
        <v>0</v>
      </c>
      <c r="E33" s="277"/>
      <c r="F33" s="69"/>
      <c r="G33" s="70"/>
      <c r="H33" s="277">
        <f t="shared" si="26"/>
        <v>2.5062656641604011E-5</v>
      </c>
      <c r="I33" s="370"/>
      <c r="J33" s="277"/>
      <c r="K33" s="132"/>
      <c r="L33" s="105"/>
      <c r="M33" s="277">
        <f t="shared" si="27"/>
        <v>2.5062656641604011E-5</v>
      </c>
      <c r="N33" s="370"/>
      <c r="O33" s="277"/>
      <c r="P33" s="132"/>
      <c r="Q33" s="105"/>
      <c r="R33" s="277">
        <f t="shared" si="28"/>
        <v>2.5062656641604011E-5</v>
      </c>
      <c r="S33" s="370"/>
      <c r="T33" s="277"/>
      <c r="U33" s="132"/>
      <c r="V33" s="105"/>
      <c r="W33" s="277">
        <f t="shared" si="29"/>
        <v>2.5062656641604011E-5</v>
      </c>
      <c r="X33" s="370"/>
      <c r="Y33" s="277"/>
      <c r="Z33" s="132"/>
      <c r="AA33" s="105"/>
      <c r="AB33" s="277">
        <f t="shared" si="30"/>
        <v>2.5062656641604011E-5</v>
      </c>
      <c r="AC33" s="370"/>
      <c r="AD33" s="277"/>
      <c r="AE33" s="132"/>
      <c r="AF33" s="105"/>
      <c r="AG33" s="277">
        <f t="shared" si="31"/>
        <v>2.5062656641604011E-5</v>
      </c>
      <c r="AH33" s="370"/>
      <c r="AI33" s="277"/>
      <c r="AJ33" s="132"/>
      <c r="AK33" s="105"/>
      <c r="AL33" s="277">
        <f t="shared" si="32"/>
        <v>2.5062656641604011E-5</v>
      </c>
      <c r="AM33" s="370"/>
      <c r="AN33" s="277"/>
      <c r="AO33" s="132"/>
      <c r="AP33" s="105"/>
      <c r="AQ33" s="277">
        <f t="shared" si="33"/>
        <v>2.5062656641604011E-5</v>
      </c>
      <c r="AR33" s="370"/>
      <c r="AS33" s="277"/>
      <c r="AT33" s="132"/>
      <c r="AU33" s="105"/>
      <c r="AV33" s="277">
        <f t="shared" si="34"/>
        <v>2.5062656641604011E-5</v>
      </c>
      <c r="AW33" s="370"/>
      <c r="AX33" s="277"/>
      <c r="AY33" s="132"/>
      <c r="AZ33" s="105"/>
      <c r="BA33" s="277">
        <f t="shared" si="35"/>
        <v>2.5062656641604011E-5</v>
      </c>
      <c r="BB33" s="370"/>
      <c r="BC33" s="277"/>
      <c r="BD33" s="132"/>
      <c r="BE33" s="105"/>
      <c r="BF33" s="277">
        <f t="shared" si="36"/>
        <v>2.5062656641604011E-5</v>
      </c>
      <c r="BG33" s="370"/>
      <c r="BH33" s="277"/>
      <c r="BI33" s="132"/>
      <c r="BJ33" s="105"/>
      <c r="BK33" s="277">
        <f t="shared" si="37"/>
        <v>2.5062656641604011E-5</v>
      </c>
      <c r="BL33" s="370"/>
      <c r="BM33" s="277"/>
      <c r="BN33" s="132"/>
      <c r="BO33" s="105"/>
      <c r="BP33" s="277">
        <f t="shared" si="38"/>
        <v>2.5062656641604011E-5</v>
      </c>
      <c r="BQ33" s="370"/>
    </row>
    <row r="34" spans="1:69" x14ac:dyDescent="0.15">
      <c r="A34" s="42" t="s">
        <v>53</v>
      </c>
      <c r="B34" s="43">
        <f>_xlfn.IFNA(VLOOKUP($A34,批次辅助!$A$4:$DC$41,MATCH($A$5&amp;B$4,批次辅助!$A$1:$DC$1,0),0),0)</f>
        <v>1.1997067383528471E-4</v>
      </c>
      <c r="C34" s="43">
        <f>_xlfn.IFNA(VLOOKUP($A34,批次辅助!$A$4:$DC$41,MATCH($A$5&amp;C$4,批次辅助!$A$1:$DC$1,0),0),0)</f>
        <v>0</v>
      </c>
      <c r="D34" s="43">
        <f>_xlfn.IFNA(VLOOKUP($A34,批次辅助!$A$4:$DC$41,MATCH($A$5&amp;D$4,批次辅助!$A$1:$DC$1,0),0),0)</f>
        <v>0</v>
      </c>
      <c r="E34" s="47"/>
      <c r="F34" s="45"/>
      <c r="G34" s="46"/>
      <c r="H34" s="277">
        <f t="shared" si="26"/>
        <v>0</v>
      </c>
      <c r="I34" s="370"/>
      <c r="J34" s="47" t="s">
        <v>9</v>
      </c>
      <c r="K34" s="128"/>
      <c r="L34" s="102"/>
      <c r="M34" s="50">
        <f t="shared" si="27"/>
        <v>0</v>
      </c>
      <c r="N34" s="370"/>
      <c r="O34" s="47" t="s">
        <v>9</v>
      </c>
      <c r="P34" s="128"/>
      <c r="Q34" s="102"/>
      <c r="R34" s="50">
        <f t="shared" si="28"/>
        <v>0</v>
      </c>
      <c r="S34" s="370"/>
      <c r="T34" s="47" t="s">
        <v>9</v>
      </c>
      <c r="U34" s="128"/>
      <c r="V34" s="102"/>
      <c r="W34" s="50">
        <f t="shared" si="29"/>
        <v>0</v>
      </c>
      <c r="X34" s="370"/>
      <c r="Y34" s="47" t="s">
        <v>9</v>
      </c>
      <c r="Z34" s="128"/>
      <c r="AA34" s="102"/>
      <c r="AB34" s="50">
        <f t="shared" si="30"/>
        <v>0</v>
      </c>
      <c r="AC34" s="370"/>
      <c r="AD34" s="47" t="s">
        <v>9</v>
      </c>
      <c r="AE34" s="128"/>
      <c r="AF34" s="102"/>
      <c r="AG34" s="50">
        <f t="shared" si="31"/>
        <v>0</v>
      </c>
      <c r="AH34" s="370"/>
      <c r="AI34" s="47" t="s">
        <v>9</v>
      </c>
      <c r="AJ34" s="128"/>
      <c r="AK34" s="102"/>
      <c r="AL34" s="50">
        <f t="shared" si="32"/>
        <v>0</v>
      </c>
      <c r="AM34" s="370"/>
      <c r="AN34" s="47" t="s">
        <v>9</v>
      </c>
      <c r="AO34" s="128"/>
      <c r="AP34" s="102"/>
      <c r="AQ34" s="50">
        <f t="shared" si="33"/>
        <v>0</v>
      </c>
      <c r="AR34" s="370"/>
      <c r="AS34" s="47" t="s">
        <v>9</v>
      </c>
      <c r="AT34" s="128"/>
      <c r="AU34" s="102"/>
      <c r="AV34" s="50">
        <f t="shared" si="34"/>
        <v>0</v>
      </c>
      <c r="AW34" s="370"/>
      <c r="AX34" s="47" t="s">
        <v>9</v>
      </c>
      <c r="AY34" s="128"/>
      <c r="AZ34" s="102"/>
      <c r="BA34" s="50">
        <f t="shared" si="35"/>
        <v>0</v>
      </c>
      <c r="BB34" s="370"/>
      <c r="BC34" s="47" t="s">
        <v>9</v>
      </c>
      <c r="BD34" s="128"/>
      <c r="BE34" s="102"/>
      <c r="BF34" s="50">
        <f t="shared" si="36"/>
        <v>0</v>
      </c>
      <c r="BG34" s="370"/>
      <c r="BH34" s="47" t="s">
        <v>9</v>
      </c>
      <c r="BI34" s="128"/>
      <c r="BJ34" s="102"/>
      <c r="BK34" s="50">
        <f t="shared" si="37"/>
        <v>0</v>
      </c>
      <c r="BL34" s="370"/>
      <c r="BM34" s="47" t="s">
        <v>9</v>
      </c>
      <c r="BN34" s="128"/>
      <c r="BO34" s="102"/>
      <c r="BP34" s="50">
        <f t="shared" si="38"/>
        <v>0</v>
      </c>
      <c r="BQ34" s="370"/>
    </row>
    <row r="35" spans="1:69" x14ac:dyDescent="0.15">
      <c r="A35" s="42" t="s">
        <v>54</v>
      </c>
      <c r="B35" s="43">
        <f>_xlfn.IFNA(VLOOKUP($A35,批次辅助!$A$4:$DC$41,MATCH($A$5&amp;B$4,批次辅助!$A$1:$DC$1,0),0),0)</f>
        <v>0</v>
      </c>
      <c r="C35" s="43">
        <f>_xlfn.IFNA(VLOOKUP($A35,批次辅助!$A$4:$DC$41,MATCH($A$5&amp;C$4,批次辅助!$A$1:$DC$1,0),0),0)</f>
        <v>2.5062656641604011E-5</v>
      </c>
      <c r="D35" s="43">
        <f>_xlfn.IFNA(VLOOKUP($A35,批次辅助!$A$4:$DC$41,MATCH($A$5&amp;D$4,批次辅助!$A$1:$DC$1,0),0),0)</f>
        <v>0</v>
      </c>
      <c r="E35" s="47"/>
      <c r="F35" s="45"/>
      <c r="G35" s="46"/>
      <c r="H35" s="277">
        <f t="shared" si="26"/>
        <v>2.5062656641604011E-5</v>
      </c>
      <c r="I35" s="370"/>
      <c r="J35" s="47" t="s">
        <v>9</v>
      </c>
      <c r="K35" s="128"/>
      <c r="L35" s="102"/>
      <c r="M35" s="50">
        <f t="shared" si="27"/>
        <v>2.5062656641604011E-5</v>
      </c>
      <c r="N35" s="370"/>
      <c r="O35" s="47" t="s">
        <v>9</v>
      </c>
      <c r="P35" s="128"/>
      <c r="Q35" s="102"/>
      <c r="R35" s="50">
        <f t="shared" si="28"/>
        <v>2.5062656641604011E-5</v>
      </c>
      <c r="S35" s="370"/>
      <c r="T35" s="47" t="s">
        <v>9</v>
      </c>
      <c r="U35" s="128"/>
      <c r="V35" s="102"/>
      <c r="W35" s="50">
        <f t="shared" si="29"/>
        <v>2.5062656641604011E-5</v>
      </c>
      <c r="X35" s="370"/>
      <c r="Y35" s="47" t="s">
        <v>9</v>
      </c>
      <c r="Z35" s="128"/>
      <c r="AA35" s="102"/>
      <c r="AB35" s="50">
        <f t="shared" si="30"/>
        <v>2.5062656641604011E-5</v>
      </c>
      <c r="AC35" s="370"/>
      <c r="AD35" s="47" t="s">
        <v>9</v>
      </c>
      <c r="AE35" s="128"/>
      <c r="AF35" s="102"/>
      <c r="AG35" s="50">
        <f t="shared" si="31"/>
        <v>2.5062656641604011E-5</v>
      </c>
      <c r="AH35" s="370"/>
      <c r="AI35" s="47" t="s">
        <v>9</v>
      </c>
      <c r="AJ35" s="128"/>
      <c r="AK35" s="102"/>
      <c r="AL35" s="50">
        <f t="shared" si="32"/>
        <v>2.5062656641604011E-5</v>
      </c>
      <c r="AM35" s="370"/>
      <c r="AN35" s="47" t="s">
        <v>9</v>
      </c>
      <c r="AO35" s="128"/>
      <c r="AP35" s="102"/>
      <c r="AQ35" s="50">
        <f t="shared" si="33"/>
        <v>2.5062656641604011E-5</v>
      </c>
      <c r="AR35" s="370"/>
      <c r="AS35" s="47" t="s">
        <v>9</v>
      </c>
      <c r="AT35" s="128"/>
      <c r="AU35" s="102"/>
      <c r="AV35" s="50">
        <f t="shared" si="34"/>
        <v>2.5062656641604011E-5</v>
      </c>
      <c r="AW35" s="370"/>
      <c r="AX35" s="47" t="s">
        <v>9</v>
      </c>
      <c r="AY35" s="128"/>
      <c r="AZ35" s="102"/>
      <c r="BA35" s="50">
        <f t="shared" si="35"/>
        <v>2.5062656641604011E-5</v>
      </c>
      <c r="BB35" s="370"/>
      <c r="BC35" s="47" t="s">
        <v>9</v>
      </c>
      <c r="BD35" s="128"/>
      <c r="BE35" s="102"/>
      <c r="BF35" s="50">
        <f t="shared" si="36"/>
        <v>2.5062656641604011E-5</v>
      </c>
      <c r="BG35" s="370"/>
      <c r="BH35" s="47" t="s">
        <v>9</v>
      </c>
      <c r="BI35" s="128"/>
      <c r="BJ35" s="102"/>
      <c r="BK35" s="50">
        <f t="shared" si="37"/>
        <v>2.5062656641604011E-5</v>
      </c>
      <c r="BL35" s="370"/>
      <c r="BM35" s="47" t="s">
        <v>9</v>
      </c>
      <c r="BN35" s="128"/>
      <c r="BO35" s="102"/>
      <c r="BP35" s="50">
        <f t="shared" si="38"/>
        <v>2.5062656641604011E-5</v>
      </c>
      <c r="BQ35" s="370"/>
    </row>
    <row r="36" spans="1:69" x14ac:dyDescent="0.15">
      <c r="A36" s="72" t="s">
        <v>38</v>
      </c>
      <c r="B36" s="61">
        <f>_xlfn.IFNA(VLOOKUP($A36,批次辅助!$A$4:$DC$41,MATCH($A$5&amp;B$4,批次辅助!$A$1:$DC$1,0),0),0)</f>
        <v>0</v>
      </c>
      <c r="C36" s="61">
        <f>_xlfn.IFNA(VLOOKUP($A36,批次辅助!$A$4:$DC$41,MATCH($A$5&amp;C$4,批次辅助!$A$1:$DC$1,0),0),0)</f>
        <v>0</v>
      </c>
      <c r="D36" s="61">
        <f>_xlfn.IFNA(VLOOKUP($A36,批次辅助!$A$4:$DC$41,MATCH($A$5&amp;D$4,批次辅助!$A$1:$DC$1,0),0),0)</f>
        <v>0</v>
      </c>
      <c r="E36" s="73"/>
      <c r="F36" s="135"/>
      <c r="G36" s="143"/>
      <c r="H36" s="62">
        <f t="shared" si="26"/>
        <v>0</v>
      </c>
      <c r="I36" s="62"/>
      <c r="J36" s="73"/>
      <c r="K36" s="135"/>
      <c r="L36" s="143"/>
      <c r="M36" s="62">
        <f t="shared" si="27"/>
        <v>0</v>
      </c>
      <c r="N36" s="62"/>
      <c r="O36" s="73"/>
      <c r="P36" s="135"/>
      <c r="Q36" s="143"/>
      <c r="R36" s="62">
        <f t="shared" si="28"/>
        <v>0</v>
      </c>
      <c r="S36" s="62"/>
      <c r="T36" s="73"/>
      <c r="U36" s="135"/>
      <c r="V36" s="143"/>
      <c r="W36" s="62">
        <f t="shared" si="29"/>
        <v>0</v>
      </c>
      <c r="X36" s="62"/>
      <c r="Y36" s="73"/>
      <c r="Z36" s="135"/>
      <c r="AA36" s="143"/>
      <c r="AB36" s="62">
        <f t="shared" si="30"/>
        <v>0</v>
      </c>
      <c r="AC36" s="62"/>
      <c r="AD36" s="73"/>
      <c r="AE36" s="135"/>
      <c r="AF36" s="143"/>
      <c r="AG36" s="62">
        <f t="shared" si="31"/>
        <v>0</v>
      </c>
      <c r="AH36" s="62"/>
      <c r="AI36" s="73"/>
      <c r="AJ36" s="135"/>
      <c r="AK36" s="143"/>
      <c r="AL36" s="62">
        <f t="shared" si="32"/>
        <v>0</v>
      </c>
      <c r="AM36" s="62"/>
      <c r="AN36" s="73"/>
      <c r="AO36" s="135"/>
      <c r="AP36" s="143"/>
      <c r="AQ36" s="62">
        <f t="shared" si="33"/>
        <v>0</v>
      </c>
      <c r="AR36" s="62"/>
      <c r="AS36" s="73"/>
      <c r="AT36" s="135"/>
      <c r="AU36" s="143"/>
      <c r="AV36" s="62">
        <f t="shared" si="34"/>
        <v>0</v>
      </c>
      <c r="AW36" s="62"/>
      <c r="AX36" s="73"/>
      <c r="AY36" s="135"/>
      <c r="AZ36" s="143"/>
      <c r="BA36" s="62">
        <f t="shared" si="35"/>
        <v>0</v>
      </c>
      <c r="BB36" s="62"/>
      <c r="BC36" s="73"/>
      <c r="BD36" s="135"/>
      <c r="BE36" s="143"/>
      <c r="BF36" s="62">
        <f t="shared" si="36"/>
        <v>0</v>
      </c>
      <c r="BG36" s="62"/>
      <c r="BH36" s="73"/>
      <c r="BI36" s="135"/>
      <c r="BJ36" s="143"/>
      <c r="BK36" s="62">
        <f t="shared" si="37"/>
        <v>0</v>
      </c>
      <c r="BL36" s="62"/>
      <c r="BM36" s="73"/>
      <c r="BN36" s="135"/>
      <c r="BO36" s="143"/>
      <c r="BP36" s="62">
        <f t="shared" si="38"/>
        <v>0</v>
      </c>
      <c r="BQ36" s="62"/>
    </row>
    <row r="37" spans="1:69" x14ac:dyDescent="0.15">
      <c r="A37" s="76" t="s">
        <v>28</v>
      </c>
      <c r="B37" s="76"/>
      <c r="C37" s="76"/>
      <c r="D37" s="76"/>
      <c r="E37" s="77"/>
      <c r="F37" s="78"/>
      <c r="G37" s="79"/>
      <c r="H37" s="62"/>
      <c r="I37" s="62"/>
      <c r="J37" s="77"/>
      <c r="K37" s="136"/>
      <c r="L37" s="144"/>
      <c r="M37" s="62"/>
      <c r="N37" s="62"/>
      <c r="O37" s="77"/>
      <c r="P37" s="136"/>
      <c r="Q37" s="144"/>
      <c r="R37" s="62"/>
      <c r="S37" s="62"/>
      <c r="T37" s="77"/>
      <c r="U37" s="136"/>
      <c r="V37" s="144"/>
      <c r="W37" s="62"/>
      <c r="X37" s="62"/>
      <c r="Y37" s="77"/>
      <c r="Z37" s="136"/>
      <c r="AA37" s="144"/>
      <c r="AB37" s="62"/>
      <c r="AC37" s="62"/>
      <c r="AD37" s="77"/>
      <c r="AE37" s="136"/>
      <c r="AF37" s="144"/>
      <c r="AG37" s="62"/>
      <c r="AH37" s="62"/>
      <c r="AI37" s="77"/>
      <c r="AJ37" s="136"/>
      <c r="AK37" s="144"/>
      <c r="AL37" s="62"/>
      <c r="AM37" s="62"/>
      <c r="AN37" s="77"/>
      <c r="AO37" s="136"/>
      <c r="AP37" s="144"/>
      <c r="AQ37" s="62"/>
      <c r="AR37" s="62"/>
      <c r="AS37" s="77"/>
      <c r="AT37" s="136"/>
      <c r="AU37" s="144"/>
      <c r="AV37" s="62"/>
      <c r="AW37" s="62"/>
      <c r="AX37" s="77"/>
      <c r="AY37" s="136"/>
      <c r="AZ37" s="144"/>
      <c r="BA37" s="62"/>
      <c r="BB37" s="62"/>
      <c r="BC37" s="77"/>
      <c r="BD37" s="136"/>
      <c r="BE37" s="144"/>
      <c r="BF37" s="62"/>
      <c r="BG37" s="62"/>
      <c r="BH37" s="77"/>
      <c r="BI37" s="136"/>
      <c r="BJ37" s="144"/>
      <c r="BK37" s="62"/>
      <c r="BL37" s="62"/>
      <c r="BM37" s="77"/>
      <c r="BN37" s="136"/>
      <c r="BO37" s="144"/>
      <c r="BP37" s="62"/>
      <c r="BQ37" s="62"/>
    </row>
    <row r="38" spans="1:69" x14ac:dyDescent="0.15">
      <c r="A38" s="65" t="s">
        <v>36</v>
      </c>
      <c r="B38" s="66"/>
      <c r="C38" s="66"/>
      <c r="D38" s="66"/>
      <c r="E38" s="66"/>
      <c r="F38" s="67"/>
      <c r="G38" s="68"/>
      <c r="H38" s="66">
        <f>H39</f>
        <v>0.99892230576441099</v>
      </c>
      <c r="I38" s="66"/>
      <c r="J38" s="66"/>
      <c r="K38" s="134"/>
      <c r="L38" s="142"/>
      <c r="M38" s="66">
        <f>M39</f>
        <v>0.99892230576441099</v>
      </c>
      <c r="N38" s="66"/>
      <c r="O38" s="66"/>
      <c r="P38" s="134"/>
      <c r="Q38" s="142"/>
      <c r="R38" s="66">
        <f>R39</f>
        <v>0.99892230576441099</v>
      </c>
      <c r="S38" s="66"/>
      <c r="T38" s="66"/>
      <c r="U38" s="134"/>
      <c r="V38" s="142"/>
      <c r="W38" s="66">
        <f>W39</f>
        <v>0.99892230576441099</v>
      </c>
      <c r="X38" s="66"/>
      <c r="Y38" s="66"/>
      <c r="Z38" s="134"/>
      <c r="AA38" s="142"/>
      <c r="AB38" s="66">
        <f>AB39</f>
        <v>0.99892230576441099</v>
      </c>
      <c r="AC38" s="66"/>
      <c r="AD38" s="66"/>
      <c r="AE38" s="134"/>
      <c r="AF38" s="142"/>
      <c r="AG38" s="66">
        <f>AG39</f>
        <v>0.99892230576441099</v>
      </c>
      <c r="AH38" s="66"/>
      <c r="AI38" s="66"/>
      <c r="AJ38" s="134"/>
      <c r="AK38" s="142"/>
      <c r="AL38" s="66">
        <f>AL39</f>
        <v>0.99892230576441099</v>
      </c>
      <c r="AM38" s="66"/>
      <c r="AN38" s="66"/>
      <c r="AO38" s="134"/>
      <c r="AP38" s="142"/>
      <c r="AQ38" s="66">
        <f>AQ39</f>
        <v>0.99892230576441099</v>
      </c>
      <c r="AR38" s="66"/>
      <c r="AS38" s="66"/>
      <c r="AT38" s="134"/>
      <c r="AU38" s="142"/>
      <c r="AV38" s="66">
        <f>AV39</f>
        <v>0.99892230576441099</v>
      </c>
      <c r="AW38" s="66"/>
      <c r="AX38" s="66"/>
      <c r="AY38" s="134"/>
      <c r="AZ38" s="142"/>
      <c r="BA38" s="66">
        <f>BA39</f>
        <v>0.99892230576441099</v>
      </c>
      <c r="BB38" s="66"/>
      <c r="BC38" s="66"/>
      <c r="BD38" s="134"/>
      <c r="BE38" s="142"/>
      <c r="BF38" s="66">
        <f>BF39</f>
        <v>0.99892230576441099</v>
      </c>
      <c r="BG38" s="66"/>
      <c r="BH38" s="66"/>
      <c r="BI38" s="134"/>
      <c r="BJ38" s="142"/>
      <c r="BK38" s="66">
        <f>BK39</f>
        <v>0.99892230576441099</v>
      </c>
      <c r="BL38" s="66"/>
      <c r="BM38" s="66"/>
      <c r="BN38" s="134"/>
      <c r="BO38" s="142"/>
      <c r="BP38" s="66">
        <f>BP39</f>
        <v>0.99892230576441099</v>
      </c>
      <c r="BQ38" s="66"/>
    </row>
    <row r="39" spans="1:69" x14ac:dyDescent="0.35">
      <c r="A39" s="40" t="s">
        <v>460</v>
      </c>
      <c r="B39" s="41">
        <f>_xlfn.IFNA(VLOOKUP($A39,批次辅助!$A$4:$DC$41,MATCH($A$5&amp;B$4,批次辅助!$A$1:$DC$1,0),0),0)</f>
        <v>0.9991246584168314</v>
      </c>
      <c r="C39" s="41">
        <f>_xlfn.IFNA(VLOOKUP($A39,批次辅助!$A$4:$DC$41,MATCH($A$5&amp;C$4,批次辅助!$A$1:$DC$1,0),0),0)</f>
        <v>0.99892230576441099</v>
      </c>
      <c r="D39" s="41">
        <f>_xlfn.IFNA(VLOOKUP($A39,批次辅助!$A$4:$DC$41,MATCH($A$5&amp;D$4,批次辅助!$A$1:$DC$1,0),0),0)</f>
        <v>0</v>
      </c>
      <c r="E39" s="66"/>
      <c r="F39" s="67"/>
      <c r="G39" s="68"/>
      <c r="H39" s="66">
        <f>1-SUM(H40:H43)</f>
        <v>0.99892230576441099</v>
      </c>
      <c r="I39" s="66"/>
      <c r="J39" s="66"/>
      <c r="K39" s="134"/>
      <c r="L39" s="142"/>
      <c r="M39" s="66">
        <f>1-SUM(M40:M43)</f>
        <v>0.99892230576441099</v>
      </c>
      <c r="N39" s="66"/>
      <c r="O39" s="66"/>
      <c r="P39" s="134"/>
      <c r="Q39" s="142"/>
      <c r="R39" s="66">
        <f>1-SUM(R40:R43)</f>
        <v>0.99892230576441099</v>
      </c>
      <c r="S39" s="66"/>
      <c r="T39" s="66"/>
      <c r="U39" s="134"/>
      <c r="V39" s="142"/>
      <c r="W39" s="66">
        <f>1-SUM(W40:W43)</f>
        <v>0.99892230576441099</v>
      </c>
      <c r="X39" s="66"/>
      <c r="Y39" s="66"/>
      <c r="Z39" s="134"/>
      <c r="AA39" s="142"/>
      <c r="AB39" s="66">
        <f>1-SUM(AB40:AB43)</f>
        <v>0.99892230576441099</v>
      </c>
      <c r="AC39" s="66"/>
      <c r="AD39" s="66"/>
      <c r="AE39" s="134"/>
      <c r="AF39" s="142"/>
      <c r="AG39" s="66">
        <f>1-SUM(AG40:AG43)</f>
        <v>0.99892230576441099</v>
      </c>
      <c r="AH39" s="66"/>
      <c r="AI39" s="66"/>
      <c r="AJ39" s="134"/>
      <c r="AK39" s="142"/>
      <c r="AL39" s="66">
        <f>1-SUM(AL40:AL43)</f>
        <v>0.99892230576441099</v>
      </c>
      <c r="AM39" s="66"/>
      <c r="AN39" s="66"/>
      <c r="AO39" s="134"/>
      <c r="AP39" s="142"/>
      <c r="AQ39" s="66">
        <f>1-SUM(AQ40:AQ43)</f>
        <v>0.99892230576441099</v>
      </c>
      <c r="AR39" s="66"/>
      <c r="AS39" s="66"/>
      <c r="AT39" s="134"/>
      <c r="AU39" s="142"/>
      <c r="AV39" s="66">
        <f>1-SUM(AV40:AV43)</f>
        <v>0.99892230576441099</v>
      </c>
      <c r="AW39" s="66"/>
      <c r="AX39" s="66"/>
      <c r="AY39" s="134"/>
      <c r="AZ39" s="142"/>
      <c r="BA39" s="66">
        <f>1-SUM(BA40:BA43)</f>
        <v>0.99892230576441099</v>
      </c>
      <c r="BB39" s="66"/>
      <c r="BC39" s="66"/>
      <c r="BD39" s="134"/>
      <c r="BE39" s="142"/>
      <c r="BF39" s="66">
        <f>1-SUM(BF40:BF43)</f>
        <v>0.99892230576441099</v>
      </c>
      <c r="BG39" s="66"/>
      <c r="BH39" s="66"/>
      <c r="BI39" s="134"/>
      <c r="BJ39" s="142"/>
      <c r="BK39" s="66">
        <f>1-SUM(BK40:BK43)</f>
        <v>0.99892230576441099</v>
      </c>
      <c r="BL39" s="66"/>
      <c r="BM39" s="66"/>
      <c r="BN39" s="134"/>
      <c r="BO39" s="142"/>
      <c r="BP39" s="66">
        <f>1-SUM(BP40:BP43)</f>
        <v>0.99892230576441099</v>
      </c>
      <c r="BQ39" s="66"/>
    </row>
    <row r="40" spans="1:69" x14ac:dyDescent="0.15">
      <c r="A40" s="42" t="s">
        <v>55</v>
      </c>
      <c r="B40" s="43">
        <f>_xlfn.IFNA(VLOOKUP($A40,批次辅助!$A$4:$DC$41,MATCH($A$5&amp;B$4,批次辅助!$A$1:$DC$1,0),0),0)</f>
        <v>7.5537090933327415E-5</v>
      </c>
      <c r="C40" s="43">
        <f>_xlfn.IFNA(VLOOKUP($A40,批次辅助!$A$4:$DC$41,MATCH($A$5&amp;C$4,批次辅助!$A$1:$DC$1,0),0),0)</f>
        <v>4.0100250626566418E-4</v>
      </c>
      <c r="D40" s="43">
        <f>_xlfn.IFNA(VLOOKUP($A40,批次辅助!$A$4:$DC$41,MATCH($A$5&amp;D$4,批次辅助!$A$1:$DC$1,0),0),0)</f>
        <v>0</v>
      </c>
      <c r="E40" s="279"/>
      <c r="F40" s="69"/>
      <c r="G40" s="70"/>
      <c r="H40" s="277">
        <f>C40-F40+G40</f>
        <v>4.0100250626566418E-4</v>
      </c>
      <c r="I40" s="370"/>
      <c r="J40" s="277" t="s">
        <v>9</v>
      </c>
      <c r="K40" s="132"/>
      <c r="L40" s="105"/>
      <c r="M40" s="277">
        <f>H40-K40+L40</f>
        <v>4.0100250626566418E-4</v>
      </c>
      <c r="N40" s="370"/>
      <c r="O40" s="277" t="s">
        <v>9</v>
      </c>
      <c r="P40" s="132"/>
      <c r="Q40" s="105"/>
      <c r="R40" s="277">
        <f>M40-P40+Q40</f>
        <v>4.0100250626566418E-4</v>
      </c>
      <c r="S40" s="370"/>
      <c r="T40" s="277" t="s">
        <v>9</v>
      </c>
      <c r="U40" s="132"/>
      <c r="V40" s="105"/>
      <c r="W40" s="277">
        <f>R40-U40+V40</f>
        <v>4.0100250626566418E-4</v>
      </c>
      <c r="X40" s="370"/>
      <c r="Y40" s="277" t="s">
        <v>9</v>
      </c>
      <c r="Z40" s="132"/>
      <c r="AA40" s="105"/>
      <c r="AB40" s="277">
        <f>W40-Z40+AA40</f>
        <v>4.0100250626566418E-4</v>
      </c>
      <c r="AC40" s="370"/>
      <c r="AD40" s="277" t="s">
        <v>9</v>
      </c>
      <c r="AE40" s="132"/>
      <c r="AF40" s="105"/>
      <c r="AG40" s="277">
        <f>AB40-AE40+AF40</f>
        <v>4.0100250626566418E-4</v>
      </c>
      <c r="AH40" s="370"/>
      <c r="AI40" s="277" t="s">
        <v>9</v>
      </c>
      <c r="AJ40" s="132"/>
      <c r="AK40" s="105"/>
      <c r="AL40" s="277">
        <f>AG40-AJ40+AK40</f>
        <v>4.0100250626566418E-4</v>
      </c>
      <c r="AM40" s="370"/>
      <c r="AN40" s="277" t="s">
        <v>9</v>
      </c>
      <c r="AO40" s="132"/>
      <c r="AP40" s="105"/>
      <c r="AQ40" s="277">
        <f>AL40-AO40+AP40</f>
        <v>4.0100250626566418E-4</v>
      </c>
      <c r="AR40" s="370"/>
      <c r="AS40" s="277" t="s">
        <v>9</v>
      </c>
      <c r="AT40" s="132"/>
      <c r="AU40" s="105"/>
      <c r="AV40" s="277">
        <f>AQ40-AT40+AU40</f>
        <v>4.0100250626566418E-4</v>
      </c>
      <c r="AW40" s="370"/>
      <c r="AX40" s="277" t="s">
        <v>9</v>
      </c>
      <c r="AY40" s="132"/>
      <c r="AZ40" s="105"/>
      <c r="BA40" s="277">
        <f>AV40-AY40+AZ40</f>
        <v>4.0100250626566418E-4</v>
      </c>
      <c r="BB40" s="370"/>
      <c r="BC40" s="277" t="s">
        <v>9</v>
      </c>
      <c r="BD40" s="132"/>
      <c r="BE40" s="105"/>
      <c r="BF40" s="277">
        <f>BA40-BD40+BE40</f>
        <v>4.0100250626566418E-4</v>
      </c>
      <c r="BG40" s="370"/>
      <c r="BH40" s="277" t="s">
        <v>9</v>
      </c>
      <c r="BI40" s="132"/>
      <c r="BJ40" s="105"/>
      <c r="BK40" s="277">
        <f>BF40-BI40+BJ40</f>
        <v>4.0100250626566418E-4</v>
      </c>
      <c r="BL40" s="370"/>
      <c r="BM40" s="277" t="s">
        <v>9</v>
      </c>
      <c r="BN40" s="132"/>
      <c r="BO40" s="105"/>
      <c r="BP40" s="277">
        <f>BK40-BN40+BO40</f>
        <v>4.0100250626566418E-4</v>
      </c>
      <c r="BQ40" s="370"/>
    </row>
    <row r="41" spans="1:69" x14ac:dyDescent="0.15">
      <c r="A41" s="42" t="s">
        <v>56</v>
      </c>
      <c r="B41" s="43">
        <f>_xlfn.IFNA(VLOOKUP($A41,批次辅助!$A$4:$DC$41,MATCH($A$5&amp;B$4,批次辅助!$A$1:$DC$1,0),0),0)</f>
        <v>1.7773433160782918E-5</v>
      </c>
      <c r="C41" s="43">
        <f>_xlfn.IFNA(VLOOKUP($A41,批次辅助!$A$4:$DC$41,MATCH($A$5&amp;C$4,批次辅助!$A$1:$DC$1,0),0),0)</f>
        <v>0</v>
      </c>
      <c r="D41" s="43">
        <f>_xlfn.IFNA(VLOOKUP($A41,批次辅助!$A$4:$DC$41,MATCH($A$5&amp;D$4,批次辅助!$A$1:$DC$1,0),0),0)</f>
        <v>0</v>
      </c>
      <c r="E41" s="279"/>
      <c r="F41" s="45"/>
      <c r="G41" s="46"/>
      <c r="H41" s="277">
        <f t="shared" ref="H41:H44" si="39">C41-F41+G41</f>
        <v>0</v>
      </c>
      <c r="I41" s="370"/>
      <c r="J41" s="47" t="s">
        <v>9</v>
      </c>
      <c r="K41" s="128"/>
      <c r="L41" s="102"/>
      <c r="M41" s="50">
        <f t="shared" ref="M41:M44" si="40">H41-K41+L41</f>
        <v>0</v>
      </c>
      <c r="N41" s="370"/>
      <c r="O41" s="47" t="s">
        <v>9</v>
      </c>
      <c r="P41" s="128"/>
      <c r="Q41" s="102"/>
      <c r="R41" s="50">
        <f t="shared" ref="R41:R44" si="41">M41-P41+Q41</f>
        <v>0</v>
      </c>
      <c r="S41" s="370"/>
      <c r="T41" s="47" t="s">
        <v>9</v>
      </c>
      <c r="U41" s="128"/>
      <c r="V41" s="102"/>
      <c r="W41" s="50">
        <f t="shared" ref="W41:W44" si="42">R41-U41+V41</f>
        <v>0</v>
      </c>
      <c r="X41" s="370"/>
      <c r="Y41" s="47" t="s">
        <v>9</v>
      </c>
      <c r="Z41" s="128"/>
      <c r="AA41" s="102"/>
      <c r="AB41" s="50">
        <f t="shared" ref="AB41:AB44" si="43">W41-Z41+AA41</f>
        <v>0</v>
      </c>
      <c r="AC41" s="370"/>
      <c r="AD41" s="47" t="s">
        <v>9</v>
      </c>
      <c r="AE41" s="128"/>
      <c r="AF41" s="102"/>
      <c r="AG41" s="50">
        <f t="shared" ref="AG41:AG44" si="44">AB41-AE41+AF41</f>
        <v>0</v>
      </c>
      <c r="AH41" s="370"/>
      <c r="AI41" s="47" t="s">
        <v>9</v>
      </c>
      <c r="AJ41" s="128"/>
      <c r="AK41" s="102"/>
      <c r="AL41" s="50">
        <f t="shared" ref="AL41:AL44" si="45">AG41-AJ41+AK41</f>
        <v>0</v>
      </c>
      <c r="AM41" s="370"/>
      <c r="AN41" s="47" t="s">
        <v>9</v>
      </c>
      <c r="AO41" s="128"/>
      <c r="AP41" s="102"/>
      <c r="AQ41" s="50">
        <f t="shared" ref="AQ41:AQ44" si="46">AL41-AO41+AP41</f>
        <v>0</v>
      </c>
      <c r="AR41" s="370"/>
      <c r="AS41" s="47" t="s">
        <v>9</v>
      </c>
      <c r="AT41" s="128"/>
      <c r="AU41" s="102"/>
      <c r="AV41" s="50">
        <f t="shared" ref="AV41:AV44" si="47">AQ41-AT41+AU41</f>
        <v>0</v>
      </c>
      <c r="AW41" s="370"/>
      <c r="AX41" s="47" t="s">
        <v>9</v>
      </c>
      <c r="AY41" s="128"/>
      <c r="AZ41" s="102"/>
      <c r="BA41" s="50">
        <f t="shared" ref="BA41:BA44" si="48">AV41-AY41+AZ41</f>
        <v>0</v>
      </c>
      <c r="BB41" s="370"/>
      <c r="BC41" s="47" t="s">
        <v>9</v>
      </c>
      <c r="BD41" s="128"/>
      <c r="BE41" s="102"/>
      <c r="BF41" s="50">
        <f t="shared" ref="BF41:BF44" si="49">BA41-BD41+BE41</f>
        <v>0</v>
      </c>
      <c r="BG41" s="370"/>
      <c r="BH41" s="47" t="s">
        <v>9</v>
      </c>
      <c r="BI41" s="128"/>
      <c r="BJ41" s="102"/>
      <c r="BK41" s="50">
        <f t="shared" ref="BK41:BK44" si="50">BF41-BI41+BJ41</f>
        <v>0</v>
      </c>
      <c r="BL41" s="370"/>
      <c r="BM41" s="47" t="s">
        <v>9</v>
      </c>
      <c r="BN41" s="128"/>
      <c r="BO41" s="102"/>
      <c r="BP41" s="50">
        <f t="shared" ref="BP41:BP44" si="51">BK41-BN41+BO41</f>
        <v>0</v>
      </c>
      <c r="BQ41" s="370"/>
    </row>
    <row r="42" spans="1:69" x14ac:dyDescent="0.15">
      <c r="A42" s="42" t="s">
        <v>57</v>
      </c>
      <c r="B42" s="43">
        <f>_xlfn.IFNA(VLOOKUP($A42,批次辅助!$A$4:$DC$41,MATCH($A$5&amp;B$4,批次辅助!$A$1:$DC$1,0),0),0)</f>
        <v>0</v>
      </c>
      <c r="C42" s="43">
        <f>_xlfn.IFNA(VLOOKUP($A42,批次辅助!$A$4:$DC$41,MATCH($A$5&amp;C$4,批次辅助!$A$1:$DC$1,0),0),0)</f>
        <v>0</v>
      </c>
      <c r="D42" s="43">
        <f>_xlfn.IFNA(VLOOKUP($A42,批次辅助!$A$4:$DC$41,MATCH($A$5&amp;D$4,批次辅助!$A$1:$DC$1,0),0),0)</f>
        <v>0</v>
      </c>
      <c r="E42" s="279"/>
      <c r="F42" s="45"/>
      <c r="G42" s="46"/>
      <c r="H42" s="277">
        <f t="shared" si="39"/>
        <v>0</v>
      </c>
      <c r="I42" s="370"/>
      <c r="J42" s="47" t="s">
        <v>9</v>
      </c>
      <c r="K42" s="128"/>
      <c r="L42" s="102"/>
      <c r="M42" s="50">
        <f t="shared" si="40"/>
        <v>0</v>
      </c>
      <c r="N42" s="370"/>
      <c r="O42" s="47" t="s">
        <v>9</v>
      </c>
      <c r="P42" s="128"/>
      <c r="Q42" s="102"/>
      <c r="R42" s="50">
        <f t="shared" si="41"/>
        <v>0</v>
      </c>
      <c r="S42" s="370"/>
      <c r="T42" s="47" t="s">
        <v>9</v>
      </c>
      <c r="U42" s="128"/>
      <c r="V42" s="102"/>
      <c r="W42" s="50">
        <f t="shared" si="42"/>
        <v>0</v>
      </c>
      <c r="X42" s="370"/>
      <c r="Y42" s="47" t="s">
        <v>9</v>
      </c>
      <c r="Z42" s="128"/>
      <c r="AA42" s="102"/>
      <c r="AB42" s="50">
        <f t="shared" si="43"/>
        <v>0</v>
      </c>
      <c r="AC42" s="370"/>
      <c r="AD42" s="47" t="s">
        <v>9</v>
      </c>
      <c r="AE42" s="128"/>
      <c r="AF42" s="102"/>
      <c r="AG42" s="50">
        <f t="shared" si="44"/>
        <v>0</v>
      </c>
      <c r="AH42" s="370"/>
      <c r="AI42" s="47" t="s">
        <v>9</v>
      </c>
      <c r="AJ42" s="128"/>
      <c r="AK42" s="102"/>
      <c r="AL42" s="50">
        <f t="shared" si="45"/>
        <v>0</v>
      </c>
      <c r="AM42" s="370"/>
      <c r="AN42" s="47" t="s">
        <v>9</v>
      </c>
      <c r="AO42" s="128"/>
      <c r="AP42" s="102"/>
      <c r="AQ42" s="50">
        <f t="shared" si="46"/>
        <v>0</v>
      </c>
      <c r="AR42" s="370"/>
      <c r="AS42" s="47" t="s">
        <v>9</v>
      </c>
      <c r="AT42" s="128"/>
      <c r="AU42" s="102"/>
      <c r="AV42" s="50">
        <f t="shared" si="47"/>
        <v>0</v>
      </c>
      <c r="AW42" s="370"/>
      <c r="AX42" s="47" t="s">
        <v>9</v>
      </c>
      <c r="AY42" s="128"/>
      <c r="AZ42" s="102"/>
      <c r="BA42" s="50">
        <f t="shared" si="48"/>
        <v>0</v>
      </c>
      <c r="BB42" s="370"/>
      <c r="BC42" s="47" t="s">
        <v>9</v>
      </c>
      <c r="BD42" s="128"/>
      <c r="BE42" s="102"/>
      <c r="BF42" s="50">
        <f t="shared" si="49"/>
        <v>0</v>
      </c>
      <c r="BG42" s="370"/>
      <c r="BH42" s="47" t="s">
        <v>9</v>
      </c>
      <c r="BI42" s="128"/>
      <c r="BJ42" s="102"/>
      <c r="BK42" s="50">
        <f t="shared" si="50"/>
        <v>0</v>
      </c>
      <c r="BL42" s="370"/>
      <c r="BM42" s="47" t="s">
        <v>9</v>
      </c>
      <c r="BN42" s="128"/>
      <c r="BO42" s="102"/>
      <c r="BP42" s="50">
        <f t="shared" si="51"/>
        <v>0</v>
      </c>
      <c r="BQ42" s="370"/>
    </row>
    <row r="43" spans="1:69" x14ac:dyDescent="0.15">
      <c r="A43" s="42" t="s">
        <v>58</v>
      </c>
      <c r="B43" s="43">
        <f>_xlfn.IFNA(VLOOKUP($A43,批次辅助!$A$4:$DC$41,MATCH($A$5&amp;B$4,批次辅助!$A$1:$DC$1,0),0),0)</f>
        <v>7.8203105907444844E-4</v>
      </c>
      <c r="C43" s="43">
        <f>_xlfn.IFNA(VLOOKUP($A43,批次辅助!$A$4:$DC$41,MATCH($A$5&amp;C$4,批次辅助!$A$1:$DC$1,0),0),0)</f>
        <v>6.7669172932330822E-4</v>
      </c>
      <c r="D43" s="43">
        <f>_xlfn.IFNA(VLOOKUP($A43,批次辅助!$A$4:$DC$41,MATCH($A$5&amp;D$4,批次辅助!$A$1:$DC$1,0),0),0)</f>
        <v>0</v>
      </c>
      <c r="E43" s="279"/>
      <c r="F43" s="45"/>
      <c r="G43" s="46"/>
      <c r="H43" s="277">
        <f t="shared" si="39"/>
        <v>6.7669172932330822E-4</v>
      </c>
      <c r="I43" s="370"/>
      <c r="J43" s="279"/>
      <c r="K43" s="128"/>
      <c r="L43" s="102"/>
      <c r="M43" s="50">
        <f t="shared" si="40"/>
        <v>6.7669172932330822E-4</v>
      </c>
      <c r="N43" s="370"/>
      <c r="O43" s="279"/>
      <c r="P43" s="128"/>
      <c r="Q43" s="102"/>
      <c r="R43" s="50">
        <f t="shared" si="41"/>
        <v>6.7669172932330822E-4</v>
      </c>
      <c r="S43" s="370"/>
      <c r="T43" s="279"/>
      <c r="U43" s="128"/>
      <c r="V43" s="102"/>
      <c r="W43" s="50">
        <f t="shared" si="42"/>
        <v>6.7669172932330822E-4</v>
      </c>
      <c r="X43" s="370"/>
      <c r="Y43" s="279"/>
      <c r="Z43" s="128"/>
      <c r="AA43" s="102"/>
      <c r="AB43" s="50">
        <f t="shared" si="43"/>
        <v>6.7669172932330822E-4</v>
      </c>
      <c r="AC43" s="370"/>
      <c r="AD43" s="279"/>
      <c r="AE43" s="128"/>
      <c r="AF43" s="102"/>
      <c r="AG43" s="50">
        <f t="shared" si="44"/>
        <v>6.7669172932330822E-4</v>
      </c>
      <c r="AH43" s="370"/>
      <c r="AI43" s="279"/>
      <c r="AJ43" s="128"/>
      <c r="AK43" s="102"/>
      <c r="AL43" s="50">
        <f t="shared" si="45"/>
        <v>6.7669172932330822E-4</v>
      </c>
      <c r="AM43" s="370"/>
      <c r="AN43" s="279"/>
      <c r="AO43" s="128"/>
      <c r="AP43" s="102"/>
      <c r="AQ43" s="50">
        <f t="shared" si="46"/>
        <v>6.7669172932330822E-4</v>
      </c>
      <c r="AR43" s="370"/>
      <c r="AS43" s="279"/>
      <c r="AT43" s="128"/>
      <c r="AU43" s="102"/>
      <c r="AV43" s="50">
        <f t="shared" si="47"/>
        <v>6.7669172932330822E-4</v>
      </c>
      <c r="AW43" s="370"/>
      <c r="AX43" s="279"/>
      <c r="AY43" s="128"/>
      <c r="AZ43" s="102"/>
      <c r="BA43" s="50">
        <f t="shared" si="48"/>
        <v>6.7669172932330822E-4</v>
      </c>
      <c r="BB43" s="370"/>
      <c r="BC43" s="279"/>
      <c r="BD43" s="128"/>
      <c r="BE43" s="102"/>
      <c r="BF43" s="50">
        <f t="shared" si="49"/>
        <v>6.7669172932330822E-4</v>
      </c>
      <c r="BG43" s="370"/>
      <c r="BH43" s="279"/>
      <c r="BI43" s="128"/>
      <c r="BJ43" s="102"/>
      <c r="BK43" s="50">
        <f t="shared" si="50"/>
        <v>6.7669172932330822E-4</v>
      </c>
      <c r="BL43" s="370"/>
      <c r="BM43" s="279"/>
      <c r="BN43" s="128"/>
      <c r="BO43" s="102"/>
      <c r="BP43" s="50">
        <f t="shared" si="51"/>
        <v>6.7669172932330822E-4</v>
      </c>
      <c r="BQ43" s="370"/>
    </row>
    <row r="44" spans="1:69" x14ac:dyDescent="0.15">
      <c r="A44" s="72" t="s">
        <v>39</v>
      </c>
      <c r="B44" s="61">
        <f>_xlfn.IFNA(VLOOKUP($A44,批次辅助!$A$4:$DC$41,MATCH($A$5&amp;B$4,批次辅助!$A$1:$DC$1,0),0),0)</f>
        <v>0</v>
      </c>
      <c r="C44" s="61">
        <f>_xlfn.IFNA(VLOOKUP($A44,批次辅助!$A$4:$DC$41,MATCH($A$5&amp;C$4,批次辅助!$A$1:$DC$1,0),0),0)</f>
        <v>0</v>
      </c>
      <c r="D44" s="61">
        <f>_xlfn.IFNA(VLOOKUP($A44,批次辅助!$A$4:$DC$41,MATCH($A$5&amp;D$4,批次辅助!$A$1:$DC$1,0),0),0)</f>
        <v>0</v>
      </c>
      <c r="E44" s="73"/>
      <c r="F44" s="74"/>
      <c r="G44" s="75"/>
      <c r="H44" s="62">
        <f t="shared" si="39"/>
        <v>0</v>
      </c>
      <c r="I44" s="62"/>
      <c r="J44" s="73"/>
      <c r="K44" s="135"/>
      <c r="L44" s="143"/>
      <c r="M44" s="62">
        <f t="shared" si="40"/>
        <v>0</v>
      </c>
      <c r="N44" s="62"/>
      <c r="O44" s="73"/>
      <c r="P44" s="135"/>
      <c r="Q44" s="143"/>
      <c r="R44" s="62">
        <f t="shared" si="41"/>
        <v>0</v>
      </c>
      <c r="S44" s="62"/>
      <c r="T44" s="73"/>
      <c r="U44" s="135"/>
      <c r="V44" s="143"/>
      <c r="W44" s="62">
        <f t="shared" si="42"/>
        <v>0</v>
      </c>
      <c r="X44" s="62"/>
      <c r="Y44" s="73"/>
      <c r="Z44" s="135"/>
      <c r="AA44" s="143"/>
      <c r="AB44" s="62">
        <f t="shared" si="43"/>
        <v>0</v>
      </c>
      <c r="AC44" s="62"/>
      <c r="AD44" s="73"/>
      <c r="AE44" s="135"/>
      <c r="AF44" s="143"/>
      <c r="AG44" s="62">
        <f t="shared" si="44"/>
        <v>0</v>
      </c>
      <c r="AH44" s="62"/>
      <c r="AI44" s="73"/>
      <c r="AJ44" s="135"/>
      <c r="AK44" s="143"/>
      <c r="AL44" s="62">
        <f t="shared" si="45"/>
        <v>0</v>
      </c>
      <c r="AM44" s="62"/>
      <c r="AN44" s="73"/>
      <c r="AO44" s="135"/>
      <c r="AP44" s="143"/>
      <c r="AQ44" s="62">
        <f t="shared" si="46"/>
        <v>0</v>
      </c>
      <c r="AR44" s="62"/>
      <c r="AS44" s="73"/>
      <c r="AT44" s="135"/>
      <c r="AU44" s="143"/>
      <c r="AV44" s="62">
        <f t="shared" si="47"/>
        <v>0</v>
      </c>
      <c r="AW44" s="62"/>
      <c r="AX44" s="73"/>
      <c r="AY44" s="135"/>
      <c r="AZ44" s="143"/>
      <c r="BA44" s="62">
        <f t="shared" si="48"/>
        <v>0</v>
      </c>
      <c r="BB44" s="62"/>
      <c r="BC44" s="73"/>
      <c r="BD44" s="135"/>
      <c r="BE44" s="143"/>
      <c r="BF44" s="62">
        <f t="shared" si="49"/>
        <v>0</v>
      </c>
      <c r="BG44" s="62"/>
      <c r="BH44" s="73"/>
      <c r="BI44" s="135"/>
      <c r="BJ44" s="143"/>
      <c r="BK44" s="62">
        <f t="shared" si="50"/>
        <v>0</v>
      </c>
      <c r="BL44" s="62"/>
      <c r="BM44" s="73"/>
      <c r="BN44" s="135"/>
      <c r="BO44" s="143"/>
      <c r="BP44" s="62">
        <f t="shared" si="51"/>
        <v>0</v>
      </c>
      <c r="BQ44" s="62"/>
    </row>
    <row r="45" spans="1:69" x14ac:dyDescent="0.15">
      <c r="A45" s="76" t="s">
        <v>28</v>
      </c>
      <c r="B45" s="76"/>
      <c r="C45" s="76"/>
      <c r="D45" s="76"/>
      <c r="E45" s="77"/>
      <c r="F45" s="78"/>
      <c r="G45" s="79"/>
      <c r="H45" s="62"/>
      <c r="I45" s="62"/>
      <c r="J45" s="77"/>
      <c r="K45" s="80"/>
      <c r="L45" s="144"/>
      <c r="M45" s="62"/>
      <c r="N45" s="62"/>
      <c r="O45" s="77"/>
      <c r="P45" s="80"/>
      <c r="Q45" s="144"/>
      <c r="R45" s="62"/>
      <c r="S45" s="62"/>
      <c r="T45" s="77"/>
      <c r="U45" s="80"/>
      <c r="V45" s="144"/>
      <c r="W45" s="62"/>
      <c r="X45" s="62"/>
      <c r="Y45" s="77"/>
      <c r="Z45" s="80"/>
      <c r="AA45" s="144"/>
      <c r="AB45" s="62"/>
      <c r="AC45" s="62"/>
      <c r="AD45" s="77"/>
      <c r="AE45" s="80"/>
      <c r="AF45" s="144"/>
      <c r="AG45" s="62"/>
      <c r="AH45" s="62"/>
      <c r="AI45" s="77"/>
      <c r="AJ45" s="80"/>
      <c r="AK45" s="144"/>
      <c r="AL45" s="62"/>
      <c r="AM45" s="62"/>
      <c r="AN45" s="77"/>
      <c r="AO45" s="80"/>
      <c r="AP45" s="144"/>
      <c r="AQ45" s="62"/>
      <c r="AR45" s="62"/>
      <c r="AS45" s="77"/>
      <c r="AT45" s="80"/>
      <c r="AU45" s="144"/>
      <c r="AV45" s="62"/>
      <c r="AW45" s="62"/>
      <c r="AX45" s="77"/>
      <c r="AY45" s="80"/>
      <c r="AZ45" s="144"/>
      <c r="BA45" s="62"/>
      <c r="BB45" s="62"/>
      <c r="BC45" s="77"/>
      <c r="BD45" s="80"/>
      <c r="BE45" s="144"/>
      <c r="BF45" s="62"/>
      <c r="BG45" s="62"/>
      <c r="BH45" s="77"/>
      <c r="BI45" s="80"/>
      <c r="BJ45" s="144"/>
      <c r="BK45" s="62"/>
      <c r="BL45" s="62"/>
      <c r="BM45" s="77"/>
      <c r="BN45" s="80"/>
      <c r="BO45" s="144"/>
      <c r="BP45" s="62"/>
      <c r="BQ45" s="62"/>
    </row>
    <row r="46" spans="1:69" x14ac:dyDescent="0.15">
      <c r="A46" s="81" t="s">
        <v>476</v>
      </c>
      <c r="B46" s="81"/>
      <c r="C46" s="81"/>
      <c r="D46" s="81"/>
      <c r="E46" s="81"/>
      <c r="F46" s="82">
        <f>SUM(F13:F45)</f>
        <v>0</v>
      </c>
      <c r="G46" s="83">
        <f>SUM(G13:G45)</f>
        <v>0</v>
      </c>
      <c r="H46" s="81"/>
      <c r="I46" s="81"/>
      <c r="J46" s="81"/>
      <c r="K46" s="84">
        <f>SUM(K13:K45)</f>
        <v>0</v>
      </c>
      <c r="L46" s="145">
        <f>SUM(L13:L45)</f>
        <v>0</v>
      </c>
      <c r="M46" s="81"/>
      <c r="N46" s="81"/>
      <c r="O46" s="81"/>
      <c r="P46" s="84">
        <f>SUM(P13:P45)</f>
        <v>0</v>
      </c>
      <c r="Q46" s="145">
        <f>SUM(Q13:Q45)</f>
        <v>0</v>
      </c>
      <c r="R46" s="81"/>
      <c r="S46" s="81"/>
      <c r="T46" s="81"/>
      <c r="U46" s="84">
        <f>SUM(U13:U45)</f>
        <v>0</v>
      </c>
      <c r="V46" s="145">
        <f>SUM(V13:V45)</f>
        <v>0</v>
      </c>
      <c r="W46" s="81"/>
      <c r="X46" s="81"/>
      <c r="Y46" s="81"/>
      <c r="Z46" s="84">
        <f>SUM(Z13:Z45)</f>
        <v>0</v>
      </c>
      <c r="AA46" s="145">
        <f>SUM(AA13:AA45)</f>
        <v>0</v>
      </c>
      <c r="AB46" s="81"/>
      <c r="AC46" s="81"/>
      <c r="AD46" s="81"/>
      <c r="AE46" s="84">
        <f>SUM(AE13:AE45)</f>
        <v>0</v>
      </c>
      <c r="AF46" s="145">
        <f>SUM(AF13:AF45)</f>
        <v>0</v>
      </c>
      <c r="AG46" s="81"/>
      <c r="AH46" s="81"/>
      <c r="AI46" s="81"/>
      <c r="AJ46" s="84">
        <f>SUM(AJ13:AJ45)</f>
        <v>0</v>
      </c>
      <c r="AK46" s="145">
        <f>SUM(AK13:AK45)</f>
        <v>0</v>
      </c>
      <c r="AL46" s="81"/>
      <c r="AM46" s="81"/>
      <c r="AN46" s="81"/>
      <c r="AO46" s="84">
        <f>SUM(AO13:AO45)</f>
        <v>0</v>
      </c>
      <c r="AP46" s="145">
        <f>SUM(AP13:AP45)</f>
        <v>0</v>
      </c>
      <c r="AQ46" s="81"/>
      <c r="AR46" s="81"/>
      <c r="AS46" s="81"/>
      <c r="AT46" s="84">
        <f>SUM(AT13:AT45)</f>
        <v>0</v>
      </c>
      <c r="AU46" s="145">
        <f>SUM(AU13:AU45)</f>
        <v>0</v>
      </c>
      <c r="AV46" s="81"/>
      <c r="AW46" s="81"/>
      <c r="AX46" s="81"/>
      <c r="AY46" s="84">
        <f>SUM(AY13:AY45)</f>
        <v>0</v>
      </c>
      <c r="AZ46" s="145">
        <f>SUM(AZ13:AZ45)</f>
        <v>0</v>
      </c>
      <c r="BA46" s="81"/>
      <c r="BB46" s="81"/>
      <c r="BC46" s="81"/>
      <c r="BD46" s="84">
        <f>SUM(BD13:BD45)</f>
        <v>0</v>
      </c>
      <c r="BE46" s="145">
        <f>SUM(BE13:BE45)</f>
        <v>0</v>
      </c>
      <c r="BF46" s="81"/>
      <c r="BG46" s="81"/>
      <c r="BH46" s="81"/>
      <c r="BI46" s="84">
        <f>SUM(BI13:BI45)</f>
        <v>0</v>
      </c>
      <c r="BJ46" s="145">
        <f>SUM(BJ13:BJ45)</f>
        <v>0</v>
      </c>
      <c r="BK46" s="81"/>
      <c r="BL46" s="81"/>
      <c r="BM46" s="81"/>
      <c r="BN46" s="84">
        <f>SUM(BN13:BN45)</f>
        <v>0</v>
      </c>
      <c r="BO46" s="145">
        <f>SUM(BO13:BO45)</f>
        <v>0</v>
      </c>
      <c r="BP46" s="81"/>
      <c r="BQ46" s="81"/>
    </row>
    <row r="48" spans="1:69" x14ac:dyDescent="0.15">
      <c r="A48" s="572" t="s">
        <v>481</v>
      </c>
      <c r="B48" s="572"/>
      <c r="C48" s="572"/>
      <c r="D48" s="572"/>
      <c r="E48" s="572"/>
      <c r="F48" s="572"/>
      <c r="G48" s="572"/>
      <c r="H48" s="572"/>
      <c r="I48" s="572"/>
      <c r="J48" s="572"/>
      <c r="K48" s="572"/>
    </row>
    <row r="49" spans="1:30" ht="49.5" x14ac:dyDescent="0.15">
      <c r="A49" s="573" t="s">
        <v>591</v>
      </c>
      <c r="B49" s="574"/>
      <c r="C49" s="574"/>
      <c r="D49" s="574"/>
      <c r="E49" s="574"/>
      <c r="F49" s="574"/>
      <c r="G49" s="574"/>
      <c r="H49" s="574"/>
      <c r="I49" s="574"/>
      <c r="J49" s="574"/>
      <c r="K49" s="574"/>
      <c r="L49" s="574"/>
      <c r="M49" s="574"/>
      <c r="N49" s="574"/>
      <c r="O49" s="575"/>
      <c r="P49" s="576" t="s">
        <v>589</v>
      </c>
      <c r="Q49" s="577"/>
      <c r="R49" s="577"/>
      <c r="S49" s="577"/>
      <c r="T49" s="577"/>
      <c r="U49" s="577"/>
      <c r="W49" s="578" t="s">
        <v>594</v>
      </c>
      <c r="X49" s="579"/>
      <c r="Y49" s="369" t="s">
        <v>596</v>
      </c>
      <c r="Z49" s="192" t="s">
        <v>596</v>
      </c>
      <c r="AC49" s="193"/>
      <c r="AD49" s="193"/>
    </row>
    <row r="50" spans="1:30" x14ac:dyDescent="0.15">
      <c r="A50" s="189" t="s">
        <v>469</v>
      </c>
      <c r="B50" s="190" t="str">
        <f>E3</f>
        <v>M04</v>
      </c>
      <c r="C50" s="190" t="str">
        <f>J3</f>
        <v/>
      </c>
      <c r="D50" s="189" t="str">
        <f>O3</f>
        <v/>
      </c>
      <c r="E50" s="189" t="str">
        <f>T3</f>
        <v/>
      </c>
      <c r="F50" s="189" t="str">
        <f>Y3</f>
        <v/>
      </c>
      <c r="G50" s="198" t="str">
        <f>AD3</f>
        <v/>
      </c>
      <c r="H50" s="198" t="str">
        <f>AI3</f>
        <v/>
      </c>
      <c r="I50" s="198" t="str">
        <f>AN3</f>
        <v/>
      </c>
      <c r="J50" s="198" t="str">
        <f>AS3</f>
        <v/>
      </c>
      <c r="K50" s="198" t="str">
        <f>AX3</f>
        <v/>
      </c>
      <c r="L50" s="198" t="str">
        <f>BC3</f>
        <v/>
      </c>
      <c r="M50" s="198" t="str">
        <f>BH3</f>
        <v/>
      </c>
      <c r="N50" s="198" t="str">
        <f>BM3</f>
        <v/>
      </c>
      <c r="O50" s="363" t="str">
        <f>P50</f>
        <v>M03</v>
      </c>
      <c r="P50" s="209" t="s">
        <v>1411</v>
      </c>
      <c r="Q50" s="209" t="s">
        <v>880</v>
      </c>
      <c r="R50" s="209" t="s">
        <v>910</v>
      </c>
      <c r="S50" s="209" t="s">
        <v>912</v>
      </c>
      <c r="T50" s="209" t="s">
        <v>1414</v>
      </c>
      <c r="U50" s="209"/>
      <c r="V50" s="87"/>
      <c r="W50" s="191" t="s">
        <v>450</v>
      </c>
      <c r="X50" s="356"/>
      <c r="Y50" s="356"/>
      <c r="Z50" s="356"/>
      <c r="AC50" s="194"/>
      <c r="AD50" s="194"/>
    </row>
    <row r="51" spans="1:30" x14ac:dyDescent="0.15">
      <c r="A51" s="31" t="s">
        <v>40</v>
      </c>
      <c r="B51" s="85" t="str">
        <f>E4</f>
        <v>04/13蒸镀批次</v>
      </c>
      <c r="C51" s="85" t="str">
        <f>J4</f>
        <v/>
      </c>
      <c r="D51" s="356" t="str">
        <f>O4</f>
        <v/>
      </c>
      <c r="E51" s="356" t="str">
        <f>T4</f>
        <v/>
      </c>
      <c r="F51" s="356" t="str">
        <f>Y4</f>
        <v/>
      </c>
      <c r="G51" s="462" t="str">
        <f>AD4</f>
        <v/>
      </c>
      <c r="H51" s="198" t="str">
        <f t="shared" ref="H51" si="52">AI4</f>
        <v/>
      </c>
      <c r="I51" s="198" t="str">
        <f>AN4</f>
        <v/>
      </c>
      <c r="J51" s="198" t="str">
        <f>AS4</f>
        <v/>
      </c>
      <c r="K51" s="198" t="str">
        <f>AX4</f>
        <v/>
      </c>
      <c r="L51" s="235" t="str">
        <f>BC4</f>
        <v/>
      </c>
      <c r="M51" s="235" t="str">
        <f t="shared" ref="M51" si="53">BH4</f>
        <v/>
      </c>
      <c r="N51" s="235" t="str">
        <f t="shared" ref="N51" si="54">BM4</f>
        <v/>
      </c>
      <c r="O51" s="364" t="str">
        <f>X51</f>
        <v>1/18批</v>
      </c>
      <c r="P51" s="210"/>
      <c r="Q51" s="85"/>
      <c r="R51" s="85"/>
      <c r="S51" s="85"/>
      <c r="T51" s="85"/>
      <c r="U51" s="85"/>
      <c r="W51" s="356" t="s">
        <v>451</v>
      </c>
      <c r="X51" s="196" t="s">
        <v>1282</v>
      </c>
      <c r="Y51" s="356" t="str">
        <f>X51</f>
        <v>1/18批</v>
      </c>
      <c r="Z51" s="356" t="str">
        <f>X51</f>
        <v>1/18批</v>
      </c>
      <c r="AC51" s="194"/>
      <c r="AD51" s="194"/>
    </row>
    <row r="52" spans="1:30" x14ac:dyDescent="0.15">
      <c r="A52" s="356" t="s">
        <v>470</v>
      </c>
      <c r="B52" s="356">
        <f>E6</f>
        <v>1230</v>
      </c>
      <c r="C52" s="356">
        <f>J6</f>
        <v>0</v>
      </c>
      <c r="D52" s="356">
        <f>O6</f>
        <v>0</v>
      </c>
      <c r="E52" s="356">
        <f>T6</f>
        <v>0</v>
      </c>
      <c r="F52" s="356">
        <f>Y6</f>
        <v>0</v>
      </c>
      <c r="G52" s="462">
        <f>AD6</f>
        <v>0</v>
      </c>
      <c r="H52" s="198">
        <f>AI6</f>
        <v>0</v>
      </c>
      <c r="I52" s="462">
        <f>AN6</f>
        <v>0</v>
      </c>
      <c r="J52" s="462">
        <f>AS6</f>
        <v>0</v>
      </c>
      <c r="K52" s="462">
        <f t="shared" ref="K52:L54" si="55">AX6</f>
        <v>0</v>
      </c>
      <c r="L52" s="462">
        <f t="shared" si="55"/>
        <v>0</v>
      </c>
      <c r="M52" s="462">
        <f>BH6</f>
        <v>0</v>
      </c>
      <c r="N52" s="462">
        <f>BM6</f>
        <v>0</v>
      </c>
      <c r="O52" s="364">
        <f>_xlfn.IFNA(VLOOKUP(A52,$W$52:$Y$86,2,0),"0%")/A2</f>
        <v>0</v>
      </c>
      <c r="P52" s="209">
        <f t="shared" ref="P52:T53" si="56">SUMIF($B$50:$O$50,P$50,$B52:$O52)</f>
        <v>0</v>
      </c>
      <c r="Q52" s="86">
        <f t="shared" si="56"/>
        <v>1230</v>
      </c>
      <c r="R52" s="86">
        <f t="shared" si="56"/>
        <v>0</v>
      </c>
      <c r="S52" s="86">
        <f t="shared" si="56"/>
        <v>0</v>
      </c>
      <c r="T52" s="86">
        <f t="shared" si="56"/>
        <v>0</v>
      </c>
      <c r="U52" s="86"/>
      <c r="W52" s="356" t="s">
        <v>470</v>
      </c>
      <c r="X52" s="356">
        <f>Z52-Y52</f>
        <v>0</v>
      </c>
      <c r="Y52" s="356"/>
      <c r="Z52" s="356"/>
      <c r="AC52" s="194"/>
      <c r="AD52" s="194"/>
    </row>
    <row r="53" spans="1:30" x14ac:dyDescent="0.15">
      <c r="A53" s="356" t="s">
        <v>472</v>
      </c>
      <c r="B53" s="356">
        <f>E7</f>
        <v>1230</v>
      </c>
      <c r="C53" s="356">
        <f>J7</f>
        <v>0</v>
      </c>
      <c r="D53" s="356">
        <f>O7</f>
        <v>0</v>
      </c>
      <c r="E53" s="356">
        <f>T7</f>
        <v>0</v>
      </c>
      <c r="F53" s="356">
        <f>Y7</f>
        <v>0</v>
      </c>
      <c r="G53" s="462">
        <f>AD7</f>
        <v>0</v>
      </c>
      <c r="H53" s="198">
        <f t="shared" ref="H53:H54" si="57">AI7</f>
        <v>0</v>
      </c>
      <c r="I53" s="462">
        <f>AN7</f>
        <v>0</v>
      </c>
      <c r="J53" s="462">
        <f>AS7</f>
        <v>0</v>
      </c>
      <c r="K53" s="462">
        <f t="shared" si="55"/>
        <v>0</v>
      </c>
      <c r="L53" s="462">
        <f t="shared" si="55"/>
        <v>0</v>
      </c>
      <c r="M53" s="462">
        <f t="shared" ref="M53:M54" si="58">BH7</f>
        <v>0</v>
      </c>
      <c r="N53" s="462">
        <f t="shared" ref="N53:N54" si="59">BM7</f>
        <v>0</v>
      </c>
      <c r="O53" s="364">
        <f>O52</f>
        <v>0</v>
      </c>
      <c r="P53" s="209">
        <f t="shared" si="56"/>
        <v>0</v>
      </c>
      <c r="Q53" s="86">
        <f t="shared" si="56"/>
        <v>1230</v>
      </c>
      <c r="R53" s="86">
        <f t="shared" si="56"/>
        <v>0</v>
      </c>
      <c r="S53" s="86">
        <f t="shared" si="56"/>
        <v>0</v>
      </c>
      <c r="T53" s="86">
        <f t="shared" si="56"/>
        <v>0</v>
      </c>
      <c r="U53" s="86"/>
      <c r="W53" s="356" t="s">
        <v>472</v>
      </c>
      <c r="X53" s="356">
        <f>X52</f>
        <v>0</v>
      </c>
      <c r="Y53" s="356"/>
      <c r="Z53" s="356"/>
      <c r="AC53" s="194"/>
    </row>
    <row r="54" spans="1:30" x14ac:dyDescent="0.15">
      <c r="A54" s="356" t="s">
        <v>454</v>
      </c>
      <c r="B54" s="9">
        <f>E8</f>
        <v>1</v>
      </c>
      <c r="C54" s="9">
        <f>J8</f>
        <v>0</v>
      </c>
      <c r="D54" s="9">
        <f>O8</f>
        <v>0</v>
      </c>
      <c r="E54" s="9">
        <f>T8</f>
        <v>0</v>
      </c>
      <c r="F54" s="9">
        <f>Y8</f>
        <v>0</v>
      </c>
      <c r="G54" s="200">
        <f>AD8</f>
        <v>0</v>
      </c>
      <c r="H54" s="234">
        <f t="shared" si="57"/>
        <v>0</v>
      </c>
      <c r="I54" s="200">
        <f>AN8</f>
        <v>0</v>
      </c>
      <c r="J54" s="200">
        <f>AS8</f>
        <v>0</v>
      </c>
      <c r="K54" s="200">
        <f t="shared" si="55"/>
        <v>0</v>
      </c>
      <c r="L54" s="200">
        <f t="shared" si="55"/>
        <v>0</v>
      </c>
      <c r="M54" s="200">
        <f t="shared" si="58"/>
        <v>0</v>
      </c>
      <c r="N54" s="200">
        <f t="shared" si="59"/>
        <v>0</v>
      </c>
      <c r="O54" s="364" t="str">
        <f>_xlfn.IFNA(VLOOKUP(A54,$W$52:$Y$86,2,0),"0%")</f>
        <v>0%</v>
      </c>
      <c r="P54" s="211">
        <f>IFERROR(P53/P52,0)</f>
        <v>0</v>
      </c>
      <c r="Q54" s="88">
        <f>IFERROR(Q53/Q52,0)</f>
        <v>1</v>
      </c>
      <c r="R54" s="88">
        <f t="shared" ref="R54:T54" si="60">IFERROR(R53/R52,0)</f>
        <v>0</v>
      </c>
      <c r="S54" s="88">
        <f t="shared" si="60"/>
        <v>0</v>
      </c>
      <c r="T54" s="88">
        <f t="shared" si="60"/>
        <v>0</v>
      </c>
      <c r="U54" s="88"/>
      <c r="W54" s="356" t="s">
        <v>59</v>
      </c>
      <c r="X54" s="9">
        <f>IF(Y54=0%,0%,(Z54*Z52-Y52*Y54)/X52)</f>
        <v>0</v>
      </c>
      <c r="Y54" s="9"/>
      <c r="Z54" s="289"/>
      <c r="AC54" s="194"/>
    </row>
    <row r="55" spans="1:30" ht="21" x14ac:dyDescent="0.15">
      <c r="A55" s="463" t="s">
        <v>59</v>
      </c>
      <c r="B55" s="215">
        <f t="shared" ref="B55:B91" si="61">H9</f>
        <v>0.96451209523809522</v>
      </c>
      <c r="C55" s="215">
        <f t="shared" ref="C55:C91" si="62">M9</f>
        <v>0.96451209523809522</v>
      </c>
      <c r="D55" s="215">
        <f t="shared" ref="D55:D91" si="63">R9</f>
        <v>0.96451209523809522</v>
      </c>
      <c r="E55" s="215">
        <f t="shared" ref="E55:E91" si="64">W9</f>
        <v>0.96451209523809522</v>
      </c>
      <c r="F55" s="215">
        <f t="shared" ref="F55:F91" si="65">AB9</f>
        <v>0.96451209523809522</v>
      </c>
      <c r="G55" s="216">
        <f t="shared" ref="G55:G91" si="66">AG9</f>
        <v>0.96451209523809522</v>
      </c>
      <c r="H55" s="216">
        <f>AL9</f>
        <v>0.96451209523809522</v>
      </c>
      <c r="I55" s="216">
        <f t="shared" ref="I55:I93" si="67">AQ9</f>
        <v>0.96451209523809522</v>
      </c>
      <c r="J55" s="216">
        <f t="shared" ref="J55:J93" si="68">AV9</f>
        <v>0.96451209523809522</v>
      </c>
      <c r="K55" s="216">
        <f t="shared" ref="K55:K93" si="69">BA9</f>
        <v>0.96451209523809522</v>
      </c>
      <c r="L55" s="216">
        <f t="shared" ref="L55:L93" si="70">BF9</f>
        <v>0.96451209523809522</v>
      </c>
      <c r="M55" s="216">
        <f>BK9</f>
        <v>0.96451209523809522</v>
      </c>
      <c r="N55" s="216">
        <f>BP9</f>
        <v>0.96451209523809522</v>
      </c>
      <c r="O55" s="364">
        <f>_xlfn.IFNA(VLOOKUP(A55,$W$52:$Y$86,2,0),"0%")</f>
        <v>0</v>
      </c>
      <c r="P55" s="212">
        <f t="shared" ref="P55:T74" si="71">IF(P$53=0,0%,SUMPRODUCT(($B$50:$O$50=P$50)*$B$53:$O$53*$B55:$O55)/P$53)</f>
        <v>0</v>
      </c>
      <c r="Q55" s="96">
        <f t="shared" si="71"/>
        <v>0.96451209523809522</v>
      </c>
      <c r="R55" s="96">
        <f t="shared" si="71"/>
        <v>0</v>
      </c>
      <c r="S55" s="96">
        <f t="shared" si="71"/>
        <v>0</v>
      </c>
      <c r="T55" s="96">
        <f>IF(T$53=0,0%,SUMPRODUCT(($B$50:$O$50=T$50)*$B$53:$O$53*$B55:$O55)/T$53)</f>
        <v>0</v>
      </c>
      <c r="U55" s="96"/>
      <c r="W55" s="89"/>
      <c r="X55" s="89"/>
      <c r="AA55" s="154"/>
      <c r="AC55" s="194"/>
    </row>
    <row r="56" spans="1:30" ht="21" x14ac:dyDescent="0.15">
      <c r="A56" s="356" t="s">
        <v>33</v>
      </c>
      <c r="B56" s="8">
        <f t="shared" si="61"/>
        <v>0.96451209523809522</v>
      </c>
      <c r="C56" s="8">
        <f t="shared" si="62"/>
        <v>0.96451209523809522</v>
      </c>
      <c r="D56" s="8">
        <f t="shared" si="63"/>
        <v>0.96451209523809522</v>
      </c>
      <c r="E56" s="8">
        <f t="shared" si="64"/>
        <v>0.96451209523809522</v>
      </c>
      <c r="F56" s="8">
        <f t="shared" si="65"/>
        <v>0.96451209523809522</v>
      </c>
      <c r="G56" s="201">
        <f t="shared" si="66"/>
        <v>0.96451209523809522</v>
      </c>
      <c r="H56" s="201">
        <f t="shared" ref="H56:H93" si="72">AL10</f>
        <v>0.96451209523809522</v>
      </c>
      <c r="I56" s="201">
        <f t="shared" si="67"/>
        <v>0.96451209523809522</v>
      </c>
      <c r="J56" s="201">
        <f t="shared" si="68"/>
        <v>0.96451209523809522</v>
      </c>
      <c r="K56" s="201">
        <f t="shared" si="69"/>
        <v>0.96451209523809522</v>
      </c>
      <c r="L56" s="201">
        <f t="shared" si="70"/>
        <v>0.96451209523809522</v>
      </c>
      <c r="M56" s="201">
        <f>BK10</f>
        <v>0.96451209523809522</v>
      </c>
      <c r="N56" s="201">
        <f>BP10</f>
        <v>0.96451209523809522</v>
      </c>
      <c r="O56" s="364">
        <f>O55</f>
        <v>0</v>
      </c>
      <c r="P56" s="212">
        <f t="shared" si="71"/>
        <v>0</v>
      </c>
      <c r="Q56" s="96">
        <f t="shared" si="71"/>
        <v>0.96451209523809522</v>
      </c>
      <c r="R56" s="96">
        <f t="shared" si="71"/>
        <v>0</v>
      </c>
      <c r="S56" s="96">
        <f t="shared" si="71"/>
        <v>0</v>
      </c>
      <c r="T56" s="96">
        <f t="shared" si="71"/>
        <v>0</v>
      </c>
      <c r="U56" s="96"/>
      <c r="AA56" s="154"/>
      <c r="AC56" s="194"/>
    </row>
    <row r="57" spans="1:30" x14ac:dyDescent="0.15">
      <c r="A57" s="39" t="s">
        <v>32</v>
      </c>
      <c r="B57" s="90">
        <f t="shared" si="61"/>
        <v>0.973111127819549</v>
      </c>
      <c r="C57" s="90">
        <f t="shared" si="62"/>
        <v>0.973111127819549</v>
      </c>
      <c r="D57" s="90">
        <f t="shared" si="63"/>
        <v>0.973111127819549</v>
      </c>
      <c r="E57" s="90">
        <f t="shared" si="64"/>
        <v>0.973111127819549</v>
      </c>
      <c r="F57" s="90">
        <f t="shared" si="65"/>
        <v>0.973111127819549</v>
      </c>
      <c r="G57" s="202">
        <f t="shared" si="66"/>
        <v>0.973111127819549</v>
      </c>
      <c r="H57" s="202">
        <f t="shared" si="72"/>
        <v>0.973111127819549</v>
      </c>
      <c r="I57" s="202">
        <f t="shared" si="67"/>
        <v>0.973111127819549</v>
      </c>
      <c r="J57" s="202">
        <f t="shared" si="68"/>
        <v>0.973111127819549</v>
      </c>
      <c r="K57" s="202">
        <f t="shared" si="69"/>
        <v>0.973111127819549</v>
      </c>
      <c r="L57" s="202">
        <f t="shared" si="70"/>
        <v>0.973111127819549</v>
      </c>
      <c r="M57" s="202">
        <f t="shared" ref="M57:M93" si="73">BK11</f>
        <v>0.973111127819549</v>
      </c>
      <c r="N57" s="202">
        <f t="shared" ref="N57:N93" si="74">BP11</f>
        <v>0.973111127819549</v>
      </c>
      <c r="O57" s="366">
        <f>O58*99.9%</f>
        <v>0</v>
      </c>
      <c r="P57" s="223">
        <f t="shared" si="71"/>
        <v>0</v>
      </c>
      <c r="Q57" s="224">
        <f t="shared" si="71"/>
        <v>0.97311112781954912</v>
      </c>
      <c r="R57" s="224">
        <f t="shared" si="71"/>
        <v>0</v>
      </c>
      <c r="S57" s="224">
        <f t="shared" si="71"/>
        <v>0</v>
      </c>
      <c r="T57" s="224">
        <f t="shared" si="71"/>
        <v>0</v>
      </c>
      <c r="U57" s="224"/>
      <c r="W57" s="97" t="s">
        <v>60</v>
      </c>
      <c r="X57" s="9">
        <f>IF(IF(Y57=0%,0%,(Z57*$Z$52-$Y$52*Y57)/$X$52)&gt;100%,"100%",IF(Y57=0%,0%,(Z57*$Z$52-$Y$52*Y57)/$X$52))</f>
        <v>0</v>
      </c>
      <c r="Y57" s="484"/>
      <c r="Z57" s="154"/>
      <c r="AA57" s="154"/>
    </row>
    <row r="58" spans="1:30" x14ac:dyDescent="0.35">
      <c r="A58" s="40" t="s">
        <v>60</v>
      </c>
      <c r="B58" s="91">
        <f t="shared" si="61"/>
        <v>0.97408521303258144</v>
      </c>
      <c r="C58" s="91">
        <f t="shared" si="62"/>
        <v>0.97408521303258144</v>
      </c>
      <c r="D58" s="91">
        <f t="shared" si="63"/>
        <v>0.97408521303258144</v>
      </c>
      <c r="E58" s="91">
        <f t="shared" si="64"/>
        <v>0.97408521303258144</v>
      </c>
      <c r="F58" s="91">
        <f t="shared" si="65"/>
        <v>0.97408521303258144</v>
      </c>
      <c r="G58" s="203">
        <f t="shared" si="66"/>
        <v>0.97408521303258144</v>
      </c>
      <c r="H58" s="203">
        <f t="shared" si="72"/>
        <v>0.97408521303258144</v>
      </c>
      <c r="I58" s="203">
        <f t="shared" si="67"/>
        <v>0.97408521303258144</v>
      </c>
      <c r="J58" s="203">
        <f t="shared" si="68"/>
        <v>0.97408521303258144</v>
      </c>
      <c r="K58" s="203">
        <f t="shared" si="69"/>
        <v>0.97408521303258144</v>
      </c>
      <c r="L58" s="203">
        <f t="shared" si="70"/>
        <v>0.97408521303258144</v>
      </c>
      <c r="M58" s="203">
        <f t="shared" si="73"/>
        <v>0.97408521303258144</v>
      </c>
      <c r="N58" s="203">
        <f t="shared" si="74"/>
        <v>0.97408521303258144</v>
      </c>
      <c r="O58" s="364">
        <f t="shared" ref="O58:O65" si="75">_xlfn.IFNA(VLOOKUP(A58,$W$52:$Y$86,2,0),"0%")</f>
        <v>0</v>
      </c>
      <c r="P58" s="223">
        <f t="shared" si="71"/>
        <v>0</v>
      </c>
      <c r="Q58" s="224">
        <f t="shared" si="71"/>
        <v>0.97408521303258144</v>
      </c>
      <c r="R58" s="224">
        <f t="shared" si="71"/>
        <v>0</v>
      </c>
      <c r="S58" s="224">
        <f t="shared" si="71"/>
        <v>0</v>
      </c>
      <c r="T58" s="224">
        <f t="shared" si="71"/>
        <v>0</v>
      </c>
      <c r="U58" s="224"/>
      <c r="W58" s="97" t="s">
        <v>61</v>
      </c>
      <c r="X58" s="9">
        <f t="shared" ref="X58:X60" si="76">IF(IF(Y58=0%,0%,(Z58*$Z$52-$Y$52*Y58)/$X$52)&gt;100%,"100%",IF(Y58=0%,0%,(Z58*$Z$52-$Y$52*Y58)/$X$52))</f>
        <v>0</v>
      </c>
      <c r="Y58" s="483"/>
      <c r="Z58" s="154"/>
      <c r="AA58" s="154"/>
    </row>
    <row r="59" spans="1:30" x14ac:dyDescent="0.15">
      <c r="A59" s="42" t="s">
        <v>42</v>
      </c>
      <c r="B59" s="53">
        <f t="shared" si="61"/>
        <v>1.1152882205513784E-2</v>
      </c>
      <c r="C59" s="53">
        <f t="shared" si="62"/>
        <v>1.1152882205513784E-2</v>
      </c>
      <c r="D59" s="53">
        <f t="shared" si="63"/>
        <v>1.1152882205513784E-2</v>
      </c>
      <c r="E59" s="53">
        <f t="shared" si="64"/>
        <v>1.1152882205513784E-2</v>
      </c>
      <c r="F59" s="53">
        <f t="shared" si="65"/>
        <v>1.1152882205513784E-2</v>
      </c>
      <c r="G59" s="204">
        <f t="shared" si="66"/>
        <v>1.1152882205513784E-2</v>
      </c>
      <c r="H59" s="204">
        <f t="shared" si="72"/>
        <v>1.1152882205513784E-2</v>
      </c>
      <c r="I59" s="204">
        <f t="shared" si="67"/>
        <v>1.1152882205513784E-2</v>
      </c>
      <c r="J59" s="204">
        <f t="shared" si="68"/>
        <v>1.1152882205513784E-2</v>
      </c>
      <c r="K59" s="204">
        <f t="shared" si="69"/>
        <v>1.1152882205513784E-2</v>
      </c>
      <c r="L59" s="204">
        <f t="shared" si="70"/>
        <v>1.1152882205513784E-2</v>
      </c>
      <c r="M59" s="204">
        <f t="shared" si="73"/>
        <v>1.1152882205513784E-2</v>
      </c>
      <c r="N59" s="204">
        <f t="shared" si="74"/>
        <v>1.1152882205513784E-2</v>
      </c>
      <c r="O59" s="364" t="str">
        <f t="shared" si="75"/>
        <v>0%</v>
      </c>
      <c r="P59" s="213">
        <f t="shared" si="71"/>
        <v>0</v>
      </c>
      <c r="Q59" s="92">
        <f t="shared" si="71"/>
        <v>1.1152882205513784E-2</v>
      </c>
      <c r="R59" s="92">
        <f t="shared" si="71"/>
        <v>0</v>
      </c>
      <c r="S59" s="92">
        <f t="shared" si="71"/>
        <v>0</v>
      </c>
      <c r="T59" s="92">
        <f t="shared" si="71"/>
        <v>0</v>
      </c>
      <c r="U59" s="92"/>
      <c r="W59" s="97" t="s">
        <v>62</v>
      </c>
      <c r="X59" s="9">
        <f t="shared" si="76"/>
        <v>0</v>
      </c>
      <c r="Y59" s="484"/>
      <c r="Z59" s="154"/>
      <c r="AA59" s="154"/>
    </row>
    <row r="60" spans="1:30" x14ac:dyDescent="0.15">
      <c r="A60" s="42" t="s">
        <v>43</v>
      </c>
      <c r="B60" s="53">
        <f t="shared" si="61"/>
        <v>7.8947368421052634E-3</v>
      </c>
      <c r="C60" s="53">
        <f t="shared" si="62"/>
        <v>7.8947368421052634E-3</v>
      </c>
      <c r="D60" s="53">
        <f t="shared" si="63"/>
        <v>7.8947368421052634E-3</v>
      </c>
      <c r="E60" s="53">
        <f t="shared" si="64"/>
        <v>7.8947368421052634E-3</v>
      </c>
      <c r="F60" s="53">
        <f t="shared" si="65"/>
        <v>7.8947368421052634E-3</v>
      </c>
      <c r="G60" s="204">
        <f t="shared" si="66"/>
        <v>7.8947368421052634E-3</v>
      </c>
      <c r="H60" s="204">
        <f t="shared" si="72"/>
        <v>7.8947368421052634E-3</v>
      </c>
      <c r="I60" s="204">
        <f t="shared" si="67"/>
        <v>7.8947368421052634E-3</v>
      </c>
      <c r="J60" s="204">
        <f t="shared" si="68"/>
        <v>7.8947368421052634E-3</v>
      </c>
      <c r="K60" s="204">
        <f t="shared" si="69"/>
        <v>7.8947368421052634E-3</v>
      </c>
      <c r="L60" s="204">
        <f t="shared" si="70"/>
        <v>7.8947368421052634E-3</v>
      </c>
      <c r="M60" s="204">
        <f t="shared" si="73"/>
        <v>7.8947368421052634E-3</v>
      </c>
      <c r="N60" s="204">
        <f t="shared" si="74"/>
        <v>7.8947368421052634E-3</v>
      </c>
      <c r="O60" s="364" t="str">
        <f t="shared" si="75"/>
        <v>0%</v>
      </c>
      <c r="P60" s="213">
        <f t="shared" si="71"/>
        <v>0</v>
      </c>
      <c r="Q60" s="92">
        <f t="shared" si="71"/>
        <v>7.8947368421052634E-3</v>
      </c>
      <c r="R60" s="92">
        <f t="shared" si="71"/>
        <v>0</v>
      </c>
      <c r="S60" s="92">
        <f t="shared" si="71"/>
        <v>0</v>
      </c>
      <c r="T60" s="92">
        <f t="shared" si="71"/>
        <v>0</v>
      </c>
      <c r="U60" s="92"/>
      <c r="W60" s="97" t="s">
        <v>63</v>
      </c>
      <c r="X60" s="9">
        <f t="shared" si="76"/>
        <v>0</v>
      </c>
      <c r="Y60" s="483"/>
      <c r="Z60" s="154"/>
      <c r="AA60" s="154"/>
    </row>
    <row r="61" spans="1:30" x14ac:dyDescent="0.15">
      <c r="A61" s="42" t="s">
        <v>44</v>
      </c>
      <c r="B61" s="53">
        <f t="shared" si="61"/>
        <v>2.506265664160401E-4</v>
      </c>
      <c r="C61" s="53">
        <f t="shared" si="62"/>
        <v>2.506265664160401E-4</v>
      </c>
      <c r="D61" s="53">
        <f t="shared" si="63"/>
        <v>2.506265664160401E-4</v>
      </c>
      <c r="E61" s="53">
        <f t="shared" si="64"/>
        <v>2.506265664160401E-4</v>
      </c>
      <c r="F61" s="53">
        <f t="shared" si="65"/>
        <v>2.506265664160401E-4</v>
      </c>
      <c r="G61" s="204">
        <f t="shared" si="66"/>
        <v>2.506265664160401E-4</v>
      </c>
      <c r="H61" s="204">
        <f t="shared" si="72"/>
        <v>2.506265664160401E-4</v>
      </c>
      <c r="I61" s="204">
        <f t="shared" si="67"/>
        <v>2.506265664160401E-4</v>
      </c>
      <c r="J61" s="204">
        <f t="shared" si="68"/>
        <v>2.506265664160401E-4</v>
      </c>
      <c r="K61" s="204">
        <f t="shared" si="69"/>
        <v>2.506265664160401E-4</v>
      </c>
      <c r="L61" s="204">
        <f t="shared" si="70"/>
        <v>2.506265664160401E-4</v>
      </c>
      <c r="M61" s="204">
        <f t="shared" si="73"/>
        <v>2.506265664160401E-4</v>
      </c>
      <c r="N61" s="204">
        <f t="shared" si="74"/>
        <v>2.506265664160401E-4</v>
      </c>
      <c r="O61" s="364" t="str">
        <f t="shared" si="75"/>
        <v>0%</v>
      </c>
      <c r="P61" s="213">
        <f t="shared" si="71"/>
        <v>0</v>
      </c>
      <c r="Q61" s="92">
        <f t="shared" si="71"/>
        <v>2.506265664160401E-4</v>
      </c>
      <c r="R61" s="92">
        <f t="shared" si="71"/>
        <v>0</v>
      </c>
      <c r="S61" s="92">
        <f t="shared" si="71"/>
        <v>0</v>
      </c>
      <c r="T61" s="92">
        <f t="shared" si="71"/>
        <v>0</v>
      </c>
      <c r="U61" s="92"/>
      <c r="AA61" s="154"/>
    </row>
    <row r="62" spans="1:30" x14ac:dyDescent="0.15">
      <c r="A62" s="53" t="s">
        <v>45</v>
      </c>
      <c r="B62" s="53">
        <f t="shared" si="61"/>
        <v>2.2807017543859647E-3</v>
      </c>
      <c r="C62" s="53">
        <f t="shared" si="62"/>
        <v>2.2807017543859647E-3</v>
      </c>
      <c r="D62" s="53">
        <f t="shared" si="63"/>
        <v>2.2807017543859647E-3</v>
      </c>
      <c r="E62" s="53">
        <f t="shared" si="64"/>
        <v>2.2807017543859647E-3</v>
      </c>
      <c r="F62" s="53">
        <f t="shared" si="65"/>
        <v>2.2807017543859647E-3</v>
      </c>
      <c r="G62" s="204">
        <f t="shared" si="66"/>
        <v>2.2807017543859647E-3</v>
      </c>
      <c r="H62" s="204">
        <f t="shared" si="72"/>
        <v>2.2807017543859647E-3</v>
      </c>
      <c r="I62" s="204">
        <f t="shared" si="67"/>
        <v>2.2807017543859647E-3</v>
      </c>
      <c r="J62" s="204">
        <f t="shared" si="68"/>
        <v>2.2807017543859647E-3</v>
      </c>
      <c r="K62" s="204">
        <f t="shared" si="69"/>
        <v>2.2807017543859647E-3</v>
      </c>
      <c r="L62" s="204">
        <f t="shared" si="70"/>
        <v>2.2807017543859647E-3</v>
      </c>
      <c r="M62" s="204">
        <f t="shared" si="73"/>
        <v>2.2807017543859647E-3</v>
      </c>
      <c r="N62" s="204">
        <f t="shared" si="74"/>
        <v>2.2807017543859647E-3</v>
      </c>
      <c r="O62" s="364" t="str">
        <f t="shared" si="75"/>
        <v>0%</v>
      </c>
      <c r="P62" s="213">
        <f t="shared" si="71"/>
        <v>0</v>
      </c>
      <c r="Q62" s="92">
        <f t="shared" si="71"/>
        <v>2.2807017543859647E-3</v>
      </c>
      <c r="R62" s="92">
        <f t="shared" si="71"/>
        <v>0</v>
      </c>
      <c r="S62" s="92">
        <f t="shared" si="71"/>
        <v>0</v>
      </c>
      <c r="T62" s="92">
        <f t="shared" si="71"/>
        <v>0</v>
      </c>
      <c r="U62" s="92"/>
      <c r="AA62" s="154"/>
    </row>
    <row r="63" spans="1:30" x14ac:dyDescent="0.15">
      <c r="A63" s="42" t="s">
        <v>46</v>
      </c>
      <c r="B63" s="53">
        <f t="shared" si="61"/>
        <v>2.731829573934837E-3</v>
      </c>
      <c r="C63" s="53">
        <f t="shared" si="62"/>
        <v>2.731829573934837E-3</v>
      </c>
      <c r="D63" s="53">
        <f t="shared" si="63"/>
        <v>2.731829573934837E-3</v>
      </c>
      <c r="E63" s="53">
        <f t="shared" si="64"/>
        <v>2.731829573934837E-3</v>
      </c>
      <c r="F63" s="53">
        <f t="shared" si="65"/>
        <v>2.731829573934837E-3</v>
      </c>
      <c r="G63" s="204">
        <f t="shared" si="66"/>
        <v>2.731829573934837E-3</v>
      </c>
      <c r="H63" s="204">
        <f t="shared" si="72"/>
        <v>2.731829573934837E-3</v>
      </c>
      <c r="I63" s="204">
        <f t="shared" si="67"/>
        <v>2.731829573934837E-3</v>
      </c>
      <c r="J63" s="204">
        <f t="shared" si="68"/>
        <v>2.731829573934837E-3</v>
      </c>
      <c r="K63" s="204">
        <f t="shared" si="69"/>
        <v>2.731829573934837E-3</v>
      </c>
      <c r="L63" s="204">
        <f t="shared" si="70"/>
        <v>2.731829573934837E-3</v>
      </c>
      <c r="M63" s="204">
        <f t="shared" si="73"/>
        <v>2.731829573934837E-3</v>
      </c>
      <c r="N63" s="204">
        <f t="shared" si="74"/>
        <v>2.731829573934837E-3</v>
      </c>
      <c r="O63" s="364" t="str">
        <f t="shared" si="75"/>
        <v>0%</v>
      </c>
      <c r="P63" s="213">
        <f t="shared" si="71"/>
        <v>0</v>
      </c>
      <c r="Q63" s="92">
        <f t="shared" si="71"/>
        <v>2.731829573934837E-3</v>
      </c>
      <c r="R63" s="92">
        <f t="shared" si="71"/>
        <v>0</v>
      </c>
      <c r="S63" s="92">
        <f t="shared" si="71"/>
        <v>0</v>
      </c>
      <c r="T63" s="92">
        <f t="shared" si="71"/>
        <v>0</v>
      </c>
      <c r="U63" s="92"/>
      <c r="AA63" s="154"/>
    </row>
    <row r="64" spans="1:30" x14ac:dyDescent="0.15">
      <c r="A64" s="42" t="s">
        <v>47</v>
      </c>
      <c r="B64" s="53">
        <f t="shared" si="61"/>
        <v>1.6040100250626567E-3</v>
      </c>
      <c r="C64" s="53">
        <f t="shared" si="62"/>
        <v>1.6040100250626567E-3</v>
      </c>
      <c r="D64" s="53">
        <f t="shared" si="63"/>
        <v>1.6040100250626567E-3</v>
      </c>
      <c r="E64" s="53">
        <f t="shared" si="64"/>
        <v>1.6040100250626567E-3</v>
      </c>
      <c r="F64" s="53">
        <f t="shared" si="65"/>
        <v>1.6040100250626567E-3</v>
      </c>
      <c r="G64" s="204">
        <f t="shared" si="66"/>
        <v>1.6040100250626567E-3</v>
      </c>
      <c r="H64" s="204">
        <f t="shared" si="72"/>
        <v>1.6040100250626567E-3</v>
      </c>
      <c r="I64" s="204">
        <f t="shared" si="67"/>
        <v>1.6040100250626567E-3</v>
      </c>
      <c r="J64" s="204">
        <f t="shared" si="68"/>
        <v>1.6040100250626567E-3</v>
      </c>
      <c r="K64" s="204">
        <f t="shared" si="69"/>
        <v>1.6040100250626567E-3</v>
      </c>
      <c r="L64" s="204">
        <f t="shared" si="70"/>
        <v>1.6040100250626567E-3</v>
      </c>
      <c r="M64" s="204">
        <f t="shared" si="73"/>
        <v>1.6040100250626567E-3</v>
      </c>
      <c r="N64" s="204">
        <f t="shared" si="74"/>
        <v>1.6040100250626567E-3</v>
      </c>
      <c r="O64" s="364" t="str">
        <f t="shared" si="75"/>
        <v>0%</v>
      </c>
      <c r="P64" s="213">
        <f t="shared" si="71"/>
        <v>0</v>
      </c>
      <c r="Q64" s="92">
        <f t="shared" si="71"/>
        <v>1.6040100250626567E-3</v>
      </c>
      <c r="R64" s="92">
        <f t="shared" si="71"/>
        <v>0</v>
      </c>
      <c r="S64" s="92">
        <f t="shared" si="71"/>
        <v>0</v>
      </c>
      <c r="T64" s="92">
        <f t="shared" si="71"/>
        <v>0</v>
      </c>
      <c r="U64" s="92"/>
      <c r="AA64" s="154"/>
    </row>
    <row r="65" spans="1:27" x14ac:dyDescent="0.15">
      <c r="A65" s="61" t="s">
        <v>31</v>
      </c>
      <c r="B65" s="61">
        <f t="shared" si="61"/>
        <v>0</v>
      </c>
      <c r="C65" s="61">
        <f t="shared" si="62"/>
        <v>0</v>
      </c>
      <c r="D65" s="61">
        <f t="shared" si="63"/>
        <v>0</v>
      </c>
      <c r="E65" s="61">
        <f t="shared" si="64"/>
        <v>0</v>
      </c>
      <c r="F65" s="61">
        <f t="shared" si="65"/>
        <v>0</v>
      </c>
      <c r="G65" s="205">
        <f t="shared" si="66"/>
        <v>0</v>
      </c>
      <c r="H65" s="205">
        <f t="shared" si="72"/>
        <v>0</v>
      </c>
      <c r="I65" s="205">
        <f t="shared" si="67"/>
        <v>0</v>
      </c>
      <c r="J65" s="205">
        <f t="shared" si="68"/>
        <v>0</v>
      </c>
      <c r="K65" s="205">
        <f t="shared" si="69"/>
        <v>0</v>
      </c>
      <c r="L65" s="205">
        <f t="shared" si="70"/>
        <v>0</v>
      </c>
      <c r="M65" s="205">
        <f t="shared" si="73"/>
        <v>0</v>
      </c>
      <c r="N65" s="205">
        <f t="shared" si="74"/>
        <v>0</v>
      </c>
      <c r="O65" s="364" t="str">
        <f t="shared" si="75"/>
        <v>0%</v>
      </c>
      <c r="P65" s="213">
        <f t="shared" si="71"/>
        <v>0</v>
      </c>
      <c r="Q65" s="92">
        <f t="shared" si="71"/>
        <v>0</v>
      </c>
      <c r="R65" s="92">
        <f t="shared" si="71"/>
        <v>0</v>
      </c>
      <c r="S65" s="92">
        <f t="shared" si="71"/>
        <v>0</v>
      </c>
      <c r="T65" s="92">
        <f t="shared" si="71"/>
        <v>0</v>
      </c>
      <c r="U65" s="92"/>
      <c r="AA65" s="154"/>
    </row>
    <row r="66" spans="1:27" x14ac:dyDescent="0.15">
      <c r="A66" s="65" t="s">
        <v>30</v>
      </c>
      <c r="B66" s="90">
        <f t="shared" si="61"/>
        <v>0.99294090225563914</v>
      </c>
      <c r="C66" s="90">
        <f t="shared" si="62"/>
        <v>0.99294090225563914</v>
      </c>
      <c r="D66" s="90">
        <f t="shared" si="63"/>
        <v>0.99294090225563914</v>
      </c>
      <c r="E66" s="90">
        <f t="shared" si="64"/>
        <v>0.99294090225563914</v>
      </c>
      <c r="F66" s="90">
        <f t="shared" si="65"/>
        <v>0.99294090225563914</v>
      </c>
      <c r="G66" s="202">
        <f t="shared" si="66"/>
        <v>0.99294090225563914</v>
      </c>
      <c r="H66" s="202">
        <f t="shared" si="72"/>
        <v>0.99294090225563914</v>
      </c>
      <c r="I66" s="202">
        <f t="shared" si="67"/>
        <v>0.99294090225563914</v>
      </c>
      <c r="J66" s="202">
        <f t="shared" si="68"/>
        <v>0.99294090225563914</v>
      </c>
      <c r="K66" s="202">
        <f t="shared" si="69"/>
        <v>0.99294090225563914</v>
      </c>
      <c r="L66" s="202">
        <f t="shared" si="70"/>
        <v>0.99294090225563914</v>
      </c>
      <c r="M66" s="202">
        <f t="shared" si="73"/>
        <v>0.99294090225563914</v>
      </c>
      <c r="N66" s="202">
        <f t="shared" si="74"/>
        <v>0.99294090225563914</v>
      </c>
      <c r="O66" s="366">
        <f>O67*99.9%</f>
        <v>0</v>
      </c>
      <c r="P66" s="225">
        <f t="shared" si="71"/>
        <v>0</v>
      </c>
      <c r="Q66" s="226">
        <f t="shared" si="71"/>
        <v>0.99294090225563914</v>
      </c>
      <c r="R66" s="226">
        <f t="shared" si="71"/>
        <v>0</v>
      </c>
      <c r="S66" s="226">
        <f t="shared" si="71"/>
        <v>0</v>
      </c>
      <c r="T66" s="226">
        <f t="shared" si="71"/>
        <v>0</v>
      </c>
      <c r="U66" s="226"/>
      <c r="AA66" s="154"/>
    </row>
    <row r="67" spans="1:27" x14ac:dyDescent="0.35">
      <c r="A67" s="40" t="s">
        <v>456</v>
      </c>
      <c r="B67" s="91">
        <f t="shared" si="61"/>
        <v>0.99393483709273178</v>
      </c>
      <c r="C67" s="91">
        <f t="shared" si="62"/>
        <v>0.99393483709273178</v>
      </c>
      <c r="D67" s="91">
        <f t="shared" si="63"/>
        <v>0.99393483709273178</v>
      </c>
      <c r="E67" s="91">
        <f t="shared" si="64"/>
        <v>0.99393483709273178</v>
      </c>
      <c r="F67" s="91">
        <f t="shared" si="65"/>
        <v>0.99393483709273178</v>
      </c>
      <c r="G67" s="203">
        <f t="shared" si="66"/>
        <v>0.99393483709273178</v>
      </c>
      <c r="H67" s="203">
        <f t="shared" si="72"/>
        <v>0.99393483709273178</v>
      </c>
      <c r="I67" s="203">
        <f t="shared" si="67"/>
        <v>0.99393483709273178</v>
      </c>
      <c r="J67" s="203">
        <f t="shared" si="68"/>
        <v>0.99393483709273178</v>
      </c>
      <c r="K67" s="203">
        <f t="shared" si="69"/>
        <v>0.99393483709273178</v>
      </c>
      <c r="L67" s="203">
        <f t="shared" si="70"/>
        <v>0.99393483709273178</v>
      </c>
      <c r="M67" s="203">
        <f t="shared" si="73"/>
        <v>0.99393483709273178</v>
      </c>
      <c r="N67" s="203">
        <f t="shared" si="74"/>
        <v>0.99393483709273178</v>
      </c>
      <c r="O67" s="364">
        <f t="shared" ref="O67:O74" si="77">_xlfn.IFNA(VLOOKUP(A67,$W$52:$Y$86,2,0),"0%")</f>
        <v>0</v>
      </c>
      <c r="P67" s="225">
        <f t="shared" si="71"/>
        <v>0</v>
      </c>
      <c r="Q67" s="226">
        <f t="shared" si="71"/>
        <v>0.99393483709273178</v>
      </c>
      <c r="R67" s="226">
        <f t="shared" si="71"/>
        <v>0</v>
      </c>
      <c r="S67" s="226">
        <f t="shared" si="71"/>
        <v>0</v>
      </c>
      <c r="T67" s="226">
        <f t="shared" si="71"/>
        <v>0</v>
      </c>
      <c r="U67" s="226"/>
      <c r="AA67" s="154"/>
    </row>
    <row r="68" spans="1:27" x14ac:dyDescent="0.15">
      <c r="A68" s="42" t="s">
        <v>48</v>
      </c>
      <c r="B68" s="53">
        <f t="shared" si="61"/>
        <v>3.3333333333333331E-3</v>
      </c>
      <c r="C68" s="53">
        <f t="shared" si="62"/>
        <v>3.3333333333333331E-3</v>
      </c>
      <c r="D68" s="53">
        <f t="shared" si="63"/>
        <v>3.3333333333333331E-3</v>
      </c>
      <c r="E68" s="53">
        <f t="shared" si="64"/>
        <v>3.3333333333333331E-3</v>
      </c>
      <c r="F68" s="53">
        <f t="shared" si="65"/>
        <v>3.3333333333333331E-3</v>
      </c>
      <c r="G68" s="204">
        <f t="shared" si="66"/>
        <v>3.3333333333333331E-3</v>
      </c>
      <c r="H68" s="204">
        <f t="shared" si="72"/>
        <v>3.3333333333333331E-3</v>
      </c>
      <c r="I68" s="204">
        <f t="shared" si="67"/>
        <v>3.3333333333333331E-3</v>
      </c>
      <c r="J68" s="204">
        <f t="shared" si="68"/>
        <v>3.3333333333333331E-3</v>
      </c>
      <c r="K68" s="204">
        <f t="shared" si="69"/>
        <v>3.3333333333333331E-3</v>
      </c>
      <c r="L68" s="204">
        <f t="shared" si="70"/>
        <v>3.3333333333333331E-3</v>
      </c>
      <c r="M68" s="204">
        <f t="shared" si="73"/>
        <v>3.3333333333333331E-3</v>
      </c>
      <c r="N68" s="204">
        <f t="shared" si="74"/>
        <v>3.3333333333333331E-3</v>
      </c>
      <c r="O68" s="364" t="str">
        <f t="shared" si="77"/>
        <v>0%</v>
      </c>
      <c r="P68" s="213">
        <f t="shared" si="71"/>
        <v>0</v>
      </c>
      <c r="Q68" s="92">
        <f t="shared" si="71"/>
        <v>3.3333333333333331E-3</v>
      </c>
      <c r="R68" s="92">
        <f t="shared" si="71"/>
        <v>0</v>
      </c>
      <c r="S68" s="92">
        <f t="shared" si="71"/>
        <v>0</v>
      </c>
      <c r="T68" s="92">
        <f t="shared" si="71"/>
        <v>0</v>
      </c>
      <c r="U68" s="92"/>
      <c r="AA68" s="154"/>
    </row>
    <row r="69" spans="1:27" x14ac:dyDescent="0.15">
      <c r="A69" s="42" t="s">
        <v>49</v>
      </c>
      <c r="B69" s="53">
        <f t="shared" si="61"/>
        <v>1.4536340852130327E-3</v>
      </c>
      <c r="C69" s="53">
        <f t="shared" si="62"/>
        <v>1.4536340852130327E-3</v>
      </c>
      <c r="D69" s="53">
        <f t="shared" si="63"/>
        <v>1.4536340852130327E-3</v>
      </c>
      <c r="E69" s="53">
        <f t="shared" si="64"/>
        <v>1.4536340852130327E-3</v>
      </c>
      <c r="F69" s="53">
        <f t="shared" si="65"/>
        <v>1.4536340852130327E-3</v>
      </c>
      <c r="G69" s="204">
        <f t="shared" si="66"/>
        <v>1.4536340852130327E-3</v>
      </c>
      <c r="H69" s="204">
        <f t="shared" si="72"/>
        <v>1.4536340852130327E-3</v>
      </c>
      <c r="I69" s="204">
        <f t="shared" si="67"/>
        <v>1.4536340852130327E-3</v>
      </c>
      <c r="J69" s="204">
        <f t="shared" si="68"/>
        <v>1.4536340852130327E-3</v>
      </c>
      <c r="K69" s="204">
        <f t="shared" si="69"/>
        <v>1.4536340852130327E-3</v>
      </c>
      <c r="L69" s="204">
        <f t="shared" si="70"/>
        <v>1.4536340852130327E-3</v>
      </c>
      <c r="M69" s="204">
        <f t="shared" si="73"/>
        <v>1.4536340852130327E-3</v>
      </c>
      <c r="N69" s="204">
        <f t="shared" si="74"/>
        <v>1.4536340852130327E-3</v>
      </c>
      <c r="O69" s="364" t="str">
        <f t="shared" si="77"/>
        <v>0%</v>
      </c>
      <c r="P69" s="213">
        <f t="shared" si="71"/>
        <v>0</v>
      </c>
      <c r="Q69" s="92">
        <f t="shared" si="71"/>
        <v>1.4536340852130327E-3</v>
      </c>
      <c r="R69" s="92">
        <f t="shared" si="71"/>
        <v>0</v>
      </c>
      <c r="S69" s="92">
        <f t="shared" si="71"/>
        <v>0</v>
      </c>
      <c r="T69" s="92">
        <f t="shared" si="71"/>
        <v>0</v>
      </c>
      <c r="U69" s="92"/>
      <c r="AA69" s="154"/>
    </row>
    <row r="70" spans="1:27" x14ac:dyDescent="0.15">
      <c r="A70" s="42" t="s">
        <v>50</v>
      </c>
      <c r="B70" s="53">
        <f t="shared" si="61"/>
        <v>5.0125313283208022E-5</v>
      </c>
      <c r="C70" s="53">
        <f t="shared" si="62"/>
        <v>5.0125313283208022E-5</v>
      </c>
      <c r="D70" s="53">
        <f t="shared" si="63"/>
        <v>5.0125313283208022E-5</v>
      </c>
      <c r="E70" s="53">
        <f t="shared" si="64"/>
        <v>5.0125313283208022E-5</v>
      </c>
      <c r="F70" s="53">
        <f t="shared" si="65"/>
        <v>5.0125313283208022E-5</v>
      </c>
      <c r="G70" s="204">
        <f t="shared" si="66"/>
        <v>5.0125313283208022E-5</v>
      </c>
      <c r="H70" s="204">
        <f t="shared" si="72"/>
        <v>5.0125313283208022E-5</v>
      </c>
      <c r="I70" s="204">
        <f t="shared" si="67"/>
        <v>5.0125313283208022E-5</v>
      </c>
      <c r="J70" s="204">
        <f t="shared" si="68"/>
        <v>5.0125313283208022E-5</v>
      </c>
      <c r="K70" s="204">
        <f t="shared" si="69"/>
        <v>5.0125313283208022E-5</v>
      </c>
      <c r="L70" s="204">
        <f t="shared" si="70"/>
        <v>5.0125313283208022E-5</v>
      </c>
      <c r="M70" s="204">
        <f t="shared" si="73"/>
        <v>5.0125313283208022E-5</v>
      </c>
      <c r="N70" s="204">
        <f t="shared" si="74"/>
        <v>5.0125313283208022E-5</v>
      </c>
      <c r="O70" s="364" t="str">
        <f t="shared" si="77"/>
        <v>0%</v>
      </c>
      <c r="P70" s="213">
        <f t="shared" si="71"/>
        <v>0</v>
      </c>
      <c r="Q70" s="92">
        <f t="shared" si="71"/>
        <v>5.0125313283208022E-5</v>
      </c>
      <c r="R70" s="92">
        <f t="shared" si="71"/>
        <v>0</v>
      </c>
      <c r="S70" s="92">
        <f t="shared" si="71"/>
        <v>0</v>
      </c>
      <c r="T70" s="92">
        <f t="shared" si="71"/>
        <v>0</v>
      </c>
      <c r="U70" s="92"/>
      <c r="AA70" s="154"/>
    </row>
    <row r="71" spans="1:27" x14ac:dyDescent="0.15">
      <c r="A71" s="42" t="s">
        <v>51</v>
      </c>
      <c r="B71" s="53">
        <f t="shared" si="61"/>
        <v>1.2280701754385965E-3</v>
      </c>
      <c r="C71" s="53">
        <f t="shared" si="62"/>
        <v>1.2280701754385965E-3</v>
      </c>
      <c r="D71" s="53">
        <f t="shared" si="63"/>
        <v>1.2280701754385965E-3</v>
      </c>
      <c r="E71" s="53">
        <f t="shared" si="64"/>
        <v>1.2280701754385965E-3</v>
      </c>
      <c r="F71" s="53">
        <f t="shared" si="65"/>
        <v>1.2280701754385965E-3</v>
      </c>
      <c r="G71" s="204">
        <f t="shared" si="66"/>
        <v>1.2280701754385965E-3</v>
      </c>
      <c r="H71" s="204">
        <f t="shared" si="72"/>
        <v>1.2280701754385965E-3</v>
      </c>
      <c r="I71" s="204">
        <f t="shared" si="67"/>
        <v>1.2280701754385965E-3</v>
      </c>
      <c r="J71" s="204">
        <f t="shared" si="68"/>
        <v>1.2280701754385965E-3</v>
      </c>
      <c r="K71" s="204">
        <f t="shared" si="69"/>
        <v>1.2280701754385965E-3</v>
      </c>
      <c r="L71" s="204">
        <f t="shared" si="70"/>
        <v>1.2280701754385965E-3</v>
      </c>
      <c r="M71" s="204">
        <f t="shared" si="73"/>
        <v>1.2280701754385965E-3</v>
      </c>
      <c r="N71" s="204">
        <f t="shared" si="74"/>
        <v>1.2280701754385965E-3</v>
      </c>
      <c r="O71" s="364" t="str">
        <f t="shared" si="77"/>
        <v>0%</v>
      </c>
      <c r="P71" s="213">
        <f t="shared" si="71"/>
        <v>0</v>
      </c>
      <c r="Q71" s="92">
        <f t="shared" si="71"/>
        <v>1.2280701754385965E-3</v>
      </c>
      <c r="R71" s="92">
        <f t="shared" si="71"/>
        <v>0</v>
      </c>
      <c r="S71" s="92">
        <f t="shared" si="71"/>
        <v>0</v>
      </c>
      <c r="T71" s="92">
        <f t="shared" si="71"/>
        <v>0</v>
      </c>
      <c r="U71" s="92"/>
      <c r="AA71" s="154"/>
    </row>
    <row r="72" spans="1:27" x14ac:dyDescent="0.15">
      <c r="A72" s="42" t="s">
        <v>455</v>
      </c>
      <c r="B72" s="53">
        <f t="shared" si="61"/>
        <v>0</v>
      </c>
      <c r="C72" s="53">
        <f t="shared" si="62"/>
        <v>0</v>
      </c>
      <c r="D72" s="53">
        <f t="shared" si="63"/>
        <v>0</v>
      </c>
      <c r="E72" s="53">
        <f t="shared" si="64"/>
        <v>0</v>
      </c>
      <c r="F72" s="53">
        <f t="shared" si="65"/>
        <v>0</v>
      </c>
      <c r="G72" s="204">
        <f t="shared" si="66"/>
        <v>0</v>
      </c>
      <c r="H72" s="204">
        <f t="shared" si="72"/>
        <v>0</v>
      </c>
      <c r="I72" s="204">
        <f t="shared" si="67"/>
        <v>0</v>
      </c>
      <c r="J72" s="204">
        <f t="shared" si="68"/>
        <v>0</v>
      </c>
      <c r="K72" s="204">
        <f t="shared" si="69"/>
        <v>0</v>
      </c>
      <c r="L72" s="204">
        <f t="shared" si="70"/>
        <v>0</v>
      </c>
      <c r="M72" s="204">
        <f t="shared" si="73"/>
        <v>0</v>
      </c>
      <c r="N72" s="204">
        <f t="shared" si="74"/>
        <v>0</v>
      </c>
      <c r="O72" s="364" t="str">
        <f t="shared" si="77"/>
        <v>0%</v>
      </c>
      <c r="P72" s="213">
        <f t="shared" si="71"/>
        <v>0</v>
      </c>
      <c r="Q72" s="92">
        <f t="shared" si="71"/>
        <v>0</v>
      </c>
      <c r="R72" s="92">
        <f t="shared" si="71"/>
        <v>0</v>
      </c>
      <c r="S72" s="92">
        <f t="shared" si="71"/>
        <v>0</v>
      </c>
      <c r="T72" s="92">
        <f t="shared" si="71"/>
        <v>0</v>
      </c>
      <c r="U72" s="92"/>
      <c r="AA72" s="154"/>
    </row>
    <row r="73" spans="1:27" x14ac:dyDescent="0.15">
      <c r="A73" s="72" t="s">
        <v>29</v>
      </c>
      <c r="B73" s="61">
        <f t="shared" si="61"/>
        <v>0</v>
      </c>
      <c r="C73" s="61">
        <f t="shared" si="62"/>
        <v>0</v>
      </c>
      <c r="D73" s="61">
        <f t="shared" si="63"/>
        <v>0</v>
      </c>
      <c r="E73" s="61">
        <f t="shared" si="64"/>
        <v>0</v>
      </c>
      <c r="F73" s="61">
        <f t="shared" si="65"/>
        <v>0</v>
      </c>
      <c r="G73" s="205">
        <f t="shared" si="66"/>
        <v>0</v>
      </c>
      <c r="H73" s="205">
        <f t="shared" si="72"/>
        <v>0</v>
      </c>
      <c r="I73" s="205">
        <f t="shared" si="67"/>
        <v>0</v>
      </c>
      <c r="J73" s="205">
        <f t="shared" si="68"/>
        <v>0</v>
      </c>
      <c r="K73" s="205">
        <f t="shared" si="69"/>
        <v>0</v>
      </c>
      <c r="L73" s="205">
        <f t="shared" si="70"/>
        <v>0</v>
      </c>
      <c r="M73" s="205">
        <f t="shared" si="73"/>
        <v>0</v>
      </c>
      <c r="N73" s="205">
        <f t="shared" si="74"/>
        <v>0</v>
      </c>
      <c r="O73" s="364" t="str">
        <f t="shared" si="77"/>
        <v>0%</v>
      </c>
      <c r="P73" s="213">
        <f t="shared" si="71"/>
        <v>0</v>
      </c>
      <c r="Q73" s="92">
        <f t="shared" si="71"/>
        <v>0</v>
      </c>
      <c r="R73" s="92">
        <f t="shared" si="71"/>
        <v>0</v>
      </c>
      <c r="S73" s="92">
        <f t="shared" si="71"/>
        <v>0</v>
      </c>
      <c r="T73" s="92">
        <f t="shared" si="71"/>
        <v>0</v>
      </c>
      <c r="U73" s="92"/>
      <c r="AA73" s="154"/>
    </row>
    <row r="74" spans="1:27" x14ac:dyDescent="0.15">
      <c r="A74" s="76" t="s">
        <v>28</v>
      </c>
      <c r="B74" s="93">
        <f t="shared" si="61"/>
        <v>0</v>
      </c>
      <c r="C74" s="93">
        <f t="shared" si="62"/>
        <v>0</v>
      </c>
      <c r="D74" s="93">
        <f t="shared" si="63"/>
        <v>0</v>
      </c>
      <c r="E74" s="93">
        <f t="shared" si="64"/>
        <v>0</v>
      </c>
      <c r="F74" s="93">
        <f t="shared" si="65"/>
        <v>0</v>
      </c>
      <c r="G74" s="206">
        <f t="shared" si="66"/>
        <v>0</v>
      </c>
      <c r="H74" s="206">
        <f t="shared" si="72"/>
        <v>0</v>
      </c>
      <c r="I74" s="206">
        <f t="shared" si="67"/>
        <v>0</v>
      </c>
      <c r="J74" s="206">
        <f t="shared" si="68"/>
        <v>0</v>
      </c>
      <c r="K74" s="206">
        <f t="shared" si="69"/>
        <v>0</v>
      </c>
      <c r="L74" s="206">
        <f t="shared" si="70"/>
        <v>0</v>
      </c>
      <c r="M74" s="206">
        <f t="shared" si="73"/>
        <v>0</v>
      </c>
      <c r="N74" s="206">
        <f t="shared" si="74"/>
        <v>0</v>
      </c>
      <c r="O74" s="364" t="str">
        <f t="shared" si="77"/>
        <v>0%</v>
      </c>
      <c r="P74" s="213">
        <f t="shared" si="71"/>
        <v>0</v>
      </c>
      <c r="Q74" s="92">
        <f t="shared" si="71"/>
        <v>0</v>
      </c>
      <c r="R74" s="92">
        <f t="shared" si="71"/>
        <v>0</v>
      </c>
      <c r="S74" s="92">
        <f t="shared" si="71"/>
        <v>0</v>
      </c>
      <c r="T74" s="92">
        <f t="shared" si="71"/>
        <v>0</v>
      </c>
      <c r="U74" s="92"/>
      <c r="AA74" s="154"/>
    </row>
    <row r="75" spans="1:27" x14ac:dyDescent="0.15">
      <c r="A75" s="65" t="s">
        <v>37</v>
      </c>
      <c r="B75" s="39">
        <f t="shared" si="61"/>
        <v>0.99954989473684208</v>
      </c>
      <c r="C75" s="39">
        <f t="shared" si="62"/>
        <v>0.99954989473684208</v>
      </c>
      <c r="D75" s="39">
        <f t="shared" si="63"/>
        <v>0.99954989473684208</v>
      </c>
      <c r="E75" s="39">
        <f t="shared" si="64"/>
        <v>0.99954989473684208</v>
      </c>
      <c r="F75" s="39">
        <f t="shared" si="65"/>
        <v>0.99954989473684208</v>
      </c>
      <c r="G75" s="207">
        <f t="shared" si="66"/>
        <v>0.99954989473684208</v>
      </c>
      <c r="H75" s="207">
        <f t="shared" si="72"/>
        <v>0.99954989473684208</v>
      </c>
      <c r="I75" s="207">
        <f t="shared" si="67"/>
        <v>0.99954989473684208</v>
      </c>
      <c r="J75" s="207">
        <f t="shared" si="68"/>
        <v>0.99954989473684208</v>
      </c>
      <c r="K75" s="207">
        <f t="shared" si="69"/>
        <v>0.99954989473684208</v>
      </c>
      <c r="L75" s="207">
        <f t="shared" si="70"/>
        <v>0.99954989473684208</v>
      </c>
      <c r="M75" s="207">
        <f t="shared" si="73"/>
        <v>0.99954989473684208</v>
      </c>
      <c r="N75" s="207">
        <f t="shared" si="74"/>
        <v>0.99954989473684208</v>
      </c>
      <c r="O75" s="366">
        <f>O76*99.96%</f>
        <v>0</v>
      </c>
      <c r="P75" s="225">
        <f t="shared" ref="P75:T93" si="78">IF(P$53=0,0%,SUMPRODUCT(($B$50:$O$50=P$50)*$B$53:$O$53*$B75:$O75)/P$53)</f>
        <v>0</v>
      </c>
      <c r="Q75" s="226">
        <f t="shared" si="78"/>
        <v>0.99954989473684219</v>
      </c>
      <c r="R75" s="226">
        <f t="shared" si="78"/>
        <v>0</v>
      </c>
      <c r="S75" s="226">
        <f t="shared" si="78"/>
        <v>0</v>
      </c>
      <c r="T75" s="226">
        <f t="shared" si="78"/>
        <v>0</v>
      </c>
      <c r="U75" s="226"/>
      <c r="AA75" s="154"/>
    </row>
    <row r="76" spans="1:27" x14ac:dyDescent="0.35">
      <c r="A76" s="40" t="s">
        <v>458</v>
      </c>
      <c r="B76" s="41">
        <f t="shared" si="61"/>
        <v>0.99994987468671681</v>
      </c>
      <c r="C76" s="41">
        <f t="shared" si="62"/>
        <v>0.99994987468671681</v>
      </c>
      <c r="D76" s="41">
        <f t="shared" si="63"/>
        <v>0.99994987468671681</v>
      </c>
      <c r="E76" s="41">
        <f t="shared" si="64"/>
        <v>0.99994987468671681</v>
      </c>
      <c r="F76" s="41">
        <f t="shared" si="65"/>
        <v>0.99994987468671681</v>
      </c>
      <c r="G76" s="208">
        <f t="shared" si="66"/>
        <v>0.99994987468671681</v>
      </c>
      <c r="H76" s="208">
        <f t="shared" si="72"/>
        <v>0.99994987468671681</v>
      </c>
      <c r="I76" s="208">
        <f t="shared" si="67"/>
        <v>0.99994987468671681</v>
      </c>
      <c r="J76" s="208">
        <f t="shared" si="68"/>
        <v>0.99994987468671681</v>
      </c>
      <c r="K76" s="208">
        <f t="shared" si="69"/>
        <v>0.99994987468671681</v>
      </c>
      <c r="L76" s="208">
        <f t="shared" si="70"/>
        <v>0.99994987468671681</v>
      </c>
      <c r="M76" s="208">
        <f t="shared" si="73"/>
        <v>0.99994987468671681</v>
      </c>
      <c r="N76" s="208">
        <f t="shared" si="74"/>
        <v>0.99994987468671681</v>
      </c>
      <c r="O76" s="364">
        <f t="shared" ref="O76:O83" si="79">_xlfn.IFNA(VLOOKUP(A76,$W$52:$Y$86,2,0),"0%")</f>
        <v>0</v>
      </c>
      <c r="P76" s="225">
        <f t="shared" si="78"/>
        <v>0</v>
      </c>
      <c r="Q76" s="226">
        <f t="shared" si="78"/>
        <v>0.99994987468671681</v>
      </c>
      <c r="R76" s="226">
        <f t="shared" si="78"/>
        <v>0</v>
      </c>
      <c r="S76" s="226">
        <f t="shared" si="78"/>
        <v>0</v>
      </c>
      <c r="T76" s="226">
        <f t="shared" si="78"/>
        <v>0</v>
      </c>
      <c r="U76" s="226"/>
      <c r="AA76" s="154"/>
    </row>
    <row r="77" spans="1:27" x14ac:dyDescent="0.15">
      <c r="A77" s="42" t="s">
        <v>52</v>
      </c>
      <c r="B77" s="53">
        <f t="shared" si="61"/>
        <v>0</v>
      </c>
      <c r="C77" s="53">
        <f t="shared" si="62"/>
        <v>0</v>
      </c>
      <c r="D77" s="53">
        <f t="shared" si="63"/>
        <v>0</v>
      </c>
      <c r="E77" s="53">
        <f t="shared" si="64"/>
        <v>0</v>
      </c>
      <c r="F77" s="53">
        <f t="shared" si="65"/>
        <v>0</v>
      </c>
      <c r="G77" s="204">
        <f t="shared" si="66"/>
        <v>0</v>
      </c>
      <c r="H77" s="204">
        <f t="shared" si="72"/>
        <v>0</v>
      </c>
      <c r="I77" s="204">
        <f t="shared" si="67"/>
        <v>0</v>
      </c>
      <c r="J77" s="204">
        <f t="shared" si="68"/>
        <v>0</v>
      </c>
      <c r="K77" s="204">
        <f t="shared" si="69"/>
        <v>0</v>
      </c>
      <c r="L77" s="204">
        <f t="shared" si="70"/>
        <v>0</v>
      </c>
      <c r="M77" s="204">
        <f t="shared" si="73"/>
        <v>0</v>
      </c>
      <c r="N77" s="204">
        <f t="shared" si="74"/>
        <v>0</v>
      </c>
      <c r="O77" s="364" t="str">
        <f t="shared" si="79"/>
        <v>0%</v>
      </c>
      <c r="P77" s="213">
        <f t="shared" si="78"/>
        <v>0</v>
      </c>
      <c r="Q77" s="92">
        <f t="shared" si="78"/>
        <v>0</v>
      </c>
      <c r="R77" s="92">
        <f t="shared" si="78"/>
        <v>0</v>
      </c>
      <c r="S77" s="92">
        <f t="shared" si="78"/>
        <v>0</v>
      </c>
      <c r="T77" s="92">
        <f t="shared" si="78"/>
        <v>0</v>
      </c>
      <c r="U77" s="92"/>
      <c r="AA77" s="154"/>
    </row>
    <row r="78" spans="1:27" x14ac:dyDescent="0.15">
      <c r="A78" s="42" t="s">
        <v>545</v>
      </c>
      <c r="B78" s="53">
        <f t="shared" si="61"/>
        <v>0</v>
      </c>
      <c r="C78" s="53">
        <f t="shared" si="62"/>
        <v>0</v>
      </c>
      <c r="D78" s="53">
        <f t="shared" si="63"/>
        <v>0</v>
      </c>
      <c r="E78" s="53">
        <f t="shared" si="64"/>
        <v>0</v>
      </c>
      <c r="F78" s="53">
        <f t="shared" si="65"/>
        <v>0</v>
      </c>
      <c r="G78" s="204">
        <f t="shared" si="66"/>
        <v>0</v>
      </c>
      <c r="H78" s="204">
        <f t="shared" si="72"/>
        <v>0</v>
      </c>
      <c r="I78" s="204">
        <f t="shared" si="67"/>
        <v>0</v>
      </c>
      <c r="J78" s="204">
        <f t="shared" si="68"/>
        <v>0</v>
      </c>
      <c r="K78" s="204">
        <f t="shared" si="69"/>
        <v>0</v>
      </c>
      <c r="L78" s="204">
        <f t="shared" si="70"/>
        <v>0</v>
      </c>
      <c r="M78" s="204">
        <f t="shared" si="73"/>
        <v>0</v>
      </c>
      <c r="N78" s="204">
        <f t="shared" si="74"/>
        <v>0</v>
      </c>
      <c r="O78" s="364" t="str">
        <f t="shared" si="79"/>
        <v>0%</v>
      </c>
      <c r="P78" s="213">
        <f t="shared" si="78"/>
        <v>0</v>
      </c>
      <c r="Q78" s="92">
        <f t="shared" si="78"/>
        <v>0</v>
      </c>
      <c r="R78" s="92">
        <f t="shared" si="78"/>
        <v>0</v>
      </c>
      <c r="S78" s="92">
        <f t="shared" si="78"/>
        <v>0</v>
      </c>
      <c r="T78" s="92">
        <f t="shared" si="78"/>
        <v>0</v>
      </c>
      <c r="U78" s="92"/>
      <c r="AA78" s="154"/>
    </row>
    <row r="79" spans="1:27" x14ac:dyDescent="0.15">
      <c r="A79" s="42" t="s">
        <v>544</v>
      </c>
      <c r="B79" s="53">
        <f t="shared" si="61"/>
        <v>2.5062656641604011E-5</v>
      </c>
      <c r="C79" s="53">
        <f t="shared" si="62"/>
        <v>2.5062656641604011E-5</v>
      </c>
      <c r="D79" s="53">
        <f t="shared" si="63"/>
        <v>2.5062656641604011E-5</v>
      </c>
      <c r="E79" s="53">
        <f t="shared" si="64"/>
        <v>2.5062656641604011E-5</v>
      </c>
      <c r="F79" s="53">
        <f t="shared" si="65"/>
        <v>2.5062656641604011E-5</v>
      </c>
      <c r="G79" s="204">
        <f t="shared" si="66"/>
        <v>2.5062656641604011E-5</v>
      </c>
      <c r="H79" s="204">
        <f t="shared" si="72"/>
        <v>2.5062656641604011E-5</v>
      </c>
      <c r="I79" s="204">
        <f t="shared" si="67"/>
        <v>2.5062656641604011E-5</v>
      </c>
      <c r="J79" s="204">
        <f t="shared" si="68"/>
        <v>2.5062656641604011E-5</v>
      </c>
      <c r="K79" s="204">
        <f t="shared" si="69"/>
        <v>2.5062656641604011E-5</v>
      </c>
      <c r="L79" s="204">
        <f t="shared" si="70"/>
        <v>2.5062656641604011E-5</v>
      </c>
      <c r="M79" s="204">
        <f t="shared" si="73"/>
        <v>2.5062656641604011E-5</v>
      </c>
      <c r="N79" s="204">
        <f t="shared" si="74"/>
        <v>2.5062656641604011E-5</v>
      </c>
      <c r="O79" s="364" t="str">
        <f t="shared" si="79"/>
        <v>0%</v>
      </c>
      <c r="P79" s="213">
        <f t="shared" si="78"/>
        <v>0</v>
      </c>
      <c r="Q79" s="92">
        <f t="shared" si="78"/>
        <v>2.5062656641604011E-5</v>
      </c>
      <c r="R79" s="92">
        <f t="shared" si="78"/>
        <v>0</v>
      </c>
      <c r="S79" s="92">
        <f t="shared" si="78"/>
        <v>0</v>
      </c>
      <c r="T79" s="92">
        <f t="shared" si="78"/>
        <v>0</v>
      </c>
      <c r="U79" s="92"/>
      <c r="AA79" s="154"/>
    </row>
    <row r="80" spans="1:27" x14ac:dyDescent="0.15">
      <c r="A80" s="42" t="s">
        <v>53</v>
      </c>
      <c r="B80" s="53">
        <f t="shared" si="61"/>
        <v>0</v>
      </c>
      <c r="C80" s="53">
        <f t="shared" si="62"/>
        <v>0</v>
      </c>
      <c r="D80" s="53">
        <f t="shared" si="63"/>
        <v>0</v>
      </c>
      <c r="E80" s="53">
        <f t="shared" si="64"/>
        <v>0</v>
      </c>
      <c r="F80" s="53">
        <f t="shared" si="65"/>
        <v>0</v>
      </c>
      <c r="G80" s="204">
        <f t="shared" si="66"/>
        <v>0</v>
      </c>
      <c r="H80" s="204">
        <f t="shared" si="72"/>
        <v>0</v>
      </c>
      <c r="I80" s="204">
        <f t="shared" si="67"/>
        <v>0</v>
      </c>
      <c r="J80" s="204">
        <f t="shared" si="68"/>
        <v>0</v>
      </c>
      <c r="K80" s="204">
        <f t="shared" si="69"/>
        <v>0</v>
      </c>
      <c r="L80" s="204">
        <f t="shared" si="70"/>
        <v>0</v>
      </c>
      <c r="M80" s="204">
        <f t="shared" si="73"/>
        <v>0</v>
      </c>
      <c r="N80" s="204">
        <f t="shared" si="74"/>
        <v>0</v>
      </c>
      <c r="O80" s="364" t="str">
        <f t="shared" si="79"/>
        <v>0%</v>
      </c>
      <c r="P80" s="213">
        <f t="shared" si="78"/>
        <v>0</v>
      </c>
      <c r="Q80" s="92">
        <f t="shared" si="78"/>
        <v>0</v>
      </c>
      <c r="R80" s="92">
        <f t="shared" si="78"/>
        <v>0</v>
      </c>
      <c r="S80" s="92">
        <f t="shared" si="78"/>
        <v>0</v>
      </c>
      <c r="T80" s="92">
        <f t="shared" si="78"/>
        <v>0</v>
      </c>
      <c r="U80" s="92"/>
      <c r="AA80" s="154"/>
    </row>
    <row r="81" spans="1:27" x14ac:dyDescent="0.15">
      <c r="A81" s="42" t="s">
        <v>54</v>
      </c>
      <c r="B81" s="53">
        <f t="shared" si="61"/>
        <v>2.5062656641604011E-5</v>
      </c>
      <c r="C81" s="53">
        <f t="shared" si="62"/>
        <v>2.5062656641604011E-5</v>
      </c>
      <c r="D81" s="53">
        <f t="shared" si="63"/>
        <v>2.5062656641604011E-5</v>
      </c>
      <c r="E81" s="53">
        <f t="shared" si="64"/>
        <v>2.5062656641604011E-5</v>
      </c>
      <c r="F81" s="53">
        <f t="shared" si="65"/>
        <v>2.5062656641604011E-5</v>
      </c>
      <c r="G81" s="204">
        <f t="shared" si="66"/>
        <v>2.5062656641604011E-5</v>
      </c>
      <c r="H81" s="204">
        <f t="shared" si="72"/>
        <v>2.5062656641604011E-5</v>
      </c>
      <c r="I81" s="204">
        <f t="shared" si="67"/>
        <v>2.5062656641604011E-5</v>
      </c>
      <c r="J81" s="204">
        <f t="shared" si="68"/>
        <v>2.5062656641604011E-5</v>
      </c>
      <c r="K81" s="204">
        <f t="shared" si="69"/>
        <v>2.5062656641604011E-5</v>
      </c>
      <c r="L81" s="204">
        <f t="shared" si="70"/>
        <v>2.5062656641604011E-5</v>
      </c>
      <c r="M81" s="204">
        <f t="shared" si="73"/>
        <v>2.5062656641604011E-5</v>
      </c>
      <c r="N81" s="204">
        <f t="shared" si="74"/>
        <v>2.5062656641604011E-5</v>
      </c>
      <c r="O81" s="364" t="str">
        <f t="shared" si="79"/>
        <v>0%</v>
      </c>
      <c r="P81" s="213">
        <f t="shared" si="78"/>
        <v>0</v>
      </c>
      <c r="Q81" s="92">
        <f t="shared" si="78"/>
        <v>2.5062656641604011E-5</v>
      </c>
      <c r="R81" s="92">
        <f t="shared" si="78"/>
        <v>0</v>
      </c>
      <c r="S81" s="92">
        <f t="shared" si="78"/>
        <v>0</v>
      </c>
      <c r="T81" s="92">
        <f t="shared" si="78"/>
        <v>0</v>
      </c>
      <c r="U81" s="92"/>
      <c r="AA81" s="154"/>
    </row>
    <row r="82" spans="1:27" x14ac:dyDescent="0.15">
      <c r="A82" s="72" t="s">
        <v>38</v>
      </c>
      <c r="B82" s="61">
        <f t="shared" si="61"/>
        <v>0</v>
      </c>
      <c r="C82" s="61">
        <f t="shared" si="62"/>
        <v>0</v>
      </c>
      <c r="D82" s="61">
        <f t="shared" si="63"/>
        <v>0</v>
      </c>
      <c r="E82" s="61">
        <f t="shared" si="64"/>
        <v>0</v>
      </c>
      <c r="F82" s="61">
        <f t="shared" si="65"/>
        <v>0</v>
      </c>
      <c r="G82" s="205">
        <f t="shared" si="66"/>
        <v>0</v>
      </c>
      <c r="H82" s="205">
        <f t="shared" si="72"/>
        <v>0</v>
      </c>
      <c r="I82" s="205">
        <f t="shared" si="67"/>
        <v>0</v>
      </c>
      <c r="J82" s="205">
        <f t="shared" si="68"/>
        <v>0</v>
      </c>
      <c r="K82" s="205">
        <f t="shared" si="69"/>
        <v>0</v>
      </c>
      <c r="L82" s="205">
        <f t="shared" si="70"/>
        <v>0</v>
      </c>
      <c r="M82" s="205">
        <f t="shared" si="73"/>
        <v>0</v>
      </c>
      <c r="N82" s="205">
        <f t="shared" si="74"/>
        <v>0</v>
      </c>
      <c r="O82" s="364" t="str">
        <f t="shared" si="79"/>
        <v>0%</v>
      </c>
      <c r="P82" s="213">
        <f t="shared" si="78"/>
        <v>0</v>
      </c>
      <c r="Q82" s="92">
        <f t="shared" si="78"/>
        <v>0</v>
      </c>
      <c r="R82" s="92">
        <f t="shared" si="78"/>
        <v>0</v>
      </c>
      <c r="S82" s="92">
        <f t="shared" si="78"/>
        <v>0</v>
      </c>
      <c r="T82" s="92">
        <f t="shared" si="78"/>
        <v>0</v>
      </c>
      <c r="U82" s="92"/>
      <c r="AA82" s="154"/>
    </row>
    <row r="83" spans="1:27" x14ac:dyDescent="0.15">
      <c r="A83" s="76" t="s">
        <v>28</v>
      </c>
      <c r="B83" s="93">
        <f t="shared" si="61"/>
        <v>0</v>
      </c>
      <c r="C83" s="93">
        <f t="shared" si="62"/>
        <v>0</v>
      </c>
      <c r="D83" s="93">
        <f t="shared" si="63"/>
        <v>0</v>
      </c>
      <c r="E83" s="93">
        <f t="shared" si="64"/>
        <v>0</v>
      </c>
      <c r="F83" s="93">
        <f t="shared" si="65"/>
        <v>0</v>
      </c>
      <c r="G83" s="206">
        <f t="shared" si="66"/>
        <v>0</v>
      </c>
      <c r="H83" s="206">
        <f t="shared" si="72"/>
        <v>0</v>
      </c>
      <c r="I83" s="206">
        <f t="shared" si="67"/>
        <v>0</v>
      </c>
      <c r="J83" s="206">
        <f t="shared" si="68"/>
        <v>0</v>
      </c>
      <c r="K83" s="206">
        <f t="shared" si="69"/>
        <v>0</v>
      </c>
      <c r="L83" s="206">
        <f t="shared" si="70"/>
        <v>0</v>
      </c>
      <c r="M83" s="206">
        <f t="shared" si="73"/>
        <v>0</v>
      </c>
      <c r="N83" s="206">
        <f t="shared" si="74"/>
        <v>0</v>
      </c>
      <c r="O83" s="364" t="str">
        <f t="shared" si="79"/>
        <v>0%</v>
      </c>
      <c r="P83" s="213">
        <f t="shared" si="78"/>
        <v>0</v>
      </c>
      <c r="Q83" s="92">
        <f t="shared" si="78"/>
        <v>0</v>
      </c>
      <c r="R83" s="92">
        <f t="shared" si="78"/>
        <v>0</v>
      </c>
      <c r="S83" s="92">
        <f t="shared" si="78"/>
        <v>0</v>
      </c>
      <c r="T83" s="92">
        <f t="shared" si="78"/>
        <v>0</v>
      </c>
      <c r="U83" s="92"/>
      <c r="AA83" s="154"/>
    </row>
    <row r="84" spans="1:27" x14ac:dyDescent="0.15">
      <c r="A84" s="65" t="s">
        <v>36</v>
      </c>
      <c r="B84" s="39">
        <f t="shared" si="61"/>
        <v>0.99892230576441099</v>
      </c>
      <c r="C84" s="39">
        <f t="shared" si="62"/>
        <v>0.99892230576441099</v>
      </c>
      <c r="D84" s="39">
        <f t="shared" si="63"/>
        <v>0.99892230576441099</v>
      </c>
      <c r="E84" s="39">
        <f t="shared" si="64"/>
        <v>0.99892230576441099</v>
      </c>
      <c r="F84" s="39">
        <f t="shared" si="65"/>
        <v>0.99892230576441099</v>
      </c>
      <c r="G84" s="207">
        <f t="shared" si="66"/>
        <v>0.99892230576441099</v>
      </c>
      <c r="H84" s="207">
        <f t="shared" si="72"/>
        <v>0.99892230576441099</v>
      </c>
      <c r="I84" s="207">
        <f t="shared" si="67"/>
        <v>0.99892230576441099</v>
      </c>
      <c r="J84" s="207">
        <f t="shared" si="68"/>
        <v>0.99892230576441099</v>
      </c>
      <c r="K84" s="207">
        <f t="shared" si="69"/>
        <v>0.99892230576441099</v>
      </c>
      <c r="L84" s="207">
        <f t="shared" si="70"/>
        <v>0.99892230576441099</v>
      </c>
      <c r="M84" s="207">
        <f t="shared" si="73"/>
        <v>0.99892230576441099</v>
      </c>
      <c r="N84" s="207">
        <f t="shared" si="74"/>
        <v>0.99892230576441099</v>
      </c>
      <c r="O84" s="364">
        <f>O85</f>
        <v>0</v>
      </c>
      <c r="P84" s="225">
        <f t="shared" si="78"/>
        <v>0</v>
      </c>
      <c r="Q84" s="226">
        <f t="shared" si="78"/>
        <v>0.99892230576441099</v>
      </c>
      <c r="R84" s="226">
        <f t="shared" si="78"/>
        <v>0</v>
      </c>
      <c r="S84" s="226">
        <f t="shared" si="78"/>
        <v>0</v>
      </c>
      <c r="T84" s="226">
        <f t="shared" si="78"/>
        <v>0</v>
      </c>
      <c r="U84" s="226"/>
      <c r="AA84" s="154"/>
    </row>
    <row r="85" spans="1:27" x14ac:dyDescent="0.35">
      <c r="A85" s="40" t="s">
        <v>460</v>
      </c>
      <c r="B85" s="41">
        <f t="shared" si="61"/>
        <v>0.99892230576441099</v>
      </c>
      <c r="C85" s="41">
        <f t="shared" si="62"/>
        <v>0.99892230576441099</v>
      </c>
      <c r="D85" s="41">
        <f t="shared" si="63"/>
        <v>0.99892230576441099</v>
      </c>
      <c r="E85" s="41">
        <f t="shared" si="64"/>
        <v>0.99892230576441099</v>
      </c>
      <c r="F85" s="41">
        <f t="shared" si="65"/>
        <v>0.99892230576441099</v>
      </c>
      <c r="G85" s="208">
        <f t="shared" si="66"/>
        <v>0.99892230576441099</v>
      </c>
      <c r="H85" s="208">
        <f t="shared" si="72"/>
        <v>0.99892230576441099</v>
      </c>
      <c r="I85" s="208">
        <f t="shared" si="67"/>
        <v>0.99892230576441099</v>
      </c>
      <c r="J85" s="208">
        <f t="shared" si="68"/>
        <v>0.99892230576441099</v>
      </c>
      <c r="K85" s="208">
        <f t="shared" si="69"/>
        <v>0.99892230576441099</v>
      </c>
      <c r="L85" s="208">
        <f t="shared" si="70"/>
        <v>0.99892230576441099</v>
      </c>
      <c r="M85" s="208">
        <f t="shared" si="73"/>
        <v>0.99892230576441099</v>
      </c>
      <c r="N85" s="208">
        <f t="shared" si="74"/>
        <v>0.99892230576441099</v>
      </c>
      <c r="O85" s="364">
        <f t="shared" ref="O85:O93" si="80">_xlfn.IFNA(VLOOKUP(A85,$W$52:$Y$86,2,0),"0%")</f>
        <v>0</v>
      </c>
      <c r="P85" s="225">
        <f t="shared" si="78"/>
        <v>0</v>
      </c>
      <c r="Q85" s="226">
        <f t="shared" si="78"/>
        <v>0.99892230576441099</v>
      </c>
      <c r="R85" s="226">
        <f t="shared" si="78"/>
        <v>0</v>
      </c>
      <c r="S85" s="226">
        <f t="shared" si="78"/>
        <v>0</v>
      </c>
      <c r="T85" s="226">
        <f t="shared" si="78"/>
        <v>0</v>
      </c>
      <c r="U85" s="226"/>
      <c r="AA85" s="154"/>
    </row>
    <row r="86" spans="1:27" x14ac:dyDescent="0.15">
      <c r="A86" s="42" t="s">
        <v>55</v>
      </c>
      <c r="B86" s="53">
        <f t="shared" si="61"/>
        <v>4.0100250626566418E-4</v>
      </c>
      <c r="C86" s="53">
        <f t="shared" si="62"/>
        <v>4.0100250626566418E-4</v>
      </c>
      <c r="D86" s="53">
        <f t="shared" si="63"/>
        <v>4.0100250626566418E-4</v>
      </c>
      <c r="E86" s="53">
        <f t="shared" si="64"/>
        <v>4.0100250626566418E-4</v>
      </c>
      <c r="F86" s="53">
        <f t="shared" si="65"/>
        <v>4.0100250626566418E-4</v>
      </c>
      <c r="G86" s="204">
        <f t="shared" si="66"/>
        <v>4.0100250626566418E-4</v>
      </c>
      <c r="H86" s="204">
        <f t="shared" si="72"/>
        <v>4.0100250626566418E-4</v>
      </c>
      <c r="I86" s="204">
        <f t="shared" si="67"/>
        <v>4.0100250626566418E-4</v>
      </c>
      <c r="J86" s="204">
        <f t="shared" si="68"/>
        <v>4.0100250626566418E-4</v>
      </c>
      <c r="K86" s="204">
        <f t="shared" si="69"/>
        <v>4.0100250626566418E-4</v>
      </c>
      <c r="L86" s="204">
        <f t="shared" si="70"/>
        <v>4.0100250626566418E-4</v>
      </c>
      <c r="M86" s="204">
        <f t="shared" si="73"/>
        <v>4.0100250626566418E-4</v>
      </c>
      <c r="N86" s="204">
        <f t="shared" si="74"/>
        <v>4.0100250626566418E-4</v>
      </c>
      <c r="O86" s="364" t="str">
        <f t="shared" si="80"/>
        <v>0%</v>
      </c>
      <c r="P86" s="213">
        <f t="shared" si="78"/>
        <v>0</v>
      </c>
      <c r="Q86" s="92">
        <f t="shared" si="78"/>
        <v>4.0100250626566418E-4</v>
      </c>
      <c r="R86" s="92">
        <f t="shared" si="78"/>
        <v>0</v>
      </c>
      <c r="S86" s="92">
        <f t="shared" si="78"/>
        <v>0</v>
      </c>
      <c r="T86" s="92">
        <f t="shared" si="78"/>
        <v>0</v>
      </c>
      <c r="U86" s="92"/>
      <c r="AA86" s="154"/>
    </row>
    <row r="87" spans="1:27" x14ac:dyDescent="0.15">
      <c r="A87" s="42" t="s">
        <v>56</v>
      </c>
      <c r="B87" s="53">
        <f t="shared" si="61"/>
        <v>0</v>
      </c>
      <c r="C87" s="53">
        <f t="shared" si="62"/>
        <v>0</v>
      </c>
      <c r="D87" s="53">
        <f t="shared" si="63"/>
        <v>0</v>
      </c>
      <c r="E87" s="53">
        <f t="shared" si="64"/>
        <v>0</v>
      </c>
      <c r="F87" s="53">
        <f t="shared" si="65"/>
        <v>0</v>
      </c>
      <c r="G87" s="204">
        <f t="shared" si="66"/>
        <v>0</v>
      </c>
      <c r="H87" s="204">
        <f t="shared" si="72"/>
        <v>0</v>
      </c>
      <c r="I87" s="204">
        <f t="shared" si="67"/>
        <v>0</v>
      </c>
      <c r="J87" s="204">
        <f t="shared" si="68"/>
        <v>0</v>
      </c>
      <c r="K87" s="204">
        <f t="shared" si="69"/>
        <v>0</v>
      </c>
      <c r="L87" s="204">
        <f t="shared" si="70"/>
        <v>0</v>
      </c>
      <c r="M87" s="204">
        <f t="shared" si="73"/>
        <v>0</v>
      </c>
      <c r="N87" s="204">
        <f t="shared" si="74"/>
        <v>0</v>
      </c>
      <c r="O87" s="364" t="str">
        <f t="shared" si="80"/>
        <v>0%</v>
      </c>
      <c r="P87" s="213">
        <f t="shared" si="78"/>
        <v>0</v>
      </c>
      <c r="Q87" s="92">
        <f t="shared" si="78"/>
        <v>0</v>
      </c>
      <c r="R87" s="92">
        <f t="shared" si="78"/>
        <v>0</v>
      </c>
      <c r="S87" s="92">
        <f t="shared" si="78"/>
        <v>0</v>
      </c>
      <c r="T87" s="92">
        <f t="shared" si="78"/>
        <v>0</v>
      </c>
      <c r="U87" s="92"/>
      <c r="AA87" s="154"/>
    </row>
    <row r="88" spans="1:27" x14ac:dyDescent="0.15">
      <c r="A88" s="42" t="s">
        <v>57</v>
      </c>
      <c r="B88" s="53">
        <f t="shared" si="61"/>
        <v>0</v>
      </c>
      <c r="C88" s="53">
        <f t="shared" si="62"/>
        <v>0</v>
      </c>
      <c r="D88" s="53">
        <f t="shared" si="63"/>
        <v>0</v>
      </c>
      <c r="E88" s="53">
        <f t="shared" si="64"/>
        <v>0</v>
      </c>
      <c r="F88" s="53">
        <f t="shared" si="65"/>
        <v>0</v>
      </c>
      <c r="G88" s="204">
        <f t="shared" si="66"/>
        <v>0</v>
      </c>
      <c r="H88" s="204">
        <f t="shared" si="72"/>
        <v>0</v>
      </c>
      <c r="I88" s="204">
        <f t="shared" si="67"/>
        <v>0</v>
      </c>
      <c r="J88" s="204">
        <f t="shared" si="68"/>
        <v>0</v>
      </c>
      <c r="K88" s="204">
        <f t="shared" si="69"/>
        <v>0</v>
      </c>
      <c r="L88" s="204">
        <f t="shared" si="70"/>
        <v>0</v>
      </c>
      <c r="M88" s="204">
        <f t="shared" si="73"/>
        <v>0</v>
      </c>
      <c r="N88" s="204">
        <f t="shared" si="74"/>
        <v>0</v>
      </c>
      <c r="O88" s="364" t="str">
        <f t="shared" si="80"/>
        <v>0%</v>
      </c>
      <c r="P88" s="213">
        <f t="shared" si="78"/>
        <v>0</v>
      </c>
      <c r="Q88" s="92">
        <f t="shared" si="78"/>
        <v>0</v>
      </c>
      <c r="R88" s="92">
        <f t="shared" si="78"/>
        <v>0</v>
      </c>
      <c r="S88" s="92">
        <f t="shared" si="78"/>
        <v>0</v>
      </c>
      <c r="T88" s="92">
        <f t="shared" si="78"/>
        <v>0</v>
      </c>
      <c r="U88" s="92"/>
      <c r="AA88" s="154"/>
    </row>
    <row r="89" spans="1:27" x14ac:dyDescent="0.15">
      <c r="A89" s="42" t="s">
        <v>58</v>
      </c>
      <c r="B89" s="53">
        <f t="shared" si="61"/>
        <v>6.7669172932330822E-4</v>
      </c>
      <c r="C89" s="53">
        <f t="shared" si="62"/>
        <v>6.7669172932330822E-4</v>
      </c>
      <c r="D89" s="53">
        <f t="shared" si="63"/>
        <v>6.7669172932330822E-4</v>
      </c>
      <c r="E89" s="53">
        <f t="shared" si="64"/>
        <v>6.7669172932330822E-4</v>
      </c>
      <c r="F89" s="53">
        <f t="shared" si="65"/>
        <v>6.7669172932330822E-4</v>
      </c>
      <c r="G89" s="204">
        <f t="shared" si="66"/>
        <v>6.7669172932330822E-4</v>
      </c>
      <c r="H89" s="204">
        <f t="shared" si="72"/>
        <v>6.7669172932330822E-4</v>
      </c>
      <c r="I89" s="204">
        <f t="shared" si="67"/>
        <v>6.7669172932330822E-4</v>
      </c>
      <c r="J89" s="204">
        <f t="shared" si="68"/>
        <v>6.7669172932330822E-4</v>
      </c>
      <c r="K89" s="204">
        <f t="shared" si="69"/>
        <v>6.7669172932330822E-4</v>
      </c>
      <c r="L89" s="204">
        <f t="shared" si="70"/>
        <v>6.7669172932330822E-4</v>
      </c>
      <c r="M89" s="204">
        <f t="shared" si="73"/>
        <v>6.7669172932330822E-4</v>
      </c>
      <c r="N89" s="204">
        <f t="shared" si="74"/>
        <v>6.7669172932330822E-4</v>
      </c>
      <c r="O89" s="364" t="str">
        <f t="shared" si="80"/>
        <v>0%</v>
      </c>
      <c r="P89" s="213">
        <f t="shared" si="78"/>
        <v>0</v>
      </c>
      <c r="Q89" s="92">
        <f t="shared" si="78"/>
        <v>6.7669172932330822E-4</v>
      </c>
      <c r="R89" s="92">
        <f t="shared" si="78"/>
        <v>0</v>
      </c>
      <c r="S89" s="92">
        <f t="shared" si="78"/>
        <v>0</v>
      </c>
      <c r="T89" s="92">
        <f t="shared" si="78"/>
        <v>0</v>
      </c>
      <c r="U89" s="92"/>
      <c r="AA89" s="154"/>
    </row>
    <row r="90" spans="1:27" x14ac:dyDescent="0.15">
      <c r="A90" s="72" t="s">
        <v>39</v>
      </c>
      <c r="B90" s="61">
        <f t="shared" si="61"/>
        <v>0</v>
      </c>
      <c r="C90" s="61">
        <f t="shared" si="62"/>
        <v>0</v>
      </c>
      <c r="D90" s="61">
        <f t="shared" si="63"/>
        <v>0</v>
      </c>
      <c r="E90" s="61">
        <f t="shared" si="64"/>
        <v>0</v>
      </c>
      <c r="F90" s="61">
        <f t="shared" si="65"/>
        <v>0</v>
      </c>
      <c r="G90" s="205">
        <f t="shared" si="66"/>
        <v>0</v>
      </c>
      <c r="H90" s="205">
        <f t="shared" si="72"/>
        <v>0</v>
      </c>
      <c r="I90" s="205">
        <f t="shared" si="67"/>
        <v>0</v>
      </c>
      <c r="J90" s="205">
        <f t="shared" si="68"/>
        <v>0</v>
      </c>
      <c r="K90" s="205">
        <f t="shared" si="69"/>
        <v>0</v>
      </c>
      <c r="L90" s="205">
        <f t="shared" si="70"/>
        <v>0</v>
      </c>
      <c r="M90" s="205">
        <f t="shared" si="73"/>
        <v>0</v>
      </c>
      <c r="N90" s="205">
        <f t="shared" si="74"/>
        <v>0</v>
      </c>
      <c r="O90" s="364" t="str">
        <f t="shared" si="80"/>
        <v>0%</v>
      </c>
      <c r="P90" s="213">
        <f t="shared" si="78"/>
        <v>0</v>
      </c>
      <c r="Q90" s="92">
        <f t="shared" si="78"/>
        <v>0</v>
      </c>
      <c r="R90" s="92">
        <f t="shared" si="78"/>
        <v>0</v>
      </c>
      <c r="S90" s="92">
        <f t="shared" si="78"/>
        <v>0</v>
      </c>
      <c r="T90" s="92">
        <f t="shared" si="78"/>
        <v>0</v>
      </c>
      <c r="U90" s="92"/>
      <c r="AA90" s="154"/>
    </row>
    <row r="91" spans="1:27" x14ac:dyDescent="0.15">
      <c r="A91" s="76" t="s">
        <v>28</v>
      </c>
      <c r="B91" s="93">
        <f t="shared" si="61"/>
        <v>0</v>
      </c>
      <c r="C91" s="93">
        <f t="shared" si="62"/>
        <v>0</v>
      </c>
      <c r="D91" s="93">
        <f t="shared" si="63"/>
        <v>0</v>
      </c>
      <c r="E91" s="93">
        <f t="shared" si="64"/>
        <v>0</v>
      </c>
      <c r="F91" s="93">
        <f t="shared" si="65"/>
        <v>0</v>
      </c>
      <c r="G91" s="206">
        <f t="shared" si="66"/>
        <v>0</v>
      </c>
      <c r="H91" s="206">
        <f t="shared" si="72"/>
        <v>0</v>
      </c>
      <c r="I91" s="206">
        <f t="shared" si="67"/>
        <v>0</v>
      </c>
      <c r="J91" s="206">
        <f t="shared" si="68"/>
        <v>0</v>
      </c>
      <c r="K91" s="206">
        <f t="shared" si="69"/>
        <v>0</v>
      </c>
      <c r="L91" s="206">
        <f t="shared" si="70"/>
        <v>0</v>
      </c>
      <c r="M91" s="206">
        <f t="shared" si="73"/>
        <v>0</v>
      </c>
      <c r="N91" s="206">
        <f t="shared" si="74"/>
        <v>0</v>
      </c>
      <c r="O91" s="364" t="str">
        <f t="shared" si="80"/>
        <v>0%</v>
      </c>
      <c r="P91" s="213">
        <f t="shared" si="78"/>
        <v>0</v>
      </c>
      <c r="Q91" s="92">
        <f t="shared" si="78"/>
        <v>0</v>
      </c>
      <c r="R91" s="92">
        <f t="shared" si="78"/>
        <v>0</v>
      </c>
      <c r="S91" s="92">
        <f t="shared" si="78"/>
        <v>0</v>
      </c>
      <c r="T91" s="92">
        <f t="shared" si="78"/>
        <v>0</v>
      </c>
      <c r="U91" s="92"/>
      <c r="AA91" s="154"/>
    </row>
    <row r="92" spans="1:27" x14ac:dyDescent="0.15">
      <c r="A92" s="81" t="s">
        <v>478</v>
      </c>
      <c r="B92" s="8">
        <f>F46</f>
        <v>0</v>
      </c>
      <c r="C92" s="8">
        <f>K46</f>
        <v>0</v>
      </c>
      <c r="D92" s="8">
        <f>P46</f>
        <v>0</v>
      </c>
      <c r="E92" s="8">
        <f>U46</f>
        <v>0</v>
      </c>
      <c r="F92" s="8">
        <f>Z46</f>
        <v>0</v>
      </c>
      <c r="G92" s="201">
        <f>AE46</f>
        <v>0</v>
      </c>
      <c r="H92" s="201">
        <f t="shared" si="72"/>
        <v>0</v>
      </c>
      <c r="I92" s="201">
        <f t="shared" si="67"/>
        <v>0</v>
      </c>
      <c r="J92" s="201">
        <f t="shared" si="68"/>
        <v>0</v>
      </c>
      <c r="K92" s="201">
        <f t="shared" si="69"/>
        <v>0</v>
      </c>
      <c r="L92" s="201">
        <f t="shared" si="70"/>
        <v>0</v>
      </c>
      <c r="M92" s="201">
        <f t="shared" si="73"/>
        <v>0</v>
      </c>
      <c r="N92" s="201">
        <f t="shared" si="74"/>
        <v>0</v>
      </c>
      <c r="O92" s="364" t="str">
        <f t="shared" si="80"/>
        <v>0%</v>
      </c>
      <c r="P92" s="213">
        <f t="shared" si="78"/>
        <v>0</v>
      </c>
      <c r="Q92" s="92">
        <f t="shared" si="78"/>
        <v>0</v>
      </c>
      <c r="R92" s="92">
        <f t="shared" si="78"/>
        <v>0</v>
      </c>
      <c r="S92" s="92">
        <f t="shared" si="78"/>
        <v>0</v>
      </c>
      <c r="T92" s="92">
        <f t="shared" si="78"/>
        <v>0</v>
      </c>
      <c r="U92" s="92"/>
      <c r="AA92" s="154"/>
    </row>
    <row r="93" spans="1:27" x14ac:dyDescent="0.15">
      <c r="A93" s="81" t="s">
        <v>479</v>
      </c>
      <c r="B93" s="8">
        <f>G46</f>
        <v>0</v>
      </c>
      <c r="C93" s="8">
        <f>L46</f>
        <v>0</v>
      </c>
      <c r="D93" s="8">
        <f>Q46</f>
        <v>0</v>
      </c>
      <c r="E93" s="8">
        <f>V46</f>
        <v>0</v>
      </c>
      <c r="F93" s="8">
        <f>AA46</f>
        <v>0</v>
      </c>
      <c r="G93" s="201">
        <f>AF46</f>
        <v>0</v>
      </c>
      <c r="H93" s="201">
        <f t="shared" si="72"/>
        <v>0</v>
      </c>
      <c r="I93" s="201">
        <f t="shared" si="67"/>
        <v>0</v>
      </c>
      <c r="J93" s="201">
        <f t="shared" si="68"/>
        <v>0</v>
      </c>
      <c r="K93" s="201">
        <f t="shared" si="69"/>
        <v>0</v>
      </c>
      <c r="L93" s="201">
        <f t="shared" si="70"/>
        <v>0</v>
      </c>
      <c r="M93" s="201">
        <f t="shared" si="73"/>
        <v>0</v>
      </c>
      <c r="N93" s="201">
        <f t="shared" si="74"/>
        <v>0</v>
      </c>
      <c r="O93" s="364" t="str">
        <f t="shared" si="80"/>
        <v>0%</v>
      </c>
      <c r="P93" s="213">
        <f t="shared" si="78"/>
        <v>0</v>
      </c>
      <c r="Q93" s="92">
        <f t="shared" si="78"/>
        <v>0</v>
      </c>
      <c r="R93" s="92">
        <f t="shared" si="78"/>
        <v>0</v>
      </c>
      <c r="S93" s="92">
        <f t="shared" si="78"/>
        <v>0</v>
      </c>
      <c r="T93" s="92">
        <f t="shared" si="78"/>
        <v>0</v>
      </c>
      <c r="U93" s="92"/>
      <c r="AA93" s="154"/>
    </row>
  </sheetData>
  <mergeCells count="33">
    <mergeCell ref="O3:S3"/>
    <mergeCell ref="B2:C2"/>
    <mergeCell ref="D2:D3"/>
    <mergeCell ref="E2:M2"/>
    <mergeCell ref="E3:I3"/>
    <mergeCell ref="J3:N3"/>
    <mergeCell ref="AX3:BB3"/>
    <mergeCell ref="BC3:BG3"/>
    <mergeCell ref="BH3:BL3"/>
    <mergeCell ref="BM3:BQ3"/>
    <mergeCell ref="E4:I4"/>
    <mergeCell ref="J4:N4"/>
    <mergeCell ref="O4:S4"/>
    <mergeCell ref="T4:X4"/>
    <mergeCell ref="Y4:AC4"/>
    <mergeCell ref="AD4:AH4"/>
    <mergeCell ref="T3:X3"/>
    <mergeCell ref="Y3:AC3"/>
    <mergeCell ref="AD3:AH3"/>
    <mergeCell ref="AI3:AM3"/>
    <mergeCell ref="AN3:AR3"/>
    <mergeCell ref="AS3:AW3"/>
    <mergeCell ref="BM4:BQ4"/>
    <mergeCell ref="A48:K48"/>
    <mergeCell ref="A49:O49"/>
    <mergeCell ref="P49:U49"/>
    <mergeCell ref="W49:X49"/>
    <mergeCell ref="AI4:AM4"/>
    <mergeCell ref="AN4:AR4"/>
    <mergeCell ref="AS4:AW4"/>
    <mergeCell ref="AX4:BB4"/>
    <mergeCell ref="BC4:BG4"/>
    <mergeCell ref="BH4:BL4"/>
  </mergeCells>
  <phoneticPr fontId="2" type="noConversion"/>
  <conditionalFormatting sqref="H21:I21">
    <cfRule type="cellIs" dxfId="8968" priority="390" operator="lessThan">
      <formula>#REF!</formula>
    </cfRule>
  </conditionalFormatting>
  <conditionalFormatting sqref="H9:I9">
    <cfRule type="cellIs" dxfId="8967" priority="392" operator="lessThan">
      <formula>#REF!</formula>
    </cfRule>
    <cfRule type="cellIs" dxfId="8966" priority="393" operator="greaterThan">
      <formula>#REF!</formula>
    </cfRule>
  </conditionalFormatting>
  <conditionalFormatting sqref="H10:I10">
    <cfRule type="cellIs" dxfId="8965" priority="391" operator="lessThan">
      <formula>#REF!</formula>
    </cfRule>
  </conditionalFormatting>
  <conditionalFormatting sqref="H11:I11">
    <cfRule type="cellIs" dxfId="8964" priority="389" operator="lessThan">
      <formula>#REF!</formula>
    </cfRule>
  </conditionalFormatting>
  <conditionalFormatting sqref="H12:I12">
    <cfRule type="cellIs" dxfId="8963" priority="388" operator="lessThan">
      <formula>#REF!</formula>
    </cfRule>
  </conditionalFormatting>
  <conditionalFormatting sqref="O19 O13:O15">
    <cfRule type="cellIs" dxfId="8962" priority="387" operator="greaterThan">
      <formula>#REF!</formula>
    </cfRule>
  </conditionalFormatting>
  <conditionalFormatting sqref="H20:I20">
    <cfRule type="cellIs" dxfId="8961" priority="394" operator="lessThan">
      <formula>#REF!</formula>
    </cfRule>
    <cfRule type="cellIs" dxfId="8960" priority="395" operator="lessThan">
      <formula>#REF!</formula>
    </cfRule>
  </conditionalFormatting>
  <conditionalFormatting sqref="M21">
    <cfRule type="cellIs" dxfId="8959" priority="384" operator="lessThan">
      <formula>#REF!</formula>
    </cfRule>
  </conditionalFormatting>
  <conditionalFormatting sqref="M11:N11">
    <cfRule type="cellIs" dxfId="8958" priority="383" operator="lessThan">
      <formula>#REF!</formula>
    </cfRule>
  </conditionalFormatting>
  <conditionalFormatting sqref="M12:N12">
    <cfRule type="cellIs" dxfId="8957" priority="382" operator="lessThan">
      <formula>#REF!</formula>
    </cfRule>
  </conditionalFormatting>
  <conditionalFormatting sqref="M20">
    <cfRule type="cellIs" dxfId="8956" priority="385" operator="lessThan">
      <formula>#REF!</formula>
    </cfRule>
    <cfRule type="cellIs" dxfId="8955" priority="386" operator="lessThan">
      <formula>#REF!</formula>
    </cfRule>
  </conditionalFormatting>
  <conditionalFormatting sqref="E13:G13">
    <cfRule type="cellIs" dxfId="8954" priority="381" operator="greaterThan">
      <formula>#REF!</formula>
    </cfRule>
  </conditionalFormatting>
  <conditionalFormatting sqref="J13:L13">
    <cfRule type="cellIs" dxfId="8953" priority="380" operator="greaterThan">
      <formula>#REF!</formula>
    </cfRule>
  </conditionalFormatting>
  <conditionalFormatting sqref="H30:I30">
    <cfRule type="cellIs" dxfId="8952" priority="377" operator="lessThan">
      <formula>#REF!</formula>
    </cfRule>
  </conditionalFormatting>
  <conditionalFormatting sqref="H29:I29">
    <cfRule type="cellIs" dxfId="8951" priority="378" operator="lessThan">
      <formula>#REF!</formula>
    </cfRule>
    <cfRule type="cellIs" dxfId="8950" priority="379" operator="lessThan">
      <formula>#REF!</formula>
    </cfRule>
  </conditionalFormatting>
  <conditionalFormatting sqref="M30">
    <cfRule type="cellIs" dxfId="8949" priority="374" operator="lessThan">
      <formula>#REF!</formula>
    </cfRule>
  </conditionalFormatting>
  <conditionalFormatting sqref="M29">
    <cfRule type="cellIs" dxfId="8948" priority="375" operator="lessThan">
      <formula>#REF!</formula>
    </cfRule>
    <cfRule type="cellIs" dxfId="8947" priority="376" operator="lessThan">
      <formula>#REF!</formula>
    </cfRule>
  </conditionalFormatting>
  <conditionalFormatting sqref="H39:I39">
    <cfRule type="cellIs" dxfId="8946" priority="371" operator="lessThan">
      <formula>#REF!</formula>
    </cfRule>
  </conditionalFormatting>
  <conditionalFormatting sqref="H38:I38">
    <cfRule type="cellIs" dxfId="8945" priority="372" operator="lessThan">
      <formula>#REF!</formula>
    </cfRule>
    <cfRule type="cellIs" dxfId="8944" priority="373" operator="lessThan">
      <formula>#REF!</formula>
    </cfRule>
  </conditionalFormatting>
  <conditionalFormatting sqref="M39">
    <cfRule type="cellIs" dxfId="8943" priority="370" operator="lessThan">
      <formula>#REF!</formula>
    </cfRule>
  </conditionalFormatting>
  <conditionalFormatting sqref="R21">
    <cfRule type="cellIs" dxfId="8942" priority="367" operator="lessThan">
      <formula>#REF!</formula>
    </cfRule>
  </conditionalFormatting>
  <conditionalFormatting sqref="R11:S11">
    <cfRule type="cellIs" dxfId="8941" priority="366" operator="lessThan">
      <formula>#REF!</formula>
    </cfRule>
  </conditionalFormatting>
  <conditionalFormatting sqref="R12:S12">
    <cfRule type="cellIs" dxfId="8940" priority="365" operator="lessThan">
      <formula>#REF!</formula>
    </cfRule>
  </conditionalFormatting>
  <conditionalFormatting sqref="R20">
    <cfRule type="cellIs" dxfId="8939" priority="368" operator="lessThan">
      <formula>#REF!</formula>
    </cfRule>
    <cfRule type="cellIs" dxfId="8938" priority="369" operator="lessThan">
      <formula>#REF!</formula>
    </cfRule>
  </conditionalFormatting>
  <conditionalFormatting sqref="R30">
    <cfRule type="cellIs" dxfId="8937" priority="362" operator="lessThan">
      <formula>#REF!</formula>
    </cfRule>
  </conditionalFormatting>
  <conditionalFormatting sqref="R29">
    <cfRule type="cellIs" dxfId="8936" priority="363" operator="lessThan">
      <formula>#REF!</formula>
    </cfRule>
    <cfRule type="cellIs" dxfId="8935" priority="364" operator="lessThan">
      <formula>#REF!</formula>
    </cfRule>
  </conditionalFormatting>
  <conditionalFormatting sqref="R39">
    <cfRule type="cellIs" dxfId="8934" priority="361" operator="lessThan">
      <formula>#REF!</formula>
    </cfRule>
  </conditionalFormatting>
  <conditionalFormatting sqref="M9:N9">
    <cfRule type="cellIs" dxfId="8933" priority="359" operator="lessThan">
      <formula>#REF!</formula>
    </cfRule>
    <cfRule type="cellIs" dxfId="8932" priority="360" operator="greaterThan">
      <formula>#REF!</formula>
    </cfRule>
  </conditionalFormatting>
  <conditionalFormatting sqref="R9:S9">
    <cfRule type="cellIs" dxfId="8931" priority="357" operator="lessThan">
      <formula>#REF!</formula>
    </cfRule>
    <cfRule type="cellIs" dxfId="8930" priority="358" operator="greaterThan">
      <formula>#REF!</formula>
    </cfRule>
  </conditionalFormatting>
  <conditionalFormatting sqref="T19 T13:T15">
    <cfRule type="cellIs" dxfId="8929" priority="356" operator="greaterThan">
      <formula>#REF!</formula>
    </cfRule>
  </conditionalFormatting>
  <conditionalFormatting sqref="W21">
    <cfRule type="cellIs" dxfId="8928" priority="353" operator="lessThan">
      <formula>#REF!</formula>
    </cfRule>
  </conditionalFormatting>
  <conditionalFormatting sqref="W11:X11">
    <cfRule type="cellIs" dxfId="8927" priority="352" operator="lessThan">
      <formula>#REF!</formula>
    </cfRule>
  </conditionalFormatting>
  <conditionalFormatting sqref="W12:X12">
    <cfRule type="cellIs" dxfId="8926" priority="351" operator="lessThan">
      <formula>#REF!</formula>
    </cfRule>
  </conditionalFormatting>
  <conditionalFormatting sqref="W20">
    <cfRule type="cellIs" dxfId="8925" priority="354" operator="lessThan">
      <formula>#REF!</formula>
    </cfRule>
    <cfRule type="cellIs" dxfId="8924" priority="355" operator="lessThan">
      <formula>#REF!</formula>
    </cfRule>
  </conditionalFormatting>
  <conditionalFormatting sqref="W30">
    <cfRule type="cellIs" dxfId="8923" priority="348" operator="lessThan">
      <formula>#REF!</formula>
    </cfRule>
  </conditionalFormatting>
  <conditionalFormatting sqref="W29">
    <cfRule type="cellIs" dxfId="8922" priority="349" operator="lessThan">
      <formula>#REF!</formula>
    </cfRule>
    <cfRule type="cellIs" dxfId="8921" priority="350" operator="lessThan">
      <formula>#REF!</formula>
    </cfRule>
  </conditionalFormatting>
  <conditionalFormatting sqref="W39">
    <cfRule type="cellIs" dxfId="8920" priority="347" operator="lessThan">
      <formula>#REF!</formula>
    </cfRule>
  </conditionalFormatting>
  <conditionalFormatting sqref="W9:X9">
    <cfRule type="cellIs" dxfId="8919" priority="345" operator="lessThan">
      <formula>#REF!</formula>
    </cfRule>
    <cfRule type="cellIs" dxfId="8918" priority="346" operator="greaterThan">
      <formula>#REF!</formula>
    </cfRule>
  </conditionalFormatting>
  <conditionalFormatting sqref="Y19 Y13:Y15 Y17">
    <cfRule type="cellIs" dxfId="8917" priority="344" operator="greaterThan">
      <formula>#REF!</formula>
    </cfRule>
  </conditionalFormatting>
  <conditionalFormatting sqref="AB21">
    <cfRule type="cellIs" dxfId="8916" priority="341" operator="lessThan">
      <formula>#REF!</formula>
    </cfRule>
  </conditionalFormatting>
  <conditionalFormatting sqref="AB11:AC11">
    <cfRule type="cellIs" dxfId="8915" priority="340" operator="lessThan">
      <formula>#REF!</formula>
    </cfRule>
  </conditionalFormatting>
  <conditionalFormatting sqref="AB12:AC12">
    <cfRule type="cellIs" dxfId="8914" priority="339" operator="lessThan">
      <formula>#REF!</formula>
    </cfRule>
  </conditionalFormatting>
  <conditionalFormatting sqref="AB20">
    <cfRule type="cellIs" dxfId="8913" priority="342" operator="lessThan">
      <formula>#REF!</formula>
    </cfRule>
    <cfRule type="cellIs" dxfId="8912" priority="343" operator="lessThan">
      <formula>#REF!</formula>
    </cfRule>
  </conditionalFormatting>
  <conditionalFormatting sqref="AB30">
    <cfRule type="cellIs" dxfId="8911" priority="336" operator="lessThan">
      <formula>#REF!</formula>
    </cfRule>
  </conditionalFormatting>
  <conditionalFormatting sqref="AB29">
    <cfRule type="cellIs" dxfId="8910" priority="337" operator="lessThan">
      <formula>#REF!</formula>
    </cfRule>
    <cfRule type="cellIs" dxfId="8909" priority="338" operator="lessThan">
      <formula>#REF!</formula>
    </cfRule>
  </conditionalFormatting>
  <conditionalFormatting sqref="AB39">
    <cfRule type="cellIs" dxfId="8908" priority="335" operator="lessThan">
      <formula>#REF!</formula>
    </cfRule>
  </conditionalFormatting>
  <conditionalFormatting sqref="AB9:AC9">
    <cfRule type="cellIs" dxfId="8907" priority="333" operator="lessThan">
      <formula>#REF!</formula>
    </cfRule>
    <cfRule type="cellIs" dxfId="8906" priority="334" operator="greaterThan">
      <formula>#REF!</formula>
    </cfRule>
  </conditionalFormatting>
  <conditionalFormatting sqref="AD19 AD13 AD17 AD15">
    <cfRule type="cellIs" dxfId="8905" priority="332" operator="greaterThan">
      <formula>#REF!</formula>
    </cfRule>
  </conditionalFormatting>
  <conditionalFormatting sqref="AG21">
    <cfRule type="cellIs" dxfId="8904" priority="329" operator="lessThan">
      <formula>#REF!</formula>
    </cfRule>
  </conditionalFormatting>
  <conditionalFormatting sqref="AG11:AH11">
    <cfRule type="cellIs" dxfId="8903" priority="328" operator="lessThan">
      <formula>#REF!</formula>
    </cfRule>
  </conditionalFormatting>
  <conditionalFormatting sqref="AG12:AH12">
    <cfRule type="cellIs" dxfId="8902" priority="327" operator="lessThan">
      <formula>#REF!</formula>
    </cfRule>
  </conditionalFormatting>
  <conditionalFormatting sqref="AG20">
    <cfRule type="cellIs" dxfId="8901" priority="330" operator="lessThan">
      <formula>#REF!</formula>
    </cfRule>
    <cfRule type="cellIs" dxfId="8900" priority="331" operator="lessThan">
      <formula>#REF!</formula>
    </cfRule>
  </conditionalFormatting>
  <conditionalFormatting sqref="AG30">
    <cfRule type="cellIs" dxfId="8899" priority="324" operator="lessThan">
      <formula>#REF!</formula>
    </cfRule>
  </conditionalFormatting>
  <conditionalFormatting sqref="AG29">
    <cfRule type="cellIs" dxfId="8898" priority="325" operator="lessThan">
      <formula>#REF!</formula>
    </cfRule>
    <cfRule type="cellIs" dxfId="8897" priority="326" operator="lessThan">
      <formula>#REF!</formula>
    </cfRule>
  </conditionalFormatting>
  <conditionalFormatting sqref="AG39">
    <cfRule type="cellIs" dxfId="8896" priority="323" operator="lessThan">
      <formula>#REF!</formula>
    </cfRule>
  </conditionalFormatting>
  <conditionalFormatting sqref="AG9:AH9">
    <cfRule type="cellIs" dxfId="8895" priority="321" operator="lessThan">
      <formula>#REF!</formula>
    </cfRule>
    <cfRule type="cellIs" dxfId="8894" priority="322" operator="greaterThan">
      <formula>#REF!</formula>
    </cfRule>
  </conditionalFormatting>
  <conditionalFormatting sqref="AD14">
    <cfRule type="cellIs" dxfId="8893" priority="320" operator="greaterThan">
      <formula>#REF!</formula>
    </cfRule>
  </conditionalFormatting>
  <conditionalFormatting sqref="E14:G15 E17:G17 E19:G19">
    <cfRule type="cellIs" dxfId="8892" priority="319" operator="greaterThan">
      <formula>#REF!</formula>
    </cfRule>
  </conditionalFormatting>
  <conditionalFormatting sqref="J19:L19 J14:L15 K17:L17">
    <cfRule type="cellIs" dxfId="8891" priority="318" operator="greaterThan">
      <formula>#REF!</formula>
    </cfRule>
  </conditionalFormatting>
  <conditionalFormatting sqref="J17">
    <cfRule type="cellIs" dxfId="8890" priority="317" operator="greaterThan">
      <formula>#REF!</formula>
    </cfRule>
  </conditionalFormatting>
  <conditionalFormatting sqref="O17">
    <cfRule type="cellIs" dxfId="8889" priority="316" operator="greaterThan">
      <formula>#REF!</formula>
    </cfRule>
  </conditionalFormatting>
  <conditionalFormatting sqref="K18:L18">
    <cfRule type="cellIs" dxfId="8888" priority="315" operator="greaterThan">
      <formula>#REF!</formula>
    </cfRule>
  </conditionalFormatting>
  <conditionalFormatting sqref="T17">
    <cfRule type="cellIs" dxfId="8887" priority="314" operator="greaterThan">
      <formula>#REF!</formula>
    </cfRule>
  </conditionalFormatting>
  <conditionalFormatting sqref="T18">
    <cfRule type="cellIs" dxfId="8886" priority="313" operator="greaterThan">
      <formula>#REF!</formula>
    </cfRule>
  </conditionalFormatting>
  <conditionalFormatting sqref="P13:Q13">
    <cfRule type="cellIs" dxfId="8885" priority="312" operator="greaterThan">
      <formula>#REF!</formula>
    </cfRule>
  </conditionalFormatting>
  <conditionalFormatting sqref="P19:Q19 P14:Q15 P17:Q17">
    <cfRule type="cellIs" dxfId="8884" priority="311" operator="greaterThan">
      <formula>#REF!</formula>
    </cfRule>
  </conditionalFormatting>
  <conditionalFormatting sqref="Q18">
    <cfRule type="cellIs" dxfId="8883" priority="310" operator="greaterThan">
      <formula>#REF!</formula>
    </cfRule>
  </conditionalFormatting>
  <conditionalFormatting sqref="U13:V13">
    <cfRule type="cellIs" dxfId="8882" priority="309" operator="greaterThan">
      <formula>#REF!</formula>
    </cfRule>
  </conditionalFormatting>
  <conditionalFormatting sqref="U19:V19 U14:V15 U17:V17">
    <cfRule type="cellIs" dxfId="8881" priority="308" operator="greaterThan">
      <formula>#REF!</formula>
    </cfRule>
  </conditionalFormatting>
  <conditionalFormatting sqref="U18:V18">
    <cfRule type="cellIs" dxfId="8880" priority="307" operator="greaterThan">
      <formula>#REF!</formula>
    </cfRule>
  </conditionalFormatting>
  <conditionalFormatting sqref="Z13:AA13">
    <cfRule type="cellIs" dxfId="8879" priority="306" operator="greaterThan">
      <formula>#REF!</formula>
    </cfRule>
  </conditionalFormatting>
  <conditionalFormatting sqref="Z19:AA19 Z14:AA15 Z17:AA17">
    <cfRule type="cellIs" dxfId="8878" priority="305" operator="greaterThan">
      <formula>#REF!</formula>
    </cfRule>
  </conditionalFormatting>
  <conditionalFormatting sqref="Z18:AA18">
    <cfRule type="cellIs" dxfId="8877" priority="304" operator="greaterThan">
      <formula>#REF!</formula>
    </cfRule>
  </conditionalFormatting>
  <conditionalFormatting sqref="AE13:AF13">
    <cfRule type="cellIs" dxfId="8876" priority="303" operator="greaterThan">
      <formula>#REF!</formula>
    </cfRule>
  </conditionalFormatting>
  <conditionalFormatting sqref="AE19:AF19 AE14:AF15 AE17:AF17">
    <cfRule type="cellIs" dxfId="8875" priority="302" operator="greaterThan">
      <formula>#REF!</formula>
    </cfRule>
  </conditionalFormatting>
  <conditionalFormatting sqref="AE18:AF18">
    <cfRule type="cellIs" dxfId="8874" priority="301" operator="greaterThan">
      <formula>#REF!</formula>
    </cfRule>
  </conditionalFormatting>
  <conditionalFormatting sqref="O18">
    <cfRule type="cellIs" dxfId="8873" priority="300" operator="greaterThan">
      <formula>#REF!</formula>
    </cfRule>
  </conditionalFormatting>
  <conditionalFormatting sqref="P18">
    <cfRule type="cellIs" dxfId="8872" priority="299" operator="greaterThan">
      <formula>#REF!</formula>
    </cfRule>
  </conditionalFormatting>
  <conditionalFormatting sqref="J18">
    <cfRule type="cellIs" dxfId="8871" priority="298" operator="greaterThan">
      <formula>#REF!</formula>
    </cfRule>
  </conditionalFormatting>
  <conditionalFormatting sqref="M38">
    <cfRule type="cellIs" dxfId="8870" priority="296" operator="lessThan">
      <formula>#REF!</formula>
    </cfRule>
    <cfRule type="cellIs" dxfId="8869" priority="297" operator="lessThan">
      <formula>#REF!</formula>
    </cfRule>
  </conditionalFormatting>
  <conditionalFormatting sqref="R38">
    <cfRule type="cellIs" dxfId="8868" priority="294" operator="lessThan">
      <formula>#REF!</formula>
    </cfRule>
    <cfRule type="cellIs" dxfId="8867" priority="295" operator="lessThan">
      <formula>#REF!</formula>
    </cfRule>
  </conditionalFormatting>
  <conditionalFormatting sqref="W38">
    <cfRule type="cellIs" dxfId="8866" priority="292" operator="lessThan">
      <formula>#REF!</formula>
    </cfRule>
    <cfRule type="cellIs" dxfId="8865" priority="293" operator="lessThan">
      <formula>#REF!</formula>
    </cfRule>
  </conditionalFormatting>
  <conditionalFormatting sqref="AB38">
    <cfRule type="cellIs" dxfId="8864" priority="290" operator="lessThan">
      <formula>#REF!</formula>
    </cfRule>
    <cfRule type="cellIs" dxfId="8863" priority="291" operator="lessThan">
      <formula>#REF!</formula>
    </cfRule>
  </conditionalFormatting>
  <conditionalFormatting sqref="AG38">
    <cfRule type="cellIs" dxfId="8862" priority="288" operator="lessThan">
      <formula>#REF!</formula>
    </cfRule>
    <cfRule type="cellIs" dxfId="8861" priority="289" operator="lessThan">
      <formula>#REF!</formula>
    </cfRule>
  </conditionalFormatting>
  <conditionalFormatting sqref="N10">
    <cfRule type="cellIs" dxfId="8860" priority="287" operator="lessThan">
      <formula>#REF!</formula>
    </cfRule>
  </conditionalFormatting>
  <conditionalFormatting sqref="S10">
    <cfRule type="cellIs" dxfId="8859" priority="286" operator="lessThan">
      <formula>#REF!</formula>
    </cfRule>
  </conditionalFormatting>
  <conditionalFormatting sqref="X10">
    <cfRule type="cellIs" dxfId="8858" priority="285" operator="lessThan">
      <formula>#REF!</formula>
    </cfRule>
  </conditionalFormatting>
  <conditionalFormatting sqref="AC10">
    <cfRule type="cellIs" dxfId="8857" priority="284" operator="lessThan">
      <formula>#REF!</formula>
    </cfRule>
  </conditionalFormatting>
  <conditionalFormatting sqref="AH10">
    <cfRule type="cellIs" dxfId="8856" priority="283" operator="lessThan">
      <formula>#REF!</formula>
    </cfRule>
  </conditionalFormatting>
  <conditionalFormatting sqref="AI19 AI13 AI17 AI15">
    <cfRule type="cellIs" dxfId="8855" priority="282" operator="greaterThan">
      <formula>#REF!</formula>
    </cfRule>
  </conditionalFormatting>
  <conditionalFormatting sqref="AL21">
    <cfRule type="cellIs" dxfId="8854" priority="279" operator="lessThan">
      <formula>#REF!</formula>
    </cfRule>
  </conditionalFormatting>
  <conditionalFormatting sqref="AL11:AM11">
    <cfRule type="cellIs" dxfId="8853" priority="278" operator="lessThan">
      <formula>#REF!</formula>
    </cfRule>
  </conditionalFormatting>
  <conditionalFormatting sqref="AL12:AM12">
    <cfRule type="cellIs" dxfId="8852" priority="277" operator="lessThan">
      <formula>#REF!</formula>
    </cfRule>
  </conditionalFormatting>
  <conditionalFormatting sqref="AL20">
    <cfRule type="cellIs" dxfId="8851" priority="280" operator="lessThan">
      <formula>#REF!</formula>
    </cfRule>
    <cfRule type="cellIs" dxfId="8850" priority="281" operator="lessThan">
      <formula>#REF!</formula>
    </cfRule>
  </conditionalFormatting>
  <conditionalFormatting sqref="AL30">
    <cfRule type="cellIs" dxfId="8849" priority="274" operator="lessThan">
      <formula>#REF!</formula>
    </cfRule>
  </conditionalFormatting>
  <conditionalFormatting sqref="AL29">
    <cfRule type="cellIs" dxfId="8848" priority="275" operator="lessThan">
      <formula>#REF!</formula>
    </cfRule>
    <cfRule type="cellIs" dxfId="8847" priority="276" operator="lessThan">
      <formula>#REF!</formula>
    </cfRule>
  </conditionalFormatting>
  <conditionalFormatting sqref="AL39">
    <cfRule type="cellIs" dxfId="8846" priority="273" operator="lessThan">
      <formula>#REF!</formula>
    </cfRule>
  </conditionalFormatting>
  <conditionalFormatting sqref="AL9:AM9">
    <cfRule type="cellIs" dxfId="8845" priority="271" operator="lessThan">
      <formula>#REF!</formula>
    </cfRule>
    <cfRule type="cellIs" dxfId="8844" priority="272" operator="greaterThan">
      <formula>#REF!</formula>
    </cfRule>
  </conditionalFormatting>
  <conditionalFormatting sqref="AI14">
    <cfRule type="cellIs" dxfId="8843" priority="270" operator="greaterThan">
      <formula>#REF!</formula>
    </cfRule>
  </conditionalFormatting>
  <conditionalFormatting sqref="AJ13:AK13">
    <cfRule type="cellIs" dxfId="8842" priority="269" operator="greaterThan">
      <formula>#REF!</formula>
    </cfRule>
  </conditionalFormatting>
  <conditionalFormatting sqref="AJ19:AK19 AJ14:AK15 AJ17:AK17">
    <cfRule type="cellIs" dxfId="8841" priority="268" operator="greaterThan">
      <formula>#REF!</formula>
    </cfRule>
  </conditionalFormatting>
  <conditionalFormatting sqref="AJ18:AK18">
    <cfRule type="cellIs" dxfId="8840" priority="267" operator="greaterThan">
      <formula>#REF!</formula>
    </cfRule>
  </conditionalFormatting>
  <conditionalFormatting sqref="AL38">
    <cfRule type="cellIs" dxfId="8839" priority="265" operator="lessThan">
      <formula>#REF!</formula>
    </cfRule>
    <cfRule type="cellIs" dxfId="8838" priority="266" operator="lessThan">
      <formula>#REF!</formula>
    </cfRule>
  </conditionalFormatting>
  <conditionalFormatting sqref="AM10">
    <cfRule type="cellIs" dxfId="8837" priority="264" operator="lessThan">
      <formula>#REF!</formula>
    </cfRule>
  </conditionalFormatting>
  <conditionalFormatting sqref="AN19 AN13 AN17 AN15">
    <cfRule type="cellIs" dxfId="8836" priority="263" operator="greaterThan">
      <formula>#REF!</formula>
    </cfRule>
  </conditionalFormatting>
  <conditionalFormatting sqref="AQ21">
    <cfRule type="cellIs" dxfId="8835" priority="260" operator="lessThan">
      <formula>#REF!</formula>
    </cfRule>
  </conditionalFormatting>
  <conditionalFormatting sqref="AQ11:AR11">
    <cfRule type="cellIs" dxfId="8834" priority="259" operator="lessThan">
      <formula>#REF!</formula>
    </cfRule>
  </conditionalFormatting>
  <conditionalFormatting sqref="AQ12:AR12">
    <cfRule type="cellIs" dxfId="8833" priority="258" operator="lessThan">
      <formula>#REF!</formula>
    </cfRule>
  </conditionalFormatting>
  <conditionalFormatting sqref="AQ20">
    <cfRule type="cellIs" dxfId="8832" priority="261" operator="lessThan">
      <formula>#REF!</formula>
    </cfRule>
    <cfRule type="cellIs" dxfId="8831" priority="262" operator="lessThan">
      <formula>#REF!</formula>
    </cfRule>
  </conditionalFormatting>
  <conditionalFormatting sqref="AQ30">
    <cfRule type="cellIs" dxfId="8830" priority="255" operator="lessThan">
      <formula>#REF!</formula>
    </cfRule>
  </conditionalFormatting>
  <conditionalFormatting sqref="AQ29">
    <cfRule type="cellIs" dxfId="8829" priority="256" operator="lessThan">
      <formula>#REF!</formula>
    </cfRule>
    <cfRule type="cellIs" dxfId="8828" priority="257" operator="lessThan">
      <formula>#REF!</formula>
    </cfRule>
  </conditionalFormatting>
  <conditionalFormatting sqref="AQ39">
    <cfRule type="cellIs" dxfId="8827" priority="254" operator="lessThan">
      <formula>#REF!</formula>
    </cfRule>
  </conditionalFormatting>
  <conditionalFormatting sqref="AQ9:AR9">
    <cfRule type="cellIs" dxfId="8826" priority="252" operator="lessThan">
      <formula>#REF!</formula>
    </cfRule>
    <cfRule type="cellIs" dxfId="8825" priority="253" operator="greaterThan">
      <formula>#REF!</formula>
    </cfRule>
  </conditionalFormatting>
  <conditionalFormatting sqref="AN14">
    <cfRule type="cellIs" dxfId="8824" priority="251" operator="greaterThan">
      <formula>#REF!</formula>
    </cfRule>
  </conditionalFormatting>
  <conditionalFormatting sqref="AO13:AP13">
    <cfRule type="cellIs" dxfId="8823" priority="250" operator="greaterThan">
      <formula>#REF!</formula>
    </cfRule>
  </conditionalFormatting>
  <conditionalFormatting sqref="AO19:AP19 AO14:AP15 AO17:AP17">
    <cfRule type="cellIs" dxfId="8822" priority="249" operator="greaterThan">
      <formula>#REF!</formula>
    </cfRule>
  </conditionalFormatting>
  <conditionalFormatting sqref="AO18:AP18">
    <cfRule type="cellIs" dxfId="8821" priority="248" operator="greaterThan">
      <formula>#REF!</formula>
    </cfRule>
  </conditionalFormatting>
  <conditionalFormatting sqref="AQ38">
    <cfRule type="cellIs" dxfId="8820" priority="246" operator="lessThan">
      <formula>#REF!</formula>
    </cfRule>
    <cfRule type="cellIs" dxfId="8819" priority="247" operator="lessThan">
      <formula>#REF!</formula>
    </cfRule>
  </conditionalFormatting>
  <conditionalFormatting sqref="AR10">
    <cfRule type="cellIs" dxfId="8818" priority="245" operator="lessThan">
      <formula>#REF!</formula>
    </cfRule>
  </conditionalFormatting>
  <conditionalFormatting sqref="AS19 AS13 AS17 AS15">
    <cfRule type="cellIs" dxfId="8817" priority="244" operator="greaterThan">
      <formula>#REF!</formula>
    </cfRule>
  </conditionalFormatting>
  <conditionalFormatting sqref="AV21">
    <cfRule type="cellIs" dxfId="8816" priority="241" operator="lessThan">
      <formula>#REF!</formula>
    </cfRule>
  </conditionalFormatting>
  <conditionalFormatting sqref="AV11:AW11">
    <cfRule type="cellIs" dxfId="8815" priority="240" operator="lessThan">
      <formula>#REF!</formula>
    </cfRule>
  </conditionalFormatting>
  <conditionalFormatting sqref="AV12:AW12">
    <cfRule type="cellIs" dxfId="8814" priority="239" operator="lessThan">
      <formula>#REF!</formula>
    </cfRule>
  </conditionalFormatting>
  <conditionalFormatting sqref="AV20">
    <cfRule type="cellIs" dxfId="8813" priority="242" operator="lessThan">
      <formula>#REF!</formula>
    </cfRule>
    <cfRule type="cellIs" dxfId="8812" priority="243" operator="lessThan">
      <formula>#REF!</formula>
    </cfRule>
  </conditionalFormatting>
  <conditionalFormatting sqref="AV30">
    <cfRule type="cellIs" dxfId="8811" priority="236" operator="lessThan">
      <formula>#REF!</formula>
    </cfRule>
  </conditionalFormatting>
  <conditionalFormatting sqref="AV29">
    <cfRule type="cellIs" dxfId="8810" priority="237" operator="lessThan">
      <formula>#REF!</formula>
    </cfRule>
    <cfRule type="cellIs" dxfId="8809" priority="238" operator="lessThan">
      <formula>#REF!</formula>
    </cfRule>
  </conditionalFormatting>
  <conditionalFormatting sqref="AV39">
    <cfRule type="cellIs" dxfId="8808" priority="235" operator="lessThan">
      <formula>#REF!</formula>
    </cfRule>
  </conditionalFormatting>
  <conditionalFormatting sqref="AV9:AW9">
    <cfRule type="cellIs" dxfId="8807" priority="233" operator="lessThan">
      <formula>#REF!</formula>
    </cfRule>
    <cfRule type="cellIs" dxfId="8806" priority="234" operator="greaterThan">
      <formula>#REF!</formula>
    </cfRule>
  </conditionalFormatting>
  <conditionalFormatting sqref="AS14">
    <cfRule type="cellIs" dxfId="8805" priority="232" operator="greaterThan">
      <formula>#REF!</formula>
    </cfRule>
  </conditionalFormatting>
  <conditionalFormatting sqref="AT13:AU13">
    <cfRule type="cellIs" dxfId="8804" priority="231" operator="greaterThan">
      <formula>#REF!</formula>
    </cfRule>
  </conditionalFormatting>
  <conditionalFormatting sqref="AT19:AU19 AT14:AU15 AT17:AU17">
    <cfRule type="cellIs" dxfId="8803" priority="230" operator="greaterThan">
      <formula>#REF!</formula>
    </cfRule>
  </conditionalFormatting>
  <conditionalFormatting sqref="AT18:AU18">
    <cfRule type="cellIs" dxfId="8802" priority="229" operator="greaterThan">
      <formula>#REF!</formula>
    </cfRule>
  </conditionalFormatting>
  <conditionalFormatting sqref="AV38">
    <cfRule type="cellIs" dxfId="8801" priority="227" operator="lessThan">
      <formula>#REF!</formula>
    </cfRule>
    <cfRule type="cellIs" dxfId="8800" priority="228" operator="lessThan">
      <formula>#REF!</formula>
    </cfRule>
  </conditionalFormatting>
  <conditionalFormatting sqref="AW10">
    <cfRule type="cellIs" dxfId="8799" priority="226" operator="lessThan">
      <formula>#REF!</formula>
    </cfRule>
  </conditionalFormatting>
  <conditionalFormatting sqref="AX19 AX13 AX17 AX15">
    <cfRule type="cellIs" dxfId="8798" priority="225" operator="greaterThan">
      <formula>#REF!</formula>
    </cfRule>
  </conditionalFormatting>
  <conditionalFormatting sqref="BA21">
    <cfRule type="cellIs" dxfId="8797" priority="222" operator="lessThan">
      <formula>#REF!</formula>
    </cfRule>
  </conditionalFormatting>
  <conditionalFormatting sqref="BA11:BB11">
    <cfRule type="cellIs" dxfId="8796" priority="221" operator="lessThan">
      <formula>#REF!</formula>
    </cfRule>
  </conditionalFormatting>
  <conditionalFormatting sqref="BA12:BB12">
    <cfRule type="cellIs" dxfId="8795" priority="220" operator="lessThan">
      <formula>#REF!</formula>
    </cfRule>
  </conditionalFormatting>
  <conditionalFormatting sqref="BA20">
    <cfRule type="cellIs" dxfId="8794" priority="223" operator="lessThan">
      <formula>#REF!</formula>
    </cfRule>
    <cfRule type="cellIs" dxfId="8793" priority="224" operator="lessThan">
      <formula>#REF!</formula>
    </cfRule>
  </conditionalFormatting>
  <conditionalFormatting sqref="BA30">
    <cfRule type="cellIs" dxfId="8792" priority="217" operator="lessThan">
      <formula>#REF!</formula>
    </cfRule>
  </conditionalFormatting>
  <conditionalFormatting sqref="BA29">
    <cfRule type="cellIs" dxfId="8791" priority="218" operator="lessThan">
      <formula>#REF!</formula>
    </cfRule>
    <cfRule type="cellIs" dxfId="8790" priority="219" operator="lessThan">
      <formula>#REF!</formula>
    </cfRule>
  </conditionalFormatting>
  <conditionalFormatting sqref="BA39">
    <cfRule type="cellIs" dxfId="8789" priority="216" operator="lessThan">
      <formula>#REF!</formula>
    </cfRule>
  </conditionalFormatting>
  <conditionalFormatting sqref="BA9:BB9">
    <cfRule type="cellIs" dxfId="8788" priority="214" operator="lessThan">
      <formula>#REF!</formula>
    </cfRule>
    <cfRule type="cellIs" dxfId="8787" priority="215" operator="greaterThan">
      <formula>#REF!</formula>
    </cfRule>
  </conditionalFormatting>
  <conditionalFormatting sqref="AX14">
    <cfRule type="cellIs" dxfId="8786" priority="213" operator="greaterThan">
      <formula>#REF!</formula>
    </cfRule>
  </conditionalFormatting>
  <conditionalFormatting sqref="AY13:AZ13">
    <cfRule type="cellIs" dxfId="8785" priority="212" operator="greaterThan">
      <formula>#REF!</formula>
    </cfRule>
  </conditionalFormatting>
  <conditionalFormatting sqref="AY19:AZ19 AY14:AZ15 AY17:AZ17">
    <cfRule type="cellIs" dxfId="8784" priority="211" operator="greaterThan">
      <formula>#REF!</formula>
    </cfRule>
  </conditionalFormatting>
  <conditionalFormatting sqref="AY18:AZ18">
    <cfRule type="cellIs" dxfId="8783" priority="210" operator="greaterThan">
      <formula>#REF!</formula>
    </cfRule>
  </conditionalFormatting>
  <conditionalFormatting sqref="BA38">
    <cfRule type="cellIs" dxfId="8782" priority="208" operator="lessThan">
      <formula>#REF!</formula>
    </cfRule>
    <cfRule type="cellIs" dxfId="8781" priority="209" operator="lessThan">
      <formula>#REF!</formula>
    </cfRule>
  </conditionalFormatting>
  <conditionalFormatting sqref="BB10">
    <cfRule type="cellIs" dxfId="8780" priority="207" operator="lessThan">
      <formula>#REF!</formula>
    </cfRule>
  </conditionalFormatting>
  <conditionalFormatting sqref="BC19 BC13 BC17 BC15">
    <cfRule type="cellIs" dxfId="8779" priority="206" operator="greaterThan">
      <formula>#REF!</formula>
    </cfRule>
  </conditionalFormatting>
  <conditionalFormatting sqref="BF21">
    <cfRule type="cellIs" dxfId="8778" priority="203" operator="lessThan">
      <formula>#REF!</formula>
    </cfRule>
  </conditionalFormatting>
  <conditionalFormatting sqref="BF11">
    <cfRule type="cellIs" dxfId="8777" priority="202" operator="lessThan">
      <formula>#REF!</formula>
    </cfRule>
  </conditionalFormatting>
  <conditionalFormatting sqref="BF12">
    <cfRule type="cellIs" dxfId="8776" priority="201" operator="lessThan">
      <formula>#REF!</formula>
    </cfRule>
  </conditionalFormatting>
  <conditionalFormatting sqref="BF20">
    <cfRule type="cellIs" dxfId="8775" priority="204" operator="lessThan">
      <formula>#REF!</formula>
    </cfRule>
    <cfRule type="cellIs" dxfId="8774" priority="205" operator="lessThan">
      <formula>#REF!</formula>
    </cfRule>
  </conditionalFormatting>
  <conditionalFormatting sqref="BF30">
    <cfRule type="cellIs" dxfId="8773" priority="198" operator="lessThan">
      <formula>#REF!</formula>
    </cfRule>
  </conditionalFormatting>
  <conditionalFormatting sqref="BF29">
    <cfRule type="cellIs" dxfId="8772" priority="199" operator="lessThan">
      <formula>#REF!</formula>
    </cfRule>
    <cfRule type="cellIs" dxfId="8771" priority="200" operator="lessThan">
      <formula>#REF!</formula>
    </cfRule>
  </conditionalFormatting>
  <conditionalFormatting sqref="BF39">
    <cfRule type="cellIs" dxfId="8770" priority="197" operator="lessThan">
      <formula>#REF!</formula>
    </cfRule>
  </conditionalFormatting>
  <conditionalFormatting sqref="BF9">
    <cfRule type="cellIs" dxfId="8769" priority="195" operator="lessThan">
      <formula>#REF!</formula>
    </cfRule>
    <cfRule type="cellIs" dxfId="8768" priority="196" operator="greaterThan">
      <formula>#REF!</formula>
    </cfRule>
  </conditionalFormatting>
  <conditionalFormatting sqref="BC14">
    <cfRule type="cellIs" dxfId="8767" priority="194" operator="greaterThan">
      <formula>#REF!</formula>
    </cfRule>
  </conditionalFormatting>
  <conditionalFormatting sqref="BD13:BE13">
    <cfRule type="cellIs" dxfId="8766" priority="193" operator="greaterThan">
      <formula>#REF!</formula>
    </cfRule>
  </conditionalFormatting>
  <conditionalFormatting sqref="BD19:BE19 BD14:BE15 BD17:BE17">
    <cfRule type="cellIs" dxfId="8765" priority="192" operator="greaterThan">
      <formula>#REF!</formula>
    </cfRule>
  </conditionalFormatting>
  <conditionalFormatting sqref="BD18:BE18">
    <cfRule type="cellIs" dxfId="8764" priority="191" operator="greaterThan">
      <formula>#REF!</formula>
    </cfRule>
  </conditionalFormatting>
  <conditionalFormatting sqref="BF38">
    <cfRule type="cellIs" dxfId="8763" priority="189" operator="lessThan">
      <formula>#REF!</formula>
    </cfRule>
    <cfRule type="cellIs" dxfId="8762" priority="190" operator="lessThan">
      <formula>#REF!</formula>
    </cfRule>
  </conditionalFormatting>
  <conditionalFormatting sqref="BG11">
    <cfRule type="cellIs" dxfId="8761" priority="187" operator="lessThan">
      <formula>#REF!</formula>
    </cfRule>
  </conditionalFormatting>
  <conditionalFormatting sqref="BG12">
    <cfRule type="cellIs" dxfId="8760" priority="186" operator="lessThan">
      <formula>#REF!</formula>
    </cfRule>
  </conditionalFormatting>
  <conditionalFormatting sqref="BG9">
    <cfRule type="cellIs" dxfId="8759" priority="184" operator="lessThan">
      <formula>#REF!</formula>
    </cfRule>
    <cfRule type="cellIs" dxfId="8758" priority="185" operator="greaterThan">
      <formula>#REF!</formula>
    </cfRule>
  </conditionalFormatting>
  <conditionalFormatting sqref="BG10">
    <cfRule type="cellIs" dxfId="8757" priority="183" operator="lessThan">
      <formula>#REF!</formula>
    </cfRule>
  </conditionalFormatting>
  <conditionalFormatting sqref="N21">
    <cfRule type="cellIs" dxfId="8756" priority="180" operator="lessThan">
      <formula>#REF!</formula>
    </cfRule>
  </conditionalFormatting>
  <conditionalFormatting sqref="N20">
    <cfRule type="cellIs" dxfId="8755" priority="181" operator="lessThan">
      <formula>#REF!</formula>
    </cfRule>
    <cfRule type="cellIs" dxfId="8754" priority="182" operator="lessThan">
      <formula>#REF!</formula>
    </cfRule>
  </conditionalFormatting>
  <conditionalFormatting sqref="N30">
    <cfRule type="cellIs" dxfId="8753" priority="177" operator="lessThan">
      <formula>#REF!</formula>
    </cfRule>
  </conditionalFormatting>
  <conditionalFormatting sqref="N29">
    <cfRule type="cellIs" dxfId="8752" priority="178" operator="lessThan">
      <formula>#REF!</formula>
    </cfRule>
    <cfRule type="cellIs" dxfId="8751" priority="179" operator="lessThan">
      <formula>#REF!</formula>
    </cfRule>
  </conditionalFormatting>
  <conditionalFormatting sqref="N39">
    <cfRule type="cellIs" dxfId="8750" priority="174" operator="lessThan">
      <formula>#REF!</formula>
    </cfRule>
  </conditionalFormatting>
  <conditionalFormatting sqref="N38">
    <cfRule type="cellIs" dxfId="8749" priority="175" operator="lessThan">
      <formula>#REF!</formula>
    </cfRule>
    <cfRule type="cellIs" dxfId="8748" priority="176" operator="lessThan">
      <formula>#REF!</formula>
    </cfRule>
  </conditionalFormatting>
  <conditionalFormatting sqref="S21">
    <cfRule type="cellIs" dxfId="8747" priority="171" operator="lessThan">
      <formula>#REF!</formula>
    </cfRule>
  </conditionalFormatting>
  <conditionalFormatting sqref="S20">
    <cfRule type="cellIs" dxfId="8746" priority="172" operator="lessThan">
      <formula>#REF!</formula>
    </cfRule>
    <cfRule type="cellIs" dxfId="8745" priority="173" operator="lessThan">
      <formula>#REF!</formula>
    </cfRule>
  </conditionalFormatting>
  <conditionalFormatting sqref="S30">
    <cfRule type="cellIs" dxfId="8744" priority="168" operator="lessThan">
      <formula>#REF!</formula>
    </cfRule>
  </conditionalFormatting>
  <conditionalFormatting sqref="S29">
    <cfRule type="cellIs" dxfId="8743" priority="169" operator="lessThan">
      <formula>#REF!</formula>
    </cfRule>
    <cfRule type="cellIs" dxfId="8742" priority="170" operator="lessThan">
      <formula>#REF!</formula>
    </cfRule>
  </conditionalFormatting>
  <conditionalFormatting sqref="S39">
    <cfRule type="cellIs" dxfId="8741" priority="165" operator="lessThan">
      <formula>#REF!</formula>
    </cfRule>
  </conditionalFormatting>
  <conditionalFormatting sqref="S38">
    <cfRule type="cellIs" dxfId="8740" priority="166" operator="lessThan">
      <formula>#REF!</formula>
    </cfRule>
    <cfRule type="cellIs" dxfId="8739" priority="167" operator="lessThan">
      <formula>#REF!</formula>
    </cfRule>
  </conditionalFormatting>
  <conditionalFormatting sqref="X21">
    <cfRule type="cellIs" dxfId="8738" priority="162" operator="lessThan">
      <formula>#REF!</formula>
    </cfRule>
  </conditionalFormatting>
  <conditionalFormatting sqref="X20">
    <cfRule type="cellIs" dxfId="8737" priority="163" operator="lessThan">
      <formula>#REF!</formula>
    </cfRule>
    <cfRule type="cellIs" dxfId="8736" priority="164" operator="lessThan">
      <formula>#REF!</formula>
    </cfRule>
  </conditionalFormatting>
  <conditionalFormatting sqref="X30">
    <cfRule type="cellIs" dxfId="8735" priority="159" operator="lessThan">
      <formula>#REF!</formula>
    </cfRule>
  </conditionalFormatting>
  <conditionalFormatting sqref="X29">
    <cfRule type="cellIs" dxfId="8734" priority="160" operator="lessThan">
      <formula>#REF!</formula>
    </cfRule>
    <cfRule type="cellIs" dxfId="8733" priority="161" operator="lessThan">
      <formula>#REF!</formula>
    </cfRule>
  </conditionalFormatting>
  <conditionalFormatting sqref="X39">
    <cfRule type="cellIs" dxfId="8732" priority="156" operator="lessThan">
      <formula>#REF!</formula>
    </cfRule>
  </conditionalFormatting>
  <conditionalFormatting sqref="X38">
    <cfRule type="cellIs" dxfId="8731" priority="157" operator="lessThan">
      <formula>#REF!</formula>
    </cfRule>
    <cfRule type="cellIs" dxfId="8730" priority="158" operator="lessThan">
      <formula>#REF!</formula>
    </cfRule>
  </conditionalFormatting>
  <conditionalFormatting sqref="AC21">
    <cfRule type="cellIs" dxfId="8729" priority="153" operator="lessThan">
      <formula>#REF!</formula>
    </cfRule>
  </conditionalFormatting>
  <conditionalFormatting sqref="AC20">
    <cfRule type="cellIs" dxfId="8728" priority="154" operator="lessThan">
      <formula>#REF!</formula>
    </cfRule>
    <cfRule type="cellIs" dxfId="8727" priority="155" operator="lessThan">
      <formula>#REF!</formula>
    </cfRule>
  </conditionalFormatting>
  <conditionalFormatting sqref="AC30">
    <cfRule type="cellIs" dxfId="8726" priority="150" operator="lessThan">
      <formula>#REF!</formula>
    </cfRule>
  </conditionalFormatting>
  <conditionalFormatting sqref="AC29">
    <cfRule type="cellIs" dxfId="8725" priority="151" operator="lessThan">
      <formula>#REF!</formula>
    </cfRule>
    <cfRule type="cellIs" dxfId="8724" priority="152" operator="lessThan">
      <formula>#REF!</formula>
    </cfRule>
  </conditionalFormatting>
  <conditionalFormatting sqref="AC39">
    <cfRule type="cellIs" dxfId="8723" priority="147" operator="lessThan">
      <formula>#REF!</formula>
    </cfRule>
  </conditionalFormatting>
  <conditionalFormatting sqref="AC38">
    <cfRule type="cellIs" dxfId="8722" priority="148" operator="lessThan">
      <formula>#REF!</formula>
    </cfRule>
    <cfRule type="cellIs" dxfId="8721" priority="149" operator="lessThan">
      <formula>#REF!</formula>
    </cfRule>
  </conditionalFormatting>
  <conditionalFormatting sqref="AH21">
    <cfRule type="cellIs" dxfId="8720" priority="144" operator="lessThan">
      <formula>#REF!</formula>
    </cfRule>
  </conditionalFormatting>
  <conditionalFormatting sqref="AH20">
    <cfRule type="cellIs" dxfId="8719" priority="145" operator="lessThan">
      <formula>#REF!</formula>
    </cfRule>
    <cfRule type="cellIs" dxfId="8718" priority="146" operator="lessThan">
      <formula>#REF!</formula>
    </cfRule>
  </conditionalFormatting>
  <conditionalFormatting sqref="AH30">
    <cfRule type="cellIs" dxfId="8717" priority="141" operator="lessThan">
      <formula>#REF!</formula>
    </cfRule>
  </conditionalFormatting>
  <conditionalFormatting sqref="AH29">
    <cfRule type="cellIs" dxfId="8716" priority="142" operator="lessThan">
      <formula>#REF!</formula>
    </cfRule>
    <cfRule type="cellIs" dxfId="8715" priority="143" operator="lessThan">
      <formula>#REF!</formula>
    </cfRule>
  </conditionalFormatting>
  <conditionalFormatting sqref="AH39">
    <cfRule type="cellIs" dxfId="8714" priority="138" operator="lessThan">
      <formula>#REF!</formula>
    </cfRule>
  </conditionalFormatting>
  <conditionalFormatting sqref="AH38">
    <cfRule type="cellIs" dxfId="8713" priority="139" operator="lessThan">
      <formula>#REF!</formula>
    </cfRule>
    <cfRule type="cellIs" dxfId="8712" priority="140" operator="lessThan">
      <formula>#REF!</formula>
    </cfRule>
  </conditionalFormatting>
  <conditionalFormatting sqref="AM21">
    <cfRule type="cellIs" dxfId="8711" priority="135" operator="lessThan">
      <formula>#REF!</formula>
    </cfRule>
  </conditionalFormatting>
  <conditionalFormatting sqref="AM20">
    <cfRule type="cellIs" dxfId="8710" priority="136" operator="lessThan">
      <formula>#REF!</formula>
    </cfRule>
    <cfRule type="cellIs" dxfId="8709" priority="137" operator="lessThan">
      <formula>#REF!</formula>
    </cfRule>
  </conditionalFormatting>
  <conditionalFormatting sqref="AM30">
    <cfRule type="cellIs" dxfId="8708" priority="132" operator="lessThan">
      <formula>#REF!</formula>
    </cfRule>
  </conditionalFormatting>
  <conditionalFormatting sqref="AM29">
    <cfRule type="cellIs" dxfId="8707" priority="133" operator="lessThan">
      <formula>#REF!</formula>
    </cfRule>
    <cfRule type="cellIs" dxfId="8706" priority="134" operator="lessThan">
      <formula>#REF!</formula>
    </cfRule>
  </conditionalFormatting>
  <conditionalFormatting sqref="AM39">
    <cfRule type="cellIs" dxfId="8705" priority="129" operator="lessThan">
      <formula>#REF!</formula>
    </cfRule>
  </conditionalFormatting>
  <conditionalFormatting sqref="AM38">
    <cfRule type="cellIs" dxfId="8704" priority="130" operator="lessThan">
      <formula>#REF!</formula>
    </cfRule>
    <cfRule type="cellIs" dxfId="8703" priority="131" operator="lessThan">
      <formula>#REF!</formula>
    </cfRule>
  </conditionalFormatting>
  <conditionalFormatting sqref="AR21">
    <cfRule type="cellIs" dxfId="8702" priority="126" operator="lessThan">
      <formula>#REF!</formula>
    </cfRule>
  </conditionalFormatting>
  <conditionalFormatting sqref="AR20">
    <cfRule type="cellIs" dxfId="8701" priority="127" operator="lessThan">
      <formula>#REF!</formula>
    </cfRule>
    <cfRule type="cellIs" dxfId="8700" priority="128" operator="lessThan">
      <formula>#REF!</formula>
    </cfRule>
  </conditionalFormatting>
  <conditionalFormatting sqref="AR30">
    <cfRule type="cellIs" dxfId="8699" priority="123" operator="lessThan">
      <formula>#REF!</formula>
    </cfRule>
  </conditionalFormatting>
  <conditionalFormatting sqref="AR29">
    <cfRule type="cellIs" dxfId="8698" priority="124" operator="lessThan">
      <formula>#REF!</formula>
    </cfRule>
    <cfRule type="cellIs" dxfId="8697" priority="125" operator="lessThan">
      <formula>#REF!</formula>
    </cfRule>
  </conditionalFormatting>
  <conditionalFormatting sqref="AR39">
    <cfRule type="cellIs" dxfId="8696" priority="120" operator="lessThan">
      <formula>#REF!</formula>
    </cfRule>
  </conditionalFormatting>
  <conditionalFormatting sqref="AR38">
    <cfRule type="cellIs" dxfId="8695" priority="121" operator="lessThan">
      <formula>#REF!</formula>
    </cfRule>
    <cfRule type="cellIs" dxfId="8694" priority="122" operator="lessThan">
      <formula>#REF!</formula>
    </cfRule>
  </conditionalFormatting>
  <conditionalFormatting sqref="AW21">
    <cfRule type="cellIs" dxfId="8693" priority="117" operator="lessThan">
      <formula>#REF!</formula>
    </cfRule>
  </conditionalFormatting>
  <conditionalFormatting sqref="AW20">
    <cfRule type="cellIs" dxfId="8692" priority="118" operator="lessThan">
      <formula>#REF!</formula>
    </cfRule>
    <cfRule type="cellIs" dxfId="8691" priority="119" operator="lessThan">
      <formula>#REF!</formula>
    </cfRule>
  </conditionalFormatting>
  <conditionalFormatting sqref="AW30">
    <cfRule type="cellIs" dxfId="8690" priority="114" operator="lessThan">
      <formula>#REF!</formula>
    </cfRule>
  </conditionalFormatting>
  <conditionalFormatting sqref="AW29">
    <cfRule type="cellIs" dxfId="8689" priority="115" operator="lessThan">
      <formula>#REF!</formula>
    </cfRule>
    <cfRule type="cellIs" dxfId="8688" priority="116" operator="lessThan">
      <formula>#REF!</formula>
    </cfRule>
  </conditionalFormatting>
  <conditionalFormatting sqref="AW39">
    <cfRule type="cellIs" dxfId="8687" priority="111" operator="lessThan">
      <formula>#REF!</formula>
    </cfRule>
  </conditionalFormatting>
  <conditionalFormatting sqref="AW38">
    <cfRule type="cellIs" dxfId="8686" priority="112" operator="lessThan">
      <formula>#REF!</formula>
    </cfRule>
    <cfRule type="cellIs" dxfId="8685" priority="113" operator="lessThan">
      <formula>#REF!</formula>
    </cfRule>
  </conditionalFormatting>
  <conditionalFormatting sqref="BB21">
    <cfRule type="cellIs" dxfId="8684" priority="108" operator="lessThan">
      <formula>#REF!</formula>
    </cfRule>
  </conditionalFormatting>
  <conditionalFormatting sqref="BB20">
    <cfRule type="cellIs" dxfId="8683" priority="109" operator="lessThan">
      <formula>#REF!</formula>
    </cfRule>
    <cfRule type="cellIs" dxfId="8682" priority="110" operator="lessThan">
      <formula>#REF!</formula>
    </cfRule>
  </conditionalFormatting>
  <conditionalFormatting sqref="BB30">
    <cfRule type="cellIs" dxfId="8681" priority="105" operator="lessThan">
      <formula>#REF!</formula>
    </cfRule>
  </conditionalFormatting>
  <conditionalFormatting sqref="BB29">
    <cfRule type="cellIs" dxfId="8680" priority="106" operator="lessThan">
      <formula>#REF!</formula>
    </cfRule>
    <cfRule type="cellIs" dxfId="8679" priority="107" operator="lessThan">
      <formula>#REF!</formula>
    </cfRule>
  </conditionalFormatting>
  <conditionalFormatting sqref="BB39">
    <cfRule type="cellIs" dxfId="8678" priority="102" operator="lessThan">
      <formula>#REF!</formula>
    </cfRule>
  </conditionalFormatting>
  <conditionalFormatting sqref="BB38">
    <cfRule type="cellIs" dxfId="8677" priority="103" operator="lessThan">
      <formula>#REF!</formula>
    </cfRule>
    <cfRule type="cellIs" dxfId="8676" priority="104" operator="lessThan">
      <formula>#REF!</formula>
    </cfRule>
  </conditionalFormatting>
  <conditionalFormatting sqref="BG21">
    <cfRule type="cellIs" dxfId="8675" priority="99" operator="lessThan">
      <formula>#REF!</formula>
    </cfRule>
  </conditionalFormatting>
  <conditionalFormatting sqref="BG20">
    <cfRule type="cellIs" dxfId="8674" priority="100" operator="lessThan">
      <formula>#REF!</formula>
    </cfRule>
    <cfRule type="cellIs" dxfId="8673" priority="101" operator="lessThan">
      <formula>#REF!</formula>
    </cfRule>
  </conditionalFormatting>
  <conditionalFormatting sqref="BG30">
    <cfRule type="cellIs" dxfId="8672" priority="96" operator="lessThan">
      <formula>#REF!</formula>
    </cfRule>
  </conditionalFormatting>
  <conditionalFormatting sqref="BG29">
    <cfRule type="cellIs" dxfId="8671" priority="97" operator="lessThan">
      <formula>#REF!</formula>
    </cfRule>
    <cfRule type="cellIs" dxfId="8670" priority="98" operator="lessThan">
      <formula>#REF!</formula>
    </cfRule>
  </conditionalFormatting>
  <conditionalFormatting sqref="BG39">
    <cfRule type="cellIs" dxfId="8669" priority="93" operator="lessThan">
      <formula>#REF!</formula>
    </cfRule>
  </conditionalFormatting>
  <conditionalFormatting sqref="BG38">
    <cfRule type="cellIs" dxfId="8668" priority="94" operator="lessThan">
      <formula>#REF!</formula>
    </cfRule>
    <cfRule type="cellIs" dxfId="8667" priority="95" operator="lessThan">
      <formula>#REF!</formula>
    </cfRule>
  </conditionalFormatting>
  <conditionalFormatting sqref="BH19 BH13 BH17 BH15">
    <cfRule type="cellIs" dxfId="8666" priority="92" operator="greaterThan">
      <formula>#REF!</formula>
    </cfRule>
  </conditionalFormatting>
  <conditionalFormatting sqref="BK21">
    <cfRule type="cellIs" dxfId="8665" priority="89" operator="lessThan">
      <formula>#REF!</formula>
    </cfRule>
  </conditionalFormatting>
  <conditionalFormatting sqref="BK11">
    <cfRule type="cellIs" dxfId="8664" priority="88" operator="lessThan">
      <formula>#REF!</formula>
    </cfRule>
  </conditionalFormatting>
  <conditionalFormatting sqref="BK12">
    <cfRule type="cellIs" dxfId="8663" priority="87" operator="lessThan">
      <formula>#REF!</formula>
    </cfRule>
  </conditionalFormatting>
  <conditionalFormatting sqref="BK20">
    <cfRule type="cellIs" dxfId="8662" priority="90" operator="lessThan">
      <formula>#REF!</formula>
    </cfRule>
    <cfRule type="cellIs" dxfId="8661" priority="91" operator="lessThan">
      <formula>#REF!</formula>
    </cfRule>
  </conditionalFormatting>
  <conditionalFormatting sqref="BK30">
    <cfRule type="cellIs" dxfId="8660" priority="84" operator="lessThan">
      <formula>#REF!</formula>
    </cfRule>
  </conditionalFormatting>
  <conditionalFormatting sqref="BK29">
    <cfRule type="cellIs" dxfId="8659" priority="85" operator="lessThan">
      <formula>#REF!</formula>
    </cfRule>
    <cfRule type="cellIs" dxfId="8658" priority="86" operator="lessThan">
      <formula>#REF!</formula>
    </cfRule>
  </conditionalFormatting>
  <conditionalFormatting sqref="BK39">
    <cfRule type="cellIs" dxfId="8657" priority="83" operator="lessThan">
      <formula>#REF!</formula>
    </cfRule>
  </conditionalFormatting>
  <conditionalFormatting sqref="BK9">
    <cfRule type="cellIs" dxfId="8656" priority="81" operator="lessThan">
      <formula>#REF!</formula>
    </cfRule>
    <cfRule type="cellIs" dxfId="8655" priority="82" operator="greaterThan">
      <formula>#REF!</formula>
    </cfRule>
  </conditionalFormatting>
  <conditionalFormatting sqref="BH14">
    <cfRule type="cellIs" dxfId="8654" priority="80" operator="greaterThan">
      <formula>#REF!</formula>
    </cfRule>
  </conditionalFormatting>
  <conditionalFormatting sqref="BI13:BJ13">
    <cfRule type="cellIs" dxfId="8653" priority="79" operator="greaterThan">
      <formula>#REF!</formula>
    </cfRule>
  </conditionalFormatting>
  <conditionalFormatting sqref="BI19:BJ19 BI14:BJ15 BI17:BJ17">
    <cfRule type="cellIs" dxfId="8652" priority="78" operator="greaterThan">
      <formula>#REF!</formula>
    </cfRule>
  </conditionalFormatting>
  <conditionalFormatting sqref="BI18:BJ18">
    <cfRule type="cellIs" dxfId="8651" priority="77" operator="greaterThan">
      <formula>#REF!</formula>
    </cfRule>
  </conditionalFormatting>
  <conditionalFormatting sqref="BK38">
    <cfRule type="cellIs" dxfId="8650" priority="75" operator="lessThan">
      <formula>#REF!</formula>
    </cfRule>
    <cfRule type="cellIs" dxfId="8649" priority="76" operator="lessThan">
      <formula>#REF!</formula>
    </cfRule>
  </conditionalFormatting>
  <conditionalFormatting sqref="BL11">
    <cfRule type="cellIs" dxfId="8648" priority="73" operator="lessThan">
      <formula>#REF!</formula>
    </cfRule>
  </conditionalFormatting>
  <conditionalFormatting sqref="BL12">
    <cfRule type="cellIs" dxfId="8647" priority="72" operator="lessThan">
      <formula>#REF!</formula>
    </cfRule>
  </conditionalFormatting>
  <conditionalFormatting sqref="BL9">
    <cfRule type="cellIs" dxfId="8646" priority="70" operator="lessThan">
      <formula>#REF!</formula>
    </cfRule>
    <cfRule type="cellIs" dxfId="8645" priority="71" operator="greaterThan">
      <formula>#REF!</formula>
    </cfRule>
  </conditionalFormatting>
  <conditionalFormatting sqref="BL10">
    <cfRule type="cellIs" dxfId="8644" priority="69" operator="lessThan">
      <formula>#REF!</formula>
    </cfRule>
  </conditionalFormatting>
  <conditionalFormatting sqref="BL21">
    <cfRule type="cellIs" dxfId="8643" priority="66" operator="lessThan">
      <formula>#REF!</formula>
    </cfRule>
  </conditionalFormatting>
  <conditionalFormatting sqref="BL20">
    <cfRule type="cellIs" dxfId="8642" priority="67" operator="lessThan">
      <formula>#REF!</formula>
    </cfRule>
    <cfRule type="cellIs" dxfId="8641" priority="68" operator="lessThan">
      <formula>#REF!</formula>
    </cfRule>
  </conditionalFormatting>
  <conditionalFormatting sqref="BL30">
    <cfRule type="cellIs" dxfId="8640" priority="63" operator="lessThan">
      <formula>#REF!</formula>
    </cfRule>
  </conditionalFormatting>
  <conditionalFormatting sqref="BL29">
    <cfRule type="cellIs" dxfId="8639" priority="64" operator="lessThan">
      <formula>#REF!</formula>
    </cfRule>
    <cfRule type="cellIs" dxfId="8638" priority="65" operator="lessThan">
      <formula>#REF!</formula>
    </cfRule>
  </conditionalFormatting>
  <conditionalFormatting sqref="BL39">
    <cfRule type="cellIs" dxfId="8637" priority="60" operator="lessThan">
      <formula>#REF!</formula>
    </cfRule>
  </conditionalFormatting>
  <conditionalFormatting sqref="BL38">
    <cfRule type="cellIs" dxfId="8636" priority="61" operator="lessThan">
      <formula>#REF!</formula>
    </cfRule>
    <cfRule type="cellIs" dxfId="8635" priority="62" operator="lessThan">
      <formula>#REF!</formula>
    </cfRule>
  </conditionalFormatting>
  <conditionalFormatting sqref="BM19 BM13 BM17 BM15">
    <cfRule type="cellIs" dxfId="8634" priority="59" operator="greaterThan">
      <formula>#REF!</formula>
    </cfRule>
  </conditionalFormatting>
  <conditionalFormatting sqref="BP21">
    <cfRule type="cellIs" dxfId="8633" priority="56" operator="lessThan">
      <formula>#REF!</formula>
    </cfRule>
  </conditionalFormatting>
  <conditionalFormatting sqref="BP11">
    <cfRule type="cellIs" dxfId="8632" priority="55" operator="lessThan">
      <formula>#REF!</formula>
    </cfRule>
  </conditionalFormatting>
  <conditionalFormatting sqref="BP12">
    <cfRule type="cellIs" dxfId="8631" priority="54" operator="lessThan">
      <formula>#REF!</formula>
    </cfRule>
  </conditionalFormatting>
  <conditionalFormatting sqref="BP20">
    <cfRule type="cellIs" dxfId="8630" priority="57" operator="lessThan">
      <formula>#REF!</formula>
    </cfRule>
    <cfRule type="cellIs" dxfId="8629" priority="58" operator="lessThan">
      <formula>#REF!</formula>
    </cfRule>
  </conditionalFormatting>
  <conditionalFormatting sqref="BP30">
    <cfRule type="cellIs" dxfId="8628" priority="51" operator="lessThan">
      <formula>#REF!</formula>
    </cfRule>
  </conditionalFormatting>
  <conditionalFormatting sqref="BP29">
    <cfRule type="cellIs" dxfId="8627" priority="52" operator="lessThan">
      <formula>#REF!</formula>
    </cfRule>
    <cfRule type="cellIs" dxfId="8626" priority="53" operator="lessThan">
      <formula>#REF!</formula>
    </cfRule>
  </conditionalFormatting>
  <conditionalFormatting sqref="BP39">
    <cfRule type="cellIs" dxfId="8625" priority="50" operator="lessThan">
      <formula>#REF!</formula>
    </cfRule>
  </conditionalFormatting>
  <conditionalFormatting sqref="BP9">
    <cfRule type="cellIs" dxfId="8624" priority="48" operator="lessThan">
      <formula>#REF!</formula>
    </cfRule>
    <cfRule type="cellIs" dxfId="8623" priority="49" operator="greaterThan">
      <formula>#REF!</formula>
    </cfRule>
  </conditionalFormatting>
  <conditionalFormatting sqref="BM14">
    <cfRule type="cellIs" dxfId="8622" priority="47" operator="greaterThan">
      <formula>#REF!</formula>
    </cfRule>
  </conditionalFormatting>
  <conditionalFormatting sqref="BN13:BO13">
    <cfRule type="cellIs" dxfId="8621" priority="46" operator="greaterThan">
      <formula>#REF!</formula>
    </cfRule>
  </conditionalFormatting>
  <conditionalFormatting sqref="BN19:BO19 BN14:BO15 BN17:BO17">
    <cfRule type="cellIs" dxfId="8620" priority="45" operator="greaterThan">
      <formula>#REF!</formula>
    </cfRule>
  </conditionalFormatting>
  <conditionalFormatting sqref="BN18:BO18">
    <cfRule type="cellIs" dxfId="8619" priority="44" operator="greaterThan">
      <formula>#REF!</formula>
    </cfRule>
  </conditionalFormatting>
  <conditionalFormatting sqref="BP38">
    <cfRule type="cellIs" dxfId="8618" priority="42" operator="lessThan">
      <formula>#REF!</formula>
    </cfRule>
    <cfRule type="cellIs" dxfId="8617" priority="43" operator="lessThan">
      <formula>#REF!</formula>
    </cfRule>
  </conditionalFormatting>
  <conditionalFormatting sqref="BQ11">
    <cfRule type="cellIs" dxfId="8616" priority="40" operator="lessThan">
      <formula>#REF!</formula>
    </cfRule>
  </conditionalFormatting>
  <conditionalFormatting sqref="BQ12">
    <cfRule type="cellIs" dxfId="8615" priority="39" operator="lessThan">
      <formula>#REF!</formula>
    </cfRule>
  </conditionalFormatting>
  <conditionalFormatting sqref="BQ9">
    <cfRule type="cellIs" dxfId="8614" priority="37" operator="lessThan">
      <formula>#REF!</formula>
    </cfRule>
    <cfRule type="cellIs" dxfId="8613" priority="38" operator="greaterThan">
      <formula>#REF!</formula>
    </cfRule>
  </conditionalFormatting>
  <conditionalFormatting sqref="BQ10">
    <cfRule type="cellIs" dxfId="8612" priority="36" operator="lessThan">
      <formula>#REF!</formula>
    </cfRule>
  </conditionalFormatting>
  <conditionalFormatting sqref="BQ21">
    <cfRule type="cellIs" dxfId="8611" priority="33" operator="lessThan">
      <formula>#REF!</formula>
    </cfRule>
  </conditionalFormatting>
  <conditionalFormatting sqref="BQ20">
    <cfRule type="cellIs" dxfId="8610" priority="34" operator="lessThan">
      <formula>#REF!</formula>
    </cfRule>
    <cfRule type="cellIs" dxfId="8609" priority="35" operator="lessThan">
      <formula>#REF!</formula>
    </cfRule>
  </conditionalFormatting>
  <conditionalFormatting sqref="BQ30">
    <cfRule type="cellIs" dxfId="8608" priority="30" operator="lessThan">
      <formula>#REF!</formula>
    </cfRule>
  </conditionalFormatting>
  <conditionalFormatting sqref="BQ29">
    <cfRule type="cellIs" dxfId="8607" priority="31" operator="lessThan">
      <formula>#REF!</formula>
    </cfRule>
    <cfRule type="cellIs" dxfId="8606" priority="32" operator="lessThan">
      <formula>#REF!</formula>
    </cfRule>
  </conditionalFormatting>
  <conditionalFormatting sqref="BQ39">
    <cfRule type="cellIs" dxfId="8605" priority="27" operator="lessThan">
      <formula>#REF!</formula>
    </cfRule>
  </conditionalFormatting>
  <conditionalFormatting sqref="BQ38">
    <cfRule type="cellIs" dxfId="8604" priority="28" operator="lessThan">
      <formula>#REF!</formula>
    </cfRule>
    <cfRule type="cellIs" dxfId="8603" priority="29" operator="lessThan">
      <formula>#REF!</formula>
    </cfRule>
  </conditionalFormatting>
  <conditionalFormatting sqref="M10">
    <cfRule type="cellIs" dxfId="8602" priority="13" operator="lessThan">
      <formula>#REF!</formula>
    </cfRule>
  </conditionalFormatting>
  <conditionalFormatting sqref="R10">
    <cfRule type="cellIs" dxfId="8601" priority="12" operator="lessThan">
      <formula>#REF!</formula>
    </cfRule>
  </conditionalFormatting>
  <conditionalFormatting sqref="W10">
    <cfRule type="cellIs" dxfId="8600" priority="11" operator="lessThan">
      <formula>#REF!</formula>
    </cfRule>
  </conditionalFormatting>
  <conditionalFormatting sqref="AB10">
    <cfRule type="cellIs" dxfId="8599" priority="10" operator="lessThan">
      <formula>#REF!</formula>
    </cfRule>
  </conditionalFormatting>
  <conditionalFormatting sqref="AG10">
    <cfRule type="cellIs" dxfId="8598" priority="9" operator="lessThan">
      <formula>#REF!</formula>
    </cfRule>
  </conditionalFormatting>
  <conditionalFormatting sqref="AL10">
    <cfRule type="cellIs" dxfId="8597" priority="8" operator="lessThan">
      <formula>#REF!</formula>
    </cfRule>
  </conditionalFormatting>
  <conditionalFormatting sqref="AQ10">
    <cfRule type="cellIs" dxfId="8596" priority="7" operator="lessThan">
      <formula>#REF!</formula>
    </cfRule>
  </conditionalFormatting>
  <conditionalFormatting sqref="AV10">
    <cfRule type="cellIs" dxfId="8595" priority="6" operator="lessThan">
      <formula>#REF!</formula>
    </cfRule>
  </conditionalFormatting>
  <conditionalFormatting sqref="BA10">
    <cfRule type="cellIs" dxfId="8594" priority="5" operator="lessThan">
      <formula>#REF!</formula>
    </cfRule>
  </conditionalFormatting>
  <conditionalFormatting sqref="BF10">
    <cfRule type="cellIs" dxfId="8593" priority="4" operator="lessThan">
      <formula>#REF!</formula>
    </cfRule>
  </conditionalFormatting>
  <conditionalFormatting sqref="BK10">
    <cfRule type="cellIs" dxfId="8592" priority="3" operator="lessThan">
      <formula>#REF!</formula>
    </cfRule>
  </conditionalFormatting>
  <conditionalFormatting sqref="BP10">
    <cfRule type="cellIs" dxfId="8591" priority="2" operator="lessThan">
      <formula>#REF!</formula>
    </cfRule>
  </conditionalFormatting>
  <conditionalFormatting sqref="E16">
    <cfRule type="cellIs" dxfId="8590" priority="1" operator="greaterThan">
      <formula>#REF!</formula>
    </cfRule>
  </conditionalFormatting>
  <pageMargins left="0.7" right="0.7" top="0.75" bottom="0.75" header="0.3" footer="0.3"/>
  <pageSetup paperSize="9" orientation="portrait" r:id="rId1"/>
  <headerFooter>
    <oddHeader>&amp;C&amp;G</oddHeader>
  </headerFooter>
  <legacyDrawingHF r:id="rId2"/>
  <picture r:id="rId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9FFCC"/>
  </sheetPr>
  <dimension ref="A1:BQ93"/>
  <sheetViews>
    <sheetView zoomScale="70" zoomScaleNormal="70" workbookViewId="0">
      <pane xSplit="3" ySplit="10" topLeftCell="D11" activePane="bottomRight" state="frozenSplit"/>
      <selection activeCell="Y80" sqref="Y80"/>
      <selection pane="topRight" activeCell="Y80" sqref="Y80"/>
      <selection pane="bottomLeft" activeCell="Y80" sqref="Y80"/>
      <selection pane="bottomRight" activeCell="F25" sqref="F25"/>
    </sheetView>
  </sheetViews>
  <sheetFormatPr defaultRowHeight="16.5" x14ac:dyDescent="0.15"/>
  <cols>
    <col min="1" max="1" width="21" style="97" customWidth="1"/>
    <col min="2" max="2" width="15" style="97" customWidth="1"/>
    <col min="3" max="4" width="11.25" style="97" customWidth="1"/>
    <col min="5" max="5" width="38.5" style="97" customWidth="1"/>
    <col min="6" max="7" width="10.625" style="97" customWidth="1"/>
    <col min="8" max="9" width="13.625" style="97" customWidth="1"/>
    <col min="10" max="10" width="44.5" style="97" customWidth="1"/>
    <col min="11" max="12" width="12.25" style="97" customWidth="1"/>
    <col min="13" max="14" width="11.875" style="97" customWidth="1"/>
    <col min="15" max="15" width="38.25" style="97" customWidth="1"/>
    <col min="16" max="17" width="12.25" style="97" customWidth="1"/>
    <col min="18" max="19" width="11.875" style="97" customWidth="1"/>
    <col min="20" max="20" width="31.625" style="97" customWidth="1"/>
    <col min="21" max="22" width="12.625" style="97" customWidth="1"/>
    <col min="23" max="24" width="11.875" style="97" customWidth="1"/>
    <col min="25" max="25" width="31.625" style="97" customWidth="1"/>
    <col min="26" max="27" width="9.125" style="97" bestFit="1" customWidth="1"/>
    <col min="28" max="28" width="9.625" style="97" bestFit="1" customWidth="1"/>
    <col min="29" max="29" width="9.625" style="97" customWidth="1"/>
    <col min="30" max="30" width="31.625" style="97" customWidth="1"/>
    <col min="31" max="32" width="9.125" style="97" bestFit="1" customWidth="1"/>
    <col min="33" max="33" width="9.625" style="97" bestFit="1" customWidth="1"/>
    <col min="34" max="34" width="9.625" style="97" customWidth="1"/>
    <col min="35" max="35" width="31.625" style="97" customWidth="1"/>
    <col min="36" max="37" width="9.125" style="97" bestFit="1" customWidth="1"/>
    <col min="38" max="38" width="9.625" style="97" bestFit="1" customWidth="1"/>
    <col min="39" max="39" width="9.625" style="97" customWidth="1"/>
    <col min="40" max="40" width="31.625" style="97" customWidth="1"/>
    <col min="41" max="42" width="9.125" style="97" bestFit="1" customWidth="1"/>
    <col min="43" max="43" width="9.625" style="97" bestFit="1" customWidth="1"/>
    <col min="44" max="44" width="9.625" style="97" customWidth="1"/>
    <col min="45" max="45" width="31.625" style="97" customWidth="1"/>
    <col min="46" max="47" width="9.125" style="97" bestFit="1" customWidth="1"/>
    <col min="48" max="48" width="9.625" style="97" bestFit="1" customWidth="1"/>
    <col min="49" max="49" width="9.625" style="97" customWidth="1"/>
    <col min="50" max="50" width="31.625" style="97" customWidth="1"/>
    <col min="51" max="52" width="9.125" style="97" bestFit="1" customWidth="1"/>
    <col min="53" max="53" width="9.625" style="97" bestFit="1" customWidth="1"/>
    <col min="54" max="54" width="9.625" style="97" customWidth="1"/>
    <col min="55" max="55" width="31.625" style="97" customWidth="1"/>
    <col min="56" max="57" width="9.125" style="97" bestFit="1" customWidth="1"/>
    <col min="58" max="58" width="9.625" style="97" bestFit="1" customWidth="1"/>
    <col min="59" max="59" width="9.625" style="97" customWidth="1"/>
    <col min="60" max="60" width="43.875" style="97" customWidth="1"/>
    <col min="61" max="62" width="9" style="97"/>
    <col min="63" max="63" width="15.125" style="97" customWidth="1"/>
    <col min="64" max="64" width="9" style="97"/>
    <col min="65" max="65" width="48.125" style="97" customWidth="1"/>
    <col min="66" max="67" width="9" style="97"/>
    <col min="68" max="68" width="16" style="97" customWidth="1"/>
    <col min="69" max="16384" width="9" style="97"/>
  </cols>
  <sheetData>
    <row r="1" spans="1:69" x14ac:dyDescent="0.15">
      <c r="B1" s="175" t="str">
        <f>VLOOKUP(A5,'PMC数据辅助&amp;月良率预估'!$AR$3:$AS$130,2,0)</f>
        <v>LTPS手机</v>
      </c>
      <c r="C1" s="177">
        <v>0.95</v>
      </c>
      <c r="E1" s="97" t="s">
        <v>474</v>
      </c>
      <c r="AI1" s="166"/>
      <c r="AJ1" s="166"/>
      <c r="AK1" s="166"/>
      <c r="AL1" s="166"/>
      <c r="AM1" s="166"/>
      <c r="AN1" s="166"/>
      <c r="AO1" s="166"/>
      <c r="AP1" s="166"/>
      <c r="AQ1" s="166"/>
      <c r="AR1" s="166"/>
      <c r="AS1" s="166"/>
      <c r="AT1" s="166"/>
      <c r="AU1" s="166"/>
      <c r="AV1" s="166"/>
      <c r="AW1" s="166"/>
      <c r="AX1" s="166"/>
      <c r="AY1" s="166"/>
      <c r="AZ1" s="166"/>
      <c r="BA1" s="166"/>
      <c r="BB1" s="166"/>
      <c r="BC1" s="166"/>
      <c r="BD1" s="166"/>
    </row>
    <row r="2" spans="1:69" x14ac:dyDescent="0.15">
      <c r="A2" s="232">
        <f>VLOOKUP(A5,切数!$C:$J,8,0)</f>
        <v>95</v>
      </c>
      <c r="B2" s="580" t="s">
        <v>27</v>
      </c>
      <c r="C2" s="580"/>
      <c r="D2" s="581" t="s">
        <v>553</v>
      </c>
      <c r="E2" s="583" t="s">
        <v>41</v>
      </c>
      <c r="F2" s="583"/>
      <c r="G2" s="583"/>
      <c r="H2" s="583"/>
      <c r="I2" s="583"/>
      <c r="J2" s="583"/>
      <c r="K2" s="583"/>
      <c r="L2" s="583"/>
      <c r="M2" s="583"/>
      <c r="N2" s="30"/>
      <c r="O2" s="30"/>
      <c r="P2" s="30"/>
      <c r="Q2" s="30"/>
      <c r="R2" s="30"/>
      <c r="S2" s="30"/>
    </row>
    <row r="3" spans="1:69" x14ac:dyDescent="0.15">
      <c r="A3" s="232" t="s">
        <v>469</v>
      </c>
      <c r="B3" s="231"/>
      <c r="C3" s="231"/>
      <c r="D3" s="582"/>
      <c r="E3" s="1" t="str">
        <f>_xlfn.IFNA(VLOOKUP($A$5&amp;E$4,'PMC数据辅助&amp;月良率预估'!$B$2:$G$1000,2,0),"")</f>
        <v>M02</v>
      </c>
      <c r="F3" s="567"/>
      <c r="G3" s="567"/>
      <c r="H3" s="567"/>
      <c r="I3" s="568"/>
      <c r="J3" s="1" t="str">
        <f>_xlfn.IFNA(VLOOKUP($A$5&amp;J$4,'PMC数据辅助&amp;月良率预估'!$B$2:$G$1000,2,0),"")</f>
        <v>M03</v>
      </c>
      <c r="K3" s="567"/>
      <c r="L3" s="567"/>
      <c r="M3" s="567"/>
      <c r="N3" s="568"/>
      <c r="O3" s="1" t="str">
        <f>_xlfn.IFNA(VLOOKUP($A$5&amp;O$4,'PMC数据辅助&amp;月良率预估'!$B$2:$G$1000,2,0),"")</f>
        <v>M03</v>
      </c>
      <c r="P3" s="567"/>
      <c r="Q3" s="567"/>
      <c r="R3" s="567"/>
      <c r="S3" s="568"/>
      <c r="T3" s="1" t="str">
        <f>_xlfn.IFNA(VLOOKUP($A$5&amp;T$4,'PMC数据辅助&amp;月良率预估'!$B$2:$G$1000,2,0),"")</f>
        <v>M03</v>
      </c>
      <c r="U3" s="567"/>
      <c r="V3" s="567"/>
      <c r="W3" s="567"/>
      <c r="X3" s="568"/>
      <c r="Y3" s="1" t="str">
        <f>_xlfn.IFNA(VLOOKUP($A$5&amp;Y$4,'PMC数据辅助&amp;月良率预估'!$B$2:$G$1000,2,0),"")</f>
        <v>M05</v>
      </c>
      <c r="Z3" s="567"/>
      <c r="AA3" s="567"/>
      <c r="AB3" s="567"/>
      <c r="AC3" s="568"/>
      <c r="AD3" s="1" t="str">
        <f>_xlfn.IFNA(VLOOKUP($A$5&amp;AD$4,'PMC数据辅助&amp;月良率预估'!$B$2:$G$1000,2,0),"")</f>
        <v>M05</v>
      </c>
      <c r="AE3" s="567"/>
      <c r="AF3" s="567"/>
      <c r="AG3" s="567"/>
      <c r="AH3" s="568"/>
      <c r="AI3" s="1" t="str">
        <f>_xlfn.IFNA(VLOOKUP($A$5&amp;AI$4,'PMC数据辅助&amp;月良率预估'!$B$2:$G$1000,2,0),"")</f>
        <v/>
      </c>
      <c r="AJ3" s="567"/>
      <c r="AK3" s="567"/>
      <c r="AL3" s="567"/>
      <c r="AM3" s="568"/>
      <c r="AN3" s="1" t="str">
        <f>_xlfn.IFNA(VLOOKUP($A$5&amp;AN$4,'PMC数据辅助&amp;月良率预估'!$B$2:$G$1000,2,0),"")</f>
        <v/>
      </c>
      <c r="AO3" s="567"/>
      <c r="AP3" s="567"/>
      <c r="AQ3" s="567"/>
      <c r="AR3" s="568"/>
      <c r="AS3" s="1" t="str">
        <f>_xlfn.IFNA(VLOOKUP($A$5&amp;AS$4,'PMC数据辅助&amp;月良率预估'!$B$2:$G$1000,2,0),"")</f>
        <v/>
      </c>
      <c r="AT3" s="567"/>
      <c r="AU3" s="567"/>
      <c r="AV3" s="567"/>
      <c r="AW3" s="568"/>
      <c r="AX3" s="1" t="str">
        <f>_xlfn.IFNA(VLOOKUP($A$5&amp;AX$4,'PMC数据辅助&amp;月良率预估'!$B$2:$G$1000,2,0),"")</f>
        <v/>
      </c>
      <c r="AY3" s="567"/>
      <c r="AZ3" s="567"/>
      <c r="BA3" s="567"/>
      <c r="BB3" s="568"/>
      <c r="BC3" s="1" t="str">
        <f>_xlfn.IFNA(VLOOKUP($A$5&amp;BC$4,'PMC数据辅助&amp;月良率预估'!$B$2:$G$1000,2,0),"")</f>
        <v/>
      </c>
      <c r="BD3" s="567"/>
      <c r="BE3" s="567"/>
      <c r="BF3" s="567"/>
      <c r="BG3" s="568"/>
      <c r="BH3" s="1" t="str">
        <f>_xlfn.IFNA(VLOOKUP($A$5&amp;BH$4,'PMC数据辅助&amp;月良率预估'!$B$2:$G$1000,2,0),"")</f>
        <v/>
      </c>
      <c r="BI3" s="567"/>
      <c r="BJ3" s="567"/>
      <c r="BK3" s="567"/>
      <c r="BL3" s="568"/>
      <c r="BM3" s="1" t="str">
        <f>_xlfn.IFNA(VLOOKUP($A$5&amp;BM$4,'PMC数据辅助&amp;月良率预估'!$B$2:$G$1000,2,0),"")</f>
        <v/>
      </c>
      <c r="BN3" s="567"/>
      <c r="BO3" s="567"/>
      <c r="BP3" s="567"/>
      <c r="BQ3" s="568"/>
    </row>
    <row r="4" spans="1:69" ht="33" x14ac:dyDescent="0.15">
      <c r="A4" s="31" t="s">
        <v>40</v>
      </c>
      <c r="B4" s="94" t="s">
        <v>889</v>
      </c>
      <c r="C4" s="94" t="s">
        <v>907</v>
      </c>
      <c r="D4" s="115" t="s">
        <v>1426</v>
      </c>
      <c r="E4" s="584" t="str">
        <f>_xlfn.IFNA(VLOOKUP($A$5&amp;COLUMN($A$1),'PMC数据辅助&amp;月良率预估'!$A:$F,5,0),"")</f>
        <v>02/10蒸镀批次</v>
      </c>
      <c r="F4" s="585"/>
      <c r="G4" s="585"/>
      <c r="H4" s="585"/>
      <c r="I4" s="586"/>
      <c r="J4" s="584" t="str">
        <f>_xlfn.IFNA(VLOOKUP($A$5&amp;COLUMN($B$1),'PMC数据辅助&amp;月良率预估'!$A:$F,5,0),"")</f>
        <v>02/20蒸镀批次</v>
      </c>
      <c r="K4" s="585"/>
      <c r="L4" s="585"/>
      <c r="M4" s="585"/>
      <c r="N4" s="586"/>
      <c r="O4" s="569" t="str">
        <f>_xlfn.IFNA(VLOOKUP($A$5&amp;COLUMN($C$1),'PMC数据辅助&amp;月良率预估'!$A:$F,5,0),"")</f>
        <v>03/05蒸镀批次</v>
      </c>
      <c r="P4" s="570"/>
      <c r="Q4" s="570"/>
      <c r="R4" s="570"/>
      <c r="S4" s="571"/>
      <c r="T4" s="569" t="str">
        <f>_xlfn.IFNA(VLOOKUP($A$5&amp;COLUMN($D$1),'PMC数据辅助&amp;月良率预估'!$A:$F,5,0),"")</f>
        <v>03/16蒸镀批次</v>
      </c>
      <c r="U4" s="570"/>
      <c r="V4" s="570"/>
      <c r="W4" s="570"/>
      <c r="X4" s="571"/>
      <c r="Y4" s="569" t="str">
        <f>_xlfn.IFNA(VLOOKUP($A$5&amp;COLUMN($E$1),'PMC数据辅助&amp;月良率预估'!$A:$F,5,0),"")</f>
        <v>04/27蒸镀批次</v>
      </c>
      <c r="Z4" s="570"/>
      <c r="AA4" s="570"/>
      <c r="AB4" s="570"/>
      <c r="AC4" s="571"/>
      <c r="AD4" s="569" t="str">
        <f>_xlfn.IFNA(VLOOKUP($A$5&amp;COLUMN($F$1),'PMC数据辅助&amp;月良率预估'!$A:$F,5,0),"")</f>
        <v>05/08蒸镀批次</v>
      </c>
      <c r="AE4" s="570"/>
      <c r="AF4" s="570"/>
      <c r="AG4" s="570"/>
      <c r="AH4" s="571"/>
      <c r="AI4" s="569" t="str">
        <f>_xlfn.IFNA(VLOOKUP($A$5&amp;COLUMN($G$1),'PMC数据辅助&amp;月良率预估'!$A:$F,5,0),"")</f>
        <v/>
      </c>
      <c r="AJ4" s="570"/>
      <c r="AK4" s="570"/>
      <c r="AL4" s="570"/>
      <c r="AM4" s="571"/>
      <c r="AN4" s="569" t="str">
        <f>_xlfn.IFNA(VLOOKUP($A$5&amp;COLUMN($H$1),'PMC数据辅助&amp;月良率预估'!$A:$F,5,0),"")</f>
        <v/>
      </c>
      <c r="AO4" s="570"/>
      <c r="AP4" s="570"/>
      <c r="AQ4" s="570"/>
      <c r="AR4" s="571"/>
      <c r="AS4" s="569" t="str">
        <f>_xlfn.IFNA(VLOOKUP($A$5&amp;COLUMN($I$1),'PMC数据辅助&amp;月良率预估'!$A:$F,5,0),"")</f>
        <v/>
      </c>
      <c r="AT4" s="570"/>
      <c r="AU4" s="570"/>
      <c r="AV4" s="570"/>
      <c r="AW4" s="571"/>
      <c r="AX4" s="569" t="str">
        <f>_xlfn.IFNA(VLOOKUP($A$5&amp;COLUMN($J$1),'PMC数据辅助&amp;月良率预估'!$A:$F,5,0),"")</f>
        <v/>
      </c>
      <c r="AY4" s="570"/>
      <c r="AZ4" s="570"/>
      <c r="BA4" s="570"/>
      <c r="BB4" s="571"/>
      <c r="BC4" s="569" t="str">
        <f>_xlfn.IFNA(VLOOKUP($A$5&amp;COLUMN($K$1),'PMC数据辅助&amp;月良率预估'!$A:$F,5,0),"")</f>
        <v/>
      </c>
      <c r="BD4" s="570"/>
      <c r="BE4" s="570"/>
      <c r="BF4" s="570"/>
      <c r="BG4" s="571"/>
      <c r="BH4" s="569" t="str">
        <f>_xlfn.IFNA(VLOOKUP($A$5&amp;COLUMN($L$1),'PMC数据辅助&amp;月良率预估'!$A:$F,5,0),"")</f>
        <v/>
      </c>
      <c r="BI4" s="570"/>
      <c r="BJ4" s="570"/>
      <c r="BK4" s="570"/>
      <c r="BL4" s="571"/>
      <c r="BM4" s="569" t="str">
        <f>_xlfn.IFNA(VLOOKUP($A$5&amp;COLUMN($M$1),'PMC数据辅助&amp;月良率预估'!$A:$F,5,0),"")</f>
        <v/>
      </c>
      <c r="BN4" s="570"/>
      <c r="BO4" s="570"/>
      <c r="BP4" s="570"/>
      <c r="BQ4" s="571"/>
    </row>
    <row r="5" spans="1:69" ht="51" customHeight="1" x14ac:dyDescent="0.15">
      <c r="A5" s="32" t="s">
        <v>718</v>
      </c>
      <c r="B5" s="32" t="s">
        <v>35</v>
      </c>
      <c r="C5" s="32" t="s">
        <v>35</v>
      </c>
      <c r="D5" s="32"/>
      <c r="E5" s="32" t="s">
        <v>467</v>
      </c>
      <c r="F5" s="33" t="s">
        <v>483</v>
      </c>
      <c r="G5" s="33" t="s">
        <v>484</v>
      </c>
      <c r="H5" s="33" t="s">
        <v>485</v>
      </c>
      <c r="I5" s="362" t="s">
        <v>839</v>
      </c>
      <c r="J5" s="32" t="s">
        <v>467</v>
      </c>
      <c r="K5" s="33" t="s">
        <v>483</v>
      </c>
      <c r="L5" s="33" t="s">
        <v>484</v>
      </c>
      <c r="M5" s="33" t="s">
        <v>485</v>
      </c>
      <c r="N5" s="362" t="s">
        <v>838</v>
      </c>
      <c r="O5" s="32" t="s">
        <v>467</v>
      </c>
      <c r="P5" s="33" t="s">
        <v>483</v>
      </c>
      <c r="Q5" s="33" t="s">
        <v>484</v>
      </c>
      <c r="R5" s="33" t="s">
        <v>485</v>
      </c>
      <c r="S5" s="362" t="s">
        <v>839</v>
      </c>
      <c r="T5" s="32" t="s">
        <v>467</v>
      </c>
      <c r="U5" s="33" t="s">
        <v>483</v>
      </c>
      <c r="V5" s="33" t="s">
        <v>484</v>
      </c>
      <c r="W5" s="33" t="s">
        <v>485</v>
      </c>
      <c r="X5" s="362" t="s">
        <v>839</v>
      </c>
      <c r="Y5" s="32" t="s">
        <v>467</v>
      </c>
      <c r="Z5" s="33" t="s">
        <v>483</v>
      </c>
      <c r="AA5" s="33" t="s">
        <v>484</v>
      </c>
      <c r="AB5" s="33" t="s">
        <v>485</v>
      </c>
      <c r="AC5" s="362" t="s">
        <v>839</v>
      </c>
      <c r="AD5" s="32" t="s">
        <v>467</v>
      </c>
      <c r="AE5" s="33" t="s">
        <v>483</v>
      </c>
      <c r="AF5" s="33" t="s">
        <v>484</v>
      </c>
      <c r="AG5" s="33" t="s">
        <v>485</v>
      </c>
      <c r="AH5" s="362" t="s">
        <v>839</v>
      </c>
      <c r="AI5" s="32" t="s">
        <v>467</v>
      </c>
      <c r="AJ5" s="33" t="s">
        <v>483</v>
      </c>
      <c r="AK5" s="33" t="s">
        <v>484</v>
      </c>
      <c r="AL5" s="33" t="s">
        <v>485</v>
      </c>
      <c r="AM5" s="362" t="s">
        <v>839</v>
      </c>
      <c r="AN5" s="32" t="s">
        <v>467</v>
      </c>
      <c r="AO5" s="33" t="s">
        <v>483</v>
      </c>
      <c r="AP5" s="33" t="s">
        <v>484</v>
      </c>
      <c r="AQ5" s="33" t="s">
        <v>485</v>
      </c>
      <c r="AR5" s="362" t="s">
        <v>839</v>
      </c>
      <c r="AS5" s="32" t="s">
        <v>467</v>
      </c>
      <c r="AT5" s="33" t="s">
        <v>483</v>
      </c>
      <c r="AU5" s="33" t="s">
        <v>484</v>
      </c>
      <c r="AV5" s="33" t="s">
        <v>485</v>
      </c>
      <c r="AW5" s="362" t="s">
        <v>839</v>
      </c>
      <c r="AX5" s="32" t="s">
        <v>467</v>
      </c>
      <c r="AY5" s="33" t="s">
        <v>483</v>
      </c>
      <c r="AZ5" s="33" t="s">
        <v>484</v>
      </c>
      <c r="BA5" s="33" t="s">
        <v>485</v>
      </c>
      <c r="BB5" s="362" t="s">
        <v>839</v>
      </c>
      <c r="BC5" s="32" t="s">
        <v>467</v>
      </c>
      <c r="BD5" s="33" t="s">
        <v>483</v>
      </c>
      <c r="BE5" s="33" t="s">
        <v>484</v>
      </c>
      <c r="BF5" s="33" t="s">
        <v>485</v>
      </c>
      <c r="BG5" s="362" t="s">
        <v>839</v>
      </c>
      <c r="BH5" s="32" t="s">
        <v>467</v>
      </c>
      <c r="BI5" s="33" t="s">
        <v>483</v>
      </c>
      <c r="BJ5" s="33" t="s">
        <v>484</v>
      </c>
      <c r="BK5" s="33" t="s">
        <v>485</v>
      </c>
      <c r="BL5" s="362" t="s">
        <v>839</v>
      </c>
      <c r="BM5" s="32" t="s">
        <v>467</v>
      </c>
      <c r="BN5" s="33" t="s">
        <v>483</v>
      </c>
      <c r="BO5" s="33" t="s">
        <v>484</v>
      </c>
      <c r="BP5" s="33" t="s">
        <v>485</v>
      </c>
      <c r="BQ5" s="362" t="s">
        <v>839</v>
      </c>
    </row>
    <row r="6" spans="1:69" x14ac:dyDescent="0.15">
      <c r="A6" s="34" t="s">
        <v>745</v>
      </c>
      <c r="B6" s="34">
        <f>_xlfn.IFNA(VLOOKUP($A6,批次辅助!$A$4:$DC$41,MATCH($A$5&amp;B$4,批次辅助!$A$1:$DC$1,0),0),0)</f>
        <v>120010</v>
      </c>
      <c r="C6" s="34">
        <f>_xlfn.IFNA(VLOOKUP($A6,批次辅助!$A$4:$DC$41,MATCH($A$5&amp;C$4,批次辅助!$A$1:$DC$1,0),0),0)</f>
        <v>33440</v>
      </c>
      <c r="D6" s="34">
        <f>_xlfn.IFNA(VLOOKUP($A6,批次辅助!$A$4:$DC$41,MATCH($A$5&amp;D$4,批次辅助!$A$1:$DC$1,0),0),0)</f>
        <v>37637</v>
      </c>
      <c r="E6" s="34">
        <f>_xlfn.IFNA(VLOOKUP($A$5&amp;E$4,'PMC数据辅助&amp;月良率预估'!$B$2:$G$599,5,0),0)</f>
        <v>414</v>
      </c>
      <c r="F6" s="34"/>
      <c r="G6" s="34"/>
      <c r="H6" s="35"/>
      <c r="I6" s="35"/>
      <c r="J6" s="34">
        <f>_xlfn.IFNA(VLOOKUP($A$5&amp;J$4,'PMC数据辅助&amp;月良率预估'!$B$2:$G$599,5,0),0)</f>
        <v>418</v>
      </c>
      <c r="K6" s="34"/>
      <c r="L6" s="34"/>
      <c r="M6" s="35"/>
      <c r="N6" s="35"/>
      <c r="O6" s="34">
        <f>_xlfn.IFNA(VLOOKUP($A$5&amp;O$4,'PMC数据辅助&amp;月良率预估'!$B$2:$G$599,5,0),0)</f>
        <v>2200</v>
      </c>
      <c r="P6" s="34"/>
      <c r="Q6" s="34"/>
      <c r="R6" s="35"/>
      <c r="S6" s="35"/>
      <c r="T6" s="34">
        <f>_xlfn.IFNA(VLOOKUP($A$5&amp;T$4,'PMC数据辅助&amp;月良率预估'!$B$2:$G$599,5,0),0)</f>
        <v>386</v>
      </c>
      <c r="U6" s="34"/>
      <c r="V6" s="34"/>
      <c r="W6" s="35"/>
      <c r="X6" s="35"/>
      <c r="Y6" s="34">
        <f>_xlfn.IFNA(VLOOKUP($A$5&amp;Y$4,'PMC数据辅助&amp;月良率预估'!$B$2:$G$599,5,0),0)</f>
        <v>1680</v>
      </c>
      <c r="Z6" s="34"/>
      <c r="AA6" s="34"/>
      <c r="AB6" s="35"/>
      <c r="AC6" s="35"/>
      <c r="AD6" s="34">
        <f>_xlfn.IFNA(VLOOKUP($A$5&amp;AD$4,'PMC数据辅助&amp;月良率预估'!$B$2:$G$599,5,0),0)</f>
        <v>2100</v>
      </c>
      <c r="AE6" s="34"/>
      <c r="AF6" s="34"/>
      <c r="AG6" s="35"/>
      <c r="AH6" s="35"/>
      <c r="AI6" s="34">
        <f>_xlfn.IFNA(VLOOKUP($A$5&amp;AI$4,'PMC数据辅助&amp;月良率预估'!$B$2:$G$599,5,0),0)</f>
        <v>0</v>
      </c>
      <c r="AJ6" s="34"/>
      <c r="AK6" s="34"/>
      <c r="AL6" s="35"/>
      <c r="AM6" s="35"/>
      <c r="AN6" s="34">
        <f>_xlfn.IFNA(VLOOKUP($A$5&amp;AN$4,'PMC数据辅助&amp;月良率预估'!$B$2:$G$599,5,0),0)</f>
        <v>0</v>
      </c>
      <c r="AO6" s="34"/>
      <c r="AP6" s="34"/>
      <c r="AQ6" s="35"/>
      <c r="AR6" s="35"/>
      <c r="AS6" s="34">
        <f>_xlfn.IFNA(VLOOKUP($A$5&amp;AS$4,'PMC数据辅助&amp;月良率预估'!$B$2:$G$599,5,0),0)</f>
        <v>0</v>
      </c>
      <c r="AT6" s="34"/>
      <c r="AU6" s="34"/>
      <c r="AV6" s="35"/>
      <c r="AW6" s="35"/>
      <c r="AX6" s="34">
        <f>_xlfn.IFNA(VLOOKUP($A$5&amp;AX$4,'PMC数据辅助&amp;月良率预估'!$B$2:$G$599,5,0),0)</f>
        <v>0</v>
      </c>
      <c r="AY6" s="34"/>
      <c r="AZ6" s="34"/>
      <c r="BA6" s="35"/>
      <c r="BB6" s="35"/>
      <c r="BC6" s="34">
        <f>_xlfn.IFNA(VLOOKUP($A$5&amp;BC$4,'PMC数据辅助&amp;月良率预估'!$B$2:$G$599,5,0),0)</f>
        <v>0</v>
      </c>
      <c r="BD6" s="34"/>
      <c r="BE6" s="34"/>
      <c r="BF6" s="35"/>
      <c r="BG6" s="35"/>
      <c r="BH6" s="34">
        <f>_xlfn.IFNA(VLOOKUP($A$5&amp;BH$4,'PMC数据辅助&amp;月良率预估'!$B$2:$G$599,5,0),0)</f>
        <v>0</v>
      </c>
      <c r="BI6" s="34"/>
      <c r="BJ6" s="34"/>
      <c r="BK6" s="35"/>
      <c r="BL6" s="35"/>
      <c r="BM6" s="34">
        <f>_xlfn.IFNA(VLOOKUP($A$5&amp;BM$4,'PMC数据辅助&amp;月良率预估'!$B$2:$G$599,5,0),0)</f>
        <v>0</v>
      </c>
      <c r="BN6" s="34"/>
      <c r="BO6" s="34"/>
      <c r="BP6" s="35"/>
      <c r="BQ6" s="35"/>
    </row>
    <row r="7" spans="1:69" x14ac:dyDescent="0.15">
      <c r="A7" s="34" t="s">
        <v>746</v>
      </c>
      <c r="B7" s="34">
        <f>_xlfn.IFNA(VLOOKUP($A7,批次辅助!$A$4:$DC$41,MATCH($A$5&amp;B$4,批次辅助!$A$1:$DC$1,0),0),0)</f>
        <v>120080</v>
      </c>
      <c r="C7" s="34">
        <f>_xlfn.IFNA(VLOOKUP($A7,批次辅助!$A$4:$DC$41,MATCH($A$5&amp;C$4,批次辅助!$A$1:$DC$1,0),0),0)</f>
        <v>33440</v>
      </c>
      <c r="D7" s="34">
        <f>_xlfn.IFNA(VLOOKUP($A7,批次辅助!$A$4:$DC$41,MATCH($A$5&amp;D$4,批次辅助!$A$1:$DC$1,0),0),0)</f>
        <v>39330</v>
      </c>
      <c r="E7" s="34">
        <f>_xlfn.IFNA(VLOOKUP($A$5&amp;E$4,'PMC数据辅助&amp;月良率预估'!$B$2:$G$599,6,0),0)</f>
        <v>414</v>
      </c>
      <c r="F7" s="34"/>
      <c r="G7" s="34"/>
      <c r="H7" s="35"/>
      <c r="I7" s="35"/>
      <c r="J7" s="34">
        <f>_xlfn.IFNA(VLOOKUP($A$5&amp;J$4,'PMC数据辅助&amp;月良率预估'!$B$2:$G$599,6,0),0)</f>
        <v>418</v>
      </c>
      <c r="K7" s="34"/>
      <c r="L7" s="34"/>
      <c r="M7" s="35"/>
      <c r="N7" s="35"/>
      <c r="O7" s="34">
        <f>_xlfn.IFNA(VLOOKUP($A$5&amp;O$4,'PMC数据辅助&amp;月良率预估'!$B$2:$G$599,6,0),0)</f>
        <v>2200</v>
      </c>
      <c r="P7" s="34"/>
      <c r="Q7" s="34"/>
      <c r="R7" s="35"/>
      <c r="S7" s="35"/>
      <c r="T7" s="34">
        <f>_xlfn.IFNA(VLOOKUP($A$5&amp;T$4,'PMC数据辅助&amp;月良率预估'!$B$2:$G$599,6,0),0)</f>
        <v>386</v>
      </c>
      <c r="U7" s="34"/>
      <c r="V7" s="34"/>
      <c r="W7" s="35"/>
      <c r="X7" s="35"/>
      <c r="Y7" s="34">
        <f>_xlfn.IFNA(VLOOKUP($A$5&amp;Y$4,'PMC数据辅助&amp;月良率预估'!$B$2:$G$599,6,0),0)</f>
        <v>1680</v>
      </c>
      <c r="Z7" s="34"/>
      <c r="AA7" s="34"/>
      <c r="AB7" s="35"/>
      <c r="AC7" s="35"/>
      <c r="AD7" s="34">
        <f>_xlfn.IFNA(VLOOKUP($A$5&amp;AD$4,'PMC数据辅助&amp;月良率预估'!$B$2:$G$599,6,0),0)</f>
        <v>2100</v>
      </c>
      <c r="AE7" s="34"/>
      <c r="AF7" s="34"/>
      <c r="AG7" s="35"/>
      <c r="AH7" s="35"/>
      <c r="AI7" s="34">
        <f>_xlfn.IFNA(VLOOKUP($A$5&amp;AI$4,'PMC数据辅助&amp;月良率预估'!$B$2:$G$599,6,0),0)</f>
        <v>0</v>
      </c>
      <c r="AJ7" s="34"/>
      <c r="AK7" s="34"/>
      <c r="AL7" s="35"/>
      <c r="AM7" s="35"/>
      <c r="AN7" s="34">
        <f>_xlfn.IFNA(VLOOKUP($A$5&amp;AN$4,'PMC数据辅助&amp;月良率预估'!$B$2:$G$599,6,0),0)</f>
        <v>0</v>
      </c>
      <c r="AO7" s="34"/>
      <c r="AP7" s="34"/>
      <c r="AQ7" s="35"/>
      <c r="AR7" s="35"/>
      <c r="AS7" s="34">
        <f>_xlfn.IFNA(VLOOKUP($A$5&amp;AS$4,'PMC数据辅助&amp;月良率预估'!$B$2:$G$599,6,0),0)</f>
        <v>0</v>
      </c>
      <c r="AT7" s="34"/>
      <c r="AU7" s="34"/>
      <c r="AV7" s="35"/>
      <c r="AW7" s="35"/>
      <c r="AX7" s="34">
        <f>_xlfn.IFNA(VLOOKUP($A$5&amp;AX$4,'PMC数据辅助&amp;月良率预估'!$B$2:$G$599,6,0),0)</f>
        <v>0</v>
      </c>
      <c r="AY7" s="34"/>
      <c r="AZ7" s="34"/>
      <c r="BA7" s="35"/>
      <c r="BB7" s="35"/>
      <c r="BC7" s="34">
        <f>_xlfn.IFNA(VLOOKUP($A$5&amp;BC$4,'PMC数据辅助&amp;月良率预估'!$B$2:$G$599,6,0),0)</f>
        <v>0</v>
      </c>
      <c r="BD7" s="34"/>
      <c r="BE7" s="34"/>
      <c r="BF7" s="35"/>
      <c r="BG7" s="35"/>
      <c r="BH7" s="34">
        <f>_xlfn.IFNA(VLOOKUP($A$5&amp;BH$4,'PMC数据辅助&amp;月良率预估'!$B$2:$G$599,6,0),0)</f>
        <v>0</v>
      </c>
      <c r="BI7" s="34"/>
      <c r="BJ7" s="34"/>
      <c r="BK7" s="35"/>
      <c r="BL7" s="35"/>
      <c r="BM7" s="34">
        <f>_xlfn.IFNA(VLOOKUP($A$5&amp;BM$4,'PMC数据辅助&amp;月良率预估'!$B$2:$G$599,6,0),0)</f>
        <v>0</v>
      </c>
      <c r="BN7" s="34"/>
      <c r="BO7" s="34"/>
      <c r="BP7" s="35"/>
      <c r="BQ7" s="35"/>
    </row>
    <row r="8" spans="1:69" s="119" customFormat="1" x14ac:dyDescent="0.15">
      <c r="A8" s="116" t="s">
        <v>454</v>
      </c>
      <c r="B8" s="117">
        <f>_xlfn.IFNA(VLOOKUP($A8,批次辅助!$A$4:$DC$41,MATCH($A$5&amp;B$4,批次辅助!$A$1:$DC$1,0),0),0)</f>
        <v>0.95871918720852767</v>
      </c>
      <c r="C8" s="117">
        <f>_xlfn.IFNA(VLOOKUP($A8,批次辅助!$A$4:$DC$41,MATCH($A$5&amp;C$4,批次辅助!$A$1:$DC$1,0),0),0)</f>
        <v>0.96713516746411488</v>
      </c>
      <c r="D8" s="117">
        <f>_xlfn.IFNA(VLOOKUP($A8,批次辅助!$A$4:$DC$41,MATCH($A$5&amp;D$4,批次辅助!$A$1:$DC$1,0),0),0)</f>
        <v>0.95695397915077551</v>
      </c>
      <c r="E8" s="117">
        <f>IF(E6=0,0%,E7/E6)</f>
        <v>1</v>
      </c>
      <c r="F8" s="116"/>
      <c r="G8" s="116"/>
      <c r="H8" s="118"/>
      <c r="I8" s="118"/>
      <c r="J8" s="117">
        <f>IF(J6=0,0%,J7/J6)</f>
        <v>1</v>
      </c>
      <c r="K8" s="116"/>
      <c r="L8" s="116"/>
      <c r="M8" s="118"/>
      <c r="N8" s="118"/>
      <c r="O8" s="117">
        <f>IF(O6=0,0%,O7/O6)</f>
        <v>1</v>
      </c>
      <c r="P8" s="116"/>
      <c r="Q8" s="116"/>
      <c r="R8" s="118"/>
      <c r="S8" s="118"/>
      <c r="T8" s="117">
        <f>IF(T6=0,0%,T7/T6)</f>
        <v>1</v>
      </c>
      <c r="U8" s="116"/>
      <c r="V8" s="116"/>
      <c r="W8" s="118"/>
      <c r="X8" s="118"/>
      <c r="Y8" s="117">
        <f>IF(Y6=0,0%,Y7/Y6)</f>
        <v>1</v>
      </c>
      <c r="Z8" s="116"/>
      <c r="AA8" s="116"/>
      <c r="AB8" s="118"/>
      <c r="AC8" s="118"/>
      <c r="AD8" s="117">
        <f>IF(AD6=0,0%,AD7/AD6)</f>
        <v>1</v>
      </c>
      <c r="AE8" s="116"/>
      <c r="AF8" s="116"/>
      <c r="AG8" s="118"/>
      <c r="AH8" s="118"/>
      <c r="AI8" s="117">
        <f>IF(AI6=0,0%,AI7/AI6)</f>
        <v>0</v>
      </c>
      <c r="AJ8" s="116"/>
      <c r="AK8" s="116"/>
      <c r="AL8" s="118"/>
      <c r="AM8" s="118"/>
      <c r="AN8" s="117">
        <f>IF(AN6=0,0%,AN7/AN6)</f>
        <v>0</v>
      </c>
      <c r="AO8" s="116"/>
      <c r="AP8" s="116"/>
      <c r="AQ8" s="118"/>
      <c r="AR8" s="118"/>
      <c r="AS8" s="117">
        <f>IF(AS6=0,0%,AS7/AS6)</f>
        <v>0</v>
      </c>
      <c r="AT8" s="116"/>
      <c r="AU8" s="116"/>
      <c r="AV8" s="118"/>
      <c r="AW8" s="118"/>
      <c r="AX8" s="117">
        <f>IF(AX6=0,0%,AX7/AX6)</f>
        <v>0</v>
      </c>
      <c r="AY8" s="116"/>
      <c r="AZ8" s="116"/>
      <c r="BA8" s="118"/>
      <c r="BB8" s="118"/>
      <c r="BC8" s="117">
        <f>IF(BC6=0,0%,BC7/BC6)</f>
        <v>0</v>
      </c>
      <c r="BD8" s="116"/>
      <c r="BE8" s="116"/>
      <c r="BF8" s="118"/>
      <c r="BG8" s="118"/>
      <c r="BH8" s="117">
        <f>IF(BH6=0,0%,BH7/BH6)</f>
        <v>0</v>
      </c>
      <c r="BI8" s="116"/>
      <c r="BJ8" s="116"/>
      <c r="BK8" s="118"/>
      <c r="BL8" s="118"/>
      <c r="BM8" s="117">
        <f>IF(BM6=0,0%,BM7/BM6)</f>
        <v>0</v>
      </c>
      <c r="BN8" s="116"/>
      <c r="BO8" s="116"/>
      <c r="BP8" s="118"/>
      <c r="BQ8" s="118"/>
    </row>
    <row r="9" spans="1:69" s="161" customFormat="1" x14ac:dyDescent="0.15">
      <c r="A9" s="158" t="s">
        <v>34</v>
      </c>
      <c r="B9" s="159">
        <f>_xlfn.IFNA(VLOOKUP($A9,批次辅助!$A$4:$DC$41,MATCH($A$5&amp;B$4,批次辅助!$A$1:$DC$1,0),0),0)</f>
        <v>0.93931341269378477</v>
      </c>
      <c r="C9" s="159">
        <f>_xlfn.IFNA(VLOOKUP($A9,批次辅助!$A$4:$DC$41,MATCH($A$5&amp;C$4,批次辅助!$A$1:$DC$1,0),0),0)</f>
        <v>0.95305122228199146</v>
      </c>
      <c r="D9" s="159">
        <f>_xlfn.IFNA(VLOOKUP($A9,批次辅助!$A$4:$DC$41,MATCH($A$5&amp;D$4,批次辅助!$A$1:$DC$1,0),0),0)</f>
        <v>0.95778090708611208</v>
      </c>
      <c r="E9" s="160"/>
      <c r="F9" s="160"/>
      <c r="G9" s="160"/>
      <c r="H9" s="160">
        <f>H10-H19-H27-H28-H36-H37-H44-H45</f>
        <v>0.95401372727272671</v>
      </c>
      <c r="I9" s="160"/>
      <c r="J9" s="160"/>
      <c r="K9" s="160"/>
      <c r="L9" s="160"/>
      <c r="M9" s="160">
        <f>M10-M19-M27-M28-M36-M37-M44-M45</f>
        <v>0.95401372727272671</v>
      </c>
      <c r="N9" s="160"/>
      <c r="O9" s="160"/>
      <c r="P9" s="160"/>
      <c r="Q9" s="160"/>
      <c r="R9" s="160">
        <f>R10-R19-R27-R28-R36-R37-R44-R45</f>
        <v>0.95401372727272671</v>
      </c>
      <c r="S9" s="160"/>
      <c r="T9" s="160"/>
      <c r="U9" s="160"/>
      <c r="V9" s="160"/>
      <c r="W9" s="160">
        <f>W10-W19-W27-W28-W36-W37-W44-W45</f>
        <v>0.95401372727272671</v>
      </c>
      <c r="X9" s="160"/>
      <c r="Y9" s="160"/>
      <c r="Z9" s="160"/>
      <c r="AA9" s="160"/>
      <c r="AB9" s="160">
        <f>AB10-AB19-AB27-AB28-AB36-AB37-AB44-AB45</f>
        <v>0.95401372727272671</v>
      </c>
      <c r="AC9" s="160"/>
      <c r="AD9" s="160"/>
      <c r="AE9" s="160"/>
      <c r="AF9" s="160"/>
      <c r="AG9" s="160">
        <f>AG10-AG19-AG27-AG28-AG36-AG37-AG44-AG45</f>
        <v>0.95401372727272671</v>
      </c>
      <c r="AH9" s="160"/>
      <c r="AI9" s="160"/>
      <c r="AJ9" s="160"/>
      <c r="AK9" s="160"/>
      <c r="AL9" s="160">
        <f>AL10-AL19-AL27-AL28-AL36-AL37-AL44-AL45</f>
        <v>0.95401372727272671</v>
      </c>
      <c r="AM9" s="160"/>
      <c r="AN9" s="160"/>
      <c r="AO9" s="160"/>
      <c r="AP9" s="160"/>
      <c r="AQ9" s="160">
        <f>AQ10-AQ19-AQ27-AQ28-AQ36-AQ37-AQ44-AQ45</f>
        <v>0.95401372727272671</v>
      </c>
      <c r="AR9" s="160"/>
      <c r="AS9" s="160"/>
      <c r="AT9" s="160"/>
      <c r="AU9" s="160"/>
      <c r="AV9" s="160">
        <f>AV10-AV19-AV27-AV28-AV36-AV37-AV44-AV45</f>
        <v>0.95401372727272671</v>
      </c>
      <c r="AW9" s="160"/>
      <c r="AX9" s="160"/>
      <c r="AY9" s="160"/>
      <c r="AZ9" s="160"/>
      <c r="BA9" s="160">
        <f>BA10-BA19-BA27-BA28-BA36-BA37-BA44-BA45</f>
        <v>0.95401372727272671</v>
      </c>
      <c r="BB9" s="160"/>
      <c r="BC9" s="160"/>
      <c r="BD9" s="160"/>
      <c r="BE9" s="160"/>
      <c r="BF9" s="160">
        <f>BF10-BF19-BF27-BF28-BF36-BF37-BF44-BF45</f>
        <v>0.95401372727272671</v>
      </c>
      <c r="BG9" s="160"/>
      <c r="BH9" s="160"/>
      <c r="BI9" s="160"/>
      <c r="BJ9" s="160"/>
      <c r="BK9" s="160">
        <f>BK10-BK19-BK27-BK28-BK36-BK37-BK44-BK45</f>
        <v>0.95401372727272671</v>
      </c>
      <c r="BL9" s="160"/>
      <c r="BM9" s="160"/>
      <c r="BN9" s="160"/>
      <c r="BO9" s="160"/>
      <c r="BP9" s="160">
        <f>BP10-BP19-BP27-BP28-BP36-BP37-BP44-BP45</f>
        <v>0.95401372727272671</v>
      </c>
      <c r="BQ9" s="160"/>
    </row>
    <row r="10" spans="1:69" x14ac:dyDescent="0.15">
      <c r="A10" s="36" t="s">
        <v>33</v>
      </c>
      <c r="B10" s="37">
        <f>B9+B19+B27+B28+B36+B37+B44+B45</f>
        <v>0.93931341269378477</v>
      </c>
      <c r="C10" s="37">
        <f>C9+C19+C27+C28+C36+C37+C44+C45</f>
        <v>0.95305122228199146</v>
      </c>
      <c r="D10" s="37">
        <f>D9+D19+D27+D28+D36+D37+D44+D45</f>
        <v>0.95778090708611208</v>
      </c>
      <c r="E10" s="38"/>
      <c r="F10" s="38"/>
      <c r="G10" s="38"/>
      <c r="H10" s="38">
        <f>(H12+H21+H30+H39)*99.94%-3</f>
        <v>0.95401372727272671</v>
      </c>
      <c r="I10" s="38"/>
      <c r="J10" s="38"/>
      <c r="K10" s="38"/>
      <c r="L10" s="38"/>
      <c r="M10" s="38">
        <f>(M12+M21+M30+M39)*99.94%-3</f>
        <v>0.95401372727272671</v>
      </c>
      <c r="N10" s="38"/>
      <c r="O10" s="38"/>
      <c r="P10" s="38"/>
      <c r="Q10" s="38"/>
      <c r="R10" s="38">
        <f>(R12+R21+R30+R39)*99.94%-3</f>
        <v>0.95401372727272671</v>
      </c>
      <c r="S10" s="38"/>
      <c r="T10" s="38"/>
      <c r="U10" s="38"/>
      <c r="V10" s="38"/>
      <c r="W10" s="38">
        <f>(W12+W21+W30+W39)*99.94%-3</f>
        <v>0.95401372727272671</v>
      </c>
      <c r="X10" s="38"/>
      <c r="Y10" s="38"/>
      <c r="Z10" s="38"/>
      <c r="AA10" s="38"/>
      <c r="AB10" s="38">
        <f>(AB12+AB21+AB30+AB39)*99.94%-3</f>
        <v>0.95401372727272671</v>
      </c>
      <c r="AC10" s="38"/>
      <c r="AD10" s="38"/>
      <c r="AE10" s="38"/>
      <c r="AF10" s="38"/>
      <c r="AG10" s="38">
        <f>(AG12+AG21+AG30+AG39)*99.94%-3</f>
        <v>0.95401372727272671</v>
      </c>
      <c r="AH10" s="38"/>
      <c r="AI10" s="38"/>
      <c r="AJ10" s="38"/>
      <c r="AK10" s="38"/>
      <c r="AL10" s="38">
        <f>(AL12+AL21+AL30+AL39)*99.94%-3</f>
        <v>0.95401372727272671</v>
      </c>
      <c r="AM10" s="38"/>
      <c r="AN10" s="38"/>
      <c r="AO10" s="38"/>
      <c r="AP10" s="38"/>
      <c r="AQ10" s="38">
        <f>(AQ12+AQ21+AQ30+AQ39)*99.94%-3</f>
        <v>0.95401372727272671</v>
      </c>
      <c r="AR10" s="38"/>
      <c r="AS10" s="38"/>
      <c r="AT10" s="38"/>
      <c r="AU10" s="38"/>
      <c r="AV10" s="38">
        <f>(AV12+AV21+AV30+AV39)*99.94%-3</f>
        <v>0.95401372727272671</v>
      </c>
      <c r="AW10" s="38"/>
      <c r="AX10" s="38"/>
      <c r="AY10" s="38"/>
      <c r="AZ10" s="38"/>
      <c r="BA10" s="38">
        <f>(BA12+BA21+BA30+BA39)*99.94%-3</f>
        <v>0.95401372727272671</v>
      </c>
      <c r="BB10" s="38"/>
      <c r="BC10" s="38"/>
      <c r="BD10" s="38"/>
      <c r="BE10" s="38"/>
      <c r="BF10" s="38">
        <f>(BF12+BF21+BF30+BF39)*99.94%-3</f>
        <v>0.95401372727272671</v>
      </c>
      <c r="BG10" s="38"/>
      <c r="BH10" s="38"/>
      <c r="BI10" s="38"/>
      <c r="BJ10" s="38"/>
      <c r="BK10" s="38">
        <f>(BK12+BK21+BK30+BK39)*99.94%-3</f>
        <v>0.95401372727272671</v>
      </c>
      <c r="BL10" s="38"/>
      <c r="BM10" s="38"/>
      <c r="BN10" s="38"/>
      <c r="BO10" s="38"/>
      <c r="BP10" s="38">
        <f>(BP12+BP21+BP30+BP39)*99.94%-3</f>
        <v>0.95401372727272671</v>
      </c>
      <c r="BQ10" s="38"/>
    </row>
    <row r="11" spans="1:69" x14ac:dyDescent="0.15">
      <c r="A11" s="39" t="s">
        <v>32</v>
      </c>
      <c r="B11" s="39"/>
      <c r="C11" s="39"/>
      <c r="D11" s="39"/>
      <c r="E11" s="39"/>
      <c r="F11" s="39"/>
      <c r="G11" s="39"/>
      <c r="H11" s="39">
        <f>H12*99.9%</f>
        <v>0.96188404306220099</v>
      </c>
      <c r="I11" s="39"/>
      <c r="J11" s="39"/>
      <c r="K11" s="39"/>
      <c r="L11" s="39"/>
      <c r="M11" s="39">
        <f>M12*99.9%</f>
        <v>0.96188404306220099</v>
      </c>
      <c r="N11" s="39"/>
      <c r="O11" s="39"/>
      <c r="P11" s="39"/>
      <c r="Q11" s="39"/>
      <c r="R11" s="39">
        <f>R12*99.9%</f>
        <v>0.96188404306220099</v>
      </c>
      <c r="S11" s="39"/>
      <c r="T11" s="39"/>
      <c r="U11" s="39"/>
      <c r="V11" s="39"/>
      <c r="W11" s="39">
        <f>W12*99.9%</f>
        <v>0.96188404306220099</v>
      </c>
      <c r="X11" s="39"/>
      <c r="Y11" s="39"/>
      <c r="Z11" s="39"/>
      <c r="AA11" s="39"/>
      <c r="AB11" s="39">
        <f>AB12*99.9%</f>
        <v>0.96188404306220099</v>
      </c>
      <c r="AC11" s="39"/>
      <c r="AD11" s="39"/>
      <c r="AE11" s="39"/>
      <c r="AF11" s="39"/>
      <c r="AG11" s="39">
        <f>AG12*99.9%</f>
        <v>0.96188404306220099</v>
      </c>
      <c r="AH11" s="39"/>
      <c r="AI11" s="39"/>
      <c r="AJ11" s="39"/>
      <c r="AK11" s="39"/>
      <c r="AL11" s="39">
        <f>AL12*99.9%</f>
        <v>0.96188404306220099</v>
      </c>
      <c r="AM11" s="39"/>
      <c r="AN11" s="39"/>
      <c r="AO11" s="39"/>
      <c r="AP11" s="39"/>
      <c r="AQ11" s="39">
        <f>AQ12*99.9%</f>
        <v>0.96188404306220099</v>
      </c>
      <c r="AR11" s="39"/>
      <c r="AS11" s="39"/>
      <c r="AT11" s="39"/>
      <c r="AU11" s="39"/>
      <c r="AV11" s="39">
        <f>AV12*99.9%</f>
        <v>0.96188404306220099</v>
      </c>
      <c r="AW11" s="39"/>
      <c r="AX11" s="39"/>
      <c r="AY11" s="39"/>
      <c r="AZ11" s="39"/>
      <c r="BA11" s="39">
        <f>BA12*99.9%</f>
        <v>0.96188404306220099</v>
      </c>
      <c r="BB11" s="39"/>
      <c r="BC11" s="39"/>
      <c r="BD11" s="39"/>
      <c r="BE11" s="39"/>
      <c r="BF11" s="39">
        <f>BF12*99.9%</f>
        <v>0.96188404306220099</v>
      </c>
      <c r="BG11" s="39"/>
      <c r="BH11" s="39"/>
      <c r="BI11" s="39"/>
      <c r="BJ11" s="39"/>
      <c r="BK11" s="39">
        <f>BK12*99.9%</f>
        <v>0.96188404306220099</v>
      </c>
      <c r="BL11" s="39"/>
      <c r="BM11" s="39"/>
      <c r="BN11" s="39"/>
      <c r="BO11" s="39"/>
      <c r="BP11" s="39">
        <f>BP12*99.9%</f>
        <v>0.96188404306220099</v>
      </c>
      <c r="BQ11" s="39"/>
    </row>
    <row r="12" spans="1:69" x14ac:dyDescent="0.35">
      <c r="A12" s="40" t="s">
        <v>60</v>
      </c>
      <c r="B12" s="41">
        <f>_xlfn.IFNA(VLOOKUP($A12,批次辅助!$A$4:$DC$41,MATCH($A$5&amp;B$4,批次辅助!$A$1:$DC$1,0),0),0)</f>
        <v>0.98441700816997724</v>
      </c>
      <c r="C12" s="41">
        <f>_xlfn.IFNA(VLOOKUP($A12,批次辅助!$A$4:$DC$41,MATCH($A$5&amp;C$4,批次辅助!$A$1:$DC$1,0),0),0)</f>
        <v>0.98945610834544384</v>
      </c>
      <c r="D12" s="41">
        <f>_xlfn.IFNA(VLOOKUP($A12,批次辅助!$A$4:$DC$41,MATCH($A$5&amp;D$4,批次辅助!$A$1:$DC$1,0),0),0)</f>
        <v>0.96500783803172407</v>
      </c>
      <c r="E12" s="39"/>
      <c r="F12" s="39"/>
      <c r="G12" s="39"/>
      <c r="H12" s="39">
        <f>1-SUM(H13:H18)</f>
        <v>0.96284688995215306</v>
      </c>
      <c r="I12" s="39"/>
      <c r="J12" s="39"/>
      <c r="K12" s="39"/>
      <c r="L12" s="39"/>
      <c r="M12" s="39">
        <f>1-SUM(M13:M18)</f>
        <v>0.96284688995215306</v>
      </c>
      <c r="N12" s="39"/>
      <c r="O12" s="39"/>
      <c r="P12" s="39"/>
      <c r="Q12" s="39"/>
      <c r="R12" s="39">
        <f>1-SUM(R13:R18)</f>
        <v>0.96284688995215306</v>
      </c>
      <c r="S12" s="39"/>
      <c r="T12" s="39"/>
      <c r="U12" s="39"/>
      <c r="V12" s="39"/>
      <c r="W12" s="39">
        <f>1-SUM(W13:W18)</f>
        <v>0.96284688995215306</v>
      </c>
      <c r="X12" s="39"/>
      <c r="Y12" s="39"/>
      <c r="Z12" s="39"/>
      <c r="AA12" s="39"/>
      <c r="AB12" s="39">
        <f>1-SUM(AB13:AB18)</f>
        <v>0.96284688995215306</v>
      </c>
      <c r="AC12" s="39"/>
      <c r="AD12" s="39"/>
      <c r="AE12" s="39"/>
      <c r="AF12" s="39"/>
      <c r="AG12" s="39">
        <f>1-SUM(AG13:AG18)</f>
        <v>0.96284688995215306</v>
      </c>
      <c r="AH12" s="39"/>
      <c r="AI12" s="39"/>
      <c r="AJ12" s="39"/>
      <c r="AK12" s="39"/>
      <c r="AL12" s="39">
        <f>1-SUM(AL13:AL18)</f>
        <v>0.96284688995215306</v>
      </c>
      <c r="AM12" s="39"/>
      <c r="AN12" s="39"/>
      <c r="AO12" s="39"/>
      <c r="AP12" s="39"/>
      <c r="AQ12" s="39">
        <f>1-SUM(AQ13:AQ18)</f>
        <v>0.96284688995215306</v>
      </c>
      <c r="AR12" s="39"/>
      <c r="AS12" s="39"/>
      <c r="AT12" s="39"/>
      <c r="AU12" s="39"/>
      <c r="AV12" s="39">
        <f>1-SUM(AV13:AV18)</f>
        <v>0.96284688995215306</v>
      </c>
      <c r="AW12" s="39"/>
      <c r="AX12" s="39"/>
      <c r="AY12" s="39"/>
      <c r="AZ12" s="39"/>
      <c r="BA12" s="39">
        <f>1-SUM(BA13:BA18)</f>
        <v>0.96284688995215306</v>
      </c>
      <c r="BB12" s="39"/>
      <c r="BC12" s="39"/>
      <c r="BD12" s="39"/>
      <c r="BE12" s="39"/>
      <c r="BF12" s="39">
        <f>1-SUM(BF13:BF18)</f>
        <v>0.96284688995215306</v>
      </c>
      <c r="BG12" s="39"/>
      <c r="BH12" s="39"/>
      <c r="BI12" s="39"/>
      <c r="BJ12" s="39"/>
      <c r="BK12" s="39">
        <f>1-SUM(BK13:BK18)</f>
        <v>0.96284688995215306</v>
      </c>
      <c r="BL12" s="39"/>
      <c r="BM12" s="39"/>
      <c r="BN12" s="39"/>
      <c r="BO12" s="39"/>
      <c r="BP12" s="39">
        <f>1-SUM(BP13:BP18)</f>
        <v>0.96284688995215306</v>
      </c>
      <c r="BQ12" s="39"/>
    </row>
    <row r="13" spans="1:69" x14ac:dyDescent="0.15">
      <c r="A13" s="42" t="s">
        <v>42</v>
      </c>
      <c r="B13" s="43">
        <f>_xlfn.IFNA(VLOOKUP($A13,批次辅助!$A$4:$DC$41,MATCH($A$5&amp;B$4,批次辅助!$A$1:$DC$1,0),0),0)</f>
        <v>1.1424047996000334E-2</v>
      </c>
      <c r="C13" s="43">
        <f>_xlfn.IFNA(VLOOKUP($A13,批次辅助!$A$4:$DC$41,MATCH($A$5&amp;C$4,批次辅助!$A$1:$DC$1,0),0),0)</f>
        <v>9.4198564593301441E-3</v>
      </c>
      <c r="D13" s="43">
        <f>_xlfn.IFNA(VLOOKUP($A13,批次辅助!$A$4:$DC$41,MATCH($A$5&amp;D$4,批次辅助!$A$1:$DC$1,0),0),0)</f>
        <v>9.2196508754682893E-3</v>
      </c>
      <c r="E13" s="278"/>
      <c r="F13" s="132"/>
      <c r="G13" s="105"/>
      <c r="H13" s="47">
        <f>C13-F13+G13</f>
        <v>9.4198564593301441E-3</v>
      </c>
      <c r="I13" s="370"/>
      <c r="J13" s="279"/>
      <c r="K13" s="128"/>
      <c r="L13" s="102"/>
      <c r="M13" s="47">
        <f>H13-K13+L13</f>
        <v>9.4198564593301441E-3</v>
      </c>
      <c r="N13" s="370"/>
      <c r="O13" s="279"/>
      <c r="P13" s="128"/>
      <c r="Q13" s="102"/>
      <c r="R13" s="47">
        <f>M13-P13+Q13</f>
        <v>9.4198564593301441E-3</v>
      </c>
      <c r="S13" s="370"/>
      <c r="T13" s="279"/>
      <c r="U13" s="128"/>
      <c r="V13" s="102"/>
      <c r="W13" s="47">
        <f>R13-U13+V13</f>
        <v>9.4198564593301441E-3</v>
      </c>
      <c r="X13" s="370"/>
      <c r="Y13" s="279"/>
      <c r="Z13" s="128"/>
      <c r="AA13" s="102"/>
      <c r="AB13" s="47">
        <f>W13-Z13+AA13</f>
        <v>9.4198564593301441E-3</v>
      </c>
      <c r="AC13" s="370"/>
      <c r="AD13" s="44"/>
      <c r="AE13" s="128"/>
      <c r="AF13" s="102"/>
      <c r="AG13" s="47">
        <f>AB13-AE13+AF13</f>
        <v>9.4198564593301441E-3</v>
      </c>
      <c r="AH13" s="370"/>
      <c r="AI13" s="44"/>
      <c r="AJ13" s="128"/>
      <c r="AK13" s="102"/>
      <c r="AL13" s="47">
        <f>AG13-AJ13+AK13</f>
        <v>9.4198564593301441E-3</v>
      </c>
      <c r="AM13" s="370"/>
      <c r="AN13" s="44"/>
      <c r="AO13" s="128"/>
      <c r="AP13" s="102"/>
      <c r="AQ13" s="47">
        <f>AL13-AO13+AP13</f>
        <v>9.4198564593301441E-3</v>
      </c>
      <c r="AR13" s="370"/>
      <c r="AS13" s="44"/>
      <c r="AT13" s="128"/>
      <c r="AU13" s="102"/>
      <c r="AV13" s="47">
        <f>AQ13-AT13+AU13</f>
        <v>9.4198564593301441E-3</v>
      </c>
      <c r="AW13" s="370"/>
      <c r="AX13" s="44"/>
      <c r="AY13" s="128"/>
      <c r="AZ13" s="102"/>
      <c r="BA13" s="47">
        <f>AV13-AY13+AZ13</f>
        <v>9.4198564593301441E-3</v>
      </c>
      <c r="BB13" s="370"/>
      <c r="BC13" s="44"/>
      <c r="BD13" s="128"/>
      <c r="BE13" s="102"/>
      <c r="BF13" s="47">
        <f>BA13-BD13+BE13</f>
        <v>9.4198564593301441E-3</v>
      </c>
      <c r="BG13" s="370"/>
      <c r="BH13" s="279"/>
      <c r="BI13" s="128"/>
      <c r="BJ13" s="102"/>
      <c r="BK13" s="47">
        <f>BF13-BI13+BJ13</f>
        <v>9.4198564593301441E-3</v>
      </c>
      <c r="BL13" s="370"/>
      <c r="BM13" s="279"/>
      <c r="BN13" s="128"/>
      <c r="BO13" s="102"/>
      <c r="BP13" s="47">
        <f>BK13-BN13+BO13</f>
        <v>9.4198564593301441E-3</v>
      </c>
      <c r="BQ13" s="370"/>
    </row>
    <row r="14" spans="1:69" ht="17.25" x14ac:dyDescent="0.15">
      <c r="A14" s="42" t="s">
        <v>43</v>
      </c>
      <c r="B14" s="43">
        <f>_xlfn.IFNA(VLOOKUP($A14,批次辅助!$A$4:$DC$41,MATCH($A$5&amp;B$4,批次辅助!$A$1:$DC$1,0),0),0)</f>
        <v>1.8065161236563619E-2</v>
      </c>
      <c r="C14" s="43">
        <f>_xlfn.IFNA(VLOOKUP($A14,批次辅助!$A$4:$DC$41,MATCH($A$5&amp;C$4,批次辅助!$A$1:$DC$1,0),0),0)</f>
        <v>1.4563397129186603E-2</v>
      </c>
      <c r="D14" s="43">
        <f>_xlfn.IFNA(VLOOKUP($A14,批次辅助!$A$4:$DC$41,MATCH($A$5&amp;D$4,批次辅助!$A$1:$DC$1,0),0),0)</f>
        <v>1.3949039508993809E-2</v>
      </c>
      <c r="E14" s="415"/>
      <c r="F14" s="129"/>
      <c r="G14" s="140"/>
      <c r="H14" s="47">
        <f t="shared" ref="H14:H19" si="0">C14-F14+G14</f>
        <v>1.4563397129186603E-2</v>
      </c>
      <c r="I14" s="370"/>
      <c r="J14" s="51"/>
      <c r="K14" s="129"/>
      <c r="L14" s="140"/>
      <c r="M14" s="50">
        <f t="shared" ref="M14:M19" si="1">H14-K14+L14</f>
        <v>1.4563397129186603E-2</v>
      </c>
      <c r="N14" s="370"/>
      <c r="O14" s="51"/>
      <c r="P14" s="129"/>
      <c r="Q14" s="140"/>
      <c r="R14" s="50">
        <f t="shared" ref="R14:R19" si="2">M14-P14+Q14</f>
        <v>1.4563397129186603E-2</v>
      </c>
      <c r="S14" s="370"/>
      <c r="T14" s="415"/>
      <c r="U14" s="129"/>
      <c r="V14" s="140"/>
      <c r="W14" s="50">
        <f t="shared" ref="W14:W19" si="3">R14-U14+V14</f>
        <v>1.4563397129186603E-2</v>
      </c>
      <c r="X14" s="370"/>
      <c r="Y14" s="279"/>
      <c r="Z14" s="129"/>
      <c r="AA14" s="140"/>
      <c r="AB14" s="50">
        <f t="shared" ref="AB14:AB19" si="4">W14-Z14+AA14</f>
        <v>1.4563397129186603E-2</v>
      </c>
      <c r="AC14" s="370"/>
      <c r="AD14" s="51"/>
      <c r="AE14" s="129"/>
      <c r="AF14" s="140"/>
      <c r="AG14" s="50">
        <f t="shared" ref="AG14:AG19" si="5">AB14-AE14+AF14</f>
        <v>1.4563397129186603E-2</v>
      </c>
      <c r="AH14" s="370"/>
      <c r="AI14" s="51"/>
      <c r="AJ14" s="129"/>
      <c r="AK14" s="140"/>
      <c r="AL14" s="50">
        <f t="shared" ref="AL14:AL19" si="6">AG14-AJ14+AK14</f>
        <v>1.4563397129186603E-2</v>
      </c>
      <c r="AM14" s="370"/>
      <c r="AN14" s="51"/>
      <c r="AO14" s="129"/>
      <c r="AP14" s="140"/>
      <c r="AQ14" s="50">
        <f t="shared" ref="AQ14:AQ19" si="7">AL14-AO14+AP14</f>
        <v>1.4563397129186603E-2</v>
      </c>
      <c r="AR14" s="370"/>
      <c r="AS14" s="51"/>
      <c r="AT14" s="129"/>
      <c r="AU14" s="140"/>
      <c r="AV14" s="50">
        <f t="shared" ref="AV14:AV19" si="8">AQ14-AT14+AU14</f>
        <v>1.4563397129186603E-2</v>
      </c>
      <c r="AW14" s="370"/>
      <c r="AX14" s="51"/>
      <c r="AY14" s="129"/>
      <c r="AZ14" s="140"/>
      <c r="BA14" s="50">
        <f t="shared" ref="BA14:BA19" si="9">AV14-AY14+AZ14</f>
        <v>1.4563397129186603E-2</v>
      </c>
      <c r="BB14" s="370"/>
      <c r="BC14" s="51"/>
      <c r="BD14" s="129"/>
      <c r="BE14" s="140"/>
      <c r="BF14" s="50">
        <f t="shared" ref="BF14:BF19" si="10">BA14-BD14+BE14</f>
        <v>1.4563397129186603E-2</v>
      </c>
      <c r="BG14" s="370"/>
      <c r="BH14" s="51"/>
      <c r="BI14" s="129"/>
      <c r="BJ14" s="140"/>
      <c r="BK14" s="50">
        <f t="shared" ref="BK14:BK19" si="11">BF14-BI14+BJ14</f>
        <v>1.4563397129186603E-2</v>
      </c>
      <c r="BL14" s="370"/>
      <c r="BM14" s="51"/>
      <c r="BN14" s="129"/>
      <c r="BO14" s="140"/>
      <c r="BP14" s="50">
        <f t="shared" ref="BP14:BP19" si="12">BK14-BN14+BO14</f>
        <v>1.4563397129186603E-2</v>
      </c>
      <c r="BQ14" s="370"/>
    </row>
    <row r="15" spans="1:69" x14ac:dyDescent="0.15">
      <c r="A15" s="42" t="s">
        <v>44</v>
      </c>
      <c r="B15" s="43">
        <f>_xlfn.IFNA(VLOOKUP($A15,批次辅助!$A$4:$DC$41,MATCH($A$5&amp;B$4,批次辅助!$A$1:$DC$1,0),0),0)</f>
        <v>9.682526456128656E-3</v>
      </c>
      <c r="C15" s="43">
        <f>_xlfn.IFNA(VLOOKUP($A15,批次辅助!$A$4:$DC$41,MATCH($A$5&amp;C$4,批次辅助!$A$1:$DC$1,0),0),0)</f>
        <v>4.904306220095694E-3</v>
      </c>
      <c r="D15" s="43">
        <f>_xlfn.IFNA(VLOOKUP($A15,批次辅助!$A$4:$DC$41,MATCH($A$5&amp;D$4,批次辅助!$A$1:$DC$1,0),0),0)</f>
        <v>3.3477694821585141E-3</v>
      </c>
      <c r="E15" s="278"/>
      <c r="F15" s="130"/>
      <c r="G15" s="102"/>
      <c r="H15" s="47">
        <f t="shared" si="0"/>
        <v>4.904306220095694E-3</v>
      </c>
      <c r="I15" s="370"/>
      <c r="J15" s="279"/>
      <c r="K15" s="128"/>
      <c r="L15" s="102"/>
      <c r="M15" s="50">
        <f t="shared" si="1"/>
        <v>4.904306220095694E-3</v>
      </c>
      <c r="N15" s="370"/>
      <c r="O15" s="51"/>
      <c r="P15" s="129"/>
      <c r="Q15" s="102"/>
      <c r="R15" s="50">
        <f t="shared" si="2"/>
        <v>4.904306220095694E-3</v>
      </c>
      <c r="S15" s="370"/>
      <c r="T15" s="44"/>
      <c r="U15" s="128"/>
      <c r="V15" s="102"/>
      <c r="W15" s="50">
        <f t="shared" si="3"/>
        <v>4.904306220095694E-3</v>
      </c>
      <c r="X15" s="370"/>
      <c r="Y15" s="279"/>
      <c r="Z15" s="128"/>
      <c r="AA15" s="102"/>
      <c r="AB15" s="50">
        <f t="shared" si="4"/>
        <v>4.904306220095694E-3</v>
      </c>
      <c r="AC15" s="370"/>
      <c r="AD15" s="44"/>
      <c r="AE15" s="128"/>
      <c r="AF15" s="102"/>
      <c r="AG15" s="50">
        <f t="shared" si="5"/>
        <v>4.904306220095694E-3</v>
      </c>
      <c r="AH15" s="370"/>
      <c r="AI15" s="44"/>
      <c r="AJ15" s="128"/>
      <c r="AK15" s="102"/>
      <c r="AL15" s="50">
        <f t="shared" si="6"/>
        <v>4.904306220095694E-3</v>
      </c>
      <c r="AM15" s="370"/>
      <c r="AN15" s="44"/>
      <c r="AO15" s="128"/>
      <c r="AP15" s="102"/>
      <c r="AQ15" s="50">
        <f t="shared" si="7"/>
        <v>4.904306220095694E-3</v>
      </c>
      <c r="AR15" s="370"/>
      <c r="AS15" s="44"/>
      <c r="AT15" s="128"/>
      <c r="AU15" s="102"/>
      <c r="AV15" s="50">
        <f t="shared" si="8"/>
        <v>4.904306220095694E-3</v>
      </c>
      <c r="AW15" s="370"/>
      <c r="AX15" s="44"/>
      <c r="AY15" s="128"/>
      <c r="AZ15" s="102"/>
      <c r="BA15" s="50">
        <f t="shared" si="9"/>
        <v>4.904306220095694E-3</v>
      </c>
      <c r="BB15" s="370"/>
      <c r="BC15" s="44"/>
      <c r="BD15" s="128"/>
      <c r="BE15" s="102"/>
      <c r="BF15" s="50">
        <f t="shared" si="10"/>
        <v>4.904306220095694E-3</v>
      </c>
      <c r="BG15" s="370"/>
      <c r="BH15" s="279"/>
      <c r="BI15" s="128"/>
      <c r="BJ15" s="102"/>
      <c r="BK15" s="50">
        <f t="shared" si="11"/>
        <v>4.904306220095694E-3</v>
      </c>
      <c r="BL15" s="370"/>
      <c r="BM15" s="279"/>
      <c r="BN15" s="128"/>
      <c r="BO15" s="102"/>
      <c r="BP15" s="50">
        <f t="shared" si="12"/>
        <v>4.904306220095694E-3</v>
      </c>
      <c r="BQ15" s="370"/>
    </row>
    <row r="16" spans="1:69" x14ac:dyDescent="0.15">
      <c r="A16" s="53" t="s">
        <v>45</v>
      </c>
      <c r="B16" s="53">
        <f>_xlfn.IFNA(VLOOKUP($A16,批次辅助!$A$4:$DC$41,MATCH($A$5&amp;B$4,批次辅助!$A$1:$DC$1,0),0),0)</f>
        <v>6.6827764352970585E-3</v>
      </c>
      <c r="C16" s="53">
        <f>_xlfn.IFNA(VLOOKUP($A16,批次辅助!$A$4:$DC$41,MATCH($A$5&amp;C$4,批次辅助!$A$1:$DC$1,0),0),0)</f>
        <v>6.0107655502392348E-3</v>
      </c>
      <c r="D16" s="53">
        <f>_xlfn.IFNA(VLOOKUP($A16,批次辅助!$A$4:$DC$41,MATCH($A$5&amp;D$4,批次辅助!$A$1:$DC$1,0),0),0)</f>
        <v>5.3670590110795231E-3</v>
      </c>
      <c r="E16" s="278"/>
      <c r="F16" s="130"/>
      <c r="G16" s="103"/>
      <c r="H16" s="47">
        <f t="shared" si="0"/>
        <v>6.0107655502392348E-3</v>
      </c>
      <c r="I16" s="370"/>
      <c r="J16" s="279"/>
      <c r="K16" s="130"/>
      <c r="L16" s="103"/>
      <c r="M16" s="50">
        <f t="shared" si="1"/>
        <v>6.0107655502392348E-3</v>
      </c>
      <c r="N16" s="370"/>
      <c r="O16" s="56"/>
      <c r="P16" s="130"/>
      <c r="Q16" s="103"/>
      <c r="R16" s="50">
        <f t="shared" si="2"/>
        <v>6.0107655502392348E-3</v>
      </c>
      <c r="S16" s="370"/>
      <c r="T16" s="56"/>
      <c r="U16" s="130"/>
      <c r="V16" s="103"/>
      <c r="W16" s="50">
        <f t="shared" si="3"/>
        <v>6.0107655502392348E-3</v>
      </c>
      <c r="X16" s="370"/>
      <c r="Y16" s="279"/>
      <c r="Z16" s="130"/>
      <c r="AA16" s="103"/>
      <c r="AB16" s="50">
        <f t="shared" si="4"/>
        <v>6.0107655502392348E-3</v>
      </c>
      <c r="AC16" s="370"/>
      <c r="AD16" s="51"/>
      <c r="AE16" s="130"/>
      <c r="AF16" s="103"/>
      <c r="AG16" s="50">
        <f t="shared" si="5"/>
        <v>6.0107655502392348E-3</v>
      </c>
      <c r="AH16" s="370"/>
      <c r="AI16" s="56"/>
      <c r="AJ16" s="130"/>
      <c r="AK16" s="103"/>
      <c r="AL16" s="50">
        <f t="shared" si="6"/>
        <v>6.0107655502392348E-3</v>
      </c>
      <c r="AM16" s="370"/>
      <c r="AN16" s="56"/>
      <c r="AO16" s="130"/>
      <c r="AP16" s="103"/>
      <c r="AQ16" s="50">
        <f t="shared" si="7"/>
        <v>6.0107655502392348E-3</v>
      </c>
      <c r="AR16" s="370"/>
      <c r="AS16" s="56"/>
      <c r="AT16" s="130"/>
      <c r="AU16" s="103"/>
      <c r="AV16" s="50">
        <f t="shared" si="8"/>
        <v>6.0107655502392348E-3</v>
      </c>
      <c r="AW16" s="370"/>
      <c r="AX16" s="56"/>
      <c r="AY16" s="130"/>
      <c r="AZ16" s="103"/>
      <c r="BA16" s="50">
        <f t="shared" si="9"/>
        <v>6.0107655502392348E-3</v>
      </c>
      <c r="BB16" s="370"/>
      <c r="BC16" s="56"/>
      <c r="BD16" s="130"/>
      <c r="BE16" s="103"/>
      <c r="BF16" s="50">
        <f t="shared" si="10"/>
        <v>6.0107655502392348E-3</v>
      </c>
      <c r="BG16" s="370"/>
      <c r="BH16" s="56"/>
      <c r="BI16" s="130"/>
      <c r="BJ16" s="103"/>
      <c r="BK16" s="50">
        <f t="shared" si="11"/>
        <v>6.0107655502392348E-3</v>
      </c>
      <c r="BL16" s="370"/>
      <c r="BM16" s="56"/>
      <c r="BN16" s="130"/>
      <c r="BO16" s="103"/>
      <c r="BP16" s="50">
        <f t="shared" si="12"/>
        <v>6.0107655502392348E-3</v>
      </c>
      <c r="BQ16" s="370"/>
    </row>
    <row r="17" spans="1:69" x14ac:dyDescent="0.15">
      <c r="A17" s="42" t="s">
        <v>46</v>
      </c>
      <c r="B17" s="53">
        <f>_xlfn.IFNA(VLOOKUP($A17,批次辅助!$A$4:$DC$41,MATCH($A$5&amp;B$4,批次辅助!$A$1:$DC$1,0),0),0)</f>
        <v>3.5330389134238813E-3</v>
      </c>
      <c r="C17" s="53">
        <f>_xlfn.IFNA(VLOOKUP($A17,批次辅助!$A$4:$DC$41,MATCH($A$5&amp;C$4,批次辅助!$A$1:$DC$1,0),0),0)</f>
        <v>1.5251196172248803E-3</v>
      </c>
      <c r="D17" s="53">
        <f>_xlfn.IFNA(VLOOKUP($A17,批次辅助!$A$4:$DC$41,MATCH($A$5&amp;D$4,批次辅助!$A$1:$DC$1,0),0),0)</f>
        <v>2.3646943167627602E-3</v>
      </c>
      <c r="E17" s="43"/>
      <c r="F17" s="131"/>
      <c r="G17" s="104"/>
      <c r="H17" s="47">
        <f t="shared" si="0"/>
        <v>1.5251196172248803E-3</v>
      </c>
      <c r="I17" s="370"/>
      <c r="J17" s="43"/>
      <c r="K17" s="131"/>
      <c r="L17" s="104"/>
      <c r="M17" s="53">
        <f t="shared" si="1"/>
        <v>1.5251196172248803E-3</v>
      </c>
      <c r="N17" s="370"/>
      <c r="O17" s="43"/>
      <c r="P17" s="131"/>
      <c r="Q17" s="104"/>
      <c r="R17" s="53">
        <f t="shared" si="2"/>
        <v>1.5251196172248803E-3</v>
      </c>
      <c r="S17" s="370"/>
      <c r="T17" s="43"/>
      <c r="U17" s="131"/>
      <c r="V17" s="104"/>
      <c r="W17" s="53">
        <f t="shared" si="3"/>
        <v>1.5251196172248803E-3</v>
      </c>
      <c r="X17" s="370"/>
      <c r="Y17" s="43"/>
      <c r="Z17" s="131"/>
      <c r="AA17" s="104"/>
      <c r="AB17" s="53">
        <f t="shared" si="4"/>
        <v>1.5251196172248803E-3</v>
      </c>
      <c r="AC17" s="370"/>
      <c r="AD17" s="43"/>
      <c r="AE17" s="131"/>
      <c r="AF17" s="104"/>
      <c r="AG17" s="53">
        <f t="shared" si="5"/>
        <v>1.5251196172248803E-3</v>
      </c>
      <c r="AH17" s="370"/>
      <c r="AI17" s="43"/>
      <c r="AJ17" s="131"/>
      <c r="AK17" s="104"/>
      <c r="AL17" s="53">
        <f t="shared" si="6"/>
        <v>1.5251196172248803E-3</v>
      </c>
      <c r="AM17" s="370"/>
      <c r="AN17" s="43"/>
      <c r="AO17" s="131"/>
      <c r="AP17" s="104"/>
      <c r="AQ17" s="53">
        <f t="shared" si="7"/>
        <v>1.5251196172248803E-3</v>
      </c>
      <c r="AR17" s="370"/>
      <c r="AS17" s="43"/>
      <c r="AT17" s="131"/>
      <c r="AU17" s="104"/>
      <c r="AV17" s="53">
        <f t="shared" si="8"/>
        <v>1.5251196172248803E-3</v>
      </c>
      <c r="AW17" s="370"/>
      <c r="AX17" s="43"/>
      <c r="AY17" s="131"/>
      <c r="AZ17" s="104"/>
      <c r="BA17" s="53">
        <f t="shared" si="9"/>
        <v>1.5251196172248803E-3</v>
      </c>
      <c r="BB17" s="370"/>
      <c r="BC17" s="43"/>
      <c r="BD17" s="131"/>
      <c r="BE17" s="104"/>
      <c r="BF17" s="53">
        <f t="shared" si="10"/>
        <v>1.5251196172248803E-3</v>
      </c>
      <c r="BG17" s="370"/>
      <c r="BH17" s="43"/>
      <c r="BI17" s="131"/>
      <c r="BJ17" s="104"/>
      <c r="BK17" s="53">
        <f t="shared" si="11"/>
        <v>1.5251196172248803E-3</v>
      </c>
      <c r="BL17" s="370"/>
      <c r="BM17" s="43"/>
      <c r="BN17" s="131"/>
      <c r="BO17" s="104"/>
      <c r="BP17" s="53">
        <f t="shared" si="12"/>
        <v>1.5251196172248803E-3</v>
      </c>
      <c r="BQ17" s="370"/>
    </row>
    <row r="18" spans="1:69" x14ac:dyDescent="0.15">
      <c r="A18" s="42" t="s">
        <v>47</v>
      </c>
      <c r="B18" s="43">
        <f>_xlfn.IFNA(VLOOKUP($A18,批次辅助!$A$4:$DC$41,MATCH($A$5&amp;B$4,批次辅助!$A$1:$DC$1,0),0),0)</f>
        <v>3.2497291892342305E-3</v>
      </c>
      <c r="C18" s="43">
        <f>_xlfn.IFNA(VLOOKUP($A18,批次辅助!$A$4:$DC$41,MATCH($A$5&amp;C$4,批次辅助!$A$1:$DC$1,0),0),0)</f>
        <v>3.229665071770335E-3</v>
      </c>
      <c r="D18" s="114">
        <f>_xlfn.IFNA(VLOOKUP($A18,批次辅助!$A$4:$DC$41,MATCH($A$5&amp;D$4,批次辅助!$A$1:$DC$1,0),0),0)</f>
        <v>7.4394877381300318E-4</v>
      </c>
      <c r="E18" s="10" t="s">
        <v>1532</v>
      </c>
      <c r="F18" s="132">
        <v>2.5000000000000001E-3</v>
      </c>
      <c r="G18" s="105"/>
      <c r="H18" s="47">
        <f t="shared" si="0"/>
        <v>7.296650717703349E-4</v>
      </c>
      <c r="I18" s="370"/>
      <c r="J18" s="10"/>
      <c r="K18" s="132"/>
      <c r="L18" s="105"/>
      <c r="M18" s="43">
        <f t="shared" si="1"/>
        <v>7.296650717703349E-4</v>
      </c>
      <c r="N18" s="370"/>
      <c r="O18" s="10"/>
      <c r="P18" s="132"/>
      <c r="Q18" s="105"/>
      <c r="R18" s="43">
        <f t="shared" si="2"/>
        <v>7.296650717703349E-4</v>
      </c>
      <c r="S18" s="370"/>
      <c r="T18" s="10"/>
      <c r="U18" s="132"/>
      <c r="V18" s="105"/>
      <c r="W18" s="43">
        <f t="shared" si="3"/>
        <v>7.296650717703349E-4</v>
      </c>
      <c r="X18" s="370"/>
      <c r="Y18" s="10"/>
      <c r="Z18" s="132"/>
      <c r="AA18" s="105"/>
      <c r="AB18" s="43">
        <f t="shared" si="4"/>
        <v>7.296650717703349E-4</v>
      </c>
      <c r="AC18" s="370"/>
      <c r="AD18" s="10"/>
      <c r="AE18" s="132"/>
      <c r="AF18" s="105"/>
      <c r="AG18" s="43">
        <f t="shared" si="5"/>
        <v>7.296650717703349E-4</v>
      </c>
      <c r="AH18" s="370"/>
      <c r="AI18" s="10"/>
      <c r="AJ18" s="132"/>
      <c r="AK18" s="105"/>
      <c r="AL18" s="43">
        <f t="shared" si="6"/>
        <v>7.296650717703349E-4</v>
      </c>
      <c r="AM18" s="370"/>
      <c r="AN18" s="10"/>
      <c r="AO18" s="132"/>
      <c r="AP18" s="105"/>
      <c r="AQ18" s="43">
        <f t="shared" si="7"/>
        <v>7.296650717703349E-4</v>
      </c>
      <c r="AR18" s="370"/>
      <c r="AS18" s="10"/>
      <c r="AT18" s="132"/>
      <c r="AU18" s="105"/>
      <c r="AV18" s="43">
        <f t="shared" si="8"/>
        <v>7.296650717703349E-4</v>
      </c>
      <c r="AW18" s="370"/>
      <c r="AX18" s="10"/>
      <c r="AY18" s="132"/>
      <c r="AZ18" s="105"/>
      <c r="BA18" s="43">
        <f t="shared" si="9"/>
        <v>7.296650717703349E-4</v>
      </c>
      <c r="BB18" s="370"/>
      <c r="BC18" s="10"/>
      <c r="BD18" s="132"/>
      <c r="BE18" s="105"/>
      <c r="BF18" s="43">
        <f t="shared" si="10"/>
        <v>7.296650717703349E-4</v>
      </c>
      <c r="BG18" s="370"/>
      <c r="BH18" s="10"/>
      <c r="BI18" s="132"/>
      <c r="BJ18" s="105"/>
      <c r="BK18" s="43">
        <f t="shared" si="11"/>
        <v>7.296650717703349E-4</v>
      </c>
      <c r="BL18" s="370"/>
      <c r="BM18" s="10"/>
      <c r="BN18" s="132"/>
      <c r="BO18" s="105"/>
      <c r="BP18" s="43">
        <f t="shared" si="12"/>
        <v>7.296650717703349E-4</v>
      </c>
      <c r="BQ18" s="370"/>
    </row>
    <row r="19" spans="1:69" x14ac:dyDescent="0.15">
      <c r="A19" s="61" t="s">
        <v>31</v>
      </c>
      <c r="B19" s="61">
        <f>_xlfn.IFNA(VLOOKUP($A19,批次辅助!$A$4:$DC$41,MATCH($A$5&amp;B$4,批次辅助!$A$1:$DC$1,0),0),0)</f>
        <v>0</v>
      </c>
      <c r="C19" s="61">
        <f>_xlfn.IFNA(VLOOKUP($A19,批次辅助!$A$4:$DC$41,MATCH($A$5&amp;C$4,批次辅助!$A$1:$DC$1,0),0),0)</f>
        <v>0</v>
      </c>
      <c r="D19" s="61">
        <f>_xlfn.IFNA(VLOOKUP($A19,批次辅助!$A$4:$DC$41,MATCH($A$5&amp;D$4,批次辅助!$A$1:$DC$1,0),0),0)</f>
        <v>0</v>
      </c>
      <c r="E19" s="62"/>
      <c r="F19" s="133"/>
      <c r="G19" s="141"/>
      <c r="H19" s="62">
        <f t="shared" si="0"/>
        <v>0</v>
      </c>
      <c r="I19" s="62"/>
      <c r="J19" s="62"/>
      <c r="K19" s="133"/>
      <c r="L19" s="141"/>
      <c r="M19" s="62">
        <f t="shared" si="1"/>
        <v>0</v>
      </c>
      <c r="N19" s="62"/>
      <c r="O19" s="62"/>
      <c r="P19" s="133"/>
      <c r="Q19" s="141"/>
      <c r="R19" s="62">
        <f t="shared" si="2"/>
        <v>0</v>
      </c>
      <c r="S19" s="62"/>
      <c r="T19" s="62"/>
      <c r="U19" s="133"/>
      <c r="V19" s="141"/>
      <c r="W19" s="62">
        <f t="shared" si="3"/>
        <v>0</v>
      </c>
      <c r="X19" s="62"/>
      <c r="Y19" s="62"/>
      <c r="Z19" s="133"/>
      <c r="AA19" s="141"/>
      <c r="AB19" s="62">
        <f t="shared" si="4"/>
        <v>0</v>
      </c>
      <c r="AC19" s="62"/>
      <c r="AD19" s="62"/>
      <c r="AE19" s="133"/>
      <c r="AF19" s="141"/>
      <c r="AG19" s="62">
        <f t="shared" si="5"/>
        <v>0</v>
      </c>
      <c r="AH19" s="62"/>
      <c r="AI19" s="62"/>
      <c r="AJ19" s="133"/>
      <c r="AK19" s="141"/>
      <c r="AL19" s="62">
        <f t="shared" si="6"/>
        <v>0</v>
      </c>
      <c r="AM19" s="62"/>
      <c r="AN19" s="62"/>
      <c r="AO19" s="133"/>
      <c r="AP19" s="141"/>
      <c r="AQ19" s="62">
        <f t="shared" si="7"/>
        <v>0</v>
      </c>
      <c r="AR19" s="62"/>
      <c r="AS19" s="62"/>
      <c r="AT19" s="133"/>
      <c r="AU19" s="141"/>
      <c r="AV19" s="62">
        <f t="shared" si="8"/>
        <v>0</v>
      </c>
      <c r="AW19" s="62"/>
      <c r="AX19" s="62"/>
      <c r="AY19" s="133"/>
      <c r="AZ19" s="141"/>
      <c r="BA19" s="62">
        <f t="shared" si="9"/>
        <v>0</v>
      </c>
      <c r="BB19" s="62"/>
      <c r="BC19" s="62"/>
      <c r="BD19" s="133"/>
      <c r="BE19" s="141"/>
      <c r="BF19" s="62">
        <f t="shared" si="10"/>
        <v>0</v>
      </c>
      <c r="BG19" s="62"/>
      <c r="BH19" s="62"/>
      <c r="BI19" s="133"/>
      <c r="BJ19" s="141"/>
      <c r="BK19" s="62">
        <f t="shared" si="11"/>
        <v>0</v>
      </c>
      <c r="BL19" s="62"/>
      <c r="BM19" s="62"/>
      <c r="BN19" s="133"/>
      <c r="BO19" s="141"/>
      <c r="BP19" s="62">
        <f t="shared" si="12"/>
        <v>0</v>
      </c>
      <c r="BQ19" s="62"/>
    </row>
    <row r="20" spans="1:69" x14ac:dyDescent="0.15">
      <c r="A20" s="65" t="s">
        <v>30</v>
      </c>
      <c r="B20" s="66"/>
      <c r="C20" s="66"/>
      <c r="D20" s="66"/>
      <c r="E20" s="66"/>
      <c r="F20" s="134"/>
      <c r="G20" s="142"/>
      <c r="H20" s="66">
        <f>H21*99.9%</f>
        <v>0.99478770933014371</v>
      </c>
      <c r="I20" s="66"/>
      <c r="J20" s="66"/>
      <c r="K20" s="134"/>
      <c r="L20" s="142"/>
      <c r="M20" s="66">
        <f>M21*99.9%</f>
        <v>0.99478770933014371</v>
      </c>
      <c r="N20" s="66"/>
      <c r="O20" s="66"/>
      <c r="P20" s="134"/>
      <c r="Q20" s="142"/>
      <c r="R20" s="66">
        <f>R21*99.9%</f>
        <v>0.99478770933014371</v>
      </c>
      <c r="S20" s="66"/>
      <c r="T20" s="66"/>
      <c r="U20" s="134"/>
      <c r="V20" s="142"/>
      <c r="W20" s="66">
        <f>W21*99.9%</f>
        <v>0.99478770933014371</v>
      </c>
      <c r="X20" s="66"/>
      <c r="Y20" s="66"/>
      <c r="Z20" s="134"/>
      <c r="AA20" s="142"/>
      <c r="AB20" s="66">
        <f>AB21*99.9%</f>
        <v>0.99478770933014371</v>
      </c>
      <c r="AC20" s="66"/>
      <c r="AD20" s="66"/>
      <c r="AE20" s="134"/>
      <c r="AF20" s="142"/>
      <c r="AG20" s="66">
        <f>AG21*99.9%</f>
        <v>0.99478770933014371</v>
      </c>
      <c r="AH20" s="66"/>
      <c r="AI20" s="66"/>
      <c r="AJ20" s="134"/>
      <c r="AK20" s="142"/>
      <c r="AL20" s="66">
        <f>AL21*99.9%</f>
        <v>0.99478770933014371</v>
      </c>
      <c r="AM20" s="66"/>
      <c r="AN20" s="66"/>
      <c r="AO20" s="134"/>
      <c r="AP20" s="142"/>
      <c r="AQ20" s="66">
        <f>AQ21*99.9%</f>
        <v>0.99478770933014371</v>
      </c>
      <c r="AR20" s="66"/>
      <c r="AS20" s="66"/>
      <c r="AT20" s="134"/>
      <c r="AU20" s="142"/>
      <c r="AV20" s="66">
        <f>AV21*99.9%</f>
        <v>0.99478770933014371</v>
      </c>
      <c r="AW20" s="66"/>
      <c r="AX20" s="66"/>
      <c r="AY20" s="134"/>
      <c r="AZ20" s="142"/>
      <c r="BA20" s="66">
        <f>BA21*99.9%</f>
        <v>0.99478770933014371</v>
      </c>
      <c r="BB20" s="66"/>
      <c r="BC20" s="66"/>
      <c r="BD20" s="134"/>
      <c r="BE20" s="142"/>
      <c r="BF20" s="66">
        <f>BF21*99.9%</f>
        <v>0.99478770933014371</v>
      </c>
      <c r="BG20" s="66"/>
      <c r="BH20" s="66"/>
      <c r="BI20" s="134"/>
      <c r="BJ20" s="142"/>
      <c r="BK20" s="66">
        <f>BK21*99.9%</f>
        <v>0.99478770933014371</v>
      </c>
      <c r="BL20" s="66"/>
      <c r="BM20" s="66"/>
      <c r="BN20" s="134"/>
      <c r="BO20" s="142"/>
      <c r="BP20" s="66">
        <f>BP21*99.9%</f>
        <v>0.99478770933014371</v>
      </c>
      <c r="BQ20" s="66"/>
    </row>
    <row r="21" spans="1:69" x14ac:dyDescent="0.35">
      <c r="A21" s="40" t="s">
        <v>456</v>
      </c>
      <c r="B21" s="41">
        <f>_xlfn.IFNA(VLOOKUP($A21,批次辅助!$A$4:$DC$41,MATCH($A$5&amp;B$4,批次辅助!$A$1:$DC$1,0),0),0)</f>
        <v>0.99713746269565751</v>
      </c>
      <c r="C21" s="41">
        <f>_xlfn.IFNA(VLOOKUP($A21,批次辅助!$A$4:$DC$41,MATCH($A$5&amp;C$4,批次辅助!$A$1:$DC$1,0),0),0)</f>
        <v>0.99780464425960858</v>
      </c>
      <c r="D21" s="41">
        <f>_xlfn.IFNA(VLOOKUP($A21,批次辅助!$A$4:$DC$41,MATCH($A$5&amp;D$4,批次辅助!$A$1:$DC$1,0),0),0)</f>
        <v>0.99500491537582703</v>
      </c>
      <c r="E21" s="66"/>
      <c r="F21" s="134"/>
      <c r="G21" s="142"/>
      <c r="H21" s="66">
        <f>1-SUM(H22:H26)</f>
        <v>0.99578349282296652</v>
      </c>
      <c r="I21" s="66"/>
      <c r="J21" s="66"/>
      <c r="K21" s="134"/>
      <c r="L21" s="142"/>
      <c r="M21" s="66">
        <f>1-SUM(M22:M26)</f>
        <v>0.99578349282296652</v>
      </c>
      <c r="N21" s="66"/>
      <c r="O21" s="66"/>
      <c r="P21" s="134"/>
      <c r="Q21" s="142"/>
      <c r="R21" s="66">
        <f>1-SUM(R22:R26)</f>
        <v>0.99578349282296652</v>
      </c>
      <c r="S21" s="66"/>
      <c r="T21" s="66"/>
      <c r="U21" s="134"/>
      <c r="V21" s="142"/>
      <c r="W21" s="66">
        <f>1-SUM(W22:W26)</f>
        <v>0.99578349282296652</v>
      </c>
      <c r="X21" s="66"/>
      <c r="Y21" s="66"/>
      <c r="Z21" s="134"/>
      <c r="AA21" s="142"/>
      <c r="AB21" s="66">
        <f>1-SUM(AB22:AB26)</f>
        <v>0.99578349282296652</v>
      </c>
      <c r="AC21" s="66"/>
      <c r="AD21" s="66"/>
      <c r="AE21" s="134"/>
      <c r="AF21" s="142"/>
      <c r="AG21" s="66">
        <f>1-SUM(AG22:AG26)</f>
        <v>0.99578349282296652</v>
      </c>
      <c r="AH21" s="66"/>
      <c r="AI21" s="66"/>
      <c r="AJ21" s="134"/>
      <c r="AK21" s="142"/>
      <c r="AL21" s="66">
        <f>1-SUM(AL22:AL26)</f>
        <v>0.99578349282296652</v>
      </c>
      <c r="AM21" s="66"/>
      <c r="AN21" s="66"/>
      <c r="AO21" s="134"/>
      <c r="AP21" s="142"/>
      <c r="AQ21" s="66">
        <f>1-SUM(AQ22:AQ26)</f>
        <v>0.99578349282296652</v>
      </c>
      <c r="AR21" s="66"/>
      <c r="AS21" s="66"/>
      <c r="AT21" s="134"/>
      <c r="AU21" s="142"/>
      <c r="AV21" s="66">
        <f>1-SUM(AV22:AV26)</f>
        <v>0.99578349282296652</v>
      </c>
      <c r="AW21" s="66"/>
      <c r="AX21" s="66"/>
      <c r="AY21" s="134"/>
      <c r="AZ21" s="142"/>
      <c r="BA21" s="66">
        <f>1-SUM(BA22:BA26)</f>
        <v>0.99578349282296652</v>
      </c>
      <c r="BB21" s="66"/>
      <c r="BC21" s="66"/>
      <c r="BD21" s="134"/>
      <c r="BE21" s="142"/>
      <c r="BF21" s="66">
        <f>1-SUM(BF22:BF26)</f>
        <v>0.99578349282296652</v>
      </c>
      <c r="BG21" s="66"/>
      <c r="BH21" s="66"/>
      <c r="BI21" s="134"/>
      <c r="BJ21" s="142"/>
      <c r="BK21" s="66">
        <f>1-SUM(BK22:BK26)</f>
        <v>0.99578349282296652</v>
      </c>
      <c r="BL21" s="66"/>
      <c r="BM21" s="66"/>
      <c r="BN21" s="134"/>
      <c r="BO21" s="142"/>
      <c r="BP21" s="66">
        <f>1-SUM(BP22:BP26)</f>
        <v>0.99578349282296652</v>
      </c>
      <c r="BQ21" s="66"/>
    </row>
    <row r="22" spans="1:69" x14ac:dyDescent="0.15">
      <c r="A22" s="42" t="s">
        <v>48</v>
      </c>
      <c r="B22" s="43">
        <f>_xlfn.IFNA(VLOOKUP($A22,批次辅助!$A$4:$DC$41,MATCH($A$5&amp;B$4,批次辅助!$A$1:$DC$1,0),0),0)</f>
        <v>2.5081243229730854E-3</v>
      </c>
      <c r="C22" s="43">
        <f>_xlfn.IFNA(VLOOKUP($A22,批次辅助!$A$4:$DC$41,MATCH($A$5&amp;C$4,批次辅助!$A$1:$DC$1,0),0),0)</f>
        <v>1.7344497607655503E-3</v>
      </c>
      <c r="D22" s="43">
        <f>_xlfn.IFNA(VLOOKUP($A22,批次辅助!$A$4:$DC$41,MATCH($A$5&amp;D$4,批次辅助!$A$1:$DC$1,0),0),0)</f>
        <v>1.1424927597842548E-3</v>
      </c>
      <c r="E22" s="47"/>
      <c r="F22" s="132"/>
      <c r="G22" s="105"/>
      <c r="H22" s="71">
        <f>C22-F22+G22</f>
        <v>1.7344497607655503E-3</v>
      </c>
      <c r="I22" s="370"/>
      <c r="J22" s="277"/>
      <c r="K22" s="132"/>
      <c r="L22" s="105"/>
      <c r="M22" s="71">
        <f>H22-K22+L22</f>
        <v>1.7344497607655503E-3</v>
      </c>
      <c r="N22" s="370"/>
      <c r="O22" s="277"/>
      <c r="P22" s="132"/>
      <c r="Q22" s="105"/>
      <c r="R22" s="71">
        <f>M22-P22+Q22</f>
        <v>1.7344497607655503E-3</v>
      </c>
      <c r="S22" s="370"/>
      <c r="T22" s="71"/>
      <c r="U22" s="132"/>
      <c r="V22" s="105"/>
      <c r="W22" s="71">
        <f>R22-U22+V22</f>
        <v>1.7344497607655503E-3</v>
      </c>
      <c r="X22" s="370"/>
      <c r="Y22" s="71"/>
      <c r="Z22" s="132"/>
      <c r="AA22" s="105"/>
      <c r="AB22" s="71">
        <f>W22-Z22+AA22</f>
        <v>1.7344497607655503E-3</v>
      </c>
      <c r="AC22" s="370"/>
      <c r="AD22" s="277"/>
      <c r="AE22" s="132"/>
      <c r="AF22" s="105"/>
      <c r="AG22" s="71">
        <f>AB22-AE22+AF22</f>
        <v>1.7344497607655503E-3</v>
      </c>
      <c r="AH22" s="370"/>
      <c r="AI22" s="277"/>
      <c r="AJ22" s="132"/>
      <c r="AK22" s="105"/>
      <c r="AL22" s="71">
        <f>AG22-AJ22+AK22</f>
        <v>1.7344497607655503E-3</v>
      </c>
      <c r="AM22" s="370"/>
      <c r="AN22" s="71"/>
      <c r="AO22" s="132"/>
      <c r="AP22" s="105"/>
      <c r="AQ22" s="71">
        <f>AL22-AO22+AP22</f>
        <v>1.7344497607655503E-3</v>
      </c>
      <c r="AR22" s="370"/>
      <c r="AS22" s="71"/>
      <c r="AT22" s="132"/>
      <c r="AU22" s="105"/>
      <c r="AV22" s="71">
        <f>AQ22-AT22+AU22</f>
        <v>1.7344497607655503E-3</v>
      </c>
      <c r="AW22" s="370"/>
      <c r="AX22" s="71"/>
      <c r="AY22" s="132"/>
      <c r="AZ22" s="105"/>
      <c r="BA22" s="71">
        <f>AV22-AY22+AZ22</f>
        <v>1.7344497607655503E-3</v>
      </c>
      <c r="BB22" s="370"/>
      <c r="BC22" s="71"/>
      <c r="BD22" s="132"/>
      <c r="BE22" s="105"/>
      <c r="BF22" s="71">
        <f>BA22-BD22+BE22</f>
        <v>1.7344497607655503E-3</v>
      </c>
      <c r="BG22" s="370"/>
      <c r="BH22" s="277"/>
      <c r="BI22" s="132"/>
      <c r="BJ22" s="105"/>
      <c r="BK22" s="277">
        <f>BF22-BI22+BJ22</f>
        <v>1.7344497607655503E-3</v>
      </c>
      <c r="BL22" s="370"/>
      <c r="BM22" s="277"/>
      <c r="BN22" s="132"/>
      <c r="BO22" s="105"/>
      <c r="BP22" s="277">
        <f>BK22-BN22+BO22</f>
        <v>1.7344497607655503E-3</v>
      </c>
      <c r="BQ22" s="370"/>
    </row>
    <row r="23" spans="1:69" x14ac:dyDescent="0.15">
      <c r="A23" s="42" t="s">
        <v>49</v>
      </c>
      <c r="B23" s="43">
        <f>_xlfn.IFNA(VLOOKUP($A23,批次辅助!$A$4:$DC$41,MATCH($A$5&amp;B$4,批次辅助!$A$1:$DC$1,0),0),0)</f>
        <v>2.1831514040496626E-3</v>
      </c>
      <c r="C23" s="43">
        <f>_xlfn.IFNA(VLOOKUP($A23,批次辅助!$A$4:$DC$41,MATCH($A$5&amp;C$4,批次辅助!$A$1:$DC$1,0),0),0)</f>
        <v>1.7045454545454545E-3</v>
      </c>
      <c r="D23" s="43">
        <f>_xlfn.IFNA(VLOOKUP($A23,批次辅助!$A$4:$DC$41,MATCH($A$5&amp;D$4,批次辅助!$A$1:$DC$1,0),0),0)</f>
        <v>2.4975423120865104E-3</v>
      </c>
      <c r="E23" s="47"/>
      <c r="F23" s="45"/>
      <c r="G23" s="46"/>
      <c r="H23" s="71">
        <f>C23-F23+G23</f>
        <v>1.7045454545454545E-3</v>
      </c>
      <c r="I23" s="370"/>
      <c r="J23" s="47"/>
      <c r="K23" s="128"/>
      <c r="L23" s="105"/>
      <c r="M23" s="50">
        <f t="shared" ref="M23:M27" si="13">H23-K23+L23</f>
        <v>1.7045454545454545E-3</v>
      </c>
      <c r="N23" s="370"/>
      <c r="O23" s="47"/>
      <c r="P23" s="45"/>
      <c r="Q23" s="46"/>
      <c r="R23" s="50">
        <f t="shared" ref="R23:R27" si="14">M23-P23+Q23</f>
        <v>1.7045454545454545E-3</v>
      </c>
      <c r="S23" s="370"/>
      <c r="T23" s="47"/>
      <c r="U23" s="128"/>
      <c r="V23" s="102"/>
      <c r="W23" s="50">
        <f t="shared" ref="W23:W27" si="15">R23-U23+V23</f>
        <v>1.7045454545454545E-3</v>
      </c>
      <c r="X23" s="370"/>
      <c r="Y23" s="47"/>
      <c r="Z23" s="128"/>
      <c r="AA23" s="102"/>
      <c r="AB23" s="50">
        <f t="shared" ref="AB23:AB27" si="16">W23-Z23+AA23</f>
        <v>1.7045454545454545E-3</v>
      </c>
      <c r="AC23" s="370"/>
      <c r="AD23" s="47"/>
      <c r="AE23" s="128"/>
      <c r="AF23" s="102"/>
      <c r="AG23" s="50">
        <f t="shared" ref="AG23:AG27" si="17">AB23-AE23+AF23</f>
        <v>1.7045454545454545E-3</v>
      </c>
      <c r="AH23" s="370"/>
      <c r="AI23" s="47"/>
      <c r="AJ23" s="128"/>
      <c r="AK23" s="102"/>
      <c r="AL23" s="50">
        <f t="shared" ref="AL23:AL27" si="18">AG23-AJ23+AK23</f>
        <v>1.7045454545454545E-3</v>
      </c>
      <c r="AM23" s="370"/>
      <c r="AN23" s="47"/>
      <c r="AO23" s="128"/>
      <c r="AP23" s="102"/>
      <c r="AQ23" s="50">
        <f t="shared" ref="AQ23:AQ27" si="19">AL23-AO23+AP23</f>
        <v>1.7045454545454545E-3</v>
      </c>
      <c r="AR23" s="370"/>
      <c r="AS23" s="47"/>
      <c r="AT23" s="128"/>
      <c r="AU23" s="102"/>
      <c r="AV23" s="50">
        <f t="shared" ref="AV23:AV27" si="20">AQ23-AT23+AU23</f>
        <v>1.7045454545454545E-3</v>
      </c>
      <c r="AW23" s="370"/>
      <c r="AX23" s="47"/>
      <c r="AY23" s="128"/>
      <c r="AZ23" s="102"/>
      <c r="BA23" s="50">
        <f t="shared" ref="BA23:BA27" si="21">AV23-AY23+AZ23</f>
        <v>1.7045454545454545E-3</v>
      </c>
      <c r="BB23" s="370"/>
      <c r="BC23" s="47"/>
      <c r="BD23" s="128"/>
      <c r="BE23" s="102"/>
      <c r="BF23" s="50">
        <f t="shared" ref="BF23:BF27" si="22">BA23-BD23+BE23</f>
        <v>1.7045454545454545E-3</v>
      </c>
      <c r="BG23" s="370"/>
      <c r="BH23" s="47"/>
      <c r="BI23" s="128"/>
      <c r="BJ23" s="102"/>
      <c r="BK23" s="50">
        <f t="shared" ref="BK23:BK27" si="23">BF23-BI23+BJ23</f>
        <v>1.7045454545454545E-3</v>
      </c>
      <c r="BL23" s="370"/>
      <c r="BM23" s="47"/>
      <c r="BN23" s="128"/>
      <c r="BO23" s="102"/>
      <c r="BP23" s="50">
        <f t="shared" ref="BP23:BP27" si="24">BK23-BN23+BO23</f>
        <v>1.7045454545454545E-3</v>
      </c>
      <c r="BQ23" s="370"/>
    </row>
    <row r="24" spans="1:69" x14ac:dyDescent="0.15">
      <c r="A24" s="42" t="s">
        <v>50</v>
      </c>
      <c r="B24" s="43">
        <f>_xlfn.IFNA(VLOOKUP($A24,批次辅助!$A$4:$DC$41,MATCH($A$5&amp;B$4,批次辅助!$A$1:$DC$1,0),0),0)</f>
        <v>3.3330555787017748E-5</v>
      </c>
      <c r="C24" s="43">
        <f>_xlfn.IFNA(VLOOKUP($A24,批次辅助!$A$4:$DC$41,MATCH($A$5&amp;C$4,批次辅助!$A$1:$DC$1,0),0),0)</f>
        <v>0</v>
      </c>
      <c r="D24" s="43">
        <f>_xlfn.IFNA(VLOOKUP($A24,批次辅助!$A$4:$DC$41,MATCH($A$5&amp;D$4,批次辅助!$A$1:$DC$1,0),0),0)</f>
        <v>0</v>
      </c>
      <c r="E24" s="47"/>
      <c r="F24" s="128"/>
      <c r="G24" s="102"/>
      <c r="H24" s="71">
        <f t="shared" ref="H24:H27" si="25">C24-F24+G24</f>
        <v>0</v>
      </c>
      <c r="I24" s="370"/>
      <c r="J24" s="71"/>
      <c r="K24" s="132"/>
      <c r="L24" s="102"/>
      <c r="M24" s="50">
        <f t="shared" si="13"/>
        <v>0</v>
      </c>
      <c r="N24" s="370"/>
      <c r="O24" s="47"/>
      <c r="P24" s="128"/>
      <c r="Q24" s="102"/>
      <c r="R24" s="50">
        <f t="shared" si="14"/>
        <v>0</v>
      </c>
      <c r="S24" s="370"/>
      <c r="T24" s="47"/>
      <c r="U24" s="128"/>
      <c r="V24" s="102"/>
      <c r="W24" s="50">
        <f t="shared" si="15"/>
        <v>0</v>
      </c>
      <c r="X24" s="370"/>
      <c r="Y24" s="47"/>
      <c r="Z24" s="128"/>
      <c r="AA24" s="102"/>
      <c r="AB24" s="50">
        <f t="shared" si="16"/>
        <v>0</v>
      </c>
      <c r="AC24" s="370"/>
      <c r="AD24" s="47"/>
      <c r="AE24" s="128"/>
      <c r="AF24" s="102"/>
      <c r="AG24" s="50">
        <f t="shared" si="17"/>
        <v>0</v>
      </c>
      <c r="AH24" s="370"/>
      <c r="AI24" s="47"/>
      <c r="AJ24" s="128"/>
      <c r="AK24" s="102"/>
      <c r="AL24" s="50">
        <f t="shared" si="18"/>
        <v>0</v>
      </c>
      <c r="AM24" s="370"/>
      <c r="AN24" s="47"/>
      <c r="AO24" s="128"/>
      <c r="AP24" s="102"/>
      <c r="AQ24" s="50">
        <f t="shared" si="19"/>
        <v>0</v>
      </c>
      <c r="AR24" s="370"/>
      <c r="AS24" s="47"/>
      <c r="AT24" s="128"/>
      <c r="AU24" s="102"/>
      <c r="AV24" s="50">
        <f t="shared" si="20"/>
        <v>0</v>
      </c>
      <c r="AW24" s="370"/>
      <c r="AX24" s="47"/>
      <c r="AY24" s="128"/>
      <c r="AZ24" s="102"/>
      <c r="BA24" s="50">
        <f t="shared" si="21"/>
        <v>0</v>
      </c>
      <c r="BB24" s="370"/>
      <c r="BC24" s="47"/>
      <c r="BD24" s="128"/>
      <c r="BE24" s="102"/>
      <c r="BF24" s="50">
        <f t="shared" si="22"/>
        <v>0</v>
      </c>
      <c r="BG24" s="370"/>
      <c r="BH24" s="47"/>
      <c r="BI24" s="128"/>
      <c r="BJ24" s="102"/>
      <c r="BK24" s="50">
        <f t="shared" si="23"/>
        <v>0</v>
      </c>
      <c r="BL24" s="370"/>
      <c r="BM24" s="47"/>
      <c r="BN24" s="128"/>
      <c r="BO24" s="102"/>
      <c r="BP24" s="50">
        <f t="shared" si="24"/>
        <v>0</v>
      </c>
      <c r="BQ24" s="370"/>
    </row>
    <row r="25" spans="1:69" x14ac:dyDescent="0.15">
      <c r="A25" s="42" t="s">
        <v>51</v>
      </c>
      <c r="B25" s="43">
        <f>_xlfn.IFNA(VLOOKUP($A25,批次辅助!$A$4:$DC$41,MATCH($A$5&amp;B$4,批次辅助!$A$1:$DC$1,0),0),0)</f>
        <v>1.3165569535872011E-3</v>
      </c>
      <c r="C25" s="43">
        <f>_xlfn.IFNA(VLOOKUP($A25,批次辅助!$A$4:$DC$41,MATCH($A$5&amp;C$4,批次辅助!$A$1:$DC$1,0),0),0)</f>
        <v>7.7751196172248804E-4</v>
      </c>
      <c r="D25" s="43">
        <f>_xlfn.IFNA(VLOOKUP($A25,批次辅助!$A$4:$DC$41,MATCH($A$5&amp;D$4,批次辅助!$A$1:$DC$1,0),0),0)</f>
        <v>1.3550495523022557E-3</v>
      </c>
      <c r="E25" s="47"/>
      <c r="F25" s="128"/>
      <c r="G25" s="102"/>
      <c r="H25" s="71">
        <f t="shared" si="25"/>
        <v>7.7751196172248804E-4</v>
      </c>
      <c r="I25" s="370"/>
      <c r="J25" s="47"/>
      <c r="K25" s="128"/>
      <c r="L25" s="102"/>
      <c r="M25" s="50">
        <f t="shared" si="13"/>
        <v>7.7751196172248804E-4</v>
      </c>
      <c r="N25" s="370"/>
      <c r="O25" s="47"/>
      <c r="P25" s="128"/>
      <c r="Q25" s="102"/>
      <c r="R25" s="50">
        <f t="shared" si="14"/>
        <v>7.7751196172248804E-4</v>
      </c>
      <c r="S25" s="370"/>
      <c r="T25" s="47"/>
      <c r="U25" s="128"/>
      <c r="V25" s="102"/>
      <c r="W25" s="50">
        <f t="shared" si="15"/>
        <v>7.7751196172248804E-4</v>
      </c>
      <c r="X25" s="370"/>
      <c r="Y25" s="47"/>
      <c r="Z25" s="128"/>
      <c r="AA25" s="102"/>
      <c r="AB25" s="50">
        <f t="shared" si="16"/>
        <v>7.7751196172248804E-4</v>
      </c>
      <c r="AC25" s="370"/>
      <c r="AD25" s="47"/>
      <c r="AE25" s="128"/>
      <c r="AF25" s="102"/>
      <c r="AG25" s="50">
        <f t="shared" si="17"/>
        <v>7.7751196172248804E-4</v>
      </c>
      <c r="AH25" s="370"/>
      <c r="AI25" s="47"/>
      <c r="AJ25" s="128"/>
      <c r="AK25" s="102"/>
      <c r="AL25" s="50">
        <f t="shared" si="18"/>
        <v>7.7751196172248804E-4</v>
      </c>
      <c r="AM25" s="370"/>
      <c r="AN25" s="47"/>
      <c r="AO25" s="128"/>
      <c r="AP25" s="102"/>
      <c r="AQ25" s="50">
        <f t="shared" si="19"/>
        <v>7.7751196172248804E-4</v>
      </c>
      <c r="AR25" s="370"/>
      <c r="AS25" s="47"/>
      <c r="AT25" s="128"/>
      <c r="AU25" s="102"/>
      <c r="AV25" s="50">
        <f t="shared" si="20"/>
        <v>7.7751196172248804E-4</v>
      </c>
      <c r="AW25" s="370"/>
      <c r="AX25" s="47"/>
      <c r="AY25" s="128"/>
      <c r="AZ25" s="102"/>
      <c r="BA25" s="50">
        <f t="shared" si="21"/>
        <v>7.7751196172248804E-4</v>
      </c>
      <c r="BB25" s="370"/>
      <c r="BC25" s="47"/>
      <c r="BD25" s="128"/>
      <c r="BE25" s="102"/>
      <c r="BF25" s="50">
        <f t="shared" si="22"/>
        <v>7.7751196172248804E-4</v>
      </c>
      <c r="BG25" s="370"/>
      <c r="BH25" s="47"/>
      <c r="BI25" s="128"/>
      <c r="BJ25" s="102"/>
      <c r="BK25" s="50">
        <f t="shared" si="23"/>
        <v>7.7751196172248804E-4</v>
      </c>
      <c r="BL25" s="370"/>
      <c r="BM25" s="47"/>
      <c r="BN25" s="128"/>
      <c r="BO25" s="102"/>
      <c r="BP25" s="50">
        <f t="shared" si="24"/>
        <v>7.7751196172248804E-4</v>
      </c>
      <c r="BQ25" s="370"/>
    </row>
    <row r="26" spans="1:69" x14ac:dyDescent="0.15">
      <c r="A26" s="42" t="s">
        <v>455</v>
      </c>
      <c r="B26" s="43">
        <f>_xlfn.IFNA(VLOOKUP($A26,批次辅助!$A$4:$DC$41,MATCH($A$5&amp;B$4,批次辅助!$A$1:$DC$1,0),0),0)</f>
        <v>0</v>
      </c>
      <c r="C26" s="43">
        <f>_xlfn.IFNA(VLOOKUP($A26,批次辅助!$A$4:$DC$41,MATCH($A$5&amp;C$4,批次辅助!$A$1:$DC$1,0),0),0)</f>
        <v>0</v>
      </c>
      <c r="D26" s="43">
        <f>_xlfn.IFNA(VLOOKUP($A26,批次辅助!$A$4:$DC$41,MATCH($A$5&amp;D$4,批次辅助!$A$1:$DC$1,0),0),0)</f>
        <v>0</v>
      </c>
      <c r="E26" s="44"/>
      <c r="F26" s="45"/>
      <c r="G26" s="46"/>
      <c r="H26" s="71">
        <f t="shared" si="25"/>
        <v>0</v>
      </c>
      <c r="I26" s="370"/>
      <c r="J26" s="44"/>
      <c r="K26" s="128"/>
      <c r="L26" s="102"/>
      <c r="M26" s="50">
        <f t="shared" si="13"/>
        <v>0</v>
      </c>
      <c r="N26" s="370"/>
      <c r="O26" s="44"/>
      <c r="P26" s="128"/>
      <c r="Q26" s="102"/>
      <c r="R26" s="50">
        <f t="shared" si="14"/>
        <v>0</v>
      </c>
      <c r="S26" s="370"/>
      <c r="T26" s="44"/>
      <c r="U26" s="128"/>
      <c r="V26" s="102"/>
      <c r="W26" s="50">
        <f t="shared" si="15"/>
        <v>0</v>
      </c>
      <c r="X26" s="370"/>
      <c r="Y26" s="44"/>
      <c r="Z26" s="128"/>
      <c r="AA26" s="102"/>
      <c r="AB26" s="50">
        <f t="shared" si="16"/>
        <v>0</v>
      </c>
      <c r="AC26" s="370"/>
      <c r="AD26" s="44"/>
      <c r="AE26" s="128"/>
      <c r="AF26" s="102"/>
      <c r="AG26" s="50">
        <f t="shared" si="17"/>
        <v>0</v>
      </c>
      <c r="AH26" s="370"/>
      <c r="AI26" s="44"/>
      <c r="AJ26" s="128"/>
      <c r="AK26" s="102"/>
      <c r="AL26" s="50">
        <f t="shared" si="18"/>
        <v>0</v>
      </c>
      <c r="AM26" s="370"/>
      <c r="AN26" s="44"/>
      <c r="AO26" s="128"/>
      <c r="AP26" s="102"/>
      <c r="AQ26" s="50">
        <f t="shared" si="19"/>
        <v>0</v>
      </c>
      <c r="AR26" s="370"/>
      <c r="AS26" s="44"/>
      <c r="AT26" s="128"/>
      <c r="AU26" s="102"/>
      <c r="AV26" s="50">
        <f t="shared" si="20"/>
        <v>0</v>
      </c>
      <c r="AW26" s="370"/>
      <c r="AX26" s="44"/>
      <c r="AY26" s="128"/>
      <c r="AZ26" s="102"/>
      <c r="BA26" s="50">
        <f t="shared" si="21"/>
        <v>0</v>
      </c>
      <c r="BB26" s="370"/>
      <c r="BC26" s="44"/>
      <c r="BD26" s="128"/>
      <c r="BE26" s="102"/>
      <c r="BF26" s="50">
        <f t="shared" si="22"/>
        <v>0</v>
      </c>
      <c r="BG26" s="370"/>
      <c r="BH26" s="279"/>
      <c r="BI26" s="128"/>
      <c r="BJ26" s="102"/>
      <c r="BK26" s="50">
        <f t="shared" si="23"/>
        <v>0</v>
      </c>
      <c r="BL26" s="370"/>
      <c r="BM26" s="279"/>
      <c r="BN26" s="128"/>
      <c r="BO26" s="102"/>
      <c r="BP26" s="50">
        <f t="shared" si="24"/>
        <v>0</v>
      </c>
      <c r="BQ26" s="370"/>
    </row>
    <row r="27" spans="1:69" x14ac:dyDescent="0.15">
      <c r="A27" s="72" t="s">
        <v>29</v>
      </c>
      <c r="B27" s="61">
        <f>_xlfn.IFNA(VLOOKUP($A27,批次辅助!$A$4:$DC$41,MATCH($A$5&amp;B$4,批次辅助!$A$1:$DC$1,0),0),0)</f>
        <v>0</v>
      </c>
      <c r="C27" s="61">
        <f>_xlfn.IFNA(VLOOKUP($A27,批次辅助!$A$4:$DC$41,MATCH($A$5&amp;C$4,批次辅助!$A$1:$DC$1,0),0),0)</f>
        <v>0</v>
      </c>
      <c r="D27" s="61">
        <f>_xlfn.IFNA(VLOOKUP($A27,批次辅助!$A$4:$DC$41,MATCH($A$5&amp;D$4,批次辅助!$A$1:$DC$1,0),0),0)</f>
        <v>0</v>
      </c>
      <c r="E27" s="73"/>
      <c r="F27" s="74"/>
      <c r="G27" s="75"/>
      <c r="H27" s="62">
        <f t="shared" si="25"/>
        <v>0</v>
      </c>
      <c r="I27" s="62"/>
      <c r="J27" s="73"/>
      <c r="K27" s="74"/>
      <c r="L27" s="143"/>
      <c r="M27" s="62">
        <f t="shared" si="13"/>
        <v>0</v>
      </c>
      <c r="N27" s="62"/>
      <c r="O27" s="73"/>
      <c r="P27" s="135"/>
      <c r="Q27" s="143"/>
      <c r="R27" s="62">
        <f t="shared" si="14"/>
        <v>0</v>
      </c>
      <c r="S27" s="62"/>
      <c r="T27" s="73"/>
      <c r="U27" s="135"/>
      <c r="V27" s="143"/>
      <c r="W27" s="62">
        <f t="shared" si="15"/>
        <v>0</v>
      </c>
      <c r="X27" s="62"/>
      <c r="Y27" s="73"/>
      <c r="Z27" s="135"/>
      <c r="AA27" s="143"/>
      <c r="AB27" s="62">
        <f t="shared" si="16"/>
        <v>0</v>
      </c>
      <c r="AC27" s="62"/>
      <c r="AD27" s="73"/>
      <c r="AE27" s="135"/>
      <c r="AF27" s="143"/>
      <c r="AG27" s="62">
        <f t="shared" si="17"/>
        <v>0</v>
      </c>
      <c r="AH27" s="62"/>
      <c r="AI27" s="73"/>
      <c r="AJ27" s="135"/>
      <c r="AK27" s="143"/>
      <c r="AL27" s="62">
        <f t="shared" si="18"/>
        <v>0</v>
      </c>
      <c r="AM27" s="62"/>
      <c r="AN27" s="73"/>
      <c r="AO27" s="135"/>
      <c r="AP27" s="143"/>
      <c r="AQ27" s="62">
        <f t="shared" si="19"/>
        <v>0</v>
      </c>
      <c r="AR27" s="62"/>
      <c r="AS27" s="73"/>
      <c r="AT27" s="135"/>
      <c r="AU27" s="143"/>
      <c r="AV27" s="62">
        <f t="shared" si="20"/>
        <v>0</v>
      </c>
      <c r="AW27" s="62"/>
      <c r="AX27" s="73"/>
      <c r="AY27" s="135"/>
      <c r="AZ27" s="143"/>
      <c r="BA27" s="62">
        <f t="shared" si="21"/>
        <v>0</v>
      </c>
      <c r="BB27" s="62"/>
      <c r="BC27" s="73"/>
      <c r="BD27" s="135"/>
      <c r="BE27" s="143"/>
      <c r="BF27" s="62">
        <f t="shared" si="22"/>
        <v>0</v>
      </c>
      <c r="BG27" s="62"/>
      <c r="BH27" s="73"/>
      <c r="BI27" s="135"/>
      <c r="BJ27" s="143"/>
      <c r="BK27" s="62">
        <f t="shared" si="23"/>
        <v>0</v>
      </c>
      <c r="BL27" s="62"/>
      <c r="BM27" s="73"/>
      <c r="BN27" s="135"/>
      <c r="BO27" s="143"/>
      <c r="BP27" s="62">
        <f t="shared" si="24"/>
        <v>0</v>
      </c>
      <c r="BQ27" s="62"/>
    </row>
    <row r="28" spans="1:69" x14ac:dyDescent="0.15">
      <c r="A28" s="76" t="s">
        <v>28</v>
      </c>
      <c r="B28" s="76"/>
      <c r="C28" s="76"/>
      <c r="D28" s="76"/>
      <c r="E28" s="77"/>
      <c r="F28" s="78"/>
      <c r="G28" s="79"/>
      <c r="H28" s="62"/>
      <c r="I28" s="62"/>
      <c r="J28" s="77"/>
      <c r="K28" s="136"/>
      <c r="L28" s="144"/>
      <c r="M28" s="62"/>
      <c r="N28" s="62"/>
      <c r="O28" s="77"/>
      <c r="P28" s="136"/>
      <c r="Q28" s="144"/>
      <c r="R28" s="62"/>
      <c r="S28" s="62"/>
      <c r="T28" s="77"/>
      <c r="U28" s="136"/>
      <c r="V28" s="144"/>
      <c r="W28" s="62"/>
      <c r="X28" s="62"/>
      <c r="Y28" s="77"/>
      <c r="Z28" s="136"/>
      <c r="AA28" s="144"/>
      <c r="AB28" s="62"/>
      <c r="AC28" s="62"/>
      <c r="AD28" s="77"/>
      <c r="AE28" s="136"/>
      <c r="AF28" s="144"/>
      <c r="AG28" s="62"/>
      <c r="AH28" s="62"/>
      <c r="AI28" s="77"/>
      <c r="AJ28" s="136"/>
      <c r="AK28" s="144"/>
      <c r="AL28" s="62"/>
      <c r="AM28" s="62"/>
      <c r="AN28" s="77"/>
      <c r="AO28" s="136"/>
      <c r="AP28" s="144"/>
      <c r="AQ28" s="62"/>
      <c r="AR28" s="62"/>
      <c r="AS28" s="77"/>
      <c r="AT28" s="136"/>
      <c r="AU28" s="144"/>
      <c r="AV28" s="62"/>
      <c r="AW28" s="62"/>
      <c r="AX28" s="77"/>
      <c r="AY28" s="136"/>
      <c r="AZ28" s="144"/>
      <c r="BA28" s="62"/>
      <c r="BB28" s="62"/>
      <c r="BC28" s="77"/>
      <c r="BD28" s="136"/>
      <c r="BE28" s="144"/>
      <c r="BF28" s="62"/>
      <c r="BG28" s="62"/>
      <c r="BH28" s="77"/>
      <c r="BI28" s="136"/>
      <c r="BJ28" s="144"/>
      <c r="BK28" s="62"/>
      <c r="BL28" s="62"/>
      <c r="BM28" s="77"/>
      <c r="BN28" s="136"/>
      <c r="BO28" s="144"/>
      <c r="BP28" s="62"/>
      <c r="BQ28" s="62"/>
    </row>
    <row r="29" spans="1:69" x14ac:dyDescent="0.15">
      <c r="A29" s="65" t="s">
        <v>37</v>
      </c>
      <c r="B29" s="66"/>
      <c r="C29" s="66"/>
      <c r="D29" s="66"/>
      <c r="E29" s="66"/>
      <c r="F29" s="67"/>
      <c r="G29" s="68"/>
      <c r="H29" s="66">
        <f>H30*99.96%</f>
        <v>0.99855376794258366</v>
      </c>
      <c r="I29" s="66"/>
      <c r="J29" s="66"/>
      <c r="K29" s="134"/>
      <c r="L29" s="142"/>
      <c r="M29" s="66">
        <f>M30*99.96%</f>
        <v>0.99855376794258366</v>
      </c>
      <c r="N29" s="66"/>
      <c r="O29" s="66"/>
      <c r="P29" s="134"/>
      <c r="Q29" s="142"/>
      <c r="R29" s="66">
        <f>R30*99.96%</f>
        <v>0.99855376794258366</v>
      </c>
      <c r="S29" s="66"/>
      <c r="T29" s="66"/>
      <c r="U29" s="134"/>
      <c r="V29" s="142"/>
      <c r="W29" s="66">
        <f>W30*99.96%</f>
        <v>0.99855376794258366</v>
      </c>
      <c r="X29" s="66"/>
      <c r="Y29" s="66"/>
      <c r="Z29" s="134"/>
      <c r="AA29" s="142"/>
      <c r="AB29" s="66">
        <f>AB30*99.96%</f>
        <v>0.99855376794258366</v>
      </c>
      <c r="AC29" s="66"/>
      <c r="AD29" s="66"/>
      <c r="AE29" s="134"/>
      <c r="AF29" s="142"/>
      <c r="AG29" s="66">
        <f>AG30*99.96%</f>
        <v>0.99855376794258366</v>
      </c>
      <c r="AH29" s="66"/>
      <c r="AI29" s="66"/>
      <c r="AJ29" s="134"/>
      <c r="AK29" s="142"/>
      <c r="AL29" s="66">
        <f>AL30*99.96%</f>
        <v>0.99855376794258366</v>
      </c>
      <c r="AM29" s="66"/>
      <c r="AN29" s="66"/>
      <c r="AO29" s="134"/>
      <c r="AP29" s="142"/>
      <c r="AQ29" s="66">
        <f>AQ30*99.96%</f>
        <v>0.99855376794258366</v>
      </c>
      <c r="AR29" s="66"/>
      <c r="AS29" s="66"/>
      <c r="AT29" s="134"/>
      <c r="AU29" s="142"/>
      <c r="AV29" s="66">
        <f>AV30*99.96%</f>
        <v>0.99855376794258366</v>
      </c>
      <c r="AW29" s="66"/>
      <c r="AX29" s="66"/>
      <c r="AY29" s="134"/>
      <c r="AZ29" s="142"/>
      <c r="BA29" s="66">
        <f>BA30*99.96%</f>
        <v>0.99855376794258366</v>
      </c>
      <c r="BB29" s="66"/>
      <c r="BC29" s="66"/>
      <c r="BD29" s="134"/>
      <c r="BE29" s="142"/>
      <c r="BF29" s="66">
        <f>BF30*99.96%</f>
        <v>0.99855376794258366</v>
      </c>
      <c r="BG29" s="66"/>
      <c r="BH29" s="66"/>
      <c r="BI29" s="134"/>
      <c r="BJ29" s="142"/>
      <c r="BK29" s="66">
        <f>BK30*99.96%</f>
        <v>0.99855376794258366</v>
      </c>
      <c r="BL29" s="66"/>
      <c r="BM29" s="66"/>
      <c r="BN29" s="134"/>
      <c r="BO29" s="142"/>
      <c r="BP29" s="66">
        <f>BP30*99.96%</f>
        <v>0.99855376794258366</v>
      </c>
      <c r="BQ29" s="66"/>
    </row>
    <row r="30" spans="1:69" x14ac:dyDescent="0.35">
      <c r="A30" s="40" t="s">
        <v>458</v>
      </c>
      <c r="B30" s="41">
        <f>_xlfn.IFNA(VLOOKUP($A30,批次辅助!$A$4:$DC$41,MATCH($A$5&amp;B$4,批次辅助!$A$1:$DC$1,0),0),0)</f>
        <v>0.99998259855742044</v>
      </c>
      <c r="C30" s="41">
        <f>_xlfn.IFNA(VLOOKUP($A30,批次辅助!$A$4:$DC$41,MATCH($A$5&amp;C$4,批次辅助!$A$1:$DC$1,0),0),0)</f>
        <v>1</v>
      </c>
      <c r="D30" s="41">
        <f>_xlfn.IFNA(VLOOKUP($A30,批次辅助!$A$4:$DC$41,MATCH($A$5&amp;D$4,批次辅助!$A$1:$DC$1,0),0),0)</f>
        <v>0.99864495044769774</v>
      </c>
      <c r="E30" s="66"/>
      <c r="F30" s="67"/>
      <c r="G30" s="68"/>
      <c r="H30" s="66">
        <f>1-SUM(H31:H35)</f>
        <v>0.99895334928229662</v>
      </c>
      <c r="I30" s="66"/>
      <c r="J30" s="66"/>
      <c r="K30" s="134"/>
      <c r="L30" s="142"/>
      <c r="M30" s="66">
        <f>1-SUM(M31:M35)</f>
        <v>0.99895334928229662</v>
      </c>
      <c r="N30" s="66"/>
      <c r="O30" s="66"/>
      <c r="P30" s="134"/>
      <c r="Q30" s="142"/>
      <c r="R30" s="66">
        <f>1-SUM(R31:R35)</f>
        <v>0.99895334928229662</v>
      </c>
      <c r="S30" s="66"/>
      <c r="T30" s="66"/>
      <c r="U30" s="134"/>
      <c r="V30" s="142"/>
      <c r="W30" s="66">
        <f>1-SUM(W31:W35)</f>
        <v>0.99895334928229662</v>
      </c>
      <c r="X30" s="66"/>
      <c r="Y30" s="66"/>
      <c r="Z30" s="134"/>
      <c r="AA30" s="142"/>
      <c r="AB30" s="66">
        <f>1-SUM(AB31:AB35)</f>
        <v>0.99895334928229662</v>
      </c>
      <c r="AC30" s="66"/>
      <c r="AD30" s="66"/>
      <c r="AE30" s="134"/>
      <c r="AF30" s="142"/>
      <c r="AG30" s="66">
        <f>1-SUM(AG31:AG35)</f>
        <v>0.99895334928229662</v>
      </c>
      <c r="AH30" s="66"/>
      <c r="AI30" s="66"/>
      <c r="AJ30" s="134"/>
      <c r="AK30" s="142"/>
      <c r="AL30" s="66">
        <f>1-SUM(AL31:AL35)</f>
        <v>0.99895334928229662</v>
      </c>
      <c r="AM30" s="66"/>
      <c r="AN30" s="66"/>
      <c r="AO30" s="134"/>
      <c r="AP30" s="142"/>
      <c r="AQ30" s="66">
        <f>1-SUM(AQ31:AQ35)</f>
        <v>0.99895334928229662</v>
      </c>
      <c r="AR30" s="66"/>
      <c r="AS30" s="66"/>
      <c r="AT30" s="134"/>
      <c r="AU30" s="142"/>
      <c r="AV30" s="66">
        <f>1-SUM(AV31:AV35)</f>
        <v>0.99895334928229662</v>
      </c>
      <c r="AW30" s="66"/>
      <c r="AX30" s="66"/>
      <c r="AY30" s="134"/>
      <c r="AZ30" s="142"/>
      <c r="BA30" s="66">
        <f>1-SUM(BA31:BA35)</f>
        <v>0.99895334928229662</v>
      </c>
      <c r="BB30" s="66"/>
      <c r="BC30" s="66"/>
      <c r="BD30" s="134"/>
      <c r="BE30" s="142"/>
      <c r="BF30" s="66">
        <f>1-SUM(BF31:BF35)</f>
        <v>0.99895334928229662</v>
      </c>
      <c r="BG30" s="66"/>
      <c r="BH30" s="66"/>
      <c r="BI30" s="134"/>
      <c r="BJ30" s="142"/>
      <c r="BK30" s="66">
        <f>1-SUM(BK31:BK35)</f>
        <v>0.99895334928229662</v>
      </c>
      <c r="BL30" s="66"/>
      <c r="BM30" s="66"/>
      <c r="BN30" s="134"/>
      <c r="BO30" s="142"/>
      <c r="BP30" s="66">
        <f>1-SUM(BP31:BP35)</f>
        <v>0.99895334928229662</v>
      </c>
      <c r="BQ30" s="66"/>
    </row>
    <row r="31" spans="1:69" x14ac:dyDescent="0.15">
      <c r="A31" s="42" t="s">
        <v>52</v>
      </c>
      <c r="B31" s="43">
        <f>_xlfn.IFNA(VLOOKUP($A31,批次辅助!$A$4:$DC$41,MATCH($A$5&amp;B$4,批次辅助!$A$1:$DC$1,0),0),0)</f>
        <v>0</v>
      </c>
      <c r="C31" s="43">
        <f>_xlfn.IFNA(VLOOKUP($A31,批次辅助!$A$4:$DC$41,MATCH($A$5&amp;C$4,批次辅助!$A$1:$DC$1,0),0),0)</f>
        <v>0</v>
      </c>
      <c r="D31" s="43">
        <f>_xlfn.IFNA(VLOOKUP($A31,批次辅助!$A$4:$DC$41,MATCH($A$5&amp;D$4,批次辅助!$A$1:$DC$1,0),0),0)</f>
        <v>0</v>
      </c>
      <c r="E31" s="44"/>
      <c r="F31" s="69"/>
      <c r="G31" s="70"/>
      <c r="H31" s="71">
        <f>C31-F31+G31</f>
        <v>0</v>
      </c>
      <c r="I31" s="370"/>
      <c r="J31" s="71"/>
      <c r="K31" s="132"/>
      <c r="L31" s="105"/>
      <c r="M31" s="71">
        <f>H31-K31+L31</f>
        <v>0</v>
      </c>
      <c r="N31" s="370"/>
      <c r="O31" s="71"/>
      <c r="P31" s="132"/>
      <c r="Q31" s="105"/>
      <c r="R31" s="71">
        <f>M31-P31+Q31</f>
        <v>0</v>
      </c>
      <c r="S31" s="370"/>
      <c r="T31" s="71"/>
      <c r="U31" s="132"/>
      <c r="V31" s="105"/>
      <c r="W31" s="71">
        <f>R31-U31+V31</f>
        <v>0</v>
      </c>
      <c r="X31" s="370"/>
      <c r="Y31" s="71"/>
      <c r="Z31" s="132"/>
      <c r="AA31" s="105"/>
      <c r="AB31" s="71">
        <f>W31-Z31+AA31</f>
        <v>0</v>
      </c>
      <c r="AC31" s="370"/>
      <c r="AD31" s="71"/>
      <c r="AE31" s="132"/>
      <c r="AF31" s="105"/>
      <c r="AG31" s="71">
        <f>AB31-AE31+AF31</f>
        <v>0</v>
      </c>
      <c r="AH31" s="370"/>
      <c r="AI31" s="71"/>
      <c r="AJ31" s="132"/>
      <c r="AK31" s="105"/>
      <c r="AL31" s="71">
        <f>AG31-AJ31+AK31</f>
        <v>0</v>
      </c>
      <c r="AM31" s="370"/>
      <c r="AN31" s="71"/>
      <c r="AO31" s="132"/>
      <c r="AP31" s="105"/>
      <c r="AQ31" s="71">
        <f>AL31-AO31+AP31</f>
        <v>0</v>
      </c>
      <c r="AR31" s="370"/>
      <c r="AS31" s="71"/>
      <c r="AT31" s="132"/>
      <c r="AU31" s="105"/>
      <c r="AV31" s="71">
        <f>AQ31-AT31+AU31</f>
        <v>0</v>
      </c>
      <c r="AW31" s="370"/>
      <c r="AX31" s="71"/>
      <c r="AY31" s="132"/>
      <c r="AZ31" s="105"/>
      <c r="BA31" s="71">
        <f>AV31-AY31+AZ31</f>
        <v>0</v>
      </c>
      <c r="BB31" s="370"/>
      <c r="BC31" s="71"/>
      <c r="BD31" s="132"/>
      <c r="BE31" s="105"/>
      <c r="BF31" s="71">
        <f>BA31-BD31+BE31</f>
        <v>0</v>
      </c>
      <c r="BG31" s="370"/>
      <c r="BH31" s="277"/>
      <c r="BI31" s="132"/>
      <c r="BJ31" s="105"/>
      <c r="BK31" s="277">
        <f>BF31-BI31+BJ31</f>
        <v>0</v>
      </c>
      <c r="BL31" s="370"/>
      <c r="BM31" s="277"/>
      <c r="BN31" s="132"/>
      <c r="BO31" s="105"/>
      <c r="BP31" s="277">
        <f>BK31-BN31+BO31</f>
        <v>0</v>
      </c>
      <c r="BQ31" s="370"/>
    </row>
    <row r="32" spans="1:69" x14ac:dyDescent="0.15">
      <c r="A32" s="42" t="s">
        <v>545</v>
      </c>
      <c r="B32" s="43">
        <f>_xlfn.IFNA(VLOOKUP($A32,批次辅助!$A$4:$DC$41,MATCH($A$5&amp;B$4,批次辅助!$A$1:$DC$1,0),0),0)</f>
        <v>4.1663194733772188E-4</v>
      </c>
      <c r="C32" s="43">
        <f>_xlfn.IFNA(VLOOKUP($A32,批次辅助!$A$4:$DC$41,MATCH($A$5&amp;C$4,批次辅助!$A$1:$DC$1,0),0),0)</f>
        <v>5.6818181818181815E-4</v>
      </c>
      <c r="D32" s="43">
        <f>_xlfn.IFNA(VLOOKUP($A32,批次辅助!$A$4:$DC$41,MATCH($A$5&amp;D$4,批次辅助!$A$1:$DC$1,0),0),0)</f>
        <v>1.2222015569785052E-3</v>
      </c>
      <c r="E32" s="44"/>
      <c r="F32" s="69"/>
      <c r="G32" s="70"/>
      <c r="H32" s="71">
        <f t="shared" ref="H32:H36" si="26">C32-F32+G32</f>
        <v>5.6818181818181815E-4</v>
      </c>
      <c r="I32" s="370"/>
      <c r="J32" s="71"/>
      <c r="K32" s="132"/>
      <c r="L32" s="105"/>
      <c r="M32" s="71">
        <f t="shared" ref="M32:M36" si="27">H32-K32+L32</f>
        <v>5.6818181818181815E-4</v>
      </c>
      <c r="N32" s="370"/>
      <c r="O32" s="71"/>
      <c r="P32" s="132"/>
      <c r="Q32" s="105"/>
      <c r="R32" s="71">
        <f t="shared" ref="R32:R36" si="28">M32-P32+Q32</f>
        <v>5.6818181818181815E-4</v>
      </c>
      <c r="S32" s="370"/>
      <c r="T32" s="71"/>
      <c r="U32" s="132"/>
      <c r="V32" s="105"/>
      <c r="W32" s="71">
        <f t="shared" ref="W32:W36" si="29">R32-U32+V32</f>
        <v>5.6818181818181815E-4</v>
      </c>
      <c r="X32" s="370"/>
      <c r="Y32" s="71"/>
      <c r="Z32" s="132"/>
      <c r="AA32" s="105"/>
      <c r="AB32" s="71">
        <f t="shared" ref="AB32:AB36" si="30">W32-Z32+AA32</f>
        <v>5.6818181818181815E-4</v>
      </c>
      <c r="AC32" s="370"/>
      <c r="AD32" s="71"/>
      <c r="AE32" s="132"/>
      <c r="AF32" s="105"/>
      <c r="AG32" s="71">
        <f t="shared" ref="AG32:AG36" si="31">AB32-AE32+AF32</f>
        <v>5.6818181818181815E-4</v>
      </c>
      <c r="AH32" s="370"/>
      <c r="AI32" s="71"/>
      <c r="AJ32" s="132"/>
      <c r="AK32" s="105"/>
      <c r="AL32" s="71">
        <f t="shared" ref="AL32:AL36" si="32">AG32-AJ32+AK32</f>
        <v>5.6818181818181815E-4</v>
      </c>
      <c r="AM32" s="370"/>
      <c r="AN32" s="71"/>
      <c r="AO32" s="132"/>
      <c r="AP32" s="105"/>
      <c r="AQ32" s="71">
        <f t="shared" ref="AQ32:AQ36" si="33">AL32-AO32+AP32</f>
        <v>5.6818181818181815E-4</v>
      </c>
      <c r="AR32" s="370"/>
      <c r="AS32" s="71"/>
      <c r="AT32" s="132"/>
      <c r="AU32" s="105"/>
      <c r="AV32" s="71">
        <f t="shared" ref="AV32:AV36" si="34">AQ32-AT32+AU32</f>
        <v>5.6818181818181815E-4</v>
      </c>
      <c r="AW32" s="370"/>
      <c r="AX32" s="71"/>
      <c r="AY32" s="132"/>
      <c r="AZ32" s="105"/>
      <c r="BA32" s="71">
        <f t="shared" ref="BA32:BA36" si="35">AV32-AY32+AZ32</f>
        <v>5.6818181818181815E-4</v>
      </c>
      <c r="BB32" s="370"/>
      <c r="BC32" s="71"/>
      <c r="BD32" s="132"/>
      <c r="BE32" s="105"/>
      <c r="BF32" s="71">
        <f t="shared" ref="BF32:BF36" si="36">BA32-BD32+BE32</f>
        <v>5.6818181818181815E-4</v>
      </c>
      <c r="BG32" s="370"/>
      <c r="BH32" s="277"/>
      <c r="BI32" s="132"/>
      <c r="BJ32" s="105"/>
      <c r="BK32" s="277">
        <f t="shared" ref="BK32:BK36" si="37">BF32-BI32+BJ32</f>
        <v>5.6818181818181815E-4</v>
      </c>
      <c r="BL32" s="370"/>
      <c r="BM32" s="277"/>
      <c r="BN32" s="132"/>
      <c r="BO32" s="105"/>
      <c r="BP32" s="277">
        <f t="shared" ref="BP32:BP36" si="38">BK32-BN32+BO32</f>
        <v>5.6818181818181815E-4</v>
      </c>
      <c r="BQ32" s="370"/>
    </row>
    <row r="33" spans="1:69" x14ac:dyDescent="0.15">
      <c r="A33" s="42" t="s">
        <v>544</v>
      </c>
      <c r="B33" s="43">
        <f>_xlfn.IFNA(VLOOKUP($A33,批次辅助!$A$4:$DC$41,MATCH($A$5&amp;B$4,批次辅助!$A$1:$DC$1,0),0),0)</f>
        <v>1.6665277893508873E-4</v>
      </c>
      <c r="C33" s="43">
        <f>_xlfn.IFNA(VLOOKUP($A33,批次辅助!$A$4:$DC$41,MATCH($A$5&amp;C$4,批次辅助!$A$1:$DC$1,0),0),0)</f>
        <v>4.1866028708133972E-4</v>
      </c>
      <c r="D33" s="43">
        <f>_xlfn.IFNA(VLOOKUP($A33,批次辅助!$A$4:$DC$41,MATCH($A$5&amp;D$4,批次辅助!$A$1:$DC$1,0),0),0)</f>
        <v>5.3139198129500227E-5</v>
      </c>
      <c r="E33" s="44"/>
      <c r="F33" s="69"/>
      <c r="G33" s="70"/>
      <c r="H33" s="71">
        <f t="shared" si="26"/>
        <v>4.1866028708133972E-4</v>
      </c>
      <c r="I33" s="370"/>
      <c r="J33" s="71"/>
      <c r="K33" s="132"/>
      <c r="L33" s="105"/>
      <c r="M33" s="71">
        <f t="shared" si="27"/>
        <v>4.1866028708133972E-4</v>
      </c>
      <c r="N33" s="370"/>
      <c r="O33" s="71"/>
      <c r="P33" s="132"/>
      <c r="Q33" s="105"/>
      <c r="R33" s="71">
        <f t="shared" si="28"/>
        <v>4.1866028708133972E-4</v>
      </c>
      <c r="S33" s="370"/>
      <c r="T33" s="71"/>
      <c r="U33" s="132"/>
      <c r="V33" s="105"/>
      <c r="W33" s="71">
        <f t="shared" si="29"/>
        <v>4.1866028708133972E-4</v>
      </c>
      <c r="X33" s="370"/>
      <c r="Y33" s="71"/>
      <c r="Z33" s="132"/>
      <c r="AA33" s="105"/>
      <c r="AB33" s="71">
        <f t="shared" si="30"/>
        <v>4.1866028708133972E-4</v>
      </c>
      <c r="AC33" s="370"/>
      <c r="AD33" s="71"/>
      <c r="AE33" s="132"/>
      <c r="AF33" s="105"/>
      <c r="AG33" s="71">
        <f t="shared" si="31"/>
        <v>4.1866028708133972E-4</v>
      </c>
      <c r="AH33" s="370"/>
      <c r="AI33" s="71"/>
      <c r="AJ33" s="132"/>
      <c r="AK33" s="105"/>
      <c r="AL33" s="71">
        <f t="shared" si="32"/>
        <v>4.1866028708133972E-4</v>
      </c>
      <c r="AM33" s="370"/>
      <c r="AN33" s="71"/>
      <c r="AO33" s="132"/>
      <c r="AP33" s="105"/>
      <c r="AQ33" s="71">
        <f t="shared" si="33"/>
        <v>4.1866028708133972E-4</v>
      </c>
      <c r="AR33" s="370"/>
      <c r="AS33" s="71"/>
      <c r="AT33" s="132"/>
      <c r="AU33" s="105"/>
      <c r="AV33" s="71">
        <f t="shared" si="34"/>
        <v>4.1866028708133972E-4</v>
      </c>
      <c r="AW33" s="370"/>
      <c r="AX33" s="71"/>
      <c r="AY33" s="132"/>
      <c r="AZ33" s="105"/>
      <c r="BA33" s="71">
        <f t="shared" si="35"/>
        <v>4.1866028708133972E-4</v>
      </c>
      <c r="BB33" s="370"/>
      <c r="BC33" s="71"/>
      <c r="BD33" s="132"/>
      <c r="BE33" s="105"/>
      <c r="BF33" s="71">
        <f t="shared" si="36"/>
        <v>4.1866028708133972E-4</v>
      </c>
      <c r="BG33" s="370"/>
      <c r="BH33" s="277"/>
      <c r="BI33" s="132"/>
      <c r="BJ33" s="105"/>
      <c r="BK33" s="277">
        <f t="shared" si="37"/>
        <v>4.1866028708133972E-4</v>
      </c>
      <c r="BL33" s="370"/>
      <c r="BM33" s="277"/>
      <c r="BN33" s="132"/>
      <c r="BO33" s="105"/>
      <c r="BP33" s="277">
        <f t="shared" si="38"/>
        <v>4.1866028708133972E-4</v>
      </c>
      <c r="BQ33" s="370"/>
    </row>
    <row r="34" spans="1:69" x14ac:dyDescent="0.15">
      <c r="A34" s="42" t="s">
        <v>53</v>
      </c>
      <c r="B34" s="43">
        <f>_xlfn.IFNA(VLOOKUP($A34,批次辅助!$A$4:$DC$41,MATCH($A$5&amp;B$4,批次辅助!$A$1:$DC$1,0),0),0)</f>
        <v>3.3330555787017748E-5</v>
      </c>
      <c r="C34" s="43">
        <f>_xlfn.IFNA(VLOOKUP($A34,批次辅助!$A$4:$DC$41,MATCH($A$5&amp;C$4,批次辅助!$A$1:$DC$1,0),0),0)</f>
        <v>5.9808612440191389E-5</v>
      </c>
      <c r="D34" s="43">
        <f>_xlfn.IFNA(VLOOKUP($A34,批次辅助!$A$4:$DC$41,MATCH($A$5&amp;D$4,批次辅助!$A$1:$DC$1,0),0),0)</f>
        <v>0</v>
      </c>
      <c r="E34" s="44"/>
      <c r="F34" s="45"/>
      <c r="G34" s="46"/>
      <c r="H34" s="71">
        <f t="shared" si="26"/>
        <v>5.9808612440191389E-5</v>
      </c>
      <c r="I34" s="370"/>
      <c r="J34" s="47"/>
      <c r="K34" s="128"/>
      <c r="L34" s="102"/>
      <c r="M34" s="50">
        <f t="shared" si="27"/>
        <v>5.9808612440191389E-5</v>
      </c>
      <c r="N34" s="370"/>
      <c r="O34" s="47"/>
      <c r="P34" s="128"/>
      <c r="Q34" s="102"/>
      <c r="R34" s="50">
        <f t="shared" si="28"/>
        <v>5.9808612440191389E-5</v>
      </c>
      <c r="S34" s="370"/>
      <c r="T34" s="47"/>
      <c r="U34" s="128"/>
      <c r="V34" s="102"/>
      <c r="W34" s="50">
        <f t="shared" si="29"/>
        <v>5.9808612440191389E-5</v>
      </c>
      <c r="X34" s="370"/>
      <c r="Y34" s="47"/>
      <c r="Z34" s="128"/>
      <c r="AA34" s="102"/>
      <c r="AB34" s="50">
        <f t="shared" si="30"/>
        <v>5.9808612440191389E-5</v>
      </c>
      <c r="AC34" s="370"/>
      <c r="AD34" s="47"/>
      <c r="AE34" s="128"/>
      <c r="AF34" s="102"/>
      <c r="AG34" s="50">
        <f t="shared" si="31"/>
        <v>5.9808612440191389E-5</v>
      </c>
      <c r="AH34" s="370"/>
      <c r="AI34" s="47"/>
      <c r="AJ34" s="128"/>
      <c r="AK34" s="102"/>
      <c r="AL34" s="50">
        <f t="shared" si="32"/>
        <v>5.9808612440191389E-5</v>
      </c>
      <c r="AM34" s="370"/>
      <c r="AN34" s="47"/>
      <c r="AO34" s="128"/>
      <c r="AP34" s="102"/>
      <c r="AQ34" s="50">
        <f t="shared" si="33"/>
        <v>5.9808612440191389E-5</v>
      </c>
      <c r="AR34" s="370"/>
      <c r="AS34" s="47"/>
      <c r="AT34" s="128"/>
      <c r="AU34" s="102"/>
      <c r="AV34" s="50">
        <f t="shared" si="34"/>
        <v>5.9808612440191389E-5</v>
      </c>
      <c r="AW34" s="370"/>
      <c r="AX34" s="47"/>
      <c r="AY34" s="128"/>
      <c r="AZ34" s="102"/>
      <c r="BA34" s="50">
        <f t="shared" si="35"/>
        <v>5.9808612440191389E-5</v>
      </c>
      <c r="BB34" s="370"/>
      <c r="BC34" s="47"/>
      <c r="BD34" s="128"/>
      <c r="BE34" s="102"/>
      <c r="BF34" s="50">
        <f t="shared" si="36"/>
        <v>5.9808612440191389E-5</v>
      </c>
      <c r="BG34" s="370"/>
      <c r="BH34" s="47"/>
      <c r="BI34" s="128"/>
      <c r="BJ34" s="102"/>
      <c r="BK34" s="50">
        <f t="shared" si="37"/>
        <v>5.9808612440191389E-5</v>
      </c>
      <c r="BL34" s="370"/>
      <c r="BM34" s="47"/>
      <c r="BN34" s="128"/>
      <c r="BO34" s="102"/>
      <c r="BP34" s="50">
        <f t="shared" si="38"/>
        <v>5.9808612440191389E-5</v>
      </c>
      <c r="BQ34" s="370"/>
    </row>
    <row r="35" spans="1:69" x14ac:dyDescent="0.15">
      <c r="A35" s="42" t="s">
        <v>54</v>
      </c>
      <c r="B35" s="43">
        <f>_xlfn.IFNA(VLOOKUP($A35,批次辅助!$A$4:$DC$41,MATCH($A$5&amp;B$4,批次辅助!$A$1:$DC$1,0),0),0)</f>
        <v>8.3326389467544371E-6</v>
      </c>
      <c r="C35" s="43">
        <f>_xlfn.IFNA(VLOOKUP($A35,批次辅助!$A$4:$DC$41,MATCH($A$5&amp;C$4,批次辅助!$A$1:$DC$1,0),0),0)</f>
        <v>0</v>
      </c>
      <c r="D35" s="43">
        <f>_xlfn.IFNA(VLOOKUP($A35,批次辅助!$A$4:$DC$41,MATCH($A$5&amp;D$4,批次辅助!$A$1:$DC$1,0),0),0)</f>
        <v>7.970879719425034E-5</v>
      </c>
      <c r="E35" s="44"/>
      <c r="F35" s="45"/>
      <c r="G35" s="46"/>
      <c r="H35" s="71">
        <f t="shared" si="26"/>
        <v>0</v>
      </c>
      <c r="I35" s="370"/>
      <c r="J35" s="47"/>
      <c r="K35" s="128"/>
      <c r="L35" s="102"/>
      <c r="M35" s="50">
        <f t="shared" si="27"/>
        <v>0</v>
      </c>
      <c r="N35" s="370"/>
      <c r="O35" s="47"/>
      <c r="P35" s="128"/>
      <c r="Q35" s="102"/>
      <c r="R35" s="50">
        <f t="shared" si="28"/>
        <v>0</v>
      </c>
      <c r="S35" s="370"/>
      <c r="T35" s="47"/>
      <c r="U35" s="128"/>
      <c r="V35" s="102"/>
      <c r="W35" s="50">
        <f t="shared" si="29"/>
        <v>0</v>
      </c>
      <c r="X35" s="370"/>
      <c r="Y35" s="47"/>
      <c r="Z35" s="128"/>
      <c r="AA35" s="102"/>
      <c r="AB35" s="50">
        <f t="shared" si="30"/>
        <v>0</v>
      </c>
      <c r="AC35" s="370"/>
      <c r="AD35" s="47"/>
      <c r="AE35" s="128"/>
      <c r="AF35" s="102"/>
      <c r="AG35" s="50">
        <f t="shared" si="31"/>
        <v>0</v>
      </c>
      <c r="AH35" s="370"/>
      <c r="AI35" s="47"/>
      <c r="AJ35" s="128"/>
      <c r="AK35" s="102"/>
      <c r="AL35" s="50">
        <f t="shared" si="32"/>
        <v>0</v>
      </c>
      <c r="AM35" s="370"/>
      <c r="AN35" s="47"/>
      <c r="AO35" s="128"/>
      <c r="AP35" s="102"/>
      <c r="AQ35" s="50">
        <f t="shared" si="33"/>
        <v>0</v>
      </c>
      <c r="AR35" s="370"/>
      <c r="AS35" s="47"/>
      <c r="AT35" s="128"/>
      <c r="AU35" s="102"/>
      <c r="AV35" s="50">
        <f t="shared" si="34"/>
        <v>0</v>
      </c>
      <c r="AW35" s="370"/>
      <c r="AX35" s="47"/>
      <c r="AY35" s="128"/>
      <c r="AZ35" s="102"/>
      <c r="BA35" s="50">
        <f t="shared" si="35"/>
        <v>0</v>
      </c>
      <c r="BB35" s="370"/>
      <c r="BC35" s="47"/>
      <c r="BD35" s="128"/>
      <c r="BE35" s="102"/>
      <c r="BF35" s="50">
        <f t="shared" si="36"/>
        <v>0</v>
      </c>
      <c r="BG35" s="370"/>
      <c r="BH35" s="47"/>
      <c r="BI35" s="128"/>
      <c r="BJ35" s="102"/>
      <c r="BK35" s="50">
        <f t="shared" si="37"/>
        <v>0</v>
      </c>
      <c r="BL35" s="370"/>
      <c r="BM35" s="47"/>
      <c r="BN35" s="128"/>
      <c r="BO35" s="102"/>
      <c r="BP35" s="50">
        <f t="shared" si="38"/>
        <v>0</v>
      </c>
      <c r="BQ35" s="370"/>
    </row>
    <row r="36" spans="1:69" x14ac:dyDescent="0.15">
      <c r="A36" s="72" t="s">
        <v>38</v>
      </c>
      <c r="B36" s="61">
        <f>_xlfn.IFNA(VLOOKUP($A36,批次辅助!$A$4:$DC$41,MATCH($A$5&amp;B$4,批次辅助!$A$1:$DC$1,0),0),0)</f>
        <v>0</v>
      </c>
      <c r="C36" s="61">
        <f>_xlfn.IFNA(VLOOKUP($A36,批次辅助!$A$4:$DC$41,MATCH($A$5&amp;C$4,批次辅助!$A$1:$DC$1,0),0),0)</f>
        <v>0</v>
      </c>
      <c r="D36" s="61">
        <f>_xlfn.IFNA(VLOOKUP($A36,批次辅助!$A$4:$DC$41,MATCH($A$5&amp;D$4,批次辅助!$A$1:$DC$1,0),0),0)</f>
        <v>0</v>
      </c>
      <c r="E36" s="73"/>
      <c r="F36" s="74"/>
      <c r="G36" s="75"/>
      <c r="H36" s="62">
        <f t="shared" si="26"/>
        <v>0</v>
      </c>
      <c r="I36" s="62"/>
      <c r="J36" s="73"/>
      <c r="K36" s="135"/>
      <c r="L36" s="143"/>
      <c r="M36" s="62">
        <f t="shared" si="27"/>
        <v>0</v>
      </c>
      <c r="N36" s="62"/>
      <c r="O36" s="73"/>
      <c r="P36" s="135"/>
      <c r="Q36" s="143"/>
      <c r="R36" s="62">
        <f t="shared" si="28"/>
        <v>0</v>
      </c>
      <c r="S36" s="62"/>
      <c r="T36" s="73"/>
      <c r="U36" s="135"/>
      <c r="V36" s="143"/>
      <c r="W36" s="62">
        <f t="shared" si="29"/>
        <v>0</v>
      </c>
      <c r="X36" s="62"/>
      <c r="Y36" s="73"/>
      <c r="Z36" s="135"/>
      <c r="AA36" s="143"/>
      <c r="AB36" s="62">
        <f t="shared" si="30"/>
        <v>0</v>
      </c>
      <c r="AC36" s="62"/>
      <c r="AD36" s="73"/>
      <c r="AE36" s="135"/>
      <c r="AF36" s="143"/>
      <c r="AG36" s="62">
        <f t="shared" si="31"/>
        <v>0</v>
      </c>
      <c r="AH36" s="62"/>
      <c r="AI36" s="73"/>
      <c r="AJ36" s="135"/>
      <c r="AK36" s="143"/>
      <c r="AL36" s="62">
        <f t="shared" si="32"/>
        <v>0</v>
      </c>
      <c r="AM36" s="62"/>
      <c r="AN36" s="73"/>
      <c r="AO36" s="135"/>
      <c r="AP36" s="143"/>
      <c r="AQ36" s="62">
        <f t="shared" si="33"/>
        <v>0</v>
      </c>
      <c r="AR36" s="62"/>
      <c r="AS36" s="73"/>
      <c r="AT36" s="135"/>
      <c r="AU36" s="143"/>
      <c r="AV36" s="62">
        <f t="shared" si="34"/>
        <v>0</v>
      </c>
      <c r="AW36" s="62"/>
      <c r="AX36" s="73"/>
      <c r="AY36" s="135"/>
      <c r="AZ36" s="143"/>
      <c r="BA36" s="62">
        <f t="shared" si="35"/>
        <v>0</v>
      </c>
      <c r="BB36" s="62"/>
      <c r="BC36" s="73"/>
      <c r="BD36" s="135"/>
      <c r="BE36" s="143"/>
      <c r="BF36" s="62">
        <f t="shared" si="36"/>
        <v>0</v>
      </c>
      <c r="BG36" s="62"/>
      <c r="BH36" s="73"/>
      <c r="BI36" s="135"/>
      <c r="BJ36" s="143"/>
      <c r="BK36" s="62">
        <f t="shared" si="37"/>
        <v>0</v>
      </c>
      <c r="BL36" s="62"/>
      <c r="BM36" s="73"/>
      <c r="BN36" s="135"/>
      <c r="BO36" s="143"/>
      <c r="BP36" s="62">
        <f t="shared" si="38"/>
        <v>0</v>
      </c>
      <c r="BQ36" s="62"/>
    </row>
    <row r="37" spans="1:69" x14ac:dyDescent="0.15">
      <c r="A37" s="76" t="s">
        <v>28</v>
      </c>
      <c r="B37" s="76"/>
      <c r="C37" s="76"/>
      <c r="D37" s="76"/>
      <c r="E37" s="77"/>
      <c r="F37" s="78"/>
      <c r="G37" s="79"/>
      <c r="H37" s="62"/>
      <c r="I37" s="62"/>
      <c r="J37" s="77"/>
      <c r="K37" s="136"/>
      <c r="L37" s="144"/>
      <c r="M37" s="62"/>
      <c r="N37" s="62"/>
      <c r="O37" s="77"/>
      <c r="P37" s="136"/>
      <c r="Q37" s="144"/>
      <c r="R37" s="62"/>
      <c r="S37" s="62"/>
      <c r="T37" s="77"/>
      <c r="U37" s="136"/>
      <c r="V37" s="144"/>
      <c r="W37" s="62"/>
      <c r="X37" s="62"/>
      <c r="Y37" s="77"/>
      <c r="Z37" s="136"/>
      <c r="AA37" s="144"/>
      <c r="AB37" s="62"/>
      <c r="AC37" s="62"/>
      <c r="AD37" s="77"/>
      <c r="AE37" s="136"/>
      <c r="AF37" s="144"/>
      <c r="AG37" s="62"/>
      <c r="AH37" s="62"/>
      <c r="AI37" s="77"/>
      <c r="AJ37" s="136"/>
      <c r="AK37" s="144"/>
      <c r="AL37" s="62"/>
      <c r="AM37" s="62"/>
      <c r="AN37" s="77"/>
      <c r="AO37" s="136"/>
      <c r="AP37" s="144"/>
      <c r="AQ37" s="62"/>
      <c r="AR37" s="62"/>
      <c r="AS37" s="77"/>
      <c r="AT37" s="136"/>
      <c r="AU37" s="144"/>
      <c r="AV37" s="62"/>
      <c r="AW37" s="62"/>
      <c r="AX37" s="77"/>
      <c r="AY37" s="136"/>
      <c r="AZ37" s="144"/>
      <c r="BA37" s="62"/>
      <c r="BB37" s="62"/>
      <c r="BC37" s="77"/>
      <c r="BD37" s="136"/>
      <c r="BE37" s="144"/>
      <c r="BF37" s="62"/>
      <c r="BG37" s="62"/>
      <c r="BH37" s="77"/>
      <c r="BI37" s="136"/>
      <c r="BJ37" s="144"/>
      <c r="BK37" s="62"/>
      <c r="BL37" s="62"/>
      <c r="BM37" s="77"/>
      <c r="BN37" s="136"/>
      <c r="BO37" s="144"/>
      <c r="BP37" s="62"/>
      <c r="BQ37" s="62"/>
    </row>
    <row r="38" spans="1:69" x14ac:dyDescent="0.15">
      <c r="A38" s="65" t="s">
        <v>36</v>
      </c>
      <c r="B38" s="66"/>
      <c r="C38" s="66"/>
      <c r="D38" s="66"/>
      <c r="E38" s="66"/>
      <c r="F38" s="67"/>
      <c r="G38" s="68"/>
      <c r="H38" s="66">
        <f>H39</f>
        <v>0.99880382775119614</v>
      </c>
      <c r="I38" s="66"/>
      <c r="J38" s="66"/>
      <c r="K38" s="134"/>
      <c r="L38" s="142"/>
      <c r="M38" s="66">
        <f>M39</f>
        <v>0.99880382775119614</v>
      </c>
      <c r="N38" s="66"/>
      <c r="O38" s="66"/>
      <c r="P38" s="134"/>
      <c r="Q38" s="142"/>
      <c r="R38" s="66">
        <f>R39</f>
        <v>0.99880382775119614</v>
      </c>
      <c r="S38" s="66"/>
      <c r="T38" s="66"/>
      <c r="U38" s="134"/>
      <c r="V38" s="142"/>
      <c r="W38" s="66">
        <f>W39</f>
        <v>0.99880382775119614</v>
      </c>
      <c r="X38" s="66"/>
      <c r="Y38" s="66"/>
      <c r="Z38" s="134"/>
      <c r="AA38" s="142"/>
      <c r="AB38" s="66">
        <f>AB39</f>
        <v>0.99880382775119614</v>
      </c>
      <c r="AC38" s="66"/>
      <c r="AD38" s="66"/>
      <c r="AE38" s="134"/>
      <c r="AF38" s="142"/>
      <c r="AG38" s="66">
        <f>AG39</f>
        <v>0.99880382775119614</v>
      </c>
      <c r="AH38" s="66"/>
      <c r="AI38" s="66"/>
      <c r="AJ38" s="134"/>
      <c r="AK38" s="142"/>
      <c r="AL38" s="66">
        <f>AL39</f>
        <v>0.99880382775119614</v>
      </c>
      <c r="AM38" s="66"/>
      <c r="AN38" s="66"/>
      <c r="AO38" s="134"/>
      <c r="AP38" s="142"/>
      <c r="AQ38" s="66">
        <f>AQ39</f>
        <v>0.99880382775119614</v>
      </c>
      <c r="AR38" s="66"/>
      <c r="AS38" s="66"/>
      <c r="AT38" s="134"/>
      <c r="AU38" s="142"/>
      <c r="AV38" s="66">
        <f>AV39</f>
        <v>0.99880382775119614</v>
      </c>
      <c r="AW38" s="66"/>
      <c r="AX38" s="66"/>
      <c r="AY38" s="134"/>
      <c r="AZ38" s="142"/>
      <c r="BA38" s="66">
        <f>BA39</f>
        <v>0.99880382775119614</v>
      </c>
      <c r="BB38" s="66"/>
      <c r="BC38" s="66"/>
      <c r="BD38" s="134"/>
      <c r="BE38" s="142"/>
      <c r="BF38" s="66">
        <f>BF39</f>
        <v>0.99880382775119614</v>
      </c>
      <c r="BG38" s="66"/>
      <c r="BH38" s="66"/>
      <c r="BI38" s="134"/>
      <c r="BJ38" s="142"/>
      <c r="BK38" s="66">
        <f>BK39</f>
        <v>0.99880382775119614</v>
      </c>
      <c r="BL38" s="66"/>
      <c r="BM38" s="66"/>
      <c r="BN38" s="134"/>
      <c r="BO38" s="142"/>
      <c r="BP38" s="66">
        <f>BP39</f>
        <v>0.99880382775119614</v>
      </c>
      <c r="BQ38" s="66"/>
    </row>
    <row r="39" spans="1:69" x14ac:dyDescent="0.35">
      <c r="A39" s="40" t="s">
        <v>460</v>
      </c>
      <c r="B39" s="41">
        <f>_xlfn.IFNA(VLOOKUP($A39,批次辅助!$A$4:$DC$41,MATCH($A$5&amp;B$4,批次辅助!$A$1:$DC$1,0),0),0)</f>
        <v>0.99928654085423685</v>
      </c>
      <c r="C39" s="41">
        <f>_xlfn.IFNA(VLOOKUP($A39,批次辅助!$A$4:$DC$41,MATCH($A$5&amp;C$4,批次辅助!$A$1:$DC$1,0),0),0)</f>
        <v>0.99931974892551245</v>
      </c>
      <c r="D39" s="41">
        <f>_xlfn.IFNA(VLOOKUP($A39,批次辅助!$A$4:$DC$41,MATCH($A$5&amp;D$4,批次辅助!$A$1:$DC$1,0),0),0)</f>
        <v>0.99920291202805744</v>
      </c>
      <c r="E39" s="66"/>
      <c r="F39" s="67"/>
      <c r="G39" s="68"/>
      <c r="H39" s="66">
        <f>1-SUM(H40:H43)</f>
        <v>0.99880382775119614</v>
      </c>
      <c r="I39" s="66"/>
      <c r="J39" s="66"/>
      <c r="K39" s="134"/>
      <c r="L39" s="142"/>
      <c r="M39" s="66">
        <f>1-SUM(M40:M43)</f>
        <v>0.99880382775119614</v>
      </c>
      <c r="N39" s="66"/>
      <c r="O39" s="66"/>
      <c r="P39" s="134"/>
      <c r="Q39" s="142"/>
      <c r="R39" s="66">
        <f>1-SUM(R40:R43)</f>
        <v>0.99880382775119614</v>
      </c>
      <c r="S39" s="66"/>
      <c r="T39" s="66"/>
      <c r="U39" s="134"/>
      <c r="V39" s="142"/>
      <c r="W39" s="66">
        <f>1-SUM(W40:W43)</f>
        <v>0.99880382775119614</v>
      </c>
      <c r="X39" s="66"/>
      <c r="Y39" s="66"/>
      <c r="Z39" s="134"/>
      <c r="AA39" s="142"/>
      <c r="AB39" s="66">
        <f>1-SUM(AB40:AB43)</f>
        <v>0.99880382775119614</v>
      </c>
      <c r="AC39" s="66"/>
      <c r="AD39" s="66"/>
      <c r="AE39" s="134"/>
      <c r="AF39" s="142"/>
      <c r="AG39" s="66">
        <f>1-SUM(AG40:AG43)</f>
        <v>0.99880382775119614</v>
      </c>
      <c r="AH39" s="66"/>
      <c r="AI39" s="66"/>
      <c r="AJ39" s="134"/>
      <c r="AK39" s="142"/>
      <c r="AL39" s="66">
        <f>1-SUM(AL40:AL43)</f>
        <v>0.99880382775119614</v>
      </c>
      <c r="AM39" s="66"/>
      <c r="AN39" s="66"/>
      <c r="AO39" s="134"/>
      <c r="AP39" s="142"/>
      <c r="AQ39" s="66">
        <f>1-SUM(AQ40:AQ43)</f>
        <v>0.99880382775119614</v>
      </c>
      <c r="AR39" s="66"/>
      <c r="AS39" s="66"/>
      <c r="AT39" s="134"/>
      <c r="AU39" s="142"/>
      <c r="AV39" s="66">
        <f>1-SUM(AV40:AV43)</f>
        <v>0.99880382775119614</v>
      </c>
      <c r="AW39" s="66"/>
      <c r="AX39" s="66"/>
      <c r="AY39" s="134"/>
      <c r="AZ39" s="142"/>
      <c r="BA39" s="66">
        <f>1-SUM(BA40:BA43)</f>
        <v>0.99880382775119614</v>
      </c>
      <c r="BB39" s="66"/>
      <c r="BC39" s="66"/>
      <c r="BD39" s="134"/>
      <c r="BE39" s="142"/>
      <c r="BF39" s="66">
        <f>1-SUM(BF40:BF43)</f>
        <v>0.99880382775119614</v>
      </c>
      <c r="BG39" s="66"/>
      <c r="BH39" s="66"/>
      <c r="BI39" s="134"/>
      <c r="BJ39" s="142"/>
      <c r="BK39" s="66">
        <f>1-SUM(BK40:BK43)</f>
        <v>0.99880382775119614</v>
      </c>
      <c r="BL39" s="66"/>
      <c r="BM39" s="66"/>
      <c r="BN39" s="134"/>
      <c r="BO39" s="142"/>
      <c r="BP39" s="66">
        <f>1-SUM(BP40:BP43)</f>
        <v>0.99880382775119614</v>
      </c>
      <c r="BQ39" s="66"/>
    </row>
    <row r="40" spans="1:69" x14ac:dyDescent="0.15">
      <c r="A40" s="42" t="s">
        <v>55</v>
      </c>
      <c r="B40" s="43">
        <f>_xlfn.IFNA(VLOOKUP($A40,批次辅助!$A$4:$DC$41,MATCH($A$5&amp;B$4,批次辅助!$A$1:$DC$1,0),0),0)</f>
        <v>0</v>
      </c>
      <c r="C40" s="43">
        <f>_xlfn.IFNA(VLOOKUP($A40,批次辅助!$A$4:$DC$41,MATCH($A$5&amp;C$4,批次辅助!$A$1:$DC$1,0),0),0)</f>
        <v>0</v>
      </c>
      <c r="D40" s="43">
        <f>_xlfn.IFNA(VLOOKUP($A40,批次辅助!$A$4:$DC$41,MATCH($A$5&amp;D$4,批次辅助!$A$1:$DC$1,0),0),0)</f>
        <v>0</v>
      </c>
      <c r="E40" s="44"/>
      <c r="F40" s="69"/>
      <c r="G40" s="70"/>
      <c r="H40" s="71">
        <f>C40-F40+G40</f>
        <v>0</v>
      </c>
      <c r="I40" s="370"/>
      <c r="J40" s="71"/>
      <c r="K40" s="132"/>
      <c r="L40" s="105"/>
      <c r="M40" s="71">
        <f>H40-K40+L40</f>
        <v>0</v>
      </c>
      <c r="N40" s="370"/>
      <c r="O40" s="71"/>
      <c r="P40" s="132"/>
      <c r="Q40" s="105"/>
      <c r="R40" s="71">
        <f>M40-P40+Q40</f>
        <v>0</v>
      </c>
      <c r="S40" s="370"/>
      <c r="T40" s="71"/>
      <c r="U40" s="132"/>
      <c r="V40" s="105"/>
      <c r="W40" s="71">
        <f>R40-U40+V40</f>
        <v>0</v>
      </c>
      <c r="X40" s="370"/>
      <c r="Y40" s="71"/>
      <c r="Z40" s="132"/>
      <c r="AA40" s="105"/>
      <c r="AB40" s="71">
        <f>W40-Z40+AA40</f>
        <v>0</v>
      </c>
      <c r="AC40" s="370"/>
      <c r="AD40" s="71"/>
      <c r="AE40" s="132"/>
      <c r="AF40" s="105"/>
      <c r="AG40" s="71">
        <f>AB40-AE40+AF40</f>
        <v>0</v>
      </c>
      <c r="AH40" s="370"/>
      <c r="AI40" s="71"/>
      <c r="AJ40" s="132"/>
      <c r="AK40" s="105"/>
      <c r="AL40" s="71">
        <f>AG40-AJ40+AK40</f>
        <v>0</v>
      </c>
      <c r="AM40" s="370"/>
      <c r="AN40" s="71"/>
      <c r="AO40" s="132"/>
      <c r="AP40" s="105"/>
      <c r="AQ40" s="71">
        <f>AL40-AO40+AP40</f>
        <v>0</v>
      </c>
      <c r="AR40" s="370"/>
      <c r="AS40" s="71"/>
      <c r="AT40" s="132"/>
      <c r="AU40" s="105"/>
      <c r="AV40" s="71">
        <f>AQ40-AT40+AU40</f>
        <v>0</v>
      </c>
      <c r="AW40" s="370"/>
      <c r="AX40" s="71"/>
      <c r="AY40" s="132"/>
      <c r="AZ40" s="105"/>
      <c r="BA40" s="71">
        <f>AV40-AY40+AZ40</f>
        <v>0</v>
      </c>
      <c r="BB40" s="370"/>
      <c r="BC40" s="71"/>
      <c r="BD40" s="132"/>
      <c r="BE40" s="105"/>
      <c r="BF40" s="71">
        <f>BA40-BD40+BE40</f>
        <v>0</v>
      </c>
      <c r="BG40" s="370"/>
      <c r="BH40" s="277"/>
      <c r="BI40" s="132"/>
      <c r="BJ40" s="105"/>
      <c r="BK40" s="277">
        <f>BF40-BI40+BJ40</f>
        <v>0</v>
      </c>
      <c r="BL40" s="370"/>
      <c r="BM40" s="277"/>
      <c r="BN40" s="132"/>
      <c r="BO40" s="105"/>
      <c r="BP40" s="277">
        <f>BK40-BN40+BO40</f>
        <v>0</v>
      </c>
      <c r="BQ40" s="370"/>
    </row>
    <row r="41" spans="1:69" x14ac:dyDescent="0.15">
      <c r="A41" s="42" t="s">
        <v>56</v>
      </c>
      <c r="B41" s="43">
        <f>_xlfn.IFNA(VLOOKUP($A41,批次辅助!$A$4:$DC$41,MATCH($A$5&amp;B$4,批次辅助!$A$1:$DC$1,0),0),0)</f>
        <v>9.1659028414298811E-5</v>
      </c>
      <c r="C41" s="43">
        <f>_xlfn.IFNA(VLOOKUP($A41,批次辅助!$A$4:$DC$41,MATCH($A$5&amp;C$4,批次辅助!$A$1:$DC$1,0),0),0)</f>
        <v>8.9712918660287081E-5</v>
      </c>
      <c r="D41" s="43">
        <f>_xlfn.IFNA(VLOOKUP($A41,批次辅助!$A$4:$DC$41,MATCH($A$5&amp;D$4,批次辅助!$A$1:$DC$1,0),0),0)</f>
        <v>0</v>
      </c>
      <c r="E41" s="44"/>
      <c r="F41" s="45"/>
      <c r="G41" s="46"/>
      <c r="H41" s="71">
        <f t="shared" ref="H41:H44" si="39">C41-F41+G41</f>
        <v>8.9712918660287081E-5</v>
      </c>
      <c r="I41" s="370"/>
      <c r="J41" s="47"/>
      <c r="K41" s="128"/>
      <c r="L41" s="102"/>
      <c r="M41" s="50">
        <f t="shared" ref="M41:M44" si="40">H41-K41+L41</f>
        <v>8.9712918660287081E-5</v>
      </c>
      <c r="N41" s="370"/>
      <c r="O41" s="47"/>
      <c r="P41" s="128"/>
      <c r="Q41" s="102"/>
      <c r="R41" s="50">
        <f t="shared" ref="R41:R44" si="41">M41-P41+Q41</f>
        <v>8.9712918660287081E-5</v>
      </c>
      <c r="S41" s="370"/>
      <c r="T41" s="47"/>
      <c r="U41" s="128"/>
      <c r="V41" s="102"/>
      <c r="W41" s="50">
        <f t="shared" ref="W41:W44" si="42">R41-U41+V41</f>
        <v>8.9712918660287081E-5</v>
      </c>
      <c r="X41" s="370"/>
      <c r="Y41" s="47"/>
      <c r="Z41" s="128"/>
      <c r="AA41" s="102"/>
      <c r="AB41" s="50">
        <f t="shared" ref="AB41:AB44" si="43">W41-Z41+AA41</f>
        <v>8.9712918660287081E-5</v>
      </c>
      <c r="AC41" s="370"/>
      <c r="AD41" s="47"/>
      <c r="AE41" s="128"/>
      <c r="AF41" s="102"/>
      <c r="AG41" s="50">
        <f t="shared" ref="AG41:AG44" si="44">AB41-AE41+AF41</f>
        <v>8.9712918660287081E-5</v>
      </c>
      <c r="AH41" s="370"/>
      <c r="AI41" s="47"/>
      <c r="AJ41" s="128"/>
      <c r="AK41" s="102"/>
      <c r="AL41" s="50">
        <f t="shared" ref="AL41:AL44" si="45">AG41-AJ41+AK41</f>
        <v>8.9712918660287081E-5</v>
      </c>
      <c r="AM41" s="370"/>
      <c r="AN41" s="47"/>
      <c r="AO41" s="128"/>
      <c r="AP41" s="102"/>
      <c r="AQ41" s="50">
        <f t="shared" ref="AQ41:AQ44" si="46">AL41-AO41+AP41</f>
        <v>8.9712918660287081E-5</v>
      </c>
      <c r="AR41" s="370"/>
      <c r="AS41" s="47"/>
      <c r="AT41" s="128"/>
      <c r="AU41" s="102"/>
      <c r="AV41" s="50">
        <f t="shared" ref="AV41:AV44" si="47">AQ41-AT41+AU41</f>
        <v>8.9712918660287081E-5</v>
      </c>
      <c r="AW41" s="370"/>
      <c r="AX41" s="47"/>
      <c r="AY41" s="128"/>
      <c r="AZ41" s="102"/>
      <c r="BA41" s="50">
        <f t="shared" ref="BA41:BA44" si="48">AV41-AY41+AZ41</f>
        <v>8.9712918660287081E-5</v>
      </c>
      <c r="BB41" s="370"/>
      <c r="BC41" s="47"/>
      <c r="BD41" s="128"/>
      <c r="BE41" s="102"/>
      <c r="BF41" s="50">
        <f t="shared" ref="BF41:BF44" si="49">BA41-BD41+BE41</f>
        <v>8.9712918660287081E-5</v>
      </c>
      <c r="BG41" s="370"/>
      <c r="BH41" s="47"/>
      <c r="BI41" s="128"/>
      <c r="BJ41" s="102"/>
      <c r="BK41" s="50">
        <f t="shared" ref="BK41:BK44" si="50">BF41-BI41+BJ41</f>
        <v>8.9712918660287081E-5</v>
      </c>
      <c r="BL41" s="370"/>
      <c r="BM41" s="47"/>
      <c r="BN41" s="128"/>
      <c r="BO41" s="102"/>
      <c r="BP41" s="50">
        <f t="shared" ref="BP41:BP44" si="51">BK41-BN41+BO41</f>
        <v>8.9712918660287081E-5</v>
      </c>
      <c r="BQ41" s="370"/>
    </row>
    <row r="42" spans="1:69" x14ac:dyDescent="0.15">
      <c r="A42" s="42" t="s">
        <v>57</v>
      </c>
      <c r="B42" s="43">
        <f>_xlfn.IFNA(VLOOKUP($A42,批次辅助!$A$4:$DC$41,MATCH($A$5&amp;B$4,批次辅助!$A$1:$DC$1,0),0),0)</f>
        <v>0</v>
      </c>
      <c r="C42" s="43">
        <f>_xlfn.IFNA(VLOOKUP($A42,批次辅助!$A$4:$DC$41,MATCH($A$5&amp;C$4,批次辅助!$A$1:$DC$1,0),0),0)</f>
        <v>0</v>
      </c>
      <c r="D42" s="43">
        <f>_xlfn.IFNA(VLOOKUP($A42,批次辅助!$A$4:$DC$41,MATCH($A$5&amp;D$4,批次辅助!$A$1:$DC$1,0),0),0)</f>
        <v>0</v>
      </c>
      <c r="E42" s="44"/>
      <c r="F42" s="45"/>
      <c r="G42" s="46"/>
      <c r="H42" s="71">
        <f t="shared" si="39"/>
        <v>0</v>
      </c>
      <c r="I42" s="370"/>
      <c r="J42" s="47"/>
      <c r="K42" s="128"/>
      <c r="L42" s="102"/>
      <c r="M42" s="50">
        <f t="shared" si="40"/>
        <v>0</v>
      </c>
      <c r="N42" s="370"/>
      <c r="O42" s="47"/>
      <c r="P42" s="128"/>
      <c r="Q42" s="102"/>
      <c r="R42" s="50">
        <f t="shared" si="41"/>
        <v>0</v>
      </c>
      <c r="S42" s="370"/>
      <c r="T42" s="47"/>
      <c r="U42" s="128"/>
      <c r="V42" s="102"/>
      <c r="W42" s="50">
        <f t="shared" si="42"/>
        <v>0</v>
      </c>
      <c r="X42" s="370"/>
      <c r="Y42" s="47"/>
      <c r="Z42" s="128"/>
      <c r="AA42" s="102"/>
      <c r="AB42" s="50">
        <f t="shared" si="43"/>
        <v>0</v>
      </c>
      <c r="AC42" s="370"/>
      <c r="AD42" s="47"/>
      <c r="AE42" s="128"/>
      <c r="AF42" s="102"/>
      <c r="AG42" s="50">
        <f t="shared" si="44"/>
        <v>0</v>
      </c>
      <c r="AH42" s="370"/>
      <c r="AI42" s="47"/>
      <c r="AJ42" s="128"/>
      <c r="AK42" s="102"/>
      <c r="AL42" s="50">
        <f t="shared" si="45"/>
        <v>0</v>
      </c>
      <c r="AM42" s="370"/>
      <c r="AN42" s="47"/>
      <c r="AO42" s="128"/>
      <c r="AP42" s="102"/>
      <c r="AQ42" s="50">
        <f t="shared" si="46"/>
        <v>0</v>
      </c>
      <c r="AR42" s="370"/>
      <c r="AS42" s="47"/>
      <c r="AT42" s="128"/>
      <c r="AU42" s="102"/>
      <c r="AV42" s="50">
        <f t="shared" si="47"/>
        <v>0</v>
      </c>
      <c r="AW42" s="370"/>
      <c r="AX42" s="47"/>
      <c r="AY42" s="128"/>
      <c r="AZ42" s="102"/>
      <c r="BA42" s="50">
        <f t="shared" si="48"/>
        <v>0</v>
      </c>
      <c r="BB42" s="370"/>
      <c r="BC42" s="47"/>
      <c r="BD42" s="128"/>
      <c r="BE42" s="102"/>
      <c r="BF42" s="50">
        <f t="shared" si="49"/>
        <v>0</v>
      </c>
      <c r="BG42" s="370"/>
      <c r="BH42" s="47"/>
      <c r="BI42" s="128"/>
      <c r="BJ42" s="102"/>
      <c r="BK42" s="50">
        <f t="shared" si="50"/>
        <v>0</v>
      </c>
      <c r="BL42" s="370"/>
      <c r="BM42" s="47"/>
      <c r="BN42" s="128"/>
      <c r="BO42" s="102"/>
      <c r="BP42" s="50">
        <f t="shared" si="51"/>
        <v>0</v>
      </c>
      <c r="BQ42" s="370"/>
    </row>
    <row r="43" spans="1:69" x14ac:dyDescent="0.15">
      <c r="A43" s="42" t="s">
        <v>58</v>
      </c>
      <c r="B43" s="43">
        <f>_xlfn.IFNA(VLOOKUP($A43,批次辅助!$A$4:$DC$41,MATCH($A$5&amp;B$4,批次辅助!$A$1:$DC$1,0),0),0)</f>
        <v>9.9158403466377792E-4</v>
      </c>
      <c r="C43" s="43">
        <f>_xlfn.IFNA(VLOOKUP($A43,批次辅助!$A$4:$DC$41,MATCH($A$5&amp;C$4,批次辅助!$A$1:$DC$1,0),0),0)</f>
        <v>1.1064593301435407E-3</v>
      </c>
      <c r="D43" s="43">
        <f>_xlfn.IFNA(VLOOKUP($A43,批次辅助!$A$4:$DC$41,MATCH($A$5&amp;D$4,批次辅助!$A$1:$DC$1,0),0),0)</f>
        <v>7.970879719425034E-4</v>
      </c>
      <c r="E43" s="44"/>
      <c r="F43" s="45"/>
      <c r="G43" s="46"/>
      <c r="H43" s="71">
        <f t="shared" si="39"/>
        <v>1.1064593301435407E-3</v>
      </c>
      <c r="I43" s="370"/>
      <c r="J43" s="44"/>
      <c r="K43" s="128"/>
      <c r="L43" s="102"/>
      <c r="M43" s="50">
        <f t="shared" si="40"/>
        <v>1.1064593301435407E-3</v>
      </c>
      <c r="N43" s="370"/>
      <c r="O43" s="44"/>
      <c r="P43" s="128"/>
      <c r="Q43" s="102"/>
      <c r="R43" s="50">
        <f t="shared" si="41"/>
        <v>1.1064593301435407E-3</v>
      </c>
      <c r="S43" s="370"/>
      <c r="T43" s="44"/>
      <c r="U43" s="128"/>
      <c r="V43" s="102"/>
      <c r="W43" s="50">
        <f t="shared" si="42"/>
        <v>1.1064593301435407E-3</v>
      </c>
      <c r="X43" s="370"/>
      <c r="Y43" s="44"/>
      <c r="Z43" s="128"/>
      <c r="AA43" s="102"/>
      <c r="AB43" s="50">
        <f t="shared" si="43"/>
        <v>1.1064593301435407E-3</v>
      </c>
      <c r="AC43" s="370"/>
      <c r="AD43" s="44"/>
      <c r="AE43" s="128"/>
      <c r="AF43" s="102"/>
      <c r="AG43" s="50">
        <f t="shared" si="44"/>
        <v>1.1064593301435407E-3</v>
      </c>
      <c r="AH43" s="370"/>
      <c r="AI43" s="44"/>
      <c r="AJ43" s="128"/>
      <c r="AK43" s="102"/>
      <c r="AL43" s="50">
        <f t="shared" si="45"/>
        <v>1.1064593301435407E-3</v>
      </c>
      <c r="AM43" s="370"/>
      <c r="AN43" s="44"/>
      <c r="AO43" s="128"/>
      <c r="AP43" s="102"/>
      <c r="AQ43" s="50">
        <f t="shared" si="46"/>
        <v>1.1064593301435407E-3</v>
      </c>
      <c r="AR43" s="370"/>
      <c r="AS43" s="44"/>
      <c r="AT43" s="128"/>
      <c r="AU43" s="102"/>
      <c r="AV43" s="50">
        <f t="shared" si="47"/>
        <v>1.1064593301435407E-3</v>
      </c>
      <c r="AW43" s="370"/>
      <c r="AX43" s="44"/>
      <c r="AY43" s="128"/>
      <c r="AZ43" s="102"/>
      <c r="BA43" s="50">
        <f t="shared" si="48"/>
        <v>1.1064593301435407E-3</v>
      </c>
      <c r="BB43" s="370"/>
      <c r="BC43" s="44"/>
      <c r="BD43" s="128"/>
      <c r="BE43" s="102"/>
      <c r="BF43" s="50">
        <f t="shared" si="49"/>
        <v>1.1064593301435407E-3</v>
      </c>
      <c r="BG43" s="370"/>
      <c r="BH43" s="279"/>
      <c r="BI43" s="128"/>
      <c r="BJ43" s="102"/>
      <c r="BK43" s="50">
        <f t="shared" si="50"/>
        <v>1.1064593301435407E-3</v>
      </c>
      <c r="BL43" s="370"/>
      <c r="BM43" s="279"/>
      <c r="BN43" s="128"/>
      <c r="BO43" s="102"/>
      <c r="BP43" s="50">
        <f t="shared" si="51"/>
        <v>1.1064593301435407E-3</v>
      </c>
      <c r="BQ43" s="370"/>
    </row>
    <row r="44" spans="1:69" x14ac:dyDescent="0.15">
      <c r="A44" s="72" t="s">
        <v>39</v>
      </c>
      <c r="B44" s="61">
        <f>_xlfn.IFNA(VLOOKUP($A44,批次辅助!$A$4:$DC$41,MATCH($A$5&amp;B$4,批次辅助!$A$1:$DC$1,0),0),0)</f>
        <v>0</v>
      </c>
      <c r="C44" s="61">
        <f>_xlfn.IFNA(VLOOKUP($A44,批次辅助!$A$4:$DC$41,MATCH($A$5&amp;C$4,批次辅助!$A$1:$DC$1,0),0),0)</f>
        <v>0</v>
      </c>
      <c r="D44" s="61">
        <f>_xlfn.IFNA(VLOOKUP($A44,批次辅助!$A$4:$DC$41,MATCH($A$5&amp;D$4,批次辅助!$A$1:$DC$1,0),0),0)</f>
        <v>0</v>
      </c>
      <c r="E44" s="73"/>
      <c r="F44" s="74"/>
      <c r="G44" s="75"/>
      <c r="H44" s="62">
        <f t="shared" si="39"/>
        <v>0</v>
      </c>
      <c r="I44" s="62"/>
      <c r="J44" s="73"/>
      <c r="K44" s="135"/>
      <c r="L44" s="143"/>
      <c r="M44" s="62">
        <f t="shared" si="40"/>
        <v>0</v>
      </c>
      <c r="N44" s="62"/>
      <c r="O44" s="73"/>
      <c r="P44" s="135"/>
      <c r="Q44" s="143"/>
      <c r="R44" s="62">
        <f t="shared" si="41"/>
        <v>0</v>
      </c>
      <c r="S44" s="62"/>
      <c r="T44" s="73"/>
      <c r="U44" s="135"/>
      <c r="V44" s="143"/>
      <c r="W44" s="62">
        <f t="shared" si="42"/>
        <v>0</v>
      </c>
      <c r="X44" s="62"/>
      <c r="Y44" s="73"/>
      <c r="Z44" s="135"/>
      <c r="AA44" s="143"/>
      <c r="AB44" s="62">
        <f t="shared" si="43"/>
        <v>0</v>
      </c>
      <c r="AC44" s="62"/>
      <c r="AD44" s="73"/>
      <c r="AE44" s="135"/>
      <c r="AF44" s="143"/>
      <c r="AG44" s="62">
        <f t="shared" si="44"/>
        <v>0</v>
      </c>
      <c r="AH44" s="62"/>
      <c r="AI44" s="73"/>
      <c r="AJ44" s="135"/>
      <c r="AK44" s="143"/>
      <c r="AL44" s="62">
        <f t="shared" si="45"/>
        <v>0</v>
      </c>
      <c r="AM44" s="62"/>
      <c r="AN44" s="73"/>
      <c r="AO44" s="135"/>
      <c r="AP44" s="143"/>
      <c r="AQ44" s="62">
        <f t="shared" si="46"/>
        <v>0</v>
      </c>
      <c r="AR44" s="62"/>
      <c r="AS44" s="73"/>
      <c r="AT44" s="135"/>
      <c r="AU44" s="143"/>
      <c r="AV44" s="62">
        <f t="shared" si="47"/>
        <v>0</v>
      </c>
      <c r="AW44" s="62"/>
      <c r="AX44" s="73"/>
      <c r="AY44" s="135"/>
      <c r="AZ44" s="143"/>
      <c r="BA44" s="62">
        <f t="shared" si="48"/>
        <v>0</v>
      </c>
      <c r="BB44" s="62"/>
      <c r="BC44" s="73"/>
      <c r="BD44" s="135"/>
      <c r="BE44" s="143"/>
      <c r="BF44" s="62">
        <f t="shared" si="49"/>
        <v>0</v>
      </c>
      <c r="BG44" s="62"/>
      <c r="BH44" s="73"/>
      <c r="BI44" s="135"/>
      <c r="BJ44" s="143"/>
      <c r="BK44" s="62">
        <f t="shared" si="50"/>
        <v>0</v>
      </c>
      <c r="BL44" s="62"/>
      <c r="BM44" s="73"/>
      <c r="BN44" s="135"/>
      <c r="BO44" s="143"/>
      <c r="BP44" s="62">
        <f t="shared" si="51"/>
        <v>0</v>
      </c>
      <c r="BQ44" s="62"/>
    </row>
    <row r="45" spans="1:69" x14ac:dyDescent="0.15">
      <c r="A45" s="76" t="s">
        <v>28</v>
      </c>
      <c r="B45" s="76"/>
      <c r="C45" s="76"/>
      <c r="D45" s="76"/>
      <c r="E45" s="77"/>
      <c r="F45" s="78"/>
      <c r="G45" s="79"/>
      <c r="H45" s="62"/>
      <c r="I45" s="62"/>
      <c r="J45" s="77"/>
      <c r="K45" s="80"/>
      <c r="L45" s="144"/>
      <c r="M45" s="62"/>
      <c r="N45" s="62"/>
      <c r="O45" s="77"/>
      <c r="P45" s="80"/>
      <c r="Q45" s="144"/>
      <c r="R45" s="62"/>
      <c r="S45" s="62"/>
      <c r="T45" s="77"/>
      <c r="U45" s="80"/>
      <c r="V45" s="144"/>
      <c r="W45" s="62"/>
      <c r="X45" s="62"/>
      <c r="Y45" s="77"/>
      <c r="Z45" s="80"/>
      <c r="AA45" s="144"/>
      <c r="AB45" s="62"/>
      <c r="AC45" s="62"/>
      <c r="AD45" s="77"/>
      <c r="AE45" s="80"/>
      <c r="AF45" s="144"/>
      <c r="AG45" s="62"/>
      <c r="AH45" s="62"/>
      <c r="AI45" s="77"/>
      <c r="AJ45" s="80"/>
      <c r="AK45" s="144"/>
      <c r="AL45" s="62"/>
      <c r="AM45" s="62"/>
      <c r="AN45" s="77"/>
      <c r="AO45" s="80"/>
      <c r="AP45" s="144"/>
      <c r="AQ45" s="62"/>
      <c r="AR45" s="62"/>
      <c r="AS45" s="77"/>
      <c r="AT45" s="80"/>
      <c r="AU45" s="144"/>
      <c r="AV45" s="62"/>
      <c r="AW45" s="62"/>
      <c r="AX45" s="77"/>
      <c r="AY45" s="80"/>
      <c r="AZ45" s="144"/>
      <c r="BA45" s="62"/>
      <c r="BB45" s="62"/>
      <c r="BC45" s="77"/>
      <c r="BD45" s="80"/>
      <c r="BE45" s="144"/>
      <c r="BF45" s="62"/>
      <c r="BG45" s="62"/>
      <c r="BH45" s="77"/>
      <c r="BI45" s="80"/>
      <c r="BJ45" s="144"/>
      <c r="BK45" s="62"/>
      <c r="BL45" s="62"/>
      <c r="BM45" s="77"/>
      <c r="BN45" s="80"/>
      <c r="BO45" s="144"/>
      <c r="BP45" s="62"/>
      <c r="BQ45" s="62"/>
    </row>
    <row r="46" spans="1:69" x14ac:dyDescent="0.15">
      <c r="A46" s="81" t="s">
        <v>476</v>
      </c>
      <c r="B46" s="81"/>
      <c r="C46" s="81"/>
      <c r="D46" s="81"/>
      <c r="E46" s="81"/>
      <c r="F46" s="82">
        <f>SUM(F13:F45)</f>
        <v>2.5000000000000001E-3</v>
      </c>
      <c r="G46" s="83">
        <f>SUM(G13:G45)</f>
        <v>0</v>
      </c>
      <c r="H46" s="81"/>
      <c r="I46" s="81"/>
      <c r="J46" s="81"/>
      <c r="K46" s="84">
        <f>SUM(K13:K45)</f>
        <v>0</v>
      </c>
      <c r="L46" s="145">
        <f>SUM(L13:L45)</f>
        <v>0</v>
      </c>
      <c r="M46" s="81"/>
      <c r="N46" s="81"/>
      <c r="O46" s="81"/>
      <c r="P46" s="84">
        <f>SUM(P13:P45)</f>
        <v>0</v>
      </c>
      <c r="Q46" s="145">
        <f>SUM(Q13:Q45)</f>
        <v>0</v>
      </c>
      <c r="R46" s="81"/>
      <c r="S46" s="81"/>
      <c r="T46" s="81"/>
      <c r="U46" s="84">
        <f>SUM(U13:U45)</f>
        <v>0</v>
      </c>
      <c r="V46" s="145">
        <f>SUM(V13:V45)</f>
        <v>0</v>
      </c>
      <c r="W46" s="81"/>
      <c r="X46" s="81"/>
      <c r="Y46" s="81"/>
      <c r="Z46" s="84">
        <f>SUM(Z13:Z45)</f>
        <v>0</v>
      </c>
      <c r="AA46" s="145">
        <f>SUM(AA13:AA45)</f>
        <v>0</v>
      </c>
      <c r="AB46" s="81"/>
      <c r="AC46" s="81"/>
      <c r="AD46" s="81"/>
      <c r="AE46" s="84">
        <f>SUM(AE13:AE45)</f>
        <v>0</v>
      </c>
      <c r="AF46" s="145">
        <f>SUM(AF13:AF45)</f>
        <v>0</v>
      </c>
      <c r="AG46" s="81"/>
      <c r="AH46" s="81"/>
      <c r="AI46" s="81"/>
      <c r="AJ46" s="84">
        <f>SUM(AJ13:AJ45)</f>
        <v>0</v>
      </c>
      <c r="AK46" s="145">
        <f>SUM(AK13:AK45)</f>
        <v>0</v>
      </c>
      <c r="AL46" s="81"/>
      <c r="AM46" s="81"/>
      <c r="AN46" s="81"/>
      <c r="AO46" s="84">
        <f>SUM(AO13:AO45)</f>
        <v>0</v>
      </c>
      <c r="AP46" s="145">
        <f>SUM(AP13:AP45)</f>
        <v>0</v>
      </c>
      <c r="AQ46" s="81"/>
      <c r="AR46" s="81"/>
      <c r="AS46" s="81"/>
      <c r="AT46" s="84">
        <f>SUM(AT13:AT45)</f>
        <v>0</v>
      </c>
      <c r="AU46" s="145">
        <f>SUM(AU13:AU45)</f>
        <v>0</v>
      </c>
      <c r="AV46" s="81"/>
      <c r="AW46" s="81"/>
      <c r="AX46" s="81"/>
      <c r="AY46" s="84">
        <f>SUM(AY13:AY45)</f>
        <v>0</v>
      </c>
      <c r="AZ46" s="145">
        <f>SUM(AZ13:AZ45)</f>
        <v>0</v>
      </c>
      <c r="BA46" s="81"/>
      <c r="BB46" s="81"/>
      <c r="BC46" s="81"/>
      <c r="BD46" s="84">
        <f>SUM(BD13:BD45)</f>
        <v>0</v>
      </c>
      <c r="BE46" s="145">
        <f>SUM(BE13:BE45)</f>
        <v>0</v>
      </c>
      <c r="BF46" s="81"/>
      <c r="BG46" s="81"/>
      <c r="BH46" s="81"/>
      <c r="BI46" s="84">
        <f>SUM(BI13:BI45)</f>
        <v>0</v>
      </c>
      <c r="BJ46" s="145">
        <f>SUM(BJ13:BJ45)</f>
        <v>0</v>
      </c>
      <c r="BK46" s="81"/>
      <c r="BL46" s="81"/>
      <c r="BM46" s="81"/>
      <c r="BN46" s="84">
        <f>SUM(BN13:BN45)</f>
        <v>0</v>
      </c>
      <c r="BO46" s="145">
        <f>SUM(BO13:BO45)</f>
        <v>0</v>
      </c>
      <c r="BP46" s="81"/>
      <c r="BQ46" s="81"/>
    </row>
    <row r="48" spans="1:69" x14ac:dyDescent="0.15">
      <c r="A48" s="572" t="s">
        <v>481</v>
      </c>
      <c r="B48" s="572"/>
      <c r="C48" s="572"/>
      <c r="D48" s="572"/>
      <c r="E48" s="572"/>
      <c r="F48" s="572"/>
      <c r="G48" s="572"/>
      <c r="H48" s="572"/>
      <c r="I48" s="572"/>
      <c r="J48" s="572"/>
      <c r="K48" s="572"/>
    </row>
    <row r="49" spans="1:30" ht="49.5" x14ac:dyDescent="0.15">
      <c r="A49" s="573" t="s">
        <v>591</v>
      </c>
      <c r="B49" s="574"/>
      <c r="C49" s="574"/>
      <c r="D49" s="574"/>
      <c r="E49" s="574"/>
      <c r="F49" s="574"/>
      <c r="G49" s="574"/>
      <c r="H49" s="574"/>
      <c r="I49" s="574"/>
      <c r="J49" s="574"/>
      <c r="K49" s="574"/>
      <c r="L49" s="574"/>
      <c r="M49" s="574"/>
      <c r="N49" s="574"/>
      <c r="O49" s="575"/>
      <c r="P49" s="576" t="s">
        <v>589</v>
      </c>
      <c r="Q49" s="577"/>
      <c r="R49" s="577"/>
      <c r="S49" s="577"/>
      <c r="T49" s="577"/>
      <c r="U49" s="577"/>
      <c r="W49" s="578" t="s">
        <v>594</v>
      </c>
      <c r="X49" s="579"/>
      <c r="Y49" s="369" t="s">
        <v>596</v>
      </c>
      <c r="Z49" s="192" t="s">
        <v>596</v>
      </c>
      <c r="AC49" s="193"/>
      <c r="AD49" s="193"/>
    </row>
    <row r="50" spans="1:30" x14ac:dyDescent="0.15">
      <c r="A50" s="189" t="s">
        <v>469</v>
      </c>
      <c r="B50" s="190" t="str">
        <f>E3</f>
        <v>M02</v>
      </c>
      <c r="C50" s="190" t="str">
        <f>J3</f>
        <v>M03</v>
      </c>
      <c r="D50" s="189" t="str">
        <f>O3</f>
        <v>M03</v>
      </c>
      <c r="E50" s="189" t="str">
        <f>T3</f>
        <v>M03</v>
      </c>
      <c r="F50" s="189" t="str">
        <f>Y3</f>
        <v>M05</v>
      </c>
      <c r="G50" s="198" t="str">
        <f>AD3</f>
        <v>M05</v>
      </c>
      <c r="H50" s="198" t="str">
        <f>AI3</f>
        <v/>
      </c>
      <c r="I50" s="198" t="str">
        <f>AN3</f>
        <v/>
      </c>
      <c r="J50" s="198" t="str">
        <f>AS3</f>
        <v/>
      </c>
      <c r="K50" s="198" t="str">
        <f>AX3</f>
        <v/>
      </c>
      <c r="L50" s="198" t="str">
        <f>BC3</f>
        <v/>
      </c>
      <c r="M50" s="198" t="str">
        <f>BH3</f>
        <v/>
      </c>
      <c r="N50" s="198" t="str">
        <f>BM3</f>
        <v/>
      </c>
      <c r="O50" s="363" t="str">
        <f>P50</f>
        <v>M03</v>
      </c>
      <c r="P50" s="209" t="s">
        <v>1411</v>
      </c>
      <c r="Q50" s="209" t="s">
        <v>880</v>
      </c>
      <c r="R50" s="209" t="s">
        <v>910</v>
      </c>
      <c r="S50" s="209" t="s">
        <v>912</v>
      </c>
      <c r="T50" s="209" t="s">
        <v>1414</v>
      </c>
      <c r="U50" s="209"/>
      <c r="V50" s="87"/>
      <c r="W50" s="191" t="s">
        <v>450</v>
      </c>
      <c r="X50" s="232"/>
      <c r="Y50" s="232"/>
      <c r="Z50" s="232"/>
      <c r="AC50" s="194"/>
      <c r="AD50" s="194"/>
    </row>
    <row r="51" spans="1:30" x14ac:dyDescent="0.15">
      <c r="A51" s="31" t="s">
        <v>40</v>
      </c>
      <c r="B51" s="85" t="str">
        <f>E4</f>
        <v>02/10蒸镀批次</v>
      </c>
      <c r="C51" s="85" t="str">
        <f>J4</f>
        <v>02/20蒸镀批次</v>
      </c>
      <c r="D51" s="232" t="str">
        <f>O4</f>
        <v>03/05蒸镀批次</v>
      </c>
      <c r="E51" s="232" t="str">
        <f>T4</f>
        <v>03/16蒸镀批次</v>
      </c>
      <c r="F51" s="232" t="str">
        <f>Y4</f>
        <v>04/27蒸镀批次</v>
      </c>
      <c r="G51" s="199" t="str">
        <f>AD4</f>
        <v>05/08蒸镀批次</v>
      </c>
      <c r="H51" s="198" t="str">
        <f t="shared" ref="H51" si="52">AI4</f>
        <v/>
      </c>
      <c r="I51" s="198" t="str">
        <f>AN4</f>
        <v/>
      </c>
      <c r="J51" s="198" t="str">
        <f>AS4</f>
        <v/>
      </c>
      <c r="K51" s="198" t="str">
        <f>AX4</f>
        <v/>
      </c>
      <c r="L51" s="235" t="str">
        <f>BC4</f>
        <v/>
      </c>
      <c r="M51" s="235" t="str">
        <f t="shared" ref="M51" si="53">BH4</f>
        <v/>
      </c>
      <c r="N51" s="235" t="str">
        <f t="shared" ref="N51" si="54">BM4</f>
        <v/>
      </c>
      <c r="O51" s="364" t="str">
        <f>X51</f>
        <v>2/10批</v>
      </c>
      <c r="P51" s="210"/>
      <c r="Q51" s="85"/>
      <c r="R51" s="85"/>
      <c r="S51" s="85"/>
      <c r="T51" s="85"/>
      <c r="U51" s="85"/>
      <c r="W51" s="232" t="s">
        <v>451</v>
      </c>
      <c r="X51" s="232" t="s">
        <v>1481</v>
      </c>
      <c r="Y51" s="232" t="str">
        <f>X51</f>
        <v>2/10批</v>
      </c>
      <c r="Z51" s="232" t="str">
        <f>X51</f>
        <v>2/10批</v>
      </c>
      <c r="AC51" s="194"/>
      <c r="AD51" s="194"/>
    </row>
    <row r="52" spans="1:30" x14ac:dyDescent="0.15">
      <c r="A52" s="232" t="s">
        <v>470</v>
      </c>
      <c r="B52" s="232">
        <f>E6</f>
        <v>414</v>
      </c>
      <c r="C52" s="232">
        <f>J6</f>
        <v>418</v>
      </c>
      <c r="D52" s="232">
        <f>O6</f>
        <v>2200</v>
      </c>
      <c r="E52" s="232">
        <f>T6</f>
        <v>386</v>
      </c>
      <c r="F52" s="232">
        <f>Y6</f>
        <v>1680</v>
      </c>
      <c r="G52" s="199">
        <f>AD6</f>
        <v>2100</v>
      </c>
      <c r="H52" s="198">
        <f>AI6</f>
        <v>0</v>
      </c>
      <c r="I52" s="199">
        <f>AN6</f>
        <v>0</v>
      </c>
      <c r="J52" s="199">
        <f>AS6</f>
        <v>0</v>
      </c>
      <c r="K52" s="199">
        <f t="shared" ref="K52:L54" si="55">AX6</f>
        <v>0</v>
      </c>
      <c r="L52" s="199">
        <f t="shared" si="55"/>
        <v>0</v>
      </c>
      <c r="M52" s="451">
        <f>BH6</f>
        <v>0</v>
      </c>
      <c r="N52" s="451">
        <f>BM6</f>
        <v>0</v>
      </c>
      <c r="O52" s="364">
        <f>_xlfn.IFNA(VLOOKUP(A52,$W$52:$Y$86,2,0),"0%")/A2</f>
        <v>0</v>
      </c>
      <c r="P52" s="209">
        <f t="shared" ref="P52:R53" si="56">SUMIF($B$50:$O$50,P$50,$B52:$O52)</f>
        <v>3004</v>
      </c>
      <c r="Q52" s="86">
        <f t="shared" si="56"/>
        <v>0</v>
      </c>
      <c r="R52" s="86">
        <f t="shared" si="56"/>
        <v>3780</v>
      </c>
      <c r="S52" s="86">
        <f t="shared" ref="S52:T53" si="57">SUMIF($B$50:$O$50,S$50,$B52:$O52)</f>
        <v>0</v>
      </c>
      <c r="T52" s="86">
        <f t="shared" si="57"/>
        <v>0</v>
      </c>
      <c r="U52" s="86"/>
      <c r="W52" s="232" t="s">
        <v>470</v>
      </c>
      <c r="X52" s="232">
        <f>Z52-Y52</f>
        <v>0</v>
      </c>
      <c r="Y52" s="356"/>
      <c r="Z52" s="356"/>
      <c r="AC52" s="194"/>
      <c r="AD52" s="194"/>
    </row>
    <row r="53" spans="1:30" x14ac:dyDescent="0.15">
      <c r="A53" s="232" t="s">
        <v>472</v>
      </c>
      <c r="B53" s="232">
        <f>E7</f>
        <v>414</v>
      </c>
      <c r="C53" s="232">
        <f>J7</f>
        <v>418</v>
      </c>
      <c r="D53" s="232">
        <f>O7</f>
        <v>2200</v>
      </c>
      <c r="E53" s="232">
        <f>T7</f>
        <v>386</v>
      </c>
      <c r="F53" s="232">
        <f>Y7</f>
        <v>1680</v>
      </c>
      <c r="G53" s="199">
        <f>AD7</f>
        <v>2100</v>
      </c>
      <c r="H53" s="198">
        <f t="shared" ref="H53:H54" si="58">AI7</f>
        <v>0</v>
      </c>
      <c r="I53" s="199">
        <f>AN7</f>
        <v>0</v>
      </c>
      <c r="J53" s="199">
        <f>AS7</f>
        <v>0</v>
      </c>
      <c r="K53" s="199">
        <f t="shared" si="55"/>
        <v>0</v>
      </c>
      <c r="L53" s="199">
        <f t="shared" si="55"/>
        <v>0</v>
      </c>
      <c r="M53" s="451">
        <f t="shared" ref="M53:M54" si="59">BH7</f>
        <v>0</v>
      </c>
      <c r="N53" s="451">
        <f t="shared" ref="N53:N54" si="60">BM7</f>
        <v>0</v>
      </c>
      <c r="O53" s="364">
        <f>O52</f>
        <v>0</v>
      </c>
      <c r="P53" s="209">
        <f t="shared" si="56"/>
        <v>3004</v>
      </c>
      <c r="Q53" s="86">
        <f t="shared" si="56"/>
        <v>0</v>
      </c>
      <c r="R53" s="86">
        <f t="shared" si="56"/>
        <v>3780</v>
      </c>
      <c r="S53" s="86">
        <f t="shared" si="57"/>
        <v>0</v>
      </c>
      <c r="T53" s="86">
        <f t="shared" si="57"/>
        <v>0</v>
      </c>
      <c r="U53" s="86"/>
      <c r="W53" s="232" t="s">
        <v>472</v>
      </c>
      <c r="X53" s="232">
        <f>X52</f>
        <v>0</v>
      </c>
      <c r="Y53" s="232"/>
      <c r="Z53" s="232"/>
      <c r="AC53" s="194"/>
    </row>
    <row r="54" spans="1:30" x14ac:dyDescent="0.15">
      <c r="A54" s="232" t="s">
        <v>454</v>
      </c>
      <c r="B54" s="9">
        <f>E8</f>
        <v>1</v>
      </c>
      <c r="C54" s="9">
        <f>J8</f>
        <v>1</v>
      </c>
      <c r="D54" s="9">
        <f>O8</f>
        <v>1</v>
      </c>
      <c r="E54" s="9">
        <f>T8</f>
        <v>1</v>
      </c>
      <c r="F54" s="9">
        <f>Y8</f>
        <v>1</v>
      </c>
      <c r="G54" s="200">
        <f>AD8</f>
        <v>1</v>
      </c>
      <c r="H54" s="234">
        <f t="shared" si="58"/>
        <v>0</v>
      </c>
      <c r="I54" s="200">
        <f>AN8</f>
        <v>0</v>
      </c>
      <c r="J54" s="200">
        <f>AS8</f>
        <v>0</v>
      </c>
      <c r="K54" s="200">
        <f t="shared" si="55"/>
        <v>0</v>
      </c>
      <c r="L54" s="200">
        <f t="shared" si="55"/>
        <v>0</v>
      </c>
      <c r="M54" s="200">
        <f t="shared" si="59"/>
        <v>0</v>
      </c>
      <c r="N54" s="200">
        <f t="shared" si="60"/>
        <v>0</v>
      </c>
      <c r="O54" s="364" t="str">
        <f>_xlfn.IFNA(VLOOKUP(A54,$W$52:$Y$86,2,0),"0%")</f>
        <v>0%</v>
      </c>
      <c r="P54" s="211">
        <f>IFERROR(P53/P52,0)</f>
        <v>1</v>
      </c>
      <c r="Q54" s="88">
        <f>IFERROR(Q53/Q52,0)</f>
        <v>0</v>
      </c>
      <c r="R54" s="88">
        <f t="shared" ref="R54" si="61">IFERROR(R53/R52,0)</f>
        <v>1</v>
      </c>
      <c r="S54" s="88">
        <f t="shared" ref="S54:T54" si="62">IFERROR(S53/S52,0)</f>
        <v>0</v>
      </c>
      <c r="T54" s="88">
        <f t="shared" si="62"/>
        <v>0</v>
      </c>
      <c r="U54" s="88"/>
      <c r="W54" s="232" t="s">
        <v>59</v>
      </c>
      <c r="X54" s="9">
        <f>IF(Y54=0%,0%,(Z54*Z52-Y52*Y54)/X52)</f>
        <v>0</v>
      </c>
      <c r="Y54" s="357"/>
      <c r="Z54" s="9"/>
      <c r="AC54" s="359"/>
    </row>
    <row r="55" spans="1:30" ht="21" x14ac:dyDescent="0.15">
      <c r="A55" s="231" t="s">
        <v>59</v>
      </c>
      <c r="B55" s="215">
        <f t="shared" ref="B55:B91" si="63">H9</f>
        <v>0.95401372727272671</v>
      </c>
      <c r="C55" s="215">
        <f t="shared" ref="C55:C91" si="64">M9</f>
        <v>0.95401372727272671</v>
      </c>
      <c r="D55" s="215">
        <f t="shared" ref="D55:D91" si="65">R9</f>
        <v>0.95401372727272671</v>
      </c>
      <c r="E55" s="215">
        <f t="shared" ref="E55:E91" si="66">W9</f>
        <v>0.95401372727272671</v>
      </c>
      <c r="F55" s="215">
        <f t="shared" ref="F55:F91" si="67">AB9</f>
        <v>0.95401372727272671</v>
      </c>
      <c r="G55" s="216">
        <f t="shared" ref="G55:G91" si="68">AG9</f>
        <v>0.95401372727272671</v>
      </c>
      <c r="H55" s="216">
        <f>AL9</f>
        <v>0.95401372727272671</v>
      </c>
      <c r="I55" s="216">
        <f t="shared" ref="I55:I93" si="69">AQ9</f>
        <v>0.95401372727272671</v>
      </c>
      <c r="J55" s="216">
        <f t="shared" ref="J55:J93" si="70">AV9</f>
        <v>0.95401372727272671</v>
      </c>
      <c r="K55" s="216">
        <f t="shared" ref="K55:K93" si="71">BA9</f>
        <v>0.95401372727272671</v>
      </c>
      <c r="L55" s="216">
        <f t="shared" ref="L55:L93" si="72">BF9</f>
        <v>0.95401372727272671</v>
      </c>
      <c r="M55" s="216">
        <f>BK9</f>
        <v>0.95401372727272671</v>
      </c>
      <c r="N55" s="216">
        <f>BP9</f>
        <v>0.95401372727272671</v>
      </c>
      <c r="O55" s="366">
        <f>_xlfn.IFNA(VLOOKUP(A55,$W$52:$Y$86,2,0),"0%")</f>
        <v>0</v>
      </c>
      <c r="P55" s="212">
        <f t="shared" ref="P55:R86" si="73">IF(P$53=0,0%,SUMPRODUCT(($B$50:$O$50=P$50)*$B$53:$O$53*$B55:$O55)/P$53)</f>
        <v>0.95401372727272682</v>
      </c>
      <c r="Q55" s="96">
        <f t="shared" si="73"/>
        <v>0</v>
      </c>
      <c r="R55" s="96">
        <f t="shared" si="73"/>
        <v>0.95401372727272671</v>
      </c>
      <c r="S55" s="96">
        <f t="shared" ref="S55:T70" si="74">IF(S$53=0,0%,SUMPRODUCT(($B$50:$O$50=S$50)*$B$53:$O$53*$B55:$O55)/S$53)</f>
        <v>0</v>
      </c>
      <c r="T55" s="96">
        <f>IF(T$53=0,0%,SUMPRODUCT(($B$50:$O$50=T$50)*$B$53:$O$53*$B55:$O55)/T$53)</f>
        <v>0</v>
      </c>
      <c r="U55" s="96"/>
      <c r="W55" s="89"/>
      <c r="X55" s="89"/>
      <c r="AA55" s="154"/>
    </row>
    <row r="56" spans="1:30" ht="21" x14ac:dyDescent="0.15">
      <c r="A56" s="232" t="s">
        <v>33</v>
      </c>
      <c r="B56" s="8">
        <f t="shared" si="63"/>
        <v>0.95401372727272671</v>
      </c>
      <c r="C56" s="8">
        <f t="shared" si="64"/>
        <v>0.95401372727272671</v>
      </c>
      <c r="D56" s="8">
        <f t="shared" si="65"/>
        <v>0.95401372727272671</v>
      </c>
      <c r="E56" s="8">
        <f t="shared" si="66"/>
        <v>0.95401372727272671</v>
      </c>
      <c r="F56" s="8">
        <f t="shared" si="67"/>
        <v>0.95401372727272671</v>
      </c>
      <c r="G56" s="201">
        <f t="shared" si="68"/>
        <v>0.95401372727272671</v>
      </c>
      <c r="H56" s="201">
        <f t="shared" ref="H56:H93" si="75">AL10</f>
        <v>0.95401372727272671</v>
      </c>
      <c r="I56" s="201">
        <f t="shared" si="69"/>
        <v>0.95401372727272671</v>
      </c>
      <c r="J56" s="201">
        <f t="shared" si="70"/>
        <v>0.95401372727272671</v>
      </c>
      <c r="K56" s="201">
        <f t="shared" si="71"/>
        <v>0.95401372727272671</v>
      </c>
      <c r="L56" s="201">
        <f t="shared" si="72"/>
        <v>0.95401372727272671</v>
      </c>
      <c r="M56" s="201">
        <f>BK10</f>
        <v>0.95401372727272671</v>
      </c>
      <c r="N56" s="201">
        <f>BP10</f>
        <v>0.95401372727272671</v>
      </c>
      <c r="O56" s="366">
        <f>O55</f>
        <v>0</v>
      </c>
      <c r="P56" s="212">
        <f t="shared" si="73"/>
        <v>0.95401372727272682</v>
      </c>
      <c r="Q56" s="96">
        <f t="shared" si="73"/>
        <v>0</v>
      </c>
      <c r="R56" s="96">
        <f t="shared" si="73"/>
        <v>0.95401372727272671</v>
      </c>
      <c r="S56" s="96">
        <f t="shared" si="74"/>
        <v>0</v>
      </c>
      <c r="T56" s="96">
        <f t="shared" si="74"/>
        <v>0</v>
      </c>
      <c r="U56" s="96"/>
      <c r="AA56" s="154"/>
    </row>
    <row r="57" spans="1:30" x14ac:dyDescent="0.15">
      <c r="A57" s="39" t="s">
        <v>32</v>
      </c>
      <c r="B57" s="90">
        <f t="shared" si="63"/>
        <v>0.96188404306220099</v>
      </c>
      <c r="C57" s="90">
        <f t="shared" si="64"/>
        <v>0.96188404306220099</v>
      </c>
      <c r="D57" s="90">
        <f t="shared" si="65"/>
        <v>0.96188404306220099</v>
      </c>
      <c r="E57" s="90">
        <f t="shared" si="66"/>
        <v>0.96188404306220099</v>
      </c>
      <c r="F57" s="90">
        <f t="shared" si="67"/>
        <v>0.96188404306220099</v>
      </c>
      <c r="G57" s="202">
        <f t="shared" si="68"/>
        <v>0.96188404306220099</v>
      </c>
      <c r="H57" s="202">
        <f t="shared" si="75"/>
        <v>0.96188404306220099</v>
      </c>
      <c r="I57" s="202">
        <f t="shared" si="69"/>
        <v>0.96188404306220099</v>
      </c>
      <c r="J57" s="202">
        <f t="shared" si="70"/>
        <v>0.96188404306220099</v>
      </c>
      <c r="K57" s="202">
        <f t="shared" si="71"/>
        <v>0.96188404306220099</v>
      </c>
      <c r="L57" s="202">
        <f t="shared" si="72"/>
        <v>0.96188404306220099</v>
      </c>
      <c r="M57" s="202">
        <f t="shared" ref="M57:M93" si="76">BK11</f>
        <v>0.96188404306220099</v>
      </c>
      <c r="N57" s="202">
        <f t="shared" ref="N57:N93" si="77">BP11</f>
        <v>0.96188404306220099</v>
      </c>
      <c r="O57" s="366">
        <f>O58*99.9%</f>
        <v>0</v>
      </c>
      <c r="P57" s="223">
        <f t="shared" si="73"/>
        <v>0.96188404306220088</v>
      </c>
      <c r="Q57" s="224">
        <f t="shared" si="73"/>
        <v>0</v>
      </c>
      <c r="R57" s="224">
        <f t="shared" si="73"/>
        <v>0.96188404306220099</v>
      </c>
      <c r="S57" s="224">
        <f t="shared" si="74"/>
        <v>0</v>
      </c>
      <c r="T57" s="224">
        <f t="shared" si="74"/>
        <v>0</v>
      </c>
      <c r="U57" s="224"/>
      <c r="W57" s="97" t="s">
        <v>60</v>
      </c>
      <c r="X57" s="9">
        <f>IF(IF(Y57=0%,0%,(Z57*$Z$52-$Y$52*Y57)/$X$52)&gt;"100%","100%",IF(Y57=0%,0%,(Z57*$Z$52-$Y$52*Y57)/$X$52))</f>
        <v>0</v>
      </c>
      <c r="Y57" s="154"/>
      <c r="Z57" s="178"/>
      <c r="AA57" s="154"/>
    </row>
    <row r="58" spans="1:30" x14ac:dyDescent="0.35">
      <c r="A58" s="40" t="s">
        <v>60</v>
      </c>
      <c r="B58" s="91">
        <f t="shared" si="63"/>
        <v>0.96284688995215306</v>
      </c>
      <c r="C58" s="91">
        <f t="shared" si="64"/>
        <v>0.96284688995215306</v>
      </c>
      <c r="D58" s="91">
        <f t="shared" si="65"/>
        <v>0.96284688995215306</v>
      </c>
      <c r="E58" s="91">
        <f t="shared" si="66"/>
        <v>0.96284688995215306</v>
      </c>
      <c r="F58" s="91">
        <f t="shared" si="67"/>
        <v>0.96284688995215306</v>
      </c>
      <c r="G58" s="203">
        <f t="shared" si="68"/>
        <v>0.96284688995215306</v>
      </c>
      <c r="H58" s="203">
        <f t="shared" si="75"/>
        <v>0.96284688995215306</v>
      </c>
      <c r="I58" s="203">
        <f t="shared" si="69"/>
        <v>0.96284688995215306</v>
      </c>
      <c r="J58" s="203">
        <f t="shared" si="70"/>
        <v>0.96284688995215306</v>
      </c>
      <c r="K58" s="203">
        <f t="shared" si="71"/>
        <v>0.96284688995215306</v>
      </c>
      <c r="L58" s="203">
        <f t="shared" si="72"/>
        <v>0.96284688995215306</v>
      </c>
      <c r="M58" s="203">
        <f t="shared" si="76"/>
        <v>0.96284688995215306</v>
      </c>
      <c r="N58" s="203">
        <f t="shared" si="77"/>
        <v>0.96284688995215306</v>
      </c>
      <c r="O58" s="364">
        <f t="shared" ref="O58:O65" si="78">_xlfn.IFNA(VLOOKUP(A58,$W$52:$Y$86,2,0),"0%")</f>
        <v>0</v>
      </c>
      <c r="P58" s="223">
        <f t="shared" si="73"/>
        <v>0.96284688995215295</v>
      </c>
      <c r="Q58" s="224">
        <f t="shared" si="73"/>
        <v>0</v>
      </c>
      <c r="R58" s="224">
        <f t="shared" si="73"/>
        <v>0.96284688995215306</v>
      </c>
      <c r="S58" s="224">
        <f t="shared" si="74"/>
        <v>0</v>
      </c>
      <c r="T58" s="224">
        <f t="shared" si="74"/>
        <v>0</v>
      </c>
      <c r="U58" s="224"/>
      <c r="W58" s="97" t="s">
        <v>61</v>
      </c>
      <c r="X58" s="9">
        <f t="shared" ref="X58:X60" si="79">IF(IF(Y58=0%,0%,(Z58*$Z$52-$Y$52*Y58)/$X$52)&gt;"100%","100%",IF(Y58=0%,0%,(Z58*$Z$52-$Y$52*Y58)/$X$52))</f>
        <v>0</v>
      </c>
      <c r="Y58" s="154"/>
      <c r="Z58" s="178"/>
      <c r="AA58" s="154"/>
    </row>
    <row r="59" spans="1:30" x14ac:dyDescent="0.15">
      <c r="A59" s="42" t="s">
        <v>42</v>
      </c>
      <c r="B59" s="53">
        <f t="shared" si="63"/>
        <v>9.4198564593301441E-3</v>
      </c>
      <c r="C59" s="53">
        <f t="shared" si="64"/>
        <v>9.4198564593301441E-3</v>
      </c>
      <c r="D59" s="53">
        <f t="shared" si="65"/>
        <v>9.4198564593301441E-3</v>
      </c>
      <c r="E59" s="53">
        <f t="shared" si="66"/>
        <v>9.4198564593301441E-3</v>
      </c>
      <c r="F59" s="53">
        <f t="shared" si="67"/>
        <v>9.4198564593301441E-3</v>
      </c>
      <c r="G59" s="204">
        <f t="shared" si="68"/>
        <v>9.4198564593301441E-3</v>
      </c>
      <c r="H59" s="204">
        <f t="shared" si="75"/>
        <v>9.4198564593301441E-3</v>
      </c>
      <c r="I59" s="204">
        <f t="shared" si="69"/>
        <v>9.4198564593301441E-3</v>
      </c>
      <c r="J59" s="204">
        <f t="shared" si="70"/>
        <v>9.4198564593301441E-3</v>
      </c>
      <c r="K59" s="204">
        <f t="shared" si="71"/>
        <v>9.4198564593301441E-3</v>
      </c>
      <c r="L59" s="204">
        <f t="shared" si="72"/>
        <v>9.4198564593301441E-3</v>
      </c>
      <c r="M59" s="204">
        <f t="shared" si="76"/>
        <v>9.4198564593301441E-3</v>
      </c>
      <c r="N59" s="204">
        <f t="shared" si="77"/>
        <v>9.4198564593301441E-3</v>
      </c>
      <c r="O59" s="364" t="str">
        <f t="shared" si="78"/>
        <v>0%</v>
      </c>
      <c r="P59" s="213">
        <f t="shared" si="73"/>
        <v>9.4198564593301459E-3</v>
      </c>
      <c r="Q59" s="92">
        <f t="shared" si="73"/>
        <v>0</v>
      </c>
      <c r="R59" s="92">
        <f t="shared" si="73"/>
        <v>9.4198564593301441E-3</v>
      </c>
      <c r="S59" s="92">
        <f t="shared" si="74"/>
        <v>0</v>
      </c>
      <c r="T59" s="92">
        <f t="shared" si="74"/>
        <v>0</v>
      </c>
      <c r="U59" s="92"/>
      <c r="W59" s="97" t="s">
        <v>62</v>
      </c>
      <c r="X59" s="9">
        <f>IF(IF(Y59=0%,0%,(Z59*$Z$52-$Y$52*Y59)/$X$52)&gt;100%,"100%",IF(Y59=0%,0%,(Z59*$Z$52-$Y$52*Y59)/$X$52))</f>
        <v>0</v>
      </c>
      <c r="Y59" s="154"/>
      <c r="Z59" s="178"/>
      <c r="AA59" s="154"/>
    </row>
    <row r="60" spans="1:30" x14ac:dyDescent="0.15">
      <c r="A60" s="42" t="s">
        <v>43</v>
      </c>
      <c r="B60" s="53">
        <f t="shared" si="63"/>
        <v>1.4563397129186603E-2</v>
      </c>
      <c r="C60" s="53">
        <f t="shared" si="64"/>
        <v>1.4563397129186603E-2</v>
      </c>
      <c r="D60" s="53">
        <f t="shared" si="65"/>
        <v>1.4563397129186603E-2</v>
      </c>
      <c r="E60" s="53">
        <f t="shared" si="66"/>
        <v>1.4563397129186603E-2</v>
      </c>
      <c r="F60" s="53">
        <f t="shared" si="67"/>
        <v>1.4563397129186603E-2</v>
      </c>
      <c r="G60" s="204">
        <f t="shared" si="68"/>
        <v>1.4563397129186603E-2</v>
      </c>
      <c r="H60" s="204">
        <f t="shared" si="75"/>
        <v>1.4563397129186603E-2</v>
      </c>
      <c r="I60" s="204">
        <f t="shared" si="69"/>
        <v>1.4563397129186603E-2</v>
      </c>
      <c r="J60" s="204">
        <f t="shared" si="70"/>
        <v>1.4563397129186603E-2</v>
      </c>
      <c r="K60" s="204">
        <f t="shared" si="71"/>
        <v>1.4563397129186603E-2</v>
      </c>
      <c r="L60" s="204">
        <f t="shared" si="72"/>
        <v>1.4563397129186603E-2</v>
      </c>
      <c r="M60" s="204">
        <f t="shared" si="76"/>
        <v>1.4563397129186603E-2</v>
      </c>
      <c r="N60" s="204">
        <f t="shared" si="77"/>
        <v>1.4563397129186603E-2</v>
      </c>
      <c r="O60" s="364" t="str">
        <f t="shared" si="78"/>
        <v>0%</v>
      </c>
      <c r="P60" s="213">
        <f t="shared" si="73"/>
        <v>1.4563397129186603E-2</v>
      </c>
      <c r="Q60" s="92">
        <f t="shared" si="73"/>
        <v>0</v>
      </c>
      <c r="R60" s="92">
        <f t="shared" si="73"/>
        <v>1.4563397129186603E-2</v>
      </c>
      <c r="S60" s="92">
        <f t="shared" si="74"/>
        <v>0</v>
      </c>
      <c r="T60" s="92">
        <f t="shared" si="74"/>
        <v>0</v>
      </c>
      <c r="U60" s="92"/>
      <c r="W60" s="97" t="s">
        <v>63</v>
      </c>
      <c r="X60" s="9">
        <f t="shared" si="79"/>
        <v>0</v>
      </c>
      <c r="Y60" s="154"/>
      <c r="Z60" s="178"/>
      <c r="AA60" s="154"/>
    </row>
    <row r="61" spans="1:30" x14ac:dyDescent="0.15">
      <c r="A61" s="42" t="s">
        <v>44</v>
      </c>
      <c r="B61" s="53">
        <f t="shared" si="63"/>
        <v>4.904306220095694E-3</v>
      </c>
      <c r="C61" s="53">
        <f t="shared" si="64"/>
        <v>4.904306220095694E-3</v>
      </c>
      <c r="D61" s="53">
        <f t="shared" si="65"/>
        <v>4.904306220095694E-3</v>
      </c>
      <c r="E61" s="53">
        <f t="shared" si="66"/>
        <v>4.904306220095694E-3</v>
      </c>
      <c r="F61" s="53">
        <f t="shared" si="67"/>
        <v>4.904306220095694E-3</v>
      </c>
      <c r="G61" s="204">
        <f t="shared" si="68"/>
        <v>4.904306220095694E-3</v>
      </c>
      <c r="H61" s="204">
        <f t="shared" si="75"/>
        <v>4.904306220095694E-3</v>
      </c>
      <c r="I61" s="204">
        <f t="shared" si="69"/>
        <v>4.904306220095694E-3</v>
      </c>
      <c r="J61" s="204">
        <f t="shared" si="70"/>
        <v>4.904306220095694E-3</v>
      </c>
      <c r="K61" s="204">
        <f t="shared" si="71"/>
        <v>4.904306220095694E-3</v>
      </c>
      <c r="L61" s="204">
        <f t="shared" si="72"/>
        <v>4.904306220095694E-3</v>
      </c>
      <c r="M61" s="204">
        <f t="shared" si="76"/>
        <v>4.904306220095694E-3</v>
      </c>
      <c r="N61" s="204">
        <f t="shared" si="77"/>
        <v>4.904306220095694E-3</v>
      </c>
      <c r="O61" s="364" t="str">
        <f t="shared" si="78"/>
        <v>0%</v>
      </c>
      <c r="P61" s="213">
        <f t="shared" si="73"/>
        <v>4.9043062200956949E-3</v>
      </c>
      <c r="Q61" s="92">
        <f t="shared" si="73"/>
        <v>0</v>
      </c>
      <c r="R61" s="92">
        <f t="shared" si="73"/>
        <v>4.904306220095694E-3</v>
      </c>
      <c r="S61" s="92">
        <f t="shared" si="74"/>
        <v>0</v>
      </c>
      <c r="T61" s="92">
        <f t="shared" si="74"/>
        <v>0</v>
      </c>
      <c r="U61" s="92"/>
      <c r="X61" s="9"/>
      <c r="Y61" s="154"/>
      <c r="Z61" s="154"/>
      <c r="AA61" s="154"/>
    </row>
    <row r="62" spans="1:30" x14ac:dyDescent="0.15">
      <c r="A62" s="53" t="s">
        <v>45</v>
      </c>
      <c r="B62" s="53">
        <f t="shared" si="63"/>
        <v>6.0107655502392348E-3</v>
      </c>
      <c r="C62" s="53">
        <f t="shared" si="64"/>
        <v>6.0107655502392348E-3</v>
      </c>
      <c r="D62" s="53">
        <f t="shared" si="65"/>
        <v>6.0107655502392348E-3</v>
      </c>
      <c r="E62" s="53">
        <f t="shared" si="66"/>
        <v>6.0107655502392348E-3</v>
      </c>
      <c r="F62" s="53">
        <f t="shared" si="67"/>
        <v>6.0107655502392348E-3</v>
      </c>
      <c r="G62" s="204">
        <f t="shared" si="68"/>
        <v>6.0107655502392348E-3</v>
      </c>
      <c r="H62" s="204">
        <f t="shared" si="75"/>
        <v>6.0107655502392348E-3</v>
      </c>
      <c r="I62" s="204">
        <f t="shared" si="69"/>
        <v>6.0107655502392348E-3</v>
      </c>
      <c r="J62" s="204">
        <f t="shared" si="70"/>
        <v>6.0107655502392348E-3</v>
      </c>
      <c r="K62" s="204">
        <f t="shared" si="71"/>
        <v>6.0107655502392348E-3</v>
      </c>
      <c r="L62" s="204">
        <f t="shared" si="72"/>
        <v>6.0107655502392348E-3</v>
      </c>
      <c r="M62" s="204">
        <f t="shared" si="76"/>
        <v>6.0107655502392348E-3</v>
      </c>
      <c r="N62" s="204">
        <f t="shared" si="77"/>
        <v>6.0107655502392348E-3</v>
      </c>
      <c r="O62" s="364" t="str">
        <f t="shared" si="78"/>
        <v>0%</v>
      </c>
      <c r="P62" s="213">
        <f t="shared" si="73"/>
        <v>6.0107655502392356E-3</v>
      </c>
      <c r="Q62" s="92">
        <f t="shared" si="73"/>
        <v>0</v>
      </c>
      <c r="R62" s="92">
        <f t="shared" si="73"/>
        <v>6.0107655502392348E-3</v>
      </c>
      <c r="S62" s="92">
        <f t="shared" si="74"/>
        <v>0</v>
      </c>
      <c r="T62" s="92">
        <f t="shared" si="74"/>
        <v>0</v>
      </c>
      <c r="U62" s="92"/>
      <c r="X62" s="9"/>
      <c r="Y62" s="154"/>
      <c r="Z62" s="154"/>
      <c r="AA62" s="154"/>
    </row>
    <row r="63" spans="1:30" x14ac:dyDescent="0.15">
      <c r="A63" s="42" t="s">
        <v>46</v>
      </c>
      <c r="B63" s="53">
        <f t="shared" si="63"/>
        <v>1.5251196172248803E-3</v>
      </c>
      <c r="C63" s="53">
        <f t="shared" si="64"/>
        <v>1.5251196172248803E-3</v>
      </c>
      <c r="D63" s="53">
        <f t="shared" si="65"/>
        <v>1.5251196172248803E-3</v>
      </c>
      <c r="E63" s="53">
        <f t="shared" si="66"/>
        <v>1.5251196172248803E-3</v>
      </c>
      <c r="F63" s="53">
        <f t="shared" si="67"/>
        <v>1.5251196172248803E-3</v>
      </c>
      <c r="G63" s="204">
        <f t="shared" si="68"/>
        <v>1.5251196172248803E-3</v>
      </c>
      <c r="H63" s="204">
        <f t="shared" si="75"/>
        <v>1.5251196172248803E-3</v>
      </c>
      <c r="I63" s="204">
        <f t="shared" si="69"/>
        <v>1.5251196172248803E-3</v>
      </c>
      <c r="J63" s="204">
        <f t="shared" si="70"/>
        <v>1.5251196172248803E-3</v>
      </c>
      <c r="K63" s="204">
        <f t="shared" si="71"/>
        <v>1.5251196172248803E-3</v>
      </c>
      <c r="L63" s="204">
        <f t="shared" si="72"/>
        <v>1.5251196172248803E-3</v>
      </c>
      <c r="M63" s="204">
        <f t="shared" si="76"/>
        <v>1.5251196172248803E-3</v>
      </c>
      <c r="N63" s="204">
        <f t="shared" si="77"/>
        <v>1.5251196172248803E-3</v>
      </c>
      <c r="O63" s="364" t="str">
        <f t="shared" si="78"/>
        <v>0%</v>
      </c>
      <c r="P63" s="213">
        <f t="shared" si="73"/>
        <v>1.5251196172248801E-3</v>
      </c>
      <c r="Q63" s="92">
        <f t="shared" si="73"/>
        <v>0</v>
      </c>
      <c r="R63" s="92">
        <f t="shared" si="73"/>
        <v>1.5251196172248805E-3</v>
      </c>
      <c r="S63" s="92">
        <f t="shared" si="74"/>
        <v>0</v>
      </c>
      <c r="T63" s="92">
        <f t="shared" si="74"/>
        <v>0</v>
      </c>
      <c r="U63" s="92"/>
      <c r="X63" s="9"/>
      <c r="Y63" s="154"/>
      <c r="Z63" s="154"/>
      <c r="AA63" s="154"/>
    </row>
    <row r="64" spans="1:30" x14ac:dyDescent="0.15">
      <c r="A64" s="42" t="s">
        <v>47</v>
      </c>
      <c r="B64" s="53">
        <f t="shared" si="63"/>
        <v>7.296650717703349E-4</v>
      </c>
      <c r="C64" s="53">
        <f t="shared" si="64"/>
        <v>7.296650717703349E-4</v>
      </c>
      <c r="D64" s="53">
        <f t="shared" si="65"/>
        <v>7.296650717703349E-4</v>
      </c>
      <c r="E64" s="53">
        <f t="shared" si="66"/>
        <v>7.296650717703349E-4</v>
      </c>
      <c r="F64" s="53">
        <f t="shared" si="67"/>
        <v>7.296650717703349E-4</v>
      </c>
      <c r="G64" s="204">
        <f t="shared" si="68"/>
        <v>7.296650717703349E-4</v>
      </c>
      <c r="H64" s="204">
        <f t="shared" si="75"/>
        <v>7.296650717703349E-4</v>
      </c>
      <c r="I64" s="204">
        <f t="shared" si="69"/>
        <v>7.296650717703349E-4</v>
      </c>
      <c r="J64" s="204">
        <f t="shared" si="70"/>
        <v>7.296650717703349E-4</v>
      </c>
      <c r="K64" s="204">
        <f t="shared" si="71"/>
        <v>7.296650717703349E-4</v>
      </c>
      <c r="L64" s="204">
        <f t="shared" si="72"/>
        <v>7.296650717703349E-4</v>
      </c>
      <c r="M64" s="204">
        <f t="shared" si="76"/>
        <v>7.296650717703349E-4</v>
      </c>
      <c r="N64" s="204">
        <f t="shared" si="77"/>
        <v>7.296650717703349E-4</v>
      </c>
      <c r="O64" s="364" t="str">
        <f t="shared" si="78"/>
        <v>0%</v>
      </c>
      <c r="P64" s="213">
        <f t="shared" si="73"/>
        <v>7.296650717703349E-4</v>
      </c>
      <c r="Q64" s="92">
        <f t="shared" si="73"/>
        <v>0</v>
      </c>
      <c r="R64" s="92">
        <f t="shared" si="73"/>
        <v>7.296650717703349E-4</v>
      </c>
      <c r="S64" s="92">
        <f t="shared" si="74"/>
        <v>0</v>
      </c>
      <c r="T64" s="92">
        <f t="shared" si="74"/>
        <v>0</v>
      </c>
      <c r="U64" s="92"/>
      <c r="X64" s="9"/>
      <c r="Y64" s="154"/>
      <c r="Z64" s="154"/>
      <c r="AA64" s="154"/>
    </row>
    <row r="65" spans="1:27" x14ac:dyDescent="0.15">
      <c r="A65" s="61" t="s">
        <v>31</v>
      </c>
      <c r="B65" s="61">
        <f t="shared" si="63"/>
        <v>0</v>
      </c>
      <c r="C65" s="61">
        <f t="shared" si="64"/>
        <v>0</v>
      </c>
      <c r="D65" s="61">
        <f t="shared" si="65"/>
        <v>0</v>
      </c>
      <c r="E65" s="61">
        <f t="shared" si="66"/>
        <v>0</v>
      </c>
      <c r="F65" s="61">
        <f t="shared" si="67"/>
        <v>0</v>
      </c>
      <c r="G65" s="205">
        <f t="shared" si="68"/>
        <v>0</v>
      </c>
      <c r="H65" s="205">
        <f t="shared" si="75"/>
        <v>0</v>
      </c>
      <c r="I65" s="205">
        <f t="shared" si="69"/>
        <v>0</v>
      </c>
      <c r="J65" s="205">
        <f t="shared" si="70"/>
        <v>0</v>
      </c>
      <c r="K65" s="205">
        <f t="shared" si="71"/>
        <v>0</v>
      </c>
      <c r="L65" s="205">
        <f t="shared" si="72"/>
        <v>0</v>
      </c>
      <c r="M65" s="205">
        <f t="shared" si="76"/>
        <v>0</v>
      </c>
      <c r="N65" s="205">
        <f t="shared" si="77"/>
        <v>0</v>
      </c>
      <c r="O65" s="364" t="str">
        <f t="shared" si="78"/>
        <v>0%</v>
      </c>
      <c r="P65" s="213">
        <f t="shared" si="73"/>
        <v>0</v>
      </c>
      <c r="Q65" s="92">
        <f t="shared" si="73"/>
        <v>0</v>
      </c>
      <c r="R65" s="92">
        <f t="shared" si="73"/>
        <v>0</v>
      </c>
      <c r="S65" s="92">
        <f t="shared" si="74"/>
        <v>0</v>
      </c>
      <c r="T65" s="92">
        <f t="shared" si="74"/>
        <v>0</v>
      </c>
      <c r="U65" s="92"/>
      <c r="X65" s="9"/>
      <c r="Y65" s="154"/>
      <c r="Z65" s="154"/>
      <c r="AA65" s="154"/>
    </row>
    <row r="66" spans="1:27" x14ac:dyDescent="0.15">
      <c r="A66" s="65" t="s">
        <v>30</v>
      </c>
      <c r="B66" s="90">
        <f t="shared" si="63"/>
        <v>0.99478770933014371</v>
      </c>
      <c r="C66" s="90">
        <f t="shared" si="64"/>
        <v>0.99478770933014371</v>
      </c>
      <c r="D66" s="90">
        <f t="shared" si="65"/>
        <v>0.99478770933014371</v>
      </c>
      <c r="E66" s="90">
        <f t="shared" si="66"/>
        <v>0.99478770933014371</v>
      </c>
      <c r="F66" s="90">
        <f t="shared" si="67"/>
        <v>0.99478770933014371</v>
      </c>
      <c r="G66" s="202">
        <f t="shared" si="68"/>
        <v>0.99478770933014371</v>
      </c>
      <c r="H66" s="202">
        <f t="shared" si="75"/>
        <v>0.99478770933014371</v>
      </c>
      <c r="I66" s="202">
        <f t="shared" si="69"/>
        <v>0.99478770933014371</v>
      </c>
      <c r="J66" s="202">
        <f t="shared" si="70"/>
        <v>0.99478770933014371</v>
      </c>
      <c r="K66" s="202">
        <f t="shared" si="71"/>
        <v>0.99478770933014371</v>
      </c>
      <c r="L66" s="202">
        <f t="shared" si="72"/>
        <v>0.99478770933014371</v>
      </c>
      <c r="M66" s="202">
        <f t="shared" si="76"/>
        <v>0.99478770933014371</v>
      </c>
      <c r="N66" s="202">
        <f t="shared" si="77"/>
        <v>0.99478770933014371</v>
      </c>
      <c r="O66" s="366">
        <f>O67*99.9%</f>
        <v>0</v>
      </c>
      <c r="P66" s="225">
        <f t="shared" si="73"/>
        <v>0.99478770933014371</v>
      </c>
      <c r="Q66" s="226">
        <f t="shared" si="73"/>
        <v>0</v>
      </c>
      <c r="R66" s="226">
        <f t="shared" si="73"/>
        <v>0.99478770933014371</v>
      </c>
      <c r="S66" s="226">
        <f t="shared" si="74"/>
        <v>0</v>
      </c>
      <c r="T66" s="226">
        <f t="shared" si="74"/>
        <v>0</v>
      </c>
      <c r="U66" s="226"/>
      <c r="X66" s="9"/>
      <c r="Y66" s="154"/>
      <c r="Z66" s="154"/>
      <c r="AA66" s="154"/>
    </row>
    <row r="67" spans="1:27" x14ac:dyDescent="0.35">
      <c r="A67" s="40" t="s">
        <v>456</v>
      </c>
      <c r="B67" s="91">
        <f t="shared" si="63"/>
        <v>0.99578349282296652</v>
      </c>
      <c r="C67" s="91">
        <f t="shared" si="64"/>
        <v>0.99578349282296652</v>
      </c>
      <c r="D67" s="91">
        <f t="shared" si="65"/>
        <v>0.99578349282296652</v>
      </c>
      <c r="E67" s="91">
        <f t="shared" si="66"/>
        <v>0.99578349282296652</v>
      </c>
      <c r="F67" s="91">
        <f t="shared" si="67"/>
        <v>0.99578349282296652</v>
      </c>
      <c r="G67" s="203">
        <f t="shared" si="68"/>
        <v>0.99578349282296652</v>
      </c>
      <c r="H67" s="203">
        <f t="shared" si="75"/>
        <v>0.99578349282296652</v>
      </c>
      <c r="I67" s="203">
        <f t="shared" si="69"/>
        <v>0.99578349282296652</v>
      </c>
      <c r="J67" s="203">
        <f t="shared" si="70"/>
        <v>0.99578349282296652</v>
      </c>
      <c r="K67" s="203">
        <f t="shared" si="71"/>
        <v>0.99578349282296652</v>
      </c>
      <c r="L67" s="203">
        <f t="shared" si="72"/>
        <v>0.99578349282296652</v>
      </c>
      <c r="M67" s="203">
        <f t="shared" si="76"/>
        <v>0.99578349282296652</v>
      </c>
      <c r="N67" s="203">
        <f t="shared" si="77"/>
        <v>0.99578349282296652</v>
      </c>
      <c r="O67" s="366">
        <f t="shared" ref="O67:O74" si="80">_xlfn.IFNA(VLOOKUP(A67,$W$52:$Y$86,2,0),"0%")</f>
        <v>0</v>
      </c>
      <c r="P67" s="225">
        <f t="shared" si="73"/>
        <v>0.99578349282296663</v>
      </c>
      <c r="Q67" s="226">
        <f t="shared" si="73"/>
        <v>0</v>
      </c>
      <c r="R67" s="226">
        <f t="shared" si="73"/>
        <v>0.99578349282296663</v>
      </c>
      <c r="S67" s="226">
        <f t="shared" si="74"/>
        <v>0</v>
      </c>
      <c r="T67" s="226">
        <f t="shared" si="74"/>
        <v>0</v>
      </c>
      <c r="U67" s="226"/>
      <c r="X67" s="9"/>
      <c r="Y67" s="154"/>
      <c r="Z67" s="154"/>
      <c r="AA67" s="154"/>
    </row>
    <row r="68" spans="1:27" x14ac:dyDescent="0.15">
      <c r="A68" s="42" t="s">
        <v>48</v>
      </c>
      <c r="B68" s="53">
        <f t="shared" si="63"/>
        <v>1.7344497607655503E-3</v>
      </c>
      <c r="C68" s="53">
        <f t="shared" si="64"/>
        <v>1.7344497607655503E-3</v>
      </c>
      <c r="D68" s="53">
        <f t="shared" si="65"/>
        <v>1.7344497607655503E-3</v>
      </c>
      <c r="E68" s="53">
        <f t="shared" si="66"/>
        <v>1.7344497607655503E-3</v>
      </c>
      <c r="F68" s="53">
        <f t="shared" si="67"/>
        <v>1.7344497607655503E-3</v>
      </c>
      <c r="G68" s="204">
        <f t="shared" si="68"/>
        <v>1.7344497607655503E-3</v>
      </c>
      <c r="H68" s="204">
        <f t="shared" si="75"/>
        <v>1.7344497607655503E-3</v>
      </c>
      <c r="I68" s="204">
        <f t="shared" si="69"/>
        <v>1.7344497607655503E-3</v>
      </c>
      <c r="J68" s="204">
        <f t="shared" si="70"/>
        <v>1.7344497607655503E-3</v>
      </c>
      <c r="K68" s="204">
        <f t="shared" si="71"/>
        <v>1.7344497607655503E-3</v>
      </c>
      <c r="L68" s="204">
        <f t="shared" si="72"/>
        <v>1.7344497607655503E-3</v>
      </c>
      <c r="M68" s="204">
        <f t="shared" si="76"/>
        <v>1.7344497607655503E-3</v>
      </c>
      <c r="N68" s="204">
        <f t="shared" si="77"/>
        <v>1.7344497607655503E-3</v>
      </c>
      <c r="O68" s="364" t="str">
        <f t="shared" si="80"/>
        <v>0%</v>
      </c>
      <c r="P68" s="213">
        <f t="shared" si="73"/>
        <v>1.7344497607655503E-3</v>
      </c>
      <c r="Q68" s="92">
        <f t="shared" si="73"/>
        <v>0</v>
      </c>
      <c r="R68" s="92">
        <f t="shared" si="73"/>
        <v>1.7344497607655503E-3</v>
      </c>
      <c r="S68" s="92">
        <f t="shared" si="74"/>
        <v>0</v>
      </c>
      <c r="T68" s="92">
        <f t="shared" si="74"/>
        <v>0</v>
      </c>
      <c r="U68" s="92"/>
      <c r="X68" s="9"/>
      <c r="Y68" s="154"/>
      <c r="Z68" s="154"/>
      <c r="AA68" s="154"/>
    </row>
    <row r="69" spans="1:27" x14ac:dyDescent="0.15">
      <c r="A69" s="42" t="s">
        <v>49</v>
      </c>
      <c r="B69" s="53">
        <f t="shared" si="63"/>
        <v>1.7045454545454545E-3</v>
      </c>
      <c r="C69" s="53">
        <f t="shared" si="64"/>
        <v>1.7045454545454545E-3</v>
      </c>
      <c r="D69" s="53">
        <f t="shared" si="65"/>
        <v>1.7045454545454545E-3</v>
      </c>
      <c r="E69" s="53">
        <f t="shared" si="66"/>
        <v>1.7045454545454545E-3</v>
      </c>
      <c r="F69" s="53">
        <f t="shared" si="67"/>
        <v>1.7045454545454545E-3</v>
      </c>
      <c r="G69" s="204">
        <f t="shared" si="68"/>
        <v>1.7045454545454545E-3</v>
      </c>
      <c r="H69" s="204">
        <f t="shared" si="75"/>
        <v>1.7045454545454545E-3</v>
      </c>
      <c r="I69" s="204">
        <f t="shared" si="69"/>
        <v>1.7045454545454545E-3</v>
      </c>
      <c r="J69" s="204">
        <f t="shared" si="70"/>
        <v>1.7045454545454545E-3</v>
      </c>
      <c r="K69" s="204">
        <f t="shared" si="71"/>
        <v>1.7045454545454545E-3</v>
      </c>
      <c r="L69" s="204">
        <f t="shared" si="72"/>
        <v>1.7045454545454545E-3</v>
      </c>
      <c r="M69" s="204">
        <f t="shared" si="76"/>
        <v>1.7045454545454545E-3</v>
      </c>
      <c r="N69" s="204">
        <f t="shared" si="77"/>
        <v>1.7045454545454545E-3</v>
      </c>
      <c r="O69" s="364" t="str">
        <f t="shared" si="80"/>
        <v>0%</v>
      </c>
      <c r="P69" s="213">
        <f t="shared" si="73"/>
        <v>1.7045454545454547E-3</v>
      </c>
      <c r="Q69" s="92">
        <f t="shared" si="73"/>
        <v>0</v>
      </c>
      <c r="R69" s="92">
        <f t="shared" si="73"/>
        <v>1.7045454545454547E-3</v>
      </c>
      <c r="S69" s="92">
        <f t="shared" si="74"/>
        <v>0</v>
      </c>
      <c r="T69" s="92">
        <f t="shared" si="74"/>
        <v>0</v>
      </c>
      <c r="U69" s="92"/>
      <c r="X69" s="9"/>
      <c r="Y69" s="154"/>
      <c r="Z69" s="154"/>
      <c r="AA69" s="154"/>
    </row>
    <row r="70" spans="1:27" x14ac:dyDescent="0.15">
      <c r="A70" s="42" t="s">
        <v>50</v>
      </c>
      <c r="B70" s="53">
        <f t="shared" si="63"/>
        <v>0</v>
      </c>
      <c r="C70" s="53">
        <f t="shared" si="64"/>
        <v>0</v>
      </c>
      <c r="D70" s="53">
        <f t="shared" si="65"/>
        <v>0</v>
      </c>
      <c r="E70" s="53">
        <f t="shared" si="66"/>
        <v>0</v>
      </c>
      <c r="F70" s="53">
        <f t="shared" si="67"/>
        <v>0</v>
      </c>
      <c r="G70" s="204">
        <f t="shared" si="68"/>
        <v>0</v>
      </c>
      <c r="H70" s="204">
        <f t="shared" si="75"/>
        <v>0</v>
      </c>
      <c r="I70" s="204">
        <f t="shared" si="69"/>
        <v>0</v>
      </c>
      <c r="J70" s="204">
        <f t="shared" si="70"/>
        <v>0</v>
      </c>
      <c r="K70" s="204">
        <f t="shared" si="71"/>
        <v>0</v>
      </c>
      <c r="L70" s="204">
        <f t="shared" si="72"/>
        <v>0</v>
      </c>
      <c r="M70" s="204">
        <f t="shared" si="76"/>
        <v>0</v>
      </c>
      <c r="N70" s="204">
        <f t="shared" si="77"/>
        <v>0</v>
      </c>
      <c r="O70" s="364" t="str">
        <f t="shared" si="80"/>
        <v>0%</v>
      </c>
      <c r="P70" s="213">
        <f t="shared" si="73"/>
        <v>0</v>
      </c>
      <c r="Q70" s="92">
        <f t="shared" si="73"/>
        <v>0</v>
      </c>
      <c r="R70" s="92">
        <f t="shared" si="73"/>
        <v>0</v>
      </c>
      <c r="S70" s="92">
        <f t="shared" si="74"/>
        <v>0</v>
      </c>
      <c r="T70" s="92">
        <f t="shared" si="74"/>
        <v>0</v>
      </c>
      <c r="U70" s="92"/>
      <c r="X70" s="9"/>
      <c r="Y70" s="154"/>
      <c r="Z70" s="154"/>
      <c r="AA70" s="154"/>
    </row>
    <row r="71" spans="1:27" x14ac:dyDescent="0.15">
      <c r="A71" s="42" t="s">
        <v>51</v>
      </c>
      <c r="B71" s="53">
        <f t="shared" si="63"/>
        <v>7.7751196172248804E-4</v>
      </c>
      <c r="C71" s="53">
        <f t="shared" si="64"/>
        <v>7.7751196172248804E-4</v>
      </c>
      <c r="D71" s="53">
        <f t="shared" si="65"/>
        <v>7.7751196172248804E-4</v>
      </c>
      <c r="E71" s="53">
        <f t="shared" si="66"/>
        <v>7.7751196172248804E-4</v>
      </c>
      <c r="F71" s="53">
        <f t="shared" si="67"/>
        <v>7.7751196172248804E-4</v>
      </c>
      <c r="G71" s="204">
        <f t="shared" si="68"/>
        <v>7.7751196172248804E-4</v>
      </c>
      <c r="H71" s="204">
        <f t="shared" si="75"/>
        <v>7.7751196172248804E-4</v>
      </c>
      <c r="I71" s="204">
        <f t="shared" si="69"/>
        <v>7.7751196172248804E-4</v>
      </c>
      <c r="J71" s="204">
        <f t="shared" si="70"/>
        <v>7.7751196172248804E-4</v>
      </c>
      <c r="K71" s="204">
        <f t="shared" si="71"/>
        <v>7.7751196172248804E-4</v>
      </c>
      <c r="L71" s="204">
        <f t="shared" si="72"/>
        <v>7.7751196172248804E-4</v>
      </c>
      <c r="M71" s="204">
        <f t="shared" si="76"/>
        <v>7.7751196172248804E-4</v>
      </c>
      <c r="N71" s="204">
        <f t="shared" si="77"/>
        <v>7.7751196172248804E-4</v>
      </c>
      <c r="O71" s="364" t="str">
        <f t="shared" si="80"/>
        <v>0%</v>
      </c>
      <c r="P71" s="213">
        <f t="shared" si="73"/>
        <v>7.7751196172248804E-4</v>
      </c>
      <c r="Q71" s="92">
        <f t="shared" si="73"/>
        <v>0</v>
      </c>
      <c r="R71" s="92">
        <f t="shared" si="73"/>
        <v>7.7751196172248804E-4</v>
      </c>
      <c r="S71" s="92">
        <f t="shared" ref="S71:T86" si="81">IF(S$53=0,0%,SUMPRODUCT(($B$50:$O$50=S$50)*$B$53:$O$53*$B71:$O71)/S$53)</f>
        <v>0</v>
      </c>
      <c r="T71" s="92">
        <f t="shared" si="81"/>
        <v>0</v>
      </c>
      <c r="U71" s="92"/>
      <c r="X71" s="9"/>
      <c r="Y71" s="154"/>
      <c r="Z71" s="154"/>
      <c r="AA71" s="154"/>
    </row>
    <row r="72" spans="1:27" x14ac:dyDescent="0.15">
      <c r="A72" s="42" t="s">
        <v>455</v>
      </c>
      <c r="B72" s="53">
        <f t="shared" si="63"/>
        <v>0</v>
      </c>
      <c r="C72" s="53">
        <f t="shared" si="64"/>
        <v>0</v>
      </c>
      <c r="D72" s="53">
        <f t="shared" si="65"/>
        <v>0</v>
      </c>
      <c r="E72" s="53">
        <f t="shared" si="66"/>
        <v>0</v>
      </c>
      <c r="F72" s="53">
        <f t="shared" si="67"/>
        <v>0</v>
      </c>
      <c r="G72" s="204">
        <f t="shared" si="68"/>
        <v>0</v>
      </c>
      <c r="H72" s="204">
        <f t="shared" si="75"/>
        <v>0</v>
      </c>
      <c r="I72" s="204">
        <f t="shared" si="69"/>
        <v>0</v>
      </c>
      <c r="J72" s="204">
        <f t="shared" si="70"/>
        <v>0</v>
      </c>
      <c r="K72" s="204">
        <f t="shared" si="71"/>
        <v>0</v>
      </c>
      <c r="L72" s="204">
        <f t="shared" si="72"/>
        <v>0</v>
      </c>
      <c r="M72" s="204">
        <f t="shared" si="76"/>
        <v>0</v>
      </c>
      <c r="N72" s="204">
        <f t="shared" si="77"/>
        <v>0</v>
      </c>
      <c r="O72" s="364" t="str">
        <f t="shared" si="80"/>
        <v>0%</v>
      </c>
      <c r="P72" s="213">
        <f t="shared" si="73"/>
        <v>0</v>
      </c>
      <c r="Q72" s="92">
        <f t="shared" si="73"/>
        <v>0</v>
      </c>
      <c r="R72" s="92">
        <f t="shared" si="73"/>
        <v>0</v>
      </c>
      <c r="S72" s="92">
        <f t="shared" si="81"/>
        <v>0</v>
      </c>
      <c r="T72" s="92">
        <f t="shared" si="81"/>
        <v>0</v>
      </c>
      <c r="U72" s="92"/>
      <c r="X72" s="9"/>
      <c r="Y72" s="154"/>
      <c r="Z72" s="154"/>
      <c r="AA72" s="154"/>
    </row>
    <row r="73" spans="1:27" x14ac:dyDescent="0.15">
      <c r="A73" s="72" t="s">
        <v>29</v>
      </c>
      <c r="B73" s="61">
        <f t="shared" si="63"/>
        <v>0</v>
      </c>
      <c r="C73" s="61">
        <f t="shared" si="64"/>
        <v>0</v>
      </c>
      <c r="D73" s="61">
        <f t="shared" si="65"/>
        <v>0</v>
      </c>
      <c r="E73" s="61">
        <f t="shared" si="66"/>
        <v>0</v>
      </c>
      <c r="F73" s="61">
        <f t="shared" si="67"/>
        <v>0</v>
      </c>
      <c r="G73" s="205">
        <f t="shared" si="68"/>
        <v>0</v>
      </c>
      <c r="H73" s="205">
        <f t="shared" si="75"/>
        <v>0</v>
      </c>
      <c r="I73" s="205">
        <f t="shared" si="69"/>
        <v>0</v>
      </c>
      <c r="J73" s="205">
        <f t="shared" si="70"/>
        <v>0</v>
      </c>
      <c r="K73" s="205">
        <f t="shared" si="71"/>
        <v>0</v>
      </c>
      <c r="L73" s="205">
        <f t="shared" si="72"/>
        <v>0</v>
      </c>
      <c r="M73" s="205">
        <f t="shared" si="76"/>
        <v>0</v>
      </c>
      <c r="N73" s="205">
        <f t="shared" si="77"/>
        <v>0</v>
      </c>
      <c r="O73" s="364" t="str">
        <f t="shared" si="80"/>
        <v>0%</v>
      </c>
      <c r="P73" s="213">
        <f t="shared" si="73"/>
        <v>0</v>
      </c>
      <c r="Q73" s="92">
        <f t="shared" si="73"/>
        <v>0</v>
      </c>
      <c r="R73" s="92">
        <f t="shared" si="73"/>
        <v>0</v>
      </c>
      <c r="S73" s="92">
        <f t="shared" si="81"/>
        <v>0</v>
      </c>
      <c r="T73" s="92">
        <f t="shared" si="81"/>
        <v>0</v>
      </c>
      <c r="U73" s="92"/>
      <c r="X73" s="9"/>
      <c r="Y73" s="154"/>
      <c r="Z73" s="154"/>
      <c r="AA73" s="154"/>
    </row>
    <row r="74" spans="1:27" x14ac:dyDescent="0.15">
      <c r="A74" s="76" t="s">
        <v>28</v>
      </c>
      <c r="B74" s="93">
        <f t="shared" si="63"/>
        <v>0</v>
      </c>
      <c r="C74" s="93">
        <f t="shared" si="64"/>
        <v>0</v>
      </c>
      <c r="D74" s="93">
        <f t="shared" si="65"/>
        <v>0</v>
      </c>
      <c r="E74" s="93">
        <f t="shared" si="66"/>
        <v>0</v>
      </c>
      <c r="F74" s="93">
        <f t="shared" si="67"/>
        <v>0</v>
      </c>
      <c r="G74" s="206">
        <f t="shared" si="68"/>
        <v>0</v>
      </c>
      <c r="H74" s="206">
        <f t="shared" si="75"/>
        <v>0</v>
      </c>
      <c r="I74" s="206">
        <f t="shared" si="69"/>
        <v>0</v>
      </c>
      <c r="J74" s="206">
        <f t="shared" si="70"/>
        <v>0</v>
      </c>
      <c r="K74" s="206">
        <f t="shared" si="71"/>
        <v>0</v>
      </c>
      <c r="L74" s="206">
        <f t="shared" si="72"/>
        <v>0</v>
      </c>
      <c r="M74" s="206">
        <f t="shared" si="76"/>
        <v>0</v>
      </c>
      <c r="N74" s="206">
        <f t="shared" si="77"/>
        <v>0</v>
      </c>
      <c r="O74" s="364" t="str">
        <f t="shared" si="80"/>
        <v>0%</v>
      </c>
      <c r="P74" s="213">
        <f t="shared" si="73"/>
        <v>0</v>
      </c>
      <c r="Q74" s="92">
        <f t="shared" si="73"/>
        <v>0</v>
      </c>
      <c r="R74" s="92">
        <f t="shared" si="73"/>
        <v>0</v>
      </c>
      <c r="S74" s="92">
        <f t="shared" si="81"/>
        <v>0</v>
      </c>
      <c r="T74" s="92">
        <f t="shared" si="81"/>
        <v>0</v>
      </c>
      <c r="U74" s="92"/>
      <c r="X74" s="9"/>
      <c r="Y74" s="154"/>
      <c r="Z74" s="154"/>
      <c r="AA74" s="154"/>
    </row>
    <row r="75" spans="1:27" x14ac:dyDescent="0.15">
      <c r="A75" s="65" t="s">
        <v>37</v>
      </c>
      <c r="B75" s="39">
        <f t="shared" si="63"/>
        <v>0.99855376794258366</v>
      </c>
      <c r="C75" s="39">
        <f t="shared" si="64"/>
        <v>0.99855376794258366</v>
      </c>
      <c r="D75" s="39">
        <f t="shared" si="65"/>
        <v>0.99855376794258366</v>
      </c>
      <c r="E75" s="39">
        <f t="shared" si="66"/>
        <v>0.99855376794258366</v>
      </c>
      <c r="F75" s="39">
        <f t="shared" si="67"/>
        <v>0.99855376794258366</v>
      </c>
      <c r="G75" s="207">
        <f t="shared" si="68"/>
        <v>0.99855376794258366</v>
      </c>
      <c r="H75" s="207">
        <f t="shared" si="75"/>
        <v>0.99855376794258366</v>
      </c>
      <c r="I75" s="207">
        <f t="shared" si="69"/>
        <v>0.99855376794258366</v>
      </c>
      <c r="J75" s="207">
        <f t="shared" si="70"/>
        <v>0.99855376794258366</v>
      </c>
      <c r="K75" s="207">
        <f t="shared" si="71"/>
        <v>0.99855376794258366</v>
      </c>
      <c r="L75" s="207">
        <f t="shared" si="72"/>
        <v>0.99855376794258366</v>
      </c>
      <c r="M75" s="207">
        <f t="shared" si="76"/>
        <v>0.99855376794258366</v>
      </c>
      <c r="N75" s="207">
        <f t="shared" si="77"/>
        <v>0.99855376794258366</v>
      </c>
      <c r="O75" s="366">
        <f>O76*99.96%</f>
        <v>0</v>
      </c>
      <c r="P75" s="225">
        <f t="shared" si="73"/>
        <v>0.99855376794258366</v>
      </c>
      <c r="Q75" s="226">
        <f t="shared" si="73"/>
        <v>0</v>
      </c>
      <c r="R75" s="226">
        <f t="shared" si="73"/>
        <v>0.99855376794258366</v>
      </c>
      <c r="S75" s="226">
        <f t="shared" si="81"/>
        <v>0</v>
      </c>
      <c r="T75" s="226">
        <f t="shared" si="81"/>
        <v>0</v>
      </c>
      <c r="U75" s="226"/>
      <c r="X75" s="9"/>
      <c r="Y75" s="154"/>
      <c r="Z75" s="154"/>
      <c r="AA75" s="154"/>
    </row>
    <row r="76" spans="1:27" x14ac:dyDescent="0.35">
      <c r="A76" s="40" t="s">
        <v>458</v>
      </c>
      <c r="B76" s="41">
        <f t="shared" si="63"/>
        <v>0.99895334928229662</v>
      </c>
      <c r="C76" s="41">
        <f t="shared" si="64"/>
        <v>0.99895334928229662</v>
      </c>
      <c r="D76" s="41">
        <f t="shared" si="65"/>
        <v>0.99895334928229662</v>
      </c>
      <c r="E76" s="41">
        <f t="shared" si="66"/>
        <v>0.99895334928229662</v>
      </c>
      <c r="F76" s="41">
        <f t="shared" si="67"/>
        <v>0.99895334928229662</v>
      </c>
      <c r="G76" s="208">
        <f t="shared" si="68"/>
        <v>0.99895334928229662</v>
      </c>
      <c r="H76" s="208">
        <f t="shared" si="75"/>
        <v>0.99895334928229662</v>
      </c>
      <c r="I76" s="208">
        <f t="shared" si="69"/>
        <v>0.99895334928229662</v>
      </c>
      <c r="J76" s="208">
        <f t="shared" si="70"/>
        <v>0.99895334928229662</v>
      </c>
      <c r="K76" s="208">
        <f t="shared" si="71"/>
        <v>0.99895334928229662</v>
      </c>
      <c r="L76" s="208">
        <f t="shared" si="72"/>
        <v>0.99895334928229662</v>
      </c>
      <c r="M76" s="208">
        <f t="shared" si="76"/>
        <v>0.99895334928229662</v>
      </c>
      <c r="N76" s="208">
        <f t="shared" si="77"/>
        <v>0.99895334928229662</v>
      </c>
      <c r="O76" s="364">
        <f t="shared" ref="O76:O83" si="82">_xlfn.IFNA(VLOOKUP(A76,$W$52:$Y$86,2,0),"0%")</f>
        <v>0</v>
      </c>
      <c r="P76" s="225">
        <f t="shared" si="73"/>
        <v>0.99895334928229651</v>
      </c>
      <c r="Q76" s="226">
        <f t="shared" si="73"/>
        <v>0</v>
      </c>
      <c r="R76" s="226">
        <f t="shared" si="73"/>
        <v>0.99895334928229662</v>
      </c>
      <c r="S76" s="226">
        <f t="shared" si="81"/>
        <v>0</v>
      </c>
      <c r="T76" s="226">
        <f t="shared" si="81"/>
        <v>0</v>
      </c>
      <c r="U76" s="226"/>
      <c r="X76" s="9"/>
      <c r="Y76" s="154"/>
      <c r="Z76" s="154"/>
      <c r="AA76" s="154"/>
    </row>
    <row r="77" spans="1:27" x14ac:dyDescent="0.15">
      <c r="A77" s="42" t="s">
        <v>52</v>
      </c>
      <c r="B77" s="53">
        <f t="shared" si="63"/>
        <v>0</v>
      </c>
      <c r="C77" s="53">
        <f t="shared" si="64"/>
        <v>0</v>
      </c>
      <c r="D77" s="53">
        <f t="shared" si="65"/>
        <v>0</v>
      </c>
      <c r="E77" s="53">
        <f t="shared" si="66"/>
        <v>0</v>
      </c>
      <c r="F77" s="53">
        <f t="shared" si="67"/>
        <v>0</v>
      </c>
      <c r="G77" s="204">
        <f t="shared" si="68"/>
        <v>0</v>
      </c>
      <c r="H77" s="204">
        <f t="shared" si="75"/>
        <v>0</v>
      </c>
      <c r="I77" s="204">
        <f t="shared" si="69"/>
        <v>0</v>
      </c>
      <c r="J77" s="204">
        <f t="shared" si="70"/>
        <v>0</v>
      </c>
      <c r="K77" s="204">
        <f t="shared" si="71"/>
        <v>0</v>
      </c>
      <c r="L77" s="204">
        <f t="shared" si="72"/>
        <v>0</v>
      </c>
      <c r="M77" s="204">
        <f t="shared" si="76"/>
        <v>0</v>
      </c>
      <c r="N77" s="204">
        <f t="shared" si="77"/>
        <v>0</v>
      </c>
      <c r="O77" s="364" t="str">
        <f t="shared" si="82"/>
        <v>0%</v>
      </c>
      <c r="P77" s="213">
        <f t="shared" si="73"/>
        <v>0</v>
      </c>
      <c r="Q77" s="92">
        <f t="shared" si="73"/>
        <v>0</v>
      </c>
      <c r="R77" s="92">
        <f t="shared" si="73"/>
        <v>0</v>
      </c>
      <c r="S77" s="92">
        <f t="shared" si="81"/>
        <v>0</v>
      </c>
      <c r="T77" s="92">
        <f t="shared" si="81"/>
        <v>0</v>
      </c>
      <c r="U77" s="92"/>
      <c r="X77" s="9"/>
      <c r="Y77" s="154"/>
      <c r="Z77" s="154"/>
      <c r="AA77" s="154"/>
    </row>
    <row r="78" spans="1:27" x14ac:dyDescent="0.15">
      <c r="A78" s="42" t="s">
        <v>545</v>
      </c>
      <c r="B78" s="53">
        <f t="shared" si="63"/>
        <v>5.6818181818181815E-4</v>
      </c>
      <c r="C78" s="53">
        <f t="shared" si="64"/>
        <v>5.6818181818181815E-4</v>
      </c>
      <c r="D78" s="53">
        <f t="shared" si="65"/>
        <v>5.6818181818181815E-4</v>
      </c>
      <c r="E78" s="53">
        <f t="shared" si="66"/>
        <v>5.6818181818181815E-4</v>
      </c>
      <c r="F78" s="53">
        <f t="shared" si="67"/>
        <v>5.6818181818181815E-4</v>
      </c>
      <c r="G78" s="204">
        <f t="shared" si="68"/>
        <v>5.6818181818181815E-4</v>
      </c>
      <c r="H78" s="204">
        <f t="shared" si="75"/>
        <v>5.6818181818181815E-4</v>
      </c>
      <c r="I78" s="204">
        <f t="shared" si="69"/>
        <v>5.6818181818181815E-4</v>
      </c>
      <c r="J78" s="204">
        <f t="shared" si="70"/>
        <v>5.6818181818181815E-4</v>
      </c>
      <c r="K78" s="204">
        <f t="shared" si="71"/>
        <v>5.6818181818181815E-4</v>
      </c>
      <c r="L78" s="204">
        <f t="shared" si="72"/>
        <v>5.6818181818181815E-4</v>
      </c>
      <c r="M78" s="204">
        <f t="shared" si="76"/>
        <v>5.6818181818181815E-4</v>
      </c>
      <c r="N78" s="204">
        <f t="shared" si="77"/>
        <v>5.6818181818181815E-4</v>
      </c>
      <c r="O78" s="364" t="str">
        <f t="shared" si="82"/>
        <v>0%</v>
      </c>
      <c r="P78" s="213">
        <f t="shared" si="73"/>
        <v>5.6818181818181815E-4</v>
      </c>
      <c r="Q78" s="92">
        <f t="shared" si="73"/>
        <v>0</v>
      </c>
      <c r="R78" s="92">
        <f t="shared" si="73"/>
        <v>5.6818181818181815E-4</v>
      </c>
      <c r="S78" s="92">
        <f t="shared" si="81"/>
        <v>0</v>
      </c>
      <c r="T78" s="92">
        <f t="shared" si="81"/>
        <v>0</v>
      </c>
      <c r="U78" s="92"/>
      <c r="X78" s="9"/>
      <c r="Y78" s="154"/>
      <c r="Z78" s="154"/>
      <c r="AA78" s="154"/>
    </row>
    <row r="79" spans="1:27" x14ac:dyDescent="0.15">
      <c r="A79" s="42" t="s">
        <v>544</v>
      </c>
      <c r="B79" s="53">
        <f t="shared" si="63"/>
        <v>4.1866028708133972E-4</v>
      </c>
      <c r="C79" s="53">
        <f t="shared" si="64"/>
        <v>4.1866028708133972E-4</v>
      </c>
      <c r="D79" s="53">
        <f t="shared" si="65"/>
        <v>4.1866028708133972E-4</v>
      </c>
      <c r="E79" s="53">
        <f t="shared" si="66"/>
        <v>4.1866028708133972E-4</v>
      </c>
      <c r="F79" s="53">
        <f t="shared" si="67"/>
        <v>4.1866028708133972E-4</v>
      </c>
      <c r="G79" s="204">
        <f t="shared" si="68"/>
        <v>4.1866028708133972E-4</v>
      </c>
      <c r="H79" s="204">
        <f t="shared" si="75"/>
        <v>4.1866028708133972E-4</v>
      </c>
      <c r="I79" s="204">
        <f t="shared" si="69"/>
        <v>4.1866028708133972E-4</v>
      </c>
      <c r="J79" s="204">
        <f t="shared" si="70"/>
        <v>4.1866028708133972E-4</v>
      </c>
      <c r="K79" s="204">
        <f t="shared" si="71"/>
        <v>4.1866028708133972E-4</v>
      </c>
      <c r="L79" s="204">
        <f t="shared" si="72"/>
        <v>4.1866028708133972E-4</v>
      </c>
      <c r="M79" s="204">
        <f t="shared" si="76"/>
        <v>4.1866028708133972E-4</v>
      </c>
      <c r="N79" s="204">
        <f t="shared" si="77"/>
        <v>4.1866028708133972E-4</v>
      </c>
      <c r="O79" s="364" t="str">
        <f t="shared" si="82"/>
        <v>0%</v>
      </c>
      <c r="P79" s="213">
        <f t="shared" si="73"/>
        <v>4.1866028708133972E-4</v>
      </c>
      <c r="Q79" s="92">
        <f t="shared" si="73"/>
        <v>0</v>
      </c>
      <c r="R79" s="92">
        <f t="shared" si="73"/>
        <v>4.1866028708133977E-4</v>
      </c>
      <c r="S79" s="92">
        <f t="shared" si="81"/>
        <v>0</v>
      </c>
      <c r="T79" s="92">
        <f t="shared" si="81"/>
        <v>0</v>
      </c>
      <c r="U79" s="92"/>
      <c r="AA79" s="154"/>
    </row>
    <row r="80" spans="1:27" x14ac:dyDescent="0.15">
      <c r="A80" s="42" t="s">
        <v>53</v>
      </c>
      <c r="B80" s="53">
        <f t="shared" si="63"/>
        <v>5.9808612440191389E-5</v>
      </c>
      <c r="C80" s="53">
        <f t="shared" si="64"/>
        <v>5.9808612440191389E-5</v>
      </c>
      <c r="D80" s="53">
        <f t="shared" si="65"/>
        <v>5.9808612440191389E-5</v>
      </c>
      <c r="E80" s="53">
        <f t="shared" si="66"/>
        <v>5.9808612440191389E-5</v>
      </c>
      <c r="F80" s="53">
        <f t="shared" si="67"/>
        <v>5.9808612440191389E-5</v>
      </c>
      <c r="G80" s="204">
        <f t="shared" si="68"/>
        <v>5.9808612440191389E-5</v>
      </c>
      <c r="H80" s="204">
        <f t="shared" si="75"/>
        <v>5.9808612440191389E-5</v>
      </c>
      <c r="I80" s="204">
        <f t="shared" si="69"/>
        <v>5.9808612440191389E-5</v>
      </c>
      <c r="J80" s="204">
        <f t="shared" si="70"/>
        <v>5.9808612440191389E-5</v>
      </c>
      <c r="K80" s="204">
        <f t="shared" si="71"/>
        <v>5.9808612440191389E-5</v>
      </c>
      <c r="L80" s="204">
        <f t="shared" si="72"/>
        <v>5.9808612440191389E-5</v>
      </c>
      <c r="M80" s="204">
        <f t="shared" si="76"/>
        <v>5.9808612440191389E-5</v>
      </c>
      <c r="N80" s="204">
        <f t="shared" si="77"/>
        <v>5.9808612440191389E-5</v>
      </c>
      <c r="O80" s="364" t="str">
        <f t="shared" si="82"/>
        <v>0%</v>
      </c>
      <c r="P80" s="213">
        <f t="shared" si="73"/>
        <v>5.9808612440191383E-5</v>
      </c>
      <c r="Q80" s="92">
        <f t="shared" si="73"/>
        <v>0</v>
      </c>
      <c r="R80" s="92">
        <f t="shared" si="73"/>
        <v>5.9808612440191389E-5</v>
      </c>
      <c r="S80" s="92">
        <f t="shared" si="81"/>
        <v>0</v>
      </c>
      <c r="T80" s="92">
        <f t="shared" si="81"/>
        <v>0</v>
      </c>
      <c r="U80" s="92"/>
      <c r="AA80" s="154"/>
    </row>
    <row r="81" spans="1:27" x14ac:dyDescent="0.15">
      <c r="A81" s="42" t="s">
        <v>54</v>
      </c>
      <c r="B81" s="53">
        <f t="shared" si="63"/>
        <v>0</v>
      </c>
      <c r="C81" s="53">
        <f t="shared" si="64"/>
        <v>0</v>
      </c>
      <c r="D81" s="53">
        <f t="shared" si="65"/>
        <v>0</v>
      </c>
      <c r="E81" s="53">
        <f t="shared" si="66"/>
        <v>0</v>
      </c>
      <c r="F81" s="53">
        <f t="shared" si="67"/>
        <v>0</v>
      </c>
      <c r="G81" s="204">
        <f t="shared" si="68"/>
        <v>0</v>
      </c>
      <c r="H81" s="204">
        <f t="shared" si="75"/>
        <v>0</v>
      </c>
      <c r="I81" s="204">
        <f t="shared" si="69"/>
        <v>0</v>
      </c>
      <c r="J81" s="204">
        <f t="shared" si="70"/>
        <v>0</v>
      </c>
      <c r="K81" s="204">
        <f t="shared" si="71"/>
        <v>0</v>
      </c>
      <c r="L81" s="204">
        <f t="shared" si="72"/>
        <v>0</v>
      </c>
      <c r="M81" s="204">
        <f t="shared" si="76"/>
        <v>0</v>
      </c>
      <c r="N81" s="204">
        <f t="shared" si="77"/>
        <v>0</v>
      </c>
      <c r="O81" s="364" t="str">
        <f t="shared" si="82"/>
        <v>0%</v>
      </c>
      <c r="P81" s="213">
        <f t="shared" si="73"/>
        <v>0</v>
      </c>
      <c r="Q81" s="92">
        <f t="shared" si="73"/>
        <v>0</v>
      </c>
      <c r="R81" s="92">
        <f t="shared" si="73"/>
        <v>0</v>
      </c>
      <c r="S81" s="92">
        <f t="shared" si="81"/>
        <v>0</v>
      </c>
      <c r="T81" s="92">
        <f t="shared" si="81"/>
        <v>0</v>
      </c>
      <c r="U81" s="92"/>
      <c r="AA81" s="154"/>
    </row>
    <row r="82" spans="1:27" x14ac:dyDescent="0.15">
      <c r="A82" s="72" t="s">
        <v>38</v>
      </c>
      <c r="B82" s="61">
        <f t="shared" si="63"/>
        <v>0</v>
      </c>
      <c r="C82" s="61">
        <f t="shared" si="64"/>
        <v>0</v>
      </c>
      <c r="D82" s="61">
        <f t="shared" si="65"/>
        <v>0</v>
      </c>
      <c r="E82" s="61">
        <f t="shared" si="66"/>
        <v>0</v>
      </c>
      <c r="F82" s="61">
        <f t="shared" si="67"/>
        <v>0</v>
      </c>
      <c r="G82" s="205">
        <f t="shared" si="68"/>
        <v>0</v>
      </c>
      <c r="H82" s="205">
        <f t="shared" si="75"/>
        <v>0</v>
      </c>
      <c r="I82" s="205">
        <f t="shared" si="69"/>
        <v>0</v>
      </c>
      <c r="J82" s="205">
        <f t="shared" si="70"/>
        <v>0</v>
      </c>
      <c r="K82" s="205">
        <f t="shared" si="71"/>
        <v>0</v>
      </c>
      <c r="L82" s="205">
        <f t="shared" si="72"/>
        <v>0</v>
      </c>
      <c r="M82" s="205">
        <f t="shared" si="76"/>
        <v>0</v>
      </c>
      <c r="N82" s="205">
        <f t="shared" si="77"/>
        <v>0</v>
      </c>
      <c r="O82" s="364" t="str">
        <f t="shared" si="82"/>
        <v>0%</v>
      </c>
      <c r="P82" s="213">
        <f t="shared" si="73"/>
        <v>0</v>
      </c>
      <c r="Q82" s="92">
        <f t="shared" si="73"/>
        <v>0</v>
      </c>
      <c r="R82" s="92">
        <f t="shared" si="73"/>
        <v>0</v>
      </c>
      <c r="S82" s="92">
        <f t="shared" si="81"/>
        <v>0</v>
      </c>
      <c r="T82" s="92">
        <f t="shared" si="81"/>
        <v>0</v>
      </c>
      <c r="U82" s="92"/>
      <c r="AA82" s="154"/>
    </row>
    <row r="83" spans="1:27" x14ac:dyDescent="0.15">
      <c r="A83" s="76" t="s">
        <v>28</v>
      </c>
      <c r="B83" s="93">
        <f t="shared" si="63"/>
        <v>0</v>
      </c>
      <c r="C83" s="93">
        <f t="shared" si="64"/>
        <v>0</v>
      </c>
      <c r="D83" s="93">
        <f t="shared" si="65"/>
        <v>0</v>
      </c>
      <c r="E83" s="93">
        <f t="shared" si="66"/>
        <v>0</v>
      </c>
      <c r="F83" s="93">
        <f t="shared" si="67"/>
        <v>0</v>
      </c>
      <c r="G83" s="206">
        <f t="shared" si="68"/>
        <v>0</v>
      </c>
      <c r="H83" s="206">
        <f t="shared" si="75"/>
        <v>0</v>
      </c>
      <c r="I83" s="206">
        <f t="shared" si="69"/>
        <v>0</v>
      </c>
      <c r="J83" s="206">
        <f t="shared" si="70"/>
        <v>0</v>
      </c>
      <c r="K83" s="206">
        <f t="shared" si="71"/>
        <v>0</v>
      </c>
      <c r="L83" s="206">
        <f t="shared" si="72"/>
        <v>0</v>
      </c>
      <c r="M83" s="206">
        <f t="shared" si="76"/>
        <v>0</v>
      </c>
      <c r="N83" s="206">
        <f t="shared" si="77"/>
        <v>0</v>
      </c>
      <c r="O83" s="364" t="str">
        <f t="shared" si="82"/>
        <v>0%</v>
      </c>
      <c r="P83" s="213">
        <f t="shared" si="73"/>
        <v>0</v>
      </c>
      <c r="Q83" s="92">
        <f t="shared" si="73"/>
        <v>0</v>
      </c>
      <c r="R83" s="92">
        <f t="shared" si="73"/>
        <v>0</v>
      </c>
      <c r="S83" s="92">
        <f t="shared" si="81"/>
        <v>0</v>
      </c>
      <c r="T83" s="92">
        <f t="shared" si="81"/>
        <v>0</v>
      </c>
      <c r="U83" s="92"/>
      <c r="AA83" s="154"/>
    </row>
    <row r="84" spans="1:27" x14ac:dyDescent="0.15">
      <c r="A84" s="65" t="s">
        <v>36</v>
      </c>
      <c r="B84" s="39">
        <f t="shared" si="63"/>
        <v>0.99880382775119614</v>
      </c>
      <c r="C84" s="39">
        <f t="shared" si="64"/>
        <v>0.99880382775119614</v>
      </c>
      <c r="D84" s="39">
        <f t="shared" si="65"/>
        <v>0.99880382775119614</v>
      </c>
      <c r="E84" s="39">
        <f t="shared" si="66"/>
        <v>0.99880382775119614</v>
      </c>
      <c r="F84" s="39">
        <f t="shared" si="67"/>
        <v>0.99880382775119614</v>
      </c>
      <c r="G84" s="207">
        <f t="shared" si="68"/>
        <v>0.99880382775119614</v>
      </c>
      <c r="H84" s="207">
        <f t="shared" si="75"/>
        <v>0.99880382775119614</v>
      </c>
      <c r="I84" s="207">
        <f t="shared" si="69"/>
        <v>0.99880382775119614</v>
      </c>
      <c r="J84" s="207">
        <f t="shared" si="70"/>
        <v>0.99880382775119614</v>
      </c>
      <c r="K84" s="207">
        <f t="shared" si="71"/>
        <v>0.99880382775119614</v>
      </c>
      <c r="L84" s="207">
        <f t="shared" si="72"/>
        <v>0.99880382775119614</v>
      </c>
      <c r="M84" s="207">
        <f t="shared" si="76"/>
        <v>0.99880382775119614</v>
      </c>
      <c r="N84" s="207">
        <f t="shared" si="77"/>
        <v>0.99880382775119614</v>
      </c>
      <c r="O84" s="364">
        <f>O85</f>
        <v>0</v>
      </c>
      <c r="P84" s="225">
        <f t="shared" si="73"/>
        <v>0.99880382775119614</v>
      </c>
      <c r="Q84" s="226">
        <f t="shared" si="73"/>
        <v>0</v>
      </c>
      <c r="R84" s="226">
        <f t="shared" si="73"/>
        <v>0.99880382775119614</v>
      </c>
      <c r="S84" s="226">
        <f t="shared" si="81"/>
        <v>0</v>
      </c>
      <c r="T84" s="226">
        <f t="shared" si="81"/>
        <v>0</v>
      </c>
      <c r="U84" s="226"/>
      <c r="AA84" s="154"/>
    </row>
    <row r="85" spans="1:27" x14ac:dyDescent="0.35">
      <c r="A85" s="40" t="s">
        <v>460</v>
      </c>
      <c r="B85" s="41">
        <f t="shared" si="63"/>
        <v>0.99880382775119614</v>
      </c>
      <c r="C85" s="41">
        <f t="shared" si="64"/>
        <v>0.99880382775119614</v>
      </c>
      <c r="D85" s="41">
        <f t="shared" si="65"/>
        <v>0.99880382775119614</v>
      </c>
      <c r="E85" s="41">
        <f t="shared" si="66"/>
        <v>0.99880382775119614</v>
      </c>
      <c r="F85" s="41">
        <f t="shared" si="67"/>
        <v>0.99880382775119614</v>
      </c>
      <c r="G85" s="208">
        <f t="shared" si="68"/>
        <v>0.99880382775119614</v>
      </c>
      <c r="H85" s="208">
        <f t="shared" si="75"/>
        <v>0.99880382775119614</v>
      </c>
      <c r="I85" s="208">
        <f t="shared" si="69"/>
        <v>0.99880382775119614</v>
      </c>
      <c r="J85" s="208">
        <f t="shared" si="70"/>
        <v>0.99880382775119614</v>
      </c>
      <c r="K85" s="208">
        <f t="shared" si="71"/>
        <v>0.99880382775119614</v>
      </c>
      <c r="L85" s="208">
        <f t="shared" si="72"/>
        <v>0.99880382775119614</v>
      </c>
      <c r="M85" s="208">
        <f t="shared" si="76"/>
        <v>0.99880382775119614</v>
      </c>
      <c r="N85" s="208">
        <f t="shared" si="77"/>
        <v>0.99880382775119614</v>
      </c>
      <c r="O85" s="364">
        <f t="shared" ref="O85:O93" si="83">_xlfn.IFNA(VLOOKUP(A85,$W$52:$Y$86,2,0),"0%")</f>
        <v>0</v>
      </c>
      <c r="P85" s="225">
        <f t="shared" si="73"/>
        <v>0.99880382775119614</v>
      </c>
      <c r="Q85" s="226">
        <f t="shared" si="73"/>
        <v>0</v>
      </c>
      <c r="R85" s="226">
        <f t="shared" si="73"/>
        <v>0.99880382775119614</v>
      </c>
      <c r="S85" s="226">
        <f t="shared" si="81"/>
        <v>0</v>
      </c>
      <c r="T85" s="226">
        <f t="shared" si="81"/>
        <v>0</v>
      </c>
      <c r="U85" s="226"/>
      <c r="AA85" s="154"/>
    </row>
    <row r="86" spans="1:27" x14ac:dyDescent="0.15">
      <c r="A86" s="42" t="s">
        <v>55</v>
      </c>
      <c r="B86" s="53">
        <f t="shared" si="63"/>
        <v>0</v>
      </c>
      <c r="C86" s="53">
        <f t="shared" si="64"/>
        <v>0</v>
      </c>
      <c r="D86" s="53">
        <f t="shared" si="65"/>
        <v>0</v>
      </c>
      <c r="E86" s="53">
        <f t="shared" si="66"/>
        <v>0</v>
      </c>
      <c r="F86" s="53">
        <f t="shared" si="67"/>
        <v>0</v>
      </c>
      <c r="G86" s="204">
        <f t="shared" si="68"/>
        <v>0</v>
      </c>
      <c r="H86" s="204">
        <f t="shared" si="75"/>
        <v>0</v>
      </c>
      <c r="I86" s="204">
        <f t="shared" si="69"/>
        <v>0</v>
      </c>
      <c r="J86" s="204">
        <f t="shared" si="70"/>
        <v>0</v>
      </c>
      <c r="K86" s="204">
        <f t="shared" si="71"/>
        <v>0</v>
      </c>
      <c r="L86" s="204">
        <f t="shared" si="72"/>
        <v>0</v>
      </c>
      <c r="M86" s="204">
        <f t="shared" si="76"/>
        <v>0</v>
      </c>
      <c r="N86" s="204">
        <f t="shared" si="77"/>
        <v>0</v>
      </c>
      <c r="O86" s="364" t="str">
        <f t="shared" si="83"/>
        <v>0%</v>
      </c>
      <c r="P86" s="213">
        <f t="shared" si="73"/>
        <v>0</v>
      </c>
      <c r="Q86" s="92">
        <f t="shared" si="73"/>
        <v>0</v>
      </c>
      <c r="R86" s="92">
        <f t="shared" si="73"/>
        <v>0</v>
      </c>
      <c r="S86" s="92">
        <f t="shared" si="81"/>
        <v>0</v>
      </c>
      <c r="T86" s="92">
        <f t="shared" si="81"/>
        <v>0</v>
      </c>
      <c r="U86" s="92"/>
      <c r="AA86" s="154"/>
    </row>
    <row r="87" spans="1:27" x14ac:dyDescent="0.15">
      <c r="A87" s="42" t="s">
        <v>56</v>
      </c>
      <c r="B87" s="53">
        <f t="shared" si="63"/>
        <v>8.9712918660287081E-5</v>
      </c>
      <c r="C87" s="53">
        <f t="shared" si="64"/>
        <v>8.9712918660287081E-5</v>
      </c>
      <c r="D87" s="53">
        <f t="shared" si="65"/>
        <v>8.9712918660287081E-5</v>
      </c>
      <c r="E87" s="53">
        <f t="shared" si="66"/>
        <v>8.9712918660287081E-5</v>
      </c>
      <c r="F87" s="53">
        <f t="shared" si="67"/>
        <v>8.9712918660287081E-5</v>
      </c>
      <c r="G87" s="204">
        <f t="shared" si="68"/>
        <v>8.9712918660287081E-5</v>
      </c>
      <c r="H87" s="204">
        <f t="shared" si="75"/>
        <v>8.9712918660287081E-5</v>
      </c>
      <c r="I87" s="204">
        <f t="shared" si="69"/>
        <v>8.9712918660287081E-5</v>
      </c>
      <c r="J87" s="204">
        <f t="shared" si="70"/>
        <v>8.9712918660287081E-5</v>
      </c>
      <c r="K87" s="204">
        <f t="shared" si="71"/>
        <v>8.9712918660287081E-5</v>
      </c>
      <c r="L87" s="204">
        <f t="shared" si="72"/>
        <v>8.9712918660287081E-5</v>
      </c>
      <c r="M87" s="204">
        <f t="shared" si="76"/>
        <v>8.9712918660287081E-5</v>
      </c>
      <c r="N87" s="204">
        <f t="shared" si="77"/>
        <v>8.9712918660287081E-5</v>
      </c>
      <c r="O87" s="364" t="str">
        <f t="shared" si="83"/>
        <v>0%</v>
      </c>
      <c r="P87" s="213">
        <f t="shared" ref="P87:Q93" si="84">IF(P$53=0,0%,SUMPRODUCT(($B$50:$O$50=P$50)*$B$53:$O$53*$B87:$O87)/P$53)</f>
        <v>8.9712918660287081E-5</v>
      </c>
      <c r="Q87" s="92">
        <f t="shared" si="84"/>
        <v>0</v>
      </c>
      <c r="R87" s="92">
        <f t="shared" ref="R87:T93" si="85">IF(R$53=0,0%,SUMPRODUCT(($B$50:$O$50=R$50)*$B$53:$O$53*$B87:$O87)/R$53)</f>
        <v>8.9712918660287081E-5</v>
      </c>
      <c r="S87" s="92">
        <f t="shared" si="85"/>
        <v>0</v>
      </c>
      <c r="T87" s="92">
        <f t="shared" si="85"/>
        <v>0</v>
      </c>
      <c r="U87" s="92"/>
      <c r="AA87" s="154"/>
    </row>
    <row r="88" spans="1:27" x14ac:dyDescent="0.15">
      <c r="A88" s="42" t="s">
        <v>57</v>
      </c>
      <c r="B88" s="53">
        <f t="shared" si="63"/>
        <v>0</v>
      </c>
      <c r="C88" s="53">
        <f t="shared" si="64"/>
        <v>0</v>
      </c>
      <c r="D88" s="53">
        <f t="shared" si="65"/>
        <v>0</v>
      </c>
      <c r="E88" s="53">
        <f t="shared" si="66"/>
        <v>0</v>
      </c>
      <c r="F88" s="53">
        <f t="shared" si="67"/>
        <v>0</v>
      </c>
      <c r="G88" s="204">
        <f t="shared" si="68"/>
        <v>0</v>
      </c>
      <c r="H88" s="204">
        <f t="shared" si="75"/>
        <v>0</v>
      </c>
      <c r="I88" s="204">
        <f t="shared" si="69"/>
        <v>0</v>
      </c>
      <c r="J88" s="204">
        <f t="shared" si="70"/>
        <v>0</v>
      </c>
      <c r="K88" s="204">
        <f t="shared" si="71"/>
        <v>0</v>
      </c>
      <c r="L88" s="204">
        <f t="shared" si="72"/>
        <v>0</v>
      </c>
      <c r="M88" s="204">
        <f t="shared" si="76"/>
        <v>0</v>
      </c>
      <c r="N88" s="204">
        <f t="shared" si="77"/>
        <v>0</v>
      </c>
      <c r="O88" s="364" t="str">
        <f t="shared" si="83"/>
        <v>0%</v>
      </c>
      <c r="P88" s="213">
        <f t="shared" si="84"/>
        <v>0</v>
      </c>
      <c r="Q88" s="92">
        <f t="shared" si="84"/>
        <v>0</v>
      </c>
      <c r="R88" s="92">
        <f t="shared" si="85"/>
        <v>0</v>
      </c>
      <c r="S88" s="92">
        <f t="shared" si="85"/>
        <v>0</v>
      </c>
      <c r="T88" s="92">
        <f t="shared" si="85"/>
        <v>0</v>
      </c>
      <c r="U88" s="92"/>
      <c r="AA88" s="154"/>
    </row>
    <row r="89" spans="1:27" x14ac:dyDescent="0.15">
      <c r="A89" s="42" t="s">
        <v>58</v>
      </c>
      <c r="B89" s="53">
        <f t="shared" si="63"/>
        <v>1.1064593301435407E-3</v>
      </c>
      <c r="C89" s="53">
        <f t="shared" si="64"/>
        <v>1.1064593301435407E-3</v>
      </c>
      <c r="D89" s="53">
        <f t="shared" si="65"/>
        <v>1.1064593301435407E-3</v>
      </c>
      <c r="E89" s="53">
        <f t="shared" si="66"/>
        <v>1.1064593301435407E-3</v>
      </c>
      <c r="F89" s="53">
        <f t="shared" si="67"/>
        <v>1.1064593301435407E-3</v>
      </c>
      <c r="G89" s="204">
        <f t="shared" si="68"/>
        <v>1.1064593301435407E-3</v>
      </c>
      <c r="H89" s="204">
        <f t="shared" si="75"/>
        <v>1.1064593301435407E-3</v>
      </c>
      <c r="I89" s="204">
        <f t="shared" si="69"/>
        <v>1.1064593301435407E-3</v>
      </c>
      <c r="J89" s="204">
        <f t="shared" si="70"/>
        <v>1.1064593301435407E-3</v>
      </c>
      <c r="K89" s="204">
        <f t="shared" si="71"/>
        <v>1.1064593301435407E-3</v>
      </c>
      <c r="L89" s="204">
        <f t="shared" si="72"/>
        <v>1.1064593301435407E-3</v>
      </c>
      <c r="M89" s="204">
        <f t="shared" si="76"/>
        <v>1.1064593301435407E-3</v>
      </c>
      <c r="N89" s="204">
        <f t="shared" si="77"/>
        <v>1.1064593301435407E-3</v>
      </c>
      <c r="O89" s="364" t="str">
        <f t="shared" si="83"/>
        <v>0%</v>
      </c>
      <c r="P89" s="213">
        <f t="shared" si="84"/>
        <v>1.1064593301435405E-3</v>
      </c>
      <c r="Q89" s="92">
        <f t="shared" si="84"/>
        <v>0</v>
      </c>
      <c r="R89" s="92">
        <f t="shared" si="85"/>
        <v>1.1064593301435407E-3</v>
      </c>
      <c r="S89" s="92">
        <f t="shared" si="85"/>
        <v>0</v>
      </c>
      <c r="T89" s="92">
        <f t="shared" si="85"/>
        <v>0</v>
      </c>
      <c r="U89" s="92"/>
      <c r="AA89" s="154"/>
    </row>
    <row r="90" spans="1:27" x14ac:dyDescent="0.15">
      <c r="A90" s="72" t="s">
        <v>39</v>
      </c>
      <c r="B90" s="61">
        <f t="shared" si="63"/>
        <v>0</v>
      </c>
      <c r="C90" s="61">
        <f t="shared" si="64"/>
        <v>0</v>
      </c>
      <c r="D90" s="61">
        <f t="shared" si="65"/>
        <v>0</v>
      </c>
      <c r="E90" s="61">
        <f t="shared" si="66"/>
        <v>0</v>
      </c>
      <c r="F90" s="61">
        <f t="shared" si="67"/>
        <v>0</v>
      </c>
      <c r="G90" s="205">
        <f t="shared" si="68"/>
        <v>0</v>
      </c>
      <c r="H90" s="205">
        <f t="shared" si="75"/>
        <v>0</v>
      </c>
      <c r="I90" s="205">
        <f t="shared" si="69"/>
        <v>0</v>
      </c>
      <c r="J90" s="205">
        <f t="shared" si="70"/>
        <v>0</v>
      </c>
      <c r="K90" s="205">
        <f t="shared" si="71"/>
        <v>0</v>
      </c>
      <c r="L90" s="205">
        <f t="shared" si="72"/>
        <v>0</v>
      </c>
      <c r="M90" s="205">
        <f t="shared" si="76"/>
        <v>0</v>
      </c>
      <c r="N90" s="205">
        <f t="shared" si="77"/>
        <v>0</v>
      </c>
      <c r="O90" s="364" t="str">
        <f t="shared" si="83"/>
        <v>0%</v>
      </c>
      <c r="P90" s="213">
        <f t="shared" si="84"/>
        <v>0</v>
      </c>
      <c r="Q90" s="92">
        <f t="shared" si="84"/>
        <v>0</v>
      </c>
      <c r="R90" s="92">
        <f t="shared" si="85"/>
        <v>0</v>
      </c>
      <c r="S90" s="92">
        <f t="shared" si="85"/>
        <v>0</v>
      </c>
      <c r="T90" s="92">
        <f t="shared" si="85"/>
        <v>0</v>
      </c>
      <c r="U90" s="92"/>
      <c r="AA90" s="154"/>
    </row>
    <row r="91" spans="1:27" x14ac:dyDescent="0.15">
      <c r="A91" s="76" t="s">
        <v>28</v>
      </c>
      <c r="B91" s="93">
        <f t="shared" si="63"/>
        <v>0</v>
      </c>
      <c r="C91" s="93">
        <f t="shared" si="64"/>
        <v>0</v>
      </c>
      <c r="D91" s="93">
        <f t="shared" si="65"/>
        <v>0</v>
      </c>
      <c r="E91" s="93">
        <f t="shared" si="66"/>
        <v>0</v>
      </c>
      <c r="F91" s="93">
        <f t="shared" si="67"/>
        <v>0</v>
      </c>
      <c r="G91" s="206">
        <f t="shared" si="68"/>
        <v>0</v>
      </c>
      <c r="H91" s="206">
        <f t="shared" si="75"/>
        <v>0</v>
      </c>
      <c r="I91" s="206">
        <f t="shared" si="69"/>
        <v>0</v>
      </c>
      <c r="J91" s="206">
        <f t="shared" si="70"/>
        <v>0</v>
      </c>
      <c r="K91" s="206">
        <f t="shared" si="71"/>
        <v>0</v>
      </c>
      <c r="L91" s="206">
        <f t="shared" si="72"/>
        <v>0</v>
      </c>
      <c r="M91" s="206">
        <f t="shared" si="76"/>
        <v>0</v>
      </c>
      <c r="N91" s="206">
        <f t="shared" si="77"/>
        <v>0</v>
      </c>
      <c r="O91" s="364" t="str">
        <f t="shared" si="83"/>
        <v>0%</v>
      </c>
      <c r="P91" s="213">
        <f t="shared" si="84"/>
        <v>0</v>
      </c>
      <c r="Q91" s="92">
        <f t="shared" si="84"/>
        <v>0</v>
      </c>
      <c r="R91" s="92">
        <f t="shared" si="85"/>
        <v>0</v>
      </c>
      <c r="S91" s="92">
        <f t="shared" si="85"/>
        <v>0</v>
      </c>
      <c r="T91" s="92">
        <f t="shared" si="85"/>
        <v>0</v>
      </c>
      <c r="U91" s="92"/>
      <c r="AA91" s="154"/>
    </row>
    <row r="92" spans="1:27" x14ac:dyDescent="0.15">
      <c r="A92" s="81" t="s">
        <v>478</v>
      </c>
      <c r="B92" s="8">
        <f>F46</f>
        <v>2.5000000000000001E-3</v>
      </c>
      <c r="C92" s="8">
        <f>K46</f>
        <v>0</v>
      </c>
      <c r="D92" s="8">
        <f>P46</f>
        <v>0</v>
      </c>
      <c r="E92" s="8">
        <f>U46</f>
        <v>0</v>
      </c>
      <c r="F92" s="8">
        <f>Z46</f>
        <v>0</v>
      </c>
      <c r="G92" s="201">
        <f>AE46</f>
        <v>0</v>
      </c>
      <c r="H92" s="201">
        <f t="shared" si="75"/>
        <v>0</v>
      </c>
      <c r="I92" s="201">
        <f t="shared" si="69"/>
        <v>0</v>
      </c>
      <c r="J92" s="201">
        <f t="shared" si="70"/>
        <v>0</v>
      </c>
      <c r="K92" s="201">
        <f t="shared" si="71"/>
        <v>0</v>
      </c>
      <c r="L92" s="201">
        <f t="shared" si="72"/>
        <v>0</v>
      </c>
      <c r="M92" s="201">
        <f t="shared" si="76"/>
        <v>0</v>
      </c>
      <c r="N92" s="201">
        <f t="shared" si="77"/>
        <v>0</v>
      </c>
      <c r="O92" s="364" t="str">
        <f t="shared" si="83"/>
        <v>0%</v>
      </c>
      <c r="P92" s="213">
        <f t="shared" si="84"/>
        <v>0</v>
      </c>
      <c r="Q92" s="92">
        <f t="shared" si="84"/>
        <v>0</v>
      </c>
      <c r="R92" s="92">
        <f t="shared" si="85"/>
        <v>0</v>
      </c>
      <c r="S92" s="92">
        <f t="shared" si="85"/>
        <v>0</v>
      </c>
      <c r="T92" s="92">
        <f t="shared" si="85"/>
        <v>0</v>
      </c>
      <c r="U92" s="92"/>
      <c r="AA92" s="154"/>
    </row>
    <row r="93" spans="1:27" x14ac:dyDescent="0.15">
      <c r="A93" s="81" t="s">
        <v>479</v>
      </c>
      <c r="B93" s="8">
        <f>G46</f>
        <v>0</v>
      </c>
      <c r="C93" s="8">
        <f>L46</f>
        <v>0</v>
      </c>
      <c r="D93" s="8">
        <f>Q46</f>
        <v>0</v>
      </c>
      <c r="E93" s="8">
        <f>V46</f>
        <v>0</v>
      </c>
      <c r="F93" s="8">
        <f>AA46</f>
        <v>0</v>
      </c>
      <c r="G93" s="201">
        <f>AF46</f>
        <v>0</v>
      </c>
      <c r="H93" s="201">
        <f t="shared" si="75"/>
        <v>0</v>
      </c>
      <c r="I93" s="201">
        <f t="shared" si="69"/>
        <v>0</v>
      </c>
      <c r="J93" s="201">
        <f t="shared" si="70"/>
        <v>0</v>
      </c>
      <c r="K93" s="201">
        <f t="shared" si="71"/>
        <v>0</v>
      </c>
      <c r="L93" s="201">
        <f t="shared" si="72"/>
        <v>0</v>
      </c>
      <c r="M93" s="201">
        <f t="shared" si="76"/>
        <v>0</v>
      </c>
      <c r="N93" s="201">
        <f t="shared" si="77"/>
        <v>0</v>
      </c>
      <c r="O93" s="364" t="str">
        <f t="shared" si="83"/>
        <v>0%</v>
      </c>
      <c r="P93" s="213">
        <f t="shared" si="84"/>
        <v>0</v>
      </c>
      <c r="Q93" s="92">
        <f t="shared" si="84"/>
        <v>0</v>
      </c>
      <c r="R93" s="92">
        <f t="shared" si="85"/>
        <v>0</v>
      </c>
      <c r="S93" s="92">
        <f t="shared" si="85"/>
        <v>0</v>
      </c>
      <c r="T93" s="92">
        <f t="shared" si="85"/>
        <v>0</v>
      </c>
      <c r="U93" s="92"/>
      <c r="AA93" s="154"/>
    </row>
  </sheetData>
  <mergeCells count="33">
    <mergeCell ref="A48:K48"/>
    <mergeCell ref="A49:O49"/>
    <mergeCell ref="P49:U49"/>
    <mergeCell ref="BC4:BG4"/>
    <mergeCell ref="AN3:AR3"/>
    <mergeCell ref="AS3:AW3"/>
    <mergeCell ref="AX3:BB3"/>
    <mergeCell ref="BC3:BG3"/>
    <mergeCell ref="AX4:BB4"/>
    <mergeCell ref="E4:I4"/>
    <mergeCell ref="J4:N4"/>
    <mergeCell ref="O4:S4"/>
    <mergeCell ref="T4:X4"/>
    <mergeCell ref="Y4:AC4"/>
    <mergeCell ref="AI3:AM3"/>
    <mergeCell ref="AD4:AH4"/>
    <mergeCell ref="B2:C2"/>
    <mergeCell ref="D2:D3"/>
    <mergeCell ref="E2:M2"/>
    <mergeCell ref="E3:I3"/>
    <mergeCell ref="J3:N3"/>
    <mergeCell ref="W49:X49"/>
    <mergeCell ref="O3:S3"/>
    <mergeCell ref="T3:X3"/>
    <mergeCell ref="Y3:AC3"/>
    <mergeCell ref="AD3:AH3"/>
    <mergeCell ref="BH3:BL3"/>
    <mergeCell ref="BH4:BL4"/>
    <mergeCell ref="BM3:BQ3"/>
    <mergeCell ref="BM4:BQ4"/>
    <mergeCell ref="AI4:AM4"/>
    <mergeCell ref="AN4:AR4"/>
    <mergeCell ref="AS4:AW4"/>
  </mergeCells>
  <phoneticPr fontId="2" type="noConversion"/>
  <conditionalFormatting sqref="H21:I21">
    <cfRule type="cellIs" dxfId="8589" priority="523" operator="lessThan">
      <formula>#REF!</formula>
    </cfRule>
  </conditionalFormatting>
  <conditionalFormatting sqref="H9:I9">
    <cfRule type="cellIs" dxfId="8588" priority="525" operator="lessThan">
      <formula>#REF!</formula>
    </cfRule>
    <cfRule type="cellIs" dxfId="8587" priority="526" operator="greaterThan">
      <formula>#REF!</formula>
    </cfRule>
  </conditionalFormatting>
  <conditionalFormatting sqref="H10:I10">
    <cfRule type="cellIs" dxfId="8586" priority="524" operator="lessThan">
      <formula>#REF!</formula>
    </cfRule>
  </conditionalFormatting>
  <conditionalFormatting sqref="H11:I11">
    <cfRule type="cellIs" dxfId="8585" priority="522" operator="lessThan">
      <formula>#REF!</formula>
    </cfRule>
  </conditionalFormatting>
  <conditionalFormatting sqref="H12:I12">
    <cfRule type="cellIs" dxfId="8584" priority="521" operator="lessThan">
      <formula>#REF!</formula>
    </cfRule>
  </conditionalFormatting>
  <conditionalFormatting sqref="O19 O14 O17">
    <cfRule type="cellIs" dxfId="8583" priority="520" operator="greaterThan">
      <formula>#REF!</formula>
    </cfRule>
  </conditionalFormatting>
  <conditionalFormatting sqref="H20:I20">
    <cfRule type="cellIs" dxfId="8582" priority="527" operator="lessThan">
      <formula>#REF!</formula>
    </cfRule>
    <cfRule type="cellIs" dxfId="8581" priority="528" operator="lessThan">
      <formula>#REF!</formula>
    </cfRule>
  </conditionalFormatting>
  <conditionalFormatting sqref="M21">
    <cfRule type="cellIs" dxfId="8580" priority="517" operator="lessThan">
      <formula>#REF!</formula>
    </cfRule>
  </conditionalFormatting>
  <conditionalFormatting sqref="M11:N11">
    <cfRule type="cellIs" dxfId="8579" priority="516" operator="lessThan">
      <formula>#REF!</formula>
    </cfRule>
  </conditionalFormatting>
  <conditionalFormatting sqref="M12:N12">
    <cfRule type="cellIs" dxfId="8578" priority="515" operator="lessThan">
      <formula>#REF!</formula>
    </cfRule>
  </conditionalFormatting>
  <conditionalFormatting sqref="L19">
    <cfRule type="cellIs" dxfId="8577" priority="514" operator="greaterThan">
      <formula>#REF!</formula>
    </cfRule>
  </conditionalFormatting>
  <conditionalFormatting sqref="M20">
    <cfRule type="cellIs" dxfId="8576" priority="518" operator="lessThan">
      <formula>#REF!</formula>
    </cfRule>
    <cfRule type="cellIs" dxfId="8575" priority="519" operator="lessThan">
      <formula>#REF!</formula>
    </cfRule>
  </conditionalFormatting>
  <conditionalFormatting sqref="L14:L15">
    <cfRule type="cellIs" dxfId="8574" priority="509" operator="greaterThan">
      <formula>#REF!</formula>
    </cfRule>
  </conditionalFormatting>
  <conditionalFormatting sqref="L13">
    <cfRule type="cellIs" dxfId="8573" priority="508" operator="greaterThan">
      <formula>#REF!</formula>
    </cfRule>
  </conditionalFormatting>
  <conditionalFormatting sqref="L17">
    <cfRule type="cellIs" dxfId="8572" priority="510" operator="greaterThan">
      <formula>#REF!</formula>
    </cfRule>
  </conditionalFormatting>
  <conditionalFormatting sqref="H30:I30">
    <cfRule type="cellIs" dxfId="8571" priority="504" operator="lessThan">
      <formula>#REF!</formula>
    </cfRule>
  </conditionalFormatting>
  <conditionalFormatting sqref="H29:I29">
    <cfRule type="cellIs" dxfId="8570" priority="505" operator="lessThan">
      <formula>#REF!</formula>
    </cfRule>
    <cfRule type="cellIs" dxfId="8569" priority="506" operator="lessThan">
      <formula>#REF!</formula>
    </cfRule>
  </conditionalFormatting>
  <conditionalFormatting sqref="M30">
    <cfRule type="cellIs" dxfId="8568" priority="501" operator="lessThan">
      <formula>#REF!</formula>
    </cfRule>
  </conditionalFormatting>
  <conditionalFormatting sqref="M29">
    <cfRule type="cellIs" dxfId="8567" priority="502" operator="lessThan">
      <formula>#REF!</formula>
    </cfRule>
    <cfRule type="cellIs" dxfId="8566" priority="503" operator="lessThan">
      <formula>#REF!</formula>
    </cfRule>
  </conditionalFormatting>
  <conditionalFormatting sqref="H39:I39">
    <cfRule type="cellIs" dxfId="8565" priority="498" operator="lessThan">
      <formula>#REF!</formula>
    </cfRule>
  </conditionalFormatting>
  <conditionalFormatting sqref="H38:I38">
    <cfRule type="cellIs" dxfId="8564" priority="499" operator="lessThan">
      <formula>#REF!</formula>
    </cfRule>
    <cfRule type="cellIs" dxfId="8563" priority="500" operator="lessThan">
      <formula>#REF!</formula>
    </cfRule>
  </conditionalFormatting>
  <conditionalFormatting sqref="M39">
    <cfRule type="cellIs" dxfId="8562" priority="497" operator="lessThan">
      <formula>#REF!</formula>
    </cfRule>
  </conditionalFormatting>
  <conditionalFormatting sqref="R21">
    <cfRule type="cellIs" dxfId="8561" priority="494" operator="lessThan">
      <formula>#REF!</formula>
    </cfRule>
  </conditionalFormatting>
  <conditionalFormatting sqref="R11:S11">
    <cfRule type="cellIs" dxfId="8560" priority="493" operator="lessThan">
      <formula>#REF!</formula>
    </cfRule>
  </conditionalFormatting>
  <conditionalFormatting sqref="R12:S12">
    <cfRule type="cellIs" dxfId="8559" priority="492" operator="lessThan">
      <formula>#REF!</formula>
    </cfRule>
  </conditionalFormatting>
  <conditionalFormatting sqref="R20">
    <cfRule type="cellIs" dxfId="8558" priority="495" operator="lessThan">
      <formula>#REF!</formula>
    </cfRule>
    <cfRule type="cellIs" dxfId="8557" priority="496" operator="lessThan">
      <formula>#REF!</formula>
    </cfRule>
  </conditionalFormatting>
  <conditionalFormatting sqref="R30">
    <cfRule type="cellIs" dxfId="8556" priority="489" operator="lessThan">
      <formula>#REF!</formula>
    </cfRule>
  </conditionalFormatting>
  <conditionalFormatting sqref="R29">
    <cfRule type="cellIs" dxfId="8555" priority="490" operator="lessThan">
      <formula>#REF!</formula>
    </cfRule>
    <cfRule type="cellIs" dxfId="8554" priority="491" operator="lessThan">
      <formula>#REF!</formula>
    </cfRule>
  </conditionalFormatting>
  <conditionalFormatting sqref="R39">
    <cfRule type="cellIs" dxfId="8553" priority="488" operator="lessThan">
      <formula>#REF!</formula>
    </cfRule>
  </conditionalFormatting>
  <conditionalFormatting sqref="M9:N9">
    <cfRule type="cellIs" dxfId="8552" priority="486" operator="lessThan">
      <formula>#REF!</formula>
    </cfRule>
    <cfRule type="cellIs" dxfId="8551" priority="487" operator="greaterThan">
      <formula>#REF!</formula>
    </cfRule>
  </conditionalFormatting>
  <conditionalFormatting sqref="R9:S9">
    <cfRule type="cellIs" dxfId="8550" priority="484" operator="lessThan">
      <formula>#REF!</formula>
    </cfRule>
    <cfRule type="cellIs" dxfId="8549" priority="485" operator="greaterThan">
      <formula>#REF!</formula>
    </cfRule>
  </conditionalFormatting>
  <conditionalFormatting sqref="T19 T15 T17">
    <cfRule type="cellIs" dxfId="8548" priority="483" operator="greaterThan">
      <formula>#REF!</formula>
    </cfRule>
  </conditionalFormatting>
  <conditionalFormatting sqref="W21">
    <cfRule type="cellIs" dxfId="8547" priority="480" operator="lessThan">
      <formula>#REF!</formula>
    </cfRule>
  </conditionalFormatting>
  <conditionalFormatting sqref="W11:X11">
    <cfRule type="cellIs" dxfId="8546" priority="479" operator="lessThan">
      <formula>#REF!</formula>
    </cfRule>
  </conditionalFormatting>
  <conditionalFormatting sqref="W12:X12">
    <cfRule type="cellIs" dxfId="8545" priority="478" operator="lessThan">
      <formula>#REF!</formula>
    </cfRule>
  </conditionalFormatting>
  <conditionalFormatting sqref="W20">
    <cfRule type="cellIs" dxfId="8544" priority="481" operator="lessThan">
      <formula>#REF!</formula>
    </cfRule>
    <cfRule type="cellIs" dxfId="8543" priority="482" operator="lessThan">
      <formula>#REF!</formula>
    </cfRule>
  </conditionalFormatting>
  <conditionalFormatting sqref="W30">
    <cfRule type="cellIs" dxfId="8542" priority="475" operator="lessThan">
      <formula>#REF!</formula>
    </cfRule>
  </conditionalFormatting>
  <conditionalFormatting sqref="W29">
    <cfRule type="cellIs" dxfId="8541" priority="476" operator="lessThan">
      <formula>#REF!</formula>
    </cfRule>
    <cfRule type="cellIs" dxfId="8540" priority="477" operator="lessThan">
      <formula>#REF!</formula>
    </cfRule>
  </conditionalFormatting>
  <conditionalFormatting sqref="W39">
    <cfRule type="cellIs" dxfId="8539" priority="474" operator="lessThan">
      <formula>#REF!</formula>
    </cfRule>
  </conditionalFormatting>
  <conditionalFormatting sqref="W9:X9">
    <cfRule type="cellIs" dxfId="8538" priority="472" operator="lessThan">
      <formula>#REF!</formula>
    </cfRule>
    <cfRule type="cellIs" dxfId="8537" priority="473" operator="greaterThan">
      <formula>#REF!</formula>
    </cfRule>
  </conditionalFormatting>
  <conditionalFormatting sqref="Y19 Y17">
    <cfRule type="cellIs" dxfId="8536" priority="471" operator="greaterThan">
      <formula>#REF!</formula>
    </cfRule>
  </conditionalFormatting>
  <conditionalFormatting sqref="AB21">
    <cfRule type="cellIs" dxfId="8535" priority="468" operator="lessThan">
      <formula>#REF!</formula>
    </cfRule>
  </conditionalFormatting>
  <conditionalFormatting sqref="AB11:AC11">
    <cfRule type="cellIs" dxfId="8534" priority="467" operator="lessThan">
      <formula>#REF!</formula>
    </cfRule>
  </conditionalFormatting>
  <conditionalFormatting sqref="AB12:AC12">
    <cfRule type="cellIs" dxfId="8533" priority="466" operator="lessThan">
      <formula>#REF!</formula>
    </cfRule>
  </conditionalFormatting>
  <conditionalFormatting sqref="AB20">
    <cfRule type="cellIs" dxfId="8532" priority="469" operator="lessThan">
      <formula>#REF!</formula>
    </cfRule>
    <cfRule type="cellIs" dxfId="8531" priority="470" operator="lessThan">
      <formula>#REF!</formula>
    </cfRule>
  </conditionalFormatting>
  <conditionalFormatting sqref="AB30">
    <cfRule type="cellIs" dxfId="8530" priority="463" operator="lessThan">
      <formula>#REF!</formula>
    </cfRule>
  </conditionalFormatting>
  <conditionalFormatting sqref="AB29">
    <cfRule type="cellIs" dxfId="8529" priority="464" operator="lessThan">
      <formula>#REF!</formula>
    </cfRule>
    <cfRule type="cellIs" dxfId="8528" priority="465" operator="lessThan">
      <formula>#REF!</formula>
    </cfRule>
  </conditionalFormatting>
  <conditionalFormatting sqref="AB39">
    <cfRule type="cellIs" dxfId="8527" priority="462" operator="lessThan">
      <formula>#REF!</formula>
    </cfRule>
  </conditionalFormatting>
  <conditionalFormatting sqref="AB9:AC9">
    <cfRule type="cellIs" dxfId="8526" priority="460" operator="lessThan">
      <formula>#REF!</formula>
    </cfRule>
    <cfRule type="cellIs" dxfId="8525" priority="461" operator="greaterThan">
      <formula>#REF!</formula>
    </cfRule>
  </conditionalFormatting>
  <conditionalFormatting sqref="AD19 AD13:AD15 AD17">
    <cfRule type="cellIs" dxfId="8524" priority="459" operator="greaterThan">
      <formula>#REF!</formula>
    </cfRule>
  </conditionalFormatting>
  <conditionalFormatting sqref="AG21">
    <cfRule type="cellIs" dxfId="8523" priority="456" operator="lessThan">
      <formula>#REF!</formula>
    </cfRule>
  </conditionalFormatting>
  <conditionalFormatting sqref="AG11:AH11">
    <cfRule type="cellIs" dxfId="8522" priority="455" operator="lessThan">
      <formula>#REF!</formula>
    </cfRule>
  </conditionalFormatting>
  <conditionalFormatting sqref="AG12:AH12">
    <cfRule type="cellIs" dxfId="8521" priority="454" operator="lessThan">
      <formula>#REF!</formula>
    </cfRule>
  </conditionalFormatting>
  <conditionalFormatting sqref="AG20">
    <cfRule type="cellIs" dxfId="8520" priority="457" operator="lessThan">
      <formula>#REF!</formula>
    </cfRule>
    <cfRule type="cellIs" dxfId="8519" priority="458" operator="lessThan">
      <formula>#REF!</formula>
    </cfRule>
  </conditionalFormatting>
  <conditionalFormatting sqref="AG30">
    <cfRule type="cellIs" dxfId="8518" priority="451" operator="lessThan">
      <formula>#REF!</formula>
    </cfRule>
  </conditionalFormatting>
  <conditionalFormatting sqref="AG29">
    <cfRule type="cellIs" dxfId="8517" priority="452" operator="lessThan">
      <formula>#REF!</formula>
    </cfRule>
    <cfRule type="cellIs" dxfId="8516" priority="453" operator="lessThan">
      <formula>#REF!</formula>
    </cfRule>
  </conditionalFormatting>
  <conditionalFormatting sqref="AG39">
    <cfRule type="cellIs" dxfId="8515" priority="450" operator="lessThan">
      <formula>#REF!</formula>
    </cfRule>
  </conditionalFormatting>
  <conditionalFormatting sqref="AG9:AH9">
    <cfRule type="cellIs" dxfId="8514" priority="448" operator="lessThan">
      <formula>#REF!</formula>
    </cfRule>
    <cfRule type="cellIs" dxfId="8513" priority="449" operator="greaterThan">
      <formula>#REF!</formula>
    </cfRule>
  </conditionalFormatting>
  <conditionalFormatting sqref="P19:Q19">
    <cfRule type="cellIs" dxfId="8512" priority="447" operator="greaterThan">
      <formula>#REF!</formula>
    </cfRule>
  </conditionalFormatting>
  <conditionalFormatting sqref="P14:Q14 Q15">
    <cfRule type="cellIs" dxfId="8511" priority="445" operator="greaterThan">
      <formula>#REF!</formula>
    </cfRule>
  </conditionalFormatting>
  <conditionalFormatting sqref="Q13">
    <cfRule type="cellIs" dxfId="8510" priority="444" operator="greaterThan">
      <formula>#REF!</formula>
    </cfRule>
  </conditionalFormatting>
  <conditionalFormatting sqref="P17:Q17">
    <cfRule type="cellIs" dxfId="8509" priority="446" operator="greaterThan">
      <formula>#REF!</formula>
    </cfRule>
  </conditionalFormatting>
  <conditionalFormatting sqref="U19:V19">
    <cfRule type="cellIs" dxfId="8508" priority="443" operator="greaterThan">
      <formula>#REF!</formula>
    </cfRule>
  </conditionalFormatting>
  <conditionalFormatting sqref="U15:V15 V14">
    <cfRule type="cellIs" dxfId="8507" priority="441" operator="greaterThan">
      <formula>#REF!</formula>
    </cfRule>
  </conditionalFormatting>
  <conditionalFormatting sqref="U13:V13">
    <cfRule type="cellIs" dxfId="8506" priority="440" operator="greaterThan">
      <formula>#REF!</formula>
    </cfRule>
  </conditionalFormatting>
  <conditionalFormatting sqref="U17:V17">
    <cfRule type="cellIs" dxfId="8505" priority="442" operator="greaterThan">
      <formula>#REF!</formula>
    </cfRule>
  </conditionalFormatting>
  <conditionalFormatting sqref="Z19:AA19">
    <cfRule type="cellIs" dxfId="8504" priority="439" operator="greaterThan">
      <formula>#REF!</formula>
    </cfRule>
  </conditionalFormatting>
  <conditionalFormatting sqref="AA14:AA15">
    <cfRule type="cellIs" dxfId="8503" priority="437" operator="greaterThan">
      <formula>#REF!</formula>
    </cfRule>
  </conditionalFormatting>
  <conditionalFormatting sqref="Z17:AA17">
    <cfRule type="cellIs" dxfId="8502" priority="438" operator="greaterThan">
      <formula>#REF!</formula>
    </cfRule>
  </conditionalFormatting>
  <conditionalFormatting sqref="AE19:AF19">
    <cfRule type="cellIs" dxfId="8501" priority="435" operator="greaterThan">
      <formula>#REF!</formula>
    </cfRule>
  </conditionalFormatting>
  <conditionalFormatting sqref="AE14:AF15">
    <cfRule type="cellIs" dxfId="8500" priority="433" operator="greaterThan">
      <formula>#REF!</formula>
    </cfRule>
  </conditionalFormatting>
  <conditionalFormatting sqref="AE13:AF13">
    <cfRule type="cellIs" dxfId="8499" priority="432" operator="greaterThan">
      <formula>#REF!</formula>
    </cfRule>
  </conditionalFormatting>
  <conditionalFormatting sqref="AE17:AF17">
    <cfRule type="cellIs" dxfId="8498" priority="434" operator="greaterThan">
      <formula>#REF!</formula>
    </cfRule>
  </conditionalFormatting>
  <conditionalFormatting sqref="M38">
    <cfRule type="cellIs" dxfId="8497" priority="429" operator="lessThan">
      <formula>#REF!</formula>
    </cfRule>
    <cfRule type="cellIs" dxfId="8496" priority="430" operator="lessThan">
      <formula>#REF!</formula>
    </cfRule>
  </conditionalFormatting>
  <conditionalFormatting sqref="R38">
    <cfRule type="cellIs" dxfId="8495" priority="427" operator="lessThan">
      <formula>#REF!</formula>
    </cfRule>
    <cfRule type="cellIs" dxfId="8494" priority="428" operator="lessThan">
      <formula>#REF!</formula>
    </cfRule>
  </conditionalFormatting>
  <conditionalFormatting sqref="W38">
    <cfRule type="cellIs" dxfId="8493" priority="425" operator="lessThan">
      <formula>#REF!</formula>
    </cfRule>
    <cfRule type="cellIs" dxfId="8492" priority="426" operator="lessThan">
      <formula>#REF!</formula>
    </cfRule>
  </conditionalFormatting>
  <conditionalFormatting sqref="AB38">
    <cfRule type="cellIs" dxfId="8491" priority="423" operator="lessThan">
      <formula>#REF!</formula>
    </cfRule>
    <cfRule type="cellIs" dxfId="8490" priority="424" operator="lessThan">
      <formula>#REF!</formula>
    </cfRule>
  </conditionalFormatting>
  <conditionalFormatting sqref="AG38">
    <cfRule type="cellIs" dxfId="8489" priority="421" operator="lessThan">
      <formula>#REF!</formula>
    </cfRule>
    <cfRule type="cellIs" dxfId="8488" priority="422" operator="lessThan">
      <formula>#REF!</formula>
    </cfRule>
  </conditionalFormatting>
  <conditionalFormatting sqref="N10">
    <cfRule type="cellIs" dxfId="8487" priority="420" operator="lessThan">
      <formula>#REF!</formula>
    </cfRule>
  </conditionalFormatting>
  <conditionalFormatting sqref="S10">
    <cfRule type="cellIs" dxfId="8486" priority="419" operator="lessThan">
      <formula>#REF!</formula>
    </cfRule>
  </conditionalFormatting>
  <conditionalFormatting sqref="X10">
    <cfRule type="cellIs" dxfId="8485" priority="418" operator="lessThan">
      <formula>#REF!</formula>
    </cfRule>
  </conditionalFormatting>
  <conditionalFormatting sqref="AC10">
    <cfRule type="cellIs" dxfId="8484" priority="417" operator="lessThan">
      <formula>#REF!</formula>
    </cfRule>
  </conditionalFormatting>
  <conditionalFormatting sqref="AH10">
    <cfRule type="cellIs" dxfId="8483" priority="416" operator="lessThan">
      <formula>#REF!</formula>
    </cfRule>
  </conditionalFormatting>
  <conditionalFormatting sqref="AI19 AI13:AI15 AI17">
    <cfRule type="cellIs" dxfId="8482" priority="415" operator="greaterThan">
      <formula>#REF!</formula>
    </cfRule>
  </conditionalFormatting>
  <conditionalFormatting sqref="AL21">
    <cfRule type="cellIs" dxfId="8481" priority="412" operator="lessThan">
      <formula>#REF!</formula>
    </cfRule>
  </conditionalFormatting>
  <conditionalFormatting sqref="AL11:AM11">
    <cfRule type="cellIs" dxfId="8480" priority="411" operator="lessThan">
      <formula>#REF!</formula>
    </cfRule>
  </conditionalFormatting>
  <conditionalFormatting sqref="AL12:AM12">
    <cfRule type="cellIs" dxfId="8479" priority="410" operator="lessThan">
      <formula>#REF!</formula>
    </cfRule>
  </conditionalFormatting>
  <conditionalFormatting sqref="AL20">
    <cfRule type="cellIs" dxfId="8478" priority="413" operator="lessThan">
      <formula>#REF!</formula>
    </cfRule>
    <cfRule type="cellIs" dxfId="8477" priority="414" operator="lessThan">
      <formula>#REF!</formula>
    </cfRule>
  </conditionalFormatting>
  <conditionalFormatting sqref="AL30">
    <cfRule type="cellIs" dxfId="8476" priority="407" operator="lessThan">
      <formula>#REF!</formula>
    </cfRule>
  </conditionalFormatting>
  <conditionalFormatting sqref="AL29">
    <cfRule type="cellIs" dxfId="8475" priority="408" operator="lessThan">
      <formula>#REF!</formula>
    </cfRule>
    <cfRule type="cellIs" dxfId="8474" priority="409" operator="lessThan">
      <formula>#REF!</formula>
    </cfRule>
  </conditionalFormatting>
  <conditionalFormatting sqref="AL39">
    <cfRule type="cellIs" dxfId="8473" priority="406" operator="lessThan">
      <formula>#REF!</formula>
    </cfRule>
  </conditionalFormatting>
  <conditionalFormatting sqref="AL9:AM9">
    <cfRule type="cellIs" dxfId="8472" priority="404" operator="lessThan">
      <formula>#REF!</formula>
    </cfRule>
    <cfRule type="cellIs" dxfId="8471" priority="405" operator="greaterThan">
      <formula>#REF!</formula>
    </cfRule>
  </conditionalFormatting>
  <conditionalFormatting sqref="AJ19:AK19">
    <cfRule type="cellIs" dxfId="8470" priority="403" operator="greaterThan">
      <formula>#REF!</formula>
    </cfRule>
  </conditionalFormatting>
  <conditionalFormatting sqref="AJ14:AK15">
    <cfRule type="cellIs" dxfId="8469" priority="401" operator="greaterThan">
      <formula>#REF!</formula>
    </cfRule>
  </conditionalFormatting>
  <conditionalFormatting sqref="AJ13:AK13">
    <cfRule type="cellIs" dxfId="8468" priority="400" operator="greaterThan">
      <formula>#REF!</formula>
    </cfRule>
  </conditionalFormatting>
  <conditionalFormatting sqref="AJ17:AK17">
    <cfRule type="cellIs" dxfId="8467" priority="402" operator="greaterThan">
      <formula>#REF!</formula>
    </cfRule>
  </conditionalFormatting>
  <conditionalFormatting sqref="AL38">
    <cfRule type="cellIs" dxfId="8466" priority="398" operator="lessThan">
      <formula>#REF!</formula>
    </cfRule>
    <cfRule type="cellIs" dxfId="8465" priority="399" operator="lessThan">
      <formula>#REF!</formula>
    </cfRule>
  </conditionalFormatting>
  <conditionalFormatting sqref="AM10">
    <cfRule type="cellIs" dxfId="8464" priority="397" operator="lessThan">
      <formula>#REF!</formula>
    </cfRule>
  </conditionalFormatting>
  <conditionalFormatting sqref="AN19 AN13:AN15 AN17">
    <cfRule type="cellIs" dxfId="8463" priority="396" operator="greaterThan">
      <formula>#REF!</formula>
    </cfRule>
  </conditionalFormatting>
  <conditionalFormatting sqref="AQ21">
    <cfRule type="cellIs" dxfId="8462" priority="393" operator="lessThan">
      <formula>#REF!</formula>
    </cfRule>
  </conditionalFormatting>
  <conditionalFormatting sqref="AQ11:AR11">
    <cfRule type="cellIs" dxfId="8461" priority="392" operator="lessThan">
      <formula>#REF!</formula>
    </cfRule>
  </conditionalFormatting>
  <conditionalFormatting sqref="AQ12:AR12">
    <cfRule type="cellIs" dxfId="8460" priority="391" operator="lessThan">
      <formula>#REF!</formula>
    </cfRule>
  </conditionalFormatting>
  <conditionalFormatting sqref="AQ20">
    <cfRule type="cellIs" dxfId="8459" priority="394" operator="lessThan">
      <formula>#REF!</formula>
    </cfRule>
    <cfRule type="cellIs" dxfId="8458" priority="395" operator="lessThan">
      <formula>#REF!</formula>
    </cfRule>
  </conditionalFormatting>
  <conditionalFormatting sqref="AQ30">
    <cfRule type="cellIs" dxfId="8457" priority="388" operator="lessThan">
      <formula>#REF!</formula>
    </cfRule>
  </conditionalFormatting>
  <conditionalFormatting sqref="AQ29">
    <cfRule type="cellIs" dxfId="8456" priority="389" operator="lessThan">
      <formula>#REF!</formula>
    </cfRule>
    <cfRule type="cellIs" dxfId="8455" priority="390" operator="lessThan">
      <formula>#REF!</formula>
    </cfRule>
  </conditionalFormatting>
  <conditionalFormatting sqref="AQ39">
    <cfRule type="cellIs" dxfId="8454" priority="387" operator="lessThan">
      <formula>#REF!</formula>
    </cfRule>
  </conditionalFormatting>
  <conditionalFormatting sqref="AQ9:AR9">
    <cfRule type="cellIs" dxfId="8453" priority="385" operator="lessThan">
      <formula>#REF!</formula>
    </cfRule>
    <cfRule type="cellIs" dxfId="8452" priority="386" operator="greaterThan">
      <formula>#REF!</formula>
    </cfRule>
  </conditionalFormatting>
  <conditionalFormatting sqref="AO19:AP19">
    <cfRule type="cellIs" dxfId="8451" priority="384" operator="greaterThan">
      <formula>#REF!</formula>
    </cfRule>
  </conditionalFormatting>
  <conditionalFormatting sqref="AO14:AP15">
    <cfRule type="cellIs" dxfId="8450" priority="382" operator="greaterThan">
      <formula>#REF!</formula>
    </cfRule>
  </conditionalFormatting>
  <conditionalFormatting sqref="AO13:AP13">
    <cfRule type="cellIs" dxfId="8449" priority="381" operator="greaterThan">
      <formula>#REF!</formula>
    </cfRule>
  </conditionalFormatting>
  <conditionalFormatting sqref="AO17:AP17">
    <cfRule type="cellIs" dxfId="8448" priority="383" operator="greaterThan">
      <formula>#REF!</formula>
    </cfRule>
  </conditionalFormatting>
  <conditionalFormatting sqref="AQ38">
    <cfRule type="cellIs" dxfId="8447" priority="379" operator="lessThan">
      <formula>#REF!</formula>
    </cfRule>
    <cfRule type="cellIs" dxfId="8446" priority="380" operator="lessThan">
      <formula>#REF!</formula>
    </cfRule>
  </conditionalFormatting>
  <conditionalFormatting sqref="AR10">
    <cfRule type="cellIs" dxfId="8445" priority="378" operator="lessThan">
      <formula>#REF!</formula>
    </cfRule>
  </conditionalFormatting>
  <conditionalFormatting sqref="AS19 AS13:AS15 AS17">
    <cfRule type="cellIs" dxfId="8444" priority="377" operator="greaterThan">
      <formula>#REF!</formula>
    </cfRule>
  </conditionalFormatting>
  <conditionalFormatting sqref="AV21">
    <cfRule type="cellIs" dxfId="8443" priority="374" operator="lessThan">
      <formula>#REF!</formula>
    </cfRule>
  </conditionalFormatting>
  <conditionalFormatting sqref="AV11:AW11">
    <cfRule type="cellIs" dxfId="8442" priority="373" operator="lessThan">
      <formula>#REF!</formula>
    </cfRule>
  </conditionalFormatting>
  <conditionalFormatting sqref="AV12:AW12">
    <cfRule type="cellIs" dxfId="8441" priority="372" operator="lessThan">
      <formula>#REF!</formula>
    </cfRule>
  </conditionalFormatting>
  <conditionalFormatting sqref="AV20">
    <cfRule type="cellIs" dxfId="8440" priority="375" operator="lessThan">
      <formula>#REF!</formula>
    </cfRule>
    <cfRule type="cellIs" dxfId="8439" priority="376" operator="lessThan">
      <formula>#REF!</formula>
    </cfRule>
  </conditionalFormatting>
  <conditionalFormatting sqref="AV30">
    <cfRule type="cellIs" dxfId="8438" priority="369" operator="lessThan">
      <formula>#REF!</formula>
    </cfRule>
  </conditionalFormatting>
  <conditionalFormatting sqref="AV29">
    <cfRule type="cellIs" dxfId="8437" priority="370" operator="lessThan">
      <formula>#REF!</formula>
    </cfRule>
    <cfRule type="cellIs" dxfId="8436" priority="371" operator="lessThan">
      <formula>#REF!</formula>
    </cfRule>
  </conditionalFormatting>
  <conditionalFormatting sqref="AV39">
    <cfRule type="cellIs" dxfId="8435" priority="368" operator="lessThan">
      <formula>#REF!</formula>
    </cfRule>
  </conditionalFormatting>
  <conditionalFormatting sqref="AV9:AW9">
    <cfRule type="cellIs" dxfId="8434" priority="366" operator="lessThan">
      <formula>#REF!</formula>
    </cfRule>
    <cfRule type="cellIs" dxfId="8433" priority="367" operator="greaterThan">
      <formula>#REF!</formula>
    </cfRule>
  </conditionalFormatting>
  <conditionalFormatting sqref="AT19:AU19">
    <cfRule type="cellIs" dxfId="8432" priority="365" operator="greaterThan">
      <formula>#REF!</formula>
    </cfRule>
  </conditionalFormatting>
  <conditionalFormatting sqref="AT14:AU15">
    <cfRule type="cellIs" dxfId="8431" priority="363" operator="greaterThan">
      <formula>#REF!</formula>
    </cfRule>
  </conditionalFormatting>
  <conditionalFormatting sqref="AT13:AU13">
    <cfRule type="cellIs" dxfId="8430" priority="362" operator="greaterThan">
      <formula>#REF!</formula>
    </cfRule>
  </conditionalFormatting>
  <conditionalFormatting sqref="AT17:AU17">
    <cfRule type="cellIs" dxfId="8429" priority="364" operator="greaterThan">
      <formula>#REF!</formula>
    </cfRule>
  </conditionalFormatting>
  <conditionalFormatting sqref="AV38">
    <cfRule type="cellIs" dxfId="8428" priority="360" operator="lessThan">
      <formula>#REF!</formula>
    </cfRule>
    <cfRule type="cellIs" dxfId="8427" priority="361" operator="lessThan">
      <formula>#REF!</formula>
    </cfRule>
  </conditionalFormatting>
  <conditionalFormatting sqref="AW10">
    <cfRule type="cellIs" dxfId="8426" priority="359" operator="lessThan">
      <formula>#REF!</formula>
    </cfRule>
  </conditionalFormatting>
  <conditionalFormatting sqref="AX19 AX13:AX15 AX17">
    <cfRule type="cellIs" dxfId="8425" priority="358" operator="greaterThan">
      <formula>#REF!</formula>
    </cfRule>
  </conditionalFormatting>
  <conditionalFormatting sqref="BA21">
    <cfRule type="cellIs" dxfId="8424" priority="355" operator="lessThan">
      <formula>#REF!</formula>
    </cfRule>
  </conditionalFormatting>
  <conditionalFormatting sqref="BA11:BB11">
    <cfRule type="cellIs" dxfId="8423" priority="354" operator="lessThan">
      <formula>#REF!</formula>
    </cfRule>
  </conditionalFormatting>
  <conditionalFormatting sqref="BA12:BB12">
    <cfRule type="cellIs" dxfId="8422" priority="353" operator="lessThan">
      <formula>#REF!</formula>
    </cfRule>
  </conditionalFormatting>
  <conditionalFormatting sqref="BA20">
    <cfRule type="cellIs" dxfId="8421" priority="356" operator="lessThan">
      <formula>#REF!</formula>
    </cfRule>
    <cfRule type="cellIs" dxfId="8420" priority="357" operator="lessThan">
      <formula>#REF!</formula>
    </cfRule>
  </conditionalFormatting>
  <conditionalFormatting sqref="BA30">
    <cfRule type="cellIs" dxfId="8419" priority="350" operator="lessThan">
      <formula>#REF!</formula>
    </cfRule>
  </conditionalFormatting>
  <conditionalFormatting sqref="BA29">
    <cfRule type="cellIs" dxfId="8418" priority="351" operator="lessThan">
      <formula>#REF!</formula>
    </cfRule>
    <cfRule type="cellIs" dxfId="8417" priority="352" operator="lessThan">
      <formula>#REF!</formula>
    </cfRule>
  </conditionalFormatting>
  <conditionalFormatting sqref="BA39">
    <cfRule type="cellIs" dxfId="8416" priority="349" operator="lessThan">
      <formula>#REF!</formula>
    </cfRule>
  </conditionalFormatting>
  <conditionalFormatting sqref="BA9:BB9">
    <cfRule type="cellIs" dxfId="8415" priority="347" operator="lessThan">
      <formula>#REF!</formula>
    </cfRule>
    <cfRule type="cellIs" dxfId="8414" priority="348" operator="greaterThan">
      <formula>#REF!</formula>
    </cfRule>
  </conditionalFormatting>
  <conditionalFormatting sqref="AY19:AZ19">
    <cfRule type="cellIs" dxfId="8413" priority="346" operator="greaterThan">
      <formula>#REF!</formula>
    </cfRule>
  </conditionalFormatting>
  <conditionalFormatting sqref="AY14:AZ15">
    <cfRule type="cellIs" dxfId="8412" priority="344" operator="greaterThan">
      <formula>#REF!</formula>
    </cfRule>
  </conditionalFormatting>
  <conditionalFormatting sqref="AY13:AZ13">
    <cfRule type="cellIs" dxfId="8411" priority="343" operator="greaterThan">
      <formula>#REF!</formula>
    </cfRule>
  </conditionalFormatting>
  <conditionalFormatting sqref="AY17:AZ17">
    <cfRule type="cellIs" dxfId="8410" priority="345" operator="greaterThan">
      <formula>#REF!</formula>
    </cfRule>
  </conditionalFormatting>
  <conditionalFormatting sqref="BA38">
    <cfRule type="cellIs" dxfId="8409" priority="341" operator="lessThan">
      <formula>#REF!</formula>
    </cfRule>
    <cfRule type="cellIs" dxfId="8408" priority="342" operator="lessThan">
      <formula>#REF!</formula>
    </cfRule>
  </conditionalFormatting>
  <conditionalFormatting sqref="BB10">
    <cfRule type="cellIs" dxfId="8407" priority="340" operator="lessThan">
      <formula>#REF!</formula>
    </cfRule>
  </conditionalFormatting>
  <conditionalFormatting sqref="BC19 BC13:BC15 BC17">
    <cfRule type="cellIs" dxfId="8406" priority="244" operator="greaterThan">
      <formula>#REF!</formula>
    </cfRule>
  </conditionalFormatting>
  <conditionalFormatting sqref="BF21">
    <cfRule type="cellIs" dxfId="8405" priority="241" operator="lessThan">
      <formula>#REF!</formula>
    </cfRule>
  </conditionalFormatting>
  <conditionalFormatting sqref="BF11">
    <cfRule type="cellIs" dxfId="8404" priority="240" operator="lessThan">
      <formula>#REF!</formula>
    </cfRule>
  </conditionalFormatting>
  <conditionalFormatting sqref="BF12">
    <cfRule type="cellIs" dxfId="8403" priority="239" operator="lessThan">
      <formula>#REF!</formula>
    </cfRule>
  </conditionalFormatting>
  <conditionalFormatting sqref="BF20">
    <cfRule type="cellIs" dxfId="8402" priority="242" operator="lessThan">
      <formula>#REF!</formula>
    </cfRule>
    <cfRule type="cellIs" dxfId="8401" priority="243" operator="lessThan">
      <formula>#REF!</formula>
    </cfRule>
  </conditionalFormatting>
  <conditionalFormatting sqref="BF30">
    <cfRule type="cellIs" dxfId="8400" priority="236" operator="lessThan">
      <formula>#REF!</formula>
    </cfRule>
  </conditionalFormatting>
  <conditionalFormatting sqref="BF29">
    <cfRule type="cellIs" dxfId="8399" priority="237" operator="lessThan">
      <formula>#REF!</formula>
    </cfRule>
    <cfRule type="cellIs" dxfId="8398" priority="238" operator="lessThan">
      <formula>#REF!</formula>
    </cfRule>
  </conditionalFormatting>
  <conditionalFormatting sqref="BF39">
    <cfRule type="cellIs" dxfId="8397" priority="235" operator="lessThan">
      <formula>#REF!</formula>
    </cfRule>
  </conditionalFormatting>
  <conditionalFormatting sqref="BF9">
    <cfRule type="cellIs" dxfId="8396" priority="233" operator="lessThan">
      <formula>#REF!</formula>
    </cfRule>
    <cfRule type="cellIs" dxfId="8395" priority="234" operator="greaterThan">
      <formula>#REF!</formula>
    </cfRule>
  </conditionalFormatting>
  <conditionalFormatting sqref="BD19:BE19">
    <cfRule type="cellIs" dxfId="8394" priority="232" operator="greaterThan">
      <formula>#REF!</formula>
    </cfRule>
  </conditionalFormatting>
  <conditionalFormatting sqref="BD14:BE15">
    <cfRule type="cellIs" dxfId="8393" priority="230" operator="greaterThan">
      <formula>#REF!</formula>
    </cfRule>
  </conditionalFormatting>
  <conditionalFormatting sqref="BD13:BE13">
    <cfRule type="cellIs" dxfId="8392" priority="229" operator="greaterThan">
      <formula>#REF!</formula>
    </cfRule>
  </conditionalFormatting>
  <conditionalFormatting sqref="BD17:BE17">
    <cfRule type="cellIs" dxfId="8391" priority="231" operator="greaterThan">
      <formula>#REF!</formula>
    </cfRule>
  </conditionalFormatting>
  <conditionalFormatting sqref="BF38">
    <cfRule type="cellIs" dxfId="8390" priority="227" operator="lessThan">
      <formula>#REF!</formula>
    </cfRule>
    <cfRule type="cellIs" dxfId="8389" priority="228" operator="lessThan">
      <formula>#REF!</formula>
    </cfRule>
  </conditionalFormatting>
  <conditionalFormatting sqref="BG11">
    <cfRule type="cellIs" dxfId="8388" priority="222" operator="lessThan">
      <formula>#REF!</formula>
    </cfRule>
  </conditionalFormatting>
  <conditionalFormatting sqref="BG12">
    <cfRule type="cellIs" dxfId="8387" priority="221" operator="lessThan">
      <formula>#REF!</formula>
    </cfRule>
  </conditionalFormatting>
  <conditionalFormatting sqref="BG9">
    <cfRule type="cellIs" dxfId="8386" priority="215" operator="lessThan">
      <formula>#REF!</formula>
    </cfRule>
    <cfRule type="cellIs" dxfId="8385" priority="216" operator="greaterThan">
      <formula>#REF!</formula>
    </cfRule>
  </conditionalFormatting>
  <conditionalFormatting sqref="BG10">
    <cfRule type="cellIs" dxfId="8384" priority="212" operator="lessThan">
      <formula>#REF!</formula>
    </cfRule>
  </conditionalFormatting>
  <conditionalFormatting sqref="N21">
    <cfRule type="cellIs" dxfId="8383" priority="209" operator="lessThan">
      <formula>#REF!</formula>
    </cfRule>
  </conditionalFormatting>
  <conditionalFormatting sqref="N20">
    <cfRule type="cellIs" dxfId="8382" priority="210" operator="lessThan">
      <formula>#REF!</formula>
    </cfRule>
    <cfRule type="cellIs" dxfId="8381" priority="211" operator="lessThan">
      <formula>#REF!</formula>
    </cfRule>
  </conditionalFormatting>
  <conditionalFormatting sqref="N30">
    <cfRule type="cellIs" dxfId="8380" priority="206" operator="lessThan">
      <formula>#REF!</formula>
    </cfRule>
  </conditionalFormatting>
  <conditionalFormatting sqref="N29">
    <cfRule type="cellIs" dxfId="8379" priority="207" operator="lessThan">
      <formula>#REF!</formula>
    </cfRule>
    <cfRule type="cellIs" dxfId="8378" priority="208" operator="lessThan">
      <formula>#REF!</formula>
    </cfRule>
  </conditionalFormatting>
  <conditionalFormatting sqref="N39">
    <cfRule type="cellIs" dxfId="8377" priority="203" operator="lessThan">
      <formula>#REF!</formula>
    </cfRule>
  </conditionalFormatting>
  <conditionalFormatting sqref="N38">
    <cfRule type="cellIs" dxfId="8376" priority="204" operator="lessThan">
      <formula>#REF!</formula>
    </cfRule>
    <cfRule type="cellIs" dxfId="8375" priority="205" operator="lessThan">
      <formula>#REF!</formula>
    </cfRule>
  </conditionalFormatting>
  <conditionalFormatting sqref="S21">
    <cfRule type="cellIs" dxfId="8374" priority="200" operator="lessThan">
      <formula>#REF!</formula>
    </cfRule>
  </conditionalFormatting>
  <conditionalFormatting sqref="S20">
    <cfRule type="cellIs" dxfId="8373" priority="201" operator="lessThan">
      <formula>#REF!</formula>
    </cfRule>
    <cfRule type="cellIs" dxfId="8372" priority="202" operator="lessThan">
      <formula>#REF!</formula>
    </cfRule>
  </conditionalFormatting>
  <conditionalFormatting sqref="S30">
    <cfRule type="cellIs" dxfId="8371" priority="197" operator="lessThan">
      <formula>#REF!</formula>
    </cfRule>
  </conditionalFormatting>
  <conditionalFormatting sqref="S29">
    <cfRule type="cellIs" dxfId="8370" priority="198" operator="lessThan">
      <formula>#REF!</formula>
    </cfRule>
    <cfRule type="cellIs" dxfId="8369" priority="199" operator="lessThan">
      <formula>#REF!</formula>
    </cfRule>
  </conditionalFormatting>
  <conditionalFormatting sqref="S39">
    <cfRule type="cellIs" dxfId="8368" priority="194" operator="lessThan">
      <formula>#REF!</formula>
    </cfRule>
  </conditionalFormatting>
  <conditionalFormatting sqref="S38">
    <cfRule type="cellIs" dxfId="8367" priority="195" operator="lessThan">
      <formula>#REF!</formula>
    </cfRule>
    <cfRule type="cellIs" dxfId="8366" priority="196" operator="lessThan">
      <formula>#REF!</formula>
    </cfRule>
  </conditionalFormatting>
  <conditionalFormatting sqref="X21">
    <cfRule type="cellIs" dxfId="8365" priority="191" operator="lessThan">
      <formula>#REF!</formula>
    </cfRule>
  </conditionalFormatting>
  <conditionalFormatting sqref="X20">
    <cfRule type="cellIs" dxfId="8364" priority="192" operator="lessThan">
      <formula>#REF!</formula>
    </cfRule>
    <cfRule type="cellIs" dxfId="8363" priority="193" operator="lessThan">
      <formula>#REF!</formula>
    </cfRule>
  </conditionalFormatting>
  <conditionalFormatting sqref="X30">
    <cfRule type="cellIs" dxfId="8362" priority="188" operator="lessThan">
      <formula>#REF!</formula>
    </cfRule>
  </conditionalFormatting>
  <conditionalFormatting sqref="X29">
    <cfRule type="cellIs" dxfId="8361" priority="189" operator="lessThan">
      <formula>#REF!</formula>
    </cfRule>
    <cfRule type="cellIs" dxfId="8360" priority="190" operator="lessThan">
      <formula>#REF!</formula>
    </cfRule>
  </conditionalFormatting>
  <conditionalFormatting sqref="X39">
    <cfRule type="cellIs" dxfId="8359" priority="185" operator="lessThan">
      <formula>#REF!</formula>
    </cfRule>
  </conditionalFormatting>
  <conditionalFormatting sqref="X38">
    <cfRule type="cellIs" dxfId="8358" priority="186" operator="lessThan">
      <formula>#REF!</formula>
    </cfRule>
    <cfRule type="cellIs" dxfId="8357" priority="187" operator="lessThan">
      <formula>#REF!</formula>
    </cfRule>
  </conditionalFormatting>
  <conditionalFormatting sqref="AC21">
    <cfRule type="cellIs" dxfId="8356" priority="182" operator="lessThan">
      <formula>#REF!</formula>
    </cfRule>
  </conditionalFormatting>
  <conditionalFormatting sqref="AC20">
    <cfRule type="cellIs" dxfId="8355" priority="183" operator="lessThan">
      <formula>#REF!</formula>
    </cfRule>
    <cfRule type="cellIs" dxfId="8354" priority="184" operator="lessThan">
      <formula>#REF!</formula>
    </cfRule>
  </conditionalFormatting>
  <conditionalFormatting sqref="AC30">
    <cfRule type="cellIs" dxfId="8353" priority="179" operator="lessThan">
      <formula>#REF!</formula>
    </cfRule>
  </conditionalFormatting>
  <conditionalFormatting sqref="AC29">
    <cfRule type="cellIs" dxfId="8352" priority="180" operator="lessThan">
      <formula>#REF!</formula>
    </cfRule>
    <cfRule type="cellIs" dxfId="8351" priority="181" operator="lessThan">
      <formula>#REF!</formula>
    </cfRule>
  </conditionalFormatting>
  <conditionalFormatting sqref="AC39">
    <cfRule type="cellIs" dxfId="8350" priority="176" operator="lessThan">
      <formula>#REF!</formula>
    </cfRule>
  </conditionalFormatting>
  <conditionalFormatting sqref="AC38">
    <cfRule type="cellIs" dxfId="8349" priority="177" operator="lessThan">
      <formula>#REF!</formula>
    </cfRule>
    <cfRule type="cellIs" dxfId="8348" priority="178" operator="lessThan">
      <formula>#REF!</formula>
    </cfRule>
  </conditionalFormatting>
  <conditionalFormatting sqref="AH21">
    <cfRule type="cellIs" dxfId="8347" priority="173" operator="lessThan">
      <formula>#REF!</formula>
    </cfRule>
  </conditionalFormatting>
  <conditionalFormatting sqref="AH20">
    <cfRule type="cellIs" dxfId="8346" priority="174" operator="lessThan">
      <formula>#REF!</formula>
    </cfRule>
    <cfRule type="cellIs" dxfId="8345" priority="175" operator="lessThan">
      <formula>#REF!</formula>
    </cfRule>
  </conditionalFormatting>
  <conditionalFormatting sqref="AH30">
    <cfRule type="cellIs" dxfId="8344" priority="170" operator="lessThan">
      <formula>#REF!</formula>
    </cfRule>
  </conditionalFormatting>
  <conditionalFormatting sqref="AH29">
    <cfRule type="cellIs" dxfId="8343" priority="171" operator="lessThan">
      <formula>#REF!</formula>
    </cfRule>
    <cfRule type="cellIs" dxfId="8342" priority="172" operator="lessThan">
      <formula>#REF!</formula>
    </cfRule>
  </conditionalFormatting>
  <conditionalFormatting sqref="AH39">
    <cfRule type="cellIs" dxfId="8341" priority="167" operator="lessThan">
      <formula>#REF!</formula>
    </cfRule>
  </conditionalFormatting>
  <conditionalFormatting sqref="AH38">
    <cfRule type="cellIs" dxfId="8340" priority="168" operator="lessThan">
      <formula>#REF!</formula>
    </cfRule>
    <cfRule type="cellIs" dxfId="8339" priority="169" operator="lessThan">
      <formula>#REF!</formula>
    </cfRule>
  </conditionalFormatting>
  <conditionalFormatting sqref="AM21">
    <cfRule type="cellIs" dxfId="8338" priority="164" operator="lessThan">
      <formula>#REF!</formula>
    </cfRule>
  </conditionalFormatting>
  <conditionalFormatting sqref="AM20">
    <cfRule type="cellIs" dxfId="8337" priority="165" operator="lessThan">
      <formula>#REF!</formula>
    </cfRule>
    <cfRule type="cellIs" dxfId="8336" priority="166" operator="lessThan">
      <formula>#REF!</formula>
    </cfRule>
  </conditionalFormatting>
  <conditionalFormatting sqref="AM30">
    <cfRule type="cellIs" dxfId="8335" priority="161" operator="lessThan">
      <formula>#REF!</formula>
    </cfRule>
  </conditionalFormatting>
  <conditionalFormatting sqref="AM29">
    <cfRule type="cellIs" dxfId="8334" priority="162" operator="lessThan">
      <formula>#REF!</formula>
    </cfRule>
    <cfRule type="cellIs" dxfId="8333" priority="163" operator="lessThan">
      <formula>#REF!</formula>
    </cfRule>
  </conditionalFormatting>
  <conditionalFormatting sqref="AM39">
    <cfRule type="cellIs" dxfId="8332" priority="158" operator="lessThan">
      <formula>#REF!</formula>
    </cfRule>
  </conditionalFormatting>
  <conditionalFormatting sqref="AM38">
    <cfRule type="cellIs" dxfId="8331" priority="159" operator="lessThan">
      <formula>#REF!</formula>
    </cfRule>
    <cfRule type="cellIs" dxfId="8330" priority="160" operator="lessThan">
      <formula>#REF!</formula>
    </cfRule>
  </conditionalFormatting>
  <conditionalFormatting sqref="AR21">
    <cfRule type="cellIs" dxfId="8329" priority="155" operator="lessThan">
      <formula>#REF!</formula>
    </cfRule>
  </conditionalFormatting>
  <conditionalFormatting sqref="AR20">
    <cfRule type="cellIs" dxfId="8328" priority="156" operator="lessThan">
      <formula>#REF!</formula>
    </cfRule>
    <cfRule type="cellIs" dxfId="8327" priority="157" operator="lessThan">
      <formula>#REF!</formula>
    </cfRule>
  </conditionalFormatting>
  <conditionalFormatting sqref="AR30">
    <cfRule type="cellIs" dxfId="8326" priority="152" operator="lessThan">
      <formula>#REF!</formula>
    </cfRule>
  </conditionalFormatting>
  <conditionalFormatting sqref="AR29">
    <cfRule type="cellIs" dxfId="8325" priority="153" operator="lessThan">
      <formula>#REF!</formula>
    </cfRule>
    <cfRule type="cellIs" dxfId="8324" priority="154" operator="lessThan">
      <formula>#REF!</formula>
    </cfRule>
  </conditionalFormatting>
  <conditionalFormatting sqref="AR39">
    <cfRule type="cellIs" dxfId="8323" priority="149" operator="lessThan">
      <formula>#REF!</formula>
    </cfRule>
  </conditionalFormatting>
  <conditionalFormatting sqref="AR38">
    <cfRule type="cellIs" dxfId="8322" priority="150" operator="lessThan">
      <formula>#REF!</formula>
    </cfRule>
    <cfRule type="cellIs" dxfId="8321" priority="151" operator="lessThan">
      <formula>#REF!</formula>
    </cfRule>
  </conditionalFormatting>
  <conditionalFormatting sqref="AW21">
    <cfRule type="cellIs" dxfId="8320" priority="146" operator="lessThan">
      <formula>#REF!</formula>
    </cfRule>
  </conditionalFormatting>
  <conditionalFormatting sqref="AW20">
    <cfRule type="cellIs" dxfId="8319" priority="147" operator="lessThan">
      <formula>#REF!</formula>
    </cfRule>
    <cfRule type="cellIs" dxfId="8318" priority="148" operator="lessThan">
      <formula>#REF!</formula>
    </cfRule>
  </conditionalFormatting>
  <conditionalFormatting sqref="AW30">
    <cfRule type="cellIs" dxfId="8317" priority="143" operator="lessThan">
      <formula>#REF!</formula>
    </cfRule>
  </conditionalFormatting>
  <conditionalFormatting sqref="AW29">
    <cfRule type="cellIs" dxfId="8316" priority="144" operator="lessThan">
      <formula>#REF!</formula>
    </cfRule>
    <cfRule type="cellIs" dxfId="8315" priority="145" operator="lessThan">
      <formula>#REF!</formula>
    </cfRule>
  </conditionalFormatting>
  <conditionalFormatting sqref="AW39">
    <cfRule type="cellIs" dxfId="8314" priority="140" operator="lessThan">
      <formula>#REF!</formula>
    </cfRule>
  </conditionalFormatting>
  <conditionalFormatting sqref="AW38">
    <cfRule type="cellIs" dxfId="8313" priority="141" operator="lessThan">
      <formula>#REF!</formula>
    </cfRule>
    <cfRule type="cellIs" dxfId="8312" priority="142" operator="lessThan">
      <formula>#REF!</formula>
    </cfRule>
  </conditionalFormatting>
  <conditionalFormatting sqref="BB21">
    <cfRule type="cellIs" dxfId="8311" priority="137" operator="lessThan">
      <formula>#REF!</formula>
    </cfRule>
  </conditionalFormatting>
  <conditionalFormatting sqref="BB20">
    <cfRule type="cellIs" dxfId="8310" priority="138" operator="lessThan">
      <formula>#REF!</formula>
    </cfRule>
    <cfRule type="cellIs" dxfId="8309" priority="139" operator="lessThan">
      <formula>#REF!</formula>
    </cfRule>
  </conditionalFormatting>
  <conditionalFormatting sqref="BB30">
    <cfRule type="cellIs" dxfId="8308" priority="134" operator="lessThan">
      <formula>#REF!</formula>
    </cfRule>
  </conditionalFormatting>
  <conditionalFormatting sqref="BB29">
    <cfRule type="cellIs" dxfId="8307" priority="135" operator="lessThan">
      <formula>#REF!</formula>
    </cfRule>
    <cfRule type="cellIs" dxfId="8306" priority="136" operator="lessThan">
      <formula>#REF!</formula>
    </cfRule>
  </conditionalFormatting>
  <conditionalFormatting sqref="BB39">
    <cfRule type="cellIs" dxfId="8305" priority="131" operator="lessThan">
      <formula>#REF!</formula>
    </cfRule>
  </conditionalFormatting>
  <conditionalFormatting sqref="BB38">
    <cfRule type="cellIs" dxfId="8304" priority="132" operator="lessThan">
      <formula>#REF!</formula>
    </cfRule>
    <cfRule type="cellIs" dxfId="8303" priority="133" operator="lessThan">
      <formula>#REF!</formula>
    </cfRule>
  </conditionalFormatting>
  <conditionalFormatting sqref="BG21">
    <cfRule type="cellIs" dxfId="8302" priority="128" operator="lessThan">
      <formula>#REF!</formula>
    </cfRule>
  </conditionalFormatting>
  <conditionalFormatting sqref="BG20">
    <cfRule type="cellIs" dxfId="8301" priority="129" operator="lessThan">
      <formula>#REF!</formula>
    </cfRule>
    <cfRule type="cellIs" dxfId="8300" priority="130" operator="lessThan">
      <formula>#REF!</formula>
    </cfRule>
  </conditionalFormatting>
  <conditionalFormatting sqref="BG30">
    <cfRule type="cellIs" dxfId="8299" priority="125" operator="lessThan">
      <formula>#REF!</formula>
    </cfRule>
  </conditionalFormatting>
  <conditionalFormatting sqref="BG29">
    <cfRule type="cellIs" dxfId="8298" priority="126" operator="lessThan">
      <formula>#REF!</formula>
    </cfRule>
    <cfRule type="cellIs" dxfId="8297" priority="127" operator="lessThan">
      <formula>#REF!</formula>
    </cfRule>
  </conditionalFormatting>
  <conditionalFormatting sqref="BG39">
    <cfRule type="cellIs" dxfId="8296" priority="122" operator="lessThan">
      <formula>#REF!</formula>
    </cfRule>
  </conditionalFormatting>
  <conditionalFormatting sqref="BG38">
    <cfRule type="cellIs" dxfId="8295" priority="123" operator="lessThan">
      <formula>#REF!</formula>
    </cfRule>
    <cfRule type="cellIs" dxfId="8294" priority="124" operator="lessThan">
      <formula>#REF!</formula>
    </cfRule>
  </conditionalFormatting>
  <conditionalFormatting sqref="T13">
    <cfRule type="cellIs" dxfId="8293" priority="121" operator="greaterThan">
      <formula>#REF!</formula>
    </cfRule>
  </conditionalFormatting>
  <conditionalFormatting sqref="Z13:AA13">
    <cfRule type="cellIs" dxfId="8292" priority="120" operator="greaterThan">
      <formula>#REF!</formula>
    </cfRule>
  </conditionalFormatting>
  <conditionalFormatting sqref="Y13:Y16">
    <cfRule type="cellIs" dxfId="8291" priority="119" operator="greaterThan">
      <formula>#REF!</formula>
    </cfRule>
  </conditionalFormatting>
  <conditionalFormatting sqref="E19 E17">
    <cfRule type="cellIs" dxfId="8290" priority="118" operator="greaterThan">
      <formula>#REF!</formula>
    </cfRule>
  </conditionalFormatting>
  <conditionalFormatting sqref="F19:G19">
    <cfRule type="cellIs" dxfId="8289" priority="117" operator="greaterThan">
      <formula>#REF!</formula>
    </cfRule>
  </conditionalFormatting>
  <conditionalFormatting sqref="G14:G15">
    <cfRule type="cellIs" dxfId="8288" priority="115" operator="greaterThan">
      <formula>#REF!</formula>
    </cfRule>
  </conditionalFormatting>
  <conditionalFormatting sqref="F13:G13">
    <cfRule type="cellIs" dxfId="8287" priority="114" operator="greaterThan">
      <formula>#REF!</formula>
    </cfRule>
  </conditionalFormatting>
  <conditionalFormatting sqref="F17:G17">
    <cfRule type="cellIs" dxfId="8286" priority="116" operator="greaterThan">
      <formula>#REF!</formula>
    </cfRule>
  </conditionalFormatting>
  <conditionalFormatting sqref="E13">
    <cfRule type="cellIs" dxfId="8285" priority="113" operator="greaterThan">
      <formula>#REF!</formula>
    </cfRule>
  </conditionalFormatting>
  <conditionalFormatting sqref="J19 J14:J15 J17">
    <cfRule type="cellIs" dxfId="8284" priority="112" operator="greaterThan">
      <formula>#REF!</formula>
    </cfRule>
  </conditionalFormatting>
  <conditionalFormatting sqref="K19">
    <cfRule type="cellIs" dxfId="8283" priority="111" operator="greaterThan">
      <formula>#REF!</formula>
    </cfRule>
  </conditionalFormatting>
  <conditionalFormatting sqref="K14:K15">
    <cfRule type="cellIs" dxfId="8282" priority="109" operator="greaterThan">
      <formula>#REF!</formula>
    </cfRule>
  </conditionalFormatting>
  <conditionalFormatting sqref="K17">
    <cfRule type="cellIs" dxfId="8281" priority="110" operator="greaterThan">
      <formula>#REF!</formula>
    </cfRule>
  </conditionalFormatting>
  <conditionalFormatting sqref="K13">
    <cfRule type="cellIs" dxfId="8280" priority="108" operator="greaterThan">
      <formula>#REF!</formula>
    </cfRule>
  </conditionalFormatting>
  <conditionalFormatting sqref="J13">
    <cfRule type="cellIs" dxfId="8279" priority="107" operator="greaterThan">
      <formula>#REF!</formula>
    </cfRule>
  </conditionalFormatting>
  <conditionalFormatting sqref="P13">
    <cfRule type="cellIs" dxfId="8278" priority="106" operator="greaterThan">
      <formula>#REF!</formula>
    </cfRule>
  </conditionalFormatting>
  <conditionalFormatting sqref="O13">
    <cfRule type="cellIs" dxfId="8277" priority="105" operator="greaterThan">
      <formula>#REF!</formula>
    </cfRule>
  </conditionalFormatting>
  <conditionalFormatting sqref="U14">
    <cfRule type="cellIs" dxfId="8276" priority="104" operator="greaterThan">
      <formula>#REF!</formula>
    </cfRule>
  </conditionalFormatting>
  <conditionalFormatting sqref="Z15">
    <cfRule type="cellIs" dxfId="8275" priority="103" operator="greaterThan">
      <formula>#REF!</formula>
    </cfRule>
  </conditionalFormatting>
  <conditionalFormatting sqref="Z14">
    <cfRule type="cellIs" dxfId="8274" priority="102" operator="greaterThan">
      <formula>#REF!</formula>
    </cfRule>
  </conditionalFormatting>
  <conditionalFormatting sqref="Y15">
    <cfRule type="cellIs" dxfId="8273" priority="101" operator="greaterThan">
      <formula>#REF!</formula>
    </cfRule>
  </conditionalFormatting>
  <conditionalFormatting sqref="AD16">
    <cfRule type="cellIs" dxfId="8272" priority="100" operator="greaterThan">
      <formula>#REF!</formula>
    </cfRule>
  </conditionalFormatting>
  <conditionalFormatting sqref="F14">
    <cfRule type="cellIs" dxfId="8271" priority="98" operator="greaterThan">
      <formula>#REF!</formula>
    </cfRule>
  </conditionalFormatting>
  <conditionalFormatting sqref="BH19 BH13:BH15 BH17">
    <cfRule type="cellIs" dxfId="8270" priority="96" operator="greaterThan">
      <formula>#REF!</formula>
    </cfRule>
  </conditionalFormatting>
  <conditionalFormatting sqref="BK21">
    <cfRule type="cellIs" dxfId="8269" priority="93" operator="lessThan">
      <formula>#REF!</formula>
    </cfRule>
  </conditionalFormatting>
  <conditionalFormatting sqref="BK11">
    <cfRule type="cellIs" dxfId="8268" priority="92" operator="lessThan">
      <formula>#REF!</formula>
    </cfRule>
  </conditionalFormatting>
  <conditionalFormatting sqref="BK12">
    <cfRule type="cellIs" dxfId="8267" priority="91" operator="lessThan">
      <formula>#REF!</formula>
    </cfRule>
  </conditionalFormatting>
  <conditionalFormatting sqref="BK20">
    <cfRule type="cellIs" dxfId="8266" priority="94" operator="lessThan">
      <formula>#REF!</formula>
    </cfRule>
    <cfRule type="cellIs" dxfId="8265" priority="95" operator="lessThan">
      <formula>#REF!</formula>
    </cfRule>
  </conditionalFormatting>
  <conditionalFormatting sqref="BK30">
    <cfRule type="cellIs" dxfId="8264" priority="88" operator="lessThan">
      <formula>#REF!</formula>
    </cfRule>
  </conditionalFormatting>
  <conditionalFormatting sqref="BK29">
    <cfRule type="cellIs" dxfId="8263" priority="89" operator="lessThan">
      <formula>#REF!</formula>
    </cfRule>
    <cfRule type="cellIs" dxfId="8262" priority="90" operator="lessThan">
      <formula>#REF!</formula>
    </cfRule>
  </conditionalFormatting>
  <conditionalFormatting sqref="BK39">
    <cfRule type="cellIs" dxfId="8261" priority="87" operator="lessThan">
      <formula>#REF!</formula>
    </cfRule>
  </conditionalFormatting>
  <conditionalFormatting sqref="BK9">
    <cfRule type="cellIs" dxfId="8260" priority="85" operator="lessThan">
      <formula>#REF!</formula>
    </cfRule>
    <cfRule type="cellIs" dxfId="8259" priority="86" operator="greaterThan">
      <formula>#REF!</formula>
    </cfRule>
  </conditionalFormatting>
  <conditionalFormatting sqref="BI19:BJ19">
    <cfRule type="cellIs" dxfId="8258" priority="84" operator="greaterThan">
      <formula>#REF!</formula>
    </cfRule>
  </conditionalFormatting>
  <conditionalFormatting sqref="BI14:BJ15">
    <cfRule type="cellIs" dxfId="8257" priority="82" operator="greaterThan">
      <formula>#REF!</formula>
    </cfRule>
  </conditionalFormatting>
  <conditionalFormatting sqref="BI13:BJ13">
    <cfRule type="cellIs" dxfId="8256" priority="81" operator="greaterThan">
      <formula>#REF!</formula>
    </cfRule>
  </conditionalFormatting>
  <conditionalFormatting sqref="BI17:BJ17">
    <cfRule type="cellIs" dxfId="8255" priority="83" operator="greaterThan">
      <formula>#REF!</formula>
    </cfRule>
  </conditionalFormatting>
  <conditionalFormatting sqref="BK38">
    <cfRule type="cellIs" dxfId="8254" priority="79" operator="lessThan">
      <formula>#REF!</formula>
    </cfRule>
    <cfRule type="cellIs" dxfId="8253" priority="80" operator="lessThan">
      <formula>#REF!</formula>
    </cfRule>
  </conditionalFormatting>
  <conditionalFormatting sqref="BL11">
    <cfRule type="cellIs" dxfId="8252" priority="77" operator="lessThan">
      <formula>#REF!</formula>
    </cfRule>
  </conditionalFormatting>
  <conditionalFormatting sqref="BL12">
    <cfRule type="cellIs" dxfId="8251" priority="76" operator="lessThan">
      <formula>#REF!</formula>
    </cfRule>
  </conditionalFormatting>
  <conditionalFormatting sqref="BL9">
    <cfRule type="cellIs" dxfId="8250" priority="74" operator="lessThan">
      <formula>#REF!</formula>
    </cfRule>
    <cfRule type="cellIs" dxfId="8249" priority="75" operator="greaterThan">
      <formula>#REF!</formula>
    </cfRule>
  </conditionalFormatting>
  <conditionalFormatting sqref="BL10">
    <cfRule type="cellIs" dxfId="8248" priority="73" operator="lessThan">
      <formula>#REF!</formula>
    </cfRule>
  </conditionalFormatting>
  <conditionalFormatting sqref="BL21">
    <cfRule type="cellIs" dxfId="8247" priority="70" operator="lessThan">
      <formula>#REF!</formula>
    </cfRule>
  </conditionalFormatting>
  <conditionalFormatting sqref="BL20">
    <cfRule type="cellIs" dxfId="8246" priority="71" operator="lessThan">
      <formula>#REF!</formula>
    </cfRule>
    <cfRule type="cellIs" dxfId="8245" priority="72" operator="lessThan">
      <formula>#REF!</formula>
    </cfRule>
  </conditionalFormatting>
  <conditionalFormatting sqref="BL30">
    <cfRule type="cellIs" dxfId="8244" priority="67" operator="lessThan">
      <formula>#REF!</formula>
    </cfRule>
  </conditionalFormatting>
  <conditionalFormatting sqref="BL29">
    <cfRule type="cellIs" dxfId="8243" priority="68" operator="lessThan">
      <formula>#REF!</formula>
    </cfRule>
    <cfRule type="cellIs" dxfId="8242" priority="69" operator="lessThan">
      <formula>#REF!</formula>
    </cfRule>
  </conditionalFormatting>
  <conditionalFormatting sqref="BL39">
    <cfRule type="cellIs" dxfId="8241" priority="64" operator="lessThan">
      <formula>#REF!</formula>
    </cfRule>
  </conditionalFormatting>
  <conditionalFormatting sqref="BL38">
    <cfRule type="cellIs" dxfId="8240" priority="65" operator="lessThan">
      <formula>#REF!</formula>
    </cfRule>
    <cfRule type="cellIs" dxfId="8239" priority="66" operator="lessThan">
      <formula>#REF!</formula>
    </cfRule>
  </conditionalFormatting>
  <conditionalFormatting sqref="BM19 BM13:BM15 BM17">
    <cfRule type="cellIs" dxfId="8238" priority="63" operator="greaterThan">
      <formula>#REF!</formula>
    </cfRule>
  </conditionalFormatting>
  <conditionalFormatting sqref="BP21">
    <cfRule type="cellIs" dxfId="8237" priority="60" operator="lessThan">
      <formula>#REF!</formula>
    </cfRule>
  </conditionalFormatting>
  <conditionalFormatting sqref="BP11">
    <cfRule type="cellIs" dxfId="8236" priority="59" operator="lessThan">
      <formula>#REF!</formula>
    </cfRule>
  </conditionalFormatting>
  <conditionalFormatting sqref="BP12">
    <cfRule type="cellIs" dxfId="8235" priority="58" operator="lessThan">
      <formula>#REF!</formula>
    </cfRule>
  </conditionalFormatting>
  <conditionalFormatting sqref="BP20">
    <cfRule type="cellIs" dxfId="8234" priority="61" operator="lessThan">
      <formula>#REF!</formula>
    </cfRule>
    <cfRule type="cellIs" dxfId="8233" priority="62" operator="lessThan">
      <formula>#REF!</formula>
    </cfRule>
  </conditionalFormatting>
  <conditionalFormatting sqref="BP30">
    <cfRule type="cellIs" dxfId="8232" priority="55" operator="lessThan">
      <formula>#REF!</formula>
    </cfRule>
  </conditionalFormatting>
  <conditionalFormatting sqref="BP29">
    <cfRule type="cellIs" dxfId="8231" priority="56" operator="lessThan">
      <formula>#REF!</formula>
    </cfRule>
    <cfRule type="cellIs" dxfId="8230" priority="57" operator="lessThan">
      <formula>#REF!</formula>
    </cfRule>
  </conditionalFormatting>
  <conditionalFormatting sqref="BP39">
    <cfRule type="cellIs" dxfId="8229" priority="54" operator="lessThan">
      <formula>#REF!</formula>
    </cfRule>
  </conditionalFormatting>
  <conditionalFormatting sqref="BP9">
    <cfRule type="cellIs" dxfId="8228" priority="52" operator="lessThan">
      <formula>#REF!</formula>
    </cfRule>
    <cfRule type="cellIs" dxfId="8227" priority="53" operator="greaterThan">
      <formula>#REF!</formula>
    </cfRule>
  </conditionalFormatting>
  <conditionalFormatting sqref="BN19:BO19">
    <cfRule type="cellIs" dxfId="8226" priority="51" operator="greaterThan">
      <formula>#REF!</formula>
    </cfRule>
  </conditionalFormatting>
  <conditionalFormatting sqref="BN14:BO15">
    <cfRule type="cellIs" dxfId="8225" priority="49" operator="greaterThan">
      <formula>#REF!</formula>
    </cfRule>
  </conditionalFormatting>
  <conditionalFormatting sqref="BN13:BO13">
    <cfRule type="cellIs" dxfId="8224" priority="48" operator="greaterThan">
      <formula>#REF!</formula>
    </cfRule>
  </conditionalFormatting>
  <conditionalFormatting sqref="BN17:BO17">
    <cfRule type="cellIs" dxfId="8223" priority="50" operator="greaterThan">
      <formula>#REF!</formula>
    </cfRule>
  </conditionalFormatting>
  <conditionalFormatting sqref="BP38">
    <cfRule type="cellIs" dxfId="8222" priority="46" operator="lessThan">
      <formula>#REF!</formula>
    </cfRule>
    <cfRule type="cellIs" dxfId="8221" priority="47" operator="lessThan">
      <formula>#REF!</formula>
    </cfRule>
  </conditionalFormatting>
  <conditionalFormatting sqref="BQ11">
    <cfRule type="cellIs" dxfId="8220" priority="44" operator="lessThan">
      <formula>#REF!</formula>
    </cfRule>
  </conditionalFormatting>
  <conditionalFormatting sqref="BQ12">
    <cfRule type="cellIs" dxfId="8219" priority="43" operator="lessThan">
      <formula>#REF!</formula>
    </cfRule>
  </conditionalFormatting>
  <conditionalFormatting sqref="BQ9">
    <cfRule type="cellIs" dxfId="8218" priority="41" operator="lessThan">
      <formula>#REF!</formula>
    </cfRule>
    <cfRule type="cellIs" dxfId="8217" priority="42" operator="greaterThan">
      <formula>#REF!</formula>
    </cfRule>
  </conditionalFormatting>
  <conditionalFormatting sqref="BQ10">
    <cfRule type="cellIs" dxfId="8216" priority="40" operator="lessThan">
      <formula>#REF!</formula>
    </cfRule>
  </conditionalFormatting>
  <conditionalFormatting sqref="BQ21">
    <cfRule type="cellIs" dxfId="8215" priority="37" operator="lessThan">
      <formula>#REF!</formula>
    </cfRule>
  </conditionalFormatting>
  <conditionalFormatting sqref="BQ20">
    <cfRule type="cellIs" dxfId="8214" priority="38" operator="lessThan">
      <formula>#REF!</formula>
    </cfRule>
    <cfRule type="cellIs" dxfId="8213" priority="39" operator="lessThan">
      <formula>#REF!</formula>
    </cfRule>
  </conditionalFormatting>
  <conditionalFormatting sqref="BQ30">
    <cfRule type="cellIs" dxfId="8212" priority="34" operator="lessThan">
      <formula>#REF!</formula>
    </cfRule>
  </conditionalFormatting>
  <conditionalFormatting sqref="BQ29">
    <cfRule type="cellIs" dxfId="8211" priority="35" operator="lessThan">
      <formula>#REF!</formula>
    </cfRule>
    <cfRule type="cellIs" dxfId="8210" priority="36" operator="lessThan">
      <formula>#REF!</formula>
    </cfRule>
  </conditionalFormatting>
  <conditionalFormatting sqref="BQ39">
    <cfRule type="cellIs" dxfId="8209" priority="31" operator="lessThan">
      <formula>#REF!</formula>
    </cfRule>
  </conditionalFormatting>
  <conditionalFormatting sqref="BQ38">
    <cfRule type="cellIs" dxfId="8208" priority="32" operator="lessThan">
      <formula>#REF!</formula>
    </cfRule>
    <cfRule type="cellIs" dxfId="8207" priority="33" operator="lessThan">
      <formula>#REF!</formula>
    </cfRule>
  </conditionalFormatting>
  <conditionalFormatting sqref="J16">
    <cfRule type="cellIs" dxfId="8206" priority="30" operator="greaterThan">
      <formula>#REF!</formula>
    </cfRule>
  </conditionalFormatting>
  <conditionalFormatting sqref="O15">
    <cfRule type="cellIs" dxfId="8205" priority="28" operator="greaterThan">
      <formula>#REF!</formula>
    </cfRule>
  </conditionalFormatting>
  <conditionalFormatting sqref="P15">
    <cfRule type="cellIs" dxfId="8204" priority="27" operator="greaterThan">
      <formula>#REF!</formula>
    </cfRule>
  </conditionalFormatting>
  <conditionalFormatting sqref="E15">
    <cfRule type="cellIs" dxfId="8203" priority="25" operator="greaterThan">
      <formula>#REF!</formula>
    </cfRule>
  </conditionalFormatting>
  <conditionalFormatting sqref="M10">
    <cfRule type="cellIs" dxfId="8202" priority="12" operator="lessThan">
      <formula>#REF!</formula>
    </cfRule>
  </conditionalFormatting>
  <conditionalFormatting sqref="R10">
    <cfRule type="cellIs" dxfId="8201" priority="11" operator="lessThan">
      <formula>#REF!</formula>
    </cfRule>
  </conditionalFormatting>
  <conditionalFormatting sqref="W10">
    <cfRule type="cellIs" dxfId="8200" priority="10" operator="lessThan">
      <formula>#REF!</formula>
    </cfRule>
  </conditionalFormatting>
  <conditionalFormatting sqref="AB10">
    <cfRule type="cellIs" dxfId="8199" priority="9" operator="lessThan">
      <formula>#REF!</formula>
    </cfRule>
  </conditionalFormatting>
  <conditionalFormatting sqref="AG10">
    <cfRule type="cellIs" dxfId="8198" priority="8" operator="lessThan">
      <formula>#REF!</formula>
    </cfRule>
  </conditionalFormatting>
  <conditionalFormatting sqref="AL10">
    <cfRule type="cellIs" dxfId="8197" priority="7" operator="lessThan">
      <formula>#REF!</formula>
    </cfRule>
  </conditionalFormatting>
  <conditionalFormatting sqref="AQ10">
    <cfRule type="cellIs" dxfId="8196" priority="6" operator="lessThan">
      <formula>#REF!</formula>
    </cfRule>
  </conditionalFormatting>
  <conditionalFormatting sqref="AV10">
    <cfRule type="cellIs" dxfId="8195" priority="5" operator="lessThan">
      <formula>#REF!</formula>
    </cfRule>
  </conditionalFormatting>
  <conditionalFormatting sqref="BA10">
    <cfRule type="cellIs" dxfId="8194" priority="4" operator="lessThan">
      <formula>#REF!</formula>
    </cfRule>
  </conditionalFormatting>
  <conditionalFormatting sqref="BF10">
    <cfRule type="cellIs" dxfId="8193" priority="3" operator="lessThan">
      <formula>#REF!</formula>
    </cfRule>
  </conditionalFormatting>
  <conditionalFormatting sqref="BK10">
    <cfRule type="cellIs" dxfId="8192" priority="2" operator="lessThan">
      <formula>#REF!</formula>
    </cfRule>
  </conditionalFormatting>
  <conditionalFormatting sqref="BP10">
    <cfRule type="cellIs" dxfId="8191" priority="1" operator="lessThan">
      <formula>#REF!</formula>
    </cfRule>
  </conditionalFormatting>
  <pageMargins left="0.7" right="0.7" top="0.75" bottom="0.75" header="0.3" footer="0.3"/>
  <pageSetup paperSize="9" orientation="portrait" r:id="rId1"/>
  <headerFooter>
    <oddHeader>&amp;C&amp;G</oddHeader>
  </headerFooter>
  <legacyDrawingHF r:id="rId2"/>
  <picture r:id="rId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9FFCC"/>
  </sheetPr>
  <dimension ref="A1:BQ93"/>
  <sheetViews>
    <sheetView zoomScale="70" zoomScaleNormal="70" workbookViewId="0">
      <pane xSplit="3" ySplit="10" topLeftCell="D11" activePane="bottomRight" state="frozenSplit"/>
      <selection activeCell="Y80" sqref="Y80"/>
      <selection pane="topRight" activeCell="Y80" sqref="Y80"/>
      <selection pane="bottomLeft" activeCell="Y80" sqref="Y80"/>
      <selection pane="bottomRight" activeCell="J24" sqref="J24"/>
    </sheetView>
  </sheetViews>
  <sheetFormatPr defaultRowHeight="16.5" x14ac:dyDescent="0.15"/>
  <cols>
    <col min="1" max="1" width="21" style="97" customWidth="1"/>
    <col min="2" max="2" width="15" style="97" customWidth="1"/>
    <col min="3" max="4" width="11.25" style="97" customWidth="1"/>
    <col min="5" max="5" width="46.375" style="97" customWidth="1"/>
    <col min="6" max="7" width="10.625" style="97" customWidth="1"/>
    <col min="8" max="9" width="13.625" style="97" customWidth="1"/>
    <col min="10" max="10" width="44.5" style="97" customWidth="1"/>
    <col min="11" max="12" width="12.25" style="97" customWidth="1"/>
    <col min="13" max="14" width="11.875" style="97" customWidth="1"/>
    <col min="15" max="15" width="38.25" style="97" customWidth="1"/>
    <col min="16" max="17" width="12.25" style="97" customWidth="1"/>
    <col min="18" max="19" width="11.875" style="97" customWidth="1"/>
    <col min="20" max="20" width="31.625" style="97" customWidth="1"/>
    <col min="21" max="22" width="12.625" style="97" customWidth="1"/>
    <col min="23" max="24" width="11.875" style="97" customWidth="1"/>
    <col min="25" max="25" width="31.625" style="97" customWidth="1"/>
    <col min="26" max="29" width="9" style="97"/>
    <col min="30" max="30" width="31.625" style="97" customWidth="1"/>
    <col min="31" max="34" width="9" style="97"/>
    <col min="35" max="35" width="31.625" style="97" customWidth="1"/>
    <col min="36" max="39" width="9" style="97"/>
    <col min="40" max="40" width="31.625" style="97" customWidth="1"/>
    <col min="41" max="44" width="9" style="97"/>
    <col min="45" max="45" width="31.625" style="97" customWidth="1"/>
    <col min="46" max="49" width="9" style="97"/>
    <col min="50" max="50" width="31.625" style="97" customWidth="1"/>
    <col min="51" max="54" width="9" style="97"/>
    <col min="55" max="55" width="31.625" style="97" customWidth="1"/>
    <col min="56" max="59" width="9" style="97"/>
    <col min="60" max="60" width="43.875" style="97" customWidth="1"/>
    <col min="61" max="62" width="9" style="97"/>
    <col min="63" max="63" width="15.125" style="97" customWidth="1"/>
    <col min="64" max="64" width="9" style="97"/>
    <col min="65" max="65" width="48.125" style="97" customWidth="1"/>
    <col min="66" max="67" width="9" style="97"/>
    <col min="68" max="68" width="16" style="97" customWidth="1"/>
    <col min="69" max="16384" width="9" style="97"/>
  </cols>
  <sheetData>
    <row r="1" spans="1:69" x14ac:dyDescent="0.15">
      <c r="B1" s="175" t="str">
        <f>VLOOKUP(A5,'PMC数据辅助&amp;月良率预估'!$AR$3:$AS$130,2,0)</f>
        <v>LTPS手机</v>
      </c>
      <c r="C1" s="177">
        <v>0.93</v>
      </c>
      <c r="E1" s="97" t="s">
        <v>474</v>
      </c>
      <c r="G1" s="154"/>
      <c r="AI1" s="166"/>
      <c r="AJ1" s="166"/>
      <c r="AK1" s="166"/>
      <c r="AL1" s="166"/>
      <c r="AM1" s="166"/>
      <c r="AN1" s="166"/>
      <c r="AO1" s="166"/>
      <c r="AP1" s="166"/>
      <c r="AQ1" s="166"/>
      <c r="AR1" s="166"/>
      <c r="AS1" s="166"/>
      <c r="AT1" s="166"/>
      <c r="AU1" s="166"/>
      <c r="AV1" s="166"/>
      <c r="AW1" s="166"/>
      <c r="AX1" s="166"/>
      <c r="AY1" s="166"/>
      <c r="AZ1" s="166"/>
      <c r="BA1" s="166"/>
      <c r="BB1" s="166"/>
      <c r="BC1" s="166"/>
      <c r="BD1" s="166"/>
    </row>
    <row r="2" spans="1:69" x14ac:dyDescent="0.15">
      <c r="A2" s="4">
        <f>VLOOKUP(A5,切数!$C:$J,8,0)</f>
        <v>95</v>
      </c>
      <c r="B2" s="580" t="s">
        <v>27</v>
      </c>
      <c r="C2" s="580"/>
      <c r="D2" s="581" t="s">
        <v>554</v>
      </c>
      <c r="E2" s="583" t="s">
        <v>41</v>
      </c>
      <c r="F2" s="583"/>
      <c r="G2" s="583"/>
      <c r="H2" s="583"/>
      <c r="I2" s="583"/>
      <c r="J2" s="583"/>
      <c r="K2" s="583"/>
      <c r="L2" s="583"/>
      <c r="M2" s="583"/>
      <c r="N2" s="30"/>
      <c r="O2" s="30"/>
      <c r="P2" s="30"/>
      <c r="Q2" s="30"/>
      <c r="R2" s="30"/>
      <c r="S2" s="30"/>
    </row>
    <row r="3" spans="1:69" x14ac:dyDescent="0.15">
      <c r="A3" s="4" t="s">
        <v>469</v>
      </c>
      <c r="B3" s="173"/>
      <c r="C3" s="173"/>
      <c r="D3" s="582"/>
      <c r="E3" s="1" t="str">
        <f>_xlfn.IFNA(VLOOKUP($A$5&amp;E$4,'PMC数据辅助&amp;月良率预估'!$B$2:$G$1000,2,0),"")</f>
        <v>M02</v>
      </c>
      <c r="F3" s="567"/>
      <c r="G3" s="567"/>
      <c r="H3" s="567"/>
      <c r="I3" s="568"/>
      <c r="J3" s="1" t="str">
        <f>_xlfn.IFNA(VLOOKUP($A$5&amp;J$4,'PMC数据辅助&amp;月良率预估'!$B$2:$G$1000,2,0),"")</f>
        <v>M03</v>
      </c>
      <c r="K3" s="567"/>
      <c r="L3" s="567"/>
      <c r="M3" s="567"/>
      <c r="N3" s="568"/>
      <c r="O3" s="1" t="str">
        <f>_xlfn.IFNA(VLOOKUP($A$5&amp;O$4,'PMC数据辅助&amp;月良率预估'!$B$2:$G$1000,2,0),"")</f>
        <v/>
      </c>
      <c r="P3" s="567"/>
      <c r="Q3" s="567"/>
      <c r="R3" s="567"/>
      <c r="S3" s="568"/>
      <c r="T3" s="1" t="str">
        <f>_xlfn.IFNA(VLOOKUP($A$5&amp;T$4,'PMC数据辅助&amp;月良率预估'!$B$2:$G$1000,2,0),"")</f>
        <v/>
      </c>
      <c r="U3" s="567"/>
      <c r="V3" s="567"/>
      <c r="W3" s="567"/>
      <c r="X3" s="568"/>
      <c r="Y3" s="1" t="str">
        <f>_xlfn.IFNA(VLOOKUP($A$5&amp;Y$4,'PMC数据辅助&amp;月良率预估'!$B$2:$G$1000,2,0),"")</f>
        <v/>
      </c>
      <c r="Z3" s="567"/>
      <c r="AA3" s="567"/>
      <c r="AB3" s="567"/>
      <c r="AC3" s="568"/>
      <c r="AD3" s="1" t="str">
        <f>_xlfn.IFNA(VLOOKUP($A$5&amp;AD$4,'PMC数据辅助&amp;月良率预估'!$B$2:$G$1000,2,0),"")</f>
        <v/>
      </c>
      <c r="AE3" s="567"/>
      <c r="AF3" s="567"/>
      <c r="AG3" s="567"/>
      <c r="AH3" s="568"/>
      <c r="AI3" s="1" t="str">
        <f>_xlfn.IFNA(VLOOKUP($A$5&amp;AI$4,'PMC数据辅助&amp;月良率预估'!$B$2:$G$1000,2,0),"")</f>
        <v/>
      </c>
      <c r="AJ3" s="567"/>
      <c r="AK3" s="567"/>
      <c r="AL3" s="567"/>
      <c r="AM3" s="568"/>
      <c r="AN3" s="1" t="str">
        <f>_xlfn.IFNA(VLOOKUP($A$5&amp;AN$4,'PMC数据辅助&amp;月良率预估'!$B$2:$G$1000,2,0),"")</f>
        <v/>
      </c>
      <c r="AO3" s="567"/>
      <c r="AP3" s="567"/>
      <c r="AQ3" s="567"/>
      <c r="AR3" s="568"/>
      <c r="AS3" s="1" t="str">
        <f>_xlfn.IFNA(VLOOKUP($A$5&amp;AS$4,'PMC数据辅助&amp;月良率预估'!$B$2:$G$1000,2,0),"")</f>
        <v/>
      </c>
      <c r="AT3" s="567"/>
      <c r="AU3" s="567"/>
      <c r="AV3" s="567"/>
      <c r="AW3" s="568"/>
      <c r="AX3" s="1" t="str">
        <f>_xlfn.IFNA(VLOOKUP($A$5&amp;AX$4,'PMC数据辅助&amp;月良率预估'!$B$2:$G$1000,2,0),"")</f>
        <v/>
      </c>
      <c r="AY3" s="567"/>
      <c r="AZ3" s="567"/>
      <c r="BA3" s="567"/>
      <c r="BB3" s="568"/>
      <c r="BC3" s="1" t="str">
        <f>_xlfn.IFNA(VLOOKUP($A$5&amp;BC$4,'PMC数据辅助&amp;月良率预估'!$B$2:$G$1000,2,0),"")</f>
        <v/>
      </c>
      <c r="BD3" s="567"/>
      <c r="BE3" s="567"/>
      <c r="BF3" s="567"/>
      <c r="BG3" s="568"/>
      <c r="BH3" s="1" t="str">
        <f>_xlfn.IFNA(VLOOKUP($A$5&amp;BH$4,'PMC数据辅助&amp;月良率预估'!$B$2:$G$1000,2,0),"")</f>
        <v/>
      </c>
      <c r="BI3" s="567"/>
      <c r="BJ3" s="567"/>
      <c r="BK3" s="567"/>
      <c r="BL3" s="568"/>
      <c r="BM3" s="1" t="str">
        <f>_xlfn.IFNA(VLOOKUP($A$5&amp;BM$4,'PMC数据辅助&amp;月良率预估'!$B$2:$G$1000,2,0),"")</f>
        <v/>
      </c>
      <c r="BN3" s="567"/>
      <c r="BO3" s="567"/>
      <c r="BP3" s="567"/>
      <c r="BQ3" s="568"/>
    </row>
    <row r="4" spans="1:69" ht="33" x14ac:dyDescent="0.15">
      <c r="A4" s="31" t="s">
        <v>40</v>
      </c>
      <c r="B4" s="94" t="s">
        <v>1278</v>
      </c>
      <c r="C4" s="94" t="s">
        <v>1292</v>
      </c>
      <c r="D4" s="115" t="s">
        <v>1430</v>
      </c>
      <c r="E4" s="587" t="str">
        <f>_xlfn.IFNA(VLOOKUP($A$5&amp;COLUMN($A$1),'PMC数据辅助&amp;月良率预估'!$A:$F,5,0),"")</f>
        <v>02/16蒸镀批次</v>
      </c>
      <c r="F4" s="588"/>
      <c r="G4" s="588"/>
      <c r="H4" s="588"/>
      <c r="I4" s="589"/>
      <c r="J4" s="569" t="str">
        <f>_xlfn.IFNA(VLOOKUP($A$5&amp;COLUMN($B$1),'PMC数据辅助&amp;月良率预估'!$A:$F,5,0),"")</f>
        <v>03/09蒸镀批次</v>
      </c>
      <c r="K4" s="570"/>
      <c r="L4" s="570"/>
      <c r="M4" s="570"/>
      <c r="N4" s="571"/>
      <c r="O4" s="569" t="str">
        <f>_xlfn.IFNA(VLOOKUP($A$5&amp;COLUMN($C$1),'PMC数据辅助&amp;月良率预估'!$A:$F,5,0),"")</f>
        <v/>
      </c>
      <c r="P4" s="570"/>
      <c r="Q4" s="570"/>
      <c r="R4" s="570"/>
      <c r="S4" s="571"/>
      <c r="T4" s="569" t="str">
        <f>_xlfn.IFNA(VLOOKUP($A$5&amp;COLUMN($D$1),'PMC数据辅助&amp;月良率预估'!$A:$F,5,0),"")</f>
        <v/>
      </c>
      <c r="U4" s="570"/>
      <c r="V4" s="570"/>
      <c r="W4" s="570"/>
      <c r="X4" s="571"/>
      <c r="Y4" s="569" t="str">
        <f>_xlfn.IFNA(VLOOKUP($A$5&amp;COLUMN($E$1),'PMC数据辅助&amp;月良率预估'!$A:$F,5,0),"")</f>
        <v/>
      </c>
      <c r="Z4" s="570"/>
      <c r="AA4" s="570"/>
      <c r="AB4" s="570"/>
      <c r="AC4" s="571"/>
      <c r="AD4" s="569" t="str">
        <f>_xlfn.IFNA(VLOOKUP($A$5&amp;COLUMN($F$1),'PMC数据辅助&amp;月良率预估'!$A:$F,5,0),"")</f>
        <v/>
      </c>
      <c r="AE4" s="570"/>
      <c r="AF4" s="570"/>
      <c r="AG4" s="570"/>
      <c r="AH4" s="571"/>
      <c r="AI4" s="569" t="str">
        <f>_xlfn.IFNA(VLOOKUP($A$5&amp;COLUMN($G$1),'PMC数据辅助&amp;月良率预估'!$A:$F,5,0),"")</f>
        <v/>
      </c>
      <c r="AJ4" s="570"/>
      <c r="AK4" s="570"/>
      <c r="AL4" s="570"/>
      <c r="AM4" s="571"/>
      <c r="AN4" s="569" t="str">
        <f>_xlfn.IFNA(VLOOKUP($A$5&amp;COLUMN($H$1),'PMC数据辅助&amp;月良率预估'!$A:$F,5,0),"")</f>
        <v/>
      </c>
      <c r="AO4" s="570"/>
      <c r="AP4" s="570"/>
      <c r="AQ4" s="570"/>
      <c r="AR4" s="571"/>
      <c r="AS4" s="569" t="str">
        <f>_xlfn.IFNA(VLOOKUP($A$5&amp;COLUMN($I$1),'PMC数据辅助&amp;月良率预估'!$A:$F,5,0),"")</f>
        <v/>
      </c>
      <c r="AT4" s="570"/>
      <c r="AU4" s="570"/>
      <c r="AV4" s="570"/>
      <c r="AW4" s="571"/>
      <c r="AX4" s="569" t="str">
        <f>_xlfn.IFNA(VLOOKUP($A$5&amp;COLUMN($J$1),'PMC数据辅助&amp;月良率预估'!$A:$F,5,0),"")</f>
        <v/>
      </c>
      <c r="AY4" s="570"/>
      <c r="AZ4" s="570"/>
      <c r="BA4" s="570"/>
      <c r="BB4" s="571"/>
      <c r="BC4" s="569" t="str">
        <f>_xlfn.IFNA(VLOOKUP($A$5&amp;COLUMN($K$1),'PMC数据辅助&amp;月良率预估'!$A:$F,5,0),"")</f>
        <v/>
      </c>
      <c r="BD4" s="570"/>
      <c r="BE4" s="570"/>
      <c r="BF4" s="570"/>
      <c r="BG4" s="571"/>
      <c r="BH4" s="569" t="str">
        <f>_xlfn.IFNA(VLOOKUP($A$5&amp;COLUMN($L$1),'PMC数据辅助&amp;月良率预估'!$A:$F,5,0),"")</f>
        <v/>
      </c>
      <c r="BI4" s="570"/>
      <c r="BJ4" s="570"/>
      <c r="BK4" s="570"/>
      <c r="BL4" s="571"/>
      <c r="BM4" s="569" t="str">
        <f>_xlfn.IFNA(VLOOKUP($A$5&amp;COLUMN($M$1),'PMC数据辅助&amp;月良率预估'!$A:$F,5,0),"")</f>
        <v/>
      </c>
      <c r="BN4" s="570"/>
      <c r="BO4" s="570"/>
      <c r="BP4" s="570"/>
      <c r="BQ4" s="571"/>
    </row>
    <row r="5" spans="1:69" ht="51" customHeight="1" x14ac:dyDescent="0.15">
      <c r="A5" s="32" t="s">
        <v>835</v>
      </c>
      <c r="B5" s="32" t="s">
        <v>35</v>
      </c>
      <c r="C5" s="32" t="s">
        <v>35</v>
      </c>
      <c r="D5" s="32"/>
      <c r="E5" s="32" t="s">
        <v>467</v>
      </c>
      <c r="F5" s="33" t="s">
        <v>486</v>
      </c>
      <c r="G5" s="33" t="s">
        <v>484</v>
      </c>
      <c r="H5" s="33" t="s">
        <v>485</v>
      </c>
      <c r="I5" s="362" t="s">
        <v>839</v>
      </c>
      <c r="J5" s="32" t="s">
        <v>467</v>
      </c>
      <c r="K5" s="33" t="s">
        <v>486</v>
      </c>
      <c r="L5" s="33" t="s">
        <v>484</v>
      </c>
      <c r="M5" s="33" t="s">
        <v>485</v>
      </c>
      <c r="N5" s="362" t="s">
        <v>838</v>
      </c>
      <c r="O5" s="32" t="s">
        <v>467</v>
      </c>
      <c r="P5" s="33" t="s">
        <v>486</v>
      </c>
      <c r="Q5" s="33" t="s">
        <v>484</v>
      </c>
      <c r="R5" s="33" t="s">
        <v>485</v>
      </c>
      <c r="S5" s="362" t="s">
        <v>839</v>
      </c>
      <c r="T5" s="32" t="s">
        <v>467</v>
      </c>
      <c r="U5" s="33" t="s">
        <v>486</v>
      </c>
      <c r="V5" s="33" t="s">
        <v>484</v>
      </c>
      <c r="W5" s="33" t="s">
        <v>485</v>
      </c>
      <c r="X5" s="362" t="s">
        <v>839</v>
      </c>
      <c r="Y5" s="32" t="s">
        <v>467</v>
      </c>
      <c r="Z5" s="33" t="s">
        <v>486</v>
      </c>
      <c r="AA5" s="33" t="s">
        <v>484</v>
      </c>
      <c r="AB5" s="33" t="s">
        <v>485</v>
      </c>
      <c r="AC5" s="362" t="s">
        <v>839</v>
      </c>
      <c r="AD5" s="32" t="s">
        <v>467</v>
      </c>
      <c r="AE5" s="33" t="s">
        <v>486</v>
      </c>
      <c r="AF5" s="33" t="s">
        <v>484</v>
      </c>
      <c r="AG5" s="33" t="s">
        <v>485</v>
      </c>
      <c r="AH5" s="362" t="s">
        <v>839</v>
      </c>
      <c r="AI5" s="32" t="s">
        <v>467</v>
      </c>
      <c r="AJ5" s="33" t="s">
        <v>483</v>
      </c>
      <c r="AK5" s="33" t="s">
        <v>484</v>
      </c>
      <c r="AL5" s="33" t="s">
        <v>485</v>
      </c>
      <c r="AM5" s="362" t="s">
        <v>839</v>
      </c>
      <c r="AN5" s="32" t="s">
        <v>467</v>
      </c>
      <c r="AO5" s="33" t="s">
        <v>483</v>
      </c>
      <c r="AP5" s="33" t="s">
        <v>484</v>
      </c>
      <c r="AQ5" s="33" t="s">
        <v>485</v>
      </c>
      <c r="AR5" s="362" t="s">
        <v>839</v>
      </c>
      <c r="AS5" s="32" t="s">
        <v>467</v>
      </c>
      <c r="AT5" s="33" t="s">
        <v>483</v>
      </c>
      <c r="AU5" s="33" t="s">
        <v>484</v>
      </c>
      <c r="AV5" s="33" t="s">
        <v>485</v>
      </c>
      <c r="AW5" s="362" t="s">
        <v>839</v>
      </c>
      <c r="AX5" s="32" t="s">
        <v>467</v>
      </c>
      <c r="AY5" s="33" t="s">
        <v>483</v>
      </c>
      <c r="AZ5" s="33" t="s">
        <v>484</v>
      </c>
      <c r="BA5" s="33" t="s">
        <v>485</v>
      </c>
      <c r="BB5" s="362" t="s">
        <v>839</v>
      </c>
      <c r="BC5" s="32" t="s">
        <v>467</v>
      </c>
      <c r="BD5" s="33" t="s">
        <v>483</v>
      </c>
      <c r="BE5" s="33" t="s">
        <v>484</v>
      </c>
      <c r="BF5" s="33" t="s">
        <v>485</v>
      </c>
      <c r="BG5" s="362" t="s">
        <v>839</v>
      </c>
      <c r="BH5" s="32" t="s">
        <v>467</v>
      </c>
      <c r="BI5" s="33" t="s">
        <v>483</v>
      </c>
      <c r="BJ5" s="33" t="s">
        <v>484</v>
      </c>
      <c r="BK5" s="33" t="s">
        <v>485</v>
      </c>
      <c r="BL5" s="362" t="s">
        <v>839</v>
      </c>
      <c r="BM5" s="32" t="s">
        <v>467</v>
      </c>
      <c r="BN5" s="33" t="s">
        <v>483</v>
      </c>
      <c r="BO5" s="33" t="s">
        <v>484</v>
      </c>
      <c r="BP5" s="33" t="s">
        <v>485</v>
      </c>
      <c r="BQ5" s="362" t="s">
        <v>839</v>
      </c>
    </row>
    <row r="6" spans="1:69" x14ac:dyDescent="0.15">
      <c r="A6" s="34" t="s">
        <v>745</v>
      </c>
      <c r="B6" s="34">
        <f>_xlfn.IFNA(VLOOKUP($A6,批次辅助!$A$4:$DC$41,MATCH($A$5&amp;B$4,批次辅助!$A$1:$DC$1,0),0),0)</f>
        <v>297255</v>
      </c>
      <c r="C6" s="34">
        <f>_xlfn.IFNA(VLOOKUP($A6,批次辅助!$A$4:$DC$41,MATCH($A$5&amp;C$4,批次辅助!$A$1:$DC$1,0),0),0)</f>
        <v>222300</v>
      </c>
      <c r="D6" s="34">
        <f>_xlfn.IFNA(VLOOKUP($A6,批次辅助!$A$4:$DC$41,MATCH($A$5&amp;D$4,批次辅助!$A$1:$DC$1,0),0),0)</f>
        <v>45499</v>
      </c>
      <c r="E6" s="34">
        <f>_xlfn.IFNA(VLOOKUP($A$5&amp;E$4,'PMC数据辅助&amp;月良率预估'!$B$2:$G$599,5,0),0)</f>
        <v>720</v>
      </c>
      <c r="F6" s="34"/>
      <c r="G6" s="34"/>
      <c r="H6" s="35"/>
      <c r="I6" s="35"/>
      <c r="J6" s="34">
        <f>_xlfn.IFNA(VLOOKUP($A$5&amp;J$4,'PMC数据辅助&amp;月良率预估'!$B$2:$G$599,5,0),0)</f>
        <v>1140</v>
      </c>
      <c r="K6" s="34"/>
      <c r="L6" s="34"/>
      <c r="M6" s="35"/>
      <c r="N6" s="35"/>
      <c r="O6" s="34">
        <f>_xlfn.IFNA(VLOOKUP($A$5&amp;O$4,'PMC数据辅助&amp;月良率预估'!$B$2:$G$599,5,0),0)</f>
        <v>0</v>
      </c>
      <c r="P6" s="34"/>
      <c r="Q6" s="34"/>
      <c r="R6" s="35"/>
      <c r="S6" s="35"/>
      <c r="T6" s="34">
        <f>_xlfn.IFNA(VLOOKUP($A$5&amp;T$4,'PMC数据辅助&amp;月良率预估'!$B$2:$G$599,5,0),0)</f>
        <v>0</v>
      </c>
      <c r="U6" s="34"/>
      <c r="V6" s="34"/>
      <c r="W6" s="35"/>
      <c r="X6" s="35"/>
      <c r="Y6" s="34">
        <f>_xlfn.IFNA(VLOOKUP($A$5&amp;Y$4,'PMC数据辅助&amp;月良率预估'!$B$2:$G$599,5,0),0)</f>
        <v>0</v>
      </c>
      <c r="Z6" s="34"/>
      <c r="AA6" s="34"/>
      <c r="AB6" s="35"/>
      <c r="AC6" s="35"/>
      <c r="AD6" s="34">
        <f>_xlfn.IFNA(VLOOKUP($A$5&amp;AD$4,'PMC数据辅助&amp;月良率预估'!$B$2:$G$599,5,0),0)</f>
        <v>0</v>
      </c>
      <c r="AE6" s="34"/>
      <c r="AF6" s="34"/>
      <c r="AG6" s="35"/>
      <c r="AH6" s="35"/>
      <c r="AI6" s="34">
        <f>_xlfn.IFNA(VLOOKUP($A$5&amp;AI$4,'PMC数据辅助&amp;月良率预估'!$B$2:$G$599,5,0),0)</f>
        <v>0</v>
      </c>
      <c r="AJ6" s="34"/>
      <c r="AK6" s="34"/>
      <c r="AL6" s="35"/>
      <c r="AM6" s="35"/>
      <c r="AN6" s="34">
        <f>_xlfn.IFNA(VLOOKUP($A$5&amp;AN$4,'PMC数据辅助&amp;月良率预估'!$B$2:$G$599,5,0),0)</f>
        <v>0</v>
      </c>
      <c r="AO6" s="34"/>
      <c r="AP6" s="34"/>
      <c r="AQ6" s="35"/>
      <c r="AR6" s="35"/>
      <c r="AS6" s="34">
        <f>_xlfn.IFNA(VLOOKUP($A$5&amp;AS$4,'PMC数据辅助&amp;月良率预估'!$B$2:$G$599,5,0),0)</f>
        <v>0</v>
      </c>
      <c r="AT6" s="34"/>
      <c r="AU6" s="34"/>
      <c r="AV6" s="35"/>
      <c r="AW6" s="35"/>
      <c r="AX6" s="34">
        <f>_xlfn.IFNA(VLOOKUP($A$5&amp;AX$4,'PMC数据辅助&amp;月良率预估'!$B$2:$G$599,5,0),0)</f>
        <v>0</v>
      </c>
      <c r="AY6" s="34"/>
      <c r="AZ6" s="34"/>
      <c r="BA6" s="35"/>
      <c r="BB6" s="35"/>
      <c r="BC6" s="34">
        <f>_xlfn.IFNA(VLOOKUP($A$5&amp;BC$4,'PMC数据辅助&amp;月良率预估'!$B$2:$G$599,5,0),0)</f>
        <v>0</v>
      </c>
      <c r="BD6" s="34"/>
      <c r="BE6" s="34"/>
      <c r="BF6" s="35"/>
      <c r="BG6" s="35"/>
      <c r="BH6" s="34">
        <f>_xlfn.IFNA(VLOOKUP($A$5&amp;BH$4,'PMC数据辅助&amp;月良率预估'!$B$2:$G$599,5,0),0)</f>
        <v>0</v>
      </c>
      <c r="BI6" s="34"/>
      <c r="BJ6" s="34"/>
      <c r="BK6" s="35"/>
      <c r="BL6" s="35"/>
      <c r="BM6" s="34">
        <f>_xlfn.IFNA(VLOOKUP($A$5&amp;BM$4,'PMC数据辅助&amp;月良率预估'!$B$2:$G$599,5,0),0)</f>
        <v>0</v>
      </c>
      <c r="BN6" s="34"/>
      <c r="BO6" s="34"/>
      <c r="BP6" s="35"/>
      <c r="BQ6" s="35"/>
    </row>
    <row r="7" spans="1:69" x14ac:dyDescent="0.15">
      <c r="A7" s="34" t="s">
        <v>746</v>
      </c>
      <c r="B7" s="34">
        <f>_xlfn.IFNA(VLOOKUP($A7,批次辅助!$A$4:$DC$41,MATCH($A$5&amp;B$4,批次辅助!$A$1:$DC$1,0),0),0)</f>
        <v>297540</v>
      </c>
      <c r="C7" s="34">
        <f>_xlfn.IFNA(VLOOKUP($A7,批次辅助!$A$4:$DC$41,MATCH($A$5&amp;C$4,批次辅助!$A$1:$DC$1,0),0),0)</f>
        <v>225150</v>
      </c>
      <c r="D7" s="34">
        <f>_xlfn.IFNA(VLOOKUP($A7,批次辅助!$A$4:$DC$41,MATCH($A$5&amp;D$4,批次辅助!$A$1:$DC$1,0),0),0)</f>
        <v>68400</v>
      </c>
      <c r="E7" s="34">
        <f>_xlfn.IFNA(VLOOKUP($A$5&amp;E$4,'PMC数据辅助&amp;月良率预估'!$B$2:$G$599,6,0),0)</f>
        <v>720</v>
      </c>
      <c r="F7" s="34"/>
      <c r="G7" s="34"/>
      <c r="H7" s="35"/>
      <c r="I7" s="35"/>
      <c r="J7" s="34">
        <f>_xlfn.IFNA(VLOOKUP($A$5&amp;J$4,'PMC数据辅助&amp;月良率预估'!$B$2:$G$599,6,0),0)</f>
        <v>1140</v>
      </c>
      <c r="K7" s="34"/>
      <c r="L7" s="34"/>
      <c r="M7" s="35"/>
      <c r="N7" s="35"/>
      <c r="O7" s="34">
        <f>_xlfn.IFNA(VLOOKUP($A$5&amp;O$4,'PMC数据辅助&amp;月良率预估'!$B$2:$G$599,6,0),0)</f>
        <v>0</v>
      </c>
      <c r="P7" s="34"/>
      <c r="Q7" s="34"/>
      <c r="R7" s="35"/>
      <c r="S7" s="35"/>
      <c r="T7" s="34">
        <f>_xlfn.IFNA(VLOOKUP($A$5&amp;T$4,'PMC数据辅助&amp;月良率预估'!$B$2:$G$599,6,0),0)</f>
        <v>0</v>
      </c>
      <c r="U7" s="34"/>
      <c r="V7" s="34"/>
      <c r="W7" s="35"/>
      <c r="X7" s="35"/>
      <c r="Y7" s="34">
        <f>_xlfn.IFNA(VLOOKUP($A$5&amp;Y$4,'PMC数据辅助&amp;月良率预估'!$B$2:$G$599,6,0),0)</f>
        <v>0</v>
      </c>
      <c r="Z7" s="34"/>
      <c r="AA7" s="34"/>
      <c r="AB7" s="35"/>
      <c r="AC7" s="35"/>
      <c r="AD7" s="34">
        <f>_xlfn.IFNA(VLOOKUP($A$5&amp;AD$4,'PMC数据辅助&amp;月良率预估'!$B$2:$G$599,6,0),0)</f>
        <v>0</v>
      </c>
      <c r="AE7" s="34"/>
      <c r="AF7" s="34"/>
      <c r="AG7" s="35"/>
      <c r="AH7" s="35"/>
      <c r="AI7" s="34">
        <f>_xlfn.IFNA(VLOOKUP($A$5&amp;AI$4,'PMC数据辅助&amp;月良率预估'!$B$2:$G$599,6,0),0)</f>
        <v>0</v>
      </c>
      <c r="AJ7" s="34"/>
      <c r="AK7" s="34"/>
      <c r="AL7" s="35"/>
      <c r="AM7" s="35"/>
      <c r="AN7" s="34">
        <f>_xlfn.IFNA(VLOOKUP($A$5&amp;AN$4,'PMC数据辅助&amp;月良率预估'!$B$2:$G$599,6,0),0)</f>
        <v>0</v>
      </c>
      <c r="AO7" s="34"/>
      <c r="AP7" s="34"/>
      <c r="AQ7" s="35"/>
      <c r="AR7" s="35"/>
      <c r="AS7" s="34">
        <f>_xlfn.IFNA(VLOOKUP($A$5&amp;AS$4,'PMC数据辅助&amp;月良率预估'!$B$2:$G$599,6,0),0)</f>
        <v>0</v>
      </c>
      <c r="AT7" s="34"/>
      <c r="AU7" s="34"/>
      <c r="AV7" s="35"/>
      <c r="AW7" s="35"/>
      <c r="AX7" s="34">
        <f>_xlfn.IFNA(VLOOKUP($A$5&amp;AX$4,'PMC数据辅助&amp;月良率预估'!$B$2:$G$599,6,0),0)</f>
        <v>0</v>
      </c>
      <c r="AY7" s="34"/>
      <c r="AZ7" s="34"/>
      <c r="BA7" s="35"/>
      <c r="BB7" s="35"/>
      <c r="BC7" s="34">
        <f>_xlfn.IFNA(VLOOKUP($A$5&amp;BC$4,'PMC数据辅助&amp;月良率预估'!$B$2:$G$599,6,0),0)</f>
        <v>0</v>
      </c>
      <c r="BD7" s="34"/>
      <c r="BE7" s="34"/>
      <c r="BF7" s="35"/>
      <c r="BG7" s="35"/>
      <c r="BH7" s="34">
        <f>_xlfn.IFNA(VLOOKUP($A$5&amp;BH$4,'PMC数据辅助&amp;月良率预估'!$B$2:$G$599,6,0),0)</f>
        <v>0</v>
      </c>
      <c r="BI7" s="34"/>
      <c r="BJ7" s="34"/>
      <c r="BK7" s="35"/>
      <c r="BL7" s="35"/>
      <c r="BM7" s="34">
        <f>_xlfn.IFNA(VLOOKUP($A$5&amp;BM$4,'PMC数据辅助&amp;月良率预估'!$B$2:$G$599,6,0),0)</f>
        <v>0</v>
      </c>
      <c r="BN7" s="34"/>
      <c r="BO7" s="34"/>
      <c r="BP7" s="35"/>
      <c r="BQ7" s="35"/>
    </row>
    <row r="8" spans="1:69" s="119" customFormat="1" x14ac:dyDescent="0.15">
      <c r="A8" s="116" t="s">
        <v>454</v>
      </c>
      <c r="B8" s="117">
        <f>_xlfn.IFNA(VLOOKUP($A8,批次辅助!$A$4:$DC$41,MATCH($A$5&amp;B$4,批次辅助!$A$1:$DC$1,0),0),0)</f>
        <v>1</v>
      </c>
      <c r="C8" s="117">
        <f>_xlfn.IFNA(VLOOKUP($A8,批次辅助!$A$4:$DC$41,MATCH($A$5&amp;C$4,批次辅助!$A$1:$DC$1,0),0),0)</f>
        <v>1</v>
      </c>
      <c r="D8" s="117">
        <f>_xlfn.IFNA(VLOOKUP($A8,批次辅助!$A$4:$DC$41,MATCH($A$5&amp;D$4,批次辅助!$A$1:$DC$1,0),0),0)</f>
        <v>0.66519005847953216</v>
      </c>
      <c r="E8" s="117">
        <f>IF(E6=0,0%,E7/E6)</f>
        <v>1</v>
      </c>
      <c r="F8" s="116"/>
      <c r="G8" s="116"/>
      <c r="H8" s="118"/>
      <c r="I8" s="118"/>
      <c r="J8" s="117">
        <f>IF(J6=0,0%,J7/J6)</f>
        <v>1</v>
      </c>
      <c r="K8" s="116"/>
      <c r="L8" s="116"/>
      <c r="M8" s="118"/>
      <c r="N8" s="118"/>
      <c r="O8" s="117">
        <f>IF(O6=0,0%,O7/O6)</f>
        <v>0</v>
      </c>
      <c r="P8" s="116"/>
      <c r="Q8" s="116"/>
      <c r="R8" s="118"/>
      <c r="S8" s="118"/>
      <c r="T8" s="117">
        <f>IF(T6=0,0%,T7/T6)</f>
        <v>0</v>
      </c>
      <c r="U8" s="116"/>
      <c r="V8" s="116"/>
      <c r="W8" s="118"/>
      <c r="X8" s="118"/>
      <c r="Y8" s="117">
        <f>IF(Y6=0,0%,Y7/Y6)</f>
        <v>0</v>
      </c>
      <c r="Z8" s="116"/>
      <c r="AA8" s="116"/>
      <c r="AB8" s="118"/>
      <c r="AC8" s="118"/>
      <c r="AD8" s="117">
        <f>IF(AD6=0,0%,AD7/AD6)</f>
        <v>0</v>
      </c>
      <c r="AE8" s="116"/>
      <c r="AF8" s="116"/>
      <c r="AG8" s="118"/>
      <c r="AH8" s="118"/>
      <c r="AI8" s="117">
        <f>IF(AI6=0,0%,AI7/AI6)</f>
        <v>0</v>
      </c>
      <c r="AJ8" s="116"/>
      <c r="AK8" s="116"/>
      <c r="AL8" s="118"/>
      <c r="AM8" s="118"/>
      <c r="AN8" s="117">
        <f>IF(AN6=0,0%,AN7/AN6)</f>
        <v>0</v>
      </c>
      <c r="AO8" s="116"/>
      <c r="AP8" s="116"/>
      <c r="AQ8" s="118"/>
      <c r="AR8" s="118"/>
      <c r="AS8" s="117">
        <f>IF(AS6=0,0%,AS7/AS6)</f>
        <v>0</v>
      </c>
      <c r="AT8" s="116"/>
      <c r="AU8" s="116"/>
      <c r="AV8" s="118"/>
      <c r="AW8" s="118"/>
      <c r="AX8" s="117">
        <f>IF(AX6=0,0%,AX7/AX6)</f>
        <v>0</v>
      </c>
      <c r="AY8" s="116"/>
      <c r="AZ8" s="116"/>
      <c r="BA8" s="118"/>
      <c r="BB8" s="118"/>
      <c r="BC8" s="117">
        <f>IF(BC6=0,0%,BC7/BC6)</f>
        <v>0</v>
      </c>
      <c r="BD8" s="116"/>
      <c r="BE8" s="116"/>
      <c r="BF8" s="118"/>
      <c r="BG8" s="118"/>
      <c r="BH8" s="117">
        <f>IF(BH6=0,0%,BH7/BH6)</f>
        <v>0</v>
      </c>
      <c r="BI8" s="116"/>
      <c r="BJ8" s="116"/>
      <c r="BK8" s="118"/>
      <c r="BL8" s="118"/>
      <c r="BM8" s="117">
        <f>IF(BM6=0,0%,BM7/BM6)</f>
        <v>0</v>
      </c>
      <c r="BN8" s="116"/>
      <c r="BO8" s="116"/>
      <c r="BP8" s="118"/>
      <c r="BQ8" s="118"/>
    </row>
    <row r="9" spans="1:69" s="161" customFormat="1" x14ac:dyDescent="0.15">
      <c r="A9" s="158" t="s">
        <v>34</v>
      </c>
      <c r="B9" s="159">
        <f>_xlfn.IFNA(VLOOKUP($A9,批次辅助!$A$4:$DC$41,MATCH($A$5&amp;B$4,批次辅助!$A$1:$DC$1,0),0),0)</f>
        <v>0.95401254814889569</v>
      </c>
      <c r="C9" s="159">
        <f>_xlfn.IFNA(VLOOKUP($A9,批次辅助!$A$4:$DC$41,MATCH($A$5&amp;C$4,批次辅助!$A$1:$DC$1,0),0),0)</f>
        <v>0.91996851102114263</v>
      </c>
      <c r="D9" s="159">
        <f>_xlfn.IFNA(VLOOKUP($A9,批次辅助!$A$4:$DC$41,MATCH($A$5&amp;D$4,批次辅助!$A$1:$DC$1,0),0),0)</f>
        <v>0.94542737203015448</v>
      </c>
      <c r="E9" s="160"/>
      <c r="F9" s="160"/>
      <c r="G9" s="160"/>
      <c r="H9" s="160">
        <f>H10-H19-H27-H28-H36-H37-H44-H45</f>
        <v>0.93413135641025624</v>
      </c>
      <c r="I9" s="160"/>
      <c r="J9" s="160"/>
      <c r="K9" s="160"/>
      <c r="L9" s="160"/>
      <c r="M9" s="160">
        <f>M10-M19-M27-M28-M36-M37-M44-M45</f>
        <v>0.95411935641025636</v>
      </c>
      <c r="N9" s="160"/>
      <c r="O9" s="160"/>
      <c r="P9" s="160"/>
      <c r="Q9" s="160"/>
      <c r="R9" s="160">
        <f>R10-R19-R27-R28-R36-R37-R44-R45</f>
        <v>0.95411935641025636</v>
      </c>
      <c r="S9" s="160"/>
      <c r="T9" s="160"/>
      <c r="U9" s="160"/>
      <c r="V9" s="160"/>
      <c r="W9" s="160">
        <f>W10-W19-W27-W28-W36-W37-W44-W45</f>
        <v>0.95411935641025636</v>
      </c>
      <c r="X9" s="160"/>
      <c r="Y9" s="160"/>
      <c r="Z9" s="160"/>
      <c r="AA9" s="160"/>
      <c r="AB9" s="160">
        <f>AB10-AB19-AB27-AB28-AB36-AB37-AB44-AB45</f>
        <v>0.95411935641025636</v>
      </c>
      <c r="AC9" s="160"/>
      <c r="AD9" s="160"/>
      <c r="AE9" s="160"/>
      <c r="AF9" s="160"/>
      <c r="AG9" s="160">
        <f>AG10-AG19-AG27-AG28-AG36-AG37-AG44-AG45</f>
        <v>0.95411935641025636</v>
      </c>
      <c r="AH9" s="160"/>
      <c r="AI9" s="160"/>
      <c r="AJ9" s="160"/>
      <c r="AK9" s="160"/>
      <c r="AL9" s="160">
        <f>AL10-AL19-AL27-AL28-AL36-AL37-AL44-AL45</f>
        <v>0.95411935641025636</v>
      </c>
      <c r="AM9" s="160"/>
      <c r="AN9" s="160"/>
      <c r="AO9" s="160"/>
      <c r="AP9" s="160"/>
      <c r="AQ9" s="160">
        <f>AQ10-AQ19-AQ27-AQ28-AQ36-AQ37-AQ44-AQ45</f>
        <v>0.95411935641025636</v>
      </c>
      <c r="AR9" s="160"/>
      <c r="AS9" s="160" t="s">
        <v>756</v>
      </c>
      <c r="AT9" s="160"/>
      <c r="AU9" s="160"/>
      <c r="AV9" s="160">
        <f>AV10-AV19-AV27-AV28-AV36-AV37-AV44-AV45</f>
        <v>0.95411935641025636</v>
      </c>
      <c r="AW9" s="160"/>
      <c r="AX9" s="160"/>
      <c r="AY9" s="160"/>
      <c r="AZ9" s="160"/>
      <c r="BA9" s="160">
        <f>BA10-BA19-BA27-BA28-BA36-BA37-BA44-BA45</f>
        <v>0.95411935641025636</v>
      </c>
      <c r="BB9" s="160"/>
      <c r="BC9" s="160"/>
      <c r="BD9" s="160"/>
      <c r="BE9" s="160"/>
      <c r="BF9" s="160">
        <f>BF10-BF19-BF27-BF28-BF36-BF37-BF44-BF45</f>
        <v>0.95411935641025636</v>
      </c>
      <c r="BG9" s="160"/>
      <c r="BH9" s="160"/>
      <c r="BI9" s="160"/>
      <c r="BJ9" s="160"/>
      <c r="BK9" s="160">
        <f>BK10-BK19-BK27-BK28-BK36-BK37-BK44-BK45</f>
        <v>0.95411935641025636</v>
      </c>
      <c r="BL9" s="160"/>
      <c r="BM9" s="160"/>
      <c r="BN9" s="160"/>
      <c r="BO9" s="160"/>
      <c r="BP9" s="160">
        <f>BP10-BP19-BP27-BP28-BP36-BP37-BP44-BP45</f>
        <v>0.95411935641025636</v>
      </c>
      <c r="BQ9" s="160"/>
    </row>
    <row r="10" spans="1:69" x14ac:dyDescent="0.15">
      <c r="A10" s="36" t="s">
        <v>33</v>
      </c>
      <c r="B10" s="37">
        <f>B9+B19+B27+B28+B36+B37+B44+B45</f>
        <v>0.95401254814889569</v>
      </c>
      <c r="C10" s="37">
        <f>C9+C19+C27+C28+C36+C37+C44+C45</f>
        <v>0.94436797121007654</v>
      </c>
      <c r="D10" s="37">
        <f>D9+D19+D27+D28+D36+D37+D44+D45</f>
        <v>0.94542737203015448</v>
      </c>
      <c r="E10" s="38"/>
      <c r="F10" s="38"/>
      <c r="G10" s="38"/>
      <c r="H10" s="38">
        <f>(H12+H21+H30+H39)*99.94%-3</f>
        <v>0.93413135641025624</v>
      </c>
      <c r="I10" s="38"/>
      <c r="J10" s="38"/>
      <c r="K10" s="38"/>
      <c r="L10" s="38"/>
      <c r="M10" s="38">
        <f>(M12+M21+M30+M39)*99.94%-3</f>
        <v>0.95411935641025636</v>
      </c>
      <c r="N10" s="38"/>
      <c r="O10" s="38"/>
      <c r="P10" s="38"/>
      <c r="Q10" s="38"/>
      <c r="R10" s="38">
        <f>(R12+R21+R30+R39)*99.94%-3</f>
        <v>0.95411935641025636</v>
      </c>
      <c r="S10" s="38"/>
      <c r="T10" s="38"/>
      <c r="U10" s="38"/>
      <c r="V10" s="38"/>
      <c r="W10" s="38">
        <f>(W12+W21+W30+W39)*99.94%-3</f>
        <v>0.95411935641025636</v>
      </c>
      <c r="X10" s="38"/>
      <c r="Y10" s="38"/>
      <c r="Z10" s="38"/>
      <c r="AA10" s="38"/>
      <c r="AB10" s="38">
        <f>(AB12+AB21+AB30+AB39)*99.94%-3</f>
        <v>0.95411935641025636</v>
      </c>
      <c r="AC10" s="38"/>
      <c r="AD10" s="38"/>
      <c r="AE10" s="38"/>
      <c r="AF10" s="38"/>
      <c r="AG10" s="38">
        <f>(AG12+AG21+AG30+AG39)*99.94%-3</f>
        <v>0.95411935641025636</v>
      </c>
      <c r="AH10" s="38"/>
      <c r="AI10" s="38"/>
      <c r="AJ10" s="38"/>
      <c r="AK10" s="38"/>
      <c r="AL10" s="38">
        <f>(AL12+AL21+AL30+AL39)*99.94%-3</f>
        <v>0.95411935641025636</v>
      </c>
      <c r="AM10" s="38"/>
      <c r="AN10" s="38"/>
      <c r="AO10" s="38"/>
      <c r="AP10" s="38"/>
      <c r="AQ10" s="38">
        <f>(AQ12+AQ21+AQ30+AQ39)*99.94%-3</f>
        <v>0.95411935641025636</v>
      </c>
      <c r="AR10" s="38"/>
      <c r="AS10" s="38"/>
      <c r="AT10" s="38"/>
      <c r="AU10" s="38"/>
      <c r="AV10" s="38">
        <f>(AV12+AV21+AV30+AV39)*99.94%-3</f>
        <v>0.95411935641025636</v>
      </c>
      <c r="AW10" s="38"/>
      <c r="AX10" s="38"/>
      <c r="AY10" s="38"/>
      <c r="AZ10" s="38"/>
      <c r="BA10" s="38">
        <f>(BA12+BA21+BA30+BA39)*99.94%-3</f>
        <v>0.95411935641025636</v>
      </c>
      <c r="BB10" s="38"/>
      <c r="BC10" s="38"/>
      <c r="BD10" s="38"/>
      <c r="BE10" s="38"/>
      <c r="BF10" s="38">
        <f>(BF12+BF21+BF30+BF39)*99.94%-3</f>
        <v>0.95411935641025636</v>
      </c>
      <c r="BG10" s="38"/>
      <c r="BH10" s="38"/>
      <c r="BI10" s="38"/>
      <c r="BJ10" s="38"/>
      <c r="BK10" s="38">
        <f>(BK12+BK21+BK30+BK39)*99.94%-3</f>
        <v>0.95411935641025636</v>
      </c>
      <c r="BL10" s="38"/>
      <c r="BM10" s="38"/>
      <c r="BN10" s="38"/>
      <c r="BO10" s="38"/>
      <c r="BP10" s="38">
        <f>(BP12+BP21+BP30+BP39)*99.94%-3</f>
        <v>0.95411935641025636</v>
      </c>
      <c r="BQ10" s="38"/>
    </row>
    <row r="11" spans="1:69" x14ac:dyDescent="0.15">
      <c r="A11" s="39" t="s">
        <v>32</v>
      </c>
      <c r="B11" s="39"/>
      <c r="C11" s="39"/>
      <c r="D11" s="39"/>
      <c r="E11" s="39"/>
      <c r="F11" s="39"/>
      <c r="G11" s="39"/>
      <c r="H11" s="39">
        <f>H12*99.9%</f>
        <v>0.94238236032388678</v>
      </c>
      <c r="I11" s="39"/>
      <c r="J11" s="39"/>
      <c r="K11" s="39"/>
      <c r="L11" s="39"/>
      <c r="M11" s="39">
        <f>M12*99.9%</f>
        <v>0.96236236032388678</v>
      </c>
      <c r="N11" s="39"/>
      <c r="O11" s="39"/>
      <c r="P11" s="39"/>
      <c r="Q11" s="39"/>
      <c r="R11" s="39">
        <f>R12*99.9%</f>
        <v>0.96236236032388678</v>
      </c>
      <c r="S11" s="39"/>
      <c r="T11" s="39"/>
      <c r="U11" s="39"/>
      <c r="V11" s="39"/>
      <c r="W11" s="39">
        <f>W12*99.9%</f>
        <v>0.96236236032388678</v>
      </c>
      <c r="X11" s="39"/>
      <c r="Y11" s="39"/>
      <c r="Z11" s="39"/>
      <c r="AA11" s="39"/>
      <c r="AB11" s="39">
        <f>AB12*99.9%</f>
        <v>0.96236236032388678</v>
      </c>
      <c r="AC11" s="39"/>
      <c r="AD11" s="39"/>
      <c r="AE11" s="39"/>
      <c r="AF11" s="39"/>
      <c r="AG11" s="39">
        <f>AG12*99.9%</f>
        <v>0.96236236032388678</v>
      </c>
      <c r="AH11" s="39"/>
      <c r="AI11" s="39"/>
      <c r="AJ11" s="39"/>
      <c r="AK11" s="39"/>
      <c r="AL11" s="39">
        <f>AL12*99.9%</f>
        <v>0.96236236032388678</v>
      </c>
      <c r="AM11" s="39"/>
      <c r="AN11" s="39"/>
      <c r="AO11" s="39"/>
      <c r="AP11" s="39"/>
      <c r="AQ11" s="39">
        <f>AQ12*99.9%</f>
        <v>0.96236236032388678</v>
      </c>
      <c r="AR11" s="39"/>
      <c r="AS11" s="39"/>
      <c r="AT11" s="39"/>
      <c r="AU11" s="39"/>
      <c r="AV11" s="39">
        <f>AV12*99.9%</f>
        <v>0.96236236032388678</v>
      </c>
      <c r="AW11" s="39"/>
      <c r="AX11" s="39"/>
      <c r="AY11" s="39"/>
      <c r="AZ11" s="39"/>
      <c r="BA11" s="39">
        <f>BA12*99.9%</f>
        <v>0.96236236032388678</v>
      </c>
      <c r="BB11" s="39"/>
      <c r="BC11" s="39"/>
      <c r="BD11" s="39"/>
      <c r="BE11" s="39"/>
      <c r="BF11" s="39">
        <f>BF12*99.9%</f>
        <v>0.96236236032388678</v>
      </c>
      <c r="BG11" s="39"/>
      <c r="BH11" s="39"/>
      <c r="BI11" s="39"/>
      <c r="BJ11" s="39"/>
      <c r="BK11" s="39">
        <f>BK12*99.9%</f>
        <v>0.96236236032388678</v>
      </c>
      <c r="BL11" s="39"/>
      <c r="BM11" s="39"/>
      <c r="BN11" s="39"/>
      <c r="BO11" s="39"/>
      <c r="BP11" s="39">
        <f>BP12*99.9%</f>
        <v>0.96236236032388678</v>
      </c>
      <c r="BQ11" s="39"/>
    </row>
    <row r="12" spans="1:69" x14ac:dyDescent="0.35">
      <c r="A12" s="40" t="s">
        <v>60</v>
      </c>
      <c r="B12" s="41">
        <f>_xlfn.IFNA(VLOOKUP($A12,批次辅助!$A$4:$DC$41,MATCH($A$5&amp;B$4,批次辅助!$A$1:$DC$1,0),0),0)</f>
        <v>0.96102672789355936</v>
      </c>
      <c r="C12" s="41">
        <f>_xlfn.IFNA(VLOOKUP($A12,批次辅助!$A$4:$DC$41,MATCH($A$5&amp;C$4,批次辅助!$A$1:$DC$1,0),0),0)</f>
        <v>0.95234367971210077</v>
      </c>
      <c r="D12" s="41">
        <f>_xlfn.IFNA(VLOOKUP($A12,批次辅助!$A$4:$DC$41,MATCH($A$5&amp;D$4,批次辅助!$A$1:$DC$1,0),0),0)</f>
        <v>0.94964724499439546</v>
      </c>
      <c r="E12" s="39"/>
      <c r="F12" s="39"/>
      <c r="G12" s="39"/>
      <c r="H12" s="39">
        <f>1-SUM(H13:H18)</f>
        <v>0.94332568600989652</v>
      </c>
      <c r="I12" s="39"/>
      <c r="J12" s="39"/>
      <c r="K12" s="39"/>
      <c r="L12" s="39"/>
      <c r="M12" s="39">
        <f>1-SUM(M13:M18)</f>
        <v>0.96332568600989654</v>
      </c>
      <c r="N12" s="39"/>
      <c r="O12" s="39"/>
      <c r="P12" s="39"/>
      <c r="Q12" s="39"/>
      <c r="R12" s="39">
        <f>1-SUM(R13:R18)</f>
        <v>0.96332568600989654</v>
      </c>
      <c r="S12" s="39"/>
      <c r="T12" s="39"/>
      <c r="U12" s="39"/>
      <c r="V12" s="39"/>
      <c r="W12" s="39">
        <f>1-SUM(W13:W18)</f>
        <v>0.96332568600989654</v>
      </c>
      <c r="X12" s="39"/>
      <c r="Y12" s="39"/>
      <c r="Z12" s="39"/>
      <c r="AA12" s="39"/>
      <c r="AB12" s="39">
        <f>1-SUM(AB13:AB18)</f>
        <v>0.96332568600989654</v>
      </c>
      <c r="AC12" s="39"/>
      <c r="AD12" s="39"/>
      <c r="AE12" s="39"/>
      <c r="AF12" s="39"/>
      <c r="AG12" s="39">
        <f>1-SUM(AG13:AG18)</f>
        <v>0.96332568600989654</v>
      </c>
      <c r="AH12" s="39"/>
      <c r="AI12" s="39"/>
      <c r="AJ12" s="39"/>
      <c r="AK12" s="39"/>
      <c r="AL12" s="39">
        <f>1-SUM(AL13:AL18)</f>
        <v>0.96332568600989654</v>
      </c>
      <c r="AM12" s="39"/>
      <c r="AN12" s="39"/>
      <c r="AO12" s="39"/>
      <c r="AP12" s="39"/>
      <c r="AQ12" s="39">
        <f>1-SUM(AQ13:AQ18)</f>
        <v>0.96332568600989654</v>
      </c>
      <c r="AR12" s="39"/>
      <c r="AS12" s="39"/>
      <c r="AT12" s="39"/>
      <c r="AU12" s="39"/>
      <c r="AV12" s="39">
        <f>1-SUM(AV13:AV18)</f>
        <v>0.96332568600989654</v>
      </c>
      <c r="AW12" s="39"/>
      <c r="AX12" s="39"/>
      <c r="AY12" s="39"/>
      <c r="AZ12" s="39"/>
      <c r="BA12" s="39">
        <f>1-SUM(BA13:BA18)</f>
        <v>0.96332568600989654</v>
      </c>
      <c r="BB12" s="39"/>
      <c r="BC12" s="39"/>
      <c r="BD12" s="39"/>
      <c r="BE12" s="39"/>
      <c r="BF12" s="39">
        <f>1-SUM(BF13:BF18)</f>
        <v>0.96332568600989654</v>
      </c>
      <c r="BG12" s="39"/>
      <c r="BH12" s="39"/>
      <c r="BI12" s="39"/>
      <c r="BJ12" s="39"/>
      <c r="BK12" s="39">
        <f>1-SUM(BK13:BK18)</f>
        <v>0.96332568600989654</v>
      </c>
      <c r="BL12" s="39"/>
      <c r="BM12" s="39"/>
      <c r="BN12" s="39"/>
      <c r="BO12" s="39"/>
      <c r="BP12" s="39">
        <f>1-SUM(BP13:BP18)</f>
        <v>0.96332568600989654</v>
      </c>
      <c r="BQ12" s="39"/>
    </row>
    <row r="13" spans="1:69" x14ac:dyDescent="0.15">
      <c r="A13" s="42" t="s">
        <v>42</v>
      </c>
      <c r="B13" s="43">
        <f>_xlfn.IFNA(VLOOKUP($A13,批次辅助!$A$4:$DC$41,MATCH($A$5&amp;B$4,批次辅助!$A$1:$DC$1,0),0),0)</f>
        <v>8.1579788397167421E-3</v>
      </c>
      <c r="C13" s="43">
        <f>_xlfn.IFNA(VLOOKUP($A13,批次辅助!$A$4:$DC$41,MATCH($A$5&amp;C$4,批次辅助!$A$1:$DC$1,0),0),0)</f>
        <v>8.7314439946018889E-3</v>
      </c>
      <c r="D13" s="43">
        <f>_xlfn.IFNA(VLOOKUP($A13,批次辅助!$A$4:$DC$41,MATCH($A$5&amp;D$4,批次辅助!$A$1:$DC$1,0),0),0)</f>
        <v>1.0593639420646608E-2</v>
      </c>
      <c r="E13" s="279"/>
      <c r="F13" s="128"/>
      <c r="G13" s="46"/>
      <c r="H13" s="47">
        <f>C13-F13+G13</f>
        <v>8.7314439946018889E-3</v>
      </c>
      <c r="I13" s="370"/>
      <c r="J13" s="278"/>
      <c r="K13" s="188"/>
      <c r="L13" s="102"/>
      <c r="M13" s="47">
        <f>H13-K13+L13</f>
        <v>8.7314439946018889E-3</v>
      </c>
      <c r="N13" s="370"/>
      <c r="O13" s="44"/>
      <c r="P13" s="128"/>
      <c r="Q13" s="102"/>
      <c r="R13" s="47">
        <f>M13-P13+Q13</f>
        <v>8.7314439946018889E-3</v>
      </c>
      <c r="S13" s="370"/>
      <c r="T13" s="44"/>
      <c r="U13" s="128"/>
      <c r="V13" s="102"/>
      <c r="W13" s="47">
        <f>R13-U13+V13</f>
        <v>8.7314439946018889E-3</v>
      </c>
      <c r="X13" s="370"/>
      <c r="Y13" s="44"/>
      <c r="Z13" s="128"/>
      <c r="AA13" s="102"/>
      <c r="AB13" s="47">
        <f>W13-Z13+AA13</f>
        <v>8.7314439946018889E-3</v>
      </c>
      <c r="AC13" s="370"/>
      <c r="AD13" s="44"/>
      <c r="AE13" s="128"/>
      <c r="AF13" s="102"/>
      <c r="AG13" s="47">
        <f>AB13-AE13+AF13</f>
        <v>8.7314439946018889E-3</v>
      </c>
      <c r="AH13" s="370"/>
      <c r="AI13" s="44"/>
      <c r="AJ13" s="128"/>
      <c r="AK13" s="102"/>
      <c r="AL13" s="47">
        <f>AG13-AJ13+AK13</f>
        <v>8.7314439946018889E-3</v>
      </c>
      <c r="AM13" s="370"/>
      <c r="AN13" s="44"/>
      <c r="AO13" s="128"/>
      <c r="AP13" s="102"/>
      <c r="AQ13" s="47">
        <f>AL13-AO13+AP13</f>
        <v>8.7314439946018889E-3</v>
      </c>
      <c r="AR13" s="370"/>
      <c r="AS13" s="44"/>
      <c r="AT13" s="128"/>
      <c r="AU13" s="102"/>
      <c r="AV13" s="47">
        <f>AQ13-AT13+AU13</f>
        <v>8.7314439946018889E-3</v>
      </c>
      <c r="AW13" s="370"/>
      <c r="AX13" s="44"/>
      <c r="AY13" s="128"/>
      <c r="AZ13" s="102"/>
      <c r="BA13" s="47">
        <f>AV13-AY13+AZ13</f>
        <v>8.7314439946018889E-3</v>
      </c>
      <c r="BB13" s="370"/>
      <c r="BC13" s="44"/>
      <c r="BD13" s="128"/>
      <c r="BE13" s="102"/>
      <c r="BF13" s="47">
        <f>BA13-BD13+BE13</f>
        <v>8.7314439946018889E-3</v>
      </c>
      <c r="BG13" s="370"/>
      <c r="BH13" s="279"/>
      <c r="BI13" s="128"/>
      <c r="BJ13" s="102"/>
      <c r="BK13" s="47">
        <f>BF13-BI13+BJ13</f>
        <v>8.7314439946018889E-3</v>
      </c>
      <c r="BL13" s="370"/>
      <c r="BM13" s="279"/>
      <c r="BN13" s="128"/>
      <c r="BO13" s="102"/>
      <c r="BP13" s="47">
        <f>BK13-BN13+BO13</f>
        <v>8.7314439946018889E-3</v>
      </c>
      <c r="BQ13" s="370"/>
    </row>
    <row r="14" spans="1:69" x14ac:dyDescent="0.15">
      <c r="A14" s="42" t="s">
        <v>43</v>
      </c>
      <c r="B14" s="43">
        <f>_xlfn.IFNA(VLOOKUP($A14,批次辅助!$A$4:$DC$41,MATCH($A$5&amp;B$4,批次辅助!$A$1:$DC$1,0),0),0)</f>
        <v>1.0916553127785908E-2</v>
      </c>
      <c r="C14" s="43">
        <f>_xlfn.IFNA(VLOOKUP($A14,批次辅助!$A$4:$DC$41,MATCH($A$5&amp;C$4,批次辅助!$A$1:$DC$1,0),0),0)</f>
        <v>1.0242914979757085E-2</v>
      </c>
      <c r="D14" s="43">
        <f>_xlfn.IFNA(VLOOKUP($A14,批次辅助!$A$4:$DC$41,MATCH($A$5&amp;D$4,批次辅助!$A$1:$DC$1,0),0),0)</f>
        <v>7.4507132024879668E-3</v>
      </c>
      <c r="E14" s="279"/>
      <c r="F14" s="122"/>
      <c r="G14" s="49"/>
      <c r="H14" s="47">
        <f t="shared" ref="H14:H19" si="0">C14-F14+G14</f>
        <v>1.0242914979757085E-2</v>
      </c>
      <c r="I14" s="370"/>
      <c r="J14" s="419"/>
      <c r="K14" s="188"/>
      <c r="L14" s="146"/>
      <c r="M14" s="50">
        <f t="shared" ref="M14:M19" si="1">H14-K14+L14</f>
        <v>1.0242914979757085E-2</v>
      </c>
      <c r="N14" s="370"/>
      <c r="O14" s="44"/>
      <c r="P14" s="122"/>
      <c r="Q14" s="146"/>
      <c r="R14" s="50">
        <f t="shared" ref="R14:R19" si="2">M14-P14+Q14</f>
        <v>1.0242914979757085E-2</v>
      </c>
      <c r="S14" s="370"/>
      <c r="T14" s="51"/>
      <c r="U14" s="122"/>
      <c r="V14" s="146"/>
      <c r="W14" s="50">
        <f t="shared" ref="W14:W19" si="3">R14-U14+V14</f>
        <v>1.0242914979757085E-2</v>
      </c>
      <c r="X14" s="370"/>
      <c r="Y14" s="51"/>
      <c r="Z14" s="122"/>
      <c r="AA14" s="146"/>
      <c r="AB14" s="50">
        <f t="shared" ref="AB14:AB19" si="4">W14-Z14+AA14</f>
        <v>1.0242914979757085E-2</v>
      </c>
      <c r="AC14" s="370"/>
      <c r="AD14" s="51"/>
      <c r="AE14" s="122"/>
      <c r="AF14" s="146"/>
      <c r="AG14" s="50">
        <f t="shared" ref="AG14:AG19" si="5">AB14-AE14+AF14</f>
        <v>1.0242914979757085E-2</v>
      </c>
      <c r="AH14" s="370"/>
      <c r="AI14" s="51"/>
      <c r="AJ14" s="122"/>
      <c r="AK14" s="146"/>
      <c r="AL14" s="50">
        <f t="shared" ref="AL14:AL19" si="6">AG14-AJ14+AK14</f>
        <v>1.0242914979757085E-2</v>
      </c>
      <c r="AM14" s="370"/>
      <c r="AN14" s="51"/>
      <c r="AO14" s="122"/>
      <c r="AP14" s="146"/>
      <c r="AQ14" s="50">
        <f t="shared" ref="AQ14:AQ19" si="7">AL14-AO14+AP14</f>
        <v>1.0242914979757085E-2</v>
      </c>
      <c r="AR14" s="370"/>
      <c r="AS14" s="51"/>
      <c r="AT14" s="122"/>
      <c r="AU14" s="146"/>
      <c r="AV14" s="50">
        <f t="shared" ref="AV14:AV19" si="8">AQ14-AT14+AU14</f>
        <v>1.0242914979757085E-2</v>
      </c>
      <c r="AW14" s="370"/>
      <c r="AX14" s="51"/>
      <c r="AY14" s="122"/>
      <c r="AZ14" s="146"/>
      <c r="BA14" s="50">
        <f t="shared" ref="BA14:BA19" si="9">AV14-AY14+AZ14</f>
        <v>1.0242914979757085E-2</v>
      </c>
      <c r="BB14" s="370"/>
      <c r="BC14" s="51"/>
      <c r="BD14" s="122"/>
      <c r="BE14" s="146"/>
      <c r="BF14" s="50">
        <f t="shared" ref="BF14:BF19" si="10">BA14-BD14+BE14</f>
        <v>1.0242914979757085E-2</v>
      </c>
      <c r="BG14" s="370"/>
      <c r="BH14" s="51"/>
      <c r="BI14" s="122"/>
      <c r="BJ14" s="146"/>
      <c r="BK14" s="50">
        <f t="shared" ref="BK14:BK19" si="11">BF14-BI14+BJ14</f>
        <v>1.0242914979757085E-2</v>
      </c>
      <c r="BL14" s="370"/>
      <c r="BM14" s="51"/>
      <c r="BN14" s="122"/>
      <c r="BO14" s="146"/>
      <c r="BP14" s="50">
        <f t="shared" ref="BP14:BP19" si="12">BK14-BN14+BO14</f>
        <v>1.0242914979757085E-2</v>
      </c>
      <c r="BQ14" s="370"/>
    </row>
    <row r="15" spans="1:69" ht="33" x14ac:dyDescent="0.15">
      <c r="A15" s="42" t="s">
        <v>44</v>
      </c>
      <c r="B15" s="43">
        <f>_xlfn.IFNA(VLOOKUP($A15,批次辅助!$A$4:$DC$41,MATCH($A$5&amp;B$4,批次辅助!$A$1:$DC$1,0),0),0)</f>
        <v>4.6727557147903317E-3</v>
      </c>
      <c r="C15" s="43">
        <f>_xlfn.IFNA(VLOOKUP($A15,批次辅助!$A$4:$DC$41,MATCH($A$5&amp;C$4,批次辅助!$A$1:$DC$1,0),0),0)</f>
        <v>1.49212775528565E-2</v>
      </c>
      <c r="D15" s="43">
        <f>_xlfn.IFNA(VLOOKUP($A15,批次辅助!$A$4:$DC$41,MATCH($A$5&amp;D$4,批次辅助!$A$1:$DC$1,0),0),0)</f>
        <v>1.9253170399349435E-2</v>
      </c>
      <c r="E15" s="279" t="s">
        <v>1559</v>
      </c>
      <c r="F15" s="121"/>
      <c r="G15" s="46">
        <v>0.01</v>
      </c>
      <c r="H15" s="47">
        <f t="shared" si="0"/>
        <v>2.4921277552856502E-2</v>
      </c>
      <c r="I15" s="370"/>
      <c r="J15" s="279" t="s">
        <v>1504</v>
      </c>
      <c r="K15" s="121">
        <v>0.02</v>
      </c>
      <c r="L15" s="147"/>
      <c r="M15" s="50">
        <f t="shared" si="1"/>
        <v>4.9212775528565018E-3</v>
      </c>
      <c r="N15" s="370"/>
      <c r="O15" s="279"/>
      <c r="P15" s="122"/>
      <c r="Q15" s="146"/>
      <c r="R15" s="50">
        <f t="shared" si="2"/>
        <v>4.9212775528565018E-3</v>
      </c>
      <c r="S15" s="370"/>
      <c r="T15" s="44"/>
      <c r="U15" s="121"/>
      <c r="V15" s="147"/>
      <c r="W15" s="50">
        <f t="shared" si="3"/>
        <v>4.9212775528565018E-3</v>
      </c>
      <c r="X15" s="370"/>
      <c r="Y15" s="278"/>
      <c r="Z15" s="113"/>
      <c r="AA15" s="147"/>
      <c r="AB15" s="50">
        <f t="shared" si="4"/>
        <v>4.9212775528565018E-3</v>
      </c>
      <c r="AC15" s="370"/>
      <c r="AD15" s="44"/>
      <c r="AE15" s="121"/>
      <c r="AF15" s="147"/>
      <c r="AG15" s="50">
        <f t="shared" si="5"/>
        <v>4.9212775528565018E-3</v>
      </c>
      <c r="AH15" s="370"/>
      <c r="AI15" s="44"/>
      <c r="AJ15" s="121"/>
      <c r="AK15" s="147"/>
      <c r="AL15" s="50">
        <f t="shared" si="6"/>
        <v>4.9212775528565018E-3</v>
      </c>
      <c r="AM15" s="370"/>
      <c r="AN15" s="44"/>
      <c r="AO15" s="121"/>
      <c r="AP15" s="147"/>
      <c r="AQ15" s="50">
        <f t="shared" si="7"/>
        <v>4.9212775528565018E-3</v>
      </c>
      <c r="AR15" s="370"/>
      <c r="AS15" s="44"/>
      <c r="AT15" s="121"/>
      <c r="AU15" s="147"/>
      <c r="AV15" s="50">
        <f t="shared" si="8"/>
        <v>4.9212775528565018E-3</v>
      </c>
      <c r="AW15" s="370"/>
      <c r="AX15" s="44"/>
      <c r="AY15" s="121"/>
      <c r="AZ15" s="147"/>
      <c r="BA15" s="50">
        <f t="shared" si="9"/>
        <v>4.9212775528565018E-3</v>
      </c>
      <c r="BB15" s="370"/>
      <c r="BC15" s="44"/>
      <c r="BD15" s="121"/>
      <c r="BE15" s="147"/>
      <c r="BF15" s="50">
        <f t="shared" si="10"/>
        <v>4.9212775528565018E-3</v>
      </c>
      <c r="BG15" s="370"/>
      <c r="BH15" s="279"/>
      <c r="BI15" s="121"/>
      <c r="BJ15" s="147"/>
      <c r="BK15" s="50">
        <f t="shared" si="11"/>
        <v>4.9212775528565018E-3</v>
      </c>
      <c r="BL15" s="370"/>
      <c r="BM15" s="279"/>
      <c r="BN15" s="121"/>
      <c r="BO15" s="147"/>
      <c r="BP15" s="50">
        <f t="shared" si="12"/>
        <v>4.9212775528565018E-3</v>
      </c>
      <c r="BQ15" s="370"/>
    </row>
    <row r="16" spans="1:69" ht="17.25" x14ac:dyDescent="0.15">
      <c r="A16" s="53" t="s">
        <v>45</v>
      </c>
      <c r="B16" s="53">
        <f>_xlfn.IFNA(VLOOKUP($A16,批次辅助!$A$4:$DC$41,MATCH($A$5&amp;B$4,批次辅助!$A$1:$DC$1,0),0),0)</f>
        <v>1.0670972733848042E-2</v>
      </c>
      <c r="C16" s="53">
        <f>_xlfn.IFNA(VLOOKUP($A16,批次辅助!$A$4:$DC$41,MATCH($A$5&amp;C$4,批次辅助!$A$1:$DC$1,0),0),0)</f>
        <v>9.7300944669365726E-3</v>
      </c>
      <c r="D16" s="53">
        <f>_xlfn.IFNA(VLOOKUP($A16,批次辅助!$A$4:$DC$41,MATCH($A$5&amp;D$4,批次辅助!$A$1:$DC$1,0),0),0)</f>
        <v>5.6704542956988067E-3</v>
      </c>
      <c r="E16" s="278" t="s">
        <v>1560</v>
      </c>
      <c r="F16" s="113">
        <v>1E-3</v>
      </c>
      <c r="G16" s="55"/>
      <c r="H16" s="47">
        <f t="shared" si="0"/>
        <v>8.7300944669365735E-3</v>
      </c>
      <c r="I16" s="370"/>
      <c r="J16" s="278"/>
      <c r="K16" s="113"/>
      <c r="L16" s="149"/>
      <c r="M16" s="50">
        <f t="shared" si="1"/>
        <v>8.7300944669365735E-3</v>
      </c>
      <c r="N16" s="370"/>
      <c r="O16" s="279"/>
      <c r="P16" s="121"/>
      <c r="Q16" s="147"/>
      <c r="R16" s="50">
        <f t="shared" si="2"/>
        <v>8.7300944669365735E-3</v>
      </c>
      <c r="S16" s="370"/>
      <c r="T16" s="279"/>
      <c r="U16" s="123"/>
      <c r="V16" s="148"/>
      <c r="W16" s="50">
        <f t="shared" si="3"/>
        <v>8.7300944669365735E-3</v>
      </c>
      <c r="X16" s="370"/>
      <c r="Y16" s="415"/>
      <c r="Z16" s="113"/>
      <c r="AA16" s="148"/>
      <c r="AB16" s="50">
        <f t="shared" si="4"/>
        <v>8.7300944669365735E-3</v>
      </c>
      <c r="AC16" s="370"/>
      <c r="AD16" s="56"/>
      <c r="AE16" s="123"/>
      <c r="AF16" s="148"/>
      <c r="AG16" s="50">
        <f t="shared" si="5"/>
        <v>8.7300944669365735E-3</v>
      </c>
      <c r="AH16" s="370"/>
      <c r="AI16" s="56"/>
      <c r="AJ16" s="123"/>
      <c r="AK16" s="148"/>
      <c r="AL16" s="50">
        <f t="shared" si="6"/>
        <v>8.7300944669365735E-3</v>
      </c>
      <c r="AM16" s="370"/>
      <c r="AN16" s="56"/>
      <c r="AO16" s="123"/>
      <c r="AP16" s="148"/>
      <c r="AQ16" s="50">
        <f t="shared" si="7"/>
        <v>8.7300944669365735E-3</v>
      </c>
      <c r="AR16" s="370"/>
      <c r="AS16" s="56"/>
      <c r="AT16" s="123"/>
      <c r="AU16" s="148"/>
      <c r="AV16" s="50">
        <f t="shared" si="8"/>
        <v>8.7300944669365735E-3</v>
      </c>
      <c r="AW16" s="370"/>
      <c r="AX16" s="56"/>
      <c r="AY16" s="123"/>
      <c r="AZ16" s="148"/>
      <c r="BA16" s="50">
        <f t="shared" si="9"/>
        <v>8.7300944669365735E-3</v>
      </c>
      <c r="BB16" s="370"/>
      <c r="BC16" s="56"/>
      <c r="BD16" s="123"/>
      <c r="BE16" s="148"/>
      <c r="BF16" s="50">
        <f t="shared" si="10"/>
        <v>8.7300944669365735E-3</v>
      </c>
      <c r="BG16" s="370"/>
      <c r="BH16" s="56"/>
      <c r="BI16" s="123"/>
      <c r="BJ16" s="148"/>
      <c r="BK16" s="50">
        <f t="shared" si="11"/>
        <v>8.7300944669365735E-3</v>
      </c>
      <c r="BL16" s="370"/>
      <c r="BM16" s="56"/>
      <c r="BN16" s="123"/>
      <c r="BO16" s="148"/>
      <c r="BP16" s="50">
        <f t="shared" si="12"/>
        <v>8.7300944669365735E-3</v>
      </c>
      <c r="BQ16" s="370"/>
    </row>
    <row r="17" spans="1:69" x14ac:dyDescent="0.15">
      <c r="A17" s="42" t="s">
        <v>46</v>
      </c>
      <c r="B17" s="53">
        <f>_xlfn.IFNA(VLOOKUP($A17,批次辅助!$A$4:$DC$41,MATCH($A$5&amp;B$4,批次辅助!$A$1:$DC$1,0),0),0)</f>
        <v>3.0546164067887841E-3</v>
      </c>
      <c r="C17" s="53">
        <f>_xlfn.IFNA(VLOOKUP($A17,批次辅助!$A$4:$DC$41,MATCH($A$5&amp;C$4,批次辅助!$A$1:$DC$1,0),0),0)</f>
        <v>2.7080521817363923E-3</v>
      </c>
      <c r="D17" s="53">
        <f>_xlfn.IFNA(VLOOKUP($A17,批次辅助!$A$4:$DC$41,MATCH($A$5&amp;D$4,批次辅助!$A$1:$DC$1,0),0),0)</f>
        <v>6.1320029011626628E-3</v>
      </c>
      <c r="E17" s="10"/>
      <c r="F17" s="57"/>
      <c r="G17" s="58"/>
      <c r="H17" s="47">
        <f t="shared" si="0"/>
        <v>2.7080521817363923E-3</v>
      </c>
      <c r="I17" s="370"/>
      <c r="J17" s="10"/>
      <c r="K17" s="124"/>
      <c r="L17" s="104"/>
      <c r="M17" s="53">
        <f t="shared" si="1"/>
        <v>2.7080521817363923E-3</v>
      </c>
      <c r="N17" s="370"/>
      <c r="O17" s="279"/>
      <c r="P17" s="113"/>
      <c r="Q17" s="148"/>
      <c r="R17" s="53">
        <f t="shared" si="2"/>
        <v>2.7080521817363923E-3</v>
      </c>
      <c r="S17" s="370"/>
      <c r="T17" s="43"/>
      <c r="U17" s="124"/>
      <c r="V17" s="104"/>
      <c r="W17" s="53">
        <f t="shared" si="3"/>
        <v>2.7080521817363923E-3</v>
      </c>
      <c r="X17" s="370"/>
      <c r="Y17" s="43"/>
      <c r="Z17" s="124"/>
      <c r="AA17" s="104"/>
      <c r="AB17" s="53">
        <f t="shared" si="4"/>
        <v>2.7080521817363923E-3</v>
      </c>
      <c r="AC17" s="370"/>
      <c r="AD17" s="43"/>
      <c r="AE17" s="124"/>
      <c r="AF17" s="104"/>
      <c r="AG17" s="53">
        <f t="shared" si="5"/>
        <v>2.7080521817363923E-3</v>
      </c>
      <c r="AH17" s="370"/>
      <c r="AI17" s="43"/>
      <c r="AJ17" s="124"/>
      <c r="AK17" s="104"/>
      <c r="AL17" s="53">
        <f t="shared" si="6"/>
        <v>2.7080521817363923E-3</v>
      </c>
      <c r="AM17" s="370"/>
      <c r="AN17" s="43"/>
      <c r="AO17" s="124"/>
      <c r="AP17" s="104"/>
      <c r="AQ17" s="53">
        <f t="shared" si="7"/>
        <v>2.7080521817363923E-3</v>
      </c>
      <c r="AR17" s="370"/>
      <c r="AS17" s="43"/>
      <c r="AT17" s="124"/>
      <c r="AU17" s="104"/>
      <c r="AV17" s="53">
        <f t="shared" si="8"/>
        <v>2.7080521817363923E-3</v>
      </c>
      <c r="AW17" s="370"/>
      <c r="AX17" s="43"/>
      <c r="AY17" s="124"/>
      <c r="AZ17" s="104"/>
      <c r="BA17" s="53">
        <f t="shared" si="9"/>
        <v>2.7080521817363923E-3</v>
      </c>
      <c r="BB17" s="370"/>
      <c r="BC17" s="43"/>
      <c r="BD17" s="124"/>
      <c r="BE17" s="104"/>
      <c r="BF17" s="53">
        <f t="shared" si="10"/>
        <v>2.7080521817363923E-3</v>
      </c>
      <c r="BG17" s="370"/>
      <c r="BH17" s="43"/>
      <c r="BI17" s="124"/>
      <c r="BJ17" s="104"/>
      <c r="BK17" s="53">
        <f t="shared" si="11"/>
        <v>2.7080521817363923E-3</v>
      </c>
      <c r="BL17" s="370"/>
      <c r="BM17" s="43"/>
      <c r="BN17" s="124"/>
      <c r="BO17" s="104"/>
      <c r="BP17" s="53">
        <f t="shared" si="12"/>
        <v>2.7080521817363923E-3</v>
      </c>
      <c r="BQ17" s="370"/>
    </row>
    <row r="18" spans="1:69" x14ac:dyDescent="0.15">
      <c r="A18" s="42" t="s">
        <v>47</v>
      </c>
      <c r="B18" s="43">
        <f>_xlfn.IFNA(VLOOKUP($A18,批次辅助!$A$4:$DC$41,MATCH($A$5&amp;B$4,批次辅助!$A$1:$DC$1,0),0),0)</f>
        <v>1.5003952835107904E-3</v>
      </c>
      <c r="C18" s="43">
        <f>_xlfn.IFNA(VLOOKUP($A18,批次辅助!$A$4:$DC$41,MATCH($A$5&amp;C$4,批次辅助!$A$1:$DC$1,0),0),0)</f>
        <v>1.3405308142150248E-3</v>
      </c>
      <c r="D18" s="43">
        <f>_xlfn.IFNA(VLOOKUP($A18,批次辅助!$A$4:$DC$41,MATCH($A$5&amp;D$4,批次辅助!$A$1:$DC$1,0),0),0)</f>
        <v>1.2527747862590387E-3</v>
      </c>
      <c r="E18" s="10"/>
      <c r="F18" s="113"/>
      <c r="G18" s="70"/>
      <c r="H18" s="47">
        <f t="shared" si="0"/>
        <v>1.3405308142150248E-3</v>
      </c>
      <c r="I18" s="370"/>
      <c r="J18" s="10"/>
      <c r="K18" s="113"/>
      <c r="L18" s="70"/>
      <c r="M18" s="43">
        <f t="shared" si="1"/>
        <v>1.3405308142150248E-3</v>
      </c>
      <c r="N18" s="370"/>
      <c r="O18" s="43"/>
      <c r="P18" s="43"/>
      <c r="Q18" s="104"/>
      <c r="R18" s="43">
        <f t="shared" si="2"/>
        <v>1.3405308142150248E-3</v>
      </c>
      <c r="S18" s="370"/>
      <c r="T18" s="43"/>
      <c r="U18" s="124"/>
      <c r="V18" s="104"/>
      <c r="W18" s="43">
        <f t="shared" si="3"/>
        <v>1.3405308142150248E-3</v>
      </c>
      <c r="X18" s="370"/>
      <c r="Y18" s="10"/>
      <c r="Z18" s="124"/>
      <c r="AA18" s="104"/>
      <c r="AB18" s="43">
        <f t="shared" si="4"/>
        <v>1.3405308142150248E-3</v>
      </c>
      <c r="AC18" s="370"/>
      <c r="AD18" s="10"/>
      <c r="AE18" s="124"/>
      <c r="AF18" s="104"/>
      <c r="AG18" s="43">
        <f t="shared" si="5"/>
        <v>1.3405308142150248E-3</v>
      </c>
      <c r="AH18" s="370"/>
      <c r="AI18" s="10"/>
      <c r="AJ18" s="124"/>
      <c r="AK18" s="104"/>
      <c r="AL18" s="43">
        <f t="shared" si="6"/>
        <v>1.3405308142150248E-3</v>
      </c>
      <c r="AM18" s="370"/>
      <c r="AN18" s="10"/>
      <c r="AO18" s="124"/>
      <c r="AP18" s="104"/>
      <c r="AQ18" s="43">
        <f t="shared" si="7"/>
        <v>1.3405308142150248E-3</v>
      </c>
      <c r="AR18" s="370"/>
      <c r="AS18" s="10"/>
      <c r="AT18" s="124"/>
      <c r="AU18" s="104"/>
      <c r="AV18" s="43">
        <f t="shared" si="8"/>
        <v>1.3405308142150248E-3</v>
      </c>
      <c r="AW18" s="370"/>
      <c r="AX18" s="10"/>
      <c r="AY18" s="124"/>
      <c r="AZ18" s="104"/>
      <c r="BA18" s="43">
        <f t="shared" si="9"/>
        <v>1.3405308142150248E-3</v>
      </c>
      <c r="BB18" s="370"/>
      <c r="BC18" s="10"/>
      <c r="BD18" s="124"/>
      <c r="BE18" s="104"/>
      <c r="BF18" s="43">
        <f t="shared" si="10"/>
        <v>1.3405308142150248E-3</v>
      </c>
      <c r="BG18" s="370"/>
      <c r="BH18" s="10"/>
      <c r="BI18" s="124"/>
      <c r="BJ18" s="104"/>
      <c r="BK18" s="43">
        <f t="shared" si="11"/>
        <v>1.3405308142150248E-3</v>
      </c>
      <c r="BL18" s="370"/>
      <c r="BM18" s="10"/>
      <c r="BN18" s="124"/>
      <c r="BO18" s="104"/>
      <c r="BP18" s="43">
        <f t="shared" si="12"/>
        <v>1.3405308142150248E-3</v>
      </c>
      <c r="BQ18" s="370"/>
    </row>
    <row r="19" spans="1:69" ht="56.25" customHeight="1" x14ac:dyDescent="0.15">
      <c r="A19" s="61" t="s">
        <v>31</v>
      </c>
      <c r="B19" s="61">
        <f>_xlfn.IFNA(VLOOKUP($A19,批次辅助!$A$4:$DC$41,MATCH($A$5&amp;B$4,批次辅助!$A$1:$DC$1,0),0),0)</f>
        <v>0</v>
      </c>
      <c r="C19" s="61">
        <f>_xlfn.IFNA(VLOOKUP($A19,批次辅助!$A$4:$DC$41,MATCH($A$5&amp;C$4,批次辅助!$A$1:$DC$1,0),0),0)</f>
        <v>0</v>
      </c>
      <c r="D19" s="61">
        <f>_xlfn.IFNA(VLOOKUP($A19,批次辅助!$A$4:$DC$41,MATCH($A$5&amp;D$4,批次辅助!$A$1:$DC$1,0),0),0)</f>
        <v>0</v>
      </c>
      <c r="E19" s="171"/>
      <c r="F19" s="125"/>
      <c r="G19" s="64"/>
      <c r="H19" s="62">
        <f t="shared" si="0"/>
        <v>0</v>
      </c>
      <c r="I19" s="62"/>
      <c r="J19" s="62"/>
      <c r="K19" s="125"/>
      <c r="L19" s="141"/>
      <c r="M19" s="62">
        <f t="shared" si="1"/>
        <v>0</v>
      </c>
      <c r="N19" s="62"/>
      <c r="O19" s="62"/>
      <c r="P19" s="125"/>
      <c r="Q19" s="141"/>
      <c r="R19" s="62">
        <f t="shared" si="2"/>
        <v>0</v>
      </c>
      <c r="S19" s="62"/>
      <c r="T19" s="62"/>
      <c r="U19" s="125"/>
      <c r="V19" s="141"/>
      <c r="W19" s="62">
        <f t="shared" si="3"/>
        <v>0</v>
      </c>
      <c r="X19" s="62"/>
      <c r="Y19" s="62"/>
      <c r="Z19" s="125"/>
      <c r="AA19" s="141"/>
      <c r="AB19" s="62">
        <f t="shared" si="4"/>
        <v>0</v>
      </c>
      <c r="AC19" s="62"/>
      <c r="AD19" s="62"/>
      <c r="AE19" s="125"/>
      <c r="AF19" s="141"/>
      <c r="AG19" s="62">
        <f t="shared" si="5"/>
        <v>0</v>
      </c>
      <c r="AH19" s="62"/>
      <c r="AI19" s="62"/>
      <c r="AJ19" s="125"/>
      <c r="AK19" s="141"/>
      <c r="AL19" s="62">
        <f t="shared" si="6"/>
        <v>0</v>
      </c>
      <c r="AM19" s="62"/>
      <c r="AN19" s="62"/>
      <c r="AO19" s="125"/>
      <c r="AP19" s="141"/>
      <c r="AQ19" s="62">
        <f t="shared" si="7"/>
        <v>0</v>
      </c>
      <c r="AR19" s="62"/>
      <c r="AS19" s="62"/>
      <c r="AT19" s="125"/>
      <c r="AU19" s="141"/>
      <c r="AV19" s="62">
        <f t="shared" si="8"/>
        <v>0</v>
      </c>
      <c r="AW19" s="62"/>
      <c r="AX19" s="62"/>
      <c r="AY19" s="125"/>
      <c r="AZ19" s="141"/>
      <c r="BA19" s="62">
        <f t="shared" si="9"/>
        <v>0</v>
      </c>
      <c r="BB19" s="62"/>
      <c r="BC19" s="62"/>
      <c r="BD19" s="125"/>
      <c r="BE19" s="141"/>
      <c r="BF19" s="62">
        <f t="shared" si="10"/>
        <v>0</v>
      </c>
      <c r="BG19" s="62"/>
      <c r="BH19" s="62"/>
      <c r="BI19" s="125"/>
      <c r="BJ19" s="141"/>
      <c r="BK19" s="62">
        <f t="shared" si="11"/>
        <v>0</v>
      </c>
      <c r="BL19" s="62"/>
      <c r="BM19" s="62"/>
      <c r="BN19" s="125"/>
      <c r="BO19" s="141"/>
      <c r="BP19" s="62">
        <f t="shared" si="12"/>
        <v>0</v>
      </c>
      <c r="BQ19" s="62"/>
    </row>
    <row r="20" spans="1:69" x14ac:dyDescent="0.15">
      <c r="A20" s="65" t="s">
        <v>30</v>
      </c>
      <c r="B20" s="66"/>
      <c r="C20" s="66"/>
      <c r="D20" s="66"/>
      <c r="E20" s="66"/>
      <c r="F20" s="67"/>
      <c r="G20" s="68"/>
      <c r="H20" s="66">
        <f>H21*99.9%</f>
        <v>0.993931524291498</v>
      </c>
      <c r="I20" s="66"/>
      <c r="J20" s="66"/>
      <c r="K20" s="126"/>
      <c r="L20" s="142"/>
      <c r="M20" s="66">
        <f>M21*99.9%</f>
        <v>0.993931524291498</v>
      </c>
      <c r="N20" s="66"/>
      <c r="O20" s="66"/>
      <c r="P20" s="126"/>
      <c r="Q20" s="142"/>
      <c r="R20" s="66">
        <f>R21*99.9%</f>
        <v>0.993931524291498</v>
      </c>
      <c r="S20" s="66"/>
      <c r="T20" s="66"/>
      <c r="U20" s="126"/>
      <c r="V20" s="142"/>
      <c r="W20" s="66">
        <f>W21*99.9%</f>
        <v>0.993931524291498</v>
      </c>
      <c r="X20" s="66"/>
      <c r="Y20" s="66"/>
      <c r="Z20" s="126"/>
      <c r="AA20" s="142"/>
      <c r="AB20" s="66">
        <f>AB21*99.9%</f>
        <v>0.993931524291498</v>
      </c>
      <c r="AC20" s="66"/>
      <c r="AD20" s="66"/>
      <c r="AE20" s="126"/>
      <c r="AF20" s="142"/>
      <c r="AG20" s="66">
        <f>AG21*99.9%</f>
        <v>0.993931524291498</v>
      </c>
      <c r="AH20" s="66"/>
      <c r="AI20" s="66"/>
      <c r="AJ20" s="126"/>
      <c r="AK20" s="142"/>
      <c r="AL20" s="66">
        <f>AL21*99.9%</f>
        <v>0.993931524291498</v>
      </c>
      <c r="AM20" s="66"/>
      <c r="AN20" s="66"/>
      <c r="AO20" s="126"/>
      <c r="AP20" s="142"/>
      <c r="AQ20" s="66">
        <f>AQ21*99.9%</f>
        <v>0.993931524291498</v>
      </c>
      <c r="AR20" s="66"/>
      <c r="AS20" s="66"/>
      <c r="AT20" s="126"/>
      <c r="AU20" s="142"/>
      <c r="AV20" s="66">
        <f>AV21*99.9%</f>
        <v>0.993931524291498</v>
      </c>
      <c r="AW20" s="66"/>
      <c r="AX20" s="66"/>
      <c r="AY20" s="126"/>
      <c r="AZ20" s="142"/>
      <c r="BA20" s="66">
        <f>BA21*99.9%</f>
        <v>0.993931524291498</v>
      </c>
      <c r="BB20" s="66"/>
      <c r="BC20" s="66"/>
      <c r="BD20" s="126"/>
      <c r="BE20" s="142"/>
      <c r="BF20" s="66">
        <f>BF21*99.9%</f>
        <v>0.993931524291498</v>
      </c>
      <c r="BG20" s="66"/>
      <c r="BH20" s="66"/>
      <c r="BI20" s="126"/>
      <c r="BJ20" s="142"/>
      <c r="BK20" s="66">
        <f>BK21*99.9%</f>
        <v>0.993931524291498</v>
      </c>
      <c r="BL20" s="66"/>
      <c r="BM20" s="66"/>
      <c r="BN20" s="126"/>
      <c r="BO20" s="142"/>
      <c r="BP20" s="66">
        <f>BP21*99.9%</f>
        <v>0.993931524291498</v>
      </c>
      <c r="BQ20" s="66"/>
    </row>
    <row r="21" spans="1:69" x14ac:dyDescent="0.35">
      <c r="A21" s="40" t="s">
        <v>457</v>
      </c>
      <c r="B21" s="41">
        <f>_xlfn.IFNA(VLOOKUP($A21,批次辅助!$A$4:$DC$41,MATCH($A$5&amp;B$4,批次辅助!$A$1:$DC$1,0),0),0)</f>
        <v>0.99429109686969097</v>
      </c>
      <c r="C21" s="41">
        <f>_xlfn.IFNA(VLOOKUP($A21,批次辅助!$A$4:$DC$41,MATCH($A$5&amp;C$4,批次辅助!$A$1:$DC$1,0),0),0)</f>
        <v>0.99442645074224023</v>
      </c>
      <c r="D21" s="41">
        <f>_xlfn.IFNA(VLOOKUP($A21,批次辅助!$A$4:$DC$41,MATCH($A$5&amp;D$4,批次辅助!$A$1:$DC$1,0),0),0)</f>
        <v>0.9962416756412229</v>
      </c>
      <c r="E21" s="66"/>
      <c r="F21" s="67"/>
      <c r="G21" s="68"/>
      <c r="H21" s="66">
        <f>1-SUM(H22:H26)</f>
        <v>0.99492645074224018</v>
      </c>
      <c r="I21" s="66"/>
      <c r="J21" s="66"/>
      <c r="K21" s="126"/>
      <c r="L21" s="142"/>
      <c r="M21" s="66">
        <f>1-SUM(M22:M26)</f>
        <v>0.99492645074224018</v>
      </c>
      <c r="N21" s="66"/>
      <c r="O21" s="66"/>
      <c r="P21" s="126"/>
      <c r="Q21" s="142"/>
      <c r="R21" s="66">
        <f>1-SUM(R22:R26)</f>
        <v>0.99492645074224018</v>
      </c>
      <c r="S21" s="66"/>
      <c r="T21" s="66"/>
      <c r="U21" s="126"/>
      <c r="V21" s="142"/>
      <c r="W21" s="66">
        <f>1-SUM(W22:W26)</f>
        <v>0.99492645074224018</v>
      </c>
      <c r="X21" s="66"/>
      <c r="Y21" s="66"/>
      <c r="Z21" s="126"/>
      <c r="AA21" s="142"/>
      <c r="AB21" s="66">
        <f>1-SUM(AB22:AB26)</f>
        <v>0.99492645074224018</v>
      </c>
      <c r="AC21" s="66"/>
      <c r="AD21" s="66"/>
      <c r="AE21" s="126"/>
      <c r="AF21" s="142"/>
      <c r="AG21" s="66">
        <f>1-SUM(AG22:AG26)</f>
        <v>0.99492645074224018</v>
      </c>
      <c r="AH21" s="66"/>
      <c r="AI21" s="66"/>
      <c r="AJ21" s="126"/>
      <c r="AK21" s="142"/>
      <c r="AL21" s="66">
        <f>1-SUM(AL22:AL26)</f>
        <v>0.99492645074224018</v>
      </c>
      <c r="AM21" s="66"/>
      <c r="AN21" s="66"/>
      <c r="AO21" s="126"/>
      <c r="AP21" s="142"/>
      <c r="AQ21" s="66">
        <f>1-SUM(AQ22:AQ26)</f>
        <v>0.99492645074224018</v>
      </c>
      <c r="AR21" s="66"/>
      <c r="AS21" s="66"/>
      <c r="AT21" s="126"/>
      <c r="AU21" s="142"/>
      <c r="AV21" s="66">
        <f>1-SUM(AV22:AV26)</f>
        <v>0.99492645074224018</v>
      </c>
      <c r="AW21" s="66"/>
      <c r="AX21" s="66"/>
      <c r="AY21" s="126"/>
      <c r="AZ21" s="142"/>
      <c r="BA21" s="66">
        <f>1-SUM(BA22:BA26)</f>
        <v>0.99492645074224018</v>
      </c>
      <c r="BB21" s="66"/>
      <c r="BC21" s="66"/>
      <c r="BD21" s="126"/>
      <c r="BE21" s="142"/>
      <c r="BF21" s="66">
        <f>1-SUM(BF22:BF26)</f>
        <v>0.99492645074224018</v>
      </c>
      <c r="BG21" s="66"/>
      <c r="BH21" s="66"/>
      <c r="BI21" s="126"/>
      <c r="BJ21" s="142"/>
      <c r="BK21" s="66">
        <f>1-SUM(BK22:BK26)</f>
        <v>0.99492645074224018</v>
      </c>
      <c r="BL21" s="66"/>
      <c r="BM21" s="66"/>
      <c r="BN21" s="126"/>
      <c r="BO21" s="142"/>
      <c r="BP21" s="66">
        <f>1-SUM(BP22:BP26)</f>
        <v>0.99492645074224018</v>
      </c>
      <c r="BQ21" s="66"/>
    </row>
    <row r="22" spans="1:69" x14ac:dyDescent="0.15">
      <c r="A22" s="42" t="s">
        <v>48</v>
      </c>
      <c r="B22" s="43">
        <f>_xlfn.IFNA(VLOOKUP($A22,批次辅助!$A$4:$DC$41,MATCH($A$5&amp;B$4,批次辅助!$A$1:$DC$1,0),0),0)</f>
        <v>3.4213049402028561E-3</v>
      </c>
      <c r="C22" s="43">
        <f>_xlfn.IFNA(VLOOKUP($A22,批次辅助!$A$4:$DC$41,MATCH($A$5&amp;C$4,批次辅助!$A$1:$DC$1,0),0),0)</f>
        <v>2.2986954565901935E-3</v>
      </c>
      <c r="D22" s="43">
        <f>_xlfn.IFNA(VLOOKUP($A22,批次辅助!$A$4:$DC$41,MATCH($A$5&amp;D$4,批次辅助!$A$1:$DC$1,0),0),0)</f>
        <v>7.9122618079518234E-4</v>
      </c>
      <c r="E22" s="278" t="s">
        <v>1435</v>
      </c>
      <c r="F22" s="113">
        <v>5.0000000000000001E-4</v>
      </c>
      <c r="G22" s="105"/>
      <c r="H22" s="71">
        <f>C22-F22+G22</f>
        <v>1.7986954565901935E-3</v>
      </c>
      <c r="I22" s="370"/>
      <c r="J22" s="278"/>
      <c r="K22" s="113"/>
      <c r="L22" s="149"/>
      <c r="M22" s="71">
        <f>H22-K22+L22</f>
        <v>1.7986954565901935E-3</v>
      </c>
      <c r="N22" s="370"/>
      <c r="O22" s="278"/>
      <c r="P22" s="113"/>
      <c r="Q22" s="149"/>
      <c r="R22" s="71">
        <f>M22-P22+Q22</f>
        <v>1.7986954565901935E-3</v>
      </c>
      <c r="S22" s="370"/>
      <c r="T22" s="278"/>
      <c r="U22" s="113"/>
      <c r="V22" s="149"/>
      <c r="W22" s="71">
        <f>R22-U22+V22</f>
        <v>1.7986954565901935E-3</v>
      </c>
      <c r="X22" s="370"/>
      <c r="Y22" s="278"/>
      <c r="Z22" s="113"/>
      <c r="AA22" s="149"/>
      <c r="AB22" s="71">
        <f>W22-Z22+AA22</f>
        <v>1.7986954565901935E-3</v>
      </c>
      <c r="AC22" s="370"/>
      <c r="AD22" s="71"/>
      <c r="AE22" s="113"/>
      <c r="AF22" s="149"/>
      <c r="AG22" s="71">
        <f>AB22-AE22+AF22</f>
        <v>1.7986954565901935E-3</v>
      </c>
      <c r="AH22" s="370"/>
      <c r="AI22" s="71" t="s">
        <v>9</v>
      </c>
      <c r="AJ22" s="113"/>
      <c r="AK22" s="149"/>
      <c r="AL22" s="71">
        <f>AG22-AJ22+AK22</f>
        <v>1.7986954565901935E-3</v>
      </c>
      <c r="AM22" s="370"/>
      <c r="AN22" s="71" t="s">
        <v>9</v>
      </c>
      <c r="AO22" s="113"/>
      <c r="AP22" s="149"/>
      <c r="AQ22" s="71">
        <f>AL22-AO22+AP22</f>
        <v>1.7986954565901935E-3</v>
      </c>
      <c r="AR22" s="370"/>
      <c r="AS22" s="71" t="s">
        <v>9</v>
      </c>
      <c r="AT22" s="113"/>
      <c r="AU22" s="149"/>
      <c r="AV22" s="71">
        <f>AQ22-AT22+AU22</f>
        <v>1.7986954565901935E-3</v>
      </c>
      <c r="AW22" s="370"/>
      <c r="AX22" s="71" t="s">
        <v>9</v>
      </c>
      <c r="AY22" s="113"/>
      <c r="AZ22" s="149"/>
      <c r="BA22" s="71">
        <f>AV22-AY22+AZ22</f>
        <v>1.7986954565901935E-3</v>
      </c>
      <c r="BB22" s="370"/>
      <c r="BC22" s="71" t="s">
        <v>9</v>
      </c>
      <c r="BD22" s="113"/>
      <c r="BE22" s="149"/>
      <c r="BF22" s="71">
        <f>BA22-BD22+BE22</f>
        <v>1.7986954565901935E-3</v>
      </c>
      <c r="BG22" s="370"/>
      <c r="BH22" s="277" t="s">
        <v>9</v>
      </c>
      <c r="BI22" s="113"/>
      <c r="BJ22" s="149"/>
      <c r="BK22" s="277">
        <f>BF22-BI22+BJ22</f>
        <v>1.7986954565901935E-3</v>
      </c>
      <c r="BL22" s="370"/>
      <c r="BM22" s="277" t="s">
        <v>9</v>
      </c>
      <c r="BN22" s="113"/>
      <c r="BO22" s="149"/>
      <c r="BP22" s="277">
        <f>BK22-BN22+BO22</f>
        <v>1.7986954565901935E-3</v>
      </c>
      <c r="BQ22" s="370"/>
    </row>
    <row r="23" spans="1:69" x14ac:dyDescent="0.15">
      <c r="A23" s="42" t="s">
        <v>49</v>
      </c>
      <c r="B23" s="43">
        <f>_xlfn.IFNA(VLOOKUP($A23,批次辅助!$A$4:$DC$41,MATCH($A$5&amp;B$4,批次辅助!$A$1:$DC$1,0),0),0)</f>
        <v>1.4095641789036348E-3</v>
      </c>
      <c r="C23" s="43">
        <f>_xlfn.IFNA(VLOOKUP($A23,批次辅助!$A$4:$DC$41,MATCH($A$5&amp;C$4,批次辅助!$A$1:$DC$1,0),0),0)</f>
        <v>1.2595591542959965E-3</v>
      </c>
      <c r="D23" s="43">
        <f>_xlfn.IFNA(VLOOKUP($A23,批次辅助!$A$4:$DC$41,MATCH($A$5&amp;D$4,批次辅助!$A$1:$DC$1,0),0),0)</f>
        <v>1.6923448867008067E-3</v>
      </c>
      <c r="E23" s="397"/>
      <c r="F23" s="398"/>
      <c r="G23" s="46"/>
      <c r="H23" s="71">
        <f>C23-F23+G23</f>
        <v>1.2595591542959965E-3</v>
      </c>
      <c r="I23" s="370"/>
      <c r="J23" s="47"/>
      <c r="K23" s="121"/>
      <c r="L23" s="147"/>
      <c r="M23" s="50">
        <f t="shared" ref="M23:M27" si="13">H23-K23+L23</f>
        <v>1.2595591542959965E-3</v>
      </c>
      <c r="N23" s="370"/>
      <c r="O23" s="47"/>
      <c r="P23" s="121"/>
      <c r="Q23" s="147"/>
      <c r="R23" s="50">
        <f t="shared" ref="R23:R27" si="14">M23-P23+Q23</f>
        <v>1.2595591542959965E-3</v>
      </c>
      <c r="S23" s="370"/>
      <c r="T23" s="329"/>
      <c r="U23" s="113"/>
      <c r="V23" s="147"/>
      <c r="W23" s="50">
        <f t="shared" ref="W23:W27" si="15">R23-U23+V23</f>
        <v>1.2595591542959965E-3</v>
      </c>
      <c r="X23" s="370"/>
      <c r="Y23" s="47"/>
      <c r="Z23" s="121"/>
      <c r="AA23" s="147"/>
      <c r="AB23" s="50">
        <f t="shared" ref="AB23:AB27" si="16">W23-Z23+AA23</f>
        <v>1.2595591542959965E-3</v>
      </c>
      <c r="AC23" s="370"/>
      <c r="AD23" s="47"/>
      <c r="AE23" s="121"/>
      <c r="AF23" s="147"/>
      <c r="AG23" s="50">
        <f t="shared" ref="AG23:AG27" si="17">AB23-AE23+AF23</f>
        <v>1.2595591542959965E-3</v>
      </c>
      <c r="AH23" s="370"/>
      <c r="AI23" s="47" t="s">
        <v>9</v>
      </c>
      <c r="AJ23" s="121"/>
      <c r="AK23" s="147"/>
      <c r="AL23" s="50">
        <f t="shared" ref="AL23:AL27" si="18">AG23-AJ23+AK23</f>
        <v>1.2595591542959965E-3</v>
      </c>
      <c r="AM23" s="370"/>
      <c r="AN23" s="47" t="s">
        <v>9</v>
      </c>
      <c r="AO23" s="121"/>
      <c r="AP23" s="147"/>
      <c r="AQ23" s="50">
        <f t="shared" ref="AQ23:AQ27" si="19">AL23-AO23+AP23</f>
        <v>1.2595591542959965E-3</v>
      </c>
      <c r="AR23" s="370"/>
      <c r="AS23" s="47" t="s">
        <v>9</v>
      </c>
      <c r="AT23" s="121"/>
      <c r="AU23" s="147"/>
      <c r="AV23" s="50">
        <f t="shared" ref="AV23:AV27" si="20">AQ23-AT23+AU23</f>
        <v>1.2595591542959965E-3</v>
      </c>
      <c r="AW23" s="370"/>
      <c r="AX23" s="47" t="s">
        <v>9</v>
      </c>
      <c r="AY23" s="121"/>
      <c r="AZ23" s="147"/>
      <c r="BA23" s="50">
        <f t="shared" ref="BA23:BA27" si="21">AV23-AY23+AZ23</f>
        <v>1.2595591542959965E-3</v>
      </c>
      <c r="BB23" s="370"/>
      <c r="BC23" s="47" t="s">
        <v>9</v>
      </c>
      <c r="BD23" s="121"/>
      <c r="BE23" s="147"/>
      <c r="BF23" s="50">
        <f t="shared" ref="BF23:BF27" si="22">BA23-BD23+BE23</f>
        <v>1.2595591542959965E-3</v>
      </c>
      <c r="BG23" s="370"/>
      <c r="BH23" s="47" t="s">
        <v>9</v>
      </c>
      <c r="BI23" s="121"/>
      <c r="BJ23" s="147"/>
      <c r="BK23" s="50">
        <f t="shared" ref="BK23:BK27" si="23">BF23-BI23+BJ23</f>
        <v>1.2595591542959965E-3</v>
      </c>
      <c r="BL23" s="370"/>
      <c r="BM23" s="47" t="s">
        <v>9</v>
      </c>
      <c r="BN23" s="121"/>
      <c r="BO23" s="147"/>
      <c r="BP23" s="50">
        <f t="shared" ref="BP23:BP27" si="24">BK23-BN23+BO23</f>
        <v>1.2595591542959965E-3</v>
      </c>
      <c r="BQ23" s="370"/>
    </row>
    <row r="24" spans="1:69" x14ac:dyDescent="0.15">
      <c r="A24" s="42" t="s">
        <v>50</v>
      </c>
      <c r="B24" s="43">
        <f>_xlfn.IFNA(VLOOKUP($A24,批次辅助!$A$4:$DC$41,MATCH($A$5&amp;B$4,批次辅助!$A$1:$DC$1,0),0),0)</f>
        <v>2.2875981901061379E-4</v>
      </c>
      <c r="C24" s="43">
        <f>_xlfn.IFNA(VLOOKUP($A24,批次辅助!$A$4:$DC$41,MATCH($A$5&amp;C$4,批次辅助!$A$1:$DC$1,0),0),0)</f>
        <v>9.1318038686459741E-4</v>
      </c>
      <c r="D24" s="43">
        <f>_xlfn.IFNA(VLOOKUP($A24,批次辅助!$A$4:$DC$41,MATCH($A$5&amp;D$4,批次辅助!$A$1:$DC$1,0),0),0)</f>
        <v>2.19785050220884E-5</v>
      </c>
      <c r="E24" s="47"/>
      <c r="F24" s="45"/>
      <c r="G24" s="46"/>
      <c r="H24" s="71">
        <f t="shared" ref="H24:H27" si="25">C24-F24+G24</f>
        <v>9.1318038686459741E-4</v>
      </c>
      <c r="I24" s="370"/>
      <c r="J24" s="47"/>
      <c r="K24" s="121"/>
      <c r="L24" s="102"/>
      <c r="M24" s="50">
        <f t="shared" si="13"/>
        <v>9.1318038686459741E-4</v>
      </c>
      <c r="N24" s="370"/>
      <c r="O24" s="47"/>
      <c r="P24" s="121"/>
      <c r="Q24" s="102"/>
      <c r="R24" s="50">
        <f t="shared" si="14"/>
        <v>9.1318038686459741E-4</v>
      </c>
      <c r="S24" s="370"/>
      <c r="T24" s="47"/>
      <c r="U24" s="121"/>
      <c r="V24" s="102"/>
      <c r="W24" s="50">
        <f t="shared" si="15"/>
        <v>9.1318038686459741E-4</v>
      </c>
      <c r="X24" s="370"/>
      <c r="Y24" s="47"/>
      <c r="Z24" s="121"/>
      <c r="AA24" s="102"/>
      <c r="AB24" s="50">
        <f t="shared" si="16"/>
        <v>9.1318038686459741E-4</v>
      </c>
      <c r="AC24" s="370"/>
      <c r="AD24" s="47"/>
      <c r="AE24" s="121"/>
      <c r="AF24" s="102"/>
      <c r="AG24" s="50">
        <f t="shared" si="17"/>
        <v>9.1318038686459741E-4</v>
      </c>
      <c r="AH24" s="370"/>
      <c r="AI24" s="47" t="s">
        <v>9</v>
      </c>
      <c r="AJ24" s="121"/>
      <c r="AK24" s="102"/>
      <c r="AL24" s="50">
        <f t="shared" si="18"/>
        <v>9.1318038686459741E-4</v>
      </c>
      <c r="AM24" s="370"/>
      <c r="AN24" s="47" t="s">
        <v>9</v>
      </c>
      <c r="AO24" s="121"/>
      <c r="AP24" s="102"/>
      <c r="AQ24" s="50">
        <f t="shared" si="19"/>
        <v>9.1318038686459741E-4</v>
      </c>
      <c r="AR24" s="370"/>
      <c r="AS24" s="47" t="s">
        <v>9</v>
      </c>
      <c r="AT24" s="121"/>
      <c r="AU24" s="102"/>
      <c r="AV24" s="50">
        <f t="shared" si="20"/>
        <v>9.1318038686459741E-4</v>
      </c>
      <c r="AW24" s="370"/>
      <c r="AX24" s="47" t="s">
        <v>9</v>
      </c>
      <c r="AY24" s="121"/>
      <c r="AZ24" s="102"/>
      <c r="BA24" s="50">
        <f t="shared" si="21"/>
        <v>9.1318038686459741E-4</v>
      </c>
      <c r="BB24" s="370"/>
      <c r="BC24" s="47" t="s">
        <v>9</v>
      </c>
      <c r="BD24" s="121"/>
      <c r="BE24" s="102"/>
      <c r="BF24" s="50">
        <f t="shared" si="22"/>
        <v>9.1318038686459741E-4</v>
      </c>
      <c r="BG24" s="370"/>
      <c r="BH24" s="47" t="s">
        <v>9</v>
      </c>
      <c r="BI24" s="121"/>
      <c r="BJ24" s="102"/>
      <c r="BK24" s="50">
        <f t="shared" si="23"/>
        <v>9.1318038686459741E-4</v>
      </c>
      <c r="BL24" s="370"/>
      <c r="BM24" s="47" t="s">
        <v>9</v>
      </c>
      <c r="BN24" s="121"/>
      <c r="BO24" s="102"/>
      <c r="BP24" s="50">
        <f t="shared" si="24"/>
        <v>9.1318038686459741E-4</v>
      </c>
      <c r="BQ24" s="370"/>
    </row>
    <row r="25" spans="1:69" x14ac:dyDescent="0.15">
      <c r="A25" s="42" t="s">
        <v>51</v>
      </c>
      <c r="B25" s="43">
        <f>_xlfn.IFNA(VLOOKUP($A25,批次辅助!$A$4:$DC$41,MATCH($A$5&amp;B$4,批次辅助!$A$1:$DC$1,0),0),0)</f>
        <v>6.4927419219188917E-4</v>
      </c>
      <c r="C25" s="43">
        <f>_xlfn.IFNA(VLOOKUP($A25,批次辅助!$A$4:$DC$41,MATCH($A$5&amp;C$4,批次辅助!$A$1:$DC$1,0),0),0)</f>
        <v>1.1021142600089969E-3</v>
      </c>
      <c r="D25" s="43">
        <f>_xlfn.IFNA(VLOOKUP($A25,批次辅助!$A$4:$DC$41,MATCH($A$5&amp;D$4,批次辅助!$A$1:$DC$1,0),0),0)</f>
        <v>1.2527747862590387E-3</v>
      </c>
      <c r="E25" s="47"/>
      <c r="F25" s="45"/>
      <c r="G25" s="46"/>
      <c r="H25" s="71">
        <f t="shared" si="25"/>
        <v>1.1021142600089969E-3</v>
      </c>
      <c r="I25" s="370"/>
      <c r="J25" s="47"/>
      <c r="K25" s="121"/>
      <c r="L25" s="102"/>
      <c r="M25" s="50">
        <f t="shared" si="13"/>
        <v>1.1021142600089969E-3</v>
      </c>
      <c r="N25" s="370"/>
      <c r="O25" s="47"/>
      <c r="P25" s="121"/>
      <c r="Q25" s="102"/>
      <c r="R25" s="50">
        <f t="shared" si="14"/>
        <v>1.1021142600089969E-3</v>
      </c>
      <c r="S25" s="370"/>
      <c r="T25" s="47"/>
      <c r="U25" s="121"/>
      <c r="V25" s="102"/>
      <c r="W25" s="50">
        <f t="shared" si="15"/>
        <v>1.1021142600089969E-3</v>
      </c>
      <c r="X25" s="370"/>
      <c r="Y25" s="47"/>
      <c r="Z25" s="121"/>
      <c r="AA25" s="102"/>
      <c r="AB25" s="50">
        <f t="shared" si="16"/>
        <v>1.1021142600089969E-3</v>
      </c>
      <c r="AC25" s="370"/>
      <c r="AD25" s="47"/>
      <c r="AE25" s="121"/>
      <c r="AF25" s="102"/>
      <c r="AG25" s="50">
        <f t="shared" si="17"/>
        <v>1.1021142600089969E-3</v>
      </c>
      <c r="AH25" s="370"/>
      <c r="AI25" s="47"/>
      <c r="AJ25" s="121"/>
      <c r="AK25" s="102"/>
      <c r="AL25" s="50">
        <f t="shared" si="18"/>
        <v>1.1021142600089969E-3</v>
      </c>
      <c r="AM25" s="370"/>
      <c r="AN25" s="47"/>
      <c r="AO25" s="121"/>
      <c r="AP25" s="102"/>
      <c r="AQ25" s="50">
        <f t="shared" si="19"/>
        <v>1.1021142600089969E-3</v>
      </c>
      <c r="AR25" s="370"/>
      <c r="AS25" s="47"/>
      <c r="AT25" s="121"/>
      <c r="AU25" s="102"/>
      <c r="AV25" s="50">
        <f t="shared" si="20"/>
        <v>1.1021142600089969E-3</v>
      </c>
      <c r="AW25" s="370"/>
      <c r="AX25" s="47"/>
      <c r="AY25" s="121"/>
      <c r="AZ25" s="102"/>
      <c r="BA25" s="50">
        <f t="shared" si="21"/>
        <v>1.1021142600089969E-3</v>
      </c>
      <c r="BB25" s="370"/>
      <c r="BC25" s="47"/>
      <c r="BD25" s="121"/>
      <c r="BE25" s="102"/>
      <c r="BF25" s="50">
        <f t="shared" si="22"/>
        <v>1.1021142600089969E-3</v>
      </c>
      <c r="BG25" s="370"/>
      <c r="BH25" s="47"/>
      <c r="BI25" s="121"/>
      <c r="BJ25" s="102"/>
      <c r="BK25" s="50">
        <f t="shared" si="23"/>
        <v>1.1021142600089969E-3</v>
      </c>
      <c r="BL25" s="370"/>
      <c r="BM25" s="47"/>
      <c r="BN25" s="121"/>
      <c r="BO25" s="102"/>
      <c r="BP25" s="50">
        <f t="shared" si="24"/>
        <v>1.1021142600089969E-3</v>
      </c>
      <c r="BQ25" s="370"/>
    </row>
    <row r="26" spans="1:69" x14ac:dyDescent="0.15">
      <c r="A26" s="42" t="s">
        <v>455</v>
      </c>
      <c r="B26" s="43">
        <f>_xlfn.IFNA(VLOOKUP($A26,批次辅助!$A$4:$DC$41,MATCH($A$5&amp;B$4,批次辅助!$A$1:$DC$1,0),0),0)</f>
        <v>0</v>
      </c>
      <c r="C26" s="43">
        <f>_xlfn.IFNA(VLOOKUP($A26,批次辅助!$A$4:$DC$41,MATCH($A$5&amp;C$4,批次辅助!$A$1:$DC$1,0),0),0)</f>
        <v>0</v>
      </c>
      <c r="D26" s="43">
        <f>_xlfn.IFNA(VLOOKUP($A26,批次辅助!$A$4:$DC$41,MATCH($A$5&amp;D$4,批次辅助!$A$1:$DC$1,0),0),0)</f>
        <v>0</v>
      </c>
      <c r="E26" s="44"/>
      <c r="F26" s="45"/>
      <c r="G26" s="46"/>
      <c r="H26" s="71">
        <f>C26-F26+G26</f>
        <v>0</v>
      </c>
      <c r="I26" s="370"/>
      <c r="J26" s="44"/>
      <c r="K26" s="128"/>
      <c r="L26" s="102"/>
      <c r="M26" s="50">
        <f t="shared" si="13"/>
        <v>0</v>
      </c>
      <c r="N26" s="370"/>
      <c r="O26" s="44"/>
      <c r="P26" s="128"/>
      <c r="Q26" s="102"/>
      <c r="R26" s="50">
        <f t="shared" si="14"/>
        <v>0</v>
      </c>
      <c r="S26" s="370"/>
      <c r="T26" s="44"/>
      <c r="U26" s="128"/>
      <c r="V26" s="102"/>
      <c r="W26" s="50">
        <f t="shared" si="15"/>
        <v>0</v>
      </c>
      <c r="X26" s="370"/>
      <c r="Y26" s="44"/>
      <c r="Z26" s="128"/>
      <c r="AA26" s="102"/>
      <c r="AB26" s="50">
        <f t="shared" si="16"/>
        <v>0</v>
      </c>
      <c r="AC26" s="370"/>
      <c r="AD26" s="44"/>
      <c r="AE26" s="128"/>
      <c r="AF26" s="102"/>
      <c r="AG26" s="50">
        <f t="shared" si="17"/>
        <v>0</v>
      </c>
      <c r="AH26" s="370"/>
      <c r="AI26" s="44"/>
      <c r="AJ26" s="128"/>
      <c r="AK26" s="102"/>
      <c r="AL26" s="50">
        <f t="shared" si="18"/>
        <v>0</v>
      </c>
      <c r="AM26" s="370"/>
      <c r="AN26" s="44"/>
      <c r="AO26" s="128"/>
      <c r="AP26" s="102"/>
      <c r="AQ26" s="50">
        <f t="shared" si="19"/>
        <v>0</v>
      </c>
      <c r="AR26" s="370"/>
      <c r="AS26" s="44"/>
      <c r="AT26" s="128"/>
      <c r="AU26" s="102"/>
      <c r="AV26" s="50">
        <f t="shared" si="20"/>
        <v>0</v>
      </c>
      <c r="AW26" s="370"/>
      <c r="AX26" s="44"/>
      <c r="AY26" s="128"/>
      <c r="AZ26" s="102"/>
      <c r="BA26" s="50">
        <f t="shared" si="21"/>
        <v>0</v>
      </c>
      <c r="BB26" s="370"/>
      <c r="BC26" s="44"/>
      <c r="BD26" s="128"/>
      <c r="BE26" s="102"/>
      <c r="BF26" s="50">
        <f t="shared" si="22"/>
        <v>0</v>
      </c>
      <c r="BG26" s="370"/>
      <c r="BH26" s="279"/>
      <c r="BI26" s="128"/>
      <c r="BJ26" s="102"/>
      <c r="BK26" s="50">
        <f t="shared" si="23"/>
        <v>0</v>
      </c>
      <c r="BL26" s="370"/>
      <c r="BM26" s="279"/>
      <c r="BN26" s="128"/>
      <c r="BO26" s="102"/>
      <c r="BP26" s="50">
        <f t="shared" si="24"/>
        <v>0</v>
      </c>
      <c r="BQ26" s="370"/>
    </row>
    <row r="27" spans="1:69" x14ac:dyDescent="0.15">
      <c r="A27" s="72" t="s">
        <v>29</v>
      </c>
      <c r="B27" s="61">
        <f>_xlfn.IFNA(VLOOKUP($A27,批次辅助!$A$4:$DC$41,MATCH($A$5&amp;B$4,批次辅助!$A$1:$DC$1,0),0),0)</f>
        <v>0</v>
      </c>
      <c r="C27" s="61">
        <f>_xlfn.IFNA(VLOOKUP($A27,批次辅助!$A$4:$DC$41,MATCH($A$5&amp;C$4,批次辅助!$A$1:$DC$1,0),0),0)</f>
        <v>0</v>
      </c>
      <c r="D27" s="61">
        <f>_xlfn.IFNA(VLOOKUP($A27,批次辅助!$A$4:$DC$41,MATCH($A$5&amp;D$4,批次辅助!$A$1:$DC$1,0),0),0)</f>
        <v>0</v>
      </c>
      <c r="E27" s="73"/>
      <c r="F27" s="135"/>
      <c r="G27" s="143"/>
      <c r="H27" s="62">
        <f t="shared" si="25"/>
        <v>0</v>
      </c>
      <c r="I27" s="62"/>
      <c r="J27" s="73"/>
      <c r="K27" s="135"/>
      <c r="L27" s="143"/>
      <c r="M27" s="62">
        <f t="shared" si="13"/>
        <v>0</v>
      </c>
      <c r="N27" s="62"/>
      <c r="O27" s="73"/>
      <c r="P27" s="135"/>
      <c r="Q27" s="143"/>
      <c r="R27" s="62">
        <f t="shared" si="14"/>
        <v>0</v>
      </c>
      <c r="S27" s="62"/>
      <c r="T27" s="73"/>
      <c r="U27" s="135"/>
      <c r="V27" s="143"/>
      <c r="W27" s="62">
        <f t="shared" si="15"/>
        <v>0</v>
      </c>
      <c r="X27" s="62"/>
      <c r="Y27" s="73"/>
      <c r="Z27" s="135"/>
      <c r="AA27" s="143"/>
      <c r="AB27" s="62">
        <f t="shared" si="16"/>
        <v>0</v>
      </c>
      <c r="AC27" s="62"/>
      <c r="AD27" s="73"/>
      <c r="AE27" s="135"/>
      <c r="AF27" s="143"/>
      <c r="AG27" s="62">
        <f t="shared" si="17"/>
        <v>0</v>
      </c>
      <c r="AH27" s="62"/>
      <c r="AI27" s="73"/>
      <c r="AJ27" s="135"/>
      <c r="AK27" s="143"/>
      <c r="AL27" s="62">
        <f t="shared" si="18"/>
        <v>0</v>
      </c>
      <c r="AM27" s="62"/>
      <c r="AN27" s="73"/>
      <c r="AO27" s="135"/>
      <c r="AP27" s="143"/>
      <c r="AQ27" s="62">
        <f t="shared" si="19"/>
        <v>0</v>
      </c>
      <c r="AR27" s="62"/>
      <c r="AS27" s="73"/>
      <c r="AT27" s="135"/>
      <c r="AU27" s="143"/>
      <c r="AV27" s="62">
        <f t="shared" si="20"/>
        <v>0</v>
      </c>
      <c r="AW27" s="62"/>
      <c r="AX27" s="73"/>
      <c r="AY27" s="135"/>
      <c r="AZ27" s="143"/>
      <c r="BA27" s="62">
        <f t="shared" si="21"/>
        <v>0</v>
      </c>
      <c r="BB27" s="62"/>
      <c r="BC27" s="73"/>
      <c r="BD27" s="135"/>
      <c r="BE27" s="143"/>
      <c r="BF27" s="62">
        <f t="shared" si="22"/>
        <v>0</v>
      </c>
      <c r="BG27" s="62"/>
      <c r="BH27" s="73"/>
      <c r="BI27" s="135"/>
      <c r="BJ27" s="143"/>
      <c r="BK27" s="62">
        <f t="shared" si="23"/>
        <v>0</v>
      </c>
      <c r="BL27" s="62"/>
      <c r="BM27" s="73"/>
      <c r="BN27" s="135"/>
      <c r="BO27" s="143"/>
      <c r="BP27" s="62">
        <f t="shared" si="24"/>
        <v>0</v>
      </c>
      <c r="BQ27" s="62"/>
    </row>
    <row r="28" spans="1:69" x14ac:dyDescent="0.15">
      <c r="A28" s="76" t="s">
        <v>28</v>
      </c>
      <c r="B28" s="76"/>
      <c r="C28" s="76"/>
      <c r="D28" s="76"/>
      <c r="E28" s="77"/>
      <c r="F28" s="78"/>
      <c r="G28" s="79"/>
      <c r="H28" s="62"/>
      <c r="I28" s="62"/>
      <c r="J28" s="77"/>
      <c r="K28" s="136"/>
      <c r="L28" s="144"/>
      <c r="M28" s="62"/>
      <c r="N28" s="62"/>
      <c r="O28" s="77"/>
      <c r="P28" s="136"/>
      <c r="Q28" s="144"/>
      <c r="R28" s="62"/>
      <c r="S28" s="62"/>
      <c r="T28" s="77"/>
      <c r="U28" s="136"/>
      <c r="V28" s="144"/>
      <c r="W28" s="62"/>
      <c r="X28" s="62"/>
      <c r="Y28" s="77"/>
      <c r="Z28" s="136"/>
      <c r="AA28" s="144"/>
      <c r="AB28" s="62"/>
      <c r="AC28" s="62"/>
      <c r="AD28" s="77"/>
      <c r="AE28" s="136"/>
      <c r="AF28" s="144"/>
      <c r="AG28" s="62"/>
      <c r="AH28" s="62"/>
      <c r="AI28" s="77"/>
      <c r="AJ28" s="136"/>
      <c r="AK28" s="144"/>
      <c r="AL28" s="62"/>
      <c r="AM28" s="62"/>
      <c r="AN28" s="77"/>
      <c r="AO28" s="136"/>
      <c r="AP28" s="144"/>
      <c r="AQ28" s="62"/>
      <c r="AR28" s="62"/>
      <c r="AS28" s="77"/>
      <c r="AT28" s="136"/>
      <c r="AU28" s="144"/>
      <c r="AV28" s="62"/>
      <c r="AW28" s="62"/>
      <c r="AX28" s="77"/>
      <c r="AY28" s="136"/>
      <c r="AZ28" s="144"/>
      <c r="BA28" s="62"/>
      <c r="BB28" s="62"/>
      <c r="BC28" s="77"/>
      <c r="BD28" s="136"/>
      <c r="BE28" s="144"/>
      <c r="BF28" s="62"/>
      <c r="BG28" s="62"/>
      <c r="BH28" s="77"/>
      <c r="BI28" s="136"/>
      <c r="BJ28" s="144"/>
      <c r="BK28" s="62"/>
      <c r="BL28" s="62"/>
      <c r="BM28" s="77"/>
      <c r="BN28" s="136"/>
      <c r="BO28" s="144"/>
      <c r="BP28" s="62"/>
      <c r="BQ28" s="62"/>
    </row>
    <row r="29" spans="1:69" x14ac:dyDescent="0.15">
      <c r="A29" s="65" t="s">
        <v>37</v>
      </c>
      <c r="B29" s="66"/>
      <c r="C29" s="66"/>
      <c r="D29" s="66"/>
      <c r="E29" s="66"/>
      <c r="F29" s="67"/>
      <c r="G29" s="68"/>
      <c r="H29" s="66">
        <f>H30*99.96%</f>
        <v>0.99828698515519565</v>
      </c>
      <c r="I29" s="66"/>
      <c r="J29" s="66"/>
      <c r="K29" s="134"/>
      <c r="L29" s="142"/>
      <c r="M29" s="66">
        <f>M30*99.96%</f>
        <v>0.99828698515519565</v>
      </c>
      <c r="N29" s="66"/>
      <c r="O29" s="66"/>
      <c r="P29" s="134"/>
      <c r="Q29" s="142"/>
      <c r="R29" s="66">
        <f>R30*99.96%</f>
        <v>0.99828698515519565</v>
      </c>
      <c r="S29" s="66"/>
      <c r="T29" s="66"/>
      <c r="U29" s="134"/>
      <c r="V29" s="142"/>
      <c r="W29" s="66">
        <f>W30*99.96%</f>
        <v>0.99828698515519565</v>
      </c>
      <c r="X29" s="66"/>
      <c r="Y29" s="66"/>
      <c r="Z29" s="134"/>
      <c r="AA29" s="142"/>
      <c r="AB29" s="66">
        <f>AB30*99.96%</f>
        <v>0.99828698515519565</v>
      </c>
      <c r="AC29" s="66"/>
      <c r="AD29" s="66"/>
      <c r="AE29" s="134"/>
      <c r="AF29" s="142"/>
      <c r="AG29" s="66">
        <f>AG30*99.96%</f>
        <v>0.99828698515519565</v>
      </c>
      <c r="AH29" s="66"/>
      <c r="AI29" s="66"/>
      <c r="AJ29" s="134"/>
      <c r="AK29" s="142"/>
      <c r="AL29" s="66">
        <f>AL30*99.96%</f>
        <v>0.99828698515519565</v>
      </c>
      <c r="AM29" s="66"/>
      <c r="AN29" s="66"/>
      <c r="AO29" s="134"/>
      <c r="AP29" s="142"/>
      <c r="AQ29" s="66">
        <f>AQ30*99.96%</f>
        <v>0.99828698515519565</v>
      </c>
      <c r="AR29" s="66"/>
      <c r="AS29" s="66"/>
      <c r="AT29" s="134"/>
      <c r="AU29" s="142"/>
      <c r="AV29" s="66">
        <f>AV30*99.96%</f>
        <v>0.99828698515519565</v>
      </c>
      <c r="AW29" s="66"/>
      <c r="AX29" s="66"/>
      <c r="AY29" s="134"/>
      <c r="AZ29" s="142"/>
      <c r="BA29" s="66">
        <f>BA30*99.96%</f>
        <v>0.99828698515519565</v>
      </c>
      <c r="BB29" s="66"/>
      <c r="BC29" s="66"/>
      <c r="BD29" s="134"/>
      <c r="BE29" s="142"/>
      <c r="BF29" s="66">
        <f>BF30*99.96%</f>
        <v>0.99828698515519565</v>
      </c>
      <c r="BG29" s="66"/>
      <c r="BH29" s="66"/>
      <c r="BI29" s="134"/>
      <c r="BJ29" s="142"/>
      <c r="BK29" s="66">
        <f>BK30*99.96%</f>
        <v>0.99828698515519565</v>
      </c>
      <c r="BL29" s="66"/>
      <c r="BM29" s="66"/>
      <c r="BN29" s="134"/>
      <c r="BO29" s="142"/>
      <c r="BP29" s="66">
        <f>BP30*99.96%</f>
        <v>0.99828698515519565</v>
      </c>
      <c r="BQ29" s="66"/>
    </row>
    <row r="30" spans="1:69" x14ac:dyDescent="0.35">
      <c r="A30" s="40" t="s">
        <v>459</v>
      </c>
      <c r="B30" s="41">
        <f>_xlfn.IFNA(VLOOKUP($A30,批次辅助!$A$4:$DC$41,MATCH($A$5&amp;B$4,批次辅助!$A$1:$DC$1,0),0),0)</f>
        <v>0.99944155691241532</v>
      </c>
      <c r="C30" s="41">
        <f>_xlfn.IFNA(VLOOKUP($A30,批次辅助!$A$4:$DC$41,MATCH($A$5&amp;C$4,批次辅助!$A$1:$DC$1,0),0),0)</f>
        <v>0.97428699955015741</v>
      </c>
      <c r="D30" s="41">
        <f>_xlfn.IFNA(VLOOKUP($A30,批次辅助!$A$4:$DC$41,MATCH($A$5&amp;D$4,批次辅助!$A$1:$DC$1,0),0),0)</f>
        <v>0.99993406448493372</v>
      </c>
      <c r="E30" s="66"/>
      <c r="F30" s="67"/>
      <c r="G30" s="68"/>
      <c r="H30" s="66">
        <f>1-SUM(H31:H35)</f>
        <v>0.99868645973909131</v>
      </c>
      <c r="I30" s="66"/>
      <c r="J30" s="66"/>
      <c r="K30" s="134"/>
      <c r="L30" s="142"/>
      <c r="M30" s="66">
        <f>1-SUM(M31:M35)</f>
        <v>0.99868645973909131</v>
      </c>
      <c r="N30" s="66"/>
      <c r="O30" s="66"/>
      <c r="P30" s="134"/>
      <c r="Q30" s="142"/>
      <c r="R30" s="66">
        <f>1-SUM(R31:R35)</f>
        <v>0.99868645973909131</v>
      </c>
      <c r="S30" s="66"/>
      <c r="T30" s="66"/>
      <c r="U30" s="134"/>
      <c r="V30" s="142"/>
      <c r="W30" s="66">
        <f>1-SUM(W31:W35)</f>
        <v>0.99868645973909131</v>
      </c>
      <c r="X30" s="66"/>
      <c r="Y30" s="66"/>
      <c r="Z30" s="134"/>
      <c r="AA30" s="142"/>
      <c r="AB30" s="66">
        <f>1-SUM(AB31:AB35)</f>
        <v>0.99868645973909131</v>
      </c>
      <c r="AC30" s="66"/>
      <c r="AD30" s="66"/>
      <c r="AE30" s="134"/>
      <c r="AF30" s="142"/>
      <c r="AG30" s="66">
        <f>1-SUM(AG31:AG35)</f>
        <v>0.99868645973909131</v>
      </c>
      <c r="AH30" s="66"/>
      <c r="AI30" s="66"/>
      <c r="AJ30" s="134"/>
      <c r="AK30" s="142"/>
      <c r="AL30" s="66">
        <f>1-SUM(AL31:AL35)</f>
        <v>0.99868645973909131</v>
      </c>
      <c r="AM30" s="66"/>
      <c r="AN30" s="66"/>
      <c r="AO30" s="134"/>
      <c r="AP30" s="142"/>
      <c r="AQ30" s="66">
        <f>1-SUM(AQ31:AQ35)</f>
        <v>0.99868645973909131</v>
      </c>
      <c r="AR30" s="66"/>
      <c r="AS30" s="66"/>
      <c r="AT30" s="134"/>
      <c r="AU30" s="142"/>
      <c r="AV30" s="66">
        <f>1-SUM(AV31:AV35)</f>
        <v>0.99868645973909131</v>
      </c>
      <c r="AW30" s="66"/>
      <c r="AX30" s="66"/>
      <c r="AY30" s="134"/>
      <c r="AZ30" s="142"/>
      <c r="BA30" s="66">
        <f>1-SUM(BA31:BA35)</f>
        <v>0.99868645973909131</v>
      </c>
      <c r="BB30" s="66"/>
      <c r="BC30" s="66"/>
      <c r="BD30" s="134"/>
      <c r="BE30" s="142"/>
      <c r="BF30" s="66">
        <f>1-SUM(BF31:BF35)</f>
        <v>0.99868645973909131</v>
      </c>
      <c r="BG30" s="66"/>
      <c r="BH30" s="66"/>
      <c r="BI30" s="134"/>
      <c r="BJ30" s="142"/>
      <c r="BK30" s="66">
        <f>1-SUM(BK31:BK35)</f>
        <v>0.99868645973909131</v>
      </c>
      <c r="BL30" s="66"/>
      <c r="BM30" s="66"/>
      <c r="BN30" s="134"/>
      <c r="BO30" s="142"/>
      <c r="BP30" s="66">
        <f>1-SUM(BP31:BP35)</f>
        <v>0.99868645973909131</v>
      </c>
      <c r="BQ30" s="66"/>
    </row>
    <row r="31" spans="1:69" x14ac:dyDescent="0.15">
      <c r="A31" s="42" t="s">
        <v>52</v>
      </c>
      <c r="B31" s="43">
        <f>_xlfn.IFNA(VLOOKUP($A31,批次辅助!$A$4:$DC$41,MATCH($A$5&amp;B$4,批次辅助!$A$1:$DC$1,0),0),0)</f>
        <v>0</v>
      </c>
      <c r="C31" s="43">
        <f>_xlfn.IFNA(VLOOKUP($A31,批次辅助!$A$4:$DC$41,MATCH($A$5&amp;C$4,批次辅助!$A$1:$DC$1,0),0),0)</f>
        <v>0</v>
      </c>
      <c r="D31" s="43">
        <f>_xlfn.IFNA(VLOOKUP($A31,批次辅助!$A$4:$DC$41,MATCH($A$5&amp;D$4,批次辅助!$A$1:$DC$1,0),0),0)</f>
        <v>0</v>
      </c>
      <c r="E31" s="71"/>
      <c r="F31" s="69"/>
      <c r="G31" s="70"/>
      <c r="H31" s="71">
        <f>C31-F31+G31</f>
        <v>0</v>
      </c>
      <c r="I31" s="370"/>
      <c r="J31" s="71"/>
      <c r="K31" s="132"/>
      <c r="L31" s="105"/>
      <c r="M31" s="71">
        <f>H31-K31+L31</f>
        <v>0</v>
      </c>
      <c r="N31" s="370"/>
      <c r="O31" s="71"/>
      <c r="P31" s="132"/>
      <c r="Q31" s="105"/>
      <c r="R31" s="71">
        <f>M31-P31+Q31</f>
        <v>0</v>
      </c>
      <c r="S31" s="370"/>
      <c r="T31" s="71"/>
      <c r="U31" s="132"/>
      <c r="V31" s="105"/>
      <c r="W31" s="71">
        <f>R31-U31+V31</f>
        <v>0</v>
      </c>
      <c r="X31" s="370"/>
      <c r="Y31" s="71"/>
      <c r="Z31" s="132"/>
      <c r="AA31" s="105"/>
      <c r="AB31" s="71">
        <f>W31-Z31+AA31</f>
        <v>0</v>
      </c>
      <c r="AC31" s="370"/>
      <c r="AD31" s="71" t="s">
        <v>9</v>
      </c>
      <c r="AE31" s="132"/>
      <c r="AF31" s="105"/>
      <c r="AG31" s="71">
        <f>AB31-AE31+AF31</f>
        <v>0</v>
      </c>
      <c r="AH31" s="370"/>
      <c r="AI31" s="71" t="s">
        <v>9</v>
      </c>
      <c r="AJ31" s="132"/>
      <c r="AK31" s="105"/>
      <c r="AL31" s="71">
        <f>AG31-AJ31+AK31</f>
        <v>0</v>
      </c>
      <c r="AM31" s="370"/>
      <c r="AN31" s="71" t="s">
        <v>9</v>
      </c>
      <c r="AO31" s="132"/>
      <c r="AP31" s="105"/>
      <c r="AQ31" s="71">
        <f>AL31-AO31+AP31</f>
        <v>0</v>
      </c>
      <c r="AR31" s="370"/>
      <c r="AS31" s="71" t="s">
        <v>9</v>
      </c>
      <c r="AT31" s="132"/>
      <c r="AU31" s="105"/>
      <c r="AV31" s="71">
        <f>AQ31-AT31+AU31</f>
        <v>0</v>
      </c>
      <c r="AW31" s="370"/>
      <c r="AX31" s="71" t="s">
        <v>9</v>
      </c>
      <c r="AY31" s="132"/>
      <c r="AZ31" s="105"/>
      <c r="BA31" s="71">
        <f>AV31-AY31+AZ31</f>
        <v>0</v>
      </c>
      <c r="BB31" s="370"/>
      <c r="BC31" s="71" t="s">
        <v>9</v>
      </c>
      <c r="BD31" s="132"/>
      <c r="BE31" s="105"/>
      <c r="BF31" s="71">
        <f>BA31-BD31+BE31</f>
        <v>0</v>
      </c>
      <c r="BG31" s="370"/>
      <c r="BH31" s="277" t="s">
        <v>9</v>
      </c>
      <c r="BI31" s="132"/>
      <c r="BJ31" s="105"/>
      <c r="BK31" s="277">
        <f>BF31-BI31+BJ31</f>
        <v>0</v>
      </c>
      <c r="BL31" s="370"/>
      <c r="BM31" s="277" t="s">
        <v>9</v>
      </c>
      <c r="BN31" s="132"/>
      <c r="BO31" s="105"/>
      <c r="BP31" s="277">
        <f>BK31-BN31+BO31</f>
        <v>0</v>
      </c>
      <c r="BQ31" s="370"/>
    </row>
    <row r="32" spans="1:69" x14ac:dyDescent="0.15">
      <c r="A32" s="42" t="s">
        <v>545</v>
      </c>
      <c r="B32" s="43">
        <f>_xlfn.IFNA(VLOOKUP($A32,批次辅助!$A$4:$DC$41,MATCH($A$5&amp;B$4,批次辅助!$A$1:$DC$1,0),0),0)</f>
        <v>4.4406317807942677E-4</v>
      </c>
      <c r="C32" s="43">
        <f>_xlfn.IFNA(VLOOKUP($A32,批次辅助!$A$4:$DC$41,MATCH($A$5&amp;C$4,批次辅助!$A$1:$DC$1,0),0),0)</f>
        <v>1.1965811965811966E-3</v>
      </c>
      <c r="D32" s="43">
        <f>_xlfn.IFNA(VLOOKUP($A32,批次辅助!$A$4:$DC$41,MATCH($A$5&amp;D$4,批次辅助!$A$1:$DC$1,0),0),0)</f>
        <v>0</v>
      </c>
      <c r="E32" s="277"/>
      <c r="F32" s="132"/>
      <c r="G32" s="105"/>
      <c r="H32" s="71">
        <f t="shared" ref="H32:H36" si="26">C32-F32+G32</f>
        <v>1.1965811965811966E-3</v>
      </c>
      <c r="I32" s="370"/>
      <c r="J32" s="277"/>
      <c r="K32" s="132"/>
      <c r="L32" s="105"/>
      <c r="M32" s="71">
        <f t="shared" ref="M32:M36" si="27">H32-K32+L32</f>
        <v>1.1965811965811966E-3</v>
      </c>
      <c r="N32" s="370"/>
      <c r="O32" s="71"/>
      <c r="P32" s="132"/>
      <c r="Q32" s="105"/>
      <c r="R32" s="71">
        <f t="shared" ref="R32:R36" si="28">M32-P32+Q32</f>
        <v>1.1965811965811966E-3</v>
      </c>
      <c r="S32" s="370"/>
      <c r="T32" s="71"/>
      <c r="U32" s="132"/>
      <c r="V32" s="105"/>
      <c r="W32" s="71">
        <f t="shared" ref="W32:W36" si="29">R32-U32+V32</f>
        <v>1.1965811965811966E-3</v>
      </c>
      <c r="X32" s="370"/>
      <c r="Y32" s="71"/>
      <c r="Z32" s="132"/>
      <c r="AA32" s="105"/>
      <c r="AB32" s="71">
        <f t="shared" ref="AB32:AB36" si="30">W32-Z32+AA32</f>
        <v>1.1965811965811966E-3</v>
      </c>
      <c r="AC32" s="370"/>
      <c r="AD32" s="71"/>
      <c r="AE32" s="132"/>
      <c r="AF32" s="105"/>
      <c r="AG32" s="71">
        <f t="shared" ref="AG32:AG36" si="31">AB32-AE32+AF32</f>
        <v>1.1965811965811966E-3</v>
      </c>
      <c r="AH32" s="370"/>
      <c r="AI32" s="71"/>
      <c r="AJ32" s="132"/>
      <c r="AK32" s="105"/>
      <c r="AL32" s="71">
        <f t="shared" ref="AL32:AL36" si="32">AG32-AJ32+AK32</f>
        <v>1.1965811965811966E-3</v>
      </c>
      <c r="AM32" s="370"/>
      <c r="AN32" s="71"/>
      <c r="AO32" s="132"/>
      <c r="AP32" s="105"/>
      <c r="AQ32" s="71">
        <f t="shared" ref="AQ32:AQ36" si="33">AL32-AO32+AP32</f>
        <v>1.1965811965811966E-3</v>
      </c>
      <c r="AR32" s="370"/>
      <c r="AS32" s="71"/>
      <c r="AT32" s="132"/>
      <c r="AU32" s="105"/>
      <c r="AV32" s="71">
        <f t="shared" ref="AV32:AV36" si="34">AQ32-AT32+AU32</f>
        <v>1.1965811965811966E-3</v>
      </c>
      <c r="AW32" s="370"/>
      <c r="AX32" s="71"/>
      <c r="AY32" s="132"/>
      <c r="AZ32" s="105"/>
      <c r="BA32" s="71">
        <f t="shared" ref="BA32:BA36" si="35">AV32-AY32+AZ32</f>
        <v>1.1965811965811966E-3</v>
      </c>
      <c r="BB32" s="370"/>
      <c r="BC32" s="71"/>
      <c r="BD32" s="132"/>
      <c r="BE32" s="105"/>
      <c r="BF32" s="71">
        <f t="shared" ref="BF32:BF36" si="36">BA32-BD32+BE32</f>
        <v>1.1965811965811966E-3</v>
      </c>
      <c r="BG32" s="370"/>
      <c r="BH32" s="277"/>
      <c r="BI32" s="132"/>
      <c r="BJ32" s="105"/>
      <c r="BK32" s="277">
        <f t="shared" ref="BK32:BK36" si="37">BF32-BI32+BJ32</f>
        <v>1.1965811965811966E-3</v>
      </c>
      <c r="BL32" s="370"/>
      <c r="BM32" s="277"/>
      <c r="BN32" s="132"/>
      <c r="BO32" s="105"/>
      <c r="BP32" s="277">
        <f t="shared" ref="BP32:BP36" si="38">BK32-BN32+BO32</f>
        <v>1.1965811965811966E-3</v>
      </c>
      <c r="BQ32" s="370"/>
    </row>
    <row r="33" spans="1:69" x14ac:dyDescent="0.15">
      <c r="A33" s="42" t="s">
        <v>544</v>
      </c>
      <c r="B33" s="43">
        <f>_xlfn.IFNA(VLOOKUP($A33,批次辅助!$A$4:$DC$41,MATCH($A$5&amp;B$4,批次辅助!$A$1:$DC$1,0),0),0)</f>
        <v>6.3918184723553857E-5</v>
      </c>
      <c r="C33" s="43">
        <f>_xlfn.IFNA(VLOOKUP($A33,批次辅助!$A$4:$DC$41,MATCH($A$5&amp;C$4,批次辅助!$A$1:$DC$1,0),0),0)</f>
        <v>7.6473234367971209E-5</v>
      </c>
      <c r="D33" s="43">
        <f>_xlfn.IFNA(VLOOKUP($A33,批次辅助!$A$4:$DC$41,MATCH($A$5&amp;D$4,批次辅助!$A$1:$DC$1,0),0),0)</f>
        <v>0</v>
      </c>
      <c r="E33" s="277"/>
      <c r="F33" s="132"/>
      <c r="G33" s="105"/>
      <c r="H33" s="71">
        <f t="shared" si="26"/>
        <v>7.6473234367971209E-5</v>
      </c>
      <c r="I33" s="370"/>
      <c r="J33" s="71"/>
      <c r="K33" s="132"/>
      <c r="L33" s="105"/>
      <c r="M33" s="71">
        <f t="shared" si="27"/>
        <v>7.6473234367971209E-5</v>
      </c>
      <c r="N33" s="370"/>
      <c r="O33" s="71"/>
      <c r="P33" s="132"/>
      <c r="Q33" s="105"/>
      <c r="R33" s="71">
        <f t="shared" si="28"/>
        <v>7.6473234367971209E-5</v>
      </c>
      <c r="S33" s="370"/>
      <c r="T33" s="71"/>
      <c r="U33" s="132"/>
      <c r="V33" s="105"/>
      <c r="W33" s="71">
        <f t="shared" si="29"/>
        <v>7.6473234367971209E-5</v>
      </c>
      <c r="X33" s="370"/>
      <c r="Y33" s="71"/>
      <c r="Z33" s="132"/>
      <c r="AA33" s="105"/>
      <c r="AB33" s="71">
        <f t="shared" si="30"/>
        <v>7.6473234367971209E-5</v>
      </c>
      <c r="AC33" s="370"/>
      <c r="AD33" s="71"/>
      <c r="AE33" s="132"/>
      <c r="AF33" s="105"/>
      <c r="AG33" s="71">
        <f t="shared" si="31"/>
        <v>7.6473234367971209E-5</v>
      </c>
      <c r="AH33" s="370"/>
      <c r="AI33" s="71"/>
      <c r="AJ33" s="132"/>
      <c r="AK33" s="105"/>
      <c r="AL33" s="71">
        <f t="shared" si="32"/>
        <v>7.6473234367971209E-5</v>
      </c>
      <c r="AM33" s="370"/>
      <c r="AN33" s="71"/>
      <c r="AO33" s="132"/>
      <c r="AP33" s="105"/>
      <c r="AQ33" s="71">
        <f t="shared" si="33"/>
        <v>7.6473234367971209E-5</v>
      </c>
      <c r="AR33" s="370"/>
      <c r="AS33" s="71"/>
      <c r="AT33" s="132"/>
      <c r="AU33" s="105"/>
      <c r="AV33" s="71">
        <f t="shared" si="34"/>
        <v>7.6473234367971209E-5</v>
      </c>
      <c r="AW33" s="370"/>
      <c r="AX33" s="71"/>
      <c r="AY33" s="132"/>
      <c r="AZ33" s="105"/>
      <c r="BA33" s="71">
        <f t="shared" si="35"/>
        <v>7.6473234367971209E-5</v>
      </c>
      <c r="BB33" s="370"/>
      <c r="BC33" s="71"/>
      <c r="BD33" s="132"/>
      <c r="BE33" s="105"/>
      <c r="BF33" s="71">
        <f t="shared" si="36"/>
        <v>7.6473234367971209E-5</v>
      </c>
      <c r="BG33" s="370"/>
      <c r="BH33" s="277"/>
      <c r="BI33" s="132"/>
      <c r="BJ33" s="105"/>
      <c r="BK33" s="277">
        <f t="shared" si="37"/>
        <v>7.6473234367971209E-5</v>
      </c>
      <c r="BL33" s="370"/>
      <c r="BM33" s="277"/>
      <c r="BN33" s="132"/>
      <c r="BO33" s="105"/>
      <c r="BP33" s="277">
        <f t="shared" si="38"/>
        <v>7.6473234367971209E-5</v>
      </c>
      <c r="BQ33" s="370"/>
    </row>
    <row r="34" spans="1:69" x14ac:dyDescent="0.15">
      <c r="A34" s="42" t="s">
        <v>53</v>
      </c>
      <c r="B34" s="43">
        <f>_xlfn.IFNA(VLOOKUP($A34,批次辅助!$A$4:$DC$41,MATCH($A$5&amp;B$4,批次辅助!$A$1:$DC$1,0),0),0)</f>
        <v>3.3641149854502029E-5</v>
      </c>
      <c r="C34" s="43">
        <f>_xlfn.IFNA(VLOOKUP($A34,批次辅助!$A$4:$DC$41,MATCH($A$5&amp;C$4,批次辅助!$A$1:$DC$1,0),0),0)</f>
        <v>1.349527665317139E-5</v>
      </c>
      <c r="D34" s="43">
        <f>_xlfn.IFNA(VLOOKUP($A34,批次辅助!$A$4:$DC$41,MATCH($A$5&amp;D$4,批次辅助!$A$1:$DC$1,0),0),0)</f>
        <v>2.19785050220884E-5</v>
      </c>
      <c r="E34" s="47"/>
      <c r="F34" s="128"/>
      <c r="G34" s="102"/>
      <c r="H34" s="71">
        <f t="shared" si="26"/>
        <v>1.349527665317139E-5</v>
      </c>
      <c r="I34" s="370"/>
      <c r="J34" s="47"/>
      <c r="K34" s="128"/>
      <c r="L34" s="102"/>
      <c r="M34" s="50">
        <f t="shared" si="27"/>
        <v>1.349527665317139E-5</v>
      </c>
      <c r="N34" s="370"/>
      <c r="O34" s="47"/>
      <c r="P34" s="128"/>
      <c r="Q34" s="102"/>
      <c r="R34" s="50">
        <f t="shared" si="28"/>
        <v>1.349527665317139E-5</v>
      </c>
      <c r="S34" s="370"/>
      <c r="T34" s="47"/>
      <c r="U34" s="128"/>
      <c r="V34" s="102"/>
      <c r="W34" s="50">
        <f t="shared" si="29"/>
        <v>1.349527665317139E-5</v>
      </c>
      <c r="X34" s="370"/>
      <c r="Y34" s="47"/>
      <c r="Z34" s="128"/>
      <c r="AA34" s="102"/>
      <c r="AB34" s="50">
        <f t="shared" si="30"/>
        <v>1.349527665317139E-5</v>
      </c>
      <c r="AC34" s="370"/>
      <c r="AD34" s="47" t="s">
        <v>9</v>
      </c>
      <c r="AE34" s="128"/>
      <c r="AF34" s="102"/>
      <c r="AG34" s="50">
        <f t="shared" si="31"/>
        <v>1.349527665317139E-5</v>
      </c>
      <c r="AH34" s="370"/>
      <c r="AI34" s="47" t="s">
        <v>9</v>
      </c>
      <c r="AJ34" s="128"/>
      <c r="AK34" s="102"/>
      <c r="AL34" s="50">
        <f t="shared" si="32"/>
        <v>1.349527665317139E-5</v>
      </c>
      <c r="AM34" s="370"/>
      <c r="AN34" s="47" t="s">
        <v>9</v>
      </c>
      <c r="AO34" s="128"/>
      <c r="AP34" s="102"/>
      <c r="AQ34" s="50">
        <f t="shared" si="33"/>
        <v>1.349527665317139E-5</v>
      </c>
      <c r="AR34" s="370"/>
      <c r="AS34" s="47" t="s">
        <v>9</v>
      </c>
      <c r="AT34" s="128"/>
      <c r="AU34" s="102"/>
      <c r="AV34" s="50">
        <f t="shared" si="34"/>
        <v>1.349527665317139E-5</v>
      </c>
      <c r="AW34" s="370"/>
      <c r="AX34" s="47" t="s">
        <v>9</v>
      </c>
      <c r="AY34" s="128"/>
      <c r="AZ34" s="102"/>
      <c r="BA34" s="50">
        <f t="shared" si="35"/>
        <v>1.349527665317139E-5</v>
      </c>
      <c r="BB34" s="370"/>
      <c r="BC34" s="47" t="s">
        <v>9</v>
      </c>
      <c r="BD34" s="128"/>
      <c r="BE34" s="102"/>
      <c r="BF34" s="50">
        <f t="shared" si="36"/>
        <v>1.349527665317139E-5</v>
      </c>
      <c r="BG34" s="370"/>
      <c r="BH34" s="47" t="s">
        <v>9</v>
      </c>
      <c r="BI34" s="128"/>
      <c r="BJ34" s="102"/>
      <c r="BK34" s="50">
        <f t="shared" si="37"/>
        <v>1.349527665317139E-5</v>
      </c>
      <c r="BL34" s="370"/>
      <c r="BM34" s="47" t="s">
        <v>9</v>
      </c>
      <c r="BN34" s="128"/>
      <c r="BO34" s="102"/>
      <c r="BP34" s="50">
        <f t="shared" si="38"/>
        <v>1.349527665317139E-5</v>
      </c>
      <c r="BQ34" s="370"/>
    </row>
    <row r="35" spans="1:69" x14ac:dyDescent="0.15">
      <c r="A35" s="42" t="s">
        <v>54</v>
      </c>
      <c r="B35" s="43">
        <f>_xlfn.IFNA(VLOOKUP($A35,批次辅助!$A$4:$DC$41,MATCH($A$5&amp;B$4,批次辅助!$A$1:$DC$1,0),0),0)</f>
        <v>1.6820574927251011E-5</v>
      </c>
      <c r="C35" s="43">
        <f>_xlfn.IFNA(VLOOKUP($A35,批次辅助!$A$4:$DC$41,MATCH($A$5&amp;C$4,批次辅助!$A$1:$DC$1,0),0),0)</f>
        <v>2.6990553306342781E-5</v>
      </c>
      <c r="D35" s="43">
        <f>_xlfn.IFNA(VLOOKUP($A35,批次辅助!$A$4:$DC$41,MATCH($A$5&amp;D$4,批次辅助!$A$1:$DC$1,0),0),0)</f>
        <v>4.39570100441768E-5</v>
      </c>
      <c r="E35" s="47"/>
      <c r="F35" s="45"/>
      <c r="G35" s="46"/>
      <c r="H35" s="71">
        <f t="shared" si="26"/>
        <v>2.6990553306342781E-5</v>
      </c>
      <c r="I35" s="370"/>
      <c r="J35" s="47"/>
      <c r="K35" s="128"/>
      <c r="L35" s="102"/>
      <c r="M35" s="50">
        <f t="shared" si="27"/>
        <v>2.6990553306342781E-5</v>
      </c>
      <c r="N35" s="370"/>
      <c r="O35" s="47"/>
      <c r="P35" s="128"/>
      <c r="Q35" s="102"/>
      <c r="R35" s="50">
        <f t="shared" si="28"/>
        <v>2.6990553306342781E-5</v>
      </c>
      <c r="S35" s="370"/>
      <c r="T35" s="47"/>
      <c r="U35" s="128"/>
      <c r="V35" s="102"/>
      <c r="W35" s="50">
        <f t="shared" si="29"/>
        <v>2.6990553306342781E-5</v>
      </c>
      <c r="X35" s="370"/>
      <c r="Y35" s="47" t="s">
        <v>9</v>
      </c>
      <c r="Z35" s="128"/>
      <c r="AA35" s="102"/>
      <c r="AB35" s="50">
        <f t="shared" si="30"/>
        <v>2.6990553306342781E-5</v>
      </c>
      <c r="AC35" s="370"/>
      <c r="AD35" s="47" t="s">
        <v>9</v>
      </c>
      <c r="AE35" s="128"/>
      <c r="AF35" s="102"/>
      <c r="AG35" s="50">
        <f t="shared" si="31"/>
        <v>2.6990553306342781E-5</v>
      </c>
      <c r="AH35" s="370"/>
      <c r="AI35" s="47" t="s">
        <v>9</v>
      </c>
      <c r="AJ35" s="128"/>
      <c r="AK35" s="102"/>
      <c r="AL35" s="50">
        <f t="shared" si="32"/>
        <v>2.6990553306342781E-5</v>
      </c>
      <c r="AM35" s="370"/>
      <c r="AN35" s="47" t="s">
        <v>9</v>
      </c>
      <c r="AO35" s="128"/>
      <c r="AP35" s="102"/>
      <c r="AQ35" s="50">
        <f t="shared" si="33"/>
        <v>2.6990553306342781E-5</v>
      </c>
      <c r="AR35" s="370"/>
      <c r="AS35" s="47" t="s">
        <v>9</v>
      </c>
      <c r="AT35" s="128"/>
      <c r="AU35" s="102"/>
      <c r="AV35" s="50">
        <f t="shared" si="34"/>
        <v>2.6990553306342781E-5</v>
      </c>
      <c r="AW35" s="370"/>
      <c r="AX35" s="47" t="s">
        <v>9</v>
      </c>
      <c r="AY35" s="128"/>
      <c r="AZ35" s="102"/>
      <c r="BA35" s="50">
        <f t="shared" si="35"/>
        <v>2.6990553306342781E-5</v>
      </c>
      <c r="BB35" s="370"/>
      <c r="BC35" s="47" t="s">
        <v>9</v>
      </c>
      <c r="BD35" s="128"/>
      <c r="BE35" s="102"/>
      <c r="BF35" s="50">
        <f t="shared" si="36"/>
        <v>2.6990553306342781E-5</v>
      </c>
      <c r="BG35" s="370"/>
      <c r="BH35" s="47" t="s">
        <v>9</v>
      </c>
      <c r="BI35" s="128"/>
      <c r="BJ35" s="102"/>
      <c r="BK35" s="50">
        <f t="shared" si="37"/>
        <v>2.6990553306342781E-5</v>
      </c>
      <c r="BL35" s="370"/>
      <c r="BM35" s="47" t="s">
        <v>9</v>
      </c>
      <c r="BN35" s="128"/>
      <c r="BO35" s="102"/>
      <c r="BP35" s="50">
        <f t="shared" si="38"/>
        <v>2.6990553306342781E-5</v>
      </c>
      <c r="BQ35" s="370"/>
    </row>
    <row r="36" spans="1:69" x14ac:dyDescent="0.15">
      <c r="A36" s="72" t="s">
        <v>38</v>
      </c>
      <c r="B36" s="61">
        <f>_xlfn.IFNA(VLOOKUP($A36,批次辅助!$A$4:$DC$41,MATCH($A$5&amp;B$4,批次辅助!$A$1:$DC$1,0),0),0)</f>
        <v>0</v>
      </c>
      <c r="C36" s="61">
        <f>_xlfn.IFNA(VLOOKUP($A36,批次辅助!$A$4:$DC$41,MATCH($A$5&amp;C$4,批次辅助!$A$1:$DC$1,0),0),0)</f>
        <v>2.4399460188933873E-2</v>
      </c>
      <c r="D36" s="61">
        <f>_xlfn.IFNA(VLOOKUP($A36,批次辅助!$A$4:$DC$41,MATCH($A$5&amp;D$4,批次辅助!$A$1:$DC$1,0),0),0)</f>
        <v>0</v>
      </c>
      <c r="E36" s="77" t="s">
        <v>1436</v>
      </c>
      <c r="F36" s="74">
        <f>C36</f>
        <v>2.4399460188933873E-2</v>
      </c>
      <c r="G36" s="75"/>
      <c r="H36" s="62">
        <f t="shared" si="26"/>
        <v>0</v>
      </c>
      <c r="I36" s="62"/>
      <c r="J36" s="75"/>
      <c r="K36" s="74"/>
      <c r="L36" s="75"/>
      <c r="M36" s="62">
        <f t="shared" si="27"/>
        <v>0</v>
      </c>
      <c r="N36" s="62"/>
      <c r="O36" s="73"/>
      <c r="P36" s="135"/>
      <c r="Q36" s="143"/>
      <c r="R36" s="62">
        <f t="shared" si="28"/>
        <v>0</v>
      </c>
      <c r="S36" s="62"/>
      <c r="T36" s="73"/>
      <c r="U36" s="135"/>
      <c r="V36" s="143"/>
      <c r="W36" s="62">
        <f t="shared" si="29"/>
        <v>0</v>
      </c>
      <c r="X36" s="62"/>
      <c r="Y36" s="73"/>
      <c r="Z36" s="135"/>
      <c r="AA36" s="143"/>
      <c r="AB36" s="62">
        <f t="shared" si="30"/>
        <v>0</v>
      </c>
      <c r="AC36" s="62"/>
      <c r="AD36" s="73"/>
      <c r="AE36" s="135"/>
      <c r="AF36" s="143"/>
      <c r="AG36" s="62">
        <f t="shared" si="31"/>
        <v>0</v>
      </c>
      <c r="AH36" s="62"/>
      <c r="AI36" s="73"/>
      <c r="AJ36" s="135"/>
      <c r="AK36" s="143"/>
      <c r="AL36" s="62">
        <f t="shared" si="32"/>
        <v>0</v>
      </c>
      <c r="AM36" s="62"/>
      <c r="AN36" s="73"/>
      <c r="AO36" s="135"/>
      <c r="AP36" s="143"/>
      <c r="AQ36" s="62">
        <f t="shared" si="33"/>
        <v>0</v>
      </c>
      <c r="AR36" s="62"/>
      <c r="AS36" s="73"/>
      <c r="AT36" s="135"/>
      <c r="AU36" s="143"/>
      <c r="AV36" s="62">
        <f t="shared" si="34"/>
        <v>0</v>
      </c>
      <c r="AW36" s="62"/>
      <c r="AX36" s="73"/>
      <c r="AY36" s="135"/>
      <c r="AZ36" s="143"/>
      <c r="BA36" s="62">
        <f t="shared" si="35"/>
        <v>0</v>
      </c>
      <c r="BB36" s="62"/>
      <c r="BC36" s="73"/>
      <c r="BD36" s="135"/>
      <c r="BE36" s="143"/>
      <c r="BF36" s="62">
        <f t="shared" si="36"/>
        <v>0</v>
      </c>
      <c r="BG36" s="62"/>
      <c r="BH36" s="73"/>
      <c r="BI36" s="135"/>
      <c r="BJ36" s="143"/>
      <c r="BK36" s="62">
        <f t="shared" si="37"/>
        <v>0</v>
      </c>
      <c r="BL36" s="62"/>
      <c r="BM36" s="73"/>
      <c r="BN36" s="135"/>
      <c r="BO36" s="143"/>
      <c r="BP36" s="62">
        <f t="shared" si="38"/>
        <v>0</v>
      </c>
      <c r="BQ36" s="62"/>
    </row>
    <row r="37" spans="1:69" x14ac:dyDescent="0.15">
      <c r="A37" s="76" t="s">
        <v>28</v>
      </c>
      <c r="B37" s="76"/>
      <c r="C37" s="76"/>
      <c r="D37" s="76"/>
      <c r="E37" s="77"/>
      <c r="F37" s="78"/>
      <c r="G37" s="79"/>
      <c r="H37" s="62"/>
      <c r="I37" s="62"/>
      <c r="J37" s="77"/>
      <c r="K37" s="136"/>
      <c r="L37" s="144"/>
      <c r="M37" s="62"/>
      <c r="N37" s="62"/>
      <c r="O37" s="77"/>
      <c r="P37" s="136"/>
      <c r="Q37" s="144"/>
      <c r="R37" s="62"/>
      <c r="S37" s="62"/>
      <c r="T37" s="77"/>
      <c r="U37" s="136"/>
      <c r="V37" s="144"/>
      <c r="W37" s="62"/>
      <c r="X37" s="62"/>
      <c r="Y37" s="77"/>
      <c r="Z37" s="136"/>
      <c r="AA37" s="144"/>
      <c r="AB37" s="62"/>
      <c r="AC37" s="62"/>
      <c r="AD37" s="77"/>
      <c r="AE37" s="136"/>
      <c r="AF37" s="144"/>
      <c r="AG37" s="62"/>
      <c r="AH37" s="62"/>
      <c r="AI37" s="77"/>
      <c r="AJ37" s="136"/>
      <c r="AK37" s="144"/>
      <c r="AL37" s="62"/>
      <c r="AM37" s="62"/>
      <c r="AN37" s="77"/>
      <c r="AO37" s="136"/>
      <c r="AP37" s="144"/>
      <c r="AQ37" s="62"/>
      <c r="AR37" s="62"/>
      <c r="AS37" s="77"/>
      <c r="AT37" s="136"/>
      <c r="AU37" s="144"/>
      <c r="AV37" s="62"/>
      <c r="AW37" s="62"/>
      <c r="AX37" s="77"/>
      <c r="AY37" s="136"/>
      <c r="AZ37" s="144"/>
      <c r="BA37" s="62"/>
      <c r="BB37" s="62"/>
      <c r="BC37" s="77"/>
      <c r="BD37" s="136"/>
      <c r="BE37" s="144"/>
      <c r="BF37" s="62"/>
      <c r="BG37" s="62"/>
      <c r="BH37" s="77"/>
      <c r="BI37" s="136"/>
      <c r="BJ37" s="144"/>
      <c r="BK37" s="62"/>
      <c r="BL37" s="62"/>
      <c r="BM37" s="77"/>
      <c r="BN37" s="136"/>
      <c r="BO37" s="144"/>
      <c r="BP37" s="62"/>
      <c r="BQ37" s="62"/>
    </row>
    <row r="38" spans="1:69" x14ac:dyDescent="0.15">
      <c r="A38" s="65" t="s">
        <v>36</v>
      </c>
      <c r="B38" s="66"/>
      <c r="C38" s="66"/>
      <c r="D38" s="66"/>
      <c r="E38" s="66"/>
      <c r="F38" s="67"/>
      <c r="G38" s="68"/>
      <c r="H38" s="66">
        <f>H39</f>
        <v>0.99955465587044534</v>
      </c>
      <c r="I38" s="66"/>
      <c r="J38" s="66"/>
      <c r="K38" s="134"/>
      <c r="L38" s="142"/>
      <c r="M38" s="66">
        <f>M39</f>
        <v>0.99955465587044534</v>
      </c>
      <c r="N38" s="66"/>
      <c r="O38" s="66"/>
      <c r="P38" s="134"/>
      <c r="Q38" s="142"/>
      <c r="R38" s="66">
        <f>R39</f>
        <v>0.99955465587044534</v>
      </c>
      <c r="S38" s="66"/>
      <c r="T38" s="66"/>
      <c r="U38" s="134"/>
      <c r="V38" s="142"/>
      <c r="W38" s="66">
        <f>W39</f>
        <v>0.99955465587044534</v>
      </c>
      <c r="X38" s="66"/>
      <c r="Y38" s="66"/>
      <c r="Z38" s="134"/>
      <c r="AA38" s="142"/>
      <c r="AB38" s="66">
        <f>AB39</f>
        <v>0.99955465587044534</v>
      </c>
      <c r="AC38" s="66"/>
      <c r="AD38" s="66"/>
      <c r="AE38" s="134"/>
      <c r="AF38" s="142"/>
      <c r="AG38" s="66">
        <f>AG39</f>
        <v>0.99955465587044534</v>
      </c>
      <c r="AH38" s="66"/>
      <c r="AI38" s="66"/>
      <c r="AJ38" s="134"/>
      <c r="AK38" s="142"/>
      <c r="AL38" s="66">
        <f>AL39</f>
        <v>0.99955465587044534</v>
      </c>
      <c r="AM38" s="66"/>
      <c r="AN38" s="66"/>
      <c r="AO38" s="134"/>
      <c r="AP38" s="142"/>
      <c r="AQ38" s="66">
        <f>AQ39</f>
        <v>0.99955465587044534</v>
      </c>
      <c r="AR38" s="66"/>
      <c r="AS38" s="66"/>
      <c r="AT38" s="134"/>
      <c r="AU38" s="142"/>
      <c r="AV38" s="66">
        <f>AV39</f>
        <v>0.99955465587044534</v>
      </c>
      <c r="AW38" s="66"/>
      <c r="AX38" s="66"/>
      <c r="AY38" s="134"/>
      <c r="AZ38" s="142"/>
      <c r="BA38" s="66">
        <f>BA39</f>
        <v>0.99955465587044534</v>
      </c>
      <c r="BB38" s="66"/>
      <c r="BC38" s="66"/>
      <c r="BD38" s="134"/>
      <c r="BE38" s="142"/>
      <c r="BF38" s="66">
        <f>BF39</f>
        <v>0.99955465587044534</v>
      </c>
      <c r="BG38" s="66"/>
      <c r="BH38" s="66"/>
      <c r="BI38" s="134"/>
      <c r="BJ38" s="142"/>
      <c r="BK38" s="66">
        <f>BK39</f>
        <v>0.99955465587044534</v>
      </c>
      <c r="BL38" s="66"/>
      <c r="BM38" s="66"/>
      <c r="BN38" s="134"/>
      <c r="BO38" s="142"/>
      <c r="BP38" s="66">
        <f>BP39</f>
        <v>0.99955465587044534</v>
      </c>
      <c r="BQ38" s="66"/>
    </row>
    <row r="39" spans="1:69" x14ac:dyDescent="0.35">
      <c r="A39" s="40" t="s">
        <v>461</v>
      </c>
      <c r="B39" s="41">
        <f>_xlfn.IFNA(VLOOKUP($A39,批次辅助!$A$4:$DC$41,MATCH($A$5&amp;B$4,批次辅助!$A$1:$DC$1,0),0),0)</f>
        <v>0.9995189315570806</v>
      </c>
      <c r="C39" s="41">
        <f>_xlfn.IFNA(VLOOKUP($A39,批次辅助!$A$4:$DC$41,MATCH($A$5&amp;C$4,批次辅助!$A$1:$DC$1,0),0),0)</f>
        <v>0.99955465587044534</v>
      </c>
      <c r="D39" s="41">
        <f>_xlfn.IFNA(VLOOKUP($A39,批次辅助!$A$4:$DC$41,MATCH($A$5&amp;D$4,批次辅助!$A$1:$DC$1,0),0),0)</f>
        <v>0.99964834391964663</v>
      </c>
      <c r="E39" s="66"/>
      <c r="F39" s="67"/>
      <c r="G39" s="68"/>
      <c r="H39" s="66">
        <f>1-SUM(H40:H43)</f>
        <v>0.99955465587044534</v>
      </c>
      <c r="I39" s="66"/>
      <c r="J39" s="66"/>
      <c r="K39" s="134"/>
      <c r="L39" s="142"/>
      <c r="M39" s="66">
        <f>1-SUM(M40:M43)</f>
        <v>0.99955465587044534</v>
      </c>
      <c r="N39" s="66"/>
      <c r="O39" s="66"/>
      <c r="P39" s="134"/>
      <c r="Q39" s="142"/>
      <c r="R39" s="66">
        <f>1-SUM(R40:R43)</f>
        <v>0.99955465587044534</v>
      </c>
      <c r="S39" s="66"/>
      <c r="T39" s="66"/>
      <c r="U39" s="134"/>
      <c r="V39" s="142"/>
      <c r="W39" s="66">
        <f>1-SUM(W40:W43)</f>
        <v>0.99955465587044534</v>
      </c>
      <c r="X39" s="66"/>
      <c r="Y39" s="66"/>
      <c r="Z39" s="134"/>
      <c r="AA39" s="142"/>
      <c r="AB39" s="66">
        <f>1-SUM(AB40:AB43)</f>
        <v>0.99955465587044534</v>
      </c>
      <c r="AC39" s="66"/>
      <c r="AD39" s="66"/>
      <c r="AE39" s="134"/>
      <c r="AF39" s="142"/>
      <c r="AG39" s="66">
        <f>1-SUM(AG40:AG43)</f>
        <v>0.99955465587044534</v>
      </c>
      <c r="AH39" s="66"/>
      <c r="AI39" s="66"/>
      <c r="AJ39" s="134"/>
      <c r="AK39" s="142"/>
      <c r="AL39" s="66">
        <f>1-SUM(AL40:AL43)</f>
        <v>0.99955465587044534</v>
      </c>
      <c r="AM39" s="66"/>
      <c r="AN39" s="66"/>
      <c r="AO39" s="134"/>
      <c r="AP39" s="142"/>
      <c r="AQ39" s="66">
        <f>1-SUM(AQ40:AQ43)</f>
        <v>0.99955465587044534</v>
      </c>
      <c r="AR39" s="66"/>
      <c r="AS39" s="66"/>
      <c r="AT39" s="134"/>
      <c r="AU39" s="142"/>
      <c r="AV39" s="66">
        <f>1-SUM(AV40:AV43)</f>
        <v>0.99955465587044534</v>
      </c>
      <c r="AW39" s="66"/>
      <c r="AX39" s="66"/>
      <c r="AY39" s="134"/>
      <c r="AZ39" s="142"/>
      <c r="BA39" s="66">
        <f>1-SUM(BA40:BA43)</f>
        <v>0.99955465587044534</v>
      </c>
      <c r="BB39" s="66"/>
      <c r="BC39" s="66"/>
      <c r="BD39" s="134"/>
      <c r="BE39" s="142"/>
      <c r="BF39" s="66">
        <f>1-SUM(BF40:BF43)</f>
        <v>0.99955465587044534</v>
      </c>
      <c r="BG39" s="66"/>
      <c r="BH39" s="66"/>
      <c r="BI39" s="134"/>
      <c r="BJ39" s="142"/>
      <c r="BK39" s="66">
        <f>1-SUM(BK40:BK43)</f>
        <v>0.99955465587044534</v>
      </c>
      <c r="BL39" s="66"/>
      <c r="BM39" s="66"/>
      <c r="BN39" s="134"/>
      <c r="BO39" s="142"/>
      <c r="BP39" s="66">
        <f>1-SUM(BP40:BP43)</f>
        <v>0.99955465587044534</v>
      </c>
      <c r="BQ39" s="66"/>
    </row>
    <row r="40" spans="1:69" x14ac:dyDescent="0.15">
      <c r="A40" s="42" t="s">
        <v>55</v>
      </c>
      <c r="B40" s="43">
        <f>_xlfn.IFNA(VLOOKUP($A40,批次辅助!$A$4:$DC$41,MATCH($A$5&amp;B$4,批次辅助!$A$1:$DC$1,0),0),0)</f>
        <v>3.7005264839952231E-5</v>
      </c>
      <c r="C40" s="43">
        <f>_xlfn.IFNA(VLOOKUP($A40,批次辅助!$A$4:$DC$41,MATCH($A$5&amp;C$4,批次辅助!$A$1:$DC$1,0),0),0)</f>
        <v>1.7993702204228519E-5</v>
      </c>
      <c r="D40" s="43">
        <f>_xlfn.IFNA(VLOOKUP($A40,批次辅助!$A$4:$DC$41,MATCH($A$5&amp;D$4,批次辅助!$A$1:$DC$1,0),0),0)</f>
        <v>6.593551506626519E-5</v>
      </c>
      <c r="E40" s="44"/>
      <c r="F40" s="69"/>
      <c r="G40" s="70"/>
      <c r="H40" s="71">
        <f>C40-F40+G40</f>
        <v>1.7993702204228519E-5</v>
      </c>
      <c r="I40" s="370"/>
      <c r="J40" s="71"/>
      <c r="K40" s="132"/>
      <c r="L40" s="105"/>
      <c r="M40" s="71">
        <f>H40-K40+L40</f>
        <v>1.7993702204228519E-5</v>
      </c>
      <c r="N40" s="370"/>
      <c r="O40" s="71" t="s">
        <v>9</v>
      </c>
      <c r="P40" s="132"/>
      <c r="Q40" s="105"/>
      <c r="R40" s="71">
        <f>M40-P40+Q40</f>
        <v>1.7993702204228519E-5</v>
      </c>
      <c r="S40" s="370"/>
      <c r="T40" s="71" t="s">
        <v>9</v>
      </c>
      <c r="U40" s="132"/>
      <c r="V40" s="105"/>
      <c r="W40" s="71">
        <f>R40-U40+V40</f>
        <v>1.7993702204228519E-5</v>
      </c>
      <c r="X40" s="370"/>
      <c r="Y40" s="71" t="s">
        <v>9</v>
      </c>
      <c r="Z40" s="132"/>
      <c r="AA40" s="105"/>
      <c r="AB40" s="71">
        <f>W40-Z40+AA40</f>
        <v>1.7993702204228519E-5</v>
      </c>
      <c r="AC40" s="370"/>
      <c r="AD40" s="71" t="s">
        <v>9</v>
      </c>
      <c r="AE40" s="132"/>
      <c r="AF40" s="105"/>
      <c r="AG40" s="71">
        <f>AB40-AE40+AF40</f>
        <v>1.7993702204228519E-5</v>
      </c>
      <c r="AH40" s="370"/>
      <c r="AI40" s="71" t="s">
        <v>9</v>
      </c>
      <c r="AJ40" s="132"/>
      <c r="AK40" s="105"/>
      <c r="AL40" s="71">
        <f>AG40-AJ40+AK40</f>
        <v>1.7993702204228519E-5</v>
      </c>
      <c r="AM40" s="370"/>
      <c r="AN40" s="71" t="s">
        <v>9</v>
      </c>
      <c r="AO40" s="132"/>
      <c r="AP40" s="105"/>
      <c r="AQ40" s="71">
        <f>AL40-AO40+AP40</f>
        <v>1.7993702204228519E-5</v>
      </c>
      <c r="AR40" s="370"/>
      <c r="AS40" s="71" t="s">
        <v>9</v>
      </c>
      <c r="AT40" s="132"/>
      <c r="AU40" s="105"/>
      <c r="AV40" s="71">
        <f>AQ40-AT40+AU40</f>
        <v>1.7993702204228519E-5</v>
      </c>
      <c r="AW40" s="370"/>
      <c r="AX40" s="71" t="s">
        <v>9</v>
      </c>
      <c r="AY40" s="132"/>
      <c r="AZ40" s="105"/>
      <c r="BA40" s="71">
        <f>AV40-AY40+AZ40</f>
        <v>1.7993702204228519E-5</v>
      </c>
      <c r="BB40" s="370"/>
      <c r="BC40" s="71" t="s">
        <v>9</v>
      </c>
      <c r="BD40" s="132"/>
      <c r="BE40" s="105"/>
      <c r="BF40" s="71">
        <f>BA40-BD40+BE40</f>
        <v>1.7993702204228519E-5</v>
      </c>
      <c r="BG40" s="370"/>
      <c r="BH40" s="277" t="s">
        <v>9</v>
      </c>
      <c r="BI40" s="132"/>
      <c r="BJ40" s="105"/>
      <c r="BK40" s="277">
        <f>BF40-BI40+BJ40</f>
        <v>1.7993702204228519E-5</v>
      </c>
      <c r="BL40" s="370"/>
      <c r="BM40" s="277" t="s">
        <v>9</v>
      </c>
      <c r="BN40" s="132"/>
      <c r="BO40" s="105"/>
      <c r="BP40" s="277">
        <f>BK40-BN40+BO40</f>
        <v>1.7993702204228519E-5</v>
      </c>
      <c r="BQ40" s="370"/>
    </row>
    <row r="41" spans="1:69" x14ac:dyDescent="0.15">
      <c r="A41" s="42" t="s">
        <v>56</v>
      </c>
      <c r="B41" s="43">
        <f>_xlfn.IFNA(VLOOKUP($A41,批次辅助!$A$4:$DC$41,MATCH($A$5&amp;B$4,批次辅助!$A$1:$DC$1,0),0),0)</f>
        <v>3.0277034869051821E-5</v>
      </c>
      <c r="C41" s="43">
        <f>_xlfn.IFNA(VLOOKUP($A41,批次辅助!$A$4:$DC$41,MATCH($A$5&amp;C$4,批次辅助!$A$1:$DC$1,0),0),0)</f>
        <v>2.249212775528565E-5</v>
      </c>
      <c r="D41" s="43">
        <f>_xlfn.IFNA(VLOOKUP($A41,批次辅助!$A$4:$DC$41,MATCH($A$5&amp;D$4,批次辅助!$A$1:$DC$1,0),0),0)</f>
        <v>0</v>
      </c>
      <c r="E41" s="44"/>
      <c r="F41" s="45"/>
      <c r="G41" s="46"/>
      <c r="H41" s="71">
        <f t="shared" ref="H41:H45" si="39">C41-F41+G41</f>
        <v>2.249212775528565E-5</v>
      </c>
      <c r="I41" s="370"/>
      <c r="J41" s="47" t="s">
        <v>9</v>
      </c>
      <c r="K41" s="128"/>
      <c r="L41" s="102"/>
      <c r="M41" s="50">
        <f t="shared" ref="M41:M44" si="40">H41-K41+L41</f>
        <v>2.249212775528565E-5</v>
      </c>
      <c r="N41" s="370"/>
      <c r="O41" s="47" t="s">
        <v>9</v>
      </c>
      <c r="P41" s="128"/>
      <c r="Q41" s="102"/>
      <c r="R41" s="50">
        <f t="shared" ref="R41:R44" si="41">M41-P41+Q41</f>
        <v>2.249212775528565E-5</v>
      </c>
      <c r="S41" s="370"/>
      <c r="T41" s="47" t="s">
        <v>9</v>
      </c>
      <c r="U41" s="128"/>
      <c r="V41" s="102"/>
      <c r="W41" s="50">
        <f t="shared" ref="W41:W44" si="42">R41-U41+V41</f>
        <v>2.249212775528565E-5</v>
      </c>
      <c r="X41" s="370"/>
      <c r="Y41" s="47" t="s">
        <v>9</v>
      </c>
      <c r="Z41" s="128"/>
      <c r="AA41" s="102"/>
      <c r="AB41" s="50">
        <f t="shared" ref="AB41:AB44" si="43">W41-Z41+AA41</f>
        <v>2.249212775528565E-5</v>
      </c>
      <c r="AC41" s="370"/>
      <c r="AD41" s="47" t="s">
        <v>9</v>
      </c>
      <c r="AE41" s="128"/>
      <c r="AF41" s="102"/>
      <c r="AG41" s="50">
        <f t="shared" ref="AG41:AG44" si="44">AB41-AE41+AF41</f>
        <v>2.249212775528565E-5</v>
      </c>
      <c r="AH41" s="370"/>
      <c r="AI41" s="47" t="s">
        <v>9</v>
      </c>
      <c r="AJ41" s="128"/>
      <c r="AK41" s="102"/>
      <c r="AL41" s="50">
        <f t="shared" ref="AL41:AL44" si="45">AG41-AJ41+AK41</f>
        <v>2.249212775528565E-5</v>
      </c>
      <c r="AM41" s="370"/>
      <c r="AN41" s="47" t="s">
        <v>9</v>
      </c>
      <c r="AO41" s="128"/>
      <c r="AP41" s="102"/>
      <c r="AQ41" s="50">
        <f t="shared" ref="AQ41:AQ44" si="46">AL41-AO41+AP41</f>
        <v>2.249212775528565E-5</v>
      </c>
      <c r="AR41" s="370"/>
      <c r="AS41" s="47" t="s">
        <v>9</v>
      </c>
      <c r="AT41" s="128"/>
      <c r="AU41" s="102"/>
      <c r="AV41" s="50">
        <f t="shared" ref="AV41:AV44" si="47">AQ41-AT41+AU41</f>
        <v>2.249212775528565E-5</v>
      </c>
      <c r="AW41" s="370"/>
      <c r="AX41" s="47" t="s">
        <v>9</v>
      </c>
      <c r="AY41" s="128"/>
      <c r="AZ41" s="102"/>
      <c r="BA41" s="50">
        <f t="shared" ref="BA41:BA44" si="48">AV41-AY41+AZ41</f>
        <v>2.249212775528565E-5</v>
      </c>
      <c r="BB41" s="370"/>
      <c r="BC41" s="47" t="s">
        <v>9</v>
      </c>
      <c r="BD41" s="128"/>
      <c r="BE41" s="102"/>
      <c r="BF41" s="50">
        <f t="shared" ref="BF41:BF44" si="49">BA41-BD41+BE41</f>
        <v>2.249212775528565E-5</v>
      </c>
      <c r="BG41" s="370"/>
      <c r="BH41" s="47" t="s">
        <v>9</v>
      </c>
      <c r="BI41" s="128"/>
      <c r="BJ41" s="102"/>
      <c r="BK41" s="50">
        <f t="shared" ref="BK41:BK44" si="50">BF41-BI41+BJ41</f>
        <v>2.249212775528565E-5</v>
      </c>
      <c r="BL41" s="370"/>
      <c r="BM41" s="47" t="s">
        <v>9</v>
      </c>
      <c r="BN41" s="128"/>
      <c r="BO41" s="102"/>
      <c r="BP41" s="50">
        <f t="shared" ref="BP41:BP44" si="51">BK41-BN41+BO41</f>
        <v>2.249212775528565E-5</v>
      </c>
      <c r="BQ41" s="370"/>
    </row>
    <row r="42" spans="1:69" x14ac:dyDescent="0.15">
      <c r="A42" s="42" t="s">
        <v>57</v>
      </c>
      <c r="B42" s="43">
        <f>_xlfn.IFNA(VLOOKUP($A42,批次辅助!$A$4:$DC$41,MATCH($A$5&amp;B$4,批次辅助!$A$1:$DC$1,0),0),0)</f>
        <v>1.009234495635061E-5</v>
      </c>
      <c r="C42" s="43">
        <f>_xlfn.IFNA(VLOOKUP($A42,批次辅助!$A$4:$DC$41,MATCH($A$5&amp;C$4,批次辅助!$A$1:$DC$1,0),0),0)</f>
        <v>8.9968511021142597E-6</v>
      </c>
      <c r="D42" s="43">
        <f>_xlfn.IFNA(VLOOKUP($A42,批次辅助!$A$4:$DC$41,MATCH($A$5&amp;D$4,批次辅助!$A$1:$DC$1,0),0),0)</f>
        <v>0</v>
      </c>
      <c r="E42" s="44"/>
      <c r="F42" s="45"/>
      <c r="G42" s="46"/>
      <c r="H42" s="71">
        <f t="shared" si="39"/>
        <v>8.9968511021142597E-6</v>
      </c>
      <c r="I42" s="370"/>
      <c r="J42" s="47" t="s">
        <v>9</v>
      </c>
      <c r="K42" s="128"/>
      <c r="L42" s="102"/>
      <c r="M42" s="50">
        <f t="shared" si="40"/>
        <v>8.9968511021142597E-6</v>
      </c>
      <c r="N42" s="370"/>
      <c r="O42" s="47" t="s">
        <v>9</v>
      </c>
      <c r="P42" s="128"/>
      <c r="Q42" s="102"/>
      <c r="R42" s="50">
        <f t="shared" si="41"/>
        <v>8.9968511021142597E-6</v>
      </c>
      <c r="S42" s="370"/>
      <c r="T42" s="47" t="s">
        <v>9</v>
      </c>
      <c r="U42" s="128"/>
      <c r="V42" s="102"/>
      <c r="W42" s="50">
        <f t="shared" si="42"/>
        <v>8.9968511021142597E-6</v>
      </c>
      <c r="X42" s="370"/>
      <c r="Y42" s="47" t="s">
        <v>9</v>
      </c>
      <c r="Z42" s="128"/>
      <c r="AA42" s="102"/>
      <c r="AB42" s="50">
        <f t="shared" si="43"/>
        <v>8.9968511021142597E-6</v>
      </c>
      <c r="AC42" s="370"/>
      <c r="AD42" s="47" t="s">
        <v>9</v>
      </c>
      <c r="AE42" s="128"/>
      <c r="AF42" s="102"/>
      <c r="AG42" s="50">
        <f t="shared" si="44"/>
        <v>8.9968511021142597E-6</v>
      </c>
      <c r="AH42" s="370"/>
      <c r="AI42" s="47" t="s">
        <v>9</v>
      </c>
      <c r="AJ42" s="128"/>
      <c r="AK42" s="102"/>
      <c r="AL42" s="50">
        <f t="shared" si="45"/>
        <v>8.9968511021142597E-6</v>
      </c>
      <c r="AM42" s="370"/>
      <c r="AN42" s="47" t="s">
        <v>9</v>
      </c>
      <c r="AO42" s="128"/>
      <c r="AP42" s="102"/>
      <c r="AQ42" s="50">
        <f t="shared" si="46"/>
        <v>8.9968511021142597E-6</v>
      </c>
      <c r="AR42" s="370"/>
      <c r="AS42" s="47" t="s">
        <v>9</v>
      </c>
      <c r="AT42" s="128"/>
      <c r="AU42" s="102"/>
      <c r="AV42" s="50">
        <f t="shared" si="47"/>
        <v>8.9968511021142597E-6</v>
      </c>
      <c r="AW42" s="370"/>
      <c r="AX42" s="47" t="s">
        <v>9</v>
      </c>
      <c r="AY42" s="128"/>
      <c r="AZ42" s="102"/>
      <c r="BA42" s="50">
        <f t="shared" si="48"/>
        <v>8.9968511021142597E-6</v>
      </c>
      <c r="BB42" s="370"/>
      <c r="BC42" s="47" t="s">
        <v>9</v>
      </c>
      <c r="BD42" s="128"/>
      <c r="BE42" s="102"/>
      <c r="BF42" s="50">
        <f t="shared" si="49"/>
        <v>8.9968511021142597E-6</v>
      </c>
      <c r="BG42" s="370"/>
      <c r="BH42" s="47" t="s">
        <v>9</v>
      </c>
      <c r="BI42" s="128"/>
      <c r="BJ42" s="102"/>
      <c r="BK42" s="50">
        <f t="shared" si="50"/>
        <v>8.9968511021142597E-6</v>
      </c>
      <c r="BL42" s="370"/>
      <c r="BM42" s="47" t="s">
        <v>9</v>
      </c>
      <c r="BN42" s="128"/>
      <c r="BO42" s="102"/>
      <c r="BP42" s="50">
        <f t="shared" si="51"/>
        <v>8.9968511021142597E-6</v>
      </c>
      <c r="BQ42" s="370"/>
    </row>
    <row r="43" spans="1:69" x14ac:dyDescent="0.15">
      <c r="A43" s="42" t="s">
        <v>58</v>
      </c>
      <c r="B43" s="43">
        <f>_xlfn.IFNA(VLOOKUP($A43,批次辅助!$A$4:$DC$41,MATCH($A$5&amp;B$4,批次辅助!$A$1:$DC$1,0),0),0)</f>
        <v>4.2387848816672556E-4</v>
      </c>
      <c r="C43" s="43">
        <f>_xlfn.IFNA(VLOOKUP($A43,批次辅助!$A$4:$DC$41,MATCH($A$5&amp;C$4,批次辅助!$A$1:$DC$1,0),0),0)</f>
        <v>3.9586144849302745E-4</v>
      </c>
      <c r="D43" s="43">
        <f>_xlfn.IFNA(VLOOKUP($A43,批次辅助!$A$4:$DC$41,MATCH($A$5&amp;D$4,批次辅助!$A$1:$DC$1,0),0),0)</f>
        <v>2.8572056528714917E-4</v>
      </c>
      <c r="E43" s="44"/>
      <c r="F43" s="45"/>
      <c r="G43" s="46"/>
      <c r="H43" s="71">
        <f t="shared" si="39"/>
        <v>3.9586144849302745E-4</v>
      </c>
      <c r="I43" s="370"/>
      <c r="J43" s="44"/>
      <c r="K43" s="128"/>
      <c r="L43" s="102"/>
      <c r="M43" s="50">
        <f t="shared" si="40"/>
        <v>3.9586144849302745E-4</v>
      </c>
      <c r="N43" s="370"/>
      <c r="O43" s="44"/>
      <c r="P43" s="128"/>
      <c r="Q43" s="102"/>
      <c r="R43" s="50">
        <f t="shared" si="41"/>
        <v>3.9586144849302745E-4</v>
      </c>
      <c r="S43" s="370"/>
      <c r="T43" s="44"/>
      <c r="U43" s="128"/>
      <c r="V43" s="102"/>
      <c r="W43" s="50">
        <f t="shared" si="42"/>
        <v>3.9586144849302745E-4</v>
      </c>
      <c r="X43" s="370"/>
      <c r="Y43" s="44"/>
      <c r="Z43" s="128"/>
      <c r="AA43" s="102"/>
      <c r="AB43" s="50">
        <f t="shared" si="43"/>
        <v>3.9586144849302745E-4</v>
      </c>
      <c r="AC43" s="370"/>
      <c r="AD43" s="44"/>
      <c r="AE43" s="128"/>
      <c r="AF43" s="102"/>
      <c r="AG43" s="50">
        <f t="shared" si="44"/>
        <v>3.9586144849302745E-4</v>
      </c>
      <c r="AH43" s="370"/>
      <c r="AI43" s="44"/>
      <c r="AJ43" s="128"/>
      <c r="AK43" s="102"/>
      <c r="AL43" s="50">
        <f t="shared" si="45"/>
        <v>3.9586144849302745E-4</v>
      </c>
      <c r="AM43" s="370"/>
      <c r="AN43" s="44"/>
      <c r="AO43" s="128"/>
      <c r="AP43" s="102"/>
      <c r="AQ43" s="50">
        <f t="shared" si="46"/>
        <v>3.9586144849302745E-4</v>
      </c>
      <c r="AR43" s="370"/>
      <c r="AS43" s="44"/>
      <c r="AT43" s="128"/>
      <c r="AU43" s="102"/>
      <c r="AV43" s="50">
        <f t="shared" si="47"/>
        <v>3.9586144849302745E-4</v>
      </c>
      <c r="AW43" s="370"/>
      <c r="AX43" s="44"/>
      <c r="AY43" s="128"/>
      <c r="AZ43" s="102"/>
      <c r="BA43" s="50">
        <f t="shared" si="48"/>
        <v>3.9586144849302745E-4</v>
      </c>
      <c r="BB43" s="370"/>
      <c r="BC43" s="44"/>
      <c r="BD43" s="128"/>
      <c r="BE43" s="102"/>
      <c r="BF43" s="50">
        <f t="shared" si="49"/>
        <v>3.9586144849302745E-4</v>
      </c>
      <c r="BG43" s="370"/>
      <c r="BH43" s="279"/>
      <c r="BI43" s="128"/>
      <c r="BJ43" s="102"/>
      <c r="BK43" s="50">
        <f t="shared" si="50"/>
        <v>3.9586144849302745E-4</v>
      </c>
      <c r="BL43" s="370"/>
      <c r="BM43" s="279"/>
      <c r="BN43" s="128"/>
      <c r="BO43" s="102"/>
      <c r="BP43" s="50">
        <f t="shared" si="51"/>
        <v>3.9586144849302745E-4</v>
      </c>
      <c r="BQ43" s="370"/>
    </row>
    <row r="44" spans="1:69" x14ac:dyDescent="0.15">
      <c r="A44" s="72" t="s">
        <v>39</v>
      </c>
      <c r="B44" s="61">
        <f>_xlfn.IFNA(VLOOKUP($A44,批次辅助!$A$4:$DC$41,MATCH($A$5&amp;B$4,批次辅助!$A$1:$DC$1,0),0),0)</f>
        <v>0</v>
      </c>
      <c r="C44" s="61">
        <f>_xlfn.IFNA(VLOOKUP($A44,批次辅助!$A$4:$DC$41,MATCH($A$5&amp;C$4,批次辅助!$A$1:$DC$1,0),0),0)</f>
        <v>0</v>
      </c>
      <c r="D44" s="61">
        <f>_xlfn.IFNA(VLOOKUP($A44,批次辅助!$A$4:$DC$41,MATCH($A$5&amp;D$4,批次辅助!$A$1:$DC$1,0),0),0)</f>
        <v>0</v>
      </c>
      <c r="E44" s="73"/>
      <c r="F44" s="74"/>
      <c r="G44" s="75"/>
      <c r="H44" s="62">
        <f t="shared" si="39"/>
        <v>0</v>
      </c>
      <c r="I44" s="62"/>
      <c r="J44" s="73"/>
      <c r="K44" s="135"/>
      <c r="L44" s="143"/>
      <c r="M44" s="62">
        <f t="shared" si="40"/>
        <v>0</v>
      </c>
      <c r="N44" s="62"/>
      <c r="O44" s="73"/>
      <c r="P44" s="135"/>
      <c r="Q44" s="143"/>
      <c r="R44" s="62">
        <f t="shared" si="41"/>
        <v>0</v>
      </c>
      <c r="S44" s="62"/>
      <c r="T44" s="73"/>
      <c r="U44" s="135"/>
      <c r="V44" s="143"/>
      <c r="W44" s="62">
        <f t="shared" si="42"/>
        <v>0</v>
      </c>
      <c r="X44" s="62"/>
      <c r="Y44" s="73"/>
      <c r="Z44" s="135"/>
      <c r="AA44" s="143"/>
      <c r="AB44" s="62">
        <f t="shared" si="43"/>
        <v>0</v>
      </c>
      <c r="AC44" s="62"/>
      <c r="AD44" s="73"/>
      <c r="AE44" s="135"/>
      <c r="AF44" s="143"/>
      <c r="AG44" s="62">
        <f t="shared" si="44"/>
        <v>0</v>
      </c>
      <c r="AH44" s="62"/>
      <c r="AI44" s="73"/>
      <c r="AJ44" s="135"/>
      <c r="AK44" s="143"/>
      <c r="AL44" s="62">
        <f t="shared" si="45"/>
        <v>0</v>
      </c>
      <c r="AM44" s="62"/>
      <c r="AN44" s="73"/>
      <c r="AO44" s="135"/>
      <c r="AP44" s="143"/>
      <c r="AQ44" s="62">
        <f t="shared" si="46"/>
        <v>0</v>
      </c>
      <c r="AR44" s="62"/>
      <c r="AS44" s="73"/>
      <c r="AT44" s="135"/>
      <c r="AU44" s="143"/>
      <c r="AV44" s="62">
        <f t="shared" si="47"/>
        <v>0</v>
      </c>
      <c r="AW44" s="62"/>
      <c r="AX44" s="73"/>
      <c r="AY44" s="135"/>
      <c r="AZ44" s="143"/>
      <c r="BA44" s="62">
        <f t="shared" si="48"/>
        <v>0</v>
      </c>
      <c r="BB44" s="62"/>
      <c r="BC44" s="73"/>
      <c r="BD44" s="135"/>
      <c r="BE44" s="143"/>
      <c r="BF44" s="62">
        <f t="shared" si="49"/>
        <v>0</v>
      </c>
      <c r="BG44" s="62"/>
      <c r="BH44" s="73"/>
      <c r="BI44" s="135"/>
      <c r="BJ44" s="143"/>
      <c r="BK44" s="62">
        <f t="shared" si="50"/>
        <v>0</v>
      </c>
      <c r="BL44" s="62"/>
      <c r="BM44" s="73"/>
      <c r="BN44" s="135"/>
      <c r="BO44" s="143"/>
      <c r="BP44" s="62">
        <f t="shared" si="51"/>
        <v>0</v>
      </c>
      <c r="BQ44" s="62"/>
    </row>
    <row r="45" spans="1:69" x14ac:dyDescent="0.15">
      <c r="A45" s="76" t="s">
        <v>28</v>
      </c>
      <c r="B45" s="76"/>
      <c r="C45" s="76"/>
      <c r="D45" s="76"/>
      <c r="E45" s="73"/>
      <c r="F45" s="78"/>
      <c r="G45" s="79"/>
      <c r="H45" s="62">
        <f t="shared" si="39"/>
        <v>0</v>
      </c>
      <c r="I45" s="62"/>
      <c r="J45" s="77"/>
      <c r="K45" s="80"/>
      <c r="L45" s="144"/>
      <c r="M45" s="62"/>
      <c r="N45" s="62"/>
      <c r="O45" s="77"/>
      <c r="P45" s="80"/>
      <c r="Q45" s="144"/>
      <c r="R45" s="62"/>
      <c r="S45" s="62"/>
      <c r="T45" s="77"/>
      <c r="U45" s="80"/>
      <c r="V45" s="144"/>
      <c r="W45" s="62"/>
      <c r="X45" s="62"/>
      <c r="Y45" s="77"/>
      <c r="Z45" s="80"/>
      <c r="AA45" s="144"/>
      <c r="AB45" s="62"/>
      <c r="AC45" s="62"/>
      <c r="AD45" s="77"/>
      <c r="AE45" s="80"/>
      <c r="AF45" s="144"/>
      <c r="AG45" s="62"/>
      <c r="AH45" s="62"/>
      <c r="AI45" s="77"/>
      <c r="AJ45" s="80"/>
      <c r="AK45" s="144"/>
      <c r="AL45" s="62"/>
      <c r="AM45" s="62"/>
      <c r="AN45" s="77"/>
      <c r="AO45" s="80"/>
      <c r="AP45" s="144"/>
      <c r="AQ45" s="62"/>
      <c r="AR45" s="62"/>
      <c r="AS45" s="77"/>
      <c r="AT45" s="80"/>
      <c r="AU45" s="144"/>
      <c r="AV45" s="62"/>
      <c r="AW45" s="62"/>
      <c r="AX45" s="77"/>
      <c r="AY45" s="80"/>
      <c r="AZ45" s="144"/>
      <c r="BA45" s="62"/>
      <c r="BB45" s="62"/>
      <c r="BC45" s="77"/>
      <c r="BD45" s="80"/>
      <c r="BE45" s="144"/>
      <c r="BF45" s="62"/>
      <c r="BG45" s="62"/>
      <c r="BH45" s="77"/>
      <c r="BI45" s="80"/>
      <c r="BJ45" s="144"/>
      <c r="BK45" s="62"/>
      <c r="BL45" s="62"/>
      <c r="BM45" s="77"/>
      <c r="BN45" s="80"/>
      <c r="BO45" s="144"/>
      <c r="BP45" s="62"/>
      <c r="BQ45" s="62"/>
    </row>
    <row r="46" spans="1:69" x14ac:dyDescent="0.15">
      <c r="A46" s="81" t="s">
        <v>476</v>
      </c>
      <c r="B46" s="81"/>
      <c r="C46" s="81"/>
      <c r="D46" s="81"/>
      <c r="E46" s="81"/>
      <c r="F46" s="82">
        <f>SUM(F13:F45)</f>
        <v>2.5899460188933875E-2</v>
      </c>
      <c r="G46" s="83">
        <f>SUM(G13:G45)</f>
        <v>0.01</v>
      </c>
      <c r="H46" s="81"/>
      <c r="I46" s="81"/>
      <c r="J46" s="81"/>
      <c r="K46" s="84">
        <f>SUM(K13:K45)</f>
        <v>0.02</v>
      </c>
      <c r="L46" s="145">
        <f>SUM(L13:L45)</f>
        <v>0</v>
      </c>
      <c r="M46" s="81"/>
      <c r="N46" s="81"/>
      <c r="O46" s="81"/>
      <c r="P46" s="84">
        <f>SUM(P13:P45)</f>
        <v>0</v>
      </c>
      <c r="Q46" s="145">
        <f>SUM(Q13:Q45)</f>
        <v>0</v>
      </c>
      <c r="R46" s="81"/>
      <c r="S46" s="81"/>
      <c r="T46" s="81"/>
      <c r="U46" s="84">
        <f>SUM(U13:U45)</f>
        <v>0</v>
      </c>
      <c r="V46" s="145">
        <f>SUM(V13:V45)</f>
        <v>0</v>
      </c>
      <c r="W46" s="81"/>
      <c r="X46" s="81"/>
      <c r="Y46" s="81"/>
      <c r="Z46" s="84">
        <f>SUM(Z13:Z45)</f>
        <v>0</v>
      </c>
      <c r="AA46" s="145">
        <f>SUM(AA13:AA45)</f>
        <v>0</v>
      </c>
      <c r="AB46" s="81"/>
      <c r="AC46" s="81"/>
      <c r="AD46" s="81"/>
      <c r="AE46" s="84">
        <f>SUM(AE13:AE45)</f>
        <v>0</v>
      </c>
      <c r="AF46" s="145">
        <f>SUM(AF13:AF45)</f>
        <v>0</v>
      </c>
      <c r="AG46" s="81"/>
      <c r="AH46" s="81"/>
      <c r="AI46" s="81"/>
      <c r="AJ46" s="84">
        <f>SUM(AJ13:AJ45)</f>
        <v>0</v>
      </c>
      <c r="AK46" s="145">
        <f>SUM(AK13:AK45)</f>
        <v>0</v>
      </c>
      <c r="AL46" s="81"/>
      <c r="AM46" s="81"/>
      <c r="AN46" s="81"/>
      <c r="AO46" s="84">
        <f>SUM(AO13:AO45)</f>
        <v>0</v>
      </c>
      <c r="AP46" s="145">
        <f>SUM(AP13:AP45)</f>
        <v>0</v>
      </c>
      <c r="AQ46" s="81"/>
      <c r="AR46" s="81"/>
      <c r="AS46" s="81"/>
      <c r="AT46" s="84">
        <f>SUM(AT13:AT45)</f>
        <v>0</v>
      </c>
      <c r="AU46" s="145">
        <f>SUM(AU13:AU45)</f>
        <v>0</v>
      </c>
      <c r="AV46" s="81"/>
      <c r="AW46" s="81"/>
      <c r="AX46" s="81"/>
      <c r="AY46" s="84">
        <f>SUM(AY13:AY45)</f>
        <v>0</v>
      </c>
      <c r="AZ46" s="145">
        <f>SUM(AZ13:AZ45)</f>
        <v>0</v>
      </c>
      <c r="BA46" s="81"/>
      <c r="BB46" s="81"/>
      <c r="BC46" s="81"/>
      <c r="BD46" s="84">
        <f>SUM(BD13:BD45)</f>
        <v>0</v>
      </c>
      <c r="BE46" s="145">
        <f>SUM(BE13:BE45)</f>
        <v>0</v>
      </c>
      <c r="BF46" s="81"/>
      <c r="BG46" s="81"/>
      <c r="BH46" s="81"/>
      <c r="BI46" s="84">
        <f>SUM(BI13:BI45)</f>
        <v>0</v>
      </c>
      <c r="BJ46" s="145">
        <f>SUM(BJ13:BJ45)</f>
        <v>0</v>
      </c>
      <c r="BK46" s="81"/>
      <c r="BL46" s="81"/>
      <c r="BM46" s="81"/>
      <c r="BN46" s="84">
        <f>SUM(BN13:BN45)</f>
        <v>0</v>
      </c>
      <c r="BO46" s="145">
        <f>SUM(BO13:BO45)</f>
        <v>0</v>
      </c>
      <c r="BP46" s="81"/>
      <c r="BQ46" s="81"/>
    </row>
    <row r="48" spans="1:69" x14ac:dyDescent="0.15">
      <c r="A48" s="572" t="s">
        <v>481</v>
      </c>
      <c r="B48" s="572"/>
      <c r="C48" s="572"/>
      <c r="D48" s="572"/>
      <c r="E48" s="572"/>
      <c r="F48" s="572"/>
      <c r="G48" s="572"/>
      <c r="H48" s="572"/>
      <c r="I48" s="572"/>
      <c r="J48" s="572"/>
      <c r="K48" s="572"/>
    </row>
    <row r="49" spans="1:30" ht="49.5" x14ac:dyDescent="0.15">
      <c r="A49" s="573" t="s">
        <v>592</v>
      </c>
      <c r="B49" s="574"/>
      <c r="C49" s="574"/>
      <c r="D49" s="574"/>
      <c r="E49" s="574"/>
      <c r="F49" s="574"/>
      <c r="G49" s="574"/>
      <c r="H49" s="574"/>
      <c r="I49" s="574"/>
      <c r="J49" s="574"/>
      <c r="K49" s="574"/>
      <c r="L49" s="574"/>
      <c r="M49" s="574"/>
      <c r="N49" s="574"/>
      <c r="O49" s="575"/>
      <c r="P49" s="576" t="s">
        <v>590</v>
      </c>
      <c r="Q49" s="577"/>
      <c r="R49" s="577"/>
      <c r="S49" s="577"/>
      <c r="T49" s="577"/>
      <c r="U49" s="577"/>
      <c r="W49" s="578" t="s">
        <v>595</v>
      </c>
      <c r="X49" s="579"/>
      <c r="Y49" s="369" t="s">
        <v>596</v>
      </c>
      <c r="Z49" s="192" t="s">
        <v>596</v>
      </c>
      <c r="AC49" s="193"/>
      <c r="AD49" s="193"/>
    </row>
    <row r="50" spans="1:30" x14ac:dyDescent="0.15">
      <c r="A50" s="189" t="s">
        <v>469</v>
      </c>
      <c r="B50" s="190" t="str">
        <f>E3</f>
        <v>M02</v>
      </c>
      <c r="C50" s="190" t="str">
        <f>J3</f>
        <v>M03</v>
      </c>
      <c r="D50" s="189" t="str">
        <f>O3</f>
        <v/>
      </c>
      <c r="E50" s="189" t="str">
        <f>T3</f>
        <v/>
      </c>
      <c r="F50" s="189" t="str">
        <f>Y3</f>
        <v/>
      </c>
      <c r="G50" s="198" t="str">
        <f>AD3</f>
        <v/>
      </c>
      <c r="H50" s="198" t="str">
        <f>AI3</f>
        <v/>
      </c>
      <c r="I50" s="198" t="str">
        <f>AN3</f>
        <v/>
      </c>
      <c r="J50" s="198" t="str">
        <f>AS3</f>
        <v/>
      </c>
      <c r="K50" s="198" t="str">
        <f>AX3</f>
        <v/>
      </c>
      <c r="L50" s="198" t="str">
        <f>BC3</f>
        <v/>
      </c>
      <c r="M50" s="198" t="str">
        <f>BH3</f>
        <v/>
      </c>
      <c r="N50" s="198" t="str">
        <f>BM3</f>
        <v/>
      </c>
      <c r="O50" s="363" t="str">
        <f>P50</f>
        <v>M03</v>
      </c>
      <c r="P50" s="209" t="s">
        <v>1411</v>
      </c>
      <c r="Q50" s="209" t="s">
        <v>880</v>
      </c>
      <c r="R50" s="209" t="s">
        <v>910</v>
      </c>
      <c r="S50" s="209" t="s">
        <v>912</v>
      </c>
      <c r="T50" s="209" t="s">
        <v>1414</v>
      </c>
      <c r="U50" s="209"/>
      <c r="V50" s="87"/>
      <c r="W50" s="191" t="s">
        <v>450</v>
      </c>
      <c r="X50" s="196"/>
      <c r="Y50" s="4"/>
      <c r="Z50" s="4"/>
      <c r="AC50" s="194"/>
      <c r="AD50" s="194"/>
    </row>
    <row r="51" spans="1:30" x14ac:dyDescent="0.15">
      <c r="A51" s="31" t="s">
        <v>40</v>
      </c>
      <c r="B51" s="85" t="str">
        <f>E4</f>
        <v>02/16蒸镀批次</v>
      </c>
      <c r="C51" s="85" t="str">
        <f>J4</f>
        <v>03/09蒸镀批次</v>
      </c>
      <c r="D51" s="4" t="str">
        <f>O4</f>
        <v/>
      </c>
      <c r="E51" s="4" t="str">
        <f>T4</f>
        <v/>
      </c>
      <c r="F51" s="4" t="str">
        <f>Y4</f>
        <v/>
      </c>
      <c r="G51" s="199" t="str">
        <f>AD4</f>
        <v/>
      </c>
      <c r="H51" s="198" t="str">
        <f t="shared" ref="H51" si="52">AI4</f>
        <v/>
      </c>
      <c r="I51" s="198" t="str">
        <f>AN4</f>
        <v/>
      </c>
      <c r="J51" s="198" t="str">
        <f>AS4</f>
        <v/>
      </c>
      <c r="K51" s="198" t="str">
        <f>AX4</f>
        <v/>
      </c>
      <c r="L51" s="235" t="str">
        <f>BC4</f>
        <v/>
      </c>
      <c r="M51" s="235" t="str">
        <f t="shared" ref="M51" si="53">BH4</f>
        <v/>
      </c>
      <c r="N51" s="235" t="str">
        <f t="shared" ref="N51" si="54">BM4</f>
        <v/>
      </c>
      <c r="O51" s="364" t="str">
        <f>X51</f>
        <v>2/16批</v>
      </c>
      <c r="P51" s="210"/>
      <c r="Q51" s="85"/>
      <c r="R51" s="85"/>
      <c r="S51" s="85"/>
      <c r="T51" s="85"/>
      <c r="U51" s="85"/>
      <c r="W51" s="4" t="s">
        <v>451</v>
      </c>
      <c r="X51" s="196" t="s">
        <v>1490</v>
      </c>
      <c r="Y51" s="4" t="str">
        <f>X51</f>
        <v>2/16批</v>
      </c>
      <c r="Z51" s="4" t="str">
        <f>X51</f>
        <v>2/16批</v>
      </c>
      <c r="AC51" s="194"/>
      <c r="AD51" s="194"/>
    </row>
    <row r="52" spans="1:30" x14ac:dyDescent="0.15">
      <c r="A52" s="4" t="s">
        <v>470</v>
      </c>
      <c r="B52" s="4">
        <f>E6</f>
        <v>720</v>
      </c>
      <c r="C52" s="4">
        <f>J6</f>
        <v>1140</v>
      </c>
      <c r="D52" s="4">
        <f>O6</f>
        <v>0</v>
      </c>
      <c r="E52" s="4">
        <f>T6</f>
        <v>0</v>
      </c>
      <c r="F52" s="4">
        <f>Y6</f>
        <v>0</v>
      </c>
      <c r="G52" s="199">
        <f>AD6</f>
        <v>0</v>
      </c>
      <c r="H52" s="198">
        <f>AI6</f>
        <v>0</v>
      </c>
      <c r="I52" s="199">
        <f>AN6</f>
        <v>0</v>
      </c>
      <c r="J52" s="199">
        <f>AS6</f>
        <v>0</v>
      </c>
      <c r="K52" s="199">
        <f t="shared" ref="K52:L54" si="55">AX6</f>
        <v>0</v>
      </c>
      <c r="L52" s="199">
        <f t="shared" si="55"/>
        <v>0</v>
      </c>
      <c r="M52" s="451">
        <f>BH6</f>
        <v>0</v>
      </c>
      <c r="N52" s="451">
        <f>BM6</f>
        <v>0</v>
      </c>
      <c r="O52" s="364">
        <f>_xlfn.IFNA(VLOOKUP(A52,$W$52:$Y$86,2,0),"0%")/A2</f>
        <v>513.1894736842105</v>
      </c>
      <c r="P52" s="209">
        <f t="shared" ref="P52:R53" si="56">SUMIF($B$50:$O$50,P$50,$B52:$O52)</f>
        <v>1653.1894736842105</v>
      </c>
      <c r="Q52" s="86">
        <f t="shared" si="56"/>
        <v>0</v>
      </c>
      <c r="R52" s="86">
        <f t="shared" si="56"/>
        <v>0</v>
      </c>
      <c r="S52" s="86">
        <f t="shared" ref="S52:T53" si="57">SUMIF($B$50:$O$50,S$50,$B52:$O52)</f>
        <v>0</v>
      </c>
      <c r="T52" s="86">
        <f t="shared" si="57"/>
        <v>0</v>
      </c>
      <c r="U52" s="86"/>
      <c r="W52" s="4" t="s">
        <v>470</v>
      </c>
      <c r="X52" s="4">
        <f>Z52-Y52</f>
        <v>48753</v>
      </c>
      <c r="Y52" s="338">
        <v>19647</v>
      </c>
      <c r="Z52" s="338">
        <v>68400</v>
      </c>
      <c r="AC52" s="194"/>
      <c r="AD52" s="194"/>
    </row>
    <row r="53" spans="1:30" x14ac:dyDescent="0.15">
      <c r="A53" s="4" t="s">
        <v>472</v>
      </c>
      <c r="B53" s="4">
        <f>E7</f>
        <v>720</v>
      </c>
      <c r="C53" s="4">
        <f>J7</f>
        <v>1140</v>
      </c>
      <c r="D53" s="4">
        <f>O7</f>
        <v>0</v>
      </c>
      <c r="E53" s="4">
        <f>T7</f>
        <v>0</v>
      </c>
      <c r="F53" s="4">
        <f>Y7</f>
        <v>0</v>
      </c>
      <c r="G53" s="199">
        <f>AD7</f>
        <v>0</v>
      </c>
      <c r="H53" s="198">
        <f t="shared" ref="H53:H54" si="58">AI7</f>
        <v>0</v>
      </c>
      <c r="I53" s="199">
        <f>AN7</f>
        <v>0</v>
      </c>
      <c r="J53" s="199">
        <f>AS7</f>
        <v>0</v>
      </c>
      <c r="K53" s="199">
        <f t="shared" si="55"/>
        <v>0</v>
      </c>
      <c r="L53" s="199">
        <f t="shared" si="55"/>
        <v>0</v>
      </c>
      <c r="M53" s="451">
        <f t="shared" ref="M53:M54" si="59">BH7</f>
        <v>0</v>
      </c>
      <c r="N53" s="451">
        <f t="shared" ref="N53:N54" si="60">BM7</f>
        <v>0</v>
      </c>
      <c r="O53" s="364">
        <f>O52</f>
        <v>513.1894736842105</v>
      </c>
      <c r="P53" s="209">
        <f t="shared" si="56"/>
        <v>1653.1894736842105</v>
      </c>
      <c r="Q53" s="86">
        <f t="shared" si="56"/>
        <v>0</v>
      </c>
      <c r="R53" s="86">
        <f t="shared" si="56"/>
        <v>0</v>
      </c>
      <c r="S53" s="86">
        <f t="shared" si="57"/>
        <v>0</v>
      </c>
      <c r="T53" s="86">
        <f t="shared" si="57"/>
        <v>0</v>
      </c>
      <c r="U53" s="86"/>
      <c r="W53" s="4" t="s">
        <v>472</v>
      </c>
      <c r="X53" s="4">
        <f>X52</f>
        <v>48753</v>
      </c>
      <c r="Y53" s="4"/>
      <c r="Z53" s="4"/>
      <c r="AC53" s="194"/>
    </row>
    <row r="54" spans="1:30" x14ac:dyDescent="0.15">
      <c r="A54" s="4" t="s">
        <v>454</v>
      </c>
      <c r="B54" s="9">
        <f>E8</f>
        <v>1</v>
      </c>
      <c r="C54" s="9">
        <f>J8</f>
        <v>1</v>
      </c>
      <c r="D54" s="9">
        <f>O8</f>
        <v>0</v>
      </c>
      <c r="E54" s="9">
        <f>T8</f>
        <v>0</v>
      </c>
      <c r="F54" s="9">
        <f>Y8</f>
        <v>0</v>
      </c>
      <c r="G54" s="200">
        <f>AD8</f>
        <v>0</v>
      </c>
      <c r="H54" s="234">
        <f t="shared" si="58"/>
        <v>0</v>
      </c>
      <c r="I54" s="200">
        <f>AN8</f>
        <v>0</v>
      </c>
      <c r="J54" s="200">
        <f>AS8</f>
        <v>0</v>
      </c>
      <c r="K54" s="200">
        <f t="shared" si="55"/>
        <v>0</v>
      </c>
      <c r="L54" s="200">
        <f t="shared" si="55"/>
        <v>0</v>
      </c>
      <c r="M54" s="200">
        <f t="shared" si="59"/>
        <v>0</v>
      </c>
      <c r="N54" s="200">
        <f t="shared" si="60"/>
        <v>0</v>
      </c>
      <c r="O54" s="366" t="str">
        <f>_xlfn.IFNA(VLOOKUP(A54,$W$52:$Y$86,2,0),"0%")</f>
        <v>0%</v>
      </c>
      <c r="P54" s="211">
        <f>IFERROR(P53/P52,0)</f>
        <v>1</v>
      </c>
      <c r="Q54" s="88">
        <f>IFERROR(Q53/Q52,0)</f>
        <v>0</v>
      </c>
      <c r="R54" s="88">
        <f t="shared" ref="R54" si="61">IFERROR(R53/R52,0)</f>
        <v>0</v>
      </c>
      <c r="S54" s="88">
        <f t="shared" ref="S54:T54" si="62">IFERROR(S53/S52,0)</f>
        <v>0</v>
      </c>
      <c r="T54" s="88">
        <f t="shared" si="62"/>
        <v>0</v>
      </c>
      <c r="U54" s="88"/>
      <c r="W54" s="4" t="s">
        <v>59</v>
      </c>
      <c r="X54" s="9">
        <f>IF(Y54=0%,0%,(Z54*Z52-Y52*Y54)/X52)</f>
        <v>0.92024254463236166</v>
      </c>
      <c r="Y54" s="9">
        <v>0.96859571435842617</v>
      </c>
      <c r="Z54" s="9">
        <f>B55</f>
        <v>0.93413135641025624</v>
      </c>
      <c r="AC54" s="359"/>
    </row>
    <row r="55" spans="1:30" ht="21" x14ac:dyDescent="0.15">
      <c r="A55" s="197" t="s">
        <v>59</v>
      </c>
      <c r="B55" s="215">
        <f t="shared" ref="B55:B91" si="63">H9</f>
        <v>0.93413135641025624</v>
      </c>
      <c r="C55" s="215">
        <f t="shared" ref="C55:C91" si="64">M9</f>
        <v>0.95411935641025636</v>
      </c>
      <c r="D55" s="215">
        <f t="shared" ref="D55:D91" si="65">R9</f>
        <v>0.95411935641025636</v>
      </c>
      <c r="E55" s="215">
        <f t="shared" ref="E55:E91" si="66">W9</f>
        <v>0.95411935641025636</v>
      </c>
      <c r="F55" s="215">
        <f t="shared" ref="F55:F91" si="67">AB9</f>
        <v>0.95411935641025636</v>
      </c>
      <c r="G55" s="216">
        <f t="shared" ref="G55:G91" si="68">AG9</f>
        <v>0.95411935641025636</v>
      </c>
      <c r="H55" s="216">
        <f>AL9</f>
        <v>0.95411935641025636</v>
      </c>
      <c r="I55" s="216">
        <f t="shared" ref="I55:I93" si="69">AQ9</f>
        <v>0.95411935641025636</v>
      </c>
      <c r="J55" s="216">
        <f t="shared" ref="J55:J93" si="70">AV9</f>
        <v>0.95411935641025636</v>
      </c>
      <c r="K55" s="216">
        <f t="shared" ref="K55:K93" si="71">BA9</f>
        <v>0.95411935641025636</v>
      </c>
      <c r="L55" s="216">
        <f t="shared" ref="L55:L93" si="72">BF9</f>
        <v>0.95411935641025636</v>
      </c>
      <c r="M55" s="216">
        <f>BK9</f>
        <v>0.95411935641025636</v>
      </c>
      <c r="N55" s="216">
        <f>BP9</f>
        <v>0.95411935641025636</v>
      </c>
      <c r="O55" s="366">
        <f>_xlfn.IFNA(VLOOKUP(A55,$W$52:$Y$86,2,0),"0%")</f>
        <v>0.92024254463236166</v>
      </c>
      <c r="P55" s="212">
        <f t="shared" ref="P55:R86" si="73">IF(P$53=0,0%,SUMPRODUCT(($B$50:$O$50=P$50)*$B$53:$O$53*$B55:$O55)/P$53)</f>
        <v>0.943603185406788</v>
      </c>
      <c r="Q55" s="96">
        <f t="shared" si="73"/>
        <v>0</v>
      </c>
      <c r="R55" s="96">
        <f t="shared" si="73"/>
        <v>0</v>
      </c>
      <c r="S55" s="96">
        <f t="shared" ref="S55:T70" si="74">IF(S$53=0,0%,SUMPRODUCT(($B$50:$O$50=S$50)*$B$53:$O$53*$B55:$O55)/S$53)</f>
        <v>0</v>
      </c>
      <c r="T55" s="96">
        <f>IF(T$53=0,0%,SUMPRODUCT(($B$50:$O$50=T$50)*$B$53:$O$53*$B55:$O55)/T$53)</f>
        <v>0</v>
      </c>
      <c r="U55" s="96"/>
      <c r="W55" s="89"/>
      <c r="X55" s="89"/>
      <c r="AA55" s="154"/>
    </row>
    <row r="56" spans="1:30" ht="21" x14ac:dyDescent="0.15">
      <c r="A56" s="4" t="s">
        <v>33</v>
      </c>
      <c r="B56" s="8">
        <f t="shared" si="63"/>
        <v>0.93413135641025624</v>
      </c>
      <c r="C56" s="8">
        <f t="shared" si="64"/>
        <v>0.95411935641025636</v>
      </c>
      <c r="D56" s="8">
        <f t="shared" si="65"/>
        <v>0.95411935641025636</v>
      </c>
      <c r="E56" s="8">
        <f t="shared" si="66"/>
        <v>0.95411935641025636</v>
      </c>
      <c r="F56" s="8">
        <f t="shared" si="67"/>
        <v>0.95411935641025636</v>
      </c>
      <c r="G56" s="201">
        <f t="shared" si="68"/>
        <v>0.95411935641025636</v>
      </c>
      <c r="H56" s="201">
        <f t="shared" ref="H56:H93" si="75">AL10</f>
        <v>0.95411935641025636</v>
      </c>
      <c r="I56" s="201">
        <f t="shared" si="69"/>
        <v>0.95411935641025636</v>
      </c>
      <c r="J56" s="201">
        <f t="shared" si="70"/>
        <v>0.95411935641025636</v>
      </c>
      <c r="K56" s="201">
        <f t="shared" si="71"/>
        <v>0.95411935641025636</v>
      </c>
      <c r="L56" s="201">
        <f t="shared" si="72"/>
        <v>0.95411935641025636</v>
      </c>
      <c r="M56" s="201">
        <f>BK10</f>
        <v>0.95411935641025636</v>
      </c>
      <c r="N56" s="201">
        <f>BP10</f>
        <v>0.95411935641025636</v>
      </c>
      <c r="O56" s="366">
        <f>O55</f>
        <v>0.92024254463236166</v>
      </c>
      <c r="P56" s="212">
        <f t="shared" si="73"/>
        <v>0.943603185406788</v>
      </c>
      <c r="Q56" s="96">
        <f t="shared" si="73"/>
        <v>0</v>
      </c>
      <c r="R56" s="96">
        <f t="shared" si="73"/>
        <v>0</v>
      </c>
      <c r="S56" s="96">
        <f t="shared" si="74"/>
        <v>0</v>
      </c>
      <c r="T56" s="96">
        <f t="shared" si="74"/>
        <v>0</v>
      </c>
      <c r="U56" s="96"/>
      <c r="AA56" s="154"/>
    </row>
    <row r="57" spans="1:30" x14ac:dyDescent="0.15">
      <c r="A57" s="39" t="s">
        <v>32</v>
      </c>
      <c r="B57" s="90">
        <f t="shared" si="63"/>
        <v>0.94238236032388678</v>
      </c>
      <c r="C57" s="90">
        <f t="shared" si="64"/>
        <v>0.96236236032388678</v>
      </c>
      <c r="D57" s="90">
        <f t="shared" si="65"/>
        <v>0.96236236032388678</v>
      </c>
      <c r="E57" s="90">
        <f t="shared" si="66"/>
        <v>0.96236236032388678</v>
      </c>
      <c r="F57" s="90">
        <f t="shared" si="67"/>
        <v>0.96236236032388678</v>
      </c>
      <c r="G57" s="202">
        <f t="shared" si="68"/>
        <v>0.96236236032388678</v>
      </c>
      <c r="H57" s="202">
        <f t="shared" si="75"/>
        <v>0.96236236032388678</v>
      </c>
      <c r="I57" s="202">
        <f t="shared" si="69"/>
        <v>0.96236236032388678</v>
      </c>
      <c r="J57" s="202">
        <f t="shared" si="70"/>
        <v>0.96236236032388678</v>
      </c>
      <c r="K57" s="202">
        <f t="shared" si="71"/>
        <v>0.96236236032388678</v>
      </c>
      <c r="L57" s="202">
        <f t="shared" si="72"/>
        <v>0.96236236032388678</v>
      </c>
      <c r="M57" s="202">
        <f t="shared" ref="M57:M93" si="76">BK11</f>
        <v>0.96236236032388678</v>
      </c>
      <c r="N57" s="202">
        <f t="shared" ref="N57:N93" si="77">BP11</f>
        <v>0.96236236032388678</v>
      </c>
      <c r="O57" s="366">
        <f>O58*99.9%</f>
        <v>0.92946316013689101</v>
      </c>
      <c r="P57" s="223">
        <f t="shared" si="73"/>
        <v>0.95214966329347916</v>
      </c>
      <c r="Q57" s="224">
        <f t="shared" si="73"/>
        <v>0</v>
      </c>
      <c r="R57" s="224">
        <f t="shared" si="73"/>
        <v>0</v>
      </c>
      <c r="S57" s="224">
        <f t="shared" si="74"/>
        <v>0</v>
      </c>
      <c r="T57" s="224">
        <f t="shared" si="74"/>
        <v>0</v>
      </c>
      <c r="U57" s="224"/>
      <c r="W57" s="97" t="s">
        <v>60</v>
      </c>
      <c r="X57" s="9">
        <f>IF(IF(Y57=0%,0%,(Z57*$Z$52-$Y$52*Y57)/$X$52)&gt;100%,"100%",IF(Y57=0%,0%,(Z57*$Z$52-$Y$52*Y57)/$X$52))</f>
        <v>0.93039355369058152</v>
      </c>
      <c r="Y57" s="154">
        <v>0.97541609406016183</v>
      </c>
      <c r="Z57" s="178">
        <f>B58</f>
        <v>0.94332568600989652</v>
      </c>
      <c r="AA57" s="154"/>
    </row>
    <row r="58" spans="1:30" x14ac:dyDescent="0.35">
      <c r="A58" s="40" t="s">
        <v>60</v>
      </c>
      <c r="B58" s="91">
        <f t="shared" si="63"/>
        <v>0.94332568600989652</v>
      </c>
      <c r="C58" s="91">
        <f t="shared" si="64"/>
        <v>0.96332568600989654</v>
      </c>
      <c r="D58" s="91">
        <f t="shared" si="65"/>
        <v>0.96332568600989654</v>
      </c>
      <c r="E58" s="91">
        <f t="shared" si="66"/>
        <v>0.96332568600989654</v>
      </c>
      <c r="F58" s="91">
        <f t="shared" si="67"/>
        <v>0.96332568600989654</v>
      </c>
      <c r="G58" s="203">
        <f t="shared" si="68"/>
        <v>0.96332568600989654</v>
      </c>
      <c r="H58" s="203">
        <f t="shared" si="75"/>
        <v>0.96332568600989654</v>
      </c>
      <c r="I58" s="203">
        <f t="shared" si="69"/>
        <v>0.96332568600989654</v>
      </c>
      <c r="J58" s="203">
        <f t="shared" si="70"/>
        <v>0.96332568600989654</v>
      </c>
      <c r="K58" s="203">
        <f t="shared" si="71"/>
        <v>0.96332568600989654</v>
      </c>
      <c r="L58" s="203">
        <f t="shared" si="72"/>
        <v>0.96332568600989654</v>
      </c>
      <c r="M58" s="203">
        <f t="shared" si="76"/>
        <v>0.96332568600989654</v>
      </c>
      <c r="N58" s="203">
        <f t="shared" si="77"/>
        <v>0.96332568600989654</v>
      </c>
      <c r="O58" s="366">
        <f t="shared" ref="O58:O65" si="78">_xlfn.IFNA(VLOOKUP(A58,$W$52:$Y$86,2,0),"0%")</f>
        <v>0.93039355369058152</v>
      </c>
      <c r="P58" s="223">
        <f t="shared" si="73"/>
        <v>0.95310276605953859</v>
      </c>
      <c r="Q58" s="224">
        <f t="shared" si="73"/>
        <v>0</v>
      </c>
      <c r="R58" s="224">
        <f t="shared" si="73"/>
        <v>0</v>
      </c>
      <c r="S58" s="224">
        <f t="shared" si="74"/>
        <v>0</v>
      </c>
      <c r="T58" s="224">
        <f t="shared" si="74"/>
        <v>0</v>
      </c>
      <c r="U58" s="224"/>
      <c r="W58" s="97" t="s">
        <v>61</v>
      </c>
      <c r="X58" s="9">
        <f t="shared" ref="X58:X60" si="79">IF(IF(Y58=0%,0%,(Z58*$Z$52-$Y$52*Y58)/$X$52)&gt;100%,"100%",IF(Y58=0%,0%,(Z58*$Z$52-$Y$52*Y58)/$X$52))</f>
        <v>0.99815711538067076</v>
      </c>
      <c r="Y58" s="154">
        <v>1</v>
      </c>
      <c r="Z58" s="178">
        <f>B76</f>
        <v>0.99868645973909131</v>
      </c>
      <c r="AA58" s="154"/>
    </row>
    <row r="59" spans="1:30" x14ac:dyDescent="0.15">
      <c r="A59" s="42" t="s">
        <v>42</v>
      </c>
      <c r="B59" s="53">
        <f t="shared" si="63"/>
        <v>8.7314439946018889E-3</v>
      </c>
      <c r="C59" s="53">
        <f t="shared" si="64"/>
        <v>8.7314439946018889E-3</v>
      </c>
      <c r="D59" s="53">
        <f t="shared" si="65"/>
        <v>8.7314439946018889E-3</v>
      </c>
      <c r="E59" s="53">
        <f t="shared" si="66"/>
        <v>8.7314439946018889E-3</v>
      </c>
      <c r="F59" s="53">
        <f t="shared" si="67"/>
        <v>8.7314439946018889E-3</v>
      </c>
      <c r="G59" s="204">
        <f t="shared" si="68"/>
        <v>8.7314439946018889E-3</v>
      </c>
      <c r="H59" s="204">
        <f t="shared" si="75"/>
        <v>8.7314439946018889E-3</v>
      </c>
      <c r="I59" s="204">
        <f t="shared" si="69"/>
        <v>8.7314439946018889E-3</v>
      </c>
      <c r="J59" s="204">
        <f t="shared" si="70"/>
        <v>8.7314439946018889E-3</v>
      </c>
      <c r="K59" s="204">
        <f t="shared" si="71"/>
        <v>8.7314439946018889E-3</v>
      </c>
      <c r="L59" s="204">
        <f t="shared" si="72"/>
        <v>8.7314439946018889E-3</v>
      </c>
      <c r="M59" s="204">
        <f t="shared" si="76"/>
        <v>8.7314439946018889E-3</v>
      </c>
      <c r="N59" s="204">
        <f t="shared" si="77"/>
        <v>8.7314439946018889E-3</v>
      </c>
      <c r="O59" s="366">
        <f t="shared" si="78"/>
        <v>1.1798879437793964E-2</v>
      </c>
      <c r="P59" s="213">
        <f t="shared" si="73"/>
        <v>9.683649174776373E-3</v>
      </c>
      <c r="Q59" s="92">
        <f t="shared" si="73"/>
        <v>0</v>
      </c>
      <c r="R59" s="92">
        <f t="shared" si="73"/>
        <v>0</v>
      </c>
      <c r="S59" s="92">
        <f t="shared" si="74"/>
        <v>0</v>
      </c>
      <c r="T59" s="92">
        <f t="shared" si="74"/>
        <v>0</v>
      </c>
      <c r="U59" s="92"/>
      <c r="W59" s="97" t="s">
        <v>62</v>
      </c>
      <c r="X59" s="9">
        <f t="shared" si="79"/>
        <v>0.99483045619283395</v>
      </c>
      <c r="Y59" s="154">
        <v>0.99516465618160532</v>
      </c>
      <c r="Z59" s="178">
        <f>B67</f>
        <v>0.99492645074224018</v>
      </c>
      <c r="AA59" s="154"/>
    </row>
    <row r="60" spans="1:30" x14ac:dyDescent="0.15">
      <c r="A60" s="42" t="s">
        <v>43</v>
      </c>
      <c r="B60" s="53">
        <f t="shared" si="63"/>
        <v>1.0242914979757085E-2</v>
      </c>
      <c r="C60" s="53">
        <f t="shared" si="64"/>
        <v>1.0242914979757085E-2</v>
      </c>
      <c r="D60" s="53">
        <f t="shared" si="65"/>
        <v>1.0242914979757085E-2</v>
      </c>
      <c r="E60" s="53">
        <f t="shared" si="66"/>
        <v>1.0242914979757085E-2</v>
      </c>
      <c r="F60" s="53">
        <f t="shared" si="67"/>
        <v>1.0242914979757085E-2</v>
      </c>
      <c r="G60" s="204">
        <f t="shared" si="68"/>
        <v>1.0242914979757085E-2</v>
      </c>
      <c r="H60" s="204">
        <f t="shared" si="75"/>
        <v>1.0242914979757085E-2</v>
      </c>
      <c r="I60" s="204">
        <f t="shared" si="69"/>
        <v>1.0242914979757085E-2</v>
      </c>
      <c r="J60" s="204">
        <f t="shared" si="70"/>
        <v>1.0242914979757085E-2</v>
      </c>
      <c r="K60" s="204">
        <f t="shared" si="71"/>
        <v>1.0242914979757085E-2</v>
      </c>
      <c r="L60" s="204">
        <f t="shared" si="72"/>
        <v>1.0242914979757085E-2</v>
      </c>
      <c r="M60" s="204">
        <f t="shared" si="76"/>
        <v>1.0242914979757085E-2</v>
      </c>
      <c r="N60" s="204">
        <f t="shared" si="77"/>
        <v>1.0242914979757085E-2</v>
      </c>
      <c r="O60" s="366">
        <f>_xlfn.IFNA(VLOOKUP(A60,$W$52:$Y$86,2,0),"0%")</f>
        <v>9.5710086479885263E-3</v>
      </c>
      <c r="P60" s="213">
        <f t="shared" si="73"/>
        <v>1.0034339216207758E-2</v>
      </c>
      <c r="Q60" s="92">
        <f t="shared" si="73"/>
        <v>0</v>
      </c>
      <c r="R60" s="92">
        <f t="shared" si="73"/>
        <v>0</v>
      </c>
      <c r="S60" s="92">
        <f t="shared" si="74"/>
        <v>0</v>
      </c>
      <c r="T60" s="92">
        <f t="shared" si="74"/>
        <v>0</v>
      </c>
      <c r="U60" s="92"/>
      <c r="W60" s="97" t="s">
        <v>63</v>
      </c>
      <c r="X60" s="9">
        <f t="shared" si="79"/>
        <v>0.99943672105385239</v>
      </c>
      <c r="Y60" s="154">
        <v>0.99984730493205065</v>
      </c>
      <c r="Z60" s="178">
        <f>B85</f>
        <v>0.99955465587044534</v>
      </c>
      <c r="AA60" s="154"/>
    </row>
    <row r="61" spans="1:30" x14ac:dyDescent="0.15">
      <c r="A61" s="42" t="s">
        <v>44</v>
      </c>
      <c r="B61" s="53">
        <f t="shared" si="63"/>
        <v>2.4921277552856502E-2</v>
      </c>
      <c r="C61" s="53">
        <f t="shared" si="64"/>
        <v>4.9212775528565018E-3</v>
      </c>
      <c r="D61" s="53">
        <f t="shared" si="65"/>
        <v>4.9212775528565018E-3</v>
      </c>
      <c r="E61" s="53">
        <f t="shared" si="66"/>
        <v>4.9212775528565018E-3</v>
      </c>
      <c r="F61" s="53">
        <f t="shared" si="67"/>
        <v>4.9212775528565018E-3</v>
      </c>
      <c r="G61" s="204">
        <f t="shared" si="68"/>
        <v>4.9212775528565018E-3</v>
      </c>
      <c r="H61" s="204">
        <f t="shared" si="75"/>
        <v>4.9212775528565018E-3</v>
      </c>
      <c r="I61" s="204">
        <f t="shared" si="69"/>
        <v>4.9212775528565018E-3</v>
      </c>
      <c r="J61" s="204">
        <f t="shared" si="70"/>
        <v>4.9212775528565018E-3</v>
      </c>
      <c r="K61" s="204">
        <f t="shared" si="71"/>
        <v>4.9212775528565018E-3</v>
      </c>
      <c r="L61" s="204">
        <f t="shared" si="72"/>
        <v>4.9212775528565018E-3</v>
      </c>
      <c r="M61" s="204">
        <f t="shared" si="76"/>
        <v>4.9212775528565018E-3</v>
      </c>
      <c r="N61" s="204">
        <f t="shared" si="77"/>
        <v>4.9212775528565018E-3</v>
      </c>
      <c r="O61" s="366">
        <f t="shared" si="78"/>
        <v>3.4964317777683114E-2</v>
      </c>
      <c r="P61" s="213">
        <f t="shared" si="73"/>
        <v>1.4247354355470726E-2</v>
      </c>
      <c r="Q61" s="92">
        <f t="shared" si="73"/>
        <v>0</v>
      </c>
      <c r="R61" s="92">
        <f t="shared" si="73"/>
        <v>0</v>
      </c>
      <c r="S61" s="92">
        <f t="shared" si="74"/>
        <v>0</v>
      </c>
      <c r="T61" s="92">
        <f t="shared" si="74"/>
        <v>0</v>
      </c>
      <c r="U61" s="92"/>
      <c r="W61" s="97" t="s">
        <v>43</v>
      </c>
      <c r="X61" s="9">
        <f>IF((Z61*$Z$52-Y61*$Y$52)&lt;0,Y61*$Y$52/$X$52,(Z61*$Z$52-Y61*$Y$52)/$X$52)</f>
        <v>9.5710086479885263E-3</v>
      </c>
      <c r="Y61" s="154">
        <v>1.1910215300045808E-2</v>
      </c>
      <c r="Z61" s="154">
        <f>VLOOKUP(W61,$A$57:$B$93,2,0)</f>
        <v>1.0242914979757085E-2</v>
      </c>
      <c r="AA61" s="154"/>
    </row>
    <row r="62" spans="1:30" x14ac:dyDescent="0.15">
      <c r="A62" s="53" t="s">
        <v>45</v>
      </c>
      <c r="B62" s="53">
        <f t="shared" si="63"/>
        <v>8.7300944669365735E-3</v>
      </c>
      <c r="C62" s="53">
        <f t="shared" si="64"/>
        <v>8.7300944669365735E-3</v>
      </c>
      <c r="D62" s="53">
        <f t="shared" si="65"/>
        <v>8.7300944669365735E-3</v>
      </c>
      <c r="E62" s="53">
        <f t="shared" si="66"/>
        <v>8.7300944669365735E-3</v>
      </c>
      <c r="F62" s="53">
        <f t="shared" si="67"/>
        <v>8.7300944669365735E-3</v>
      </c>
      <c r="G62" s="204">
        <f t="shared" si="68"/>
        <v>8.7300944669365735E-3</v>
      </c>
      <c r="H62" s="204">
        <f t="shared" si="75"/>
        <v>8.7300944669365735E-3</v>
      </c>
      <c r="I62" s="204">
        <f t="shared" si="69"/>
        <v>8.7300944669365735E-3</v>
      </c>
      <c r="J62" s="204">
        <f t="shared" si="70"/>
        <v>8.7300944669365735E-3</v>
      </c>
      <c r="K62" s="204">
        <f t="shared" si="71"/>
        <v>8.7300944669365735E-3</v>
      </c>
      <c r="L62" s="204">
        <f t="shared" si="72"/>
        <v>8.7300944669365735E-3</v>
      </c>
      <c r="M62" s="204">
        <f t="shared" si="76"/>
        <v>8.7300944669365735E-3</v>
      </c>
      <c r="N62" s="204">
        <f t="shared" si="77"/>
        <v>8.7300944669365735E-3</v>
      </c>
      <c r="O62" s="366">
        <f t="shared" si="78"/>
        <v>1.2002101645815879E-2</v>
      </c>
      <c r="P62" s="213">
        <f t="shared" si="73"/>
        <v>9.7458035969239208E-3</v>
      </c>
      <c r="Q62" s="92">
        <f t="shared" si="73"/>
        <v>0</v>
      </c>
      <c r="R62" s="92">
        <f t="shared" si="73"/>
        <v>0</v>
      </c>
      <c r="S62" s="92">
        <f t="shared" si="74"/>
        <v>0</v>
      </c>
      <c r="T62" s="92">
        <f t="shared" si="74"/>
        <v>0</v>
      </c>
      <c r="U62" s="92"/>
      <c r="W62" s="97" t="s">
        <v>47</v>
      </c>
      <c r="X62" s="9">
        <f t="shared" ref="X62:X78" si="80">IF((Z62*$Z$52-Y62*$Y$52)&lt;0,Y62*$Y$52/$X$52,(Z62*$Z$52-Y62*$Y$52)/$X$52)</f>
        <v>1.0808013392469733E-3</v>
      </c>
      <c r="Y62" s="154">
        <v>1.9850358833409681E-3</v>
      </c>
      <c r="Z62" s="154">
        <f t="shared" ref="Z62:Z78" si="81">VLOOKUP(W62,$A$57:$B$93,2,0)</f>
        <v>1.3405308142150248E-3</v>
      </c>
      <c r="AA62" s="154"/>
    </row>
    <row r="63" spans="1:30" x14ac:dyDescent="0.15">
      <c r="A63" s="42" t="s">
        <v>46</v>
      </c>
      <c r="B63" s="53">
        <f t="shared" si="63"/>
        <v>2.7080521817363923E-3</v>
      </c>
      <c r="C63" s="53">
        <f t="shared" si="64"/>
        <v>2.7080521817363923E-3</v>
      </c>
      <c r="D63" s="53">
        <f t="shared" si="65"/>
        <v>2.7080521817363923E-3</v>
      </c>
      <c r="E63" s="53">
        <f t="shared" si="66"/>
        <v>2.7080521817363923E-3</v>
      </c>
      <c r="F63" s="53">
        <f t="shared" si="67"/>
        <v>2.7080521817363923E-3</v>
      </c>
      <c r="G63" s="204">
        <f t="shared" si="68"/>
        <v>2.7080521817363923E-3</v>
      </c>
      <c r="H63" s="204">
        <f t="shared" si="75"/>
        <v>2.7080521817363923E-3</v>
      </c>
      <c r="I63" s="204">
        <f t="shared" si="69"/>
        <v>2.7080521817363923E-3</v>
      </c>
      <c r="J63" s="204">
        <f t="shared" si="70"/>
        <v>2.7080521817363923E-3</v>
      </c>
      <c r="K63" s="204">
        <f t="shared" si="71"/>
        <v>2.7080521817363923E-3</v>
      </c>
      <c r="L63" s="204">
        <f t="shared" si="72"/>
        <v>2.7080521817363923E-3</v>
      </c>
      <c r="M63" s="204">
        <f t="shared" si="76"/>
        <v>2.7080521817363923E-3</v>
      </c>
      <c r="N63" s="204">
        <f t="shared" si="77"/>
        <v>2.7080521817363923E-3</v>
      </c>
      <c r="O63" s="366">
        <f t="shared" si="78"/>
        <v>1.8933746088998065E-4</v>
      </c>
      <c r="P63" s="213">
        <f t="shared" si="73"/>
        <v>1.9261830115490982E-3</v>
      </c>
      <c r="Q63" s="92">
        <f t="shared" si="73"/>
        <v>0</v>
      </c>
      <c r="R63" s="92">
        <f t="shared" si="73"/>
        <v>0</v>
      </c>
      <c r="S63" s="92">
        <f t="shared" si="74"/>
        <v>0</v>
      </c>
      <c r="T63" s="92">
        <f t="shared" si="74"/>
        <v>0</v>
      </c>
      <c r="U63" s="92"/>
      <c r="W63" s="97" t="s">
        <v>42</v>
      </c>
      <c r="X63" s="9">
        <f t="shared" si="80"/>
        <v>1.1798879437793964E-2</v>
      </c>
      <c r="Y63" s="154">
        <v>1.1197638316282385E-3</v>
      </c>
      <c r="Z63" s="154">
        <f t="shared" si="81"/>
        <v>8.7314439946018889E-3</v>
      </c>
      <c r="AA63" s="154"/>
    </row>
    <row r="64" spans="1:30" x14ac:dyDescent="0.15">
      <c r="A64" s="42" t="s">
        <v>47</v>
      </c>
      <c r="B64" s="53">
        <f t="shared" si="63"/>
        <v>1.3405308142150248E-3</v>
      </c>
      <c r="C64" s="53">
        <f t="shared" si="64"/>
        <v>1.3405308142150248E-3</v>
      </c>
      <c r="D64" s="53">
        <f t="shared" si="65"/>
        <v>1.3405308142150248E-3</v>
      </c>
      <c r="E64" s="53">
        <f t="shared" si="66"/>
        <v>1.3405308142150248E-3</v>
      </c>
      <c r="F64" s="53">
        <f t="shared" si="67"/>
        <v>1.3405308142150248E-3</v>
      </c>
      <c r="G64" s="204">
        <f t="shared" si="68"/>
        <v>1.3405308142150248E-3</v>
      </c>
      <c r="H64" s="204">
        <f t="shared" si="75"/>
        <v>1.3405308142150248E-3</v>
      </c>
      <c r="I64" s="204">
        <f t="shared" si="69"/>
        <v>1.3405308142150248E-3</v>
      </c>
      <c r="J64" s="204">
        <f t="shared" si="70"/>
        <v>1.3405308142150248E-3</v>
      </c>
      <c r="K64" s="204">
        <f t="shared" si="71"/>
        <v>1.3405308142150248E-3</v>
      </c>
      <c r="L64" s="204">
        <f t="shared" si="72"/>
        <v>1.3405308142150248E-3</v>
      </c>
      <c r="M64" s="204">
        <f t="shared" si="76"/>
        <v>1.3405308142150248E-3</v>
      </c>
      <c r="N64" s="204">
        <f t="shared" si="77"/>
        <v>1.3405308142150248E-3</v>
      </c>
      <c r="O64" s="366">
        <f t="shared" si="78"/>
        <v>1.0808013392469733E-3</v>
      </c>
      <c r="P64" s="213">
        <f t="shared" si="73"/>
        <v>1.2599045855335132E-3</v>
      </c>
      <c r="Q64" s="92">
        <f t="shared" si="73"/>
        <v>0</v>
      </c>
      <c r="R64" s="92">
        <f t="shared" si="73"/>
        <v>0</v>
      </c>
      <c r="S64" s="92">
        <f t="shared" si="74"/>
        <v>0</v>
      </c>
      <c r="T64" s="92">
        <f t="shared" si="74"/>
        <v>0</v>
      </c>
      <c r="U64" s="92"/>
      <c r="W64" s="97" t="s">
        <v>44</v>
      </c>
      <c r="X64" s="9">
        <f t="shared" si="80"/>
        <v>3.4964317777683114E-2</v>
      </c>
      <c r="Y64" s="154">
        <v>0</v>
      </c>
      <c r="Z64" s="154">
        <f t="shared" si="81"/>
        <v>2.4921277552856502E-2</v>
      </c>
      <c r="AA64" s="154"/>
    </row>
    <row r="65" spans="1:27" x14ac:dyDescent="0.15">
      <c r="A65" s="61" t="s">
        <v>31</v>
      </c>
      <c r="B65" s="61">
        <f t="shared" si="63"/>
        <v>0</v>
      </c>
      <c r="C65" s="61">
        <f t="shared" si="64"/>
        <v>0</v>
      </c>
      <c r="D65" s="61">
        <f t="shared" si="65"/>
        <v>0</v>
      </c>
      <c r="E65" s="61">
        <f t="shared" si="66"/>
        <v>0</v>
      </c>
      <c r="F65" s="61">
        <f t="shared" si="67"/>
        <v>0</v>
      </c>
      <c r="G65" s="205">
        <f t="shared" si="68"/>
        <v>0</v>
      </c>
      <c r="H65" s="205">
        <f t="shared" si="75"/>
        <v>0</v>
      </c>
      <c r="I65" s="205">
        <f t="shared" si="69"/>
        <v>0</v>
      </c>
      <c r="J65" s="205">
        <f t="shared" si="70"/>
        <v>0</v>
      </c>
      <c r="K65" s="205">
        <f t="shared" si="71"/>
        <v>0</v>
      </c>
      <c r="L65" s="205">
        <f t="shared" si="72"/>
        <v>0</v>
      </c>
      <c r="M65" s="205">
        <f t="shared" si="76"/>
        <v>0</v>
      </c>
      <c r="N65" s="205">
        <f t="shared" si="77"/>
        <v>0</v>
      </c>
      <c r="O65" s="366" t="str">
        <f t="shared" si="78"/>
        <v>0%</v>
      </c>
      <c r="P65" s="213">
        <f t="shared" si="73"/>
        <v>0</v>
      </c>
      <c r="Q65" s="92">
        <f t="shared" si="73"/>
        <v>0</v>
      </c>
      <c r="R65" s="92">
        <f t="shared" si="73"/>
        <v>0</v>
      </c>
      <c r="S65" s="92">
        <f t="shared" si="74"/>
        <v>0</v>
      </c>
      <c r="T65" s="92">
        <f t="shared" si="74"/>
        <v>0</v>
      </c>
      <c r="U65" s="92"/>
      <c r="W65" s="97" t="s">
        <v>45</v>
      </c>
      <c r="X65" s="9">
        <f t="shared" si="80"/>
        <v>1.2002101645815879E-2</v>
      </c>
      <c r="Y65" s="154">
        <v>6.1078027179722091E-4</v>
      </c>
      <c r="Z65" s="154">
        <f t="shared" si="81"/>
        <v>8.7300944669365735E-3</v>
      </c>
      <c r="AA65" s="154"/>
    </row>
    <row r="66" spans="1:27" x14ac:dyDescent="0.15">
      <c r="A66" s="65" t="s">
        <v>30</v>
      </c>
      <c r="B66" s="90">
        <f t="shared" si="63"/>
        <v>0.993931524291498</v>
      </c>
      <c r="C66" s="90">
        <f t="shared" si="64"/>
        <v>0.993931524291498</v>
      </c>
      <c r="D66" s="90">
        <f t="shared" si="65"/>
        <v>0.993931524291498</v>
      </c>
      <c r="E66" s="90">
        <f t="shared" si="66"/>
        <v>0.993931524291498</v>
      </c>
      <c r="F66" s="90">
        <f t="shared" si="67"/>
        <v>0.993931524291498</v>
      </c>
      <c r="G66" s="202">
        <f t="shared" si="68"/>
        <v>0.993931524291498</v>
      </c>
      <c r="H66" s="202">
        <f t="shared" si="75"/>
        <v>0.993931524291498</v>
      </c>
      <c r="I66" s="202">
        <f t="shared" si="69"/>
        <v>0.993931524291498</v>
      </c>
      <c r="J66" s="202">
        <f t="shared" si="70"/>
        <v>0.993931524291498</v>
      </c>
      <c r="K66" s="202">
        <f t="shared" si="71"/>
        <v>0.993931524291498</v>
      </c>
      <c r="L66" s="202">
        <f t="shared" si="72"/>
        <v>0.993931524291498</v>
      </c>
      <c r="M66" s="202">
        <f t="shared" si="76"/>
        <v>0.993931524291498</v>
      </c>
      <c r="N66" s="202">
        <f t="shared" si="77"/>
        <v>0.993931524291498</v>
      </c>
      <c r="O66" s="366">
        <f>O67*99.9%</f>
        <v>0.99383562573664119</v>
      </c>
      <c r="P66" s="225">
        <f t="shared" si="73"/>
        <v>0.99390175509100553</v>
      </c>
      <c r="Q66" s="226">
        <f t="shared" si="73"/>
        <v>0</v>
      </c>
      <c r="R66" s="226">
        <f t="shared" si="73"/>
        <v>0</v>
      </c>
      <c r="S66" s="226">
        <f t="shared" si="74"/>
        <v>0</v>
      </c>
      <c r="T66" s="226">
        <f t="shared" si="74"/>
        <v>0</v>
      </c>
      <c r="U66" s="226"/>
      <c r="W66" s="97" t="s">
        <v>48</v>
      </c>
      <c r="X66" s="9">
        <f t="shared" si="80"/>
        <v>2.5235527912286265E-3</v>
      </c>
      <c r="Y66" s="154">
        <v>0</v>
      </c>
      <c r="Z66" s="154">
        <f t="shared" si="81"/>
        <v>1.7986954565901935E-3</v>
      </c>
      <c r="AA66" s="229"/>
    </row>
    <row r="67" spans="1:27" x14ac:dyDescent="0.35">
      <c r="A67" s="40" t="s">
        <v>456</v>
      </c>
      <c r="B67" s="91">
        <f t="shared" si="63"/>
        <v>0.99492645074224018</v>
      </c>
      <c r="C67" s="91">
        <f t="shared" si="64"/>
        <v>0.99492645074224018</v>
      </c>
      <c r="D67" s="91">
        <f t="shared" si="65"/>
        <v>0.99492645074224018</v>
      </c>
      <c r="E67" s="91">
        <f t="shared" si="66"/>
        <v>0.99492645074224018</v>
      </c>
      <c r="F67" s="91">
        <f t="shared" si="67"/>
        <v>0.99492645074224018</v>
      </c>
      <c r="G67" s="203">
        <f t="shared" si="68"/>
        <v>0.99492645074224018</v>
      </c>
      <c r="H67" s="203">
        <f t="shared" si="75"/>
        <v>0.99492645074224018</v>
      </c>
      <c r="I67" s="203">
        <f t="shared" si="69"/>
        <v>0.99492645074224018</v>
      </c>
      <c r="J67" s="203">
        <f t="shared" si="70"/>
        <v>0.99492645074224018</v>
      </c>
      <c r="K67" s="203">
        <f t="shared" si="71"/>
        <v>0.99492645074224018</v>
      </c>
      <c r="L67" s="203">
        <f t="shared" si="72"/>
        <v>0.99492645074224018</v>
      </c>
      <c r="M67" s="203">
        <f t="shared" si="76"/>
        <v>0.99492645074224018</v>
      </c>
      <c r="N67" s="203">
        <f t="shared" si="77"/>
        <v>0.99492645074224018</v>
      </c>
      <c r="O67" s="366">
        <f t="shared" ref="O67:O74" si="82">_xlfn.IFNA(VLOOKUP(A67,$W$52:$Y$86,2,0),"0%")</f>
        <v>0.99483045619283395</v>
      </c>
      <c r="P67" s="225">
        <f t="shared" si="73"/>
        <v>0.99489665174274822</v>
      </c>
      <c r="Q67" s="226">
        <f t="shared" si="73"/>
        <v>0</v>
      </c>
      <c r="R67" s="226">
        <f t="shared" si="73"/>
        <v>0</v>
      </c>
      <c r="S67" s="226">
        <f t="shared" si="74"/>
        <v>0</v>
      </c>
      <c r="T67" s="226">
        <f t="shared" si="74"/>
        <v>0</v>
      </c>
      <c r="U67" s="226"/>
      <c r="W67" s="97" t="s">
        <v>49</v>
      </c>
      <c r="X67" s="9">
        <f t="shared" si="80"/>
        <v>7.005486052929289E-4</v>
      </c>
      <c r="Y67" s="154">
        <v>2.6467145111212908E-3</v>
      </c>
      <c r="Z67" s="154">
        <f t="shared" si="81"/>
        <v>1.2595591542959965E-3</v>
      </c>
      <c r="AA67" s="154"/>
    </row>
    <row r="68" spans="1:27" x14ac:dyDescent="0.15">
      <c r="A68" s="42" t="s">
        <v>48</v>
      </c>
      <c r="B68" s="53">
        <f t="shared" si="63"/>
        <v>1.7986954565901935E-3</v>
      </c>
      <c r="C68" s="53">
        <f t="shared" si="64"/>
        <v>1.7986954565901935E-3</v>
      </c>
      <c r="D68" s="53">
        <f t="shared" si="65"/>
        <v>1.7986954565901935E-3</v>
      </c>
      <c r="E68" s="53">
        <f t="shared" si="66"/>
        <v>1.7986954565901935E-3</v>
      </c>
      <c r="F68" s="53">
        <f t="shared" si="67"/>
        <v>1.7986954565901935E-3</v>
      </c>
      <c r="G68" s="204">
        <f t="shared" si="68"/>
        <v>1.7986954565901935E-3</v>
      </c>
      <c r="H68" s="204">
        <f t="shared" si="75"/>
        <v>1.7986954565901935E-3</v>
      </c>
      <c r="I68" s="204">
        <f t="shared" si="69"/>
        <v>1.7986954565901935E-3</v>
      </c>
      <c r="J68" s="204">
        <f t="shared" si="70"/>
        <v>1.7986954565901935E-3</v>
      </c>
      <c r="K68" s="204">
        <f t="shared" si="71"/>
        <v>1.7986954565901935E-3</v>
      </c>
      <c r="L68" s="204">
        <f t="shared" si="72"/>
        <v>1.7986954565901935E-3</v>
      </c>
      <c r="M68" s="204">
        <f t="shared" si="76"/>
        <v>1.7986954565901935E-3</v>
      </c>
      <c r="N68" s="204">
        <f t="shared" si="77"/>
        <v>1.7986954565901935E-3</v>
      </c>
      <c r="O68" s="366">
        <f t="shared" si="82"/>
        <v>2.5235527912286265E-3</v>
      </c>
      <c r="P68" s="213">
        <f t="shared" si="73"/>
        <v>2.0237084753521881E-3</v>
      </c>
      <c r="Q68" s="92">
        <f t="shared" si="73"/>
        <v>0</v>
      </c>
      <c r="R68" s="92">
        <f t="shared" si="73"/>
        <v>0</v>
      </c>
      <c r="S68" s="92">
        <f t="shared" si="74"/>
        <v>0</v>
      </c>
      <c r="T68" s="92">
        <f t="shared" si="74"/>
        <v>0</v>
      </c>
      <c r="U68" s="92"/>
      <c r="W68" s="97" t="s">
        <v>51</v>
      </c>
      <c r="X68" s="9">
        <f t="shared" si="80"/>
        <v>6.642589252890158E-4</v>
      </c>
      <c r="Y68" s="154">
        <v>2.1886293072733752E-3</v>
      </c>
      <c r="Z68" s="154">
        <f t="shared" si="81"/>
        <v>1.1021142600089969E-3</v>
      </c>
      <c r="AA68" s="154"/>
    </row>
    <row r="69" spans="1:27" x14ac:dyDescent="0.15">
      <c r="A69" s="42" t="s">
        <v>49</v>
      </c>
      <c r="B69" s="53">
        <f t="shared" si="63"/>
        <v>1.2595591542959965E-3</v>
      </c>
      <c r="C69" s="53">
        <f t="shared" si="64"/>
        <v>1.2595591542959965E-3</v>
      </c>
      <c r="D69" s="53">
        <f t="shared" si="65"/>
        <v>1.2595591542959965E-3</v>
      </c>
      <c r="E69" s="53">
        <f t="shared" si="66"/>
        <v>1.2595591542959965E-3</v>
      </c>
      <c r="F69" s="53">
        <f t="shared" si="67"/>
        <v>1.2595591542959965E-3</v>
      </c>
      <c r="G69" s="204">
        <f t="shared" si="68"/>
        <v>1.2595591542959965E-3</v>
      </c>
      <c r="H69" s="204">
        <f t="shared" si="75"/>
        <v>1.2595591542959965E-3</v>
      </c>
      <c r="I69" s="204">
        <f t="shared" si="69"/>
        <v>1.2595591542959965E-3</v>
      </c>
      <c r="J69" s="204">
        <f t="shared" si="70"/>
        <v>1.2595591542959965E-3</v>
      </c>
      <c r="K69" s="204">
        <f t="shared" si="71"/>
        <v>1.2595591542959965E-3</v>
      </c>
      <c r="L69" s="204">
        <f t="shared" si="72"/>
        <v>1.2595591542959965E-3</v>
      </c>
      <c r="M69" s="204">
        <f t="shared" si="76"/>
        <v>1.2595591542959965E-3</v>
      </c>
      <c r="N69" s="204">
        <f t="shared" si="77"/>
        <v>1.2595591542959965E-3</v>
      </c>
      <c r="O69" s="366">
        <f t="shared" si="82"/>
        <v>7.005486052929289E-4</v>
      </c>
      <c r="P69" s="213">
        <f t="shared" si="73"/>
        <v>1.0860289364997967E-3</v>
      </c>
      <c r="Q69" s="92">
        <f t="shared" si="73"/>
        <v>0</v>
      </c>
      <c r="R69" s="92">
        <f t="shared" si="73"/>
        <v>0</v>
      </c>
      <c r="S69" s="92">
        <f t="shared" si="74"/>
        <v>0</v>
      </c>
      <c r="T69" s="92">
        <f t="shared" si="74"/>
        <v>0</v>
      </c>
      <c r="U69" s="92"/>
      <c r="W69" s="97" t="s">
        <v>50</v>
      </c>
      <c r="X69" s="9">
        <f t="shared" si="80"/>
        <v>1.2811834853555363E-3</v>
      </c>
      <c r="Y69" s="154">
        <v>0</v>
      </c>
      <c r="Z69" s="154">
        <f t="shared" si="81"/>
        <v>9.1318038686459741E-4</v>
      </c>
      <c r="AA69" s="154"/>
    </row>
    <row r="70" spans="1:27" x14ac:dyDescent="0.15">
      <c r="A70" s="42" t="s">
        <v>50</v>
      </c>
      <c r="B70" s="53">
        <f t="shared" si="63"/>
        <v>9.1318038686459741E-4</v>
      </c>
      <c r="C70" s="53">
        <f t="shared" si="64"/>
        <v>9.1318038686459741E-4</v>
      </c>
      <c r="D70" s="53">
        <f t="shared" si="65"/>
        <v>9.1318038686459741E-4</v>
      </c>
      <c r="E70" s="53">
        <f t="shared" si="66"/>
        <v>9.1318038686459741E-4</v>
      </c>
      <c r="F70" s="53">
        <f t="shared" si="67"/>
        <v>9.1318038686459741E-4</v>
      </c>
      <c r="G70" s="204">
        <f t="shared" si="68"/>
        <v>9.1318038686459741E-4</v>
      </c>
      <c r="H70" s="204">
        <f t="shared" si="75"/>
        <v>9.1318038686459741E-4</v>
      </c>
      <c r="I70" s="204">
        <f t="shared" si="69"/>
        <v>9.1318038686459741E-4</v>
      </c>
      <c r="J70" s="204">
        <f t="shared" si="70"/>
        <v>9.1318038686459741E-4</v>
      </c>
      <c r="K70" s="204">
        <f t="shared" si="71"/>
        <v>9.1318038686459741E-4</v>
      </c>
      <c r="L70" s="204">
        <f t="shared" si="72"/>
        <v>9.1318038686459741E-4</v>
      </c>
      <c r="M70" s="204">
        <f t="shared" si="76"/>
        <v>9.1318038686459741E-4</v>
      </c>
      <c r="N70" s="204">
        <f t="shared" si="77"/>
        <v>9.1318038686459741E-4</v>
      </c>
      <c r="O70" s="366">
        <f t="shared" si="82"/>
        <v>1.2811834853555363E-3</v>
      </c>
      <c r="P70" s="213">
        <f t="shared" si="73"/>
        <v>1.0274173327410132E-3</v>
      </c>
      <c r="Q70" s="92">
        <f t="shared" si="73"/>
        <v>0</v>
      </c>
      <c r="R70" s="92">
        <f t="shared" si="73"/>
        <v>0</v>
      </c>
      <c r="S70" s="92">
        <f t="shared" si="74"/>
        <v>0</v>
      </c>
      <c r="T70" s="92">
        <f t="shared" si="74"/>
        <v>0</v>
      </c>
      <c r="U70" s="92"/>
      <c r="W70" s="97" t="s">
        <v>54</v>
      </c>
      <c r="X70" s="9">
        <f t="shared" si="80"/>
        <v>3.7867492177996148E-5</v>
      </c>
      <c r="Y70" s="154">
        <v>0</v>
      </c>
      <c r="Z70" s="154">
        <f t="shared" si="81"/>
        <v>2.6990553306342781E-5</v>
      </c>
      <c r="AA70" s="154"/>
    </row>
    <row r="71" spans="1:27" x14ac:dyDescent="0.15">
      <c r="A71" s="42" t="s">
        <v>51</v>
      </c>
      <c r="B71" s="53">
        <f t="shared" si="63"/>
        <v>1.1021142600089969E-3</v>
      </c>
      <c r="C71" s="53">
        <f t="shared" si="64"/>
        <v>1.1021142600089969E-3</v>
      </c>
      <c r="D71" s="53">
        <f t="shared" si="65"/>
        <v>1.1021142600089969E-3</v>
      </c>
      <c r="E71" s="53">
        <f t="shared" si="66"/>
        <v>1.1021142600089969E-3</v>
      </c>
      <c r="F71" s="53">
        <f t="shared" si="67"/>
        <v>1.1021142600089969E-3</v>
      </c>
      <c r="G71" s="204">
        <f t="shared" si="68"/>
        <v>1.1021142600089969E-3</v>
      </c>
      <c r="H71" s="204">
        <f t="shared" si="75"/>
        <v>1.1021142600089969E-3</v>
      </c>
      <c r="I71" s="204">
        <f t="shared" si="69"/>
        <v>1.1021142600089969E-3</v>
      </c>
      <c r="J71" s="204">
        <f t="shared" si="70"/>
        <v>1.1021142600089969E-3</v>
      </c>
      <c r="K71" s="204">
        <f t="shared" si="71"/>
        <v>1.1021142600089969E-3</v>
      </c>
      <c r="L71" s="204">
        <f t="shared" si="72"/>
        <v>1.1021142600089969E-3</v>
      </c>
      <c r="M71" s="204">
        <f t="shared" si="76"/>
        <v>1.1021142600089969E-3</v>
      </c>
      <c r="N71" s="204">
        <f t="shared" si="77"/>
        <v>1.1021142600089969E-3</v>
      </c>
      <c r="O71" s="366">
        <f t="shared" si="82"/>
        <v>6.642589252890158E-4</v>
      </c>
      <c r="P71" s="213">
        <f t="shared" si="73"/>
        <v>9.6619351265871882E-4</v>
      </c>
      <c r="Q71" s="92">
        <f t="shared" si="73"/>
        <v>0</v>
      </c>
      <c r="R71" s="92">
        <f t="shared" si="73"/>
        <v>0</v>
      </c>
      <c r="S71" s="92">
        <f t="shared" ref="S71:T86" si="83">IF(S$53=0,0%,SUMPRODUCT(($B$50:$O$50=S$50)*$B$53:$O$53*$B71:$O71)/S$53)</f>
        <v>0</v>
      </c>
      <c r="T71" s="92">
        <f t="shared" si="83"/>
        <v>0</v>
      </c>
      <c r="U71" s="92"/>
      <c r="W71" s="97" t="s">
        <v>544</v>
      </c>
      <c r="X71" s="9">
        <f t="shared" si="80"/>
        <v>1.0729122783765575E-4</v>
      </c>
      <c r="Y71" s="154">
        <v>0</v>
      </c>
      <c r="Z71" s="154">
        <f t="shared" si="81"/>
        <v>7.6473234367971209E-5</v>
      </c>
      <c r="AA71" s="154"/>
    </row>
    <row r="72" spans="1:27" x14ac:dyDescent="0.15">
      <c r="A72" s="42" t="s">
        <v>455</v>
      </c>
      <c r="B72" s="53">
        <f t="shared" si="63"/>
        <v>0</v>
      </c>
      <c r="C72" s="53">
        <f t="shared" si="64"/>
        <v>0</v>
      </c>
      <c r="D72" s="53">
        <f t="shared" si="65"/>
        <v>0</v>
      </c>
      <c r="E72" s="53">
        <f t="shared" si="66"/>
        <v>0</v>
      </c>
      <c r="F72" s="53">
        <f t="shared" si="67"/>
        <v>0</v>
      </c>
      <c r="G72" s="204">
        <f t="shared" si="68"/>
        <v>0</v>
      </c>
      <c r="H72" s="204">
        <f t="shared" si="75"/>
        <v>0</v>
      </c>
      <c r="I72" s="204">
        <f t="shared" si="69"/>
        <v>0</v>
      </c>
      <c r="J72" s="204">
        <f t="shared" si="70"/>
        <v>0</v>
      </c>
      <c r="K72" s="204">
        <f t="shared" si="71"/>
        <v>0</v>
      </c>
      <c r="L72" s="204">
        <f t="shared" si="72"/>
        <v>0</v>
      </c>
      <c r="M72" s="204">
        <f t="shared" si="76"/>
        <v>0</v>
      </c>
      <c r="N72" s="204">
        <f t="shared" si="77"/>
        <v>0</v>
      </c>
      <c r="O72" s="366" t="str">
        <f t="shared" si="82"/>
        <v>0%</v>
      </c>
      <c r="P72" s="213">
        <f t="shared" si="73"/>
        <v>0</v>
      </c>
      <c r="Q72" s="92">
        <f t="shared" si="73"/>
        <v>0</v>
      </c>
      <c r="R72" s="92">
        <f t="shared" si="73"/>
        <v>0</v>
      </c>
      <c r="S72" s="92">
        <f t="shared" si="83"/>
        <v>0</v>
      </c>
      <c r="T72" s="92">
        <f t="shared" si="83"/>
        <v>0</v>
      </c>
      <c r="U72" s="92"/>
      <c r="W72" s="97" t="s">
        <v>58</v>
      </c>
      <c r="X72" s="9">
        <f t="shared" si="80"/>
        <v>4.9385521048803311E-4</v>
      </c>
      <c r="Y72" s="154">
        <v>1.5269506794930523E-4</v>
      </c>
      <c r="Z72" s="154">
        <f t="shared" si="81"/>
        <v>3.9586144849302745E-4</v>
      </c>
      <c r="AA72" s="154"/>
    </row>
    <row r="73" spans="1:27" x14ac:dyDescent="0.15">
      <c r="A73" s="72" t="s">
        <v>29</v>
      </c>
      <c r="B73" s="61">
        <f t="shared" si="63"/>
        <v>0</v>
      </c>
      <c r="C73" s="61">
        <f t="shared" si="64"/>
        <v>0</v>
      </c>
      <c r="D73" s="61">
        <f t="shared" si="65"/>
        <v>0</v>
      </c>
      <c r="E73" s="61">
        <f t="shared" si="66"/>
        <v>0</v>
      </c>
      <c r="F73" s="61">
        <f t="shared" si="67"/>
        <v>0</v>
      </c>
      <c r="G73" s="205">
        <f t="shared" si="68"/>
        <v>0</v>
      </c>
      <c r="H73" s="205">
        <f t="shared" si="75"/>
        <v>0</v>
      </c>
      <c r="I73" s="205">
        <f t="shared" si="69"/>
        <v>0</v>
      </c>
      <c r="J73" s="205">
        <f t="shared" si="70"/>
        <v>0</v>
      </c>
      <c r="K73" s="205">
        <f t="shared" si="71"/>
        <v>0</v>
      </c>
      <c r="L73" s="205">
        <f t="shared" si="72"/>
        <v>0</v>
      </c>
      <c r="M73" s="205">
        <f t="shared" si="76"/>
        <v>0</v>
      </c>
      <c r="N73" s="205">
        <f t="shared" si="77"/>
        <v>0</v>
      </c>
      <c r="O73" s="366" t="str">
        <f t="shared" si="82"/>
        <v>0%</v>
      </c>
      <c r="P73" s="213">
        <f t="shared" si="73"/>
        <v>0</v>
      </c>
      <c r="Q73" s="92">
        <f t="shared" si="73"/>
        <v>0</v>
      </c>
      <c r="R73" s="92">
        <f t="shared" si="73"/>
        <v>0</v>
      </c>
      <c r="S73" s="92">
        <f t="shared" si="83"/>
        <v>0</v>
      </c>
      <c r="T73" s="92">
        <f t="shared" si="83"/>
        <v>0</v>
      </c>
      <c r="U73" s="92"/>
      <c r="W73" s="97" t="s">
        <v>57</v>
      </c>
      <c r="X73" s="9">
        <f t="shared" si="80"/>
        <v>1.2622497392665382E-5</v>
      </c>
      <c r="Y73" s="154">
        <v>0</v>
      </c>
      <c r="Z73" s="154">
        <f t="shared" si="81"/>
        <v>8.9968511021142597E-6</v>
      </c>
      <c r="AA73" s="154"/>
    </row>
    <row r="74" spans="1:27" x14ac:dyDescent="0.15">
      <c r="A74" s="76" t="s">
        <v>28</v>
      </c>
      <c r="B74" s="93">
        <f t="shared" si="63"/>
        <v>0</v>
      </c>
      <c r="C74" s="93">
        <f t="shared" si="64"/>
        <v>0</v>
      </c>
      <c r="D74" s="93">
        <f t="shared" si="65"/>
        <v>0</v>
      </c>
      <c r="E74" s="93">
        <f t="shared" si="66"/>
        <v>0</v>
      </c>
      <c r="F74" s="93">
        <f t="shared" si="67"/>
        <v>0</v>
      </c>
      <c r="G74" s="206">
        <f t="shared" si="68"/>
        <v>0</v>
      </c>
      <c r="H74" s="206">
        <f t="shared" si="75"/>
        <v>0</v>
      </c>
      <c r="I74" s="206">
        <f t="shared" si="69"/>
        <v>0</v>
      </c>
      <c r="J74" s="206">
        <f t="shared" si="70"/>
        <v>0</v>
      </c>
      <c r="K74" s="206">
        <f t="shared" si="71"/>
        <v>0</v>
      </c>
      <c r="L74" s="206">
        <f t="shared" si="72"/>
        <v>0</v>
      </c>
      <c r="M74" s="206">
        <f t="shared" si="76"/>
        <v>0</v>
      </c>
      <c r="N74" s="206">
        <f t="shared" si="77"/>
        <v>0</v>
      </c>
      <c r="O74" s="366" t="str">
        <f t="shared" si="82"/>
        <v>0%</v>
      </c>
      <c r="P74" s="213">
        <f t="shared" si="73"/>
        <v>0</v>
      </c>
      <c r="Q74" s="92">
        <f t="shared" si="73"/>
        <v>0</v>
      </c>
      <c r="R74" s="92">
        <f t="shared" si="73"/>
        <v>0</v>
      </c>
      <c r="S74" s="92">
        <f t="shared" si="83"/>
        <v>0</v>
      </c>
      <c r="T74" s="92">
        <f t="shared" si="83"/>
        <v>0</v>
      </c>
      <c r="U74" s="92"/>
      <c r="W74" s="97" t="s">
        <v>55</v>
      </c>
      <c r="X74" s="9">
        <f t="shared" si="80"/>
        <v>2.5244994785330764E-5</v>
      </c>
      <c r="Y74" s="154">
        <v>0</v>
      </c>
      <c r="Z74" s="154">
        <f t="shared" si="81"/>
        <v>1.7993702204228519E-5</v>
      </c>
      <c r="AA74" s="154"/>
    </row>
    <row r="75" spans="1:27" x14ac:dyDescent="0.15">
      <c r="A75" s="65" t="s">
        <v>37</v>
      </c>
      <c r="B75" s="39">
        <f t="shared" si="63"/>
        <v>0.99828698515519565</v>
      </c>
      <c r="C75" s="39">
        <f t="shared" si="64"/>
        <v>0.99828698515519565</v>
      </c>
      <c r="D75" s="39">
        <f t="shared" si="65"/>
        <v>0.99828698515519565</v>
      </c>
      <c r="E75" s="39">
        <f t="shared" si="66"/>
        <v>0.99828698515519565</v>
      </c>
      <c r="F75" s="39">
        <f t="shared" si="67"/>
        <v>0.99828698515519565</v>
      </c>
      <c r="G75" s="207">
        <f t="shared" si="68"/>
        <v>0.99828698515519565</v>
      </c>
      <c r="H75" s="207">
        <f t="shared" si="75"/>
        <v>0.99828698515519565</v>
      </c>
      <c r="I75" s="207">
        <f t="shared" si="69"/>
        <v>0.99828698515519565</v>
      </c>
      <c r="J75" s="207">
        <f t="shared" si="70"/>
        <v>0.99828698515519565</v>
      </c>
      <c r="K75" s="207">
        <f t="shared" si="71"/>
        <v>0.99828698515519565</v>
      </c>
      <c r="L75" s="207">
        <f t="shared" si="72"/>
        <v>0.99828698515519565</v>
      </c>
      <c r="M75" s="207">
        <f t="shared" si="76"/>
        <v>0.99828698515519565</v>
      </c>
      <c r="N75" s="207">
        <f t="shared" si="77"/>
        <v>0.99828698515519565</v>
      </c>
      <c r="O75" s="366">
        <f>O76*99.96%</f>
        <v>0.99775785253451843</v>
      </c>
      <c r="P75" s="225">
        <f t="shared" si="73"/>
        <v>0.99812272975952743</v>
      </c>
      <c r="Q75" s="226">
        <f t="shared" si="73"/>
        <v>0</v>
      </c>
      <c r="R75" s="226">
        <f t="shared" si="73"/>
        <v>0</v>
      </c>
      <c r="S75" s="226">
        <f t="shared" si="83"/>
        <v>0</v>
      </c>
      <c r="T75" s="226">
        <f t="shared" si="83"/>
        <v>0</v>
      </c>
      <c r="U75" s="226"/>
      <c r="W75" s="97" t="s">
        <v>46</v>
      </c>
      <c r="X75" s="9">
        <f t="shared" si="80"/>
        <v>1.8933746088998065E-4</v>
      </c>
      <c r="Y75" s="154">
        <v>8.9581106530259077E-3</v>
      </c>
      <c r="Z75" s="154">
        <f t="shared" si="81"/>
        <v>2.7080521817363923E-3</v>
      </c>
      <c r="AA75" s="154"/>
    </row>
    <row r="76" spans="1:27" x14ac:dyDescent="0.35">
      <c r="A76" s="40" t="s">
        <v>458</v>
      </c>
      <c r="B76" s="41">
        <f t="shared" si="63"/>
        <v>0.99868645973909131</v>
      </c>
      <c r="C76" s="41">
        <f t="shared" si="64"/>
        <v>0.99868645973909131</v>
      </c>
      <c r="D76" s="41">
        <f t="shared" si="65"/>
        <v>0.99868645973909131</v>
      </c>
      <c r="E76" s="41">
        <f t="shared" si="66"/>
        <v>0.99868645973909131</v>
      </c>
      <c r="F76" s="41">
        <f t="shared" si="67"/>
        <v>0.99868645973909131</v>
      </c>
      <c r="G76" s="208">
        <f t="shared" si="68"/>
        <v>0.99868645973909131</v>
      </c>
      <c r="H76" s="208">
        <f t="shared" si="75"/>
        <v>0.99868645973909131</v>
      </c>
      <c r="I76" s="208">
        <f t="shared" si="69"/>
        <v>0.99868645973909131</v>
      </c>
      <c r="J76" s="208">
        <f t="shared" si="70"/>
        <v>0.99868645973909131</v>
      </c>
      <c r="K76" s="208">
        <f t="shared" si="71"/>
        <v>0.99868645973909131</v>
      </c>
      <c r="L76" s="208">
        <f t="shared" si="72"/>
        <v>0.99868645973909131</v>
      </c>
      <c r="M76" s="208">
        <f t="shared" si="76"/>
        <v>0.99868645973909131</v>
      </c>
      <c r="N76" s="208">
        <f t="shared" si="77"/>
        <v>0.99868645973909131</v>
      </c>
      <c r="O76" s="366">
        <f t="shared" ref="O76:O83" si="84">_xlfn.IFNA(VLOOKUP(A76,$W$52:$Y$86,2,0),"0%")</f>
        <v>0.99815711538067076</v>
      </c>
      <c r="P76" s="225">
        <f t="shared" si="73"/>
        <v>0.99852213861497352</v>
      </c>
      <c r="Q76" s="226">
        <f t="shared" si="73"/>
        <v>0</v>
      </c>
      <c r="R76" s="226">
        <f t="shared" si="73"/>
        <v>0</v>
      </c>
      <c r="S76" s="226">
        <f t="shared" si="83"/>
        <v>0</v>
      </c>
      <c r="T76" s="226">
        <f t="shared" si="83"/>
        <v>0</v>
      </c>
      <c r="U76" s="226"/>
      <c r="W76" s="97" t="s">
        <v>53</v>
      </c>
      <c r="X76" s="9">
        <f t="shared" si="80"/>
        <v>1.8933746088998074E-5</v>
      </c>
      <c r="Y76" s="154">
        <v>0</v>
      </c>
      <c r="Z76" s="154">
        <f t="shared" si="81"/>
        <v>1.349527665317139E-5</v>
      </c>
      <c r="AA76" s="154"/>
    </row>
    <row r="77" spans="1:27" x14ac:dyDescent="0.15">
      <c r="A77" s="42" t="s">
        <v>52</v>
      </c>
      <c r="B77" s="53">
        <f t="shared" si="63"/>
        <v>0</v>
      </c>
      <c r="C77" s="53">
        <f t="shared" si="64"/>
        <v>0</v>
      </c>
      <c r="D77" s="53">
        <f t="shared" si="65"/>
        <v>0</v>
      </c>
      <c r="E77" s="53">
        <f t="shared" si="66"/>
        <v>0</v>
      </c>
      <c r="F77" s="53">
        <f t="shared" si="67"/>
        <v>0</v>
      </c>
      <c r="G77" s="204">
        <f t="shared" si="68"/>
        <v>0</v>
      </c>
      <c r="H77" s="204">
        <f t="shared" si="75"/>
        <v>0</v>
      </c>
      <c r="I77" s="204">
        <f t="shared" si="69"/>
        <v>0</v>
      </c>
      <c r="J77" s="204">
        <f t="shared" si="70"/>
        <v>0</v>
      </c>
      <c r="K77" s="204">
        <f t="shared" si="71"/>
        <v>0</v>
      </c>
      <c r="L77" s="204">
        <f t="shared" si="72"/>
        <v>0</v>
      </c>
      <c r="M77" s="204">
        <f t="shared" si="76"/>
        <v>0</v>
      </c>
      <c r="N77" s="204">
        <f t="shared" si="77"/>
        <v>0</v>
      </c>
      <c r="O77" s="366" t="str">
        <f t="shared" si="84"/>
        <v>0%</v>
      </c>
      <c r="P77" s="213">
        <f t="shared" si="73"/>
        <v>0</v>
      </c>
      <c r="Q77" s="92">
        <f t="shared" si="73"/>
        <v>0</v>
      </c>
      <c r="R77" s="92">
        <f t="shared" si="73"/>
        <v>0</v>
      </c>
      <c r="S77" s="92">
        <f t="shared" si="83"/>
        <v>0</v>
      </c>
      <c r="T77" s="92">
        <f t="shared" si="83"/>
        <v>0</v>
      </c>
      <c r="U77" s="92"/>
      <c r="W77" s="97" t="s">
        <v>545</v>
      </c>
      <c r="X77" s="9">
        <f t="shared" si="80"/>
        <v>1.6787921532244957E-3</v>
      </c>
      <c r="Y77" s="154">
        <v>0</v>
      </c>
      <c r="Z77" s="154">
        <f t="shared" si="81"/>
        <v>1.1965811965811966E-3</v>
      </c>
      <c r="AA77" s="154"/>
    </row>
    <row r="78" spans="1:27" x14ac:dyDescent="0.15">
      <c r="A78" s="42" t="s">
        <v>545</v>
      </c>
      <c r="B78" s="53">
        <f t="shared" si="63"/>
        <v>1.1965811965811966E-3</v>
      </c>
      <c r="C78" s="53">
        <f t="shared" si="64"/>
        <v>1.1965811965811966E-3</v>
      </c>
      <c r="D78" s="53">
        <f t="shared" si="65"/>
        <v>1.1965811965811966E-3</v>
      </c>
      <c r="E78" s="53">
        <f t="shared" si="66"/>
        <v>1.1965811965811966E-3</v>
      </c>
      <c r="F78" s="53">
        <f t="shared" si="67"/>
        <v>1.1965811965811966E-3</v>
      </c>
      <c r="G78" s="204">
        <f t="shared" si="68"/>
        <v>1.1965811965811966E-3</v>
      </c>
      <c r="H78" s="204">
        <f t="shared" si="75"/>
        <v>1.1965811965811966E-3</v>
      </c>
      <c r="I78" s="204">
        <f t="shared" si="69"/>
        <v>1.1965811965811966E-3</v>
      </c>
      <c r="J78" s="204">
        <f t="shared" si="70"/>
        <v>1.1965811965811966E-3</v>
      </c>
      <c r="K78" s="204">
        <f t="shared" si="71"/>
        <v>1.1965811965811966E-3</v>
      </c>
      <c r="L78" s="204">
        <f t="shared" si="72"/>
        <v>1.1965811965811966E-3</v>
      </c>
      <c r="M78" s="204">
        <f t="shared" si="76"/>
        <v>1.1965811965811966E-3</v>
      </c>
      <c r="N78" s="204">
        <f t="shared" si="77"/>
        <v>1.1965811965811966E-3</v>
      </c>
      <c r="O78" s="366">
        <f t="shared" si="84"/>
        <v>1.6787921532244957E-3</v>
      </c>
      <c r="P78" s="213">
        <f t="shared" si="73"/>
        <v>1.3462709877296037E-3</v>
      </c>
      <c r="Q78" s="92">
        <f t="shared" si="73"/>
        <v>0</v>
      </c>
      <c r="R78" s="92">
        <f t="shared" si="73"/>
        <v>0</v>
      </c>
      <c r="S78" s="92">
        <f t="shared" si="83"/>
        <v>0</v>
      </c>
      <c r="T78" s="92">
        <f t="shared" si="83"/>
        <v>0</v>
      </c>
      <c r="U78" s="92"/>
      <c r="W78" s="97" t="s">
        <v>56</v>
      </c>
      <c r="X78" s="9">
        <f t="shared" si="80"/>
        <v>3.1556243481663455E-5</v>
      </c>
      <c r="Y78" s="154">
        <v>0</v>
      </c>
      <c r="Z78" s="154">
        <f t="shared" si="81"/>
        <v>2.249212775528565E-5</v>
      </c>
      <c r="AA78" s="154"/>
    </row>
    <row r="79" spans="1:27" x14ac:dyDescent="0.15">
      <c r="A79" s="42" t="s">
        <v>544</v>
      </c>
      <c r="B79" s="53">
        <f t="shared" si="63"/>
        <v>7.6473234367971209E-5</v>
      </c>
      <c r="C79" s="53">
        <f t="shared" si="64"/>
        <v>7.6473234367971209E-5</v>
      </c>
      <c r="D79" s="53">
        <f t="shared" si="65"/>
        <v>7.6473234367971209E-5</v>
      </c>
      <c r="E79" s="53">
        <f t="shared" si="66"/>
        <v>7.6473234367971209E-5</v>
      </c>
      <c r="F79" s="53">
        <f t="shared" si="67"/>
        <v>7.6473234367971209E-5</v>
      </c>
      <c r="G79" s="204">
        <f t="shared" si="68"/>
        <v>7.6473234367971209E-5</v>
      </c>
      <c r="H79" s="204">
        <f t="shared" si="75"/>
        <v>7.6473234367971209E-5</v>
      </c>
      <c r="I79" s="204">
        <f t="shared" si="69"/>
        <v>7.6473234367971209E-5</v>
      </c>
      <c r="J79" s="204">
        <f t="shared" si="70"/>
        <v>7.6473234367971209E-5</v>
      </c>
      <c r="K79" s="204">
        <f t="shared" si="71"/>
        <v>7.6473234367971209E-5</v>
      </c>
      <c r="L79" s="204">
        <f t="shared" si="72"/>
        <v>7.6473234367971209E-5</v>
      </c>
      <c r="M79" s="204">
        <f t="shared" si="76"/>
        <v>7.6473234367971209E-5</v>
      </c>
      <c r="N79" s="204">
        <f t="shared" si="77"/>
        <v>7.6473234367971209E-5</v>
      </c>
      <c r="O79" s="366">
        <f t="shared" si="84"/>
        <v>1.0729122783765575E-4</v>
      </c>
      <c r="P79" s="213">
        <f t="shared" si="73"/>
        <v>8.6039875155651351E-5</v>
      </c>
      <c r="Q79" s="92">
        <f t="shared" si="73"/>
        <v>0</v>
      </c>
      <c r="R79" s="92">
        <f t="shared" si="73"/>
        <v>0</v>
      </c>
      <c r="S79" s="92">
        <f t="shared" si="83"/>
        <v>0</v>
      </c>
      <c r="T79" s="92">
        <f t="shared" si="83"/>
        <v>0</v>
      </c>
      <c r="U79" s="92"/>
      <c r="AA79" s="154"/>
    </row>
    <row r="80" spans="1:27" x14ac:dyDescent="0.15">
      <c r="A80" s="42" t="s">
        <v>53</v>
      </c>
      <c r="B80" s="53">
        <f t="shared" si="63"/>
        <v>1.349527665317139E-5</v>
      </c>
      <c r="C80" s="53">
        <f t="shared" si="64"/>
        <v>1.349527665317139E-5</v>
      </c>
      <c r="D80" s="53">
        <f t="shared" si="65"/>
        <v>1.349527665317139E-5</v>
      </c>
      <c r="E80" s="53">
        <f t="shared" si="66"/>
        <v>1.349527665317139E-5</v>
      </c>
      <c r="F80" s="53">
        <f t="shared" si="67"/>
        <v>1.349527665317139E-5</v>
      </c>
      <c r="G80" s="204">
        <f t="shared" si="68"/>
        <v>1.349527665317139E-5</v>
      </c>
      <c r="H80" s="204">
        <f t="shared" si="75"/>
        <v>1.349527665317139E-5</v>
      </c>
      <c r="I80" s="204">
        <f t="shared" si="69"/>
        <v>1.349527665317139E-5</v>
      </c>
      <c r="J80" s="204">
        <f t="shared" si="70"/>
        <v>1.349527665317139E-5</v>
      </c>
      <c r="K80" s="204">
        <f t="shared" si="71"/>
        <v>1.349527665317139E-5</v>
      </c>
      <c r="L80" s="204">
        <f t="shared" si="72"/>
        <v>1.349527665317139E-5</v>
      </c>
      <c r="M80" s="204">
        <f t="shared" si="76"/>
        <v>1.349527665317139E-5</v>
      </c>
      <c r="N80" s="204">
        <f t="shared" si="77"/>
        <v>1.349527665317139E-5</v>
      </c>
      <c r="O80" s="366">
        <f t="shared" si="84"/>
        <v>1.8933746088998074E-5</v>
      </c>
      <c r="P80" s="213">
        <f t="shared" si="73"/>
        <v>1.5183507380409063E-5</v>
      </c>
      <c r="Q80" s="92">
        <f t="shared" si="73"/>
        <v>0</v>
      </c>
      <c r="R80" s="92">
        <f t="shared" si="73"/>
        <v>0</v>
      </c>
      <c r="S80" s="92">
        <f t="shared" si="83"/>
        <v>0</v>
      </c>
      <c r="T80" s="92">
        <f t="shared" si="83"/>
        <v>0</v>
      </c>
      <c r="U80" s="92"/>
      <c r="AA80" s="154"/>
    </row>
    <row r="81" spans="1:27" x14ac:dyDescent="0.15">
      <c r="A81" s="42" t="s">
        <v>54</v>
      </c>
      <c r="B81" s="53">
        <f t="shared" si="63"/>
        <v>2.6990553306342781E-5</v>
      </c>
      <c r="C81" s="53">
        <f t="shared" si="64"/>
        <v>2.6990553306342781E-5</v>
      </c>
      <c r="D81" s="53">
        <f t="shared" si="65"/>
        <v>2.6990553306342781E-5</v>
      </c>
      <c r="E81" s="53">
        <f t="shared" si="66"/>
        <v>2.6990553306342781E-5</v>
      </c>
      <c r="F81" s="53">
        <f t="shared" si="67"/>
        <v>2.6990553306342781E-5</v>
      </c>
      <c r="G81" s="204">
        <f t="shared" si="68"/>
        <v>2.6990553306342781E-5</v>
      </c>
      <c r="H81" s="204">
        <f t="shared" si="75"/>
        <v>2.6990553306342781E-5</v>
      </c>
      <c r="I81" s="204">
        <f t="shared" si="69"/>
        <v>2.6990553306342781E-5</v>
      </c>
      <c r="J81" s="204">
        <f t="shared" si="70"/>
        <v>2.6990553306342781E-5</v>
      </c>
      <c r="K81" s="204">
        <f t="shared" si="71"/>
        <v>2.6990553306342781E-5</v>
      </c>
      <c r="L81" s="204">
        <f t="shared" si="72"/>
        <v>2.6990553306342781E-5</v>
      </c>
      <c r="M81" s="204">
        <f t="shared" si="76"/>
        <v>2.6990553306342781E-5</v>
      </c>
      <c r="N81" s="204">
        <f t="shared" si="77"/>
        <v>2.6990553306342781E-5</v>
      </c>
      <c r="O81" s="366">
        <f t="shared" si="84"/>
        <v>3.7867492177996148E-5</v>
      </c>
      <c r="P81" s="213">
        <f t="shared" si="73"/>
        <v>3.0367014760818126E-5</v>
      </c>
      <c r="Q81" s="92">
        <f t="shared" si="73"/>
        <v>0</v>
      </c>
      <c r="R81" s="92">
        <f t="shared" si="73"/>
        <v>0</v>
      </c>
      <c r="S81" s="92">
        <f t="shared" si="83"/>
        <v>0</v>
      </c>
      <c r="T81" s="92">
        <f t="shared" si="83"/>
        <v>0</v>
      </c>
      <c r="U81" s="92"/>
      <c r="AA81" s="154"/>
    </row>
    <row r="82" spans="1:27" x14ac:dyDescent="0.15">
      <c r="A82" s="72" t="s">
        <v>38</v>
      </c>
      <c r="B82" s="61">
        <f t="shared" si="63"/>
        <v>0</v>
      </c>
      <c r="C82" s="61">
        <f t="shared" si="64"/>
        <v>0</v>
      </c>
      <c r="D82" s="61">
        <f t="shared" si="65"/>
        <v>0</v>
      </c>
      <c r="E82" s="61">
        <f t="shared" si="66"/>
        <v>0</v>
      </c>
      <c r="F82" s="61">
        <f t="shared" si="67"/>
        <v>0</v>
      </c>
      <c r="G82" s="205">
        <f t="shared" si="68"/>
        <v>0</v>
      </c>
      <c r="H82" s="205">
        <f t="shared" si="75"/>
        <v>0</v>
      </c>
      <c r="I82" s="205">
        <f t="shared" si="69"/>
        <v>0</v>
      </c>
      <c r="J82" s="205">
        <f t="shared" si="70"/>
        <v>0</v>
      </c>
      <c r="K82" s="205">
        <f t="shared" si="71"/>
        <v>0</v>
      </c>
      <c r="L82" s="205">
        <f t="shared" si="72"/>
        <v>0</v>
      </c>
      <c r="M82" s="205">
        <f t="shared" si="76"/>
        <v>0</v>
      </c>
      <c r="N82" s="205">
        <f t="shared" si="77"/>
        <v>0</v>
      </c>
      <c r="O82" s="366" t="str">
        <f t="shared" si="84"/>
        <v>0%</v>
      </c>
      <c r="P82" s="213">
        <f t="shared" si="73"/>
        <v>0</v>
      </c>
      <c r="Q82" s="92">
        <f t="shared" si="73"/>
        <v>0</v>
      </c>
      <c r="R82" s="92">
        <f t="shared" si="73"/>
        <v>0</v>
      </c>
      <c r="S82" s="92">
        <f t="shared" si="83"/>
        <v>0</v>
      </c>
      <c r="T82" s="92">
        <f t="shared" si="83"/>
        <v>0</v>
      </c>
      <c r="U82" s="92"/>
      <c r="AA82" s="154"/>
    </row>
    <row r="83" spans="1:27" x14ac:dyDescent="0.15">
      <c r="A83" s="76" t="s">
        <v>28</v>
      </c>
      <c r="B83" s="93">
        <f t="shared" si="63"/>
        <v>0</v>
      </c>
      <c r="C83" s="93">
        <f t="shared" si="64"/>
        <v>0</v>
      </c>
      <c r="D83" s="93">
        <f t="shared" si="65"/>
        <v>0</v>
      </c>
      <c r="E83" s="93">
        <f t="shared" si="66"/>
        <v>0</v>
      </c>
      <c r="F83" s="93">
        <f t="shared" si="67"/>
        <v>0</v>
      </c>
      <c r="G83" s="206">
        <f t="shared" si="68"/>
        <v>0</v>
      </c>
      <c r="H83" s="206">
        <f t="shared" si="75"/>
        <v>0</v>
      </c>
      <c r="I83" s="206">
        <f t="shared" si="69"/>
        <v>0</v>
      </c>
      <c r="J83" s="206">
        <f t="shared" si="70"/>
        <v>0</v>
      </c>
      <c r="K83" s="206">
        <f t="shared" si="71"/>
        <v>0</v>
      </c>
      <c r="L83" s="206">
        <f t="shared" si="72"/>
        <v>0</v>
      </c>
      <c r="M83" s="206">
        <f t="shared" si="76"/>
        <v>0</v>
      </c>
      <c r="N83" s="206">
        <f t="shared" si="77"/>
        <v>0</v>
      </c>
      <c r="O83" s="366" t="str">
        <f t="shared" si="84"/>
        <v>0%</v>
      </c>
      <c r="P83" s="213">
        <f t="shared" si="73"/>
        <v>0</v>
      </c>
      <c r="Q83" s="92">
        <f t="shared" si="73"/>
        <v>0</v>
      </c>
      <c r="R83" s="92">
        <f t="shared" si="73"/>
        <v>0</v>
      </c>
      <c r="S83" s="92">
        <f t="shared" si="83"/>
        <v>0</v>
      </c>
      <c r="T83" s="92">
        <f t="shared" si="83"/>
        <v>0</v>
      </c>
      <c r="U83" s="92"/>
      <c r="AA83" s="154"/>
    </row>
    <row r="84" spans="1:27" x14ac:dyDescent="0.15">
      <c r="A84" s="65" t="s">
        <v>36</v>
      </c>
      <c r="B84" s="39">
        <f t="shared" si="63"/>
        <v>0.99955465587044534</v>
      </c>
      <c r="C84" s="39">
        <f t="shared" si="64"/>
        <v>0.99955465587044534</v>
      </c>
      <c r="D84" s="39">
        <f t="shared" si="65"/>
        <v>0.99955465587044534</v>
      </c>
      <c r="E84" s="39">
        <f t="shared" si="66"/>
        <v>0.99955465587044534</v>
      </c>
      <c r="F84" s="39">
        <f t="shared" si="67"/>
        <v>0.99955465587044534</v>
      </c>
      <c r="G84" s="207">
        <f t="shared" si="68"/>
        <v>0.99955465587044534</v>
      </c>
      <c r="H84" s="207">
        <f t="shared" si="75"/>
        <v>0.99955465587044534</v>
      </c>
      <c r="I84" s="207">
        <f t="shared" si="69"/>
        <v>0.99955465587044534</v>
      </c>
      <c r="J84" s="207">
        <f t="shared" si="70"/>
        <v>0.99955465587044534</v>
      </c>
      <c r="K84" s="207">
        <f t="shared" si="71"/>
        <v>0.99955465587044534</v>
      </c>
      <c r="L84" s="207">
        <f t="shared" si="72"/>
        <v>0.99955465587044534</v>
      </c>
      <c r="M84" s="207">
        <f t="shared" si="76"/>
        <v>0.99955465587044534</v>
      </c>
      <c r="N84" s="207">
        <f t="shared" si="77"/>
        <v>0.99955465587044534</v>
      </c>
      <c r="O84" s="366">
        <f>O85</f>
        <v>0.99943672105385239</v>
      </c>
      <c r="P84" s="225">
        <f t="shared" si="73"/>
        <v>0.99951804608831207</v>
      </c>
      <c r="Q84" s="226">
        <f t="shared" si="73"/>
        <v>0</v>
      </c>
      <c r="R84" s="226">
        <f t="shared" si="73"/>
        <v>0</v>
      </c>
      <c r="S84" s="226">
        <f t="shared" si="83"/>
        <v>0</v>
      </c>
      <c r="T84" s="226">
        <f t="shared" si="83"/>
        <v>0</v>
      </c>
      <c r="U84" s="226"/>
      <c r="AA84" s="154"/>
    </row>
    <row r="85" spans="1:27" x14ac:dyDescent="0.35">
      <c r="A85" s="40" t="s">
        <v>460</v>
      </c>
      <c r="B85" s="41">
        <f t="shared" si="63"/>
        <v>0.99955465587044534</v>
      </c>
      <c r="C85" s="41">
        <f t="shared" si="64"/>
        <v>0.99955465587044534</v>
      </c>
      <c r="D85" s="41">
        <f t="shared" si="65"/>
        <v>0.99955465587044534</v>
      </c>
      <c r="E85" s="41">
        <f t="shared" si="66"/>
        <v>0.99955465587044534</v>
      </c>
      <c r="F85" s="41">
        <f t="shared" si="67"/>
        <v>0.99955465587044534</v>
      </c>
      <c r="G85" s="208">
        <f t="shared" si="68"/>
        <v>0.99955465587044534</v>
      </c>
      <c r="H85" s="208">
        <f t="shared" si="75"/>
        <v>0.99955465587044534</v>
      </c>
      <c r="I85" s="208">
        <f t="shared" si="69"/>
        <v>0.99955465587044534</v>
      </c>
      <c r="J85" s="208">
        <f t="shared" si="70"/>
        <v>0.99955465587044534</v>
      </c>
      <c r="K85" s="208">
        <f t="shared" si="71"/>
        <v>0.99955465587044534</v>
      </c>
      <c r="L85" s="208">
        <f t="shared" si="72"/>
        <v>0.99955465587044534</v>
      </c>
      <c r="M85" s="208">
        <f t="shared" si="76"/>
        <v>0.99955465587044534</v>
      </c>
      <c r="N85" s="208">
        <f t="shared" si="77"/>
        <v>0.99955465587044534</v>
      </c>
      <c r="O85" s="366">
        <f t="shared" ref="O85:O93" si="85">_xlfn.IFNA(VLOOKUP(A85,$W$52:$Y$86,2,0),"0%")</f>
        <v>0.99943672105385239</v>
      </c>
      <c r="P85" s="225">
        <f t="shared" si="73"/>
        <v>0.99951804608831207</v>
      </c>
      <c r="Q85" s="226">
        <f t="shared" si="73"/>
        <v>0</v>
      </c>
      <c r="R85" s="226">
        <f t="shared" si="73"/>
        <v>0</v>
      </c>
      <c r="S85" s="226">
        <f t="shared" si="83"/>
        <v>0</v>
      </c>
      <c r="T85" s="226">
        <f t="shared" si="83"/>
        <v>0</v>
      </c>
      <c r="U85" s="226"/>
      <c r="AA85" s="154"/>
    </row>
    <row r="86" spans="1:27" x14ac:dyDescent="0.15">
      <c r="A86" s="42" t="s">
        <v>55</v>
      </c>
      <c r="B86" s="53">
        <f t="shared" si="63"/>
        <v>1.7993702204228519E-5</v>
      </c>
      <c r="C86" s="53">
        <f t="shared" si="64"/>
        <v>1.7993702204228519E-5</v>
      </c>
      <c r="D86" s="53">
        <f t="shared" si="65"/>
        <v>1.7993702204228519E-5</v>
      </c>
      <c r="E86" s="53">
        <f t="shared" si="66"/>
        <v>1.7993702204228519E-5</v>
      </c>
      <c r="F86" s="53">
        <f t="shared" si="67"/>
        <v>1.7993702204228519E-5</v>
      </c>
      <c r="G86" s="204">
        <f t="shared" si="68"/>
        <v>1.7993702204228519E-5</v>
      </c>
      <c r="H86" s="204">
        <f t="shared" si="75"/>
        <v>1.7993702204228519E-5</v>
      </c>
      <c r="I86" s="204">
        <f t="shared" si="69"/>
        <v>1.7993702204228519E-5</v>
      </c>
      <c r="J86" s="204">
        <f t="shared" si="70"/>
        <v>1.7993702204228519E-5</v>
      </c>
      <c r="K86" s="204">
        <f t="shared" si="71"/>
        <v>1.7993702204228519E-5</v>
      </c>
      <c r="L86" s="204">
        <f t="shared" si="72"/>
        <v>1.7993702204228519E-5</v>
      </c>
      <c r="M86" s="204">
        <f t="shared" si="76"/>
        <v>1.7993702204228519E-5</v>
      </c>
      <c r="N86" s="204">
        <f t="shared" si="77"/>
        <v>1.7993702204228519E-5</v>
      </c>
      <c r="O86" s="366">
        <f t="shared" si="85"/>
        <v>2.5244994785330764E-5</v>
      </c>
      <c r="P86" s="213">
        <f t="shared" si="73"/>
        <v>2.0244676507212084E-5</v>
      </c>
      <c r="Q86" s="92">
        <f t="shared" si="73"/>
        <v>0</v>
      </c>
      <c r="R86" s="92">
        <f t="shared" si="73"/>
        <v>0</v>
      </c>
      <c r="S86" s="92">
        <f t="shared" si="83"/>
        <v>0</v>
      </c>
      <c r="T86" s="92">
        <f t="shared" si="83"/>
        <v>0</v>
      </c>
      <c r="U86" s="92"/>
      <c r="AA86" s="154"/>
    </row>
    <row r="87" spans="1:27" x14ac:dyDescent="0.15">
      <c r="A87" s="42" t="s">
        <v>56</v>
      </c>
      <c r="B87" s="53">
        <f t="shared" si="63"/>
        <v>2.249212775528565E-5</v>
      </c>
      <c r="C87" s="53">
        <f t="shared" si="64"/>
        <v>2.249212775528565E-5</v>
      </c>
      <c r="D87" s="53">
        <f t="shared" si="65"/>
        <v>2.249212775528565E-5</v>
      </c>
      <c r="E87" s="53">
        <f t="shared" si="66"/>
        <v>2.249212775528565E-5</v>
      </c>
      <c r="F87" s="53">
        <f t="shared" si="67"/>
        <v>2.249212775528565E-5</v>
      </c>
      <c r="G87" s="204">
        <f t="shared" si="68"/>
        <v>2.249212775528565E-5</v>
      </c>
      <c r="H87" s="204">
        <f t="shared" si="75"/>
        <v>2.249212775528565E-5</v>
      </c>
      <c r="I87" s="204">
        <f t="shared" si="69"/>
        <v>2.249212775528565E-5</v>
      </c>
      <c r="J87" s="204">
        <f t="shared" si="70"/>
        <v>2.249212775528565E-5</v>
      </c>
      <c r="K87" s="204">
        <f t="shared" si="71"/>
        <v>2.249212775528565E-5</v>
      </c>
      <c r="L87" s="204">
        <f t="shared" si="72"/>
        <v>2.249212775528565E-5</v>
      </c>
      <c r="M87" s="204">
        <f t="shared" si="76"/>
        <v>2.249212775528565E-5</v>
      </c>
      <c r="N87" s="204">
        <f t="shared" si="77"/>
        <v>2.249212775528565E-5</v>
      </c>
      <c r="O87" s="366">
        <f t="shared" si="85"/>
        <v>3.1556243481663455E-5</v>
      </c>
      <c r="P87" s="213">
        <f t="shared" ref="P87:Q93" si="86">IF(P$53=0,0%,SUMPRODUCT(($B$50:$O$50=P$50)*$B$53:$O$53*$B87:$O87)/P$53)</f>
        <v>2.5305845634015105E-5</v>
      </c>
      <c r="Q87" s="92">
        <f t="shared" si="86"/>
        <v>0</v>
      </c>
      <c r="R87" s="92">
        <f t="shared" ref="R87:T93" si="87">IF(R$53=0,0%,SUMPRODUCT(($B$50:$O$50=R$50)*$B$53:$O$53*$B87:$O87)/R$53)</f>
        <v>0</v>
      </c>
      <c r="S87" s="92">
        <f t="shared" si="87"/>
        <v>0</v>
      </c>
      <c r="T87" s="92">
        <f t="shared" si="87"/>
        <v>0</v>
      </c>
      <c r="U87" s="92"/>
      <c r="AA87" s="154"/>
    </row>
    <row r="88" spans="1:27" x14ac:dyDescent="0.15">
      <c r="A88" s="42" t="s">
        <v>57</v>
      </c>
      <c r="B88" s="53">
        <f t="shared" si="63"/>
        <v>8.9968511021142597E-6</v>
      </c>
      <c r="C88" s="53">
        <f t="shared" si="64"/>
        <v>8.9968511021142597E-6</v>
      </c>
      <c r="D88" s="53">
        <f t="shared" si="65"/>
        <v>8.9968511021142597E-6</v>
      </c>
      <c r="E88" s="53">
        <f t="shared" si="66"/>
        <v>8.9968511021142597E-6</v>
      </c>
      <c r="F88" s="53">
        <f t="shared" si="67"/>
        <v>8.9968511021142597E-6</v>
      </c>
      <c r="G88" s="204">
        <f t="shared" si="68"/>
        <v>8.9968511021142597E-6</v>
      </c>
      <c r="H88" s="204">
        <f t="shared" si="75"/>
        <v>8.9968511021142597E-6</v>
      </c>
      <c r="I88" s="204">
        <f t="shared" si="69"/>
        <v>8.9968511021142597E-6</v>
      </c>
      <c r="J88" s="204">
        <f t="shared" si="70"/>
        <v>8.9968511021142597E-6</v>
      </c>
      <c r="K88" s="204">
        <f t="shared" si="71"/>
        <v>8.9968511021142597E-6</v>
      </c>
      <c r="L88" s="204">
        <f t="shared" si="72"/>
        <v>8.9968511021142597E-6</v>
      </c>
      <c r="M88" s="204">
        <f t="shared" si="76"/>
        <v>8.9968511021142597E-6</v>
      </c>
      <c r="N88" s="204">
        <f t="shared" si="77"/>
        <v>8.9968511021142597E-6</v>
      </c>
      <c r="O88" s="366">
        <f t="shared" si="85"/>
        <v>1.2622497392665382E-5</v>
      </c>
      <c r="P88" s="213">
        <f t="shared" si="86"/>
        <v>1.0122338253606042E-5</v>
      </c>
      <c r="Q88" s="92">
        <f t="shared" si="86"/>
        <v>0</v>
      </c>
      <c r="R88" s="92">
        <f t="shared" si="87"/>
        <v>0</v>
      </c>
      <c r="S88" s="92">
        <f t="shared" si="87"/>
        <v>0</v>
      </c>
      <c r="T88" s="92">
        <f t="shared" si="87"/>
        <v>0</v>
      </c>
      <c r="U88" s="92"/>
      <c r="AA88" s="154"/>
    </row>
    <row r="89" spans="1:27" x14ac:dyDescent="0.15">
      <c r="A89" s="42" t="s">
        <v>58</v>
      </c>
      <c r="B89" s="53">
        <f t="shared" si="63"/>
        <v>3.9586144849302745E-4</v>
      </c>
      <c r="C89" s="53">
        <f t="shared" si="64"/>
        <v>3.9586144849302745E-4</v>
      </c>
      <c r="D89" s="53">
        <f t="shared" si="65"/>
        <v>3.9586144849302745E-4</v>
      </c>
      <c r="E89" s="53">
        <f t="shared" si="66"/>
        <v>3.9586144849302745E-4</v>
      </c>
      <c r="F89" s="53">
        <f t="shared" si="67"/>
        <v>3.9586144849302745E-4</v>
      </c>
      <c r="G89" s="204">
        <f t="shared" si="68"/>
        <v>3.9586144849302745E-4</v>
      </c>
      <c r="H89" s="204">
        <f t="shared" si="75"/>
        <v>3.9586144849302745E-4</v>
      </c>
      <c r="I89" s="204">
        <f t="shared" si="69"/>
        <v>3.9586144849302745E-4</v>
      </c>
      <c r="J89" s="204">
        <f t="shared" si="70"/>
        <v>3.9586144849302745E-4</v>
      </c>
      <c r="K89" s="204">
        <f t="shared" si="71"/>
        <v>3.9586144849302745E-4</v>
      </c>
      <c r="L89" s="204">
        <f t="shared" si="72"/>
        <v>3.9586144849302745E-4</v>
      </c>
      <c r="M89" s="204">
        <f t="shared" si="76"/>
        <v>3.9586144849302745E-4</v>
      </c>
      <c r="N89" s="204">
        <f t="shared" si="77"/>
        <v>3.9586144849302745E-4</v>
      </c>
      <c r="O89" s="366">
        <f t="shared" si="85"/>
        <v>4.9385521048803311E-4</v>
      </c>
      <c r="P89" s="213">
        <f t="shared" si="86"/>
        <v>4.2628105129298996E-4</v>
      </c>
      <c r="Q89" s="92">
        <f t="shared" si="86"/>
        <v>0</v>
      </c>
      <c r="R89" s="92">
        <f t="shared" si="87"/>
        <v>0</v>
      </c>
      <c r="S89" s="92">
        <f t="shared" si="87"/>
        <v>0</v>
      </c>
      <c r="T89" s="92">
        <f t="shared" si="87"/>
        <v>0</v>
      </c>
      <c r="U89" s="92"/>
      <c r="AA89" s="154"/>
    </row>
    <row r="90" spans="1:27" x14ac:dyDescent="0.15">
      <c r="A90" s="72" t="s">
        <v>39</v>
      </c>
      <c r="B90" s="61">
        <f t="shared" si="63"/>
        <v>0</v>
      </c>
      <c r="C90" s="61">
        <f t="shared" si="64"/>
        <v>0</v>
      </c>
      <c r="D90" s="61">
        <f t="shared" si="65"/>
        <v>0</v>
      </c>
      <c r="E90" s="61">
        <f t="shared" si="66"/>
        <v>0</v>
      </c>
      <c r="F90" s="61">
        <f t="shared" si="67"/>
        <v>0</v>
      </c>
      <c r="G90" s="205">
        <f t="shared" si="68"/>
        <v>0</v>
      </c>
      <c r="H90" s="205">
        <f t="shared" si="75"/>
        <v>0</v>
      </c>
      <c r="I90" s="205">
        <f t="shared" si="69"/>
        <v>0</v>
      </c>
      <c r="J90" s="205">
        <f t="shared" si="70"/>
        <v>0</v>
      </c>
      <c r="K90" s="205">
        <f t="shared" si="71"/>
        <v>0</v>
      </c>
      <c r="L90" s="205">
        <f t="shared" si="72"/>
        <v>0</v>
      </c>
      <c r="M90" s="205">
        <f t="shared" si="76"/>
        <v>0</v>
      </c>
      <c r="N90" s="205">
        <f t="shared" si="77"/>
        <v>0</v>
      </c>
      <c r="O90" s="366" t="str">
        <f t="shared" si="85"/>
        <v>0%</v>
      </c>
      <c r="P90" s="213">
        <f t="shared" si="86"/>
        <v>0</v>
      </c>
      <c r="Q90" s="92">
        <f t="shared" si="86"/>
        <v>0</v>
      </c>
      <c r="R90" s="92">
        <f t="shared" si="87"/>
        <v>0</v>
      </c>
      <c r="S90" s="92">
        <f t="shared" si="87"/>
        <v>0</v>
      </c>
      <c r="T90" s="92">
        <f t="shared" si="87"/>
        <v>0</v>
      </c>
      <c r="U90" s="92"/>
      <c r="AA90" s="154"/>
    </row>
    <row r="91" spans="1:27" x14ac:dyDescent="0.15">
      <c r="A91" s="76" t="s">
        <v>28</v>
      </c>
      <c r="B91" s="93">
        <f t="shared" si="63"/>
        <v>0</v>
      </c>
      <c r="C91" s="93">
        <f t="shared" si="64"/>
        <v>0</v>
      </c>
      <c r="D91" s="93">
        <f t="shared" si="65"/>
        <v>0</v>
      </c>
      <c r="E91" s="93">
        <f t="shared" si="66"/>
        <v>0</v>
      </c>
      <c r="F91" s="93">
        <f t="shared" si="67"/>
        <v>0</v>
      </c>
      <c r="G91" s="206">
        <f t="shared" si="68"/>
        <v>0</v>
      </c>
      <c r="H91" s="206">
        <f t="shared" si="75"/>
        <v>0</v>
      </c>
      <c r="I91" s="206">
        <f t="shared" si="69"/>
        <v>0</v>
      </c>
      <c r="J91" s="206">
        <f t="shared" si="70"/>
        <v>0</v>
      </c>
      <c r="K91" s="206">
        <f t="shared" si="71"/>
        <v>0</v>
      </c>
      <c r="L91" s="206">
        <f t="shared" si="72"/>
        <v>0</v>
      </c>
      <c r="M91" s="206">
        <f t="shared" si="76"/>
        <v>0</v>
      </c>
      <c r="N91" s="206">
        <f t="shared" si="77"/>
        <v>0</v>
      </c>
      <c r="O91" s="366" t="str">
        <f t="shared" si="85"/>
        <v>0%</v>
      </c>
      <c r="P91" s="213">
        <f t="shared" si="86"/>
        <v>0</v>
      </c>
      <c r="Q91" s="92">
        <f t="shared" si="86"/>
        <v>0</v>
      </c>
      <c r="R91" s="92">
        <f t="shared" si="87"/>
        <v>0</v>
      </c>
      <c r="S91" s="92">
        <f t="shared" si="87"/>
        <v>0</v>
      </c>
      <c r="T91" s="92">
        <f t="shared" si="87"/>
        <v>0</v>
      </c>
      <c r="U91" s="92"/>
      <c r="AA91" s="154"/>
    </row>
    <row r="92" spans="1:27" x14ac:dyDescent="0.15">
      <c r="A92" s="81" t="s">
        <v>478</v>
      </c>
      <c r="B92" s="8">
        <f>F46</f>
        <v>2.5899460188933875E-2</v>
      </c>
      <c r="C92" s="8">
        <f>K46</f>
        <v>0.02</v>
      </c>
      <c r="D92" s="8">
        <f>P46</f>
        <v>0</v>
      </c>
      <c r="E92" s="8">
        <f>U46</f>
        <v>0</v>
      </c>
      <c r="F92" s="8">
        <f>Z46</f>
        <v>0</v>
      </c>
      <c r="G92" s="201">
        <f>AE46</f>
        <v>0</v>
      </c>
      <c r="H92" s="201">
        <f t="shared" si="75"/>
        <v>0</v>
      </c>
      <c r="I92" s="201">
        <f t="shared" si="69"/>
        <v>0</v>
      </c>
      <c r="J92" s="201">
        <f t="shared" si="70"/>
        <v>0</v>
      </c>
      <c r="K92" s="201">
        <f t="shared" si="71"/>
        <v>0</v>
      </c>
      <c r="L92" s="201">
        <f t="shared" si="72"/>
        <v>0</v>
      </c>
      <c r="M92" s="201">
        <f t="shared" si="76"/>
        <v>0</v>
      </c>
      <c r="N92" s="201">
        <f t="shared" si="77"/>
        <v>0</v>
      </c>
      <c r="O92" s="366" t="str">
        <f t="shared" si="85"/>
        <v>0%</v>
      </c>
      <c r="P92" s="213">
        <f t="shared" si="86"/>
        <v>1.3791522607018014E-2</v>
      </c>
      <c r="Q92" s="92">
        <f t="shared" si="86"/>
        <v>0</v>
      </c>
      <c r="R92" s="92">
        <f t="shared" si="87"/>
        <v>0</v>
      </c>
      <c r="S92" s="92">
        <f t="shared" si="87"/>
        <v>0</v>
      </c>
      <c r="T92" s="92">
        <f t="shared" si="87"/>
        <v>0</v>
      </c>
      <c r="U92" s="92"/>
      <c r="AA92" s="154"/>
    </row>
    <row r="93" spans="1:27" x14ac:dyDescent="0.15">
      <c r="A93" s="81" t="s">
        <v>479</v>
      </c>
      <c r="B93" s="8">
        <f>G46</f>
        <v>0.01</v>
      </c>
      <c r="C93" s="8">
        <f>L46</f>
        <v>0</v>
      </c>
      <c r="D93" s="8">
        <f>Q46</f>
        <v>0</v>
      </c>
      <c r="E93" s="8">
        <f>V46</f>
        <v>0</v>
      </c>
      <c r="F93" s="8">
        <f>AA46</f>
        <v>0</v>
      </c>
      <c r="G93" s="201">
        <f>AF46</f>
        <v>0</v>
      </c>
      <c r="H93" s="201">
        <f t="shared" si="75"/>
        <v>0</v>
      </c>
      <c r="I93" s="201">
        <f t="shared" si="69"/>
        <v>0</v>
      </c>
      <c r="J93" s="201">
        <f t="shared" si="70"/>
        <v>0</v>
      </c>
      <c r="K93" s="201">
        <f t="shared" si="71"/>
        <v>0</v>
      </c>
      <c r="L93" s="201">
        <f t="shared" si="72"/>
        <v>0</v>
      </c>
      <c r="M93" s="201">
        <f t="shared" si="76"/>
        <v>0</v>
      </c>
      <c r="N93" s="201">
        <f t="shared" si="77"/>
        <v>0</v>
      </c>
      <c r="O93" s="366" t="str">
        <f t="shared" si="85"/>
        <v>0%</v>
      </c>
      <c r="P93" s="213">
        <f t="shared" si="86"/>
        <v>0</v>
      </c>
      <c r="Q93" s="92">
        <f t="shared" si="86"/>
        <v>0</v>
      </c>
      <c r="R93" s="92">
        <f t="shared" si="87"/>
        <v>0</v>
      </c>
      <c r="S93" s="92">
        <f t="shared" si="87"/>
        <v>0</v>
      </c>
      <c r="T93" s="92">
        <f t="shared" si="87"/>
        <v>0</v>
      </c>
      <c r="U93" s="92"/>
      <c r="AA93" s="154"/>
    </row>
  </sheetData>
  <mergeCells count="33">
    <mergeCell ref="A49:O49"/>
    <mergeCell ref="P49:U49"/>
    <mergeCell ref="A48:K48"/>
    <mergeCell ref="E3:I3"/>
    <mergeCell ref="J3:N3"/>
    <mergeCell ref="O4:S4"/>
    <mergeCell ref="T4:X4"/>
    <mergeCell ref="W49:X49"/>
    <mergeCell ref="B2:C2"/>
    <mergeCell ref="D2:D3"/>
    <mergeCell ref="E2:M2"/>
    <mergeCell ref="E4:I4"/>
    <mergeCell ref="J4:N4"/>
    <mergeCell ref="Y4:AC4"/>
    <mergeCell ref="O3:S3"/>
    <mergeCell ref="T3:X3"/>
    <mergeCell ref="Y3:AC3"/>
    <mergeCell ref="AD3:AH3"/>
    <mergeCell ref="AD4:AH4"/>
    <mergeCell ref="BH3:BL3"/>
    <mergeCell ref="BH4:BL4"/>
    <mergeCell ref="BM3:BQ3"/>
    <mergeCell ref="BM4:BQ4"/>
    <mergeCell ref="AI4:AM4"/>
    <mergeCell ref="AN4:AR4"/>
    <mergeCell ref="AS4:AW4"/>
    <mergeCell ref="AX4:BB4"/>
    <mergeCell ref="BC4:BG4"/>
    <mergeCell ref="AI3:AM3"/>
    <mergeCell ref="AN3:AR3"/>
    <mergeCell ref="AS3:AW3"/>
    <mergeCell ref="AX3:BB3"/>
    <mergeCell ref="BC3:BG3"/>
  </mergeCells>
  <phoneticPr fontId="2" type="noConversion"/>
  <conditionalFormatting sqref="H21:I21">
    <cfRule type="cellIs" dxfId="8190" priority="552" operator="lessThan">
      <formula>#REF!</formula>
    </cfRule>
  </conditionalFormatting>
  <conditionalFormatting sqref="H9:I9">
    <cfRule type="cellIs" dxfId="8189" priority="554" operator="lessThan">
      <formula>#REF!</formula>
    </cfRule>
    <cfRule type="cellIs" dxfId="8188" priority="555" operator="greaterThan">
      <formula>#REF!</formula>
    </cfRule>
  </conditionalFormatting>
  <conditionalFormatting sqref="H10:I10">
    <cfRule type="cellIs" dxfId="8187" priority="553" operator="lessThan">
      <formula>#REF!</formula>
    </cfRule>
  </conditionalFormatting>
  <conditionalFormatting sqref="H11:I11">
    <cfRule type="cellIs" dxfId="8186" priority="551" operator="lessThan">
      <formula>#REF!</formula>
    </cfRule>
  </conditionalFormatting>
  <conditionalFormatting sqref="H12:I12">
    <cfRule type="cellIs" dxfId="8185" priority="550" operator="lessThan">
      <formula>#REF!</formula>
    </cfRule>
  </conditionalFormatting>
  <conditionalFormatting sqref="O19 O13:O17">
    <cfRule type="cellIs" dxfId="8184" priority="549" operator="greaterThan">
      <formula>#REF!</formula>
    </cfRule>
  </conditionalFormatting>
  <conditionalFormatting sqref="H20:I20">
    <cfRule type="cellIs" dxfId="8183" priority="556" operator="lessThan">
      <formula>#REF!</formula>
    </cfRule>
    <cfRule type="cellIs" dxfId="8182" priority="557" operator="lessThan">
      <formula>#REF!</formula>
    </cfRule>
  </conditionalFormatting>
  <conditionalFormatting sqref="M21">
    <cfRule type="cellIs" dxfId="8181" priority="546" operator="lessThan">
      <formula>#REF!</formula>
    </cfRule>
  </conditionalFormatting>
  <conditionalFormatting sqref="M11:N11">
    <cfRule type="cellIs" dxfId="8180" priority="545" operator="lessThan">
      <formula>#REF!</formula>
    </cfRule>
  </conditionalFormatting>
  <conditionalFormatting sqref="M12:N12">
    <cfRule type="cellIs" dxfId="8179" priority="544" operator="lessThan">
      <formula>#REF!</formula>
    </cfRule>
  </conditionalFormatting>
  <conditionalFormatting sqref="M20">
    <cfRule type="cellIs" dxfId="8178" priority="547" operator="lessThan">
      <formula>#REF!</formula>
    </cfRule>
    <cfRule type="cellIs" dxfId="8177" priority="548" operator="lessThan">
      <formula>#REF!</formula>
    </cfRule>
  </conditionalFormatting>
  <conditionalFormatting sqref="G13">
    <cfRule type="cellIs" dxfId="8176" priority="543" operator="greaterThan">
      <formula>#REF!</formula>
    </cfRule>
  </conditionalFormatting>
  <conditionalFormatting sqref="L13">
    <cfRule type="cellIs" dxfId="8175" priority="542" operator="greaterThan">
      <formula>#REF!</formula>
    </cfRule>
  </conditionalFormatting>
  <conditionalFormatting sqref="H30:I30">
    <cfRule type="cellIs" dxfId="8174" priority="539" operator="lessThan">
      <formula>#REF!</formula>
    </cfRule>
  </conditionalFormatting>
  <conditionalFormatting sqref="H29:I29">
    <cfRule type="cellIs" dxfId="8173" priority="540" operator="lessThan">
      <formula>#REF!</formula>
    </cfRule>
    <cfRule type="cellIs" dxfId="8172" priority="541" operator="lessThan">
      <formula>#REF!</formula>
    </cfRule>
  </conditionalFormatting>
  <conditionalFormatting sqref="M30">
    <cfRule type="cellIs" dxfId="8171" priority="536" operator="lessThan">
      <formula>#REF!</formula>
    </cfRule>
  </conditionalFormatting>
  <conditionalFormatting sqref="M29">
    <cfRule type="cellIs" dxfId="8170" priority="537" operator="lessThan">
      <formula>#REF!</formula>
    </cfRule>
    <cfRule type="cellIs" dxfId="8169" priority="538" operator="lessThan">
      <formula>#REF!</formula>
    </cfRule>
  </conditionalFormatting>
  <conditionalFormatting sqref="H39:I39">
    <cfRule type="cellIs" dxfId="8168" priority="533" operator="lessThan">
      <formula>#REF!</formula>
    </cfRule>
  </conditionalFormatting>
  <conditionalFormatting sqref="H38:I38">
    <cfRule type="cellIs" dxfId="8167" priority="534" operator="lessThan">
      <formula>#REF!</formula>
    </cfRule>
    <cfRule type="cellIs" dxfId="8166" priority="535" operator="lessThan">
      <formula>#REF!</formula>
    </cfRule>
  </conditionalFormatting>
  <conditionalFormatting sqref="M39">
    <cfRule type="cellIs" dxfId="8165" priority="530" operator="lessThan">
      <formula>#REF!</formula>
    </cfRule>
  </conditionalFormatting>
  <conditionalFormatting sqref="R21">
    <cfRule type="cellIs" dxfId="8164" priority="527" operator="lessThan">
      <formula>#REF!</formula>
    </cfRule>
  </conditionalFormatting>
  <conditionalFormatting sqref="R11:S11">
    <cfRule type="cellIs" dxfId="8163" priority="526" operator="lessThan">
      <formula>#REF!</formula>
    </cfRule>
  </conditionalFormatting>
  <conditionalFormatting sqref="R12:S12">
    <cfRule type="cellIs" dxfId="8162" priority="525" operator="lessThan">
      <formula>#REF!</formula>
    </cfRule>
  </conditionalFormatting>
  <conditionalFormatting sqref="R20">
    <cfRule type="cellIs" dxfId="8161" priority="528" operator="lessThan">
      <formula>#REF!</formula>
    </cfRule>
    <cfRule type="cellIs" dxfId="8160" priority="529" operator="lessThan">
      <formula>#REF!</formula>
    </cfRule>
  </conditionalFormatting>
  <conditionalFormatting sqref="R30">
    <cfRule type="cellIs" dxfId="8159" priority="522" operator="lessThan">
      <formula>#REF!</formula>
    </cfRule>
  </conditionalFormatting>
  <conditionalFormatting sqref="R29">
    <cfRule type="cellIs" dxfId="8158" priority="523" operator="lessThan">
      <formula>#REF!</formula>
    </cfRule>
    <cfRule type="cellIs" dxfId="8157" priority="524" operator="lessThan">
      <formula>#REF!</formula>
    </cfRule>
  </conditionalFormatting>
  <conditionalFormatting sqref="R39">
    <cfRule type="cellIs" dxfId="8156" priority="519" operator="lessThan">
      <formula>#REF!</formula>
    </cfRule>
  </conditionalFormatting>
  <conditionalFormatting sqref="M9:N9">
    <cfRule type="cellIs" dxfId="8155" priority="517" operator="lessThan">
      <formula>#REF!</formula>
    </cfRule>
    <cfRule type="cellIs" dxfId="8154" priority="518" operator="greaterThan">
      <formula>#REF!</formula>
    </cfRule>
  </conditionalFormatting>
  <conditionalFormatting sqref="R9:S9">
    <cfRule type="cellIs" dxfId="8153" priority="514" operator="lessThan">
      <formula>#REF!</formula>
    </cfRule>
    <cfRule type="cellIs" dxfId="8152" priority="515" operator="greaterThan">
      <formula>#REF!</formula>
    </cfRule>
  </conditionalFormatting>
  <conditionalFormatting sqref="T19 T13:T15">
    <cfRule type="cellIs" dxfId="8151" priority="512" operator="greaterThan">
      <formula>#REF!</formula>
    </cfRule>
  </conditionalFormatting>
  <conditionalFormatting sqref="W21">
    <cfRule type="cellIs" dxfId="8150" priority="509" operator="lessThan">
      <formula>#REF!</formula>
    </cfRule>
  </conditionalFormatting>
  <conditionalFormatting sqref="W11:X11">
    <cfRule type="cellIs" dxfId="8149" priority="508" operator="lessThan">
      <formula>#REF!</formula>
    </cfRule>
  </conditionalFormatting>
  <conditionalFormatting sqref="W12:X12">
    <cfRule type="cellIs" dxfId="8148" priority="507" operator="lessThan">
      <formula>#REF!</formula>
    </cfRule>
  </conditionalFormatting>
  <conditionalFormatting sqref="W20">
    <cfRule type="cellIs" dxfId="8147" priority="510" operator="lessThan">
      <formula>#REF!</formula>
    </cfRule>
    <cfRule type="cellIs" dxfId="8146" priority="511" operator="lessThan">
      <formula>#REF!</formula>
    </cfRule>
  </conditionalFormatting>
  <conditionalFormatting sqref="W30">
    <cfRule type="cellIs" dxfId="8145" priority="504" operator="lessThan">
      <formula>#REF!</formula>
    </cfRule>
  </conditionalFormatting>
  <conditionalFormatting sqref="W29">
    <cfRule type="cellIs" dxfId="8144" priority="505" operator="lessThan">
      <formula>#REF!</formula>
    </cfRule>
    <cfRule type="cellIs" dxfId="8143" priority="506" operator="lessThan">
      <formula>#REF!</formula>
    </cfRule>
  </conditionalFormatting>
  <conditionalFormatting sqref="W39">
    <cfRule type="cellIs" dxfId="8142" priority="501" operator="lessThan">
      <formula>#REF!</formula>
    </cfRule>
  </conditionalFormatting>
  <conditionalFormatting sqref="W9:X9">
    <cfRule type="cellIs" dxfId="8141" priority="499" operator="lessThan">
      <formula>#REF!</formula>
    </cfRule>
    <cfRule type="cellIs" dxfId="8140" priority="500" operator="greaterThan">
      <formula>#REF!</formula>
    </cfRule>
  </conditionalFormatting>
  <conditionalFormatting sqref="Y19 Y13:Y14 Y17">
    <cfRule type="cellIs" dxfId="8139" priority="497" operator="greaterThan">
      <formula>#REF!</formula>
    </cfRule>
  </conditionalFormatting>
  <conditionalFormatting sqref="AB21">
    <cfRule type="cellIs" dxfId="8138" priority="494" operator="lessThan">
      <formula>#REF!</formula>
    </cfRule>
  </conditionalFormatting>
  <conditionalFormatting sqref="AB11:AC11">
    <cfRule type="cellIs" dxfId="8137" priority="493" operator="lessThan">
      <formula>#REF!</formula>
    </cfRule>
  </conditionalFormatting>
  <conditionalFormatting sqref="AB12:AC12">
    <cfRule type="cellIs" dxfId="8136" priority="492" operator="lessThan">
      <formula>#REF!</formula>
    </cfRule>
  </conditionalFormatting>
  <conditionalFormatting sqref="AB20">
    <cfRule type="cellIs" dxfId="8135" priority="495" operator="lessThan">
      <formula>#REF!</formula>
    </cfRule>
    <cfRule type="cellIs" dxfId="8134" priority="496" operator="lessThan">
      <formula>#REF!</formula>
    </cfRule>
  </conditionalFormatting>
  <conditionalFormatting sqref="AB30">
    <cfRule type="cellIs" dxfId="8133" priority="489" operator="lessThan">
      <formula>#REF!</formula>
    </cfRule>
  </conditionalFormatting>
  <conditionalFormatting sqref="AB29">
    <cfRule type="cellIs" dxfId="8132" priority="490" operator="lessThan">
      <formula>#REF!</formula>
    </cfRule>
    <cfRule type="cellIs" dxfId="8131" priority="491" operator="lessThan">
      <formula>#REF!</formula>
    </cfRule>
  </conditionalFormatting>
  <conditionalFormatting sqref="AB39">
    <cfRule type="cellIs" dxfId="8130" priority="486" operator="lessThan">
      <formula>#REF!</formula>
    </cfRule>
  </conditionalFormatting>
  <conditionalFormatting sqref="AB9:AC9">
    <cfRule type="cellIs" dxfId="8129" priority="484" operator="lessThan">
      <formula>#REF!</formula>
    </cfRule>
    <cfRule type="cellIs" dxfId="8128" priority="485" operator="greaterThan">
      <formula>#REF!</formula>
    </cfRule>
  </conditionalFormatting>
  <conditionalFormatting sqref="AD19 AD13 AD17 AD15">
    <cfRule type="cellIs" dxfId="8127" priority="482" operator="greaterThan">
      <formula>#REF!</formula>
    </cfRule>
  </conditionalFormatting>
  <conditionalFormatting sqref="AG21">
    <cfRule type="cellIs" dxfId="8126" priority="479" operator="lessThan">
      <formula>#REF!</formula>
    </cfRule>
  </conditionalFormatting>
  <conditionalFormatting sqref="AG11:AH11">
    <cfRule type="cellIs" dxfId="8125" priority="478" operator="lessThan">
      <formula>#REF!</formula>
    </cfRule>
  </conditionalFormatting>
  <conditionalFormatting sqref="AG12:AH12">
    <cfRule type="cellIs" dxfId="8124" priority="477" operator="lessThan">
      <formula>#REF!</formula>
    </cfRule>
  </conditionalFormatting>
  <conditionalFormatting sqref="AG20">
    <cfRule type="cellIs" dxfId="8123" priority="480" operator="lessThan">
      <formula>#REF!</formula>
    </cfRule>
    <cfRule type="cellIs" dxfId="8122" priority="481" operator="lessThan">
      <formula>#REF!</formula>
    </cfRule>
  </conditionalFormatting>
  <conditionalFormatting sqref="AG30">
    <cfRule type="cellIs" dxfId="8121" priority="474" operator="lessThan">
      <formula>#REF!</formula>
    </cfRule>
  </conditionalFormatting>
  <conditionalFormatting sqref="AG29">
    <cfRule type="cellIs" dxfId="8120" priority="475" operator="lessThan">
      <formula>#REF!</formula>
    </cfRule>
    <cfRule type="cellIs" dxfId="8119" priority="476" operator="lessThan">
      <formula>#REF!</formula>
    </cfRule>
  </conditionalFormatting>
  <conditionalFormatting sqref="AG39">
    <cfRule type="cellIs" dxfId="8118" priority="471" operator="lessThan">
      <formula>#REF!</formula>
    </cfRule>
  </conditionalFormatting>
  <conditionalFormatting sqref="AG9:AH9">
    <cfRule type="cellIs" dxfId="8117" priority="469" operator="lessThan">
      <formula>#REF!</formula>
    </cfRule>
    <cfRule type="cellIs" dxfId="8116" priority="470" operator="greaterThan">
      <formula>#REF!</formula>
    </cfRule>
  </conditionalFormatting>
  <conditionalFormatting sqref="AD14">
    <cfRule type="cellIs" dxfId="8115" priority="467" operator="greaterThan">
      <formula>#REF!</formula>
    </cfRule>
  </conditionalFormatting>
  <conditionalFormatting sqref="F17:G17 F19:G19 G14">
    <cfRule type="cellIs" dxfId="8114" priority="466" operator="greaterThan">
      <formula>#REF!</formula>
    </cfRule>
  </conditionalFormatting>
  <conditionalFormatting sqref="J19:L19 J14:L14 K17:L17">
    <cfRule type="cellIs" dxfId="8113" priority="465" operator="greaterThan">
      <formula>#REF!</formula>
    </cfRule>
  </conditionalFormatting>
  <conditionalFormatting sqref="T17">
    <cfRule type="cellIs" dxfId="8112" priority="462" operator="greaterThan">
      <formula>#REF!</formula>
    </cfRule>
  </conditionalFormatting>
  <conditionalFormatting sqref="T18">
    <cfRule type="cellIs" dxfId="8111" priority="461" operator="greaterThan">
      <formula>#REF!</formula>
    </cfRule>
  </conditionalFormatting>
  <conditionalFormatting sqref="P13:Q13">
    <cfRule type="cellIs" dxfId="8110" priority="460" operator="greaterThan">
      <formula>#REF!</formula>
    </cfRule>
  </conditionalFormatting>
  <conditionalFormatting sqref="P19:Q19 P14:Q14">
    <cfRule type="cellIs" dxfId="8109" priority="459" operator="greaterThan">
      <formula>#REF!</formula>
    </cfRule>
  </conditionalFormatting>
  <conditionalFormatting sqref="Q18">
    <cfRule type="cellIs" dxfId="8108" priority="458" operator="greaterThan">
      <formula>#REF!</formula>
    </cfRule>
  </conditionalFormatting>
  <conditionalFormatting sqref="U13:V13">
    <cfRule type="cellIs" dxfId="8107" priority="457" operator="greaterThan">
      <formula>#REF!</formula>
    </cfRule>
  </conditionalFormatting>
  <conditionalFormatting sqref="U19:V19 U14:V15 U17:V17">
    <cfRule type="cellIs" dxfId="8106" priority="456" operator="greaterThan">
      <formula>#REF!</formula>
    </cfRule>
  </conditionalFormatting>
  <conditionalFormatting sqref="U18:V18">
    <cfRule type="cellIs" dxfId="8105" priority="455" operator="greaterThan">
      <formula>#REF!</formula>
    </cfRule>
  </conditionalFormatting>
  <conditionalFormatting sqref="Z13:AA13">
    <cfRule type="cellIs" dxfId="8104" priority="454" operator="greaterThan">
      <formula>#REF!</formula>
    </cfRule>
  </conditionalFormatting>
  <conditionalFormatting sqref="Z19:AA19 Z14:AA14 Z17:AA17 AA15">
    <cfRule type="cellIs" dxfId="8103" priority="453" operator="greaterThan">
      <formula>#REF!</formula>
    </cfRule>
  </conditionalFormatting>
  <conditionalFormatting sqref="Z18:AA18">
    <cfRule type="cellIs" dxfId="8102" priority="452" operator="greaterThan">
      <formula>#REF!</formula>
    </cfRule>
  </conditionalFormatting>
  <conditionalFormatting sqref="AE13:AF13">
    <cfRule type="cellIs" dxfId="8101" priority="451" operator="greaterThan">
      <formula>#REF!</formula>
    </cfRule>
  </conditionalFormatting>
  <conditionalFormatting sqref="AE19:AF19 AE14:AF15 AE17:AF17">
    <cfRule type="cellIs" dxfId="8100" priority="450" operator="greaterThan">
      <formula>#REF!</formula>
    </cfRule>
  </conditionalFormatting>
  <conditionalFormatting sqref="AE18:AF18">
    <cfRule type="cellIs" dxfId="8099" priority="449" operator="greaterThan">
      <formula>#REF!</formula>
    </cfRule>
  </conditionalFormatting>
  <conditionalFormatting sqref="E19">
    <cfRule type="cellIs" dxfId="8098" priority="446" operator="greaterThan">
      <formula>#REF!</formula>
    </cfRule>
  </conditionalFormatting>
  <conditionalFormatting sqref="M38">
    <cfRule type="cellIs" dxfId="8097" priority="438" operator="lessThan">
      <formula>#REF!</formula>
    </cfRule>
    <cfRule type="cellIs" dxfId="8096" priority="439" operator="lessThan">
      <formula>#REF!</formula>
    </cfRule>
  </conditionalFormatting>
  <conditionalFormatting sqref="R38">
    <cfRule type="cellIs" dxfId="8095" priority="436" operator="lessThan">
      <formula>#REF!</formula>
    </cfRule>
    <cfRule type="cellIs" dxfId="8094" priority="437" operator="lessThan">
      <formula>#REF!</formula>
    </cfRule>
  </conditionalFormatting>
  <conditionalFormatting sqref="W38">
    <cfRule type="cellIs" dxfId="8093" priority="434" operator="lessThan">
      <formula>#REF!</formula>
    </cfRule>
    <cfRule type="cellIs" dxfId="8092" priority="435" operator="lessThan">
      <formula>#REF!</formula>
    </cfRule>
  </conditionalFormatting>
  <conditionalFormatting sqref="AB38">
    <cfRule type="cellIs" dxfId="8091" priority="432" operator="lessThan">
      <formula>#REF!</formula>
    </cfRule>
    <cfRule type="cellIs" dxfId="8090" priority="433" operator="lessThan">
      <formula>#REF!</formula>
    </cfRule>
  </conditionalFormatting>
  <conditionalFormatting sqref="AG38">
    <cfRule type="cellIs" dxfId="8089" priority="430" operator="lessThan">
      <formula>#REF!</formula>
    </cfRule>
    <cfRule type="cellIs" dxfId="8088" priority="431" operator="lessThan">
      <formula>#REF!</formula>
    </cfRule>
  </conditionalFormatting>
  <conditionalFormatting sqref="N10">
    <cfRule type="cellIs" dxfId="8087" priority="429" operator="lessThan">
      <formula>#REF!</formula>
    </cfRule>
  </conditionalFormatting>
  <conditionalFormatting sqref="S10">
    <cfRule type="cellIs" dxfId="8086" priority="428" operator="lessThan">
      <formula>#REF!</formula>
    </cfRule>
  </conditionalFormatting>
  <conditionalFormatting sqref="X10">
    <cfRule type="cellIs" dxfId="8085" priority="427" operator="lessThan">
      <formula>#REF!</formula>
    </cfRule>
  </conditionalFormatting>
  <conditionalFormatting sqref="AC10">
    <cfRule type="cellIs" dxfId="8084" priority="426" operator="lessThan">
      <formula>#REF!</formula>
    </cfRule>
  </conditionalFormatting>
  <conditionalFormatting sqref="AH10">
    <cfRule type="cellIs" dxfId="8083" priority="425" operator="lessThan">
      <formula>#REF!</formula>
    </cfRule>
  </conditionalFormatting>
  <conditionalFormatting sqref="AI19 AI13 AI17 AI15">
    <cfRule type="cellIs" dxfId="8082" priority="424" operator="greaterThan">
      <formula>#REF!</formula>
    </cfRule>
  </conditionalFormatting>
  <conditionalFormatting sqref="AL21">
    <cfRule type="cellIs" dxfId="8081" priority="421" operator="lessThan">
      <formula>#REF!</formula>
    </cfRule>
  </conditionalFormatting>
  <conditionalFormatting sqref="AL11:AM11">
    <cfRule type="cellIs" dxfId="8080" priority="420" operator="lessThan">
      <formula>#REF!</formula>
    </cfRule>
  </conditionalFormatting>
  <conditionalFormatting sqref="AL12:AM12">
    <cfRule type="cellIs" dxfId="8079" priority="419" operator="lessThan">
      <formula>#REF!</formula>
    </cfRule>
  </conditionalFormatting>
  <conditionalFormatting sqref="AL20">
    <cfRule type="cellIs" dxfId="8078" priority="422" operator="lessThan">
      <formula>#REF!</formula>
    </cfRule>
    <cfRule type="cellIs" dxfId="8077" priority="423" operator="lessThan">
      <formula>#REF!</formula>
    </cfRule>
  </conditionalFormatting>
  <conditionalFormatting sqref="AL30">
    <cfRule type="cellIs" dxfId="8076" priority="416" operator="lessThan">
      <formula>#REF!</formula>
    </cfRule>
  </conditionalFormatting>
  <conditionalFormatting sqref="AL29">
    <cfRule type="cellIs" dxfId="8075" priority="417" operator="lessThan">
      <formula>#REF!</formula>
    </cfRule>
    <cfRule type="cellIs" dxfId="8074" priority="418" operator="lessThan">
      <formula>#REF!</formula>
    </cfRule>
  </conditionalFormatting>
  <conditionalFormatting sqref="AL39">
    <cfRule type="cellIs" dxfId="8073" priority="415" operator="lessThan">
      <formula>#REF!</formula>
    </cfRule>
  </conditionalFormatting>
  <conditionalFormatting sqref="AL9:AM9">
    <cfRule type="cellIs" dxfId="8072" priority="413" operator="lessThan">
      <formula>#REF!</formula>
    </cfRule>
    <cfRule type="cellIs" dxfId="8071" priority="414" operator="greaterThan">
      <formula>#REF!</formula>
    </cfRule>
  </conditionalFormatting>
  <conditionalFormatting sqref="AI14">
    <cfRule type="cellIs" dxfId="8070" priority="412" operator="greaterThan">
      <formula>#REF!</formula>
    </cfRule>
  </conditionalFormatting>
  <conditionalFormatting sqref="AJ13:AK13">
    <cfRule type="cellIs" dxfId="8069" priority="411" operator="greaterThan">
      <formula>#REF!</formula>
    </cfRule>
  </conditionalFormatting>
  <conditionalFormatting sqref="AJ19:AK19 AJ14:AK15 AJ17:AK17">
    <cfRule type="cellIs" dxfId="8068" priority="410" operator="greaterThan">
      <formula>#REF!</formula>
    </cfRule>
  </conditionalFormatting>
  <conditionalFormatting sqref="AJ18:AK18">
    <cfRule type="cellIs" dxfId="8067" priority="409" operator="greaterThan">
      <formula>#REF!</formula>
    </cfRule>
  </conditionalFormatting>
  <conditionalFormatting sqref="AL38">
    <cfRule type="cellIs" dxfId="8066" priority="407" operator="lessThan">
      <formula>#REF!</formula>
    </cfRule>
    <cfRule type="cellIs" dxfId="8065" priority="408" operator="lessThan">
      <formula>#REF!</formula>
    </cfRule>
  </conditionalFormatting>
  <conditionalFormatting sqref="AM10">
    <cfRule type="cellIs" dxfId="8064" priority="406" operator="lessThan">
      <formula>#REF!</formula>
    </cfRule>
  </conditionalFormatting>
  <conditionalFormatting sqref="AN19 AN13 AN17 AN15">
    <cfRule type="cellIs" dxfId="8063" priority="405" operator="greaterThan">
      <formula>#REF!</formula>
    </cfRule>
  </conditionalFormatting>
  <conditionalFormatting sqref="AQ21">
    <cfRule type="cellIs" dxfId="8062" priority="402" operator="lessThan">
      <formula>#REF!</formula>
    </cfRule>
  </conditionalFormatting>
  <conditionalFormatting sqref="AQ11:AR11">
    <cfRule type="cellIs" dxfId="8061" priority="401" operator="lessThan">
      <formula>#REF!</formula>
    </cfRule>
  </conditionalFormatting>
  <conditionalFormatting sqref="AQ12:AR12">
    <cfRule type="cellIs" dxfId="8060" priority="400" operator="lessThan">
      <formula>#REF!</formula>
    </cfRule>
  </conditionalFormatting>
  <conditionalFormatting sqref="AQ20">
    <cfRule type="cellIs" dxfId="8059" priority="403" operator="lessThan">
      <formula>#REF!</formula>
    </cfRule>
    <cfRule type="cellIs" dxfId="8058" priority="404" operator="lessThan">
      <formula>#REF!</formula>
    </cfRule>
  </conditionalFormatting>
  <conditionalFormatting sqref="AQ30">
    <cfRule type="cellIs" dxfId="8057" priority="397" operator="lessThan">
      <formula>#REF!</formula>
    </cfRule>
  </conditionalFormatting>
  <conditionalFormatting sqref="AQ29">
    <cfRule type="cellIs" dxfId="8056" priority="398" operator="lessThan">
      <formula>#REF!</formula>
    </cfRule>
    <cfRule type="cellIs" dxfId="8055" priority="399" operator="lessThan">
      <formula>#REF!</formula>
    </cfRule>
  </conditionalFormatting>
  <conditionalFormatting sqref="AQ39">
    <cfRule type="cellIs" dxfId="8054" priority="396" operator="lessThan">
      <formula>#REF!</formula>
    </cfRule>
  </conditionalFormatting>
  <conditionalFormatting sqref="AQ9:AR9">
    <cfRule type="cellIs" dxfId="8053" priority="394" operator="lessThan">
      <formula>#REF!</formula>
    </cfRule>
    <cfRule type="cellIs" dxfId="8052" priority="395" operator="greaterThan">
      <formula>#REF!</formula>
    </cfRule>
  </conditionalFormatting>
  <conditionalFormatting sqref="AN14">
    <cfRule type="cellIs" dxfId="8051" priority="393" operator="greaterThan">
      <formula>#REF!</formula>
    </cfRule>
  </conditionalFormatting>
  <conditionalFormatting sqref="AO13:AP13">
    <cfRule type="cellIs" dxfId="8050" priority="392" operator="greaterThan">
      <formula>#REF!</formula>
    </cfRule>
  </conditionalFormatting>
  <conditionalFormatting sqref="AO19:AP19 AO14:AP15 AO17:AP17">
    <cfRule type="cellIs" dxfId="8049" priority="391" operator="greaterThan">
      <formula>#REF!</formula>
    </cfRule>
  </conditionalFormatting>
  <conditionalFormatting sqref="AO18:AP18">
    <cfRule type="cellIs" dxfId="8048" priority="390" operator="greaterThan">
      <formula>#REF!</formula>
    </cfRule>
  </conditionalFormatting>
  <conditionalFormatting sqref="AQ38">
    <cfRule type="cellIs" dxfId="8047" priority="388" operator="lessThan">
      <formula>#REF!</formula>
    </cfRule>
    <cfRule type="cellIs" dxfId="8046" priority="389" operator="lessThan">
      <formula>#REF!</formula>
    </cfRule>
  </conditionalFormatting>
  <conditionalFormatting sqref="AR10">
    <cfRule type="cellIs" dxfId="8045" priority="387" operator="lessThan">
      <formula>#REF!</formula>
    </cfRule>
  </conditionalFormatting>
  <conditionalFormatting sqref="AS19 AS13 AS17 AS15">
    <cfRule type="cellIs" dxfId="8044" priority="386" operator="greaterThan">
      <formula>#REF!</formula>
    </cfRule>
  </conditionalFormatting>
  <conditionalFormatting sqref="AV21">
    <cfRule type="cellIs" dxfId="8043" priority="383" operator="lessThan">
      <formula>#REF!</formula>
    </cfRule>
  </conditionalFormatting>
  <conditionalFormatting sqref="AV11:AW11">
    <cfRule type="cellIs" dxfId="8042" priority="382" operator="lessThan">
      <formula>#REF!</formula>
    </cfRule>
  </conditionalFormatting>
  <conditionalFormatting sqref="AV12:AW12">
    <cfRule type="cellIs" dxfId="8041" priority="381" operator="lessThan">
      <formula>#REF!</formula>
    </cfRule>
  </conditionalFormatting>
  <conditionalFormatting sqref="AV20">
    <cfRule type="cellIs" dxfId="8040" priority="384" operator="lessThan">
      <formula>#REF!</formula>
    </cfRule>
    <cfRule type="cellIs" dxfId="8039" priority="385" operator="lessThan">
      <formula>#REF!</formula>
    </cfRule>
  </conditionalFormatting>
  <conditionalFormatting sqref="AV30">
    <cfRule type="cellIs" dxfId="8038" priority="378" operator="lessThan">
      <formula>#REF!</formula>
    </cfRule>
  </conditionalFormatting>
  <conditionalFormatting sqref="AV29">
    <cfRule type="cellIs" dxfId="8037" priority="379" operator="lessThan">
      <formula>#REF!</formula>
    </cfRule>
    <cfRule type="cellIs" dxfId="8036" priority="380" operator="lessThan">
      <formula>#REF!</formula>
    </cfRule>
  </conditionalFormatting>
  <conditionalFormatting sqref="AV39">
    <cfRule type="cellIs" dxfId="8035" priority="377" operator="lessThan">
      <formula>#REF!</formula>
    </cfRule>
  </conditionalFormatting>
  <conditionalFormatting sqref="AV9:AW9">
    <cfRule type="cellIs" dxfId="8034" priority="375" operator="lessThan">
      <formula>#REF!</formula>
    </cfRule>
    <cfRule type="cellIs" dxfId="8033" priority="376" operator="greaterThan">
      <formula>#REF!</formula>
    </cfRule>
  </conditionalFormatting>
  <conditionalFormatting sqref="AS14">
    <cfRule type="cellIs" dxfId="8032" priority="374" operator="greaterThan">
      <formula>#REF!</formula>
    </cfRule>
  </conditionalFormatting>
  <conditionalFormatting sqref="AT13:AU13">
    <cfRule type="cellIs" dxfId="8031" priority="373" operator="greaterThan">
      <formula>#REF!</formula>
    </cfRule>
  </conditionalFormatting>
  <conditionalFormatting sqref="AT19:AU19 AT14:AU15 AT17:AU17">
    <cfRule type="cellIs" dxfId="8030" priority="372" operator="greaterThan">
      <formula>#REF!</formula>
    </cfRule>
  </conditionalFormatting>
  <conditionalFormatting sqref="AT18:AU18">
    <cfRule type="cellIs" dxfId="8029" priority="371" operator="greaterThan">
      <formula>#REF!</formula>
    </cfRule>
  </conditionalFormatting>
  <conditionalFormatting sqref="AV38">
    <cfRule type="cellIs" dxfId="8028" priority="369" operator="lessThan">
      <formula>#REF!</formula>
    </cfRule>
    <cfRule type="cellIs" dxfId="8027" priority="370" operator="lessThan">
      <formula>#REF!</formula>
    </cfRule>
  </conditionalFormatting>
  <conditionalFormatting sqref="AW10">
    <cfRule type="cellIs" dxfId="8026" priority="368" operator="lessThan">
      <formula>#REF!</formula>
    </cfRule>
  </conditionalFormatting>
  <conditionalFormatting sqref="AX19 AX13 AX17 AX15">
    <cfRule type="cellIs" dxfId="8025" priority="367" operator="greaterThan">
      <formula>#REF!</formula>
    </cfRule>
  </conditionalFormatting>
  <conditionalFormatting sqref="BA21">
    <cfRule type="cellIs" dxfId="8024" priority="364" operator="lessThan">
      <formula>#REF!</formula>
    </cfRule>
  </conditionalFormatting>
  <conditionalFormatting sqref="BA11:BB11">
    <cfRule type="cellIs" dxfId="8023" priority="363" operator="lessThan">
      <formula>#REF!</formula>
    </cfRule>
  </conditionalFormatting>
  <conditionalFormatting sqref="BA12:BB12">
    <cfRule type="cellIs" dxfId="8022" priority="362" operator="lessThan">
      <formula>#REF!</formula>
    </cfRule>
  </conditionalFormatting>
  <conditionalFormatting sqref="BA20">
    <cfRule type="cellIs" dxfId="8021" priority="365" operator="lessThan">
      <formula>#REF!</formula>
    </cfRule>
    <cfRule type="cellIs" dxfId="8020" priority="366" operator="lessThan">
      <formula>#REF!</formula>
    </cfRule>
  </conditionalFormatting>
  <conditionalFormatting sqref="BA30">
    <cfRule type="cellIs" dxfId="8019" priority="359" operator="lessThan">
      <formula>#REF!</formula>
    </cfRule>
  </conditionalFormatting>
  <conditionalFormatting sqref="BA29">
    <cfRule type="cellIs" dxfId="8018" priority="360" operator="lessThan">
      <formula>#REF!</formula>
    </cfRule>
    <cfRule type="cellIs" dxfId="8017" priority="361" operator="lessThan">
      <formula>#REF!</formula>
    </cfRule>
  </conditionalFormatting>
  <conditionalFormatting sqref="BA39">
    <cfRule type="cellIs" dxfId="8016" priority="358" operator="lessThan">
      <formula>#REF!</formula>
    </cfRule>
  </conditionalFormatting>
  <conditionalFormatting sqref="BA9:BB9">
    <cfRule type="cellIs" dxfId="8015" priority="356" operator="lessThan">
      <formula>#REF!</formula>
    </cfRule>
    <cfRule type="cellIs" dxfId="8014" priority="357" operator="greaterThan">
      <formula>#REF!</formula>
    </cfRule>
  </conditionalFormatting>
  <conditionalFormatting sqref="AX14">
    <cfRule type="cellIs" dxfId="8013" priority="355" operator="greaterThan">
      <formula>#REF!</formula>
    </cfRule>
  </conditionalFormatting>
  <conditionalFormatting sqref="AY13:AZ13">
    <cfRule type="cellIs" dxfId="8012" priority="354" operator="greaterThan">
      <formula>#REF!</formula>
    </cfRule>
  </conditionalFormatting>
  <conditionalFormatting sqref="AY19:AZ19 AY14:AZ15 AY17:AZ17">
    <cfRule type="cellIs" dxfId="8011" priority="353" operator="greaterThan">
      <formula>#REF!</formula>
    </cfRule>
  </conditionalFormatting>
  <conditionalFormatting sqref="AY18:AZ18">
    <cfRule type="cellIs" dxfId="8010" priority="352" operator="greaterThan">
      <formula>#REF!</formula>
    </cfRule>
  </conditionalFormatting>
  <conditionalFormatting sqref="BA38">
    <cfRule type="cellIs" dxfId="8009" priority="350" operator="lessThan">
      <formula>#REF!</formula>
    </cfRule>
    <cfRule type="cellIs" dxfId="8008" priority="351" operator="lessThan">
      <formula>#REF!</formula>
    </cfRule>
  </conditionalFormatting>
  <conditionalFormatting sqref="BB10">
    <cfRule type="cellIs" dxfId="8007" priority="349" operator="lessThan">
      <formula>#REF!</formula>
    </cfRule>
  </conditionalFormatting>
  <conditionalFormatting sqref="BC19 BC13 BC17 BC15">
    <cfRule type="cellIs" dxfId="8006" priority="253" operator="greaterThan">
      <formula>#REF!</formula>
    </cfRule>
  </conditionalFormatting>
  <conditionalFormatting sqref="BF21">
    <cfRule type="cellIs" dxfId="8005" priority="250" operator="lessThan">
      <formula>#REF!</formula>
    </cfRule>
  </conditionalFormatting>
  <conditionalFormatting sqref="BF11">
    <cfRule type="cellIs" dxfId="8004" priority="249" operator="lessThan">
      <formula>#REF!</formula>
    </cfRule>
  </conditionalFormatting>
  <conditionalFormatting sqref="BF12">
    <cfRule type="cellIs" dxfId="8003" priority="248" operator="lessThan">
      <formula>#REF!</formula>
    </cfRule>
  </conditionalFormatting>
  <conditionalFormatting sqref="BF20">
    <cfRule type="cellIs" dxfId="8002" priority="251" operator="lessThan">
      <formula>#REF!</formula>
    </cfRule>
    <cfRule type="cellIs" dxfId="8001" priority="252" operator="lessThan">
      <formula>#REF!</formula>
    </cfRule>
  </conditionalFormatting>
  <conditionalFormatting sqref="BF30">
    <cfRule type="cellIs" dxfId="8000" priority="245" operator="lessThan">
      <formula>#REF!</formula>
    </cfRule>
  </conditionalFormatting>
  <conditionalFormatting sqref="BF29">
    <cfRule type="cellIs" dxfId="7999" priority="246" operator="lessThan">
      <formula>#REF!</formula>
    </cfRule>
    <cfRule type="cellIs" dxfId="7998" priority="247" operator="lessThan">
      <formula>#REF!</formula>
    </cfRule>
  </conditionalFormatting>
  <conditionalFormatting sqref="BF39">
    <cfRule type="cellIs" dxfId="7997" priority="244" operator="lessThan">
      <formula>#REF!</formula>
    </cfRule>
  </conditionalFormatting>
  <conditionalFormatting sqref="BF9">
    <cfRule type="cellIs" dxfId="7996" priority="242" operator="lessThan">
      <formula>#REF!</formula>
    </cfRule>
    <cfRule type="cellIs" dxfId="7995" priority="243" operator="greaterThan">
      <formula>#REF!</formula>
    </cfRule>
  </conditionalFormatting>
  <conditionalFormatting sqref="BC14">
    <cfRule type="cellIs" dxfId="7994" priority="241" operator="greaterThan">
      <formula>#REF!</formula>
    </cfRule>
  </conditionalFormatting>
  <conditionalFormatting sqref="BD13:BE13">
    <cfRule type="cellIs" dxfId="7993" priority="240" operator="greaterThan">
      <formula>#REF!</formula>
    </cfRule>
  </conditionalFormatting>
  <conditionalFormatting sqref="BD19:BE19 BD14:BE15 BD17:BE17">
    <cfRule type="cellIs" dxfId="7992" priority="239" operator="greaterThan">
      <formula>#REF!</formula>
    </cfRule>
  </conditionalFormatting>
  <conditionalFormatting sqref="BD18:BE18">
    <cfRule type="cellIs" dxfId="7991" priority="238" operator="greaterThan">
      <formula>#REF!</formula>
    </cfRule>
  </conditionalFormatting>
  <conditionalFormatting sqref="BF38">
    <cfRule type="cellIs" dxfId="7990" priority="236" operator="lessThan">
      <formula>#REF!</formula>
    </cfRule>
    <cfRule type="cellIs" dxfId="7989" priority="237" operator="lessThan">
      <formula>#REF!</formula>
    </cfRule>
  </conditionalFormatting>
  <conditionalFormatting sqref="L15">
    <cfRule type="cellIs" dxfId="7988" priority="233" operator="greaterThan">
      <formula>#REF!</formula>
    </cfRule>
  </conditionalFormatting>
  <conditionalFormatting sqref="O18:P18">
    <cfRule type="cellIs" dxfId="7987" priority="229" operator="greaterThan">
      <formula>#REF!</formula>
    </cfRule>
  </conditionalFormatting>
  <conditionalFormatting sqref="Z15">
    <cfRule type="cellIs" dxfId="7986" priority="228" operator="greaterThan">
      <formula>#REF!</formula>
    </cfRule>
  </conditionalFormatting>
  <conditionalFormatting sqref="Y15">
    <cfRule type="cellIs" dxfId="7985" priority="227" operator="greaterThan">
      <formula>#REF!</formula>
    </cfRule>
  </conditionalFormatting>
  <conditionalFormatting sqref="T16">
    <cfRule type="cellIs" dxfId="7984" priority="225" operator="greaterThan">
      <formula>#REF!</formula>
    </cfRule>
  </conditionalFormatting>
  <conditionalFormatting sqref="BG11">
    <cfRule type="cellIs" dxfId="7983" priority="221" operator="lessThan">
      <formula>#REF!</formula>
    </cfRule>
  </conditionalFormatting>
  <conditionalFormatting sqref="BG12">
    <cfRule type="cellIs" dxfId="7982" priority="220" operator="lessThan">
      <formula>#REF!</formula>
    </cfRule>
  </conditionalFormatting>
  <conditionalFormatting sqref="BG9">
    <cfRule type="cellIs" dxfId="7981" priority="214" operator="lessThan">
      <formula>#REF!</formula>
    </cfRule>
    <cfRule type="cellIs" dxfId="7980" priority="215" operator="greaterThan">
      <formula>#REF!</formula>
    </cfRule>
  </conditionalFormatting>
  <conditionalFormatting sqref="BG10">
    <cfRule type="cellIs" dxfId="7979" priority="211" operator="lessThan">
      <formula>#REF!</formula>
    </cfRule>
  </conditionalFormatting>
  <conditionalFormatting sqref="N21">
    <cfRule type="cellIs" dxfId="7978" priority="208" operator="lessThan">
      <formula>#REF!</formula>
    </cfRule>
  </conditionalFormatting>
  <conditionalFormatting sqref="N20">
    <cfRule type="cellIs" dxfId="7977" priority="209" operator="lessThan">
      <formula>#REF!</formula>
    </cfRule>
    <cfRule type="cellIs" dxfId="7976" priority="210" operator="lessThan">
      <formula>#REF!</formula>
    </cfRule>
  </conditionalFormatting>
  <conditionalFormatting sqref="N30">
    <cfRule type="cellIs" dxfId="7975" priority="205" operator="lessThan">
      <formula>#REF!</formula>
    </cfRule>
  </conditionalFormatting>
  <conditionalFormatting sqref="N29">
    <cfRule type="cellIs" dxfId="7974" priority="206" operator="lessThan">
      <formula>#REF!</formula>
    </cfRule>
    <cfRule type="cellIs" dxfId="7973" priority="207" operator="lessThan">
      <formula>#REF!</formula>
    </cfRule>
  </conditionalFormatting>
  <conditionalFormatting sqref="N39">
    <cfRule type="cellIs" dxfId="7972" priority="202" operator="lessThan">
      <formula>#REF!</formula>
    </cfRule>
  </conditionalFormatting>
  <conditionalFormatting sqref="N38">
    <cfRule type="cellIs" dxfId="7971" priority="203" operator="lessThan">
      <formula>#REF!</formula>
    </cfRule>
    <cfRule type="cellIs" dxfId="7970" priority="204" operator="lessThan">
      <formula>#REF!</formula>
    </cfRule>
  </conditionalFormatting>
  <conditionalFormatting sqref="S21">
    <cfRule type="cellIs" dxfId="7969" priority="199" operator="lessThan">
      <formula>#REF!</formula>
    </cfRule>
  </conditionalFormatting>
  <conditionalFormatting sqref="S20">
    <cfRule type="cellIs" dxfId="7968" priority="200" operator="lessThan">
      <formula>#REF!</formula>
    </cfRule>
    <cfRule type="cellIs" dxfId="7967" priority="201" operator="lessThan">
      <formula>#REF!</formula>
    </cfRule>
  </conditionalFormatting>
  <conditionalFormatting sqref="S30">
    <cfRule type="cellIs" dxfId="7966" priority="196" operator="lessThan">
      <formula>#REF!</formula>
    </cfRule>
  </conditionalFormatting>
  <conditionalFormatting sqref="S29">
    <cfRule type="cellIs" dxfId="7965" priority="197" operator="lessThan">
      <formula>#REF!</formula>
    </cfRule>
    <cfRule type="cellIs" dxfId="7964" priority="198" operator="lessThan">
      <formula>#REF!</formula>
    </cfRule>
  </conditionalFormatting>
  <conditionalFormatting sqref="S39">
    <cfRule type="cellIs" dxfId="7963" priority="193" operator="lessThan">
      <formula>#REF!</formula>
    </cfRule>
  </conditionalFormatting>
  <conditionalFormatting sqref="S38">
    <cfRule type="cellIs" dxfId="7962" priority="194" operator="lessThan">
      <formula>#REF!</formula>
    </cfRule>
    <cfRule type="cellIs" dxfId="7961" priority="195" operator="lessThan">
      <formula>#REF!</formula>
    </cfRule>
  </conditionalFormatting>
  <conditionalFormatting sqref="X21">
    <cfRule type="cellIs" dxfId="7960" priority="190" operator="lessThan">
      <formula>#REF!</formula>
    </cfRule>
  </conditionalFormatting>
  <conditionalFormatting sqref="X20">
    <cfRule type="cellIs" dxfId="7959" priority="191" operator="lessThan">
      <formula>#REF!</formula>
    </cfRule>
    <cfRule type="cellIs" dxfId="7958" priority="192" operator="lessThan">
      <formula>#REF!</formula>
    </cfRule>
  </conditionalFormatting>
  <conditionalFormatting sqref="X30">
    <cfRule type="cellIs" dxfId="7957" priority="187" operator="lessThan">
      <formula>#REF!</formula>
    </cfRule>
  </conditionalFormatting>
  <conditionalFormatting sqref="X29">
    <cfRule type="cellIs" dxfId="7956" priority="188" operator="lessThan">
      <formula>#REF!</formula>
    </cfRule>
    <cfRule type="cellIs" dxfId="7955" priority="189" operator="lessThan">
      <formula>#REF!</formula>
    </cfRule>
  </conditionalFormatting>
  <conditionalFormatting sqref="X39">
    <cfRule type="cellIs" dxfId="7954" priority="184" operator="lessThan">
      <formula>#REF!</formula>
    </cfRule>
  </conditionalFormatting>
  <conditionalFormatting sqref="X38">
    <cfRule type="cellIs" dxfId="7953" priority="185" operator="lessThan">
      <formula>#REF!</formula>
    </cfRule>
    <cfRule type="cellIs" dxfId="7952" priority="186" operator="lessThan">
      <formula>#REF!</formula>
    </cfRule>
  </conditionalFormatting>
  <conditionalFormatting sqref="AC21">
    <cfRule type="cellIs" dxfId="7951" priority="181" operator="lessThan">
      <formula>#REF!</formula>
    </cfRule>
  </conditionalFormatting>
  <conditionalFormatting sqref="AC20">
    <cfRule type="cellIs" dxfId="7950" priority="182" operator="lessThan">
      <formula>#REF!</formula>
    </cfRule>
    <cfRule type="cellIs" dxfId="7949" priority="183" operator="lessThan">
      <formula>#REF!</formula>
    </cfRule>
  </conditionalFormatting>
  <conditionalFormatting sqref="AC30">
    <cfRule type="cellIs" dxfId="7948" priority="178" operator="lessThan">
      <formula>#REF!</formula>
    </cfRule>
  </conditionalFormatting>
  <conditionalFormatting sqref="AC29">
    <cfRule type="cellIs" dxfId="7947" priority="179" operator="lessThan">
      <formula>#REF!</formula>
    </cfRule>
    <cfRule type="cellIs" dxfId="7946" priority="180" operator="lessThan">
      <formula>#REF!</formula>
    </cfRule>
  </conditionalFormatting>
  <conditionalFormatting sqref="AC39">
    <cfRule type="cellIs" dxfId="7945" priority="175" operator="lessThan">
      <formula>#REF!</formula>
    </cfRule>
  </conditionalFormatting>
  <conditionalFormatting sqref="AC38">
    <cfRule type="cellIs" dxfId="7944" priority="176" operator="lessThan">
      <formula>#REF!</formula>
    </cfRule>
    <cfRule type="cellIs" dxfId="7943" priority="177" operator="lessThan">
      <formula>#REF!</formula>
    </cfRule>
  </conditionalFormatting>
  <conditionalFormatting sqref="AH21">
    <cfRule type="cellIs" dxfId="7942" priority="172" operator="lessThan">
      <formula>#REF!</formula>
    </cfRule>
  </conditionalFormatting>
  <conditionalFormatting sqref="AH20">
    <cfRule type="cellIs" dxfId="7941" priority="173" operator="lessThan">
      <formula>#REF!</formula>
    </cfRule>
    <cfRule type="cellIs" dxfId="7940" priority="174" operator="lessThan">
      <formula>#REF!</formula>
    </cfRule>
  </conditionalFormatting>
  <conditionalFormatting sqref="AH30">
    <cfRule type="cellIs" dxfId="7939" priority="169" operator="lessThan">
      <formula>#REF!</formula>
    </cfRule>
  </conditionalFormatting>
  <conditionalFormatting sqref="AH29">
    <cfRule type="cellIs" dxfId="7938" priority="170" operator="lessThan">
      <formula>#REF!</formula>
    </cfRule>
    <cfRule type="cellIs" dxfId="7937" priority="171" operator="lessThan">
      <formula>#REF!</formula>
    </cfRule>
  </conditionalFormatting>
  <conditionalFormatting sqref="AH39">
    <cfRule type="cellIs" dxfId="7936" priority="166" operator="lessThan">
      <formula>#REF!</formula>
    </cfRule>
  </conditionalFormatting>
  <conditionalFormatting sqref="AH38">
    <cfRule type="cellIs" dxfId="7935" priority="167" operator="lessThan">
      <formula>#REF!</formula>
    </cfRule>
    <cfRule type="cellIs" dxfId="7934" priority="168" operator="lessThan">
      <formula>#REF!</formula>
    </cfRule>
  </conditionalFormatting>
  <conditionalFormatting sqref="AM21">
    <cfRule type="cellIs" dxfId="7933" priority="163" operator="lessThan">
      <formula>#REF!</formula>
    </cfRule>
  </conditionalFormatting>
  <conditionalFormatting sqref="AM20">
    <cfRule type="cellIs" dxfId="7932" priority="164" operator="lessThan">
      <formula>#REF!</formula>
    </cfRule>
    <cfRule type="cellIs" dxfId="7931" priority="165" operator="lessThan">
      <formula>#REF!</formula>
    </cfRule>
  </conditionalFormatting>
  <conditionalFormatting sqref="AM30">
    <cfRule type="cellIs" dxfId="7930" priority="160" operator="lessThan">
      <formula>#REF!</formula>
    </cfRule>
  </conditionalFormatting>
  <conditionalFormatting sqref="AM29">
    <cfRule type="cellIs" dxfId="7929" priority="161" operator="lessThan">
      <formula>#REF!</formula>
    </cfRule>
    <cfRule type="cellIs" dxfId="7928" priority="162" operator="lessThan">
      <formula>#REF!</formula>
    </cfRule>
  </conditionalFormatting>
  <conditionalFormatting sqref="AM39">
    <cfRule type="cellIs" dxfId="7927" priority="157" operator="lessThan">
      <formula>#REF!</formula>
    </cfRule>
  </conditionalFormatting>
  <conditionalFormatting sqref="AM38">
    <cfRule type="cellIs" dxfId="7926" priority="158" operator="lessThan">
      <formula>#REF!</formula>
    </cfRule>
    <cfRule type="cellIs" dxfId="7925" priority="159" operator="lessThan">
      <formula>#REF!</formula>
    </cfRule>
  </conditionalFormatting>
  <conditionalFormatting sqref="AR21">
    <cfRule type="cellIs" dxfId="7924" priority="154" operator="lessThan">
      <formula>#REF!</formula>
    </cfRule>
  </conditionalFormatting>
  <conditionalFormatting sqref="AR20">
    <cfRule type="cellIs" dxfId="7923" priority="155" operator="lessThan">
      <formula>#REF!</formula>
    </cfRule>
    <cfRule type="cellIs" dxfId="7922" priority="156" operator="lessThan">
      <formula>#REF!</formula>
    </cfRule>
  </conditionalFormatting>
  <conditionalFormatting sqref="AR30">
    <cfRule type="cellIs" dxfId="7921" priority="151" operator="lessThan">
      <formula>#REF!</formula>
    </cfRule>
  </conditionalFormatting>
  <conditionalFormatting sqref="AR29">
    <cfRule type="cellIs" dxfId="7920" priority="152" operator="lessThan">
      <formula>#REF!</formula>
    </cfRule>
    <cfRule type="cellIs" dxfId="7919" priority="153" operator="lessThan">
      <formula>#REF!</formula>
    </cfRule>
  </conditionalFormatting>
  <conditionalFormatting sqref="AR39">
    <cfRule type="cellIs" dxfId="7918" priority="148" operator="lessThan">
      <formula>#REF!</formula>
    </cfRule>
  </conditionalFormatting>
  <conditionalFormatting sqref="AR38">
    <cfRule type="cellIs" dxfId="7917" priority="149" operator="lessThan">
      <formula>#REF!</formula>
    </cfRule>
    <cfRule type="cellIs" dxfId="7916" priority="150" operator="lessThan">
      <formula>#REF!</formula>
    </cfRule>
  </conditionalFormatting>
  <conditionalFormatting sqref="AW21">
    <cfRule type="cellIs" dxfId="7915" priority="145" operator="lessThan">
      <formula>#REF!</formula>
    </cfRule>
  </conditionalFormatting>
  <conditionalFormatting sqref="AW20">
    <cfRule type="cellIs" dxfId="7914" priority="146" operator="lessThan">
      <formula>#REF!</formula>
    </cfRule>
    <cfRule type="cellIs" dxfId="7913" priority="147" operator="lessThan">
      <formula>#REF!</formula>
    </cfRule>
  </conditionalFormatting>
  <conditionalFormatting sqref="AW30">
    <cfRule type="cellIs" dxfId="7912" priority="142" operator="lessThan">
      <formula>#REF!</formula>
    </cfRule>
  </conditionalFormatting>
  <conditionalFormatting sqref="AW29">
    <cfRule type="cellIs" dxfId="7911" priority="143" operator="lessThan">
      <formula>#REF!</formula>
    </cfRule>
    <cfRule type="cellIs" dxfId="7910" priority="144" operator="lessThan">
      <formula>#REF!</formula>
    </cfRule>
  </conditionalFormatting>
  <conditionalFormatting sqref="AW39">
    <cfRule type="cellIs" dxfId="7909" priority="139" operator="lessThan">
      <formula>#REF!</formula>
    </cfRule>
  </conditionalFormatting>
  <conditionalFormatting sqref="AW38">
    <cfRule type="cellIs" dxfId="7908" priority="140" operator="lessThan">
      <formula>#REF!</formula>
    </cfRule>
    <cfRule type="cellIs" dxfId="7907" priority="141" operator="lessThan">
      <formula>#REF!</formula>
    </cfRule>
  </conditionalFormatting>
  <conditionalFormatting sqref="BB21">
    <cfRule type="cellIs" dxfId="7906" priority="136" operator="lessThan">
      <formula>#REF!</formula>
    </cfRule>
  </conditionalFormatting>
  <conditionalFormatting sqref="BB20">
    <cfRule type="cellIs" dxfId="7905" priority="137" operator="lessThan">
      <formula>#REF!</formula>
    </cfRule>
    <cfRule type="cellIs" dxfId="7904" priority="138" operator="lessThan">
      <formula>#REF!</formula>
    </cfRule>
  </conditionalFormatting>
  <conditionalFormatting sqref="BB30">
    <cfRule type="cellIs" dxfId="7903" priority="133" operator="lessThan">
      <formula>#REF!</formula>
    </cfRule>
  </conditionalFormatting>
  <conditionalFormatting sqref="BB29">
    <cfRule type="cellIs" dxfId="7902" priority="134" operator="lessThan">
      <formula>#REF!</formula>
    </cfRule>
    <cfRule type="cellIs" dxfId="7901" priority="135" operator="lessThan">
      <formula>#REF!</formula>
    </cfRule>
  </conditionalFormatting>
  <conditionalFormatting sqref="BB39">
    <cfRule type="cellIs" dxfId="7900" priority="130" operator="lessThan">
      <formula>#REF!</formula>
    </cfRule>
  </conditionalFormatting>
  <conditionalFormatting sqref="BB38">
    <cfRule type="cellIs" dxfId="7899" priority="131" operator="lessThan">
      <formula>#REF!</formula>
    </cfRule>
    <cfRule type="cellIs" dxfId="7898" priority="132" operator="lessThan">
      <formula>#REF!</formula>
    </cfRule>
  </conditionalFormatting>
  <conditionalFormatting sqref="BG21">
    <cfRule type="cellIs" dxfId="7897" priority="127" operator="lessThan">
      <formula>#REF!</formula>
    </cfRule>
  </conditionalFormatting>
  <conditionalFormatting sqref="BG20">
    <cfRule type="cellIs" dxfId="7896" priority="128" operator="lessThan">
      <formula>#REF!</formula>
    </cfRule>
    <cfRule type="cellIs" dxfId="7895" priority="129" operator="lessThan">
      <formula>#REF!</formula>
    </cfRule>
  </conditionalFormatting>
  <conditionalFormatting sqref="BG30">
    <cfRule type="cellIs" dxfId="7894" priority="124" operator="lessThan">
      <formula>#REF!</formula>
    </cfRule>
  </conditionalFormatting>
  <conditionalFormatting sqref="BG29">
    <cfRule type="cellIs" dxfId="7893" priority="125" operator="lessThan">
      <formula>#REF!</formula>
    </cfRule>
    <cfRule type="cellIs" dxfId="7892" priority="126" operator="lessThan">
      <formula>#REF!</formula>
    </cfRule>
  </conditionalFormatting>
  <conditionalFormatting sqref="BG39">
    <cfRule type="cellIs" dxfId="7891" priority="121" operator="lessThan">
      <formula>#REF!</formula>
    </cfRule>
  </conditionalFormatting>
  <conditionalFormatting sqref="BG38">
    <cfRule type="cellIs" dxfId="7890" priority="122" operator="lessThan">
      <formula>#REF!</formula>
    </cfRule>
    <cfRule type="cellIs" dxfId="7889" priority="123" operator="lessThan">
      <formula>#REF!</formula>
    </cfRule>
  </conditionalFormatting>
  <conditionalFormatting sqref="J13:K13">
    <cfRule type="cellIs" dxfId="7888" priority="120" operator="greaterThan">
      <formula>#REF!</formula>
    </cfRule>
  </conditionalFormatting>
  <conditionalFormatting sqref="E13:E14">
    <cfRule type="cellIs" dxfId="7887" priority="119" operator="greaterThan">
      <formula>#REF!</formula>
    </cfRule>
  </conditionalFormatting>
  <conditionalFormatting sqref="F13">
    <cfRule type="cellIs" dxfId="7886" priority="118" operator="greaterThan">
      <formula>#REF!</formula>
    </cfRule>
  </conditionalFormatting>
  <conditionalFormatting sqref="F14">
    <cfRule type="cellIs" dxfId="7885" priority="117" operator="greaterThan">
      <formula>#REF!</formula>
    </cfRule>
  </conditionalFormatting>
  <conditionalFormatting sqref="J16">
    <cfRule type="cellIs" dxfId="7884" priority="116" operator="greaterThan">
      <formula>#REF!</formula>
    </cfRule>
  </conditionalFormatting>
  <conditionalFormatting sqref="BH19 BH13 BH17 BH15">
    <cfRule type="cellIs" dxfId="7883" priority="114" operator="greaterThan">
      <formula>#REF!</formula>
    </cfRule>
  </conditionalFormatting>
  <conditionalFormatting sqref="BK21">
    <cfRule type="cellIs" dxfId="7882" priority="111" operator="lessThan">
      <formula>#REF!</formula>
    </cfRule>
  </conditionalFormatting>
  <conditionalFormatting sqref="BK11">
    <cfRule type="cellIs" dxfId="7881" priority="110" operator="lessThan">
      <formula>#REF!</formula>
    </cfRule>
  </conditionalFormatting>
  <conditionalFormatting sqref="BK12">
    <cfRule type="cellIs" dxfId="7880" priority="109" operator="lessThan">
      <formula>#REF!</formula>
    </cfRule>
  </conditionalFormatting>
  <conditionalFormatting sqref="BK20">
    <cfRule type="cellIs" dxfId="7879" priority="112" operator="lessThan">
      <formula>#REF!</formula>
    </cfRule>
    <cfRule type="cellIs" dxfId="7878" priority="113" operator="lessThan">
      <formula>#REF!</formula>
    </cfRule>
  </conditionalFormatting>
  <conditionalFormatting sqref="BK30">
    <cfRule type="cellIs" dxfId="7877" priority="106" operator="lessThan">
      <formula>#REF!</formula>
    </cfRule>
  </conditionalFormatting>
  <conditionalFormatting sqref="BK29">
    <cfRule type="cellIs" dxfId="7876" priority="107" operator="lessThan">
      <formula>#REF!</formula>
    </cfRule>
    <cfRule type="cellIs" dxfId="7875" priority="108" operator="lessThan">
      <formula>#REF!</formula>
    </cfRule>
  </conditionalFormatting>
  <conditionalFormatting sqref="BK39">
    <cfRule type="cellIs" dxfId="7874" priority="105" operator="lessThan">
      <formula>#REF!</formula>
    </cfRule>
  </conditionalFormatting>
  <conditionalFormatting sqref="BK9">
    <cfRule type="cellIs" dxfId="7873" priority="103" operator="lessThan">
      <formula>#REF!</formula>
    </cfRule>
    <cfRule type="cellIs" dxfId="7872" priority="104" operator="greaterThan">
      <formula>#REF!</formula>
    </cfRule>
  </conditionalFormatting>
  <conditionalFormatting sqref="BH14">
    <cfRule type="cellIs" dxfId="7871" priority="102" operator="greaterThan">
      <formula>#REF!</formula>
    </cfRule>
  </conditionalFormatting>
  <conditionalFormatting sqref="BI13:BJ13">
    <cfRule type="cellIs" dxfId="7870" priority="101" operator="greaterThan">
      <formula>#REF!</formula>
    </cfRule>
  </conditionalFormatting>
  <conditionalFormatting sqref="BI19:BJ19 BI14:BJ15 BI17:BJ17">
    <cfRule type="cellIs" dxfId="7869" priority="100" operator="greaterThan">
      <formula>#REF!</formula>
    </cfRule>
  </conditionalFormatting>
  <conditionalFormatting sqref="BI18:BJ18">
    <cfRule type="cellIs" dxfId="7868" priority="99" operator="greaterThan">
      <formula>#REF!</formula>
    </cfRule>
  </conditionalFormatting>
  <conditionalFormatting sqref="BK38">
    <cfRule type="cellIs" dxfId="7867" priority="97" operator="lessThan">
      <formula>#REF!</formula>
    </cfRule>
    <cfRule type="cellIs" dxfId="7866" priority="98" operator="lessThan">
      <formula>#REF!</formula>
    </cfRule>
  </conditionalFormatting>
  <conditionalFormatting sqref="BL11">
    <cfRule type="cellIs" dxfId="7865" priority="95" operator="lessThan">
      <formula>#REF!</formula>
    </cfRule>
  </conditionalFormatting>
  <conditionalFormatting sqref="BL12">
    <cfRule type="cellIs" dxfId="7864" priority="94" operator="lessThan">
      <formula>#REF!</formula>
    </cfRule>
  </conditionalFormatting>
  <conditionalFormatting sqref="BL9">
    <cfRule type="cellIs" dxfId="7863" priority="92" operator="lessThan">
      <formula>#REF!</formula>
    </cfRule>
    <cfRule type="cellIs" dxfId="7862" priority="93" operator="greaterThan">
      <formula>#REF!</formula>
    </cfRule>
  </conditionalFormatting>
  <conditionalFormatting sqref="BL10">
    <cfRule type="cellIs" dxfId="7861" priority="91" operator="lessThan">
      <formula>#REF!</formula>
    </cfRule>
  </conditionalFormatting>
  <conditionalFormatting sqref="BL21">
    <cfRule type="cellIs" dxfId="7860" priority="88" operator="lessThan">
      <formula>#REF!</formula>
    </cfRule>
  </conditionalFormatting>
  <conditionalFormatting sqref="BL20">
    <cfRule type="cellIs" dxfId="7859" priority="89" operator="lessThan">
      <formula>#REF!</formula>
    </cfRule>
    <cfRule type="cellIs" dxfId="7858" priority="90" operator="lessThan">
      <formula>#REF!</formula>
    </cfRule>
  </conditionalFormatting>
  <conditionalFormatting sqref="BL30">
    <cfRule type="cellIs" dxfId="7857" priority="85" operator="lessThan">
      <formula>#REF!</formula>
    </cfRule>
  </conditionalFormatting>
  <conditionalFormatting sqref="BL29">
    <cfRule type="cellIs" dxfId="7856" priority="86" operator="lessThan">
      <formula>#REF!</formula>
    </cfRule>
    <cfRule type="cellIs" dxfId="7855" priority="87" operator="lessThan">
      <formula>#REF!</formula>
    </cfRule>
  </conditionalFormatting>
  <conditionalFormatting sqref="BL39">
    <cfRule type="cellIs" dxfId="7854" priority="82" operator="lessThan">
      <formula>#REF!</formula>
    </cfRule>
  </conditionalFormatting>
  <conditionalFormatting sqref="BL38">
    <cfRule type="cellIs" dxfId="7853" priority="83" operator="lessThan">
      <formula>#REF!</formula>
    </cfRule>
    <cfRule type="cellIs" dxfId="7852" priority="84" operator="lessThan">
      <formula>#REF!</formula>
    </cfRule>
  </conditionalFormatting>
  <conditionalFormatting sqref="BM19 BM13 BM17 BM15">
    <cfRule type="cellIs" dxfId="7851" priority="81" operator="greaterThan">
      <formula>#REF!</formula>
    </cfRule>
  </conditionalFormatting>
  <conditionalFormatting sqref="BP21">
    <cfRule type="cellIs" dxfId="7850" priority="78" operator="lessThan">
      <formula>#REF!</formula>
    </cfRule>
  </conditionalFormatting>
  <conditionalFormatting sqref="BP11">
    <cfRule type="cellIs" dxfId="7849" priority="77" operator="lessThan">
      <formula>#REF!</formula>
    </cfRule>
  </conditionalFormatting>
  <conditionalFormatting sqref="BP12">
    <cfRule type="cellIs" dxfId="7848" priority="76" operator="lessThan">
      <formula>#REF!</formula>
    </cfRule>
  </conditionalFormatting>
  <conditionalFormatting sqref="BP20">
    <cfRule type="cellIs" dxfId="7847" priority="79" operator="lessThan">
      <formula>#REF!</formula>
    </cfRule>
    <cfRule type="cellIs" dxfId="7846" priority="80" operator="lessThan">
      <formula>#REF!</formula>
    </cfRule>
  </conditionalFormatting>
  <conditionalFormatting sqref="BP30">
    <cfRule type="cellIs" dxfId="7845" priority="73" operator="lessThan">
      <formula>#REF!</formula>
    </cfRule>
  </conditionalFormatting>
  <conditionalFormatting sqref="BP29">
    <cfRule type="cellIs" dxfId="7844" priority="74" operator="lessThan">
      <formula>#REF!</formula>
    </cfRule>
    <cfRule type="cellIs" dxfId="7843" priority="75" operator="lessThan">
      <formula>#REF!</formula>
    </cfRule>
  </conditionalFormatting>
  <conditionalFormatting sqref="BP39">
    <cfRule type="cellIs" dxfId="7842" priority="72" operator="lessThan">
      <formula>#REF!</formula>
    </cfRule>
  </conditionalFormatting>
  <conditionalFormatting sqref="BP9">
    <cfRule type="cellIs" dxfId="7841" priority="70" operator="lessThan">
      <formula>#REF!</formula>
    </cfRule>
    <cfRule type="cellIs" dxfId="7840" priority="71" operator="greaterThan">
      <formula>#REF!</formula>
    </cfRule>
  </conditionalFormatting>
  <conditionalFormatting sqref="BM14">
    <cfRule type="cellIs" dxfId="7839" priority="69" operator="greaterThan">
      <formula>#REF!</formula>
    </cfRule>
  </conditionalFormatting>
  <conditionalFormatting sqref="BN13:BO13">
    <cfRule type="cellIs" dxfId="7838" priority="68" operator="greaterThan">
      <formula>#REF!</formula>
    </cfRule>
  </conditionalFormatting>
  <conditionalFormatting sqref="BN19:BO19 BN14:BO15 BN17:BO17">
    <cfRule type="cellIs" dxfId="7837" priority="67" operator="greaterThan">
      <formula>#REF!</formula>
    </cfRule>
  </conditionalFormatting>
  <conditionalFormatting sqref="BN18:BO18">
    <cfRule type="cellIs" dxfId="7836" priority="66" operator="greaterThan">
      <formula>#REF!</formula>
    </cfRule>
  </conditionalFormatting>
  <conditionalFormatting sqref="BP38">
    <cfRule type="cellIs" dxfId="7835" priority="64" operator="lessThan">
      <formula>#REF!</formula>
    </cfRule>
    <cfRule type="cellIs" dxfId="7834" priority="65" operator="lessThan">
      <formula>#REF!</formula>
    </cfRule>
  </conditionalFormatting>
  <conditionalFormatting sqref="BQ11">
    <cfRule type="cellIs" dxfId="7833" priority="62" operator="lessThan">
      <formula>#REF!</formula>
    </cfRule>
  </conditionalFormatting>
  <conditionalFormatting sqref="BQ12">
    <cfRule type="cellIs" dxfId="7832" priority="61" operator="lessThan">
      <formula>#REF!</formula>
    </cfRule>
  </conditionalFormatting>
  <conditionalFormatting sqref="BQ9">
    <cfRule type="cellIs" dxfId="7831" priority="59" operator="lessThan">
      <formula>#REF!</formula>
    </cfRule>
    <cfRule type="cellIs" dxfId="7830" priority="60" operator="greaterThan">
      <formula>#REF!</formula>
    </cfRule>
  </conditionalFormatting>
  <conditionalFormatting sqref="BQ10">
    <cfRule type="cellIs" dxfId="7829" priority="58" operator="lessThan">
      <formula>#REF!</formula>
    </cfRule>
  </conditionalFormatting>
  <conditionalFormatting sqref="BQ21">
    <cfRule type="cellIs" dxfId="7828" priority="55" operator="lessThan">
      <formula>#REF!</formula>
    </cfRule>
  </conditionalFormatting>
  <conditionalFormatting sqref="BQ20">
    <cfRule type="cellIs" dxfId="7827" priority="56" operator="lessThan">
      <formula>#REF!</formula>
    </cfRule>
    <cfRule type="cellIs" dxfId="7826" priority="57" operator="lessThan">
      <formula>#REF!</formula>
    </cfRule>
  </conditionalFormatting>
  <conditionalFormatting sqref="BQ30">
    <cfRule type="cellIs" dxfId="7825" priority="52" operator="lessThan">
      <formula>#REF!</formula>
    </cfRule>
  </conditionalFormatting>
  <conditionalFormatting sqref="BQ29">
    <cfRule type="cellIs" dxfId="7824" priority="53" operator="lessThan">
      <formula>#REF!</formula>
    </cfRule>
    <cfRule type="cellIs" dxfId="7823" priority="54" operator="lessThan">
      <formula>#REF!</formula>
    </cfRule>
  </conditionalFormatting>
  <conditionalFormatting sqref="BQ39">
    <cfRule type="cellIs" dxfId="7822" priority="49" operator="lessThan">
      <formula>#REF!</formula>
    </cfRule>
  </conditionalFormatting>
  <conditionalFormatting sqref="BQ38">
    <cfRule type="cellIs" dxfId="7821" priority="50" operator="lessThan">
      <formula>#REF!</formula>
    </cfRule>
    <cfRule type="cellIs" dxfId="7820" priority="51" operator="lessThan">
      <formula>#REF!</formula>
    </cfRule>
  </conditionalFormatting>
  <conditionalFormatting sqref="P15:Q15 Q16">
    <cfRule type="cellIs" dxfId="7819" priority="45" operator="greaterThan">
      <formula>#REF!</formula>
    </cfRule>
  </conditionalFormatting>
  <conditionalFormatting sqref="P16">
    <cfRule type="cellIs" dxfId="7818" priority="44" operator="greaterThan">
      <formula>#REF!</formula>
    </cfRule>
  </conditionalFormatting>
  <conditionalFormatting sqref="M10">
    <cfRule type="cellIs" dxfId="7817" priority="27" operator="lessThan">
      <formula>#REF!</formula>
    </cfRule>
  </conditionalFormatting>
  <conditionalFormatting sqref="R10">
    <cfRule type="cellIs" dxfId="7816" priority="26" operator="lessThan">
      <formula>#REF!</formula>
    </cfRule>
  </conditionalFormatting>
  <conditionalFormatting sqref="W10">
    <cfRule type="cellIs" dxfId="7815" priority="25" operator="lessThan">
      <formula>#REF!</formula>
    </cfRule>
  </conditionalFormatting>
  <conditionalFormatting sqref="AB10">
    <cfRule type="cellIs" dxfId="7814" priority="24" operator="lessThan">
      <formula>#REF!</formula>
    </cfRule>
  </conditionalFormatting>
  <conditionalFormatting sqref="AG10">
    <cfRule type="cellIs" dxfId="7813" priority="23" operator="lessThan">
      <formula>#REF!</formula>
    </cfRule>
  </conditionalFormatting>
  <conditionalFormatting sqref="AL10">
    <cfRule type="cellIs" dxfId="7812" priority="22" operator="lessThan">
      <formula>#REF!</formula>
    </cfRule>
  </conditionalFormatting>
  <conditionalFormatting sqref="AQ10">
    <cfRule type="cellIs" dxfId="7811" priority="21" operator="lessThan">
      <formula>#REF!</formula>
    </cfRule>
  </conditionalFormatting>
  <conditionalFormatting sqref="AV10">
    <cfRule type="cellIs" dxfId="7810" priority="20" operator="lessThan">
      <formula>#REF!</formula>
    </cfRule>
  </conditionalFormatting>
  <conditionalFormatting sqref="BA10">
    <cfRule type="cellIs" dxfId="7809" priority="19" operator="lessThan">
      <formula>#REF!</formula>
    </cfRule>
  </conditionalFormatting>
  <conditionalFormatting sqref="BF10">
    <cfRule type="cellIs" dxfId="7808" priority="18" operator="lessThan">
      <formula>#REF!</formula>
    </cfRule>
  </conditionalFormatting>
  <conditionalFormatting sqref="BK10">
    <cfRule type="cellIs" dxfId="7807" priority="17" operator="lessThan">
      <formula>#REF!</formula>
    </cfRule>
  </conditionalFormatting>
  <conditionalFormatting sqref="BP10">
    <cfRule type="cellIs" dxfId="7806" priority="16" operator="lessThan">
      <formula>#REF!</formula>
    </cfRule>
  </conditionalFormatting>
  <conditionalFormatting sqref="J15">
    <cfRule type="cellIs" dxfId="7805" priority="6" operator="greaterThan">
      <formula>#REF!</formula>
    </cfRule>
  </conditionalFormatting>
  <conditionalFormatting sqref="K15">
    <cfRule type="cellIs" dxfId="7804" priority="5" operator="greaterThan">
      <formula>#REF!</formula>
    </cfRule>
  </conditionalFormatting>
  <conditionalFormatting sqref="E16">
    <cfRule type="cellIs" dxfId="7803" priority="4" operator="greaterThan">
      <formula>#REF!</formula>
    </cfRule>
  </conditionalFormatting>
  <conditionalFormatting sqref="G15">
    <cfRule type="cellIs" dxfId="7802" priority="3" operator="greaterThan">
      <formula>#REF!</formula>
    </cfRule>
  </conditionalFormatting>
  <conditionalFormatting sqref="E15">
    <cfRule type="cellIs" dxfId="7801" priority="2" operator="greaterThan">
      <formula>#REF!</formula>
    </cfRule>
  </conditionalFormatting>
  <conditionalFormatting sqref="F15">
    <cfRule type="cellIs" dxfId="7800" priority="1" operator="greaterThan">
      <formula>#REF!</formula>
    </cfRule>
  </conditionalFormatting>
  <pageMargins left="0.7" right="0.7" top="0.75" bottom="0.75" header="0.3" footer="0.3"/>
  <pageSetup paperSize="9" orientation="portrait" r:id="rId1"/>
  <headerFooter>
    <oddHeader>&amp;C&amp;G</oddHeader>
  </headerFooter>
  <legacyDrawingHF r:id="rId2"/>
  <picture r:id="rId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BQ93"/>
  <sheetViews>
    <sheetView zoomScale="70" zoomScaleNormal="70" workbookViewId="0">
      <pane xSplit="3" ySplit="10" topLeftCell="D37" activePane="bottomRight" state="frozenSplit"/>
      <selection activeCell="V56" sqref="V56"/>
      <selection pane="topRight" activeCell="V56" sqref="V56"/>
      <selection pane="bottomLeft" activeCell="V56" sqref="V56"/>
      <selection pane="bottomRight" activeCell="X57" sqref="X57:X60"/>
    </sheetView>
  </sheetViews>
  <sheetFormatPr defaultRowHeight="16.5" x14ac:dyDescent="0.15"/>
  <cols>
    <col min="1" max="1" width="21" style="97" customWidth="1"/>
    <col min="2" max="2" width="15" style="97" customWidth="1"/>
    <col min="3" max="4" width="11.25" style="97" customWidth="1"/>
    <col min="5" max="5" width="46.375" style="97" customWidth="1"/>
    <col min="6" max="7" width="10.625" style="97" customWidth="1"/>
    <col min="8" max="9" width="13.625" style="97" customWidth="1"/>
    <col min="10" max="10" width="44.5" style="97" customWidth="1"/>
    <col min="11" max="12" width="12.25" style="97" customWidth="1"/>
    <col min="13" max="14" width="11.875" style="97" customWidth="1"/>
    <col min="15" max="15" width="38.25" style="97" customWidth="1"/>
    <col min="16" max="17" width="12.25" style="97" customWidth="1"/>
    <col min="18" max="19" width="11.875" style="97" customWidth="1"/>
    <col min="20" max="20" width="31.625" style="97" customWidth="1"/>
    <col min="21" max="22" width="12.625" style="97" customWidth="1"/>
    <col min="23" max="24" width="11.875" style="97" customWidth="1"/>
    <col min="25" max="25" width="31.625" style="97" customWidth="1"/>
    <col min="26" max="29" width="9" style="97"/>
    <col min="30" max="30" width="31.625" style="97" customWidth="1"/>
    <col min="31" max="34" width="9" style="97"/>
    <col min="35" max="35" width="31.625" style="97" customWidth="1"/>
    <col min="36" max="39" width="9" style="97"/>
    <col min="40" max="40" width="31.625" style="97" customWidth="1"/>
    <col min="41" max="44" width="9" style="97"/>
    <col min="45" max="45" width="31.625" style="97" customWidth="1"/>
    <col min="46" max="49" width="9" style="97"/>
    <col min="50" max="50" width="31.625" style="97" customWidth="1"/>
    <col min="51" max="54" width="9" style="97"/>
    <col min="55" max="55" width="31.625" style="97" customWidth="1"/>
    <col min="56" max="59" width="9" style="97"/>
    <col min="60" max="60" width="43.875" style="97" customWidth="1"/>
    <col min="61" max="62" width="9" style="97"/>
    <col min="63" max="63" width="15.125" style="97" customWidth="1"/>
    <col min="64" max="64" width="9" style="97"/>
    <col min="65" max="65" width="48.125" style="97" customWidth="1"/>
    <col min="66" max="67" width="9" style="97"/>
    <col min="68" max="68" width="16" style="97" customWidth="1"/>
    <col min="69" max="16384" width="9" style="97"/>
  </cols>
  <sheetData>
    <row r="1" spans="1:69" x14ac:dyDescent="0.15">
      <c r="B1" s="175" t="str">
        <f>VLOOKUP(A5,'PMC数据辅助&amp;月良率预估'!$AR$3:$AS$130,2,0)</f>
        <v>LTPS手机</v>
      </c>
      <c r="C1" s="177">
        <v>0.93</v>
      </c>
      <c r="E1" s="97" t="s">
        <v>474</v>
      </c>
      <c r="G1" s="154"/>
      <c r="AI1" s="166"/>
      <c r="AJ1" s="166"/>
      <c r="AK1" s="166"/>
      <c r="AL1" s="166"/>
      <c r="AM1" s="166"/>
      <c r="AN1" s="166"/>
      <c r="AO1" s="166"/>
      <c r="AP1" s="166"/>
      <c r="AQ1" s="166"/>
      <c r="AR1" s="166"/>
      <c r="AS1" s="166"/>
      <c r="AT1" s="166"/>
      <c r="AU1" s="166"/>
      <c r="AV1" s="166"/>
      <c r="AW1" s="166"/>
      <c r="AX1" s="166"/>
      <c r="AY1" s="166"/>
      <c r="AZ1" s="166"/>
      <c r="BA1" s="166"/>
      <c r="BB1" s="166"/>
      <c r="BC1" s="166"/>
      <c r="BD1" s="166"/>
    </row>
    <row r="2" spans="1:69" x14ac:dyDescent="0.15">
      <c r="A2" s="356">
        <f>VLOOKUP(A5,切数!$C:$J,8,0)</f>
        <v>95</v>
      </c>
      <c r="B2" s="580" t="s">
        <v>27</v>
      </c>
      <c r="C2" s="580"/>
      <c r="D2" s="581" t="s">
        <v>553</v>
      </c>
      <c r="E2" s="583" t="s">
        <v>41</v>
      </c>
      <c r="F2" s="583"/>
      <c r="G2" s="583"/>
      <c r="H2" s="583"/>
      <c r="I2" s="583"/>
      <c r="J2" s="583"/>
      <c r="K2" s="583"/>
      <c r="L2" s="583"/>
      <c r="M2" s="583"/>
      <c r="N2" s="30"/>
      <c r="O2" s="30"/>
      <c r="P2" s="30"/>
      <c r="Q2" s="30"/>
      <c r="R2" s="30"/>
      <c r="S2" s="30"/>
    </row>
    <row r="3" spans="1:69" x14ac:dyDescent="0.15">
      <c r="A3" s="356" t="s">
        <v>469</v>
      </c>
      <c r="B3" s="538"/>
      <c r="C3" s="538"/>
      <c r="D3" s="582"/>
      <c r="E3" s="1" t="str">
        <f>_xlfn.IFNA(VLOOKUP($A$5&amp;E$4,'PMC数据辅助&amp;月良率预估'!$B$2:$G$1000,2,0),"")</f>
        <v>M04</v>
      </c>
      <c r="F3" s="567"/>
      <c r="G3" s="567"/>
      <c r="H3" s="567"/>
      <c r="I3" s="568"/>
      <c r="J3" s="1" t="str">
        <f>_xlfn.IFNA(VLOOKUP($A$5&amp;J$4,'PMC数据辅助&amp;月良率预估'!$B$2:$G$1000,2,0),"")</f>
        <v>M06</v>
      </c>
      <c r="K3" s="567"/>
      <c r="L3" s="567"/>
      <c r="M3" s="567"/>
      <c r="N3" s="568"/>
      <c r="O3" s="1" t="str">
        <f>_xlfn.IFNA(VLOOKUP($A$5&amp;O$4,'PMC数据辅助&amp;月良率预估'!$B$2:$G$1000,2,0),"")</f>
        <v/>
      </c>
      <c r="P3" s="567"/>
      <c r="Q3" s="567"/>
      <c r="R3" s="567"/>
      <c r="S3" s="568"/>
      <c r="T3" s="1" t="str">
        <f>_xlfn.IFNA(VLOOKUP($A$5&amp;T$4,'PMC数据辅助&amp;月良率预估'!$B$2:$G$1000,2,0),"")</f>
        <v/>
      </c>
      <c r="U3" s="567"/>
      <c r="V3" s="567"/>
      <c r="W3" s="567"/>
      <c r="X3" s="568"/>
      <c r="Y3" s="1" t="str">
        <f>_xlfn.IFNA(VLOOKUP($A$5&amp;Y$4,'PMC数据辅助&amp;月良率预估'!$B$2:$G$1000,2,0),"")</f>
        <v/>
      </c>
      <c r="Z3" s="567"/>
      <c r="AA3" s="567"/>
      <c r="AB3" s="567"/>
      <c r="AC3" s="568"/>
      <c r="AD3" s="1" t="str">
        <f>_xlfn.IFNA(VLOOKUP($A$5&amp;AD$4,'PMC数据辅助&amp;月良率预估'!$B$2:$G$1000,2,0),"")</f>
        <v/>
      </c>
      <c r="AE3" s="567"/>
      <c r="AF3" s="567"/>
      <c r="AG3" s="567"/>
      <c r="AH3" s="568"/>
      <c r="AI3" s="1" t="str">
        <f>_xlfn.IFNA(VLOOKUP($A$5&amp;AI$4,'PMC数据辅助&amp;月良率预估'!$B$2:$G$1000,2,0),"")</f>
        <v/>
      </c>
      <c r="AJ3" s="567"/>
      <c r="AK3" s="567"/>
      <c r="AL3" s="567"/>
      <c r="AM3" s="568"/>
      <c r="AN3" s="1" t="str">
        <f>_xlfn.IFNA(VLOOKUP($A$5&amp;AN$4,'PMC数据辅助&amp;月良率预估'!$B$2:$G$1000,2,0),"")</f>
        <v/>
      </c>
      <c r="AO3" s="567"/>
      <c r="AP3" s="567"/>
      <c r="AQ3" s="567"/>
      <c r="AR3" s="568"/>
      <c r="AS3" s="1" t="str">
        <f>_xlfn.IFNA(VLOOKUP($A$5&amp;AS$4,'PMC数据辅助&amp;月良率预估'!$B$2:$G$1000,2,0),"")</f>
        <v/>
      </c>
      <c r="AT3" s="567"/>
      <c r="AU3" s="567"/>
      <c r="AV3" s="567"/>
      <c r="AW3" s="568"/>
      <c r="AX3" s="1" t="str">
        <f>_xlfn.IFNA(VLOOKUP($A$5&amp;AX$4,'PMC数据辅助&amp;月良率预估'!$B$2:$G$1000,2,0),"")</f>
        <v/>
      </c>
      <c r="AY3" s="567"/>
      <c r="AZ3" s="567"/>
      <c r="BA3" s="567"/>
      <c r="BB3" s="568"/>
      <c r="BC3" s="1" t="str">
        <f>_xlfn.IFNA(VLOOKUP($A$5&amp;BC$4,'PMC数据辅助&amp;月良率预估'!$B$2:$G$1000,2,0),"")</f>
        <v/>
      </c>
      <c r="BD3" s="567"/>
      <c r="BE3" s="567"/>
      <c r="BF3" s="567"/>
      <c r="BG3" s="568"/>
      <c r="BH3" s="1" t="str">
        <f>_xlfn.IFNA(VLOOKUP($A$5&amp;BH$4,'PMC数据辅助&amp;月良率预估'!$B$2:$G$1000,2,0),"")</f>
        <v/>
      </c>
      <c r="BI3" s="567"/>
      <c r="BJ3" s="567"/>
      <c r="BK3" s="567"/>
      <c r="BL3" s="568"/>
      <c r="BM3" s="1" t="str">
        <f>_xlfn.IFNA(VLOOKUP($A$5&amp;BM$4,'PMC数据辅助&amp;月良率预估'!$B$2:$G$1000,2,0),"")</f>
        <v/>
      </c>
      <c r="BN3" s="567"/>
      <c r="BO3" s="567"/>
      <c r="BP3" s="567"/>
      <c r="BQ3" s="568"/>
    </row>
    <row r="4" spans="1:69" ht="33" x14ac:dyDescent="0.15">
      <c r="A4" s="31" t="s">
        <v>40</v>
      </c>
      <c r="B4" s="94" t="s">
        <v>892</v>
      </c>
      <c r="C4" s="94" t="s">
        <v>1425</v>
      </c>
      <c r="D4" s="115"/>
      <c r="E4" s="569" t="str">
        <f>_xlfn.IFNA(VLOOKUP($A$5&amp;COLUMN($A$1),'PMC数据辅助&amp;月良率预估'!$A:$F,5,0),"")</f>
        <v>04/14蒸镀批次</v>
      </c>
      <c r="F4" s="570"/>
      <c r="G4" s="570"/>
      <c r="H4" s="570"/>
      <c r="I4" s="571"/>
      <c r="J4" s="569" t="str">
        <f>_xlfn.IFNA(VLOOKUP($A$5&amp;COLUMN($B$1),'PMC数据辅助&amp;月良率预估'!$A:$F,5,0),"")</f>
        <v>05/21蒸镀批次</v>
      </c>
      <c r="K4" s="570"/>
      <c r="L4" s="570"/>
      <c r="M4" s="570"/>
      <c r="N4" s="571"/>
      <c r="O4" s="569" t="str">
        <f>_xlfn.IFNA(VLOOKUP($A$5&amp;COLUMN($C$1),'PMC数据辅助&amp;月良率预估'!$A:$F,5,0),"")</f>
        <v/>
      </c>
      <c r="P4" s="570"/>
      <c r="Q4" s="570"/>
      <c r="R4" s="570"/>
      <c r="S4" s="571"/>
      <c r="T4" s="569" t="str">
        <f>_xlfn.IFNA(VLOOKUP($A$5&amp;COLUMN($D$1),'PMC数据辅助&amp;月良率预估'!$A:$F,5,0),"")</f>
        <v/>
      </c>
      <c r="U4" s="570"/>
      <c r="V4" s="570"/>
      <c r="W4" s="570"/>
      <c r="X4" s="571"/>
      <c r="Y4" s="569" t="str">
        <f>_xlfn.IFNA(VLOOKUP($A$5&amp;COLUMN($E$1),'PMC数据辅助&amp;月良率预估'!$A:$F,5,0),"")</f>
        <v/>
      </c>
      <c r="Z4" s="570"/>
      <c r="AA4" s="570"/>
      <c r="AB4" s="570"/>
      <c r="AC4" s="571"/>
      <c r="AD4" s="569" t="str">
        <f>_xlfn.IFNA(VLOOKUP($A$5&amp;COLUMN($F$1),'PMC数据辅助&amp;月良率预估'!$A:$F,5,0),"")</f>
        <v/>
      </c>
      <c r="AE4" s="570"/>
      <c r="AF4" s="570"/>
      <c r="AG4" s="570"/>
      <c r="AH4" s="571"/>
      <c r="AI4" s="569" t="str">
        <f>_xlfn.IFNA(VLOOKUP($A$5&amp;COLUMN($G$1),'PMC数据辅助&amp;月良率预估'!$A:$F,5,0),"")</f>
        <v/>
      </c>
      <c r="AJ4" s="570"/>
      <c r="AK4" s="570"/>
      <c r="AL4" s="570"/>
      <c r="AM4" s="571"/>
      <c r="AN4" s="569" t="str">
        <f>_xlfn.IFNA(VLOOKUP($A$5&amp;COLUMN($H$1),'PMC数据辅助&amp;月良率预估'!$A:$F,5,0),"")</f>
        <v/>
      </c>
      <c r="AO4" s="570"/>
      <c r="AP4" s="570"/>
      <c r="AQ4" s="570"/>
      <c r="AR4" s="571"/>
      <c r="AS4" s="569" t="str">
        <f>_xlfn.IFNA(VLOOKUP($A$5&amp;COLUMN($I$1),'PMC数据辅助&amp;月良率预估'!$A:$F,5,0),"")</f>
        <v/>
      </c>
      <c r="AT4" s="570"/>
      <c r="AU4" s="570"/>
      <c r="AV4" s="570"/>
      <c r="AW4" s="571"/>
      <c r="AX4" s="569" t="str">
        <f>_xlfn.IFNA(VLOOKUP($A$5&amp;COLUMN($J$1),'PMC数据辅助&amp;月良率预估'!$A:$F,5,0),"")</f>
        <v/>
      </c>
      <c r="AY4" s="570"/>
      <c r="AZ4" s="570"/>
      <c r="BA4" s="570"/>
      <c r="BB4" s="571"/>
      <c r="BC4" s="569" t="str">
        <f>_xlfn.IFNA(VLOOKUP($A$5&amp;COLUMN($K$1),'PMC数据辅助&amp;月良率预估'!$A:$F,5,0),"")</f>
        <v/>
      </c>
      <c r="BD4" s="570"/>
      <c r="BE4" s="570"/>
      <c r="BF4" s="570"/>
      <c r="BG4" s="571"/>
      <c r="BH4" s="569" t="str">
        <f>_xlfn.IFNA(VLOOKUP($A$5&amp;COLUMN($L$1),'PMC数据辅助&amp;月良率预估'!$A:$F,5,0),"")</f>
        <v/>
      </c>
      <c r="BI4" s="570"/>
      <c r="BJ4" s="570"/>
      <c r="BK4" s="570"/>
      <c r="BL4" s="571"/>
      <c r="BM4" s="569" t="str">
        <f>_xlfn.IFNA(VLOOKUP($A$5&amp;COLUMN($M$1),'PMC数据辅助&amp;月良率预估'!$A:$F,5,0),"")</f>
        <v/>
      </c>
      <c r="BN4" s="570"/>
      <c r="BO4" s="570"/>
      <c r="BP4" s="570"/>
      <c r="BQ4" s="571"/>
    </row>
    <row r="5" spans="1:69" ht="51" customHeight="1" x14ac:dyDescent="0.15">
      <c r="A5" s="32" t="s">
        <v>588</v>
      </c>
      <c r="B5" s="32" t="s">
        <v>35</v>
      </c>
      <c r="C5" s="32" t="s">
        <v>35</v>
      </c>
      <c r="D5" s="32"/>
      <c r="E5" s="32" t="s">
        <v>467</v>
      </c>
      <c r="F5" s="33" t="s">
        <v>483</v>
      </c>
      <c r="G5" s="33" t="s">
        <v>484</v>
      </c>
      <c r="H5" s="33" t="s">
        <v>485</v>
      </c>
      <c r="I5" s="362" t="s">
        <v>839</v>
      </c>
      <c r="J5" s="32" t="s">
        <v>467</v>
      </c>
      <c r="K5" s="33" t="s">
        <v>483</v>
      </c>
      <c r="L5" s="33" t="s">
        <v>484</v>
      </c>
      <c r="M5" s="33" t="s">
        <v>485</v>
      </c>
      <c r="N5" s="362" t="s">
        <v>838</v>
      </c>
      <c r="O5" s="32" t="s">
        <v>467</v>
      </c>
      <c r="P5" s="33" t="s">
        <v>483</v>
      </c>
      <c r="Q5" s="33" t="s">
        <v>484</v>
      </c>
      <c r="R5" s="33" t="s">
        <v>485</v>
      </c>
      <c r="S5" s="362" t="s">
        <v>839</v>
      </c>
      <c r="T5" s="32" t="s">
        <v>467</v>
      </c>
      <c r="U5" s="33" t="s">
        <v>483</v>
      </c>
      <c r="V5" s="33" t="s">
        <v>484</v>
      </c>
      <c r="W5" s="33" t="s">
        <v>485</v>
      </c>
      <c r="X5" s="362" t="s">
        <v>839</v>
      </c>
      <c r="Y5" s="32" t="s">
        <v>467</v>
      </c>
      <c r="Z5" s="33" t="s">
        <v>483</v>
      </c>
      <c r="AA5" s="33" t="s">
        <v>484</v>
      </c>
      <c r="AB5" s="33" t="s">
        <v>485</v>
      </c>
      <c r="AC5" s="362" t="s">
        <v>839</v>
      </c>
      <c r="AD5" s="32" t="s">
        <v>467</v>
      </c>
      <c r="AE5" s="33" t="s">
        <v>483</v>
      </c>
      <c r="AF5" s="33" t="s">
        <v>484</v>
      </c>
      <c r="AG5" s="33" t="s">
        <v>485</v>
      </c>
      <c r="AH5" s="362" t="s">
        <v>839</v>
      </c>
      <c r="AI5" s="32" t="s">
        <v>467</v>
      </c>
      <c r="AJ5" s="33" t="s">
        <v>483</v>
      </c>
      <c r="AK5" s="33" t="s">
        <v>484</v>
      </c>
      <c r="AL5" s="33" t="s">
        <v>485</v>
      </c>
      <c r="AM5" s="362" t="s">
        <v>839</v>
      </c>
      <c r="AN5" s="32" t="s">
        <v>467</v>
      </c>
      <c r="AO5" s="33" t="s">
        <v>483</v>
      </c>
      <c r="AP5" s="33" t="s">
        <v>484</v>
      </c>
      <c r="AQ5" s="33" t="s">
        <v>485</v>
      </c>
      <c r="AR5" s="362" t="s">
        <v>839</v>
      </c>
      <c r="AS5" s="32" t="s">
        <v>467</v>
      </c>
      <c r="AT5" s="33" t="s">
        <v>483</v>
      </c>
      <c r="AU5" s="33" t="s">
        <v>484</v>
      </c>
      <c r="AV5" s="33" t="s">
        <v>485</v>
      </c>
      <c r="AW5" s="362" t="s">
        <v>839</v>
      </c>
      <c r="AX5" s="32" t="s">
        <v>467</v>
      </c>
      <c r="AY5" s="33" t="s">
        <v>483</v>
      </c>
      <c r="AZ5" s="33" t="s">
        <v>484</v>
      </c>
      <c r="BA5" s="33" t="s">
        <v>485</v>
      </c>
      <c r="BB5" s="362" t="s">
        <v>839</v>
      </c>
      <c r="BC5" s="32" t="s">
        <v>467</v>
      </c>
      <c r="BD5" s="33" t="s">
        <v>483</v>
      </c>
      <c r="BE5" s="33" t="s">
        <v>484</v>
      </c>
      <c r="BF5" s="33" t="s">
        <v>485</v>
      </c>
      <c r="BG5" s="362" t="s">
        <v>839</v>
      </c>
      <c r="BH5" s="32" t="s">
        <v>467</v>
      </c>
      <c r="BI5" s="33" t="s">
        <v>483</v>
      </c>
      <c r="BJ5" s="33" t="s">
        <v>484</v>
      </c>
      <c r="BK5" s="33" t="s">
        <v>485</v>
      </c>
      <c r="BL5" s="362" t="s">
        <v>839</v>
      </c>
      <c r="BM5" s="32" t="s">
        <v>467</v>
      </c>
      <c r="BN5" s="33" t="s">
        <v>483</v>
      </c>
      <c r="BO5" s="33" t="s">
        <v>484</v>
      </c>
      <c r="BP5" s="33" t="s">
        <v>485</v>
      </c>
      <c r="BQ5" s="362" t="s">
        <v>839</v>
      </c>
    </row>
    <row r="6" spans="1:69" x14ac:dyDescent="0.15">
      <c r="A6" s="34" t="s">
        <v>745</v>
      </c>
      <c r="B6" s="34">
        <f>_xlfn.IFNA(VLOOKUP($A6,批次辅助!$A$4:$DC$41,MATCH($A$5&amp;B$4,批次辅助!$A$1:$DC$1,0),0),0)</f>
        <v>68400</v>
      </c>
      <c r="C6" s="34">
        <f>_xlfn.IFNA(VLOOKUP($A6,批次辅助!$A$4:$DC$41,MATCH($A$5&amp;C$4,批次辅助!$A$1:$DC$1,0),0),0)</f>
        <v>125115</v>
      </c>
      <c r="D6" s="34">
        <f>_xlfn.IFNA(VLOOKUP($A6,批次辅助!$A$4:$DC$41,MATCH($A$5&amp;D$4,批次辅助!$A$1:$DC$1,0),0),0)</f>
        <v>0</v>
      </c>
      <c r="E6" s="34">
        <f>_xlfn.IFNA(VLOOKUP($A$5&amp;E$4,'PMC数据辅助&amp;月良率预估'!$B$2:$G$599,5,0),0)</f>
        <v>3660</v>
      </c>
      <c r="F6" s="34"/>
      <c r="G6" s="34"/>
      <c r="H6" s="35"/>
      <c r="I6" s="35"/>
      <c r="J6" s="34">
        <f>_xlfn.IFNA(VLOOKUP($A$5&amp;J$4,'PMC数据辅助&amp;月良率预估'!$B$2:$G$599,5,0),0)</f>
        <v>2100</v>
      </c>
      <c r="K6" s="34"/>
      <c r="L6" s="34"/>
      <c r="M6" s="35"/>
      <c r="N6" s="35"/>
      <c r="O6" s="34">
        <f>_xlfn.IFNA(VLOOKUP($A$5&amp;O$4,'PMC数据辅助&amp;月良率预估'!$B$2:$G$599,5,0),0)</f>
        <v>0</v>
      </c>
      <c r="P6" s="34"/>
      <c r="Q6" s="34"/>
      <c r="R6" s="35"/>
      <c r="S6" s="35"/>
      <c r="T6" s="34">
        <f>_xlfn.IFNA(VLOOKUP($A$5&amp;T$4,'PMC数据辅助&amp;月良率预估'!$B$2:$G$599,5,0),0)</f>
        <v>0</v>
      </c>
      <c r="U6" s="34"/>
      <c r="V6" s="34"/>
      <c r="W6" s="35"/>
      <c r="X6" s="35"/>
      <c r="Y6" s="34">
        <f>_xlfn.IFNA(VLOOKUP($A$5&amp;Y$4,'PMC数据辅助&amp;月良率预估'!$B$2:$G$599,5,0),0)</f>
        <v>0</v>
      </c>
      <c r="Z6" s="34"/>
      <c r="AA6" s="34"/>
      <c r="AB6" s="35"/>
      <c r="AC6" s="35"/>
      <c r="AD6" s="34">
        <f>_xlfn.IFNA(VLOOKUP($A$5&amp;AD$4,'PMC数据辅助&amp;月良率预估'!$B$2:$G$599,5,0),0)</f>
        <v>0</v>
      </c>
      <c r="AE6" s="34"/>
      <c r="AF6" s="34"/>
      <c r="AG6" s="35"/>
      <c r="AH6" s="35"/>
      <c r="AI6" s="34">
        <f>_xlfn.IFNA(VLOOKUP($A$5&amp;AI$4,'PMC数据辅助&amp;月良率预估'!$B$2:$G$599,5,0),0)</f>
        <v>0</v>
      </c>
      <c r="AJ6" s="34"/>
      <c r="AK6" s="34"/>
      <c r="AL6" s="35"/>
      <c r="AM6" s="35"/>
      <c r="AN6" s="34">
        <f>_xlfn.IFNA(VLOOKUP($A$5&amp;AN$4,'PMC数据辅助&amp;月良率预估'!$B$2:$G$599,5,0),0)</f>
        <v>0</v>
      </c>
      <c r="AO6" s="34"/>
      <c r="AP6" s="34"/>
      <c r="AQ6" s="35"/>
      <c r="AR6" s="35"/>
      <c r="AS6" s="34">
        <f>_xlfn.IFNA(VLOOKUP($A$5&amp;AS$4,'PMC数据辅助&amp;月良率预估'!$B$2:$G$599,5,0),0)</f>
        <v>0</v>
      </c>
      <c r="AT6" s="34"/>
      <c r="AU6" s="34"/>
      <c r="AV6" s="35"/>
      <c r="AW6" s="35"/>
      <c r="AX6" s="34">
        <f>_xlfn.IFNA(VLOOKUP($A$5&amp;AX$4,'PMC数据辅助&amp;月良率预估'!$B$2:$G$599,5,0),0)</f>
        <v>0</v>
      </c>
      <c r="AY6" s="34"/>
      <c r="AZ6" s="34"/>
      <c r="BA6" s="35"/>
      <c r="BB6" s="35"/>
      <c r="BC6" s="34">
        <f>_xlfn.IFNA(VLOOKUP($A$5&amp;BC$4,'PMC数据辅助&amp;月良率预估'!$B$2:$G$599,5,0),0)</f>
        <v>0</v>
      </c>
      <c r="BD6" s="34"/>
      <c r="BE6" s="34"/>
      <c r="BF6" s="35"/>
      <c r="BG6" s="35"/>
      <c r="BH6" s="34">
        <f>_xlfn.IFNA(VLOOKUP($A$5&amp;BH$4,'PMC数据辅助&amp;月良率预估'!$B$2:$G$599,5,0),0)</f>
        <v>0</v>
      </c>
      <c r="BI6" s="34"/>
      <c r="BJ6" s="34"/>
      <c r="BK6" s="35"/>
      <c r="BL6" s="35"/>
      <c r="BM6" s="34">
        <f>_xlfn.IFNA(VLOOKUP($A$5&amp;BM$4,'PMC数据辅助&amp;月良率预估'!$B$2:$G$599,5,0),0)</f>
        <v>0</v>
      </c>
      <c r="BN6" s="34"/>
      <c r="BO6" s="34"/>
      <c r="BP6" s="35"/>
      <c r="BQ6" s="35"/>
    </row>
    <row r="7" spans="1:69" x14ac:dyDescent="0.15">
      <c r="A7" s="34" t="s">
        <v>746</v>
      </c>
      <c r="B7" s="34">
        <f>_xlfn.IFNA(VLOOKUP($A7,批次辅助!$A$4:$DC$41,MATCH($A$5&amp;B$4,批次辅助!$A$1:$DC$1,0),0),0)</f>
        <v>68400</v>
      </c>
      <c r="C7" s="34">
        <f>_xlfn.IFNA(VLOOKUP($A7,批次辅助!$A$4:$DC$41,MATCH($A$5&amp;C$4,批次辅助!$A$1:$DC$1,0),0),0)</f>
        <v>125115</v>
      </c>
      <c r="D7" s="34">
        <f>_xlfn.IFNA(VLOOKUP($A7,批次辅助!$A$4:$DC$41,MATCH($A$5&amp;D$4,批次辅助!$A$1:$DC$1,0),0),0)</f>
        <v>0</v>
      </c>
      <c r="E7" s="34">
        <f>_xlfn.IFNA(VLOOKUP($A$5&amp;E$4,'PMC数据辅助&amp;月良率预估'!$B$2:$G$599,6,0),0)</f>
        <v>3660</v>
      </c>
      <c r="F7" s="34"/>
      <c r="G7" s="34"/>
      <c r="H7" s="35"/>
      <c r="I7" s="35"/>
      <c r="J7" s="34">
        <f>_xlfn.IFNA(VLOOKUP($A$5&amp;J$4,'PMC数据辅助&amp;月良率预估'!$B$2:$G$599,6,0),0)</f>
        <v>2100</v>
      </c>
      <c r="K7" s="34"/>
      <c r="L7" s="34"/>
      <c r="M7" s="35"/>
      <c r="N7" s="35"/>
      <c r="O7" s="34">
        <f>_xlfn.IFNA(VLOOKUP($A$5&amp;O$4,'PMC数据辅助&amp;月良率预估'!$B$2:$G$599,6,0),0)</f>
        <v>0</v>
      </c>
      <c r="P7" s="34"/>
      <c r="Q7" s="34"/>
      <c r="R7" s="35"/>
      <c r="S7" s="35"/>
      <c r="T7" s="34">
        <f>_xlfn.IFNA(VLOOKUP($A$5&amp;T$4,'PMC数据辅助&amp;月良率预估'!$B$2:$G$599,6,0),0)</f>
        <v>0</v>
      </c>
      <c r="U7" s="34"/>
      <c r="V7" s="34"/>
      <c r="W7" s="35"/>
      <c r="X7" s="35"/>
      <c r="Y7" s="34">
        <f>_xlfn.IFNA(VLOOKUP($A$5&amp;Y$4,'PMC数据辅助&amp;月良率预估'!$B$2:$G$599,6,0),0)</f>
        <v>0</v>
      </c>
      <c r="Z7" s="34"/>
      <c r="AA7" s="34"/>
      <c r="AB7" s="35"/>
      <c r="AC7" s="35"/>
      <c r="AD7" s="34">
        <f>_xlfn.IFNA(VLOOKUP($A$5&amp;AD$4,'PMC数据辅助&amp;月良率预估'!$B$2:$G$599,6,0),0)</f>
        <v>0</v>
      </c>
      <c r="AE7" s="34"/>
      <c r="AF7" s="34"/>
      <c r="AG7" s="35"/>
      <c r="AH7" s="35"/>
      <c r="AI7" s="34">
        <f>_xlfn.IFNA(VLOOKUP($A$5&amp;AI$4,'PMC数据辅助&amp;月良率预估'!$B$2:$G$599,6,0),0)</f>
        <v>0</v>
      </c>
      <c r="AJ7" s="34"/>
      <c r="AK7" s="34"/>
      <c r="AL7" s="35"/>
      <c r="AM7" s="35"/>
      <c r="AN7" s="34">
        <f>_xlfn.IFNA(VLOOKUP($A$5&amp;AN$4,'PMC数据辅助&amp;月良率预估'!$B$2:$G$599,6,0),0)</f>
        <v>0</v>
      </c>
      <c r="AO7" s="34"/>
      <c r="AP7" s="34"/>
      <c r="AQ7" s="35"/>
      <c r="AR7" s="35"/>
      <c r="AS7" s="34">
        <f>_xlfn.IFNA(VLOOKUP($A$5&amp;AS$4,'PMC数据辅助&amp;月良率预估'!$B$2:$G$599,6,0),0)</f>
        <v>0</v>
      </c>
      <c r="AT7" s="34"/>
      <c r="AU7" s="34"/>
      <c r="AV7" s="35"/>
      <c r="AW7" s="35"/>
      <c r="AX7" s="34">
        <f>_xlfn.IFNA(VLOOKUP($A$5&amp;AX$4,'PMC数据辅助&amp;月良率预估'!$B$2:$G$599,6,0),0)</f>
        <v>0</v>
      </c>
      <c r="AY7" s="34"/>
      <c r="AZ7" s="34"/>
      <c r="BA7" s="35"/>
      <c r="BB7" s="35"/>
      <c r="BC7" s="34">
        <f>_xlfn.IFNA(VLOOKUP($A$5&amp;BC$4,'PMC数据辅助&amp;月良率预估'!$B$2:$G$599,6,0),0)</f>
        <v>0</v>
      </c>
      <c r="BD7" s="34"/>
      <c r="BE7" s="34"/>
      <c r="BF7" s="35"/>
      <c r="BG7" s="35"/>
      <c r="BH7" s="34">
        <f>_xlfn.IFNA(VLOOKUP($A$5&amp;BH$4,'PMC数据辅助&amp;月良率预估'!$B$2:$G$599,6,0),0)</f>
        <v>0</v>
      </c>
      <c r="BI7" s="34"/>
      <c r="BJ7" s="34"/>
      <c r="BK7" s="35"/>
      <c r="BL7" s="35"/>
      <c r="BM7" s="34">
        <f>_xlfn.IFNA(VLOOKUP($A$5&amp;BM$4,'PMC数据辅助&amp;月良率预估'!$B$2:$G$599,6,0),0)</f>
        <v>0</v>
      </c>
      <c r="BN7" s="34"/>
      <c r="BO7" s="34"/>
      <c r="BP7" s="35"/>
      <c r="BQ7" s="35"/>
    </row>
    <row r="8" spans="1:69" s="119" customFormat="1" x14ac:dyDescent="0.15">
      <c r="A8" s="116" t="s">
        <v>454</v>
      </c>
      <c r="B8" s="117">
        <f>_xlfn.IFNA(VLOOKUP($A8,批次辅助!$A$4:$DC$41,MATCH($A$5&amp;B$4,批次辅助!$A$1:$DC$1,0),0),0)</f>
        <v>1</v>
      </c>
      <c r="C8" s="117">
        <f>_xlfn.IFNA(VLOOKUP($A8,批次辅助!$A$4:$DC$41,MATCH($A$5&amp;C$4,批次辅助!$A$1:$DC$1,0),0),0)</f>
        <v>1</v>
      </c>
      <c r="D8" s="117">
        <f>_xlfn.IFNA(VLOOKUP($A8,批次辅助!$A$4:$DC$41,MATCH($A$5&amp;D$4,批次辅助!$A$1:$DC$1,0),0),0)</f>
        <v>0</v>
      </c>
      <c r="E8" s="117">
        <f>IF(E6=0,0%,E7/E6)</f>
        <v>1</v>
      </c>
      <c r="F8" s="116"/>
      <c r="G8" s="116"/>
      <c r="H8" s="118"/>
      <c r="I8" s="118"/>
      <c r="J8" s="117">
        <f>IF(J6=0,0%,J7/J6)</f>
        <v>1</v>
      </c>
      <c r="K8" s="116"/>
      <c r="L8" s="116"/>
      <c r="M8" s="118"/>
      <c r="N8" s="118"/>
      <c r="O8" s="117">
        <f>IF(O6=0,0%,O7/O6)</f>
        <v>0</v>
      </c>
      <c r="P8" s="116"/>
      <c r="Q8" s="116"/>
      <c r="R8" s="118"/>
      <c r="S8" s="118"/>
      <c r="T8" s="117">
        <f>IF(T6=0,0%,T7/T6)</f>
        <v>0</v>
      </c>
      <c r="U8" s="116"/>
      <c r="V8" s="116"/>
      <c r="W8" s="118"/>
      <c r="X8" s="118"/>
      <c r="Y8" s="117">
        <f>IF(Y6=0,0%,Y7/Y6)</f>
        <v>0</v>
      </c>
      <c r="Z8" s="116"/>
      <c r="AA8" s="116"/>
      <c r="AB8" s="118"/>
      <c r="AC8" s="118"/>
      <c r="AD8" s="117">
        <f>IF(AD6=0,0%,AD7/AD6)</f>
        <v>0</v>
      </c>
      <c r="AE8" s="116"/>
      <c r="AF8" s="116"/>
      <c r="AG8" s="118"/>
      <c r="AH8" s="118"/>
      <c r="AI8" s="117">
        <f>IF(AI6=0,0%,AI7/AI6)</f>
        <v>0</v>
      </c>
      <c r="AJ8" s="116"/>
      <c r="AK8" s="116"/>
      <c r="AL8" s="118"/>
      <c r="AM8" s="118"/>
      <c r="AN8" s="117">
        <f>IF(AN6=0,0%,AN7/AN6)</f>
        <v>0</v>
      </c>
      <c r="AO8" s="116"/>
      <c r="AP8" s="116"/>
      <c r="AQ8" s="118"/>
      <c r="AR8" s="118"/>
      <c r="AS8" s="117">
        <f>IF(AS6=0,0%,AS7/AS6)</f>
        <v>0</v>
      </c>
      <c r="AT8" s="116"/>
      <c r="AU8" s="116"/>
      <c r="AV8" s="118"/>
      <c r="AW8" s="118"/>
      <c r="AX8" s="117">
        <f>IF(AX6=0,0%,AX7/AX6)</f>
        <v>0</v>
      </c>
      <c r="AY8" s="116"/>
      <c r="AZ8" s="116"/>
      <c r="BA8" s="118"/>
      <c r="BB8" s="118"/>
      <c r="BC8" s="117">
        <f>IF(BC6=0,0%,BC7/BC6)</f>
        <v>0</v>
      </c>
      <c r="BD8" s="116"/>
      <c r="BE8" s="116"/>
      <c r="BF8" s="118"/>
      <c r="BG8" s="118"/>
      <c r="BH8" s="117">
        <f>IF(BH6=0,0%,BH7/BH6)</f>
        <v>0</v>
      </c>
      <c r="BI8" s="116"/>
      <c r="BJ8" s="116"/>
      <c r="BK8" s="118"/>
      <c r="BL8" s="118"/>
      <c r="BM8" s="117">
        <f>IF(BM6=0,0%,BM7/BM6)</f>
        <v>0</v>
      </c>
      <c r="BN8" s="116"/>
      <c r="BO8" s="116"/>
      <c r="BP8" s="118"/>
      <c r="BQ8" s="118"/>
    </row>
    <row r="9" spans="1:69" s="161" customFormat="1" x14ac:dyDescent="0.15">
      <c r="A9" s="158" t="s">
        <v>34</v>
      </c>
      <c r="B9" s="159">
        <f>_xlfn.IFNA(VLOOKUP($A9,批次辅助!$A$4:$DC$41,MATCH($A$5&amp;B$4,批次辅助!$A$1:$DC$1,0),0),0)</f>
        <v>0.93558995045380799</v>
      </c>
      <c r="C9" s="159">
        <f>_xlfn.IFNA(VLOOKUP($A9,批次辅助!$A$4:$DC$41,MATCH($A$5&amp;C$4,批次辅助!$A$1:$DC$1,0),0),0)</f>
        <v>0.9492492180187676</v>
      </c>
      <c r="D9" s="159">
        <f>_xlfn.IFNA(VLOOKUP($A9,批次辅助!$A$4:$DC$41,MATCH($A$5&amp;D$4,批次辅助!$A$1:$DC$1,0),0),0)</f>
        <v>0</v>
      </c>
      <c r="E9" s="160"/>
      <c r="F9" s="160"/>
      <c r="G9" s="160"/>
      <c r="H9" s="160">
        <f>H10-H19-H27-H28-H36-H37-H44-H45</f>
        <v>0.94713897386284573</v>
      </c>
      <c r="I9" s="160"/>
      <c r="J9" s="160"/>
      <c r="K9" s="160"/>
      <c r="L9" s="160"/>
      <c r="M9" s="160">
        <f>M10-M19-M27-M28-M36-M37-M44-M45</f>
        <v>0.94713897386284573</v>
      </c>
      <c r="N9" s="160"/>
      <c r="O9" s="160"/>
      <c r="P9" s="160"/>
      <c r="Q9" s="160"/>
      <c r="R9" s="160">
        <f>R10-R19-R27-R28-R36-R37-R44-R45</f>
        <v>0.94713897386284573</v>
      </c>
      <c r="S9" s="160"/>
      <c r="T9" s="160"/>
      <c r="U9" s="160"/>
      <c r="V9" s="160"/>
      <c r="W9" s="160">
        <f>W10-W19-W27-W28-W36-W37-W44-W45</f>
        <v>0.94713897386284573</v>
      </c>
      <c r="X9" s="160"/>
      <c r="Y9" s="160"/>
      <c r="Z9" s="160"/>
      <c r="AA9" s="160"/>
      <c r="AB9" s="160">
        <f>AB10-AB19-AB27-AB28-AB36-AB37-AB44-AB45</f>
        <v>0.94713897386284573</v>
      </c>
      <c r="AC9" s="160"/>
      <c r="AD9" s="160"/>
      <c r="AE9" s="160"/>
      <c r="AF9" s="160"/>
      <c r="AG9" s="160">
        <f>AG10-AG19-AG27-AG28-AG36-AG37-AG44-AG45</f>
        <v>0.94713897386284573</v>
      </c>
      <c r="AH9" s="160"/>
      <c r="AI9" s="160"/>
      <c r="AJ9" s="160"/>
      <c r="AK9" s="160"/>
      <c r="AL9" s="160">
        <f>AL10-AL19-AL27-AL28-AL36-AL37-AL44-AL45</f>
        <v>0.94713897386284573</v>
      </c>
      <c r="AM9" s="160"/>
      <c r="AN9" s="160"/>
      <c r="AO9" s="160"/>
      <c r="AP9" s="160"/>
      <c r="AQ9" s="160">
        <f>AQ10-AQ19-AQ27-AQ28-AQ36-AQ37-AQ44-AQ45</f>
        <v>0.94713897386284573</v>
      </c>
      <c r="AR9" s="160"/>
      <c r="AS9" s="160" t="s">
        <v>756</v>
      </c>
      <c r="AT9" s="160"/>
      <c r="AU9" s="160"/>
      <c r="AV9" s="160">
        <f>AV10-AV19-AV27-AV28-AV36-AV37-AV44-AV45</f>
        <v>0.94713897386284573</v>
      </c>
      <c r="AW9" s="160"/>
      <c r="AX9" s="160"/>
      <c r="AY9" s="160"/>
      <c r="AZ9" s="160"/>
      <c r="BA9" s="160">
        <f>BA10-BA19-BA27-BA28-BA36-BA37-BA44-BA45</f>
        <v>0.94713897386284573</v>
      </c>
      <c r="BB9" s="160"/>
      <c r="BC9" s="160"/>
      <c r="BD9" s="160"/>
      <c r="BE9" s="160"/>
      <c r="BF9" s="160">
        <f>BF10-BF19-BF27-BF28-BF36-BF37-BF44-BF45</f>
        <v>0.94713897386284573</v>
      </c>
      <c r="BG9" s="160"/>
      <c r="BH9" s="160"/>
      <c r="BI9" s="160"/>
      <c r="BJ9" s="160"/>
      <c r="BK9" s="160">
        <f>BK10-BK19-BK27-BK28-BK36-BK37-BK44-BK45</f>
        <v>0.94713897386284573</v>
      </c>
      <c r="BL9" s="160"/>
      <c r="BM9" s="160"/>
      <c r="BN9" s="160"/>
      <c r="BO9" s="160"/>
      <c r="BP9" s="160">
        <f>BP10-BP19-BP27-BP28-BP36-BP37-BP44-BP45</f>
        <v>0.94713897386284573</v>
      </c>
      <c r="BQ9" s="160"/>
    </row>
    <row r="10" spans="1:69" x14ac:dyDescent="0.15">
      <c r="A10" s="36" t="s">
        <v>33</v>
      </c>
      <c r="B10" s="37">
        <f>B9+B19+B27+B28+B36+B37+B44+B45</f>
        <v>0.93558995045380799</v>
      </c>
      <c r="C10" s="37">
        <f>C9+C19+C27+C28+C36+C37+C44+C45</f>
        <v>0.9492492180187676</v>
      </c>
      <c r="D10" s="37">
        <f>D9+D19+D27+D28+D36+D37+D44+D45</f>
        <v>0</v>
      </c>
      <c r="E10" s="38"/>
      <c r="F10" s="38"/>
      <c r="G10" s="38"/>
      <c r="H10" s="38">
        <f>(H12+H21+H30+H39)*99.94%-3</f>
        <v>0.94713897386284573</v>
      </c>
      <c r="I10" s="38"/>
      <c r="J10" s="38"/>
      <c r="K10" s="38"/>
      <c r="L10" s="38"/>
      <c r="M10" s="38">
        <f>(M12+M21+M30+M39)*99.94%-3</f>
        <v>0.94713897386284573</v>
      </c>
      <c r="N10" s="38"/>
      <c r="O10" s="38"/>
      <c r="P10" s="38"/>
      <c r="Q10" s="38"/>
      <c r="R10" s="38">
        <f>(R12+R21+R30+R39)*99.94%-3</f>
        <v>0.94713897386284573</v>
      </c>
      <c r="S10" s="38"/>
      <c r="T10" s="38"/>
      <c r="U10" s="38"/>
      <c r="V10" s="38"/>
      <c r="W10" s="38">
        <f>(W12+W21+W30+W39)*99.94%-3</f>
        <v>0.94713897386284573</v>
      </c>
      <c r="X10" s="38"/>
      <c r="Y10" s="38"/>
      <c r="Z10" s="38"/>
      <c r="AA10" s="38"/>
      <c r="AB10" s="38">
        <f>(AB12+AB21+AB30+AB39)*99.94%-3</f>
        <v>0.94713897386284573</v>
      </c>
      <c r="AC10" s="38"/>
      <c r="AD10" s="38"/>
      <c r="AE10" s="38"/>
      <c r="AF10" s="38"/>
      <c r="AG10" s="38">
        <f>(AG12+AG21+AG30+AG39)*99.94%-3</f>
        <v>0.94713897386284573</v>
      </c>
      <c r="AH10" s="38"/>
      <c r="AI10" s="38"/>
      <c r="AJ10" s="38"/>
      <c r="AK10" s="38"/>
      <c r="AL10" s="38">
        <f>(AL12+AL21+AL30+AL39)*99.94%-3</f>
        <v>0.94713897386284573</v>
      </c>
      <c r="AM10" s="38"/>
      <c r="AN10" s="38"/>
      <c r="AO10" s="38"/>
      <c r="AP10" s="38"/>
      <c r="AQ10" s="38">
        <f>(AQ12+AQ21+AQ30+AQ39)*99.94%-3</f>
        <v>0.94713897386284573</v>
      </c>
      <c r="AR10" s="38"/>
      <c r="AS10" s="38"/>
      <c r="AT10" s="38"/>
      <c r="AU10" s="38"/>
      <c r="AV10" s="38">
        <f>(AV12+AV21+AV30+AV39)*99.94%-3</f>
        <v>0.94713897386284573</v>
      </c>
      <c r="AW10" s="38"/>
      <c r="AX10" s="38"/>
      <c r="AY10" s="38"/>
      <c r="AZ10" s="38"/>
      <c r="BA10" s="38">
        <f>(BA12+BA21+BA30+BA39)*99.94%-3</f>
        <v>0.94713897386284573</v>
      </c>
      <c r="BB10" s="38"/>
      <c r="BC10" s="38"/>
      <c r="BD10" s="38"/>
      <c r="BE10" s="38"/>
      <c r="BF10" s="38">
        <f>(BF12+BF21+BF30+BF39)*99.94%-3</f>
        <v>0.94713897386284573</v>
      </c>
      <c r="BG10" s="38"/>
      <c r="BH10" s="38"/>
      <c r="BI10" s="38"/>
      <c r="BJ10" s="38"/>
      <c r="BK10" s="38">
        <f>(BK12+BK21+BK30+BK39)*99.94%-3</f>
        <v>0.94713897386284573</v>
      </c>
      <c r="BL10" s="38"/>
      <c r="BM10" s="38"/>
      <c r="BN10" s="38"/>
      <c r="BO10" s="38"/>
      <c r="BP10" s="38">
        <f>(BP12+BP21+BP30+BP39)*99.94%-3</f>
        <v>0.94713897386284573</v>
      </c>
      <c r="BQ10" s="38"/>
    </row>
    <row r="11" spans="1:69" x14ac:dyDescent="0.15">
      <c r="A11" s="39" t="s">
        <v>32</v>
      </c>
      <c r="B11" s="39"/>
      <c r="C11" s="39"/>
      <c r="D11" s="39"/>
      <c r="E11" s="39"/>
      <c r="F11" s="39"/>
      <c r="G11" s="39"/>
      <c r="H11" s="39">
        <f>H12*99.9%</f>
        <v>0.95466957967874255</v>
      </c>
      <c r="I11" s="39"/>
      <c r="J11" s="39"/>
      <c r="K11" s="39"/>
      <c r="L11" s="39"/>
      <c r="M11" s="39">
        <f>M12*99.9%</f>
        <v>0.95466957967874255</v>
      </c>
      <c r="N11" s="39"/>
      <c r="O11" s="39"/>
      <c r="P11" s="39"/>
      <c r="Q11" s="39"/>
      <c r="R11" s="39">
        <f>R12*99.9%</f>
        <v>0.95466957967874255</v>
      </c>
      <c r="S11" s="39"/>
      <c r="T11" s="39"/>
      <c r="U11" s="39"/>
      <c r="V11" s="39"/>
      <c r="W11" s="39">
        <f>W12*99.9%</f>
        <v>0.95466957967874255</v>
      </c>
      <c r="X11" s="39"/>
      <c r="Y11" s="39"/>
      <c r="Z11" s="39"/>
      <c r="AA11" s="39"/>
      <c r="AB11" s="39">
        <f>AB12*99.9%</f>
        <v>0.95466957967874255</v>
      </c>
      <c r="AC11" s="39"/>
      <c r="AD11" s="39"/>
      <c r="AE11" s="39"/>
      <c r="AF11" s="39"/>
      <c r="AG11" s="39">
        <f>AG12*99.9%</f>
        <v>0.95466957967874255</v>
      </c>
      <c r="AH11" s="39"/>
      <c r="AI11" s="39"/>
      <c r="AJ11" s="39"/>
      <c r="AK11" s="39"/>
      <c r="AL11" s="39">
        <f>AL12*99.9%</f>
        <v>0.95466957967874255</v>
      </c>
      <c r="AM11" s="39"/>
      <c r="AN11" s="39"/>
      <c r="AO11" s="39"/>
      <c r="AP11" s="39"/>
      <c r="AQ11" s="39">
        <f>AQ12*99.9%</f>
        <v>0.95466957967874255</v>
      </c>
      <c r="AR11" s="39"/>
      <c r="AS11" s="39"/>
      <c r="AT11" s="39"/>
      <c r="AU11" s="39"/>
      <c r="AV11" s="39">
        <f>AV12*99.9%</f>
        <v>0.95466957967874255</v>
      </c>
      <c r="AW11" s="39"/>
      <c r="AX11" s="39"/>
      <c r="AY11" s="39"/>
      <c r="AZ11" s="39"/>
      <c r="BA11" s="39">
        <f>BA12*99.9%</f>
        <v>0.95466957967874255</v>
      </c>
      <c r="BB11" s="39"/>
      <c r="BC11" s="39"/>
      <c r="BD11" s="39"/>
      <c r="BE11" s="39"/>
      <c r="BF11" s="39">
        <f>BF12*99.9%</f>
        <v>0.95466957967874255</v>
      </c>
      <c r="BG11" s="39"/>
      <c r="BH11" s="39"/>
      <c r="BI11" s="39"/>
      <c r="BJ11" s="39"/>
      <c r="BK11" s="39">
        <f>BK12*99.9%</f>
        <v>0.95466957967874255</v>
      </c>
      <c r="BL11" s="39"/>
      <c r="BM11" s="39"/>
      <c r="BN11" s="39"/>
      <c r="BO11" s="39"/>
      <c r="BP11" s="39">
        <f>BP12*99.9%</f>
        <v>0.95466957967874255</v>
      </c>
      <c r="BQ11" s="39"/>
    </row>
    <row r="12" spans="1:69" x14ac:dyDescent="0.35">
      <c r="A12" s="40" t="s">
        <v>60</v>
      </c>
      <c r="B12" s="41">
        <f>_xlfn.IFNA(VLOOKUP($A12,批次辅助!$A$4:$DC$41,MATCH($A$5&amp;B$4,批次辅助!$A$1:$DC$1,0),0),0)</f>
        <v>0.94643228769232901</v>
      </c>
      <c r="C12" s="41">
        <f>_xlfn.IFNA(VLOOKUP($A12,批次辅助!$A$4:$DC$41,MATCH($A$5&amp;C$4,批次辅助!$A$1:$DC$1,0),0),0)</f>
        <v>0.960382072005878</v>
      </c>
      <c r="D12" s="41">
        <f>_xlfn.IFNA(VLOOKUP($A12,批次辅助!$A$4:$DC$41,MATCH($A$5&amp;D$4,批次辅助!$A$1:$DC$1,0),0),0)</f>
        <v>0</v>
      </c>
      <c r="E12" s="39"/>
      <c r="F12" s="39"/>
      <c r="G12" s="39"/>
      <c r="H12" s="39">
        <f>1-SUM(H13:H18)</f>
        <v>0.95562520488362612</v>
      </c>
      <c r="I12" s="39"/>
      <c r="J12" s="39"/>
      <c r="K12" s="39"/>
      <c r="L12" s="39"/>
      <c r="M12" s="39">
        <f>1-SUM(M13:M18)</f>
        <v>0.95562520488362612</v>
      </c>
      <c r="N12" s="39"/>
      <c r="O12" s="39"/>
      <c r="P12" s="39"/>
      <c r="Q12" s="39"/>
      <c r="R12" s="39">
        <f>1-SUM(R13:R18)</f>
        <v>0.95562520488362612</v>
      </c>
      <c r="S12" s="39"/>
      <c r="T12" s="39"/>
      <c r="U12" s="39"/>
      <c r="V12" s="39"/>
      <c r="W12" s="39">
        <f>1-SUM(W13:W18)</f>
        <v>0.95562520488362612</v>
      </c>
      <c r="X12" s="39"/>
      <c r="Y12" s="39"/>
      <c r="Z12" s="39"/>
      <c r="AA12" s="39"/>
      <c r="AB12" s="39">
        <f>1-SUM(AB13:AB18)</f>
        <v>0.95562520488362612</v>
      </c>
      <c r="AC12" s="39"/>
      <c r="AD12" s="39"/>
      <c r="AE12" s="39"/>
      <c r="AF12" s="39"/>
      <c r="AG12" s="39">
        <f>1-SUM(AG13:AG18)</f>
        <v>0.95562520488362612</v>
      </c>
      <c r="AH12" s="39"/>
      <c r="AI12" s="39"/>
      <c r="AJ12" s="39"/>
      <c r="AK12" s="39"/>
      <c r="AL12" s="39">
        <f>1-SUM(AL13:AL18)</f>
        <v>0.95562520488362612</v>
      </c>
      <c r="AM12" s="39"/>
      <c r="AN12" s="39"/>
      <c r="AO12" s="39"/>
      <c r="AP12" s="39"/>
      <c r="AQ12" s="39">
        <f>1-SUM(AQ13:AQ18)</f>
        <v>0.95562520488362612</v>
      </c>
      <c r="AR12" s="39"/>
      <c r="AS12" s="39"/>
      <c r="AT12" s="39"/>
      <c r="AU12" s="39"/>
      <c r="AV12" s="39">
        <f>1-SUM(AV13:AV18)</f>
        <v>0.95562520488362612</v>
      </c>
      <c r="AW12" s="39"/>
      <c r="AX12" s="39"/>
      <c r="AY12" s="39"/>
      <c r="AZ12" s="39"/>
      <c r="BA12" s="39">
        <f>1-SUM(BA13:BA18)</f>
        <v>0.95562520488362612</v>
      </c>
      <c r="BB12" s="39"/>
      <c r="BC12" s="39"/>
      <c r="BD12" s="39"/>
      <c r="BE12" s="39"/>
      <c r="BF12" s="39">
        <f>1-SUM(BF13:BF18)</f>
        <v>0.95562520488362612</v>
      </c>
      <c r="BG12" s="39"/>
      <c r="BH12" s="39"/>
      <c r="BI12" s="39"/>
      <c r="BJ12" s="39"/>
      <c r="BK12" s="39">
        <f>1-SUM(BK13:BK18)</f>
        <v>0.95562520488362612</v>
      </c>
      <c r="BL12" s="39"/>
      <c r="BM12" s="39"/>
      <c r="BN12" s="39"/>
      <c r="BO12" s="39"/>
      <c r="BP12" s="39">
        <f>1-SUM(BP13:BP18)</f>
        <v>0.95562520488362612</v>
      </c>
      <c r="BQ12" s="39"/>
    </row>
    <row r="13" spans="1:69" x14ac:dyDescent="0.15">
      <c r="A13" s="42" t="s">
        <v>42</v>
      </c>
      <c r="B13" s="43">
        <f>_xlfn.IFNA(VLOOKUP($A13,批次辅助!$A$4:$DC$41,MATCH($A$5&amp;B$4,批次辅助!$A$1:$DC$1,0),0),0)</f>
        <v>7.749897642861321E-3</v>
      </c>
      <c r="C13" s="43">
        <f>_xlfn.IFNA(VLOOKUP($A13,批次辅助!$A$4:$DC$41,MATCH($A$5&amp;C$4,批次辅助!$A$1:$DC$1,0),0),0)</f>
        <v>1.0905805502474594E-2</v>
      </c>
      <c r="D13" s="43">
        <f>_xlfn.IFNA(VLOOKUP($A13,批次辅助!$A$4:$DC$41,MATCH($A$5&amp;D$4,批次辅助!$A$1:$DC$1,0),0),0)</f>
        <v>0</v>
      </c>
      <c r="E13" s="279"/>
      <c r="F13" s="128"/>
      <c r="G13" s="46"/>
      <c r="H13" s="47">
        <f>C13-F13+G13</f>
        <v>1.0905805502474594E-2</v>
      </c>
      <c r="I13" s="370"/>
      <c r="J13" s="278"/>
      <c r="K13" s="188"/>
      <c r="L13" s="102"/>
      <c r="M13" s="47">
        <f>H13-K13+L13</f>
        <v>1.0905805502474594E-2</v>
      </c>
      <c r="N13" s="370"/>
      <c r="O13" s="279"/>
      <c r="P13" s="128"/>
      <c r="Q13" s="102"/>
      <c r="R13" s="47">
        <f>M13-P13+Q13</f>
        <v>1.0905805502474594E-2</v>
      </c>
      <c r="S13" s="370"/>
      <c r="T13" s="279"/>
      <c r="U13" s="128"/>
      <c r="V13" s="102"/>
      <c r="W13" s="47">
        <f>R13-U13+V13</f>
        <v>1.0905805502474594E-2</v>
      </c>
      <c r="X13" s="370"/>
      <c r="Y13" s="279"/>
      <c r="Z13" s="128"/>
      <c r="AA13" s="102"/>
      <c r="AB13" s="47">
        <f>W13-Z13+AA13</f>
        <v>1.0905805502474594E-2</v>
      </c>
      <c r="AC13" s="370"/>
      <c r="AD13" s="279"/>
      <c r="AE13" s="128"/>
      <c r="AF13" s="102"/>
      <c r="AG13" s="47">
        <f>AB13-AE13+AF13</f>
        <v>1.0905805502474594E-2</v>
      </c>
      <c r="AH13" s="370"/>
      <c r="AI13" s="279"/>
      <c r="AJ13" s="128"/>
      <c r="AK13" s="102"/>
      <c r="AL13" s="47">
        <f>AG13-AJ13+AK13</f>
        <v>1.0905805502474594E-2</v>
      </c>
      <c r="AM13" s="370"/>
      <c r="AN13" s="279"/>
      <c r="AO13" s="128"/>
      <c r="AP13" s="102"/>
      <c r="AQ13" s="47">
        <f>AL13-AO13+AP13</f>
        <v>1.0905805502474594E-2</v>
      </c>
      <c r="AR13" s="370"/>
      <c r="AS13" s="279"/>
      <c r="AT13" s="128"/>
      <c r="AU13" s="102"/>
      <c r="AV13" s="47">
        <f>AQ13-AT13+AU13</f>
        <v>1.0905805502474594E-2</v>
      </c>
      <c r="AW13" s="370"/>
      <c r="AX13" s="279"/>
      <c r="AY13" s="128"/>
      <c r="AZ13" s="102"/>
      <c r="BA13" s="47">
        <f>AV13-AY13+AZ13</f>
        <v>1.0905805502474594E-2</v>
      </c>
      <c r="BB13" s="370"/>
      <c r="BC13" s="279"/>
      <c r="BD13" s="128"/>
      <c r="BE13" s="102"/>
      <c r="BF13" s="47">
        <f>BA13-BD13+BE13</f>
        <v>1.0905805502474594E-2</v>
      </c>
      <c r="BG13" s="370"/>
      <c r="BH13" s="279"/>
      <c r="BI13" s="128"/>
      <c r="BJ13" s="102"/>
      <c r="BK13" s="47">
        <f>BF13-BI13+BJ13</f>
        <v>1.0905805502474594E-2</v>
      </c>
      <c r="BL13" s="370"/>
      <c r="BM13" s="279"/>
      <c r="BN13" s="128"/>
      <c r="BO13" s="102"/>
      <c r="BP13" s="47">
        <f>BK13-BN13+BO13</f>
        <v>1.0905805502474594E-2</v>
      </c>
      <c r="BQ13" s="370"/>
    </row>
    <row r="14" spans="1:69" x14ac:dyDescent="0.15">
      <c r="A14" s="42" t="s">
        <v>43</v>
      </c>
      <c r="B14" s="43">
        <f>_xlfn.IFNA(VLOOKUP($A14,批次辅助!$A$4:$DC$41,MATCH($A$5&amp;B$4,批次辅助!$A$1:$DC$1,0),0),0)</f>
        <v>2.5179856115107913E-2</v>
      </c>
      <c r="C14" s="43">
        <f>_xlfn.IFNA(VLOOKUP($A14,批次辅助!$A$4:$DC$41,MATCH($A$5&amp;C$4,批次辅助!$A$1:$DC$1,0),0),0)</f>
        <v>1.8957232292058111E-2</v>
      </c>
      <c r="D14" s="43">
        <f>_xlfn.IFNA(VLOOKUP($A14,批次辅助!$A$4:$DC$41,MATCH($A$5&amp;D$4,批次辅助!$A$1:$DC$1,0),0),0)</f>
        <v>0</v>
      </c>
      <c r="E14" s="279"/>
      <c r="F14" s="122"/>
      <c r="G14" s="49"/>
      <c r="H14" s="47">
        <f t="shared" ref="H14:H19" si="0">C14-F14+G14</f>
        <v>1.8957232292058111E-2</v>
      </c>
      <c r="I14" s="370"/>
      <c r="J14" s="419"/>
      <c r="K14" s="188"/>
      <c r="L14" s="146"/>
      <c r="M14" s="50">
        <f t="shared" ref="M14:M19" si="1">H14-K14+L14</f>
        <v>1.8957232292058111E-2</v>
      </c>
      <c r="N14" s="370"/>
      <c r="O14" s="279"/>
      <c r="P14" s="122"/>
      <c r="Q14" s="146"/>
      <c r="R14" s="50">
        <f t="shared" ref="R14:R19" si="2">M14-P14+Q14</f>
        <v>1.8957232292058111E-2</v>
      </c>
      <c r="S14" s="370"/>
      <c r="T14" s="51"/>
      <c r="U14" s="122"/>
      <c r="V14" s="146"/>
      <c r="W14" s="50">
        <f t="shared" ref="W14:W19" si="3">R14-U14+V14</f>
        <v>1.8957232292058111E-2</v>
      </c>
      <c r="X14" s="370"/>
      <c r="Y14" s="51"/>
      <c r="Z14" s="122"/>
      <c r="AA14" s="146"/>
      <c r="AB14" s="50">
        <f t="shared" ref="AB14:AB19" si="4">W14-Z14+AA14</f>
        <v>1.8957232292058111E-2</v>
      </c>
      <c r="AC14" s="370"/>
      <c r="AD14" s="51"/>
      <c r="AE14" s="122"/>
      <c r="AF14" s="146"/>
      <c r="AG14" s="50">
        <f t="shared" ref="AG14:AG19" si="5">AB14-AE14+AF14</f>
        <v>1.8957232292058111E-2</v>
      </c>
      <c r="AH14" s="370"/>
      <c r="AI14" s="51"/>
      <c r="AJ14" s="122"/>
      <c r="AK14" s="146"/>
      <c r="AL14" s="50">
        <f t="shared" ref="AL14:AL19" si="6">AG14-AJ14+AK14</f>
        <v>1.8957232292058111E-2</v>
      </c>
      <c r="AM14" s="370"/>
      <c r="AN14" s="51"/>
      <c r="AO14" s="122"/>
      <c r="AP14" s="146"/>
      <c r="AQ14" s="50">
        <f t="shared" ref="AQ14:AQ19" si="7">AL14-AO14+AP14</f>
        <v>1.8957232292058111E-2</v>
      </c>
      <c r="AR14" s="370"/>
      <c r="AS14" s="51"/>
      <c r="AT14" s="122"/>
      <c r="AU14" s="146"/>
      <c r="AV14" s="50">
        <f t="shared" ref="AV14:AV19" si="8">AQ14-AT14+AU14</f>
        <v>1.8957232292058111E-2</v>
      </c>
      <c r="AW14" s="370"/>
      <c r="AX14" s="51"/>
      <c r="AY14" s="122"/>
      <c r="AZ14" s="146"/>
      <c r="BA14" s="50">
        <f t="shared" ref="BA14:BA19" si="9">AV14-AY14+AZ14</f>
        <v>1.8957232292058111E-2</v>
      </c>
      <c r="BB14" s="370"/>
      <c r="BC14" s="51"/>
      <c r="BD14" s="122"/>
      <c r="BE14" s="146"/>
      <c r="BF14" s="50">
        <f t="shared" ref="BF14:BF19" si="10">BA14-BD14+BE14</f>
        <v>1.8957232292058111E-2</v>
      </c>
      <c r="BG14" s="370"/>
      <c r="BH14" s="51"/>
      <c r="BI14" s="122"/>
      <c r="BJ14" s="146"/>
      <c r="BK14" s="50">
        <f t="shared" ref="BK14:BK19" si="11">BF14-BI14+BJ14</f>
        <v>1.8957232292058111E-2</v>
      </c>
      <c r="BL14" s="370"/>
      <c r="BM14" s="51"/>
      <c r="BN14" s="122"/>
      <c r="BO14" s="146"/>
      <c r="BP14" s="50">
        <f t="shared" ref="BP14:BP19" si="12">BK14-BN14+BO14</f>
        <v>1.8957232292058111E-2</v>
      </c>
      <c r="BQ14" s="370"/>
    </row>
    <row r="15" spans="1:69" x14ac:dyDescent="0.15">
      <c r="A15" s="42" t="s">
        <v>44</v>
      </c>
      <c r="B15" s="43">
        <f>_xlfn.IFNA(VLOOKUP($A15,批次辅助!$A$4:$DC$41,MATCH($A$5&amp;B$4,批次辅助!$A$1:$DC$1,0),0),0)</f>
        <v>8.2031935427267933E-3</v>
      </c>
      <c r="C15" s="43">
        <f>_xlfn.IFNA(VLOOKUP($A15,批次辅助!$A$4:$DC$41,MATCH($A$5&amp;C$4,批次辅助!$A$1:$DC$1,0),0),0)</f>
        <v>4.1816248370925317E-3</v>
      </c>
      <c r="D15" s="43">
        <f>_xlfn.IFNA(VLOOKUP($A15,批次辅助!$A$4:$DC$41,MATCH($A$5&amp;D$4,批次辅助!$A$1:$DC$1,0),0),0)</f>
        <v>0</v>
      </c>
      <c r="E15" s="278"/>
      <c r="F15" s="121"/>
      <c r="G15" s="46"/>
      <c r="H15" s="47">
        <f t="shared" si="0"/>
        <v>4.1816248370925317E-3</v>
      </c>
      <c r="I15" s="370"/>
      <c r="J15" s="278"/>
      <c r="K15" s="113"/>
      <c r="L15" s="147"/>
      <c r="M15" s="50">
        <f t="shared" si="1"/>
        <v>4.1816248370925317E-3</v>
      </c>
      <c r="N15" s="370"/>
      <c r="O15" s="279"/>
      <c r="P15" s="122"/>
      <c r="Q15" s="146"/>
      <c r="R15" s="50">
        <f t="shared" si="2"/>
        <v>4.1816248370925317E-3</v>
      </c>
      <c r="S15" s="370"/>
      <c r="T15" s="279"/>
      <c r="U15" s="121"/>
      <c r="V15" s="147"/>
      <c r="W15" s="50">
        <f t="shared" si="3"/>
        <v>4.1816248370925317E-3</v>
      </c>
      <c r="X15" s="370"/>
      <c r="Y15" s="278"/>
      <c r="Z15" s="113"/>
      <c r="AA15" s="147"/>
      <c r="AB15" s="50">
        <f t="shared" si="4"/>
        <v>4.1816248370925317E-3</v>
      </c>
      <c r="AC15" s="370"/>
      <c r="AD15" s="279"/>
      <c r="AE15" s="121"/>
      <c r="AF15" s="147"/>
      <c r="AG15" s="50">
        <f t="shared" si="5"/>
        <v>4.1816248370925317E-3</v>
      </c>
      <c r="AH15" s="370"/>
      <c r="AI15" s="279"/>
      <c r="AJ15" s="121"/>
      <c r="AK15" s="147"/>
      <c r="AL15" s="50">
        <f t="shared" si="6"/>
        <v>4.1816248370925317E-3</v>
      </c>
      <c r="AM15" s="370"/>
      <c r="AN15" s="279"/>
      <c r="AO15" s="121"/>
      <c r="AP15" s="147"/>
      <c r="AQ15" s="50">
        <f t="shared" si="7"/>
        <v>4.1816248370925317E-3</v>
      </c>
      <c r="AR15" s="370"/>
      <c r="AS15" s="279"/>
      <c r="AT15" s="121"/>
      <c r="AU15" s="147"/>
      <c r="AV15" s="50">
        <f t="shared" si="8"/>
        <v>4.1816248370925317E-3</v>
      </c>
      <c r="AW15" s="370"/>
      <c r="AX15" s="279"/>
      <c r="AY15" s="121"/>
      <c r="AZ15" s="147"/>
      <c r="BA15" s="50">
        <f t="shared" si="9"/>
        <v>4.1816248370925317E-3</v>
      </c>
      <c r="BB15" s="370"/>
      <c r="BC15" s="279"/>
      <c r="BD15" s="121"/>
      <c r="BE15" s="147"/>
      <c r="BF15" s="50">
        <f t="shared" si="10"/>
        <v>4.1816248370925317E-3</v>
      </c>
      <c r="BG15" s="370"/>
      <c r="BH15" s="279"/>
      <c r="BI15" s="121"/>
      <c r="BJ15" s="147"/>
      <c r="BK15" s="50">
        <f t="shared" si="11"/>
        <v>4.1816248370925317E-3</v>
      </c>
      <c r="BL15" s="370"/>
      <c r="BM15" s="279"/>
      <c r="BN15" s="121"/>
      <c r="BO15" s="147"/>
      <c r="BP15" s="50">
        <f t="shared" si="12"/>
        <v>4.1816248370925317E-3</v>
      </c>
      <c r="BQ15" s="370"/>
    </row>
    <row r="16" spans="1:69" ht="17.25" x14ac:dyDescent="0.15">
      <c r="A16" s="53" t="s">
        <v>45</v>
      </c>
      <c r="B16" s="53">
        <f>_xlfn.IFNA(VLOOKUP($A16,批次辅助!$A$4:$DC$41,MATCH($A$5&amp;B$4,批次辅助!$A$1:$DC$1,0),0),0)</f>
        <v>1.5543662630870913E-2</v>
      </c>
      <c r="C16" s="53">
        <f>_xlfn.IFNA(VLOOKUP($A16,批次辅助!$A$4:$DC$41,MATCH($A$5&amp;C$4,批次辅助!$A$1:$DC$1,0),0),0)</f>
        <v>7.0599899257221899E-3</v>
      </c>
      <c r="D16" s="53">
        <f>_xlfn.IFNA(VLOOKUP($A16,批次辅助!$A$4:$DC$41,MATCH($A$5&amp;D$4,批次辅助!$A$1:$DC$1,0),0),0)</f>
        <v>0</v>
      </c>
      <c r="E16" s="278"/>
      <c r="F16" s="113"/>
      <c r="G16" s="55"/>
      <c r="H16" s="47">
        <f t="shared" si="0"/>
        <v>7.0599899257221899E-3</v>
      </c>
      <c r="I16" s="370"/>
      <c r="J16" s="278"/>
      <c r="K16" s="113"/>
      <c r="L16" s="149"/>
      <c r="M16" s="50">
        <f t="shared" si="1"/>
        <v>7.0599899257221899E-3</v>
      </c>
      <c r="N16" s="370"/>
      <c r="O16" s="279"/>
      <c r="P16" s="121"/>
      <c r="Q16" s="147"/>
      <c r="R16" s="50">
        <f t="shared" si="2"/>
        <v>7.0599899257221899E-3</v>
      </c>
      <c r="S16" s="370"/>
      <c r="T16" s="279"/>
      <c r="U16" s="123"/>
      <c r="V16" s="148"/>
      <c r="W16" s="50">
        <f t="shared" si="3"/>
        <v>7.0599899257221899E-3</v>
      </c>
      <c r="X16" s="370"/>
      <c r="Y16" s="415"/>
      <c r="Z16" s="113"/>
      <c r="AA16" s="148"/>
      <c r="AB16" s="50">
        <f t="shared" si="4"/>
        <v>7.0599899257221899E-3</v>
      </c>
      <c r="AC16" s="370"/>
      <c r="AD16" s="56"/>
      <c r="AE16" s="123"/>
      <c r="AF16" s="148"/>
      <c r="AG16" s="50">
        <f t="shared" si="5"/>
        <v>7.0599899257221899E-3</v>
      </c>
      <c r="AH16" s="370"/>
      <c r="AI16" s="56"/>
      <c r="AJ16" s="123"/>
      <c r="AK16" s="148"/>
      <c r="AL16" s="50">
        <f t="shared" si="6"/>
        <v>7.0599899257221899E-3</v>
      </c>
      <c r="AM16" s="370"/>
      <c r="AN16" s="56"/>
      <c r="AO16" s="123"/>
      <c r="AP16" s="148"/>
      <c r="AQ16" s="50">
        <f t="shared" si="7"/>
        <v>7.0599899257221899E-3</v>
      </c>
      <c r="AR16" s="370"/>
      <c r="AS16" s="56"/>
      <c r="AT16" s="123"/>
      <c r="AU16" s="148"/>
      <c r="AV16" s="50">
        <f t="shared" si="8"/>
        <v>7.0599899257221899E-3</v>
      </c>
      <c r="AW16" s="370"/>
      <c r="AX16" s="56"/>
      <c r="AY16" s="123"/>
      <c r="AZ16" s="148"/>
      <c r="BA16" s="50">
        <f t="shared" si="9"/>
        <v>7.0599899257221899E-3</v>
      </c>
      <c r="BB16" s="370"/>
      <c r="BC16" s="56"/>
      <c r="BD16" s="123"/>
      <c r="BE16" s="148"/>
      <c r="BF16" s="50">
        <f t="shared" si="10"/>
        <v>7.0599899257221899E-3</v>
      </c>
      <c r="BG16" s="370"/>
      <c r="BH16" s="56"/>
      <c r="BI16" s="123"/>
      <c r="BJ16" s="148"/>
      <c r="BK16" s="50">
        <f t="shared" si="11"/>
        <v>7.0599899257221899E-3</v>
      </c>
      <c r="BL16" s="370"/>
      <c r="BM16" s="56"/>
      <c r="BN16" s="123"/>
      <c r="BO16" s="148"/>
      <c r="BP16" s="50">
        <f t="shared" si="12"/>
        <v>7.0599899257221899E-3</v>
      </c>
      <c r="BQ16" s="370"/>
    </row>
    <row r="17" spans="1:69" x14ac:dyDescent="0.15">
      <c r="A17" s="42" t="s">
        <v>46</v>
      </c>
      <c r="B17" s="53">
        <f>_xlfn.IFNA(VLOOKUP($A17,批次辅助!$A$4:$DC$41,MATCH($A$5&amp;B$4,批次辅助!$A$1:$DC$1,0),0),0)</f>
        <v>1.8131835994618939E-3</v>
      </c>
      <c r="C17" s="53">
        <f>_xlfn.IFNA(VLOOKUP($A17,批次辅助!$A$4:$DC$41,MATCH($A$5&amp;C$4,批次辅助!$A$1:$DC$1,0),0),0)</f>
        <v>2.1347874407336631E-3</v>
      </c>
      <c r="D17" s="53">
        <f>_xlfn.IFNA(VLOOKUP($A17,批次辅助!$A$4:$DC$41,MATCH($A$5&amp;D$4,批次辅助!$A$1:$DC$1,0),0),0)</f>
        <v>0</v>
      </c>
      <c r="E17" s="10"/>
      <c r="F17" s="57"/>
      <c r="G17" s="58"/>
      <c r="H17" s="47">
        <f t="shared" si="0"/>
        <v>2.1347874407336631E-3</v>
      </c>
      <c r="I17" s="370"/>
      <c r="J17" s="10"/>
      <c r="K17" s="124"/>
      <c r="L17" s="104"/>
      <c r="M17" s="53">
        <f t="shared" si="1"/>
        <v>2.1347874407336631E-3</v>
      </c>
      <c r="N17" s="370"/>
      <c r="O17" s="279"/>
      <c r="P17" s="113"/>
      <c r="Q17" s="148"/>
      <c r="R17" s="53">
        <f t="shared" si="2"/>
        <v>2.1347874407336631E-3</v>
      </c>
      <c r="S17" s="370"/>
      <c r="T17" s="43"/>
      <c r="U17" s="124"/>
      <c r="V17" s="104"/>
      <c r="W17" s="53">
        <f t="shared" si="3"/>
        <v>2.1347874407336631E-3</v>
      </c>
      <c r="X17" s="370"/>
      <c r="Y17" s="43"/>
      <c r="Z17" s="124"/>
      <c r="AA17" s="104"/>
      <c r="AB17" s="53">
        <f t="shared" si="4"/>
        <v>2.1347874407336631E-3</v>
      </c>
      <c r="AC17" s="370"/>
      <c r="AD17" s="43"/>
      <c r="AE17" s="124"/>
      <c r="AF17" s="104"/>
      <c r="AG17" s="53">
        <f t="shared" si="5"/>
        <v>2.1347874407336631E-3</v>
      </c>
      <c r="AH17" s="370"/>
      <c r="AI17" s="43"/>
      <c r="AJ17" s="124"/>
      <c r="AK17" s="104"/>
      <c r="AL17" s="53">
        <f t="shared" si="6"/>
        <v>2.1347874407336631E-3</v>
      </c>
      <c r="AM17" s="370"/>
      <c r="AN17" s="43"/>
      <c r="AO17" s="124"/>
      <c r="AP17" s="104"/>
      <c r="AQ17" s="53">
        <f t="shared" si="7"/>
        <v>2.1347874407336631E-3</v>
      </c>
      <c r="AR17" s="370"/>
      <c r="AS17" s="43"/>
      <c r="AT17" s="124"/>
      <c r="AU17" s="104"/>
      <c r="AV17" s="53">
        <f t="shared" si="8"/>
        <v>2.1347874407336631E-3</v>
      </c>
      <c r="AW17" s="370"/>
      <c r="AX17" s="43"/>
      <c r="AY17" s="124"/>
      <c r="AZ17" s="104"/>
      <c r="BA17" s="53">
        <f t="shared" si="9"/>
        <v>2.1347874407336631E-3</v>
      </c>
      <c r="BB17" s="370"/>
      <c r="BC17" s="43"/>
      <c r="BD17" s="124"/>
      <c r="BE17" s="104"/>
      <c r="BF17" s="53">
        <f t="shared" si="10"/>
        <v>2.1347874407336631E-3</v>
      </c>
      <c r="BG17" s="370"/>
      <c r="BH17" s="43"/>
      <c r="BI17" s="124"/>
      <c r="BJ17" s="104"/>
      <c r="BK17" s="53">
        <f t="shared" si="11"/>
        <v>2.1347874407336631E-3</v>
      </c>
      <c r="BL17" s="370"/>
      <c r="BM17" s="43"/>
      <c r="BN17" s="124"/>
      <c r="BO17" s="104"/>
      <c r="BP17" s="53">
        <f t="shared" si="12"/>
        <v>2.1347874407336631E-3</v>
      </c>
      <c r="BQ17" s="370"/>
    </row>
    <row r="18" spans="1:69" x14ac:dyDescent="0.15">
      <c r="A18" s="42" t="s">
        <v>47</v>
      </c>
      <c r="B18" s="43">
        <f>_xlfn.IFNA(VLOOKUP($A18,批次辅助!$A$4:$DC$41,MATCH($A$5&amp;B$4,批次辅助!$A$1:$DC$1,0),0),0)</f>
        <v>1.184418319003334E-3</v>
      </c>
      <c r="C18" s="43">
        <f>_xlfn.IFNA(VLOOKUP($A18,批次辅助!$A$4:$DC$41,MATCH($A$5&amp;C$4,批次辅助!$A$1:$DC$1,0),0),0)</f>
        <v>1.1353551182928096E-3</v>
      </c>
      <c r="D18" s="43">
        <f>_xlfn.IFNA(VLOOKUP($A18,批次辅助!$A$4:$DC$41,MATCH($A$5&amp;D$4,批次辅助!$A$1:$DC$1,0),0),0)</f>
        <v>0</v>
      </c>
      <c r="E18" s="10"/>
      <c r="F18" s="113"/>
      <c r="G18" s="70"/>
      <c r="H18" s="47">
        <f t="shared" si="0"/>
        <v>1.1353551182928096E-3</v>
      </c>
      <c r="I18" s="370"/>
      <c r="J18" s="10"/>
      <c r="K18" s="113"/>
      <c r="L18" s="70"/>
      <c r="M18" s="43">
        <f t="shared" si="1"/>
        <v>1.1353551182928096E-3</v>
      </c>
      <c r="N18" s="370"/>
      <c r="O18" s="43"/>
      <c r="P18" s="43"/>
      <c r="Q18" s="104"/>
      <c r="R18" s="43">
        <f t="shared" si="2"/>
        <v>1.1353551182928096E-3</v>
      </c>
      <c r="S18" s="370"/>
      <c r="T18" s="43"/>
      <c r="U18" s="124"/>
      <c r="V18" s="104"/>
      <c r="W18" s="43">
        <f t="shared" si="3"/>
        <v>1.1353551182928096E-3</v>
      </c>
      <c r="X18" s="370"/>
      <c r="Y18" s="10"/>
      <c r="Z18" s="124"/>
      <c r="AA18" s="104"/>
      <c r="AB18" s="43">
        <f t="shared" si="4"/>
        <v>1.1353551182928096E-3</v>
      </c>
      <c r="AC18" s="370"/>
      <c r="AD18" s="10"/>
      <c r="AE18" s="124"/>
      <c r="AF18" s="104"/>
      <c r="AG18" s="43">
        <f t="shared" si="5"/>
        <v>1.1353551182928096E-3</v>
      </c>
      <c r="AH18" s="370"/>
      <c r="AI18" s="10"/>
      <c r="AJ18" s="124"/>
      <c r="AK18" s="104"/>
      <c r="AL18" s="43">
        <f t="shared" si="6"/>
        <v>1.1353551182928096E-3</v>
      </c>
      <c r="AM18" s="370"/>
      <c r="AN18" s="10"/>
      <c r="AO18" s="124"/>
      <c r="AP18" s="104"/>
      <c r="AQ18" s="43">
        <f t="shared" si="7"/>
        <v>1.1353551182928096E-3</v>
      </c>
      <c r="AR18" s="370"/>
      <c r="AS18" s="10"/>
      <c r="AT18" s="124"/>
      <c r="AU18" s="104"/>
      <c r="AV18" s="43">
        <f t="shared" si="8"/>
        <v>1.1353551182928096E-3</v>
      </c>
      <c r="AW18" s="370"/>
      <c r="AX18" s="10"/>
      <c r="AY18" s="124"/>
      <c r="AZ18" s="104"/>
      <c r="BA18" s="43">
        <f t="shared" si="9"/>
        <v>1.1353551182928096E-3</v>
      </c>
      <c r="BB18" s="370"/>
      <c r="BC18" s="10"/>
      <c r="BD18" s="124"/>
      <c r="BE18" s="104"/>
      <c r="BF18" s="43">
        <f t="shared" si="10"/>
        <v>1.1353551182928096E-3</v>
      </c>
      <c r="BG18" s="370"/>
      <c r="BH18" s="10"/>
      <c r="BI18" s="124"/>
      <c r="BJ18" s="104"/>
      <c r="BK18" s="43">
        <f t="shared" si="11"/>
        <v>1.1353551182928096E-3</v>
      </c>
      <c r="BL18" s="370"/>
      <c r="BM18" s="10"/>
      <c r="BN18" s="124"/>
      <c r="BO18" s="104"/>
      <c r="BP18" s="43">
        <f t="shared" si="12"/>
        <v>1.1353551182928096E-3</v>
      </c>
      <c r="BQ18" s="370"/>
    </row>
    <row r="19" spans="1:69" ht="36.75" customHeight="1" x14ac:dyDescent="0.15">
      <c r="A19" s="61" t="s">
        <v>31</v>
      </c>
      <c r="B19" s="61">
        <f>_xlfn.IFNA(VLOOKUP($A19,批次辅助!$A$4:$DC$41,MATCH($A$5&amp;B$4,批次辅助!$A$1:$DC$1,0),0),0)</f>
        <v>0</v>
      </c>
      <c r="C19" s="61">
        <f>_xlfn.IFNA(VLOOKUP($A19,批次辅助!$A$4:$DC$41,MATCH($A$5&amp;C$4,批次辅助!$A$1:$DC$1,0),0),0)</f>
        <v>0</v>
      </c>
      <c r="D19" s="61">
        <f>_xlfn.IFNA(VLOOKUP($A19,批次辅助!$A$4:$DC$41,MATCH($A$5&amp;D$4,批次辅助!$A$1:$DC$1,0),0),0)</f>
        <v>0</v>
      </c>
      <c r="E19" s="171"/>
      <c r="F19" s="125"/>
      <c r="G19" s="64"/>
      <c r="H19" s="62">
        <f t="shared" si="0"/>
        <v>0</v>
      </c>
      <c r="I19" s="62"/>
      <c r="J19" s="62"/>
      <c r="K19" s="125"/>
      <c r="L19" s="141"/>
      <c r="M19" s="62">
        <f t="shared" si="1"/>
        <v>0</v>
      </c>
      <c r="N19" s="62"/>
      <c r="O19" s="62"/>
      <c r="P19" s="125"/>
      <c r="Q19" s="141"/>
      <c r="R19" s="62">
        <f t="shared" si="2"/>
        <v>0</v>
      </c>
      <c r="S19" s="62"/>
      <c r="T19" s="62"/>
      <c r="U19" s="125"/>
      <c r="V19" s="141"/>
      <c r="W19" s="62">
        <f t="shared" si="3"/>
        <v>0</v>
      </c>
      <c r="X19" s="62"/>
      <c r="Y19" s="62"/>
      <c r="Z19" s="125"/>
      <c r="AA19" s="141"/>
      <c r="AB19" s="62">
        <f t="shared" si="4"/>
        <v>0</v>
      </c>
      <c r="AC19" s="62"/>
      <c r="AD19" s="62"/>
      <c r="AE19" s="125"/>
      <c r="AF19" s="141"/>
      <c r="AG19" s="62">
        <f t="shared" si="5"/>
        <v>0</v>
      </c>
      <c r="AH19" s="62"/>
      <c r="AI19" s="62"/>
      <c r="AJ19" s="125"/>
      <c r="AK19" s="141"/>
      <c r="AL19" s="62">
        <f t="shared" si="6"/>
        <v>0</v>
      </c>
      <c r="AM19" s="62"/>
      <c r="AN19" s="62"/>
      <c r="AO19" s="125"/>
      <c r="AP19" s="141"/>
      <c r="AQ19" s="62">
        <f t="shared" si="7"/>
        <v>0</v>
      </c>
      <c r="AR19" s="62"/>
      <c r="AS19" s="62"/>
      <c r="AT19" s="125"/>
      <c r="AU19" s="141"/>
      <c r="AV19" s="62">
        <f t="shared" si="8"/>
        <v>0</v>
      </c>
      <c r="AW19" s="62"/>
      <c r="AX19" s="62"/>
      <c r="AY19" s="125"/>
      <c r="AZ19" s="141"/>
      <c r="BA19" s="62">
        <f t="shared" si="9"/>
        <v>0</v>
      </c>
      <c r="BB19" s="62"/>
      <c r="BC19" s="62"/>
      <c r="BD19" s="125"/>
      <c r="BE19" s="141"/>
      <c r="BF19" s="62">
        <f t="shared" si="10"/>
        <v>0</v>
      </c>
      <c r="BG19" s="62"/>
      <c r="BH19" s="62"/>
      <c r="BI19" s="125"/>
      <c r="BJ19" s="141"/>
      <c r="BK19" s="62">
        <f t="shared" si="11"/>
        <v>0</v>
      </c>
      <c r="BL19" s="62"/>
      <c r="BM19" s="62"/>
      <c r="BN19" s="125"/>
      <c r="BO19" s="141"/>
      <c r="BP19" s="62">
        <f t="shared" si="12"/>
        <v>0</v>
      </c>
      <c r="BQ19" s="62"/>
    </row>
    <row r="20" spans="1:69" x14ac:dyDescent="0.15">
      <c r="A20" s="65" t="s">
        <v>30</v>
      </c>
      <c r="B20" s="66"/>
      <c r="C20" s="66"/>
      <c r="D20" s="66"/>
      <c r="E20" s="66"/>
      <c r="F20" s="67"/>
      <c r="G20" s="68"/>
      <c r="H20" s="66">
        <f>H21*99.9%</f>
        <v>0.99561331563671851</v>
      </c>
      <c r="I20" s="66"/>
      <c r="J20" s="66"/>
      <c r="K20" s="126"/>
      <c r="L20" s="142"/>
      <c r="M20" s="66">
        <f>M21*99.9%</f>
        <v>0.99561331563671851</v>
      </c>
      <c r="N20" s="66"/>
      <c r="O20" s="66"/>
      <c r="P20" s="126"/>
      <c r="Q20" s="142"/>
      <c r="R20" s="66">
        <f>R21*99.9%</f>
        <v>0.99561331563671851</v>
      </c>
      <c r="S20" s="66"/>
      <c r="T20" s="66"/>
      <c r="U20" s="126"/>
      <c r="V20" s="142"/>
      <c r="W20" s="66">
        <f>W21*99.9%</f>
        <v>0.99561331563671851</v>
      </c>
      <c r="X20" s="66"/>
      <c r="Y20" s="66"/>
      <c r="Z20" s="126"/>
      <c r="AA20" s="142"/>
      <c r="AB20" s="66">
        <f>AB21*99.9%</f>
        <v>0.99561331563671851</v>
      </c>
      <c r="AC20" s="66"/>
      <c r="AD20" s="66"/>
      <c r="AE20" s="126"/>
      <c r="AF20" s="142"/>
      <c r="AG20" s="66">
        <f>AG21*99.9%</f>
        <v>0.99561331563671851</v>
      </c>
      <c r="AH20" s="66"/>
      <c r="AI20" s="66"/>
      <c r="AJ20" s="126"/>
      <c r="AK20" s="142"/>
      <c r="AL20" s="66">
        <f>AL21*99.9%</f>
        <v>0.99561331563671851</v>
      </c>
      <c r="AM20" s="66"/>
      <c r="AN20" s="66"/>
      <c r="AO20" s="126"/>
      <c r="AP20" s="142"/>
      <c r="AQ20" s="66">
        <f>AQ21*99.9%</f>
        <v>0.99561331563671851</v>
      </c>
      <c r="AR20" s="66"/>
      <c r="AS20" s="66"/>
      <c r="AT20" s="126"/>
      <c r="AU20" s="142"/>
      <c r="AV20" s="66">
        <f>AV21*99.9%</f>
        <v>0.99561331563671851</v>
      </c>
      <c r="AW20" s="66"/>
      <c r="AX20" s="66"/>
      <c r="AY20" s="126"/>
      <c r="AZ20" s="142"/>
      <c r="BA20" s="66">
        <f>BA21*99.9%</f>
        <v>0.99561331563671851</v>
      </c>
      <c r="BB20" s="66"/>
      <c r="BC20" s="66"/>
      <c r="BD20" s="126"/>
      <c r="BE20" s="142"/>
      <c r="BF20" s="66">
        <f>BF21*99.9%</f>
        <v>0.99561331563671851</v>
      </c>
      <c r="BG20" s="66"/>
      <c r="BH20" s="66"/>
      <c r="BI20" s="126"/>
      <c r="BJ20" s="142"/>
      <c r="BK20" s="66">
        <f>BK21*99.9%</f>
        <v>0.99561331563671851</v>
      </c>
      <c r="BL20" s="66"/>
      <c r="BM20" s="66"/>
      <c r="BN20" s="126"/>
      <c r="BO20" s="142"/>
      <c r="BP20" s="66">
        <f>BP21*99.9%</f>
        <v>0.99561331563671851</v>
      </c>
      <c r="BQ20" s="66"/>
    </row>
    <row r="21" spans="1:69" x14ac:dyDescent="0.35">
      <c r="A21" s="40" t="s">
        <v>456</v>
      </c>
      <c r="B21" s="41">
        <f>_xlfn.IFNA(VLOOKUP($A21,批次辅助!$A$4:$DC$41,MATCH($A$5&amp;B$4,批次辅助!$A$1:$DC$1,0),0),0)</f>
        <v>0.99786339609029229</v>
      </c>
      <c r="C21" s="41">
        <f>_xlfn.IFNA(VLOOKUP($A21,批次辅助!$A$4:$DC$41,MATCH($A$5&amp;C$4,批次辅助!$A$1:$DC$1,0),0),0)</f>
        <v>0.99690668626010281</v>
      </c>
      <c r="D21" s="41">
        <f>_xlfn.IFNA(VLOOKUP($A21,批次辅助!$A$4:$DC$41,MATCH($A$5&amp;D$4,批次辅助!$A$1:$DC$1,0),0),0)</f>
        <v>0</v>
      </c>
      <c r="E21" s="66"/>
      <c r="F21" s="67"/>
      <c r="G21" s="68"/>
      <c r="H21" s="66">
        <f>1-SUM(H22:H26)</f>
        <v>0.99660992556228067</v>
      </c>
      <c r="I21" s="66"/>
      <c r="J21" s="66"/>
      <c r="K21" s="126"/>
      <c r="L21" s="142"/>
      <c r="M21" s="66">
        <f>1-SUM(M22:M26)</f>
        <v>0.99660992556228067</v>
      </c>
      <c r="N21" s="66"/>
      <c r="O21" s="66"/>
      <c r="P21" s="126"/>
      <c r="Q21" s="142"/>
      <c r="R21" s="66">
        <f>1-SUM(R22:R26)</f>
        <v>0.99660992556228067</v>
      </c>
      <c r="S21" s="66"/>
      <c r="T21" s="66"/>
      <c r="U21" s="126"/>
      <c r="V21" s="142"/>
      <c r="W21" s="66">
        <f>1-SUM(W22:W26)</f>
        <v>0.99660992556228067</v>
      </c>
      <c r="X21" s="66"/>
      <c r="Y21" s="66"/>
      <c r="Z21" s="126"/>
      <c r="AA21" s="142"/>
      <c r="AB21" s="66">
        <f>1-SUM(AB22:AB26)</f>
        <v>0.99660992556228067</v>
      </c>
      <c r="AC21" s="66"/>
      <c r="AD21" s="66"/>
      <c r="AE21" s="126"/>
      <c r="AF21" s="142"/>
      <c r="AG21" s="66">
        <f>1-SUM(AG22:AG26)</f>
        <v>0.99660992556228067</v>
      </c>
      <c r="AH21" s="66"/>
      <c r="AI21" s="66"/>
      <c r="AJ21" s="126"/>
      <c r="AK21" s="142"/>
      <c r="AL21" s="66">
        <f>1-SUM(AL22:AL26)</f>
        <v>0.99660992556228067</v>
      </c>
      <c r="AM21" s="66"/>
      <c r="AN21" s="66"/>
      <c r="AO21" s="126"/>
      <c r="AP21" s="142"/>
      <c r="AQ21" s="66">
        <f>1-SUM(AQ22:AQ26)</f>
        <v>0.99660992556228067</v>
      </c>
      <c r="AR21" s="66"/>
      <c r="AS21" s="66"/>
      <c r="AT21" s="126"/>
      <c r="AU21" s="142"/>
      <c r="AV21" s="66">
        <f>1-SUM(AV22:AV26)</f>
        <v>0.99660992556228067</v>
      </c>
      <c r="AW21" s="66"/>
      <c r="AX21" s="66"/>
      <c r="AY21" s="126"/>
      <c r="AZ21" s="142"/>
      <c r="BA21" s="66">
        <f>1-SUM(BA22:BA26)</f>
        <v>0.99660992556228067</v>
      </c>
      <c r="BB21" s="66"/>
      <c r="BC21" s="66"/>
      <c r="BD21" s="126"/>
      <c r="BE21" s="142"/>
      <c r="BF21" s="66">
        <f>1-SUM(BF22:BF26)</f>
        <v>0.99660992556228067</v>
      </c>
      <c r="BG21" s="66"/>
      <c r="BH21" s="66"/>
      <c r="BI21" s="126"/>
      <c r="BJ21" s="142"/>
      <c r="BK21" s="66">
        <f>1-SUM(BK22:BK26)</f>
        <v>0.99660992556228067</v>
      </c>
      <c r="BL21" s="66"/>
      <c r="BM21" s="66"/>
      <c r="BN21" s="126"/>
      <c r="BO21" s="142"/>
      <c r="BP21" s="66">
        <f>1-SUM(BP22:BP26)</f>
        <v>0.99660992556228067</v>
      </c>
      <c r="BQ21" s="66"/>
    </row>
    <row r="22" spans="1:69" x14ac:dyDescent="0.15">
      <c r="A22" s="42" t="s">
        <v>48</v>
      </c>
      <c r="B22" s="43">
        <f>_xlfn.IFNA(VLOOKUP($A22,批次辅助!$A$4:$DC$41,MATCH($A$5&amp;B$4,批次辅助!$A$1:$DC$1,0),0),0)</f>
        <v>2.4858162250687254E-4</v>
      </c>
      <c r="C22" s="43">
        <f>_xlfn.IFNA(VLOOKUP($A22,批次辅助!$A$4:$DC$41,MATCH($A$5&amp;C$4,批次辅助!$A$1:$DC$1,0),0),0)</f>
        <v>1.0554005324975415E-3</v>
      </c>
      <c r="D22" s="43">
        <f>_xlfn.IFNA(VLOOKUP($A22,批次辅助!$A$4:$DC$41,MATCH($A$5&amp;D$4,批次辅助!$A$1:$DC$1,0),0),0)</f>
        <v>0</v>
      </c>
      <c r="E22" s="278"/>
      <c r="F22" s="113"/>
      <c r="G22" s="105"/>
      <c r="H22" s="277">
        <f>C22-F22+G22</f>
        <v>1.0554005324975415E-3</v>
      </c>
      <c r="I22" s="370"/>
      <c r="J22" s="278"/>
      <c r="K22" s="113"/>
      <c r="L22" s="149"/>
      <c r="M22" s="277">
        <f>H22-K22+L22</f>
        <v>1.0554005324975415E-3</v>
      </c>
      <c r="N22" s="370"/>
      <c r="O22" s="278"/>
      <c r="P22" s="113"/>
      <c r="Q22" s="149"/>
      <c r="R22" s="277">
        <f>M22-P22+Q22</f>
        <v>1.0554005324975415E-3</v>
      </c>
      <c r="S22" s="370"/>
      <c r="T22" s="278"/>
      <c r="U22" s="113"/>
      <c r="V22" s="149"/>
      <c r="W22" s="277">
        <f>R22-U22+V22</f>
        <v>1.0554005324975415E-3</v>
      </c>
      <c r="X22" s="370"/>
      <c r="Y22" s="278"/>
      <c r="Z22" s="113"/>
      <c r="AA22" s="149"/>
      <c r="AB22" s="277">
        <f>W22-Z22+AA22</f>
        <v>1.0554005324975415E-3</v>
      </c>
      <c r="AC22" s="370"/>
      <c r="AD22" s="277"/>
      <c r="AE22" s="113"/>
      <c r="AF22" s="149"/>
      <c r="AG22" s="277">
        <f>AB22-AE22+AF22</f>
        <v>1.0554005324975415E-3</v>
      </c>
      <c r="AH22" s="370"/>
      <c r="AI22" s="277" t="s">
        <v>9</v>
      </c>
      <c r="AJ22" s="113"/>
      <c r="AK22" s="149"/>
      <c r="AL22" s="277">
        <f>AG22-AJ22+AK22</f>
        <v>1.0554005324975415E-3</v>
      </c>
      <c r="AM22" s="370"/>
      <c r="AN22" s="277" t="s">
        <v>9</v>
      </c>
      <c r="AO22" s="113"/>
      <c r="AP22" s="149"/>
      <c r="AQ22" s="277">
        <f>AL22-AO22+AP22</f>
        <v>1.0554005324975415E-3</v>
      </c>
      <c r="AR22" s="370"/>
      <c r="AS22" s="277" t="s">
        <v>9</v>
      </c>
      <c r="AT22" s="113"/>
      <c r="AU22" s="149"/>
      <c r="AV22" s="277">
        <f>AQ22-AT22+AU22</f>
        <v>1.0554005324975415E-3</v>
      </c>
      <c r="AW22" s="370"/>
      <c r="AX22" s="277" t="s">
        <v>9</v>
      </c>
      <c r="AY22" s="113"/>
      <c r="AZ22" s="149"/>
      <c r="BA22" s="277">
        <f>AV22-AY22+AZ22</f>
        <v>1.0554005324975415E-3</v>
      </c>
      <c r="BB22" s="370"/>
      <c r="BC22" s="277" t="s">
        <v>9</v>
      </c>
      <c r="BD22" s="113"/>
      <c r="BE22" s="149"/>
      <c r="BF22" s="277">
        <f>BA22-BD22+BE22</f>
        <v>1.0554005324975415E-3</v>
      </c>
      <c r="BG22" s="370"/>
      <c r="BH22" s="277" t="s">
        <v>9</v>
      </c>
      <c r="BI22" s="113"/>
      <c r="BJ22" s="149"/>
      <c r="BK22" s="277">
        <f>BF22-BI22+BJ22</f>
        <v>1.0554005324975415E-3</v>
      </c>
      <c r="BL22" s="370"/>
      <c r="BM22" s="277" t="s">
        <v>9</v>
      </c>
      <c r="BN22" s="113"/>
      <c r="BO22" s="149"/>
      <c r="BP22" s="277">
        <f>BK22-BN22+BO22</f>
        <v>1.0554005324975415E-3</v>
      </c>
      <c r="BQ22" s="370"/>
    </row>
    <row r="23" spans="1:69" x14ac:dyDescent="0.15">
      <c r="A23" s="42" t="s">
        <v>49</v>
      </c>
      <c r="B23" s="43">
        <f>_xlfn.IFNA(VLOOKUP($A23,批次辅助!$A$4:$DC$41,MATCH($A$5&amp;B$4,批次辅助!$A$1:$DC$1,0),0),0)</f>
        <v>1.0820611803240335E-3</v>
      </c>
      <c r="C23" s="43">
        <f>_xlfn.IFNA(VLOOKUP($A23,批次辅助!$A$4:$DC$41,MATCH($A$5&amp;C$4,批次辅助!$A$1:$DC$1,0),0),0)</f>
        <v>1.7590008874959024E-3</v>
      </c>
      <c r="D23" s="43">
        <f>_xlfn.IFNA(VLOOKUP($A23,批次辅助!$A$4:$DC$41,MATCH($A$5&amp;D$4,批次辅助!$A$1:$DC$1,0),0),0)</f>
        <v>0</v>
      </c>
      <c r="E23" s="397"/>
      <c r="F23" s="398"/>
      <c r="G23" s="46"/>
      <c r="H23" s="277">
        <f>C23-F23+G23</f>
        <v>1.7590008874959024E-3</v>
      </c>
      <c r="I23" s="370"/>
      <c r="J23" s="47"/>
      <c r="K23" s="121"/>
      <c r="L23" s="147"/>
      <c r="M23" s="50">
        <f t="shared" ref="M23:M27" si="13">H23-K23+L23</f>
        <v>1.7590008874959024E-3</v>
      </c>
      <c r="N23" s="370"/>
      <c r="O23" s="47"/>
      <c r="P23" s="121"/>
      <c r="Q23" s="147"/>
      <c r="R23" s="50">
        <f t="shared" ref="R23:R27" si="14">M23-P23+Q23</f>
        <v>1.7590008874959024E-3</v>
      </c>
      <c r="S23" s="370"/>
      <c r="T23" s="329"/>
      <c r="U23" s="113"/>
      <c r="V23" s="147"/>
      <c r="W23" s="50">
        <f t="shared" ref="W23:W27" si="15">R23-U23+V23</f>
        <v>1.7590008874959024E-3</v>
      </c>
      <c r="X23" s="370"/>
      <c r="Y23" s="47"/>
      <c r="Z23" s="121"/>
      <c r="AA23" s="147"/>
      <c r="AB23" s="50">
        <f t="shared" ref="AB23:AB27" si="16">W23-Z23+AA23</f>
        <v>1.7590008874959024E-3</v>
      </c>
      <c r="AC23" s="370"/>
      <c r="AD23" s="47"/>
      <c r="AE23" s="121"/>
      <c r="AF23" s="147"/>
      <c r="AG23" s="50">
        <f t="shared" ref="AG23:AG27" si="17">AB23-AE23+AF23</f>
        <v>1.7590008874959024E-3</v>
      </c>
      <c r="AH23" s="370"/>
      <c r="AI23" s="47" t="s">
        <v>9</v>
      </c>
      <c r="AJ23" s="121"/>
      <c r="AK23" s="147"/>
      <c r="AL23" s="50">
        <f t="shared" ref="AL23:AL27" si="18">AG23-AJ23+AK23</f>
        <v>1.7590008874959024E-3</v>
      </c>
      <c r="AM23" s="370"/>
      <c r="AN23" s="47" t="s">
        <v>9</v>
      </c>
      <c r="AO23" s="121"/>
      <c r="AP23" s="147"/>
      <c r="AQ23" s="50">
        <f t="shared" ref="AQ23:AQ27" si="19">AL23-AO23+AP23</f>
        <v>1.7590008874959024E-3</v>
      </c>
      <c r="AR23" s="370"/>
      <c r="AS23" s="47" t="s">
        <v>9</v>
      </c>
      <c r="AT23" s="121"/>
      <c r="AU23" s="147"/>
      <c r="AV23" s="50">
        <f t="shared" ref="AV23:AV27" si="20">AQ23-AT23+AU23</f>
        <v>1.7590008874959024E-3</v>
      </c>
      <c r="AW23" s="370"/>
      <c r="AX23" s="47" t="s">
        <v>9</v>
      </c>
      <c r="AY23" s="121"/>
      <c r="AZ23" s="147"/>
      <c r="BA23" s="50">
        <f t="shared" ref="BA23:BA27" si="21">AV23-AY23+AZ23</f>
        <v>1.7590008874959024E-3</v>
      </c>
      <c r="BB23" s="370"/>
      <c r="BC23" s="47" t="s">
        <v>9</v>
      </c>
      <c r="BD23" s="121"/>
      <c r="BE23" s="147"/>
      <c r="BF23" s="50">
        <f t="shared" ref="BF23:BF27" si="22">BA23-BD23+BE23</f>
        <v>1.7590008874959024E-3</v>
      </c>
      <c r="BG23" s="370"/>
      <c r="BH23" s="47" t="s">
        <v>9</v>
      </c>
      <c r="BI23" s="121"/>
      <c r="BJ23" s="147"/>
      <c r="BK23" s="50">
        <f t="shared" ref="BK23:BK27" si="23">BF23-BI23+BJ23</f>
        <v>1.7590008874959024E-3</v>
      </c>
      <c r="BL23" s="370"/>
      <c r="BM23" s="47" t="s">
        <v>9</v>
      </c>
      <c r="BN23" s="121"/>
      <c r="BO23" s="147"/>
      <c r="BP23" s="50">
        <f t="shared" ref="BP23:BP27" si="24">BK23-BN23+BO23</f>
        <v>1.7590008874959024E-3</v>
      </c>
      <c r="BQ23" s="370"/>
    </row>
    <row r="24" spans="1:69" x14ac:dyDescent="0.15">
      <c r="A24" s="42" t="s">
        <v>50</v>
      </c>
      <c r="B24" s="43">
        <f>_xlfn.IFNA(VLOOKUP($A24,批次辅助!$A$4:$DC$41,MATCH($A$5&amp;B$4,批次辅助!$A$1:$DC$1,0),0),0)</f>
        <v>4.9716324501374509E-4</v>
      </c>
      <c r="C24" s="43">
        <f>_xlfn.IFNA(VLOOKUP($A24,批次辅助!$A$4:$DC$41,MATCH($A$5&amp;C$4,批次辅助!$A$1:$DC$1,0),0),0)</f>
        <v>1.4391825443148292E-4</v>
      </c>
      <c r="D24" s="43">
        <f>_xlfn.IFNA(VLOOKUP($A24,批次辅助!$A$4:$DC$41,MATCH($A$5&amp;D$4,批次辅助!$A$1:$DC$1,0),0),0)</f>
        <v>0</v>
      </c>
      <c r="E24" s="47"/>
      <c r="F24" s="45"/>
      <c r="G24" s="46"/>
      <c r="H24" s="277">
        <f t="shared" ref="H24:H27" si="25">C24-F24+G24</f>
        <v>1.4391825443148292E-4</v>
      </c>
      <c r="I24" s="370"/>
      <c r="J24" s="47"/>
      <c r="K24" s="121"/>
      <c r="L24" s="102"/>
      <c r="M24" s="50">
        <f t="shared" si="13"/>
        <v>1.4391825443148292E-4</v>
      </c>
      <c r="N24" s="370"/>
      <c r="O24" s="47"/>
      <c r="P24" s="121"/>
      <c r="Q24" s="102"/>
      <c r="R24" s="50">
        <f t="shared" si="14"/>
        <v>1.4391825443148292E-4</v>
      </c>
      <c r="S24" s="370"/>
      <c r="T24" s="47"/>
      <c r="U24" s="121"/>
      <c r="V24" s="102"/>
      <c r="W24" s="50">
        <f t="shared" si="15"/>
        <v>1.4391825443148292E-4</v>
      </c>
      <c r="X24" s="370"/>
      <c r="Y24" s="47"/>
      <c r="Z24" s="121"/>
      <c r="AA24" s="102"/>
      <c r="AB24" s="50">
        <f t="shared" si="16"/>
        <v>1.4391825443148292E-4</v>
      </c>
      <c r="AC24" s="370"/>
      <c r="AD24" s="47"/>
      <c r="AE24" s="121"/>
      <c r="AF24" s="102"/>
      <c r="AG24" s="50">
        <f t="shared" si="17"/>
        <v>1.4391825443148292E-4</v>
      </c>
      <c r="AH24" s="370"/>
      <c r="AI24" s="47" t="s">
        <v>9</v>
      </c>
      <c r="AJ24" s="121"/>
      <c r="AK24" s="102"/>
      <c r="AL24" s="50">
        <f t="shared" si="18"/>
        <v>1.4391825443148292E-4</v>
      </c>
      <c r="AM24" s="370"/>
      <c r="AN24" s="47" t="s">
        <v>9</v>
      </c>
      <c r="AO24" s="121"/>
      <c r="AP24" s="102"/>
      <c r="AQ24" s="50">
        <f t="shared" si="19"/>
        <v>1.4391825443148292E-4</v>
      </c>
      <c r="AR24" s="370"/>
      <c r="AS24" s="47" t="s">
        <v>9</v>
      </c>
      <c r="AT24" s="121"/>
      <c r="AU24" s="102"/>
      <c r="AV24" s="50">
        <f t="shared" si="20"/>
        <v>1.4391825443148292E-4</v>
      </c>
      <c r="AW24" s="370"/>
      <c r="AX24" s="47" t="s">
        <v>9</v>
      </c>
      <c r="AY24" s="121"/>
      <c r="AZ24" s="102"/>
      <c r="BA24" s="50">
        <f t="shared" si="21"/>
        <v>1.4391825443148292E-4</v>
      </c>
      <c r="BB24" s="370"/>
      <c r="BC24" s="47" t="s">
        <v>9</v>
      </c>
      <c r="BD24" s="121"/>
      <c r="BE24" s="102"/>
      <c r="BF24" s="50">
        <f t="shared" si="22"/>
        <v>1.4391825443148292E-4</v>
      </c>
      <c r="BG24" s="370"/>
      <c r="BH24" s="47" t="s">
        <v>9</v>
      </c>
      <c r="BI24" s="121"/>
      <c r="BJ24" s="102"/>
      <c r="BK24" s="50">
        <f t="shared" si="23"/>
        <v>1.4391825443148292E-4</v>
      </c>
      <c r="BL24" s="370"/>
      <c r="BM24" s="47" t="s">
        <v>9</v>
      </c>
      <c r="BN24" s="121"/>
      <c r="BO24" s="102"/>
      <c r="BP24" s="50">
        <f t="shared" si="24"/>
        <v>1.4391825443148292E-4</v>
      </c>
      <c r="BQ24" s="370"/>
    </row>
    <row r="25" spans="1:69" x14ac:dyDescent="0.15">
      <c r="A25" s="42" t="s">
        <v>51</v>
      </c>
      <c r="B25" s="43">
        <f>_xlfn.IFNA(VLOOKUP($A25,批次辅助!$A$4:$DC$41,MATCH($A$5&amp;B$4,批次辅助!$A$1:$DC$1,0),0),0)</f>
        <v>5.7027548692753114E-4</v>
      </c>
      <c r="C25" s="43">
        <f>_xlfn.IFNA(VLOOKUP($A25,批次辅助!$A$4:$DC$41,MATCH($A$5&amp;C$4,批次辅助!$A$1:$DC$1,0),0),0)</f>
        <v>4.3175476329444877E-4</v>
      </c>
      <c r="D25" s="43">
        <f>_xlfn.IFNA(VLOOKUP($A25,批次辅助!$A$4:$DC$41,MATCH($A$5&amp;D$4,批次辅助!$A$1:$DC$1,0),0),0)</f>
        <v>0</v>
      </c>
      <c r="E25" s="47"/>
      <c r="F25" s="45"/>
      <c r="G25" s="46"/>
      <c r="H25" s="277">
        <f t="shared" si="25"/>
        <v>4.3175476329444877E-4</v>
      </c>
      <c r="I25" s="370"/>
      <c r="J25" s="47"/>
      <c r="K25" s="121"/>
      <c r="L25" s="102"/>
      <c r="M25" s="50">
        <f t="shared" si="13"/>
        <v>4.3175476329444877E-4</v>
      </c>
      <c r="N25" s="370"/>
      <c r="O25" s="47"/>
      <c r="P25" s="121"/>
      <c r="Q25" s="102"/>
      <c r="R25" s="50">
        <f t="shared" si="14"/>
        <v>4.3175476329444877E-4</v>
      </c>
      <c r="S25" s="370"/>
      <c r="T25" s="47"/>
      <c r="U25" s="121"/>
      <c r="V25" s="102"/>
      <c r="W25" s="50">
        <f t="shared" si="15"/>
        <v>4.3175476329444877E-4</v>
      </c>
      <c r="X25" s="370"/>
      <c r="Y25" s="47"/>
      <c r="Z25" s="121"/>
      <c r="AA25" s="102"/>
      <c r="AB25" s="50">
        <f t="shared" si="16"/>
        <v>4.3175476329444877E-4</v>
      </c>
      <c r="AC25" s="370"/>
      <c r="AD25" s="47"/>
      <c r="AE25" s="121"/>
      <c r="AF25" s="102"/>
      <c r="AG25" s="50">
        <f t="shared" si="17"/>
        <v>4.3175476329444877E-4</v>
      </c>
      <c r="AH25" s="370"/>
      <c r="AI25" s="47"/>
      <c r="AJ25" s="121"/>
      <c r="AK25" s="102"/>
      <c r="AL25" s="50">
        <f t="shared" si="18"/>
        <v>4.3175476329444877E-4</v>
      </c>
      <c r="AM25" s="370"/>
      <c r="AN25" s="47"/>
      <c r="AO25" s="121"/>
      <c r="AP25" s="102"/>
      <c r="AQ25" s="50">
        <f t="shared" si="19"/>
        <v>4.3175476329444877E-4</v>
      </c>
      <c r="AR25" s="370"/>
      <c r="AS25" s="47"/>
      <c r="AT25" s="121"/>
      <c r="AU25" s="102"/>
      <c r="AV25" s="50">
        <f t="shared" si="20"/>
        <v>4.3175476329444877E-4</v>
      </c>
      <c r="AW25" s="370"/>
      <c r="AX25" s="47"/>
      <c r="AY25" s="121"/>
      <c r="AZ25" s="102"/>
      <c r="BA25" s="50">
        <f t="shared" si="21"/>
        <v>4.3175476329444877E-4</v>
      </c>
      <c r="BB25" s="370"/>
      <c r="BC25" s="47"/>
      <c r="BD25" s="121"/>
      <c r="BE25" s="102"/>
      <c r="BF25" s="50">
        <f t="shared" si="22"/>
        <v>4.3175476329444877E-4</v>
      </c>
      <c r="BG25" s="370"/>
      <c r="BH25" s="47"/>
      <c r="BI25" s="121"/>
      <c r="BJ25" s="102"/>
      <c r="BK25" s="50">
        <f t="shared" si="23"/>
        <v>4.3175476329444877E-4</v>
      </c>
      <c r="BL25" s="370"/>
      <c r="BM25" s="47"/>
      <c r="BN25" s="121"/>
      <c r="BO25" s="102"/>
      <c r="BP25" s="50">
        <f t="shared" si="24"/>
        <v>4.3175476329444877E-4</v>
      </c>
      <c r="BQ25" s="370"/>
    </row>
    <row r="26" spans="1:69" x14ac:dyDescent="0.15">
      <c r="A26" s="42" t="s">
        <v>455</v>
      </c>
      <c r="B26" s="43">
        <f>_xlfn.IFNA(VLOOKUP($A26,批次辅助!$A$4:$DC$41,MATCH($A$5&amp;B$4,批次辅助!$A$1:$DC$1,0),0),0)</f>
        <v>0</v>
      </c>
      <c r="C26" s="43">
        <f>_xlfn.IFNA(VLOOKUP($A26,批次辅助!$A$4:$DC$41,MATCH($A$5&amp;C$4,批次辅助!$A$1:$DC$1,0),0),0)</f>
        <v>0</v>
      </c>
      <c r="D26" s="43">
        <f>_xlfn.IFNA(VLOOKUP($A26,批次辅助!$A$4:$DC$41,MATCH($A$5&amp;D$4,批次辅助!$A$1:$DC$1,0),0),0)</f>
        <v>0</v>
      </c>
      <c r="E26" s="279"/>
      <c r="F26" s="45"/>
      <c r="G26" s="46"/>
      <c r="H26" s="277">
        <f>C26-F26+G26</f>
        <v>0</v>
      </c>
      <c r="I26" s="370"/>
      <c r="J26" s="279"/>
      <c r="K26" s="128"/>
      <c r="L26" s="102"/>
      <c r="M26" s="50">
        <f t="shared" si="13"/>
        <v>0</v>
      </c>
      <c r="N26" s="370"/>
      <c r="O26" s="279"/>
      <c r="P26" s="128"/>
      <c r="Q26" s="102"/>
      <c r="R26" s="50">
        <f t="shared" si="14"/>
        <v>0</v>
      </c>
      <c r="S26" s="370"/>
      <c r="T26" s="279"/>
      <c r="U26" s="128"/>
      <c r="V26" s="102"/>
      <c r="W26" s="50">
        <f t="shared" si="15"/>
        <v>0</v>
      </c>
      <c r="X26" s="370"/>
      <c r="Y26" s="279"/>
      <c r="Z26" s="128"/>
      <c r="AA26" s="102"/>
      <c r="AB26" s="50">
        <f t="shared" si="16"/>
        <v>0</v>
      </c>
      <c r="AC26" s="370"/>
      <c r="AD26" s="279"/>
      <c r="AE26" s="128"/>
      <c r="AF26" s="102"/>
      <c r="AG26" s="50">
        <f t="shared" si="17"/>
        <v>0</v>
      </c>
      <c r="AH26" s="370"/>
      <c r="AI26" s="279"/>
      <c r="AJ26" s="128"/>
      <c r="AK26" s="102"/>
      <c r="AL26" s="50">
        <f t="shared" si="18"/>
        <v>0</v>
      </c>
      <c r="AM26" s="370"/>
      <c r="AN26" s="279"/>
      <c r="AO26" s="128"/>
      <c r="AP26" s="102"/>
      <c r="AQ26" s="50">
        <f t="shared" si="19"/>
        <v>0</v>
      </c>
      <c r="AR26" s="370"/>
      <c r="AS26" s="279"/>
      <c r="AT26" s="128"/>
      <c r="AU26" s="102"/>
      <c r="AV26" s="50">
        <f t="shared" si="20"/>
        <v>0</v>
      </c>
      <c r="AW26" s="370"/>
      <c r="AX26" s="279"/>
      <c r="AY26" s="128"/>
      <c r="AZ26" s="102"/>
      <c r="BA26" s="50">
        <f t="shared" si="21"/>
        <v>0</v>
      </c>
      <c r="BB26" s="370"/>
      <c r="BC26" s="279"/>
      <c r="BD26" s="128"/>
      <c r="BE26" s="102"/>
      <c r="BF26" s="50">
        <f t="shared" si="22"/>
        <v>0</v>
      </c>
      <c r="BG26" s="370"/>
      <c r="BH26" s="279"/>
      <c r="BI26" s="128"/>
      <c r="BJ26" s="102"/>
      <c r="BK26" s="50">
        <f t="shared" si="23"/>
        <v>0</v>
      </c>
      <c r="BL26" s="370"/>
      <c r="BM26" s="279"/>
      <c r="BN26" s="128"/>
      <c r="BO26" s="102"/>
      <c r="BP26" s="50">
        <f t="shared" si="24"/>
        <v>0</v>
      </c>
      <c r="BQ26" s="370"/>
    </row>
    <row r="27" spans="1:69" x14ac:dyDescent="0.15">
      <c r="A27" s="72" t="s">
        <v>29</v>
      </c>
      <c r="B27" s="61">
        <f>_xlfn.IFNA(VLOOKUP($A27,批次辅助!$A$4:$DC$41,MATCH($A$5&amp;B$4,批次辅助!$A$1:$DC$1,0),0),0)</f>
        <v>0</v>
      </c>
      <c r="C27" s="61">
        <f>_xlfn.IFNA(VLOOKUP($A27,批次辅助!$A$4:$DC$41,MATCH($A$5&amp;C$4,批次辅助!$A$1:$DC$1,0),0),0)</f>
        <v>0</v>
      </c>
      <c r="D27" s="61">
        <f>_xlfn.IFNA(VLOOKUP($A27,批次辅助!$A$4:$DC$41,MATCH($A$5&amp;D$4,批次辅助!$A$1:$DC$1,0),0),0)</f>
        <v>0</v>
      </c>
      <c r="E27" s="73"/>
      <c r="F27" s="135"/>
      <c r="G27" s="143"/>
      <c r="H27" s="62">
        <f t="shared" si="25"/>
        <v>0</v>
      </c>
      <c r="I27" s="62"/>
      <c r="J27" s="73"/>
      <c r="K27" s="135"/>
      <c r="L27" s="143"/>
      <c r="M27" s="62">
        <f t="shared" si="13"/>
        <v>0</v>
      </c>
      <c r="N27" s="62"/>
      <c r="O27" s="73"/>
      <c r="P27" s="135"/>
      <c r="Q27" s="143"/>
      <c r="R27" s="62">
        <f t="shared" si="14"/>
        <v>0</v>
      </c>
      <c r="S27" s="62"/>
      <c r="T27" s="73"/>
      <c r="U27" s="135"/>
      <c r="V27" s="143"/>
      <c r="W27" s="62">
        <f t="shared" si="15"/>
        <v>0</v>
      </c>
      <c r="X27" s="62"/>
      <c r="Y27" s="73"/>
      <c r="Z27" s="135"/>
      <c r="AA27" s="143"/>
      <c r="AB27" s="62">
        <f t="shared" si="16"/>
        <v>0</v>
      </c>
      <c r="AC27" s="62"/>
      <c r="AD27" s="73"/>
      <c r="AE27" s="135"/>
      <c r="AF27" s="143"/>
      <c r="AG27" s="62">
        <f t="shared" si="17"/>
        <v>0</v>
      </c>
      <c r="AH27" s="62"/>
      <c r="AI27" s="73"/>
      <c r="AJ27" s="135"/>
      <c r="AK27" s="143"/>
      <c r="AL27" s="62">
        <f t="shared" si="18"/>
        <v>0</v>
      </c>
      <c r="AM27" s="62"/>
      <c r="AN27" s="73"/>
      <c r="AO27" s="135"/>
      <c r="AP27" s="143"/>
      <c r="AQ27" s="62">
        <f t="shared" si="19"/>
        <v>0</v>
      </c>
      <c r="AR27" s="62"/>
      <c r="AS27" s="73"/>
      <c r="AT27" s="135"/>
      <c r="AU27" s="143"/>
      <c r="AV27" s="62">
        <f t="shared" si="20"/>
        <v>0</v>
      </c>
      <c r="AW27" s="62"/>
      <c r="AX27" s="73"/>
      <c r="AY27" s="135"/>
      <c r="AZ27" s="143"/>
      <c r="BA27" s="62">
        <f t="shared" si="21"/>
        <v>0</v>
      </c>
      <c r="BB27" s="62"/>
      <c r="BC27" s="73"/>
      <c r="BD27" s="135"/>
      <c r="BE27" s="143"/>
      <c r="BF27" s="62">
        <f t="shared" si="22"/>
        <v>0</v>
      </c>
      <c r="BG27" s="62"/>
      <c r="BH27" s="73"/>
      <c r="BI27" s="135"/>
      <c r="BJ27" s="143"/>
      <c r="BK27" s="62">
        <f t="shared" si="23"/>
        <v>0</v>
      </c>
      <c r="BL27" s="62"/>
      <c r="BM27" s="73"/>
      <c r="BN27" s="135"/>
      <c r="BO27" s="143"/>
      <c r="BP27" s="62">
        <f t="shared" si="24"/>
        <v>0</v>
      </c>
      <c r="BQ27" s="62"/>
    </row>
    <row r="28" spans="1:69" x14ac:dyDescent="0.15">
      <c r="A28" s="76" t="s">
        <v>28</v>
      </c>
      <c r="B28" s="76"/>
      <c r="C28" s="76"/>
      <c r="D28" s="76"/>
      <c r="E28" s="77"/>
      <c r="F28" s="78"/>
      <c r="G28" s="79"/>
      <c r="H28" s="62"/>
      <c r="I28" s="62"/>
      <c r="J28" s="77"/>
      <c r="K28" s="136"/>
      <c r="L28" s="144"/>
      <c r="M28" s="62"/>
      <c r="N28" s="62"/>
      <c r="O28" s="77"/>
      <c r="P28" s="136"/>
      <c r="Q28" s="144"/>
      <c r="R28" s="62"/>
      <c r="S28" s="62"/>
      <c r="T28" s="77"/>
      <c r="U28" s="136"/>
      <c r="V28" s="144"/>
      <c r="W28" s="62"/>
      <c r="X28" s="62"/>
      <c r="Y28" s="77"/>
      <c r="Z28" s="136"/>
      <c r="AA28" s="144"/>
      <c r="AB28" s="62"/>
      <c r="AC28" s="62"/>
      <c r="AD28" s="77"/>
      <c r="AE28" s="136"/>
      <c r="AF28" s="144"/>
      <c r="AG28" s="62"/>
      <c r="AH28" s="62"/>
      <c r="AI28" s="77"/>
      <c r="AJ28" s="136"/>
      <c r="AK28" s="144"/>
      <c r="AL28" s="62"/>
      <c r="AM28" s="62"/>
      <c r="AN28" s="77"/>
      <c r="AO28" s="136"/>
      <c r="AP28" s="144"/>
      <c r="AQ28" s="62"/>
      <c r="AR28" s="62"/>
      <c r="AS28" s="77"/>
      <c r="AT28" s="136"/>
      <c r="AU28" s="144"/>
      <c r="AV28" s="62"/>
      <c r="AW28" s="62"/>
      <c r="AX28" s="77"/>
      <c r="AY28" s="136"/>
      <c r="AZ28" s="144"/>
      <c r="BA28" s="62"/>
      <c r="BB28" s="62"/>
      <c r="BC28" s="77"/>
      <c r="BD28" s="136"/>
      <c r="BE28" s="144"/>
      <c r="BF28" s="62"/>
      <c r="BG28" s="62"/>
      <c r="BH28" s="77"/>
      <c r="BI28" s="136"/>
      <c r="BJ28" s="144"/>
      <c r="BK28" s="62"/>
      <c r="BL28" s="62"/>
      <c r="BM28" s="77"/>
      <c r="BN28" s="136"/>
      <c r="BO28" s="144"/>
      <c r="BP28" s="62"/>
      <c r="BQ28" s="62"/>
    </row>
    <row r="29" spans="1:69" x14ac:dyDescent="0.15">
      <c r="A29" s="65" t="s">
        <v>37</v>
      </c>
      <c r="B29" s="66"/>
      <c r="C29" s="66"/>
      <c r="D29" s="66"/>
      <c r="E29" s="66"/>
      <c r="F29" s="67"/>
      <c r="G29" s="68"/>
      <c r="H29" s="66">
        <f>H30*99.96%</f>
        <v>0.99740212839107378</v>
      </c>
      <c r="I29" s="66"/>
      <c r="J29" s="66"/>
      <c r="K29" s="134"/>
      <c r="L29" s="142"/>
      <c r="M29" s="66">
        <f>M30*99.96%</f>
        <v>0.99740212839107378</v>
      </c>
      <c r="N29" s="66"/>
      <c r="O29" s="66"/>
      <c r="P29" s="134"/>
      <c r="Q29" s="142"/>
      <c r="R29" s="66">
        <f>R30*99.96%</f>
        <v>0.99740212839107378</v>
      </c>
      <c r="S29" s="66"/>
      <c r="T29" s="66"/>
      <c r="U29" s="134"/>
      <c r="V29" s="142"/>
      <c r="W29" s="66">
        <f>W30*99.96%</f>
        <v>0.99740212839107378</v>
      </c>
      <c r="X29" s="66"/>
      <c r="Y29" s="66"/>
      <c r="Z29" s="134"/>
      <c r="AA29" s="142"/>
      <c r="AB29" s="66">
        <f>AB30*99.96%</f>
        <v>0.99740212839107378</v>
      </c>
      <c r="AC29" s="66"/>
      <c r="AD29" s="66"/>
      <c r="AE29" s="134"/>
      <c r="AF29" s="142"/>
      <c r="AG29" s="66">
        <f>AG30*99.96%</f>
        <v>0.99740212839107378</v>
      </c>
      <c r="AH29" s="66"/>
      <c r="AI29" s="66"/>
      <c r="AJ29" s="134"/>
      <c r="AK29" s="142"/>
      <c r="AL29" s="66">
        <f>AL30*99.96%</f>
        <v>0.99740212839107378</v>
      </c>
      <c r="AM29" s="66"/>
      <c r="AN29" s="66"/>
      <c r="AO29" s="134"/>
      <c r="AP29" s="142"/>
      <c r="AQ29" s="66">
        <f>AQ30*99.96%</f>
        <v>0.99740212839107378</v>
      </c>
      <c r="AR29" s="66"/>
      <c r="AS29" s="66"/>
      <c r="AT29" s="134"/>
      <c r="AU29" s="142"/>
      <c r="AV29" s="66">
        <f>AV30*99.96%</f>
        <v>0.99740212839107378</v>
      </c>
      <c r="AW29" s="66"/>
      <c r="AX29" s="66"/>
      <c r="AY29" s="134"/>
      <c r="AZ29" s="142"/>
      <c r="BA29" s="66">
        <f>BA30*99.96%</f>
        <v>0.99740212839107378</v>
      </c>
      <c r="BB29" s="66"/>
      <c r="BC29" s="66"/>
      <c r="BD29" s="134"/>
      <c r="BE29" s="142"/>
      <c r="BF29" s="66">
        <f>BF30*99.96%</f>
        <v>0.99740212839107378</v>
      </c>
      <c r="BG29" s="66"/>
      <c r="BH29" s="66"/>
      <c r="BI29" s="134"/>
      <c r="BJ29" s="142"/>
      <c r="BK29" s="66">
        <f>BK30*99.96%</f>
        <v>0.99740212839107378</v>
      </c>
      <c r="BL29" s="66"/>
      <c r="BM29" s="66"/>
      <c r="BN29" s="134"/>
      <c r="BO29" s="142"/>
      <c r="BP29" s="66">
        <f>BP30*99.96%</f>
        <v>0.99740212839107378</v>
      </c>
      <c r="BQ29" s="66"/>
    </row>
    <row r="30" spans="1:69" x14ac:dyDescent="0.35">
      <c r="A30" s="40" t="s">
        <v>458</v>
      </c>
      <c r="B30" s="41">
        <f>_xlfn.IFNA(VLOOKUP($A30,批次辅助!$A$4:$DC$41,MATCH($A$5&amp;B$4,批次辅助!$A$1:$DC$1,0),0),0)</f>
        <v>0.99937566768872177</v>
      </c>
      <c r="C30" s="41">
        <f>_xlfn.IFNA(VLOOKUP($A30,批次辅助!$A$4:$DC$41,MATCH($A$5&amp;C$4,批次辅助!$A$1:$DC$1,0),0),0)</f>
        <v>0.999287288758266</v>
      </c>
      <c r="D30" s="41">
        <f>_xlfn.IFNA(VLOOKUP($A30,批次辅助!$A$4:$DC$41,MATCH($A$5&amp;D$4,批次辅助!$A$1:$DC$1,0),0),0)</f>
        <v>0</v>
      </c>
      <c r="E30" s="66"/>
      <c r="F30" s="67"/>
      <c r="G30" s="68"/>
      <c r="H30" s="66">
        <f>1-SUM(H31:H35)</f>
        <v>0.99780124889063015</v>
      </c>
      <c r="I30" s="66"/>
      <c r="J30" s="66"/>
      <c r="K30" s="134"/>
      <c r="L30" s="142"/>
      <c r="M30" s="66">
        <f>1-SUM(M31:M35)</f>
        <v>0.99780124889063015</v>
      </c>
      <c r="N30" s="66"/>
      <c r="O30" s="66"/>
      <c r="P30" s="134"/>
      <c r="Q30" s="142"/>
      <c r="R30" s="66">
        <f>1-SUM(R31:R35)</f>
        <v>0.99780124889063015</v>
      </c>
      <c r="S30" s="66"/>
      <c r="T30" s="66"/>
      <c r="U30" s="134"/>
      <c r="V30" s="142"/>
      <c r="W30" s="66">
        <f>1-SUM(W31:W35)</f>
        <v>0.99780124889063015</v>
      </c>
      <c r="X30" s="66"/>
      <c r="Y30" s="66"/>
      <c r="Z30" s="134"/>
      <c r="AA30" s="142"/>
      <c r="AB30" s="66">
        <f>1-SUM(AB31:AB35)</f>
        <v>0.99780124889063015</v>
      </c>
      <c r="AC30" s="66"/>
      <c r="AD30" s="66"/>
      <c r="AE30" s="134"/>
      <c r="AF30" s="142"/>
      <c r="AG30" s="66">
        <f>1-SUM(AG31:AG35)</f>
        <v>0.99780124889063015</v>
      </c>
      <c r="AH30" s="66"/>
      <c r="AI30" s="66"/>
      <c r="AJ30" s="134"/>
      <c r="AK30" s="142"/>
      <c r="AL30" s="66">
        <f>1-SUM(AL31:AL35)</f>
        <v>0.99780124889063015</v>
      </c>
      <c r="AM30" s="66"/>
      <c r="AN30" s="66"/>
      <c r="AO30" s="134"/>
      <c r="AP30" s="142"/>
      <c r="AQ30" s="66">
        <f>1-SUM(AQ31:AQ35)</f>
        <v>0.99780124889063015</v>
      </c>
      <c r="AR30" s="66"/>
      <c r="AS30" s="66"/>
      <c r="AT30" s="134"/>
      <c r="AU30" s="142"/>
      <c r="AV30" s="66">
        <f>1-SUM(AV31:AV35)</f>
        <v>0.99780124889063015</v>
      </c>
      <c r="AW30" s="66"/>
      <c r="AX30" s="66"/>
      <c r="AY30" s="134"/>
      <c r="AZ30" s="142"/>
      <c r="BA30" s="66">
        <f>1-SUM(BA31:BA35)</f>
        <v>0.99780124889063015</v>
      </c>
      <c r="BB30" s="66"/>
      <c r="BC30" s="66"/>
      <c r="BD30" s="134"/>
      <c r="BE30" s="142"/>
      <c r="BF30" s="66">
        <f>1-SUM(BF31:BF35)</f>
        <v>0.99780124889063015</v>
      </c>
      <c r="BG30" s="66"/>
      <c r="BH30" s="66"/>
      <c r="BI30" s="134"/>
      <c r="BJ30" s="142"/>
      <c r="BK30" s="66">
        <f>1-SUM(BK31:BK35)</f>
        <v>0.99780124889063015</v>
      </c>
      <c r="BL30" s="66"/>
      <c r="BM30" s="66"/>
      <c r="BN30" s="134"/>
      <c r="BO30" s="142"/>
      <c r="BP30" s="66">
        <f>1-SUM(BP31:BP35)</f>
        <v>0.99780124889063015</v>
      </c>
      <c r="BQ30" s="66"/>
    </row>
    <row r="31" spans="1:69" x14ac:dyDescent="0.15">
      <c r="A31" s="42" t="s">
        <v>52</v>
      </c>
      <c r="B31" s="43">
        <f>_xlfn.IFNA(VLOOKUP($A31,批次辅助!$A$4:$DC$41,MATCH($A$5&amp;B$4,批次辅助!$A$1:$DC$1,0),0),0)</f>
        <v>0</v>
      </c>
      <c r="C31" s="43">
        <f>_xlfn.IFNA(VLOOKUP($A31,批次辅助!$A$4:$DC$41,MATCH($A$5&amp;C$4,批次辅助!$A$1:$DC$1,0),0),0)</f>
        <v>0</v>
      </c>
      <c r="D31" s="43">
        <f>_xlfn.IFNA(VLOOKUP($A31,批次辅助!$A$4:$DC$41,MATCH($A$5&amp;D$4,批次辅助!$A$1:$DC$1,0),0),0)</f>
        <v>0</v>
      </c>
      <c r="E31" s="277"/>
      <c r="F31" s="69"/>
      <c r="G31" s="70"/>
      <c r="H31" s="277">
        <f>C31-F31+G31</f>
        <v>0</v>
      </c>
      <c r="I31" s="370"/>
      <c r="J31" s="277"/>
      <c r="K31" s="132"/>
      <c r="L31" s="105"/>
      <c r="M31" s="277">
        <f>H31-K31+L31</f>
        <v>0</v>
      </c>
      <c r="N31" s="370"/>
      <c r="O31" s="277"/>
      <c r="P31" s="132"/>
      <c r="Q31" s="105"/>
      <c r="R31" s="277">
        <f>M31-P31+Q31</f>
        <v>0</v>
      </c>
      <c r="S31" s="370"/>
      <c r="T31" s="277"/>
      <c r="U31" s="132"/>
      <c r="V31" s="105"/>
      <c r="W31" s="277">
        <f>R31-U31+V31</f>
        <v>0</v>
      </c>
      <c r="X31" s="370"/>
      <c r="Y31" s="277" t="s">
        <v>9</v>
      </c>
      <c r="Z31" s="132"/>
      <c r="AA31" s="105"/>
      <c r="AB31" s="277">
        <f>W31-Z31+AA31</f>
        <v>0</v>
      </c>
      <c r="AC31" s="370"/>
      <c r="AD31" s="277" t="s">
        <v>9</v>
      </c>
      <c r="AE31" s="132"/>
      <c r="AF31" s="105"/>
      <c r="AG31" s="277">
        <f>AB31-AE31+AF31</f>
        <v>0</v>
      </c>
      <c r="AH31" s="370"/>
      <c r="AI31" s="277" t="s">
        <v>9</v>
      </c>
      <c r="AJ31" s="132"/>
      <c r="AK31" s="105"/>
      <c r="AL31" s="277">
        <f>AG31-AJ31+AK31</f>
        <v>0</v>
      </c>
      <c r="AM31" s="370"/>
      <c r="AN31" s="277" t="s">
        <v>9</v>
      </c>
      <c r="AO31" s="132"/>
      <c r="AP31" s="105"/>
      <c r="AQ31" s="277">
        <f>AL31-AO31+AP31</f>
        <v>0</v>
      </c>
      <c r="AR31" s="370"/>
      <c r="AS31" s="277" t="s">
        <v>9</v>
      </c>
      <c r="AT31" s="132"/>
      <c r="AU31" s="105"/>
      <c r="AV31" s="277">
        <f>AQ31-AT31+AU31</f>
        <v>0</v>
      </c>
      <c r="AW31" s="370"/>
      <c r="AX31" s="277" t="s">
        <v>9</v>
      </c>
      <c r="AY31" s="132"/>
      <c r="AZ31" s="105"/>
      <c r="BA31" s="277">
        <f>AV31-AY31+AZ31</f>
        <v>0</v>
      </c>
      <c r="BB31" s="370"/>
      <c r="BC31" s="277" t="s">
        <v>9</v>
      </c>
      <c r="BD31" s="132"/>
      <c r="BE31" s="105"/>
      <c r="BF31" s="277">
        <f>BA31-BD31+BE31</f>
        <v>0</v>
      </c>
      <c r="BG31" s="370"/>
      <c r="BH31" s="277" t="s">
        <v>9</v>
      </c>
      <c r="BI31" s="132"/>
      <c r="BJ31" s="105"/>
      <c r="BK31" s="277">
        <f>BF31-BI31+BJ31</f>
        <v>0</v>
      </c>
      <c r="BL31" s="370"/>
      <c r="BM31" s="277" t="s">
        <v>9</v>
      </c>
      <c r="BN31" s="132"/>
      <c r="BO31" s="105"/>
      <c r="BP31" s="277">
        <f>BK31-BN31+BO31</f>
        <v>0</v>
      </c>
      <c r="BQ31" s="370"/>
    </row>
    <row r="32" spans="1:69" x14ac:dyDescent="0.15">
      <c r="A32" s="42" t="s">
        <v>545</v>
      </c>
      <c r="B32" s="43">
        <f>_xlfn.IFNA(VLOOKUP($A32,批次辅助!$A$4:$DC$41,MATCH($A$5&amp;B$4,批次辅助!$A$1:$DC$1,0),0),0)</f>
        <v>6.1414283207580282E-4</v>
      </c>
      <c r="C32" s="43">
        <f>_xlfn.IFNA(VLOOKUP($A32,批次辅助!$A$4:$DC$41,MATCH($A$5&amp;C$4,批次辅助!$A$1:$DC$1,0),0),0)</f>
        <v>4.7173205619208288E-4</v>
      </c>
      <c r="D32" s="43">
        <f>_xlfn.IFNA(VLOOKUP($A32,批次辅助!$A$4:$DC$41,MATCH($A$5&amp;D$4,批次辅助!$A$1:$DC$1,0),0),0)</f>
        <v>0</v>
      </c>
      <c r="E32" s="277"/>
      <c r="F32" s="132"/>
      <c r="G32" s="105"/>
      <c r="H32" s="277">
        <f t="shared" ref="H32:H36" si="26">C32-F32+G32</f>
        <v>4.7173205619208288E-4</v>
      </c>
      <c r="I32" s="370"/>
      <c r="J32" s="277"/>
      <c r="K32" s="132"/>
      <c r="L32" s="105"/>
      <c r="M32" s="277">
        <f t="shared" ref="M32:M36" si="27">H32-K32+L32</f>
        <v>4.7173205619208288E-4</v>
      </c>
      <c r="N32" s="370"/>
      <c r="O32" s="277"/>
      <c r="P32" s="132"/>
      <c r="Q32" s="105"/>
      <c r="R32" s="277">
        <f t="shared" ref="R32:R36" si="28">M32-P32+Q32</f>
        <v>4.7173205619208288E-4</v>
      </c>
      <c r="S32" s="370"/>
      <c r="T32" s="277"/>
      <c r="U32" s="132"/>
      <c r="V32" s="105"/>
      <c r="W32" s="277">
        <f t="shared" ref="W32:W36" si="29">R32-U32+V32</f>
        <v>4.7173205619208288E-4</v>
      </c>
      <c r="X32" s="370"/>
      <c r="Y32" s="277"/>
      <c r="Z32" s="132"/>
      <c r="AA32" s="105"/>
      <c r="AB32" s="277">
        <f t="shared" ref="AB32:AB36" si="30">W32-Z32+AA32</f>
        <v>4.7173205619208288E-4</v>
      </c>
      <c r="AC32" s="370"/>
      <c r="AD32" s="277"/>
      <c r="AE32" s="132"/>
      <c r="AF32" s="105"/>
      <c r="AG32" s="277">
        <f t="shared" ref="AG32:AG36" si="31">AB32-AE32+AF32</f>
        <v>4.7173205619208288E-4</v>
      </c>
      <c r="AH32" s="370"/>
      <c r="AI32" s="277"/>
      <c r="AJ32" s="132"/>
      <c r="AK32" s="105"/>
      <c r="AL32" s="277">
        <f t="shared" ref="AL32:AL36" si="32">AG32-AJ32+AK32</f>
        <v>4.7173205619208288E-4</v>
      </c>
      <c r="AM32" s="370"/>
      <c r="AN32" s="277"/>
      <c r="AO32" s="132"/>
      <c r="AP32" s="105"/>
      <c r="AQ32" s="277">
        <f t="shared" ref="AQ32:AQ36" si="33">AL32-AO32+AP32</f>
        <v>4.7173205619208288E-4</v>
      </c>
      <c r="AR32" s="370"/>
      <c r="AS32" s="277"/>
      <c r="AT32" s="132"/>
      <c r="AU32" s="105"/>
      <c r="AV32" s="277">
        <f t="shared" ref="AV32:AV36" si="34">AQ32-AT32+AU32</f>
        <v>4.7173205619208288E-4</v>
      </c>
      <c r="AW32" s="370"/>
      <c r="AX32" s="277"/>
      <c r="AY32" s="132"/>
      <c r="AZ32" s="105"/>
      <c r="BA32" s="277">
        <f t="shared" ref="BA32:BA36" si="35">AV32-AY32+AZ32</f>
        <v>4.7173205619208288E-4</v>
      </c>
      <c r="BB32" s="370"/>
      <c r="BC32" s="277"/>
      <c r="BD32" s="132"/>
      <c r="BE32" s="105"/>
      <c r="BF32" s="277">
        <f t="shared" ref="BF32:BF36" si="36">BA32-BD32+BE32</f>
        <v>4.7173205619208288E-4</v>
      </c>
      <c r="BG32" s="370"/>
      <c r="BH32" s="277"/>
      <c r="BI32" s="132"/>
      <c r="BJ32" s="105"/>
      <c r="BK32" s="277">
        <f t="shared" ref="BK32:BK36" si="37">BF32-BI32+BJ32</f>
        <v>4.7173205619208288E-4</v>
      </c>
      <c r="BL32" s="370"/>
      <c r="BM32" s="277"/>
      <c r="BN32" s="132"/>
      <c r="BO32" s="105"/>
      <c r="BP32" s="277">
        <f t="shared" ref="BP32:BP36" si="38">BK32-BN32+BO32</f>
        <v>4.7173205619208288E-4</v>
      </c>
      <c r="BQ32" s="370"/>
    </row>
    <row r="33" spans="1:69" x14ac:dyDescent="0.15">
      <c r="A33" s="42" t="s">
        <v>544</v>
      </c>
      <c r="B33" s="43">
        <f>_xlfn.IFNA(VLOOKUP($A33,批次辅助!$A$4:$DC$41,MATCH($A$5&amp;B$4,批次辅助!$A$1:$DC$1,0),0),0)</f>
        <v>4.3867345148271629E-5</v>
      </c>
      <c r="C33" s="43">
        <f>_xlfn.IFNA(VLOOKUP($A33,批次辅助!$A$4:$DC$41,MATCH($A$5&amp;C$4,批次辅助!$A$1:$DC$1,0),0),0)</f>
        <v>1.7030326774392145E-3</v>
      </c>
      <c r="D33" s="43">
        <f>_xlfn.IFNA(VLOOKUP($A33,批次辅助!$A$4:$DC$41,MATCH($A$5&amp;D$4,批次辅助!$A$1:$DC$1,0),0),0)</f>
        <v>0</v>
      </c>
      <c r="E33" s="277"/>
      <c r="F33" s="132"/>
      <c r="G33" s="105"/>
      <c r="H33" s="277">
        <f t="shared" si="26"/>
        <v>1.7030326774392145E-3</v>
      </c>
      <c r="I33" s="370"/>
      <c r="J33" s="277"/>
      <c r="K33" s="132"/>
      <c r="L33" s="105"/>
      <c r="M33" s="277">
        <f t="shared" si="27"/>
        <v>1.7030326774392145E-3</v>
      </c>
      <c r="N33" s="370"/>
      <c r="O33" s="277"/>
      <c r="P33" s="132"/>
      <c r="Q33" s="105"/>
      <c r="R33" s="277">
        <f t="shared" si="28"/>
        <v>1.7030326774392145E-3</v>
      </c>
      <c r="S33" s="370"/>
      <c r="T33" s="277"/>
      <c r="U33" s="132"/>
      <c r="V33" s="105"/>
      <c r="W33" s="277">
        <f t="shared" si="29"/>
        <v>1.7030326774392145E-3</v>
      </c>
      <c r="X33" s="370"/>
      <c r="Y33" s="277"/>
      <c r="Z33" s="132"/>
      <c r="AA33" s="105"/>
      <c r="AB33" s="277">
        <f t="shared" si="30"/>
        <v>1.7030326774392145E-3</v>
      </c>
      <c r="AC33" s="370"/>
      <c r="AD33" s="277"/>
      <c r="AE33" s="132"/>
      <c r="AF33" s="105"/>
      <c r="AG33" s="277">
        <f t="shared" si="31"/>
        <v>1.7030326774392145E-3</v>
      </c>
      <c r="AH33" s="370"/>
      <c r="AI33" s="277"/>
      <c r="AJ33" s="132"/>
      <c r="AK33" s="105"/>
      <c r="AL33" s="277">
        <f t="shared" si="32"/>
        <v>1.7030326774392145E-3</v>
      </c>
      <c r="AM33" s="370"/>
      <c r="AN33" s="277"/>
      <c r="AO33" s="132"/>
      <c r="AP33" s="105"/>
      <c r="AQ33" s="277">
        <f t="shared" si="33"/>
        <v>1.7030326774392145E-3</v>
      </c>
      <c r="AR33" s="370"/>
      <c r="AS33" s="277"/>
      <c r="AT33" s="132"/>
      <c r="AU33" s="105"/>
      <c r="AV33" s="277">
        <f t="shared" si="34"/>
        <v>1.7030326774392145E-3</v>
      </c>
      <c r="AW33" s="370"/>
      <c r="AX33" s="277"/>
      <c r="AY33" s="132"/>
      <c r="AZ33" s="105"/>
      <c r="BA33" s="277">
        <f t="shared" si="35"/>
        <v>1.7030326774392145E-3</v>
      </c>
      <c r="BB33" s="370"/>
      <c r="BC33" s="277"/>
      <c r="BD33" s="132"/>
      <c r="BE33" s="105"/>
      <c r="BF33" s="277">
        <f t="shared" si="36"/>
        <v>1.7030326774392145E-3</v>
      </c>
      <c r="BG33" s="370"/>
      <c r="BH33" s="277"/>
      <c r="BI33" s="132"/>
      <c r="BJ33" s="105"/>
      <c r="BK33" s="277">
        <f t="shared" si="37"/>
        <v>1.7030326774392145E-3</v>
      </c>
      <c r="BL33" s="370"/>
      <c r="BM33" s="277"/>
      <c r="BN33" s="132"/>
      <c r="BO33" s="105"/>
      <c r="BP33" s="277">
        <f t="shared" si="38"/>
        <v>1.7030326774392145E-3</v>
      </c>
      <c r="BQ33" s="370"/>
    </row>
    <row r="34" spans="1:69" x14ac:dyDescent="0.15">
      <c r="A34" s="42" t="s">
        <v>53</v>
      </c>
      <c r="B34" s="43">
        <f>_xlfn.IFNA(VLOOKUP($A34,批次辅助!$A$4:$DC$41,MATCH($A$5&amp;B$4,批次辅助!$A$1:$DC$1,0),0),0)</f>
        <v>0</v>
      </c>
      <c r="C34" s="43">
        <f>_xlfn.IFNA(VLOOKUP($A34,批次辅助!$A$4:$DC$41,MATCH($A$5&amp;C$4,批次辅助!$A$1:$DC$1,0),0),0)</f>
        <v>2.3986375738580485E-5</v>
      </c>
      <c r="D34" s="43">
        <f>_xlfn.IFNA(VLOOKUP($A34,批次辅助!$A$4:$DC$41,MATCH($A$5&amp;D$4,批次辅助!$A$1:$DC$1,0),0),0)</f>
        <v>0</v>
      </c>
      <c r="E34" s="47"/>
      <c r="F34" s="128"/>
      <c r="G34" s="102"/>
      <c r="H34" s="277">
        <f t="shared" si="26"/>
        <v>2.3986375738580485E-5</v>
      </c>
      <c r="I34" s="370"/>
      <c r="J34" s="47"/>
      <c r="K34" s="128"/>
      <c r="L34" s="102"/>
      <c r="M34" s="50">
        <f t="shared" si="27"/>
        <v>2.3986375738580485E-5</v>
      </c>
      <c r="N34" s="370"/>
      <c r="O34" s="47"/>
      <c r="P34" s="128"/>
      <c r="Q34" s="102"/>
      <c r="R34" s="50">
        <f t="shared" si="28"/>
        <v>2.3986375738580485E-5</v>
      </c>
      <c r="S34" s="370"/>
      <c r="T34" s="47"/>
      <c r="U34" s="128"/>
      <c r="V34" s="102"/>
      <c r="W34" s="50">
        <f t="shared" si="29"/>
        <v>2.3986375738580485E-5</v>
      </c>
      <c r="X34" s="370"/>
      <c r="Y34" s="47" t="s">
        <v>9</v>
      </c>
      <c r="Z34" s="128"/>
      <c r="AA34" s="102"/>
      <c r="AB34" s="50">
        <f t="shared" si="30"/>
        <v>2.3986375738580485E-5</v>
      </c>
      <c r="AC34" s="370"/>
      <c r="AD34" s="47" t="s">
        <v>9</v>
      </c>
      <c r="AE34" s="128"/>
      <c r="AF34" s="102"/>
      <c r="AG34" s="50">
        <f t="shared" si="31"/>
        <v>2.3986375738580485E-5</v>
      </c>
      <c r="AH34" s="370"/>
      <c r="AI34" s="47" t="s">
        <v>9</v>
      </c>
      <c r="AJ34" s="128"/>
      <c r="AK34" s="102"/>
      <c r="AL34" s="50">
        <f t="shared" si="32"/>
        <v>2.3986375738580485E-5</v>
      </c>
      <c r="AM34" s="370"/>
      <c r="AN34" s="47" t="s">
        <v>9</v>
      </c>
      <c r="AO34" s="128"/>
      <c r="AP34" s="102"/>
      <c r="AQ34" s="50">
        <f t="shared" si="33"/>
        <v>2.3986375738580485E-5</v>
      </c>
      <c r="AR34" s="370"/>
      <c r="AS34" s="47" t="s">
        <v>9</v>
      </c>
      <c r="AT34" s="128"/>
      <c r="AU34" s="102"/>
      <c r="AV34" s="50">
        <f t="shared" si="34"/>
        <v>2.3986375738580485E-5</v>
      </c>
      <c r="AW34" s="370"/>
      <c r="AX34" s="47" t="s">
        <v>9</v>
      </c>
      <c r="AY34" s="128"/>
      <c r="AZ34" s="102"/>
      <c r="BA34" s="50">
        <f t="shared" si="35"/>
        <v>2.3986375738580485E-5</v>
      </c>
      <c r="BB34" s="370"/>
      <c r="BC34" s="47" t="s">
        <v>9</v>
      </c>
      <c r="BD34" s="128"/>
      <c r="BE34" s="102"/>
      <c r="BF34" s="50">
        <f t="shared" si="36"/>
        <v>2.3986375738580485E-5</v>
      </c>
      <c r="BG34" s="370"/>
      <c r="BH34" s="47" t="s">
        <v>9</v>
      </c>
      <c r="BI34" s="128"/>
      <c r="BJ34" s="102"/>
      <c r="BK34" s="50">
        <f t="shared" si="37"/>
        <v>2.3986375738580485E-5</v>
      </c>
      <c r="BL34" s="370"/>
      <c r="BM34" s="47" t="s">
        <v>9</v>
      </c>
      <c r="BN34" s="128"/>
      <c r="BO34" s="102"/>
      <c r="BP34" s="50">
        <f t="shared" si="38"/>
        <v>2.3986375738580485E-5</v>
      </c>
      <c r="BQ34" s="370"/>
    </row>
    <row r="35" spans="1:69" x14ac:dyDescent="0.15">
      <c r="A35" s="42" t="s">
        <v>54</v>
      </c>
      <c r="B35" s="43">
        <f>_xlfn.IFNA(VLOOKUP($A35,批次辅助!$A$4:$DC$41,MATCH($A$5&amp;B$4,批次辅助!$A$1:$DC$1,0),0),0)</f>
        <v>4.3867345148271629E-5</v>
      </c>
      <c r="C35" s="43">
        <f>_xlfn.IFNA(VLOOKUP($A35,批次辅助!$A$4:$DC$41,MATCH($A$5&amp;C$4,批次辅助!$A$1:$DC$1,0),0),0)</f>
        <v>0</v>
      </c>
      <c r="D35" s="43">
        <f>_xlfn.IFNA(VLOOKUP($A35,批次辅助!$A$4:$DC$41,MATCH($A$5&amp;D$4,批次辅助!$A$1:$DC$1,0),0),0)</f>
        <v>0</v>
      </c>
      <c r="E35" s="47"/>
      <c r="F35" s="45"/>
      <c r="G35" s="46"/>
      <c r="H35" s="277">
        <f t="shared" si="26"/>
        <v>0</v>
      </c>
      <c r="I35" s="370"/>
      <c r="J35" s="47"/>
      <c r="K35" s="128"/>
      <c r="L35" s="102"/>
      <c r="M35" s="50">
        <f t="shared" si="27"/>
        <v>0</v>
      </c>
      <c r="N35" s="370"/>
      <c r="O35" s="47"/>
      <c r="P35" s="128"/>
      <c r="Q35" s="102"/>
      <c r="R35" s="50">
        <f t="shared" si="28"/>
        <v>0</v>
      </c>
      <c r="S35" s="370"/>
      <c r="T35" s="47"/>
      <c r="U35" s="128"/>
      <c r="V35" s="102"/>
      <c r="W35" s="50">
        <f t="shared" si="29"/>
        <v>0</v>
      </c>
      <c r="X35" s="370"/>
      <c r="Y35" s="47" t="s">
        <v>9</v>
      </c>
      <c r="Z35" s="128"/>
      <c r="AA35" s="102"/>
      <c r="AB35" s="50">
        <f t="shared" si="30"/>
        <v>0</v>
      </c>
      <c r="AC35" s="370"/>
      <c r="AD35" s="47" t="s">
        <v>9</v>
      </c>
      <c r="AE35" s="128"/>
      <c r="AF35" s="102"/>
      <c r="AG35" s="50">
        <f t="shared" si="31"/>
        <v>0</v>
      </c>
      <c r="AH35" s="370"/>
      <c r="AI35" s="47" t="s">
        <v>9</v>
      </c>
      <c r="AJ35" s="128"/>
      <c r="AK35" s="102"/>
      <c r="AL35" s="50">
        <f t="shared" si="32"/>
        <v>0</v>
      </c>
      <c r="AM35" s="370"/>
      <c r="AN35" s="47" t="s">
        <v>9</v>
      </c>
      <c r="AO35" s="128"/>
      <c r="AP35" s="102"/>
      <c r="AQ35" s="50">
        <f t="shared" si="33"/>
        <v>0</v>
      </c>
      <c r="AR35" s="370"/>
      <c r="AS35" s="47" t="s">
        <v>9</v>
      </c>
      <c r="AT35" s="128"/>
      <c r="AU35" s="102"/>
      <c r="AV35" s="50">
        <f t="shared" si="34"/>
        <v>0</v>
      </c>
      <c r="AW35" s="370"/>
      <c r="AX35" s="47" t="s">
        <v>9</v>
      </c>
      <c r="AY35" s="128"/>
      <c r="AZ35" s="102"/>
      <c r="BA35" s="50">
        <f t="shared" si="35"/>
        <v>0</v>
      </c>
      <c r="BB35" s="370"/>
      <c r="BC35" s="47" t="s">
        <v>9</v>
      </c>
      <c r="BD35" s="128"/>
      <c r="BE35" s="102"/>
      <c r="BF35" s="50">
        <f t="shared" si="36"/>
        <v>0</v>
      </c>
      <c r="BG35" s="370"/>
      <c r="BH35" s="47" t="s">
        <v>9</v>
      </c>
      <c r="BI35" s="128"/>
      <c r="BJ35" s="102"/>
      <c r="BK35" s="50">
        <f t="shared" si="37"/>
        <v>0</v>
      </c>
      <c r="BL35" s="370"/>
      <c r="BM35" s="47" t="s">
        <v>9</v>
      </c>
      <c r="BN35" s="128"/>
      <c r="BO35" s="102"/>
      <c r="BP35" s="50">
        <f t="shared" si="38"/>
        <v>0</v>
      </c>
      <c r="BQ35" s="370"/>
    </row>
    <row r="36" spans="1:69" x14ac:dyDescent="0.15">
      <c r="A36" s="72" t="s">
        <v>38</v>
      </c>
      <c r="B36" s="61">
        <f>_xlfn.IFNA(VLOOKUP($A36,批次辅助!$A$4:$DC$41,MATCH($A$5&amp;B$4,批次辅助!$A$1:$DC$1,0),0),0)</f>
        <v>0</v>
      </c>
      <c r="C36" s="61">
        <f>_xlfn.IFNA(VLOOKUP($A36,批次辅助!$A$4:$DC$41,MATCH($A$5&amp;C$4,批次辅助!$A$1:$DC$1,0),0),0)</f>
        <v>0</v>
      </c>
      <c r="D36" s="61">
        <f>_xlfn.IFNA(VLOOKUP($A36,批次辅助!$A$4:$DC$41,MATCH($A$5&amp;D$4,批次辅助!$A$1:$DC$1,0),0),0)</f>
        <v>0</v>
      </c>
      <c r="E36" s="75"/>
      <c r="F36" s="74"/>
      <c r="G36" s="75"/>
      <c r="H36" s="62">
        <f t="shared" si="26"/>
        <v>0</v>
      </c>
      <c r="I36" s="62"/>
      <c r="J36" s="75"/>
      <c r="K36" s="74"/>
      <c r="L36" s="75"/>
      <c r="M36" s="62">
        <f t="shared" si="27"/>
        <v>0</v>
      </c>
      <c r="N36" s="62"/>
      <c r="O36" s="73"/>
      <c r="P36" s="135"/>
      <c r="Q36" s="143"/>
      <c r="R36" s="62">
        <f t="shared" si="28"/>
        <v>0</v>
      </c>
      <c r="S36" s="62"/>
      <c r="T36" s="73"/>
      <c r="U36" s="135"/>
      <c r="V36" s="143"/>
      <c r="W36" s="62">
        <f t="shared" si="29"/>
        <v>0</v>
      </c>
      <c r="X36" s="62"/>
      <c r="Y36" s="73"/>
      <c r="Z36" s="135"/>
      <c r="AA36" s="143"/>
      <c r="AB36" s="62">
        <f t="shared" si="30"/>
        <v>0</v>
      </c>
      <c r="AC36" s="62"/>
      <c r="AD36" s="73"/>
      <c r="AE36" s="135"/>
      <c r="AF36" s="143"/>
      <c r="AG36" s="62">
        <f t="shared" si="31"/>
        <v>0</v>
      </c>
      <c r="AH36" s="62"/>
      <c r="AI36" s="73"/>
      <c r="AJ36" s="135"/>
      <c r="AK36" s="143"/>
      <c r="AL36" s="62">
        <f t="shared" si="32"/>
        <v>0</v>
      </c>
      <c r="AM36" s="62"/>
      <c r="AN36" s="73"/>
      <c r="AO36" s="135"/>
      <c r="AP36" s="143"/>
      <c r="AQ36" s="62">
        <f t="shared" si="33"/>
        <v>0</v>
      </c>
      <c r="AR36" s="62"/>
      <c r="AS36" s="73"/>
      <c r="AT36" s="135"/>
      <c r="AU36" s="143"/>
      <c r="AV36" s="62">
        <f t="shared" si="34"/>
        <v>0</v>
      </c>
      <c r="AW36" s="62"/>
      <c r="AX36" s="73"/>
      <c r="AY36" s="135"/>
      <c r="AZ36" s="143"/>
      <c r="BA36" s="62">
        <f t="shared" si="35"/>
        <v>0</v>
      </c>
      <c r="BB36" s="62"/>
      <c r="BC36" s="73"/>
      <c r="BD36" s="135"/>
      <c r="BE36" s="143"/>
      <c r="BF36" s="62">
        <f t="shared" si="36"/>
        <v>0</v>
      </c>
      <c r="BG36" s="62"/>
      <c r="BH36" s="73"/>
      <c r="BI36" s="135"/>
      <c r="BJ36" s="143"/>
      <c r="BK36" s="62">
        <f t="shared" si="37"/>
        <v>0</v>
      </c>
      <c r="BL36" s="62"/>
      <c r="BM36" s="73"/>
      <c r="BN36" s="135"/>
      <c r="BO36" s="143"/>
      <c r="BP36" s="62">
        <f t="shared" si="38"/>
        <v>0</v>
      </c>
      <c r="BQ36" s="62"/>
    </row>
    <row r="37" spans="1:69" x14ac:dyDescent="0.15">
      <c r="A37" s="76" t="s">
        <v>28</v>
      </c>
      <c r="B37" s="76"/>
      <c r="C37" s="76"/>
      <c r="D37" s="76"/>
      <c r="E37" s="77"/>
      <c r="F37" s="78"/>
      <c r="G37" s="79"/>
      <c r="H37" s="62"/>
      <c r="I37" s="62"/>
      <c r="J37" s="77"/>
      <c r="K37" s="136"/>
      <c r="L37" s="144"/>
      <c r="M37" s="62"/>
      <c r="N37" s="62"/>
      <c r="O37" s="77"/>
      <c r="P37" s="136"/>
      <c r="Q37" s="144"/>
      <c r="R37" s="62"/>
      <c r="S37" s="62"/>
      <c r="T37" s="77"/>
      <c r="U37" s="136"/>
      <c r="V37" s="144"/>
      <c r="W37" s="62"/>
      <c r="X37" s="62"/>
      <c r="Y37" s="77"/>
      <c r="Z37" s="136"/>
      <c r="AA37" s="144"/>
      <c r="AB37" s="62"/>
      <c r="AC37" s="62"/>
      <c r="AD37" s="77"/>
      <c r="AE37" s="136"/>
      <c r="AF37" s="144"/>
      <c r="AG37" s="62"/>
      <c r="AH37" s="62"/>
      <c r="AI37" s="77"/>
      <c r="AJ37" s="136"/>
      <c r="AK37" s="144"/>
      <c r="AL37" s="62"/>
      <c r="AM37" s="62"/>
      <c r="AN37" s="77"/>
      <c r="AO37" s="136"/>
      <c r="AP37" s="144"/>
      <c r="AQ37" s="62"/>
      <c r="AR37" s="62"/>
      <c r="AS37" s="77"/>
      <c r="AT37" s="136"/>
      <c r="AU37" s="144"/>
      <c r="AV37" s="62"/>
      <c r="AW37" s="62"/>
      <c r="AX37" s="77"/>
      <c r="AY37" s="136"/>
      <c r="AZ37" s="144"/>
      <c r="BA37" s="62"/>
      <c r="BB37" s="62"/>
      <c r="BC37" s="77"/>
      <c r="BD37" s="136"/>
      <c r="BE37" s="144"/>
      <c r="BF37" s="62"/>
      <c r="BG37" s="62"/>
      <c r="BH37" s="77"/>
      <c r="BI37" s="136"/>
      <c r="BJ37" s="144"/>
      <c r="BK37" s="62"/>
      <c r="BL37" s="62"/>
      <c r="BM37" s="77"/>
      <c r="BN37" s="136"/>
      <c r="BO37" s="144"/>
      <c r="BP37" s="62"/>
      <c r="BQ37" s="62"/>
    </row>
    <row r="38" spans="1:69" x14ac:dyDescent="0.15">
      <c r="A38" s="65" t="s">
        <v>36</v>
      </c>
      <c r="B38" s="66"/>
      <c r="C38" s="66"/>
      <c r="D38" s="66"/>
      <c r="E38" s="66"/>
      <c r="F38" s="67"/>
      <c r="G38" s="68"/>
      <c r="H38" s="66">
        <f>H39</f>
        <v>0.99947229973375118</v>
      </c>
      <c r="I38" s="66"/>
      <c r="J38" s="66"/>
      <c r="K38" s="134"/>
      <c r="L38" s="142"/>
      <c r="M38" s="66">
        <f>M39</f>
        <v>0.99947229973375118</v>
      </c>
      <c r="N38" s="66"/>
      <c r="O38" s="66"/>
      <c r="P38" s="134"/>
      <c r="Q38" s="142"/>
      <c r="R38" s="66">
        <f>R39</f>
        <v>0.99947229973375118</v>
      </c>
      <c r="S38" s="66"/>
      <c r="T38" s="66"/>
      <c r="U38" s="134"/>
      <c r="V38" s="142"/>
      <c r="W38" s="66">
        <f>W39</f>
        <v>0.99947229973375118</v>
      </c>
      <c r="X38" s="66"/>
      <c r="Y38" s="66"/>
      <c r="Z38" s="134"/>
      <c r="AA38" s="142"/>
      <c r="AB38" s="66">
        <f>AB39</f>
        <v>0.99947229973375118</v>
      </c>
      <c r="AC38" s="66"/>
      <c r="AD38" s="66"/>
      <c r="AE38" s="134"/>
      <c r="AF38" s="142"/>
      <c r="AG38" s="66">
        <f>AG39</f>
        <v>0.99947229973375118</v>
      </c>
      <c r="AH38" s="66"/>
      <c r="AI38" s="66"/>
      <c r="AJ38" s="134"/>
      <c r="AK38" s="142"/>
      <c r="AL38" s="66">
        <f>AL39</f>
        <v>0.99947229973375118</v>
      </c>
      <c r="AM38" s="66"/>
      <c r="AN38" s="66"/>
      <c r="AO38" s="134"/>
      <c r="AP38" s="142"/>
      <c r="AQ38" s="66">
        <f>AQ39</f>
        <v>0.99947229973375118</v>
      </c>
      <c r="AR38" s="66"/>
      <c r="AS38" s="66"/>
      <c r="AT38" s="134"/>
      <c r="AU38" s="142"/>
      <c r="AV38" s="66">
        <f>AV39</f>
        <v>0.99947229973375118</v>
      </c>
      <c r="AW38" s="66"/>
      <c r="AX38" s="66"/>
      <c r="AY38" s="134"/>
      <c r="AZ38" s="142"/>
      <c r="BA38" s="66">
        <f>BA39</f>
        <v>0.99947229973375118</v>
      </c>
      <c r="BB38" s="66"/>
      <c r="BC38" s="66"/>
      <c r="BD38" s="134"/>
      <c r="BE38" s="142"/>
      <c r="BF38" s="66">
        <f>BF39</f>
        <v>0.99947229973375118</v>
      </c>
      <c r="BG38" s="66"/>
      <c r="BH38" s="66"/>
      <c r="BI38" s="134"/>
      <c r="BJ38" s="142"/>
      <c r="BK38" s="66">
        <f>BK39</f>
        <v>0.99947229973375118</v>
      </c>
      <c r="BL38" s="66"/>
      <c r="BM38" s="66"/>
      <c r="BN38" s="134"/>
      <c r="BO38" s="142"/>
      <c r="BP38" s="66">
        <f>BP39</f>
        <v>0.99947229973375118</v>
      </c>
      <c r="BQ38" s="66"/>
    </row>
    <row r="39" spans="1:69" x14ac:dyDescent="0.35">
      <c r="A39" s="40" t="s">
        <v>460</v>
      </c>
      <c r="B39" s="41">
        <f>_xlfn.IFNA(VLOOKUP($A39,批次辅助!$A$4:$DC$41,MATCH($A$5&amp;B$4,批次辅助!$A$1:$DC$1,0),0),0)</f>
        <v>0.99866809106927312</v>
      </c>
      <c r="C39" s="41">
        <f>_xlfn.IFNA(VLOOKUP($A39,批次辅助!$A$4:$DC$41,MATCH($A$5&amp;C$4,批次辅助!$A$1:$DC$1,0),0),0)</f>
        <v>0.99917707567964731</v>
      </c>
      <c r="D39" s="41">
        <f>_xlfn.IFNA(VLOOKUP($A39,批次辅助!$A$4:$DC$41,MATCH($A$5&amp;D$4,批次辅助!$A$1:$DC$1,0),0),0)</f>
        <v>0</v>
      </c>
      <c r="E39" s="66"/>
      <c r="F39" s="67"/>
      <c r="G39" s="68"/>
      <c r="H39" s="66">
        <f>1-SUM(H40:H43)</f>
        <v>0.99947229973375118</v>
      </c>
      <c r="I39" s="66"/>
      <c r="J39" s="66"/>
      <c r="K39" s="134"/>
      <c r="L39" s="142"/>
      <c r="M39" s="66">
        <f>1-SUM(M40:M43)</f>
        <v>0.99947229973375118</v>
      </c>
      <c r="N39" s="66"/>
      <c r="O39" s="66"/>
      <c r="P39" s="134"/>
      <c r="Q39" s="142"/>
      <c r="R39" s="66">
        <f>1-SUM(R40:R43)</f>
        <v>0.99947229973375118</v>
      </c>
      <c r="S39" s="66"/>
      <c r="T39" s="66"/>
      <c r="U39" s="134"/>
      <c r="V39" s="142"/>
      <c r="W39" s="66">
        <f>1-SUM(W40:W43)</f>
        <v>0.99947229973375118</v>
      </c>
      <c r="X39" s="66"/>
      <c r="Y39" s="66"/>
      <c r="Z39" s="134"/>
      <c r="AA39" s="142"/>
      <c r="AB39" s="66">
        <f>1-SUM(AB40:AB43)</f>
        <v>0.99947229973375118</v>
      </c>
      <c r="AC39" s="66"/>
      <c r="AD39" s="66"/>
      <c r="AE39" s="134"/>
      <c r="AF39" s="142"/>
      <c r="AG39" s="66">
        <f>1-SUM(AG40:AG43)</f>
        <v>0.99947229973375118</v>
      </c>
      <c r="AH39" s="66"/>
      <c r="AI39" s="66"/>
      <c r="AJ39" s="134"/>
      <c r="AK39" s="142"/>
      <c r="AL39" s="66">
        <f>1-SUM(AL40:AL43)</f>
        <v>0.99947229973375118</v>
      </c>
      <c r="AM39" s="66"/>
      <c r="AN39" s="66"/>
      <c r="AO39" s="134"/>
      <c r="AP39" s="142"/>
      <c r="AQ39" s="66">
        <f>1-SUM(AQ40:AQ43)</f>
        <v>0.99947229973375118</v>
      </c>
      <c r="AR39" s="66"/>
      <c r="AS39" s="66"/>
      <c r="AT39" s="134"/>
      <c r="AU39" s="142"/>
      <c r="AV39" s="66">
        <f>1-SUM(AV40:AV43)</f>
        <v>0.99947229973375118</v>
      </c>
      <c r="AW39" s="66"/>
      <c r="AX39" s="66"/>
      <c r="AY39" s="134"/>
      <c r="AZ39" s="142"/>
      <c r="BA39" s="66">
        <f>1-SUM(BA40:BA43)</f>
        <v>0.99947229973375118</v>
      </c>
      <c r="BB39" s="66"/>
      <c r="BC39" s="66"/>
      <c r="BD39" s="134"/>
      <c r="BE39" s="142"/>
      <c r="BF39" s="66">
        <f>1-SUM(BF40:BF43)</f>
        <v>0.99947229973375118</v>
      </c>
      <c r="BG39" s="66"/>
      <c r="BH39" s="66"/>
      <c r="BI39" s="134"/>
      <c r="BJ39" s="142"/>
      <c r="BK39" s="66">
        <f>1-SUM(BK40:BK43)</f>
        <v>0.99947229973375118</v>
      </c>
      <c r="BL39" s="66"/>
      <c r="BM39" s="66"/>
      <c r="BN39" s="134"/>
      <c r="BO39" s="142"/>
      <c r="BP39" s="66">
        <f>1-SUM(BP40:BP43)</f>
        <v>0.99947229973375118</v>
      </c>
      <c r="BQ39" s="66"/>
    </row>
    <row r="40" spans="1:69" x14ac:dyDescent="0.15">
      <c r="A40" s="42" t="s">
        <v>55</v>
      </c>
      <c r="B40" s="43">
        <f>_xlfn.IFNA(VLOOKUP($A40,批次辅助!$A$4:$DC$41,MATCH($A$5&amp;B$4,批次辅助!$A$1:$DC$1,0),0),0)</f>
        <v>5.8489793531028839E-5</v>
      </c>
      <c r="C40" s="43">
        <f>_xlfn.IFNA(VLOOKUP($A40,批次辅助!$A$4:$DC$41,MATCH($A$5&amp;C$4,批次辅助!$A$1:$DC$1,0),0),0)</f>
        <v>1.5990917159053658E-5</v>
      </c>
      <c r="D40" s="43">
        <f>_xlfn.IFNA(VLOOKUP($A40,批次辅助!$A$4:$DC$41,MATCH($A$5&amp;D$4,批次辅助!$A$1:$DC$1,0),0),0)</f>
        <v>0</v>
      </c>
      <c r="E40" s="279"/>
      <c r="F40" s="69"/>
      <c r="G40" s="70"/>
      <c r="H40" s="277">
        <f>C40-F40+G40</f>
        <v>1.5990917159053658E-5</v>
      </c>
      <c r="I40" s="370"/>
      <c r="J40" s="277"/>
      <c r="K40" s="132"/>
      <c r="L40" s="105"/>
      <c r="M40" s="277">
        <f>H40-K40+L40</f>
        <v>1.5990917159053658E-5</v>
      </c>
      <c r="N40" s="370"/>
      <c r="O40" s="277" t="s">
        <v>9</v>
      </c>
      <c r="P40" s="132"/>
      <c r="Q40" s="105"/>
      <c r="R40" s="277">
        <f>M40-P40+Q40</f>
        <v>1.5990917159053658E-5</v>
      </c>
      <c r="S40" s="370"/>
      <c r="T40" s="277" t="s">
        <v>9</v>
      </c>
      <c r="U40" s="132"/>
      <c r="V40" s="105"/>
      <c r="W40" s="277">
        <f>R40-U40+V40</f>
        <v>1.5990917159053658E-5</v>
      </c>
      <c r="X40" s="370"/>
      <c r="Y40" s="277" t="s">
        <v>9</v>
      </c>
      <c r="Z40" s="132"/>
      <c r="AA40" s="105"/>
      <c r="AB40" s="277">
        <f>W40-Z40+AA40</f>
        <v>1.5990917159053658E-5</v>
      </c>
      <c r="AC40" s="370"/>
      <c r="AD40" s="277" t="s">
        <v>9</v>
      </c>
      <c r="AE40" s="132"/>
      <c r="AF40" s="105"/>
      <c r="AG40" s="277">
        <f>AB40-AE40+AF40</f>
        <v>1.5990917159053658E-5</v>
      </c>
      <c r="AH40" s="370"/>
      <c r="AI40" s="277" t="s">
        <v>9</v>
      </c>
      <c r="AJ40" s="132"/>
      <c r="AK40" s="105"/>
      <c r="AL40" s="277">
        <f>AG40-AJ40+AK40</f>
        <v>1.5990917159053658E-5</v>
      </c>
      <c r="AM40" s="370"/>
      <c r="AN40" s="277" t="s">
        <v>9</v>
      </c>
      <c r="AO40" s="132"/>
      <c r="AP40" s="105"/>
      <c r="AQ40" s="277">
        <f>AL40-AO40+AP40</f>
        <v>1.5990917159053658E-5</v>
      </c>
      <c r="AR40" s="370"/>
      <c r="AS40" s="277" t="s">
        <v>9</v>
      </c>
      <c r="AT40" s="132"/>
      <c r="AU40" s="105"/>
      <c r="AV40" s="277">
        <f>AQ40-AT40+AU40</f>
        <v>1.5990917159053658E-5</v>
      </c>
      <c r="AW40" s="370"/>
      <c r="AX40" s="277" t="s">
        <v>9</v>
      </c>
      <c r="AY40" s="132"/>
      <c r="AZ40" s="105"/>
      <c r="BA40" s="277">
        <f>AV40-AY40+AZ40</f>
        <v>1.5990917159053658E-5</v>
      </c>
      <c r="BB40" s="370"/>
      <c r="BC40" s="277" t="s">
        <v>9</v>
      </c>
      <c r="BD40" s="132"/>
      <c r="BE40" s="105"/>
      <c r="BF40" s="277">
        <f>BA40-BD40+BE40</f>
        <v>1.5990917159053658E-5</v>
      </c>
      <c r="BG40" s="370"/>
      <c r="BH40" s="277" t="s">
        <v>9</v>
      </c>
      <c r="BI40" s="132"/>
      <c r="BJ40" s="105"/>
      <c r="BK40" s="277">
        <f>BF40-BI40+BJ40</f>
        <v>1.5990917159053658E-5</v>
      </c>
      <c r="BL40" s="370"/>
      <c r="BM40" s="277" t="s">
        <v>9</v>
      </c>
      <c r="BN40" s="132"/>
      <c r="BO40" s="105"/>
      <c r="BP40" s="277">
        <f>BK40-BN40+BO40</f>
        <v>1.5990917159053658E-5</v>
      </c>
      <c r="BQ40" s="370"/>
    </row>
    <row r="41" spans="1:69" x14ac:dyDescent="0.15">
      <c r="A41" s="42" t="s">
        <v>56</v>
      </c>
      <c r="B41" s="43">
        <f>_xlfn.IFNA(VLOOKUP($A41,批次辅助!$A$4:$DC$41,MATCH($A$5&amp;B$4,批次辅助!$A$1:$DC$1,0),0),0)</f>
        <v>7.3112241913786042E-5</v>
      </c>
      <c r="C41" s="43">
        <f>_xlfn.IFNA(VLOOKUP($A41,批次辅助!$A$4:$DC$41,MATCH($A$5&amp;C$4,批次辅助!$A$1:$DC$1,0),0),0)</f>
        <v>0</v>
      </c>
      <c r="D41" s="43">
        <f>_xlfn.IFNA(VLOOKUP($A41,批次辅助!$A$4:$DC$41,MATCH($A$5&amp;D$4,批次辅助!$A$1:$DC$1,0),0),0)</f>
        <v>0</v>
      </c>
      <c r="E41" s="279"/>
      <c r="F41" s="45"/>
      <c r="G41" s="46"/>
      <c r="H41" s="277">
        <f t="shared" ref="H41:H45" si="39">C41-F41+G41</f>
        <v>0</v>
      </c>
      <c r="I41" s="370"/>
      <c r="J41" s="47" t="s">
        <v>9</v>
      </c>
      <c r="K41" s="128"/>
      <c r="L41" s="102"/>
      <c r="M41" s="50">
        <f t="shared" ref="M41:M44" si="40">H41-K41+L41</f>
        <v>0</v>
      </c>
      <c r="N41" s="370"/>
      <c r="O41" s="47" t="s">
        <v>9</v>
      </c>
      <c r="P41" s="128"/>
      <c r="Q41" s="102"/>
      <c r="R41" s="50">
        <f t="shared" ref="R41:R44" si="41">M41-P41+Q41</f>
        <v>0</v>
      </c>
      <c r="S41" s="370"/>
      <c r="T41" s="47" t="s">
        <v>9</v>
      </c>
      <c r="U41" s="128"/>
      <c r="V41" s="102"/>
      <c r="W41" s="50">
        <f t="shared" ref="W41:W44" si="42">R41-U41+V41</f>
        <v>0</v>
      </c>
      <c r="X41" s="370"/>
      <c r="Y41" s="47" t="s">
        <v>9</v>
      </c>
      <c r="Z41" s="128"/>
      <c r="AA41" s="102"/>
      <c r="AB41" s="50">
        <f t="shared" ref="AB41:AB44" si="43">W41-Z41+AA41</f>
        <v>0</v>
      </c>
      <c r="AC41" s="370"/>
      <c r="AD41" s="47" t="s">
        <v>9</v>
      </c>
      <c r="AE41" s="128"/>
      <c r="AF41" s="102"/>
      <c r="AG41" s="50">
        <f t="shared" ref="AG41:AG44" si="44">AB41-AE41+AF41</f>
        <v>0</v>
      </c>
      <c r="AH41" s="370"/>
      <c r="AI41" s="47" t="s">
        <v>9</v>
      </c>
      <c r="AJ41" s="128"/>
      <c r="AK41" s="102"/>
      <c r="AL41" s="50">
        <f t="shared" ref="AL41:AL44" si="45">AG41-AJ41+AK41</f>
        <v>0</v>
      </c>
      <c r="AM41" s="370"/>
      <c r="AN41" s="47" t="s">
        <v>9</v>
      </c>
      <c r="AO41" s="128"/>
      <c r="AP41" s="102"/>
      <c r="AQ41" s="50">
        <f t="shared" ref="AQ41:AQ44" si="46">AL41-AO41+AP41</f>
        <v>0</v>
      </c>
      <c r="AR41" s="370"/>
      <c r="AS41" s="47" t="s">
        <v>9</v>
      </c>
      <c r="AT41" s="128"/>
      <c r="AU41" s="102"/>
      <c r="AV41" s="50">
        <f t="shared" ref="AV41:AV44" si="47">AQ41-AT41+AU41</f>
        <v>0</v>
      </c>
      <c r="AW41" s="370"/>
      <c r="AX41" s="47" t="s">
        <v>9</v>
      </c>
      <c r="AY41" s="128"/>
      <c r="AZ41" s="102"/>
      <c r="BA41" s="50">
        <f t="shared" ref="BA41:BA44" si="48">AV41-AY41+AZ41</f>
        <v>0</v>
      </c>
      <c r="BB41" s="370"/>
      <c r="BC41" s="47" t="s">
        <v>9</v>
      </c>
      <c r="BD41" s="128"/>
      <c r="BE41" s="102"/>
      <c r="BF41" s="50">
        <f t="shared" ref="BF41:BF44" si="49">BA41-BD41+BE41</f>
        <v>0</v>
      </c>
      <c r="BG41" s="370"/>
      <c r="BH41" s="47" t="s">
        <v>9</v>
      </c>
      <c r="BI41" s="128"/>
      <c r="BJ41" s="102"/>
      <c r="BK41" s="50">
        <f t="shared" ref="BK41:BK44" si="50">BF41-BI41+BJ41</f>
        <v>0</v>
      </c>
      <c r="BL41" s="370"/>
      <c r="BM41" s="47" t="s">
        <v>9</v>
      </c>
      <c r="BN41" s="128"/>
      <c r="BO41" s="102"/>
      <c r="BP41" s="50">
        <f t="shared" ref="BP41:BP44" si="51">BK41-BN41+BO41</f>
        <v>0</v>
      </c>
      <c r="BQ41" s="370"/>
    </row>
    <row r="42" spans="1:69" x14ac:dyDescent="0.15">
      <c r="A42" s="42" t="s">
        <v>57</v>
      </c>
      <c r="B42" s="43">
        <f>_xlfn.IFNA(VLOOKUP($A42,批次辅助!$A$4:$DC$41,MATCH($A$5&amp;B$4,批次辅助!$A$1:$DC$1,0),0),0)</f>
        <v>0</v>
      </c>
      <c r="C42" s="43">
        <f>_xlfn.IFNA(VLOOKUP($A42,批次辅助!$A$4:$DC$41,MATCH($A$5&amp;C$4,批次辅助!$A$1:$DC$1,0),0),0)</f>
        <v>0</v>
      </c>
      <c r="D42" s="43">
        <f>_xlfn.IFNA(VLOOKUP($A42,批次辅助!$A$4:$DC$41,MATCH($A$5&amp;D$4,批次辅助!$A$1:$DC$1,0),0),0)</f>
        <v>0</v>
      </c>
      <c r="E42" s="279"/>
      <c r="F42" s="45"/>
      <c r="G42" s="46"/>
      <c r="H42" s="277">
        <f t="shared" si="39"/>
        <v>0</v>
      </c>
      <c r="I42" s="370"/>
      <c r="J42" s="47" t="s">
        <v>9</v>
      </c>
      <c r="K42" s="128"/>
      <c r="L42" s="102"/>
      <c r="M42" s="50">
        <f t="shared" si="40"/>
        <v>0</v>
      </c>
      <c r="N42" s="370"/>
      <c r="O42" s="47" t="s">
        <v>9</v>
      </c>
      <c r="P42" s="128"/>
      <c r="Q42" s="102"/>
      <c r="R42" s="50">
        <f t="shared" si="41"/>
        <v>0</v>
      </c>
      <c r="S42" s="370"/>
      <c r="T42" s="47" t="s">
        <v>9</v>
      </c>
      <c r="U42" s="128"/>
      <c r="V42" s="102"/>
      <c r="W42" s="50">
        <f t="shared" si="42"/>
        <v>0</v>
      </c>
      <c r="X42" s="370"/>
      <c r="Y42" s="47" t="s">
        <v>9</v>
      </c>
      <c r="Z42" s="128"/>
      <c r="AA42" s="102"/>
      <c r="AB42" s="50">
        <f t="shared" si="43"/>
        <v>0</v>
      </c>
      <c r="AC42" s="370"/>
      <c r="AD42" s="47" t="s">
        <v>9</v>
      </c>
      <c r="AE42" s="128"/>
      <c r="AF42" s="102"/>
      <c r="AG42" s="50">
        <f t="shared" si="44"/>
        <v>0</v>
      </c>
      <c r="AH42" s="370"/>
      <c r="AI42" s="47" t="s">
        <v>9</v>
      </c>
      <c r="AJ42" s="128"/>
      <c r="AK42" s="102"/>
      <c r="AL42" s="50">
        <f t="shared" si="45"/>
        <v>0</v>
      </c>
      <c r="AM42" s="370"/>
      <c r="AN42" s="47" t="s">
        <v>9</v>
      </c>
      <c r="AO42" s="128"/>
      <c r="AP42" s="102"/>
      <c r="AQ42" s="50">
        <f t="shared" si="46"/>
        <v>0</v>
      </c>
      <c r="AR42" s="370"/>
      <c r="AS42" s="47" t="s">
        <v>9</v>
      </c>
      <c r="AT42" s="128"/>
      <c r="AU42" s="102"/>
      <c r="AV42" s="50">
        <f t="shared" si="47"/>
        <v>0</v>
      </c>
      <c r="AW42" s="370"/>
      <c r="AX42" s="47" t="s">
        <v>9</v>
      </c>
      <c r="AY42" s="128"/>
      <c r="AZ42" s="102"/>
      <c r="BA42" s="50">
        <f t="shared" si="48"/>
        <v>0</v>
      </c>
      <c r="BB42" s="370"/>
      <c r="BC42" s="47" t="s">
        <v>9</v>
      </c>
      <c r="BD42" s="128"/>
      <c r="BE42" s="102"/>
      <c r="BF42" s="50">
        <f t="shared" si="49"/>
        <v>0</v>
      </c>
      <c r="BG42" s="370"/>
      <c r="BH42" s="47" t="s">
        <v>9</v>
      </c>
      <c r="BI42" s="128"/>
      <c r="BJ42" s="102"/>
      <c r="BK42" s="50">
        <f t="shared" si="50"/>
        <v>0</v>
      </c>
      <c r="BL42" s="370"/>
      <c r="BM42" s="47" t="s">
        <v>9</v>
      </c>
      <c r="BN42" s="128"/>
      <c r="BO42" s="102"/>
      <c r="BP42" s="50">
        <f t="shared" si="51"/>
        <v>0</v>
      </c>
      <c r="BQ42" s="370"/>
    </row>
    <row r="43" spans="1:69" x14ac:dyDescent="0.15">
      <c r="A43" s="42" t="s">
        <v>58</v>
      </c>
      <c r="B43" s="43">
        <f>_xlfn.IFNA(VLOOKUP($A43,批次辅助!$A$4:$DC$41,MATCH($A$5&amp;B$4,批次辅助!$A$1:$DC$1,0),0),0)</f>
        <v>1.2136632157688483E-3</v>
      </c>
      <c r="C43" s="43">
        <f>_xlfn.IFNA(VLOOKUP($A43,批次辅助!$A$4:$DC$41,MATCH($A$5&amp;C$4,批次辅助!$A$1:$DC$1,0),0),0)</f>
        <v>5.1170934908971704E-4</v>
      </c>
      <c r="D43" s="43">
        <f>_xlfn.IFNA(VLOOKUP($A43,批次辅助!$A$4:$DC$41,MATCH($A$5&amp;D$4,批次辅助!$A$1:$DC$1,0),0),0)</f>
        <v>0</v>
      </c>
      <c r="E43" s="279"/>
      <c r="F43" s="45"/>
      <c r="G43" s="46"/>
      <c r="H43" s="277">
        <f t="shared" si="39"/>
        <v>5.1170934908971704E-4</v>
      </c>
      <c r="I43" s="370"/>
      <c r="J43" s="279"/>
      <c r="K43" s="128"/>
      <c r="L43" s="102"/>
      <c r="M43" s="50">
        <f t="shared" si="40"/>
        <v>5.1170934908971704E-4</v>
      </c>
      <c r="N43" s="370"/>
      <c r="O43" s="279"/>
      <c r="P43" s="128"/>
      <c r="Q43" s="102"/>
      <c r="R43" s="50">
        <f t="shared" si="41"/>
        <v>5.1170934908971704E-4</v>
      </c>
      <c r="S43" s="370"/>
      <c r="T43" s="279"/>
      <c r="U43" s="128"/>
      <c r="V43" s="102"/>
      <c r="W43" s="50">
        <f t="shared" si="42"/>
        <v>5.1170934908971704E-4</v>
      </c>
      <c r="X43" s="370"/>
      <c r="Y43" s="279"/>
      <c r="Z43" s="128"/>
      <c r="AA43" s="102"/>
      <c r="AB43" s="50">
        <f t="shared" si="43"/>
        <v>5.1170934908971704E-4</v>
      </c>
      <c r="AC43" s="370"/>
      <c r="AD43" s="279"/>
      <c r="AE43" s="128"/>
      <c r="AF43" s="102"/>
      <c r="AG43" s="50">
        <f t="shared" si="44"/>
        <v>5.1170934908971704E-4</v>
      </c>
      <c r="AH43" s="370"/>
      <c r="AI43" s="279"/>
      <c r="AJ43" s="128"/>
      <c r="AK43" s="102"/>
      <c r="AL43" s="50">
        <f t="shared" si="45"/>
        <v>5.1170934908971704E-4</v>
      </c>
      <c r="AM43" s="370"/>
      <c r="AN43" s="279"/>
      <c r="AO43" s="128"/>
      <c r="AP43" s="102"/>
      <c r="AQ43" s="50">
        <f t="shared" si="46"/>
        <v>5.1170934908971704E-4</v>
      </c>
      <c r="AR43" s="370"/>
      <c r="AS43" s="279"/>
      <c r="AT43" s="128"/>
      <c r="AU43" s="102"/>
      <c r="AV43" s="50">
        <f t="shared" si="47"/>
        <v>5.1170934908971704E-4</v>
      </c>
      <c r="AW43" s="370"/>
      <c r="AX43" s="279"/>
      <c r="AY43" s="128"/>
      <c r="AZ43" s="102"/>
      <c r="BA43" s="50">
        <f t="shared" si="48"/>
        <v>5.1170934908971704E-4</v>
      </c>
      <c r="BB43" s="370"/>
      <c r="BC43" s="279"/>
      <c r="BD43" s="128"/>
      <c r="BE43" s="102"/>
      <c r="BF43" s="50">
        <f t="shared" si="49"/>
        <v>5.1170934908971704E-4</v>
      </c>
      <c r="BG43" s="370"/>
      <c r="BH43" s="279"/>
      <c r="BI43" s="128"/>
      <c r="BJ43" s="102"/>
      <c r="BK43" s="50">
        <f t="shared" si="50"/>
        <v>5.1170934908971704E-4</v>
      </c>
      <c r="BL43" s="370"/>
      <c r="BM43" s="279"/>
      <c r="BN43" s="128"/>
      <c r="BO43" s="102"/>
      <c r="BP43" s="50">
        <f t="shared" si="51"/>
        <v>5.1170934908971704E-4</v>
      </c>
      <c r="BQ43" s="370"/>
    </row>
    <row r="44" spans="1:69" x14ac:dyDescent="0.15">
      <c r="A44" s="72" t="s">
        <v>39</v>
      </c>
      <c r="B44" s="61">
        <f>_xlfn.IFNA(VLOOKUP($A44,批次辅助!$A$4:$DC$41,MATCH($A$5&amp;B$4,批次辅助!$A$1:$DC$1,0),0),0)</f>
        <v>0</v>
      </c>
      <c r="C44" s="61">
        <f>_xlfn.IFNA(VLOOKUP($A44,批次辅助!$A$4:$DC$41,MATCH($A$5&amp;C$4,批次辅助!$A$1:$DC$1,0),0),0)</f>
        <v>0</v>
      </c>
      <c r="D44" s="61">
        <f>_xlfn.IFNA(VLOOKUP($A44,批次辅助!$A$4:$DC$41,MATCH($A$5&amp;D$4,批次辅助!$A$1:$DC$1,0),0),0)</f>
        <v>0</v>
      </c>
      <c r="E44" s="73"/>
      <c r="F44" s="74"/>
      <c r="G44" s="75"/>
      <c r="H44" s="62">
        <f t="shared" si="39"/>
        <v>0</v>
      </c>
      <c r="I44" s="62"/>
      <c r="J44" s="73"/>
      <c r="K44" s="135"/>
      <c r="L44" s="143"/>
      <c r="M44" s="62">
        <f t="shared" si="40"/>
        <v>0</v>
      </c>
      <c r="N44" s="62"/>
      <c r="O44" s="73"/>
      <c r="P44" s="135"/>
      <c r="Q44" s="143"/>
      <c r="R44" s="62">
        <f t="shared" si="41"/>
        <v>0</v>
      </c>
      <c r="S44" s="62"/>
      <c r="T44" s="73"/>
      <c r="U44" s="135"/>
      <c r="V44" s="143"/>
      <c r="W44" s="62">
        <f t="shared" si="42"/>
        <v>0</v>
      </c>
      <c r="X44" s="62"/>
      <c r="Y44" s="73"/>
      <c r="Z44" s="135"/>
      <c r="AA44" s="143"/>
      <c r="AB44" s="62">
        <f t="shared" si="43"/>
        <v>0</v>
      </c>
      <c r="AC44" s="62"/>
      <c r="AD44" s="73"/>
      <c r="AE44" s="135"/>
      <c r="AF44" s="143"/>
      <c r="AG44" s="62">
        <f t="shared" si="44"/>
        <v>0</v>
      </c>
      <c r="AH44" s="62"/>
      <c r="AI44" s="73"/>
      <c r="AJ44" s="135"/>
      <c r="AK44" s="143"/>
      <c r="AL44" s="62">
        <f t="shared" si="45"/>
        <v>0</v>
      </c>
      <c r="AM44" s="62"/>
      <c r="AN44" s="73"/>
      <c r="AO44" s="135"/>
      <c r="AP44" s="143"/>
      <c r="AQ44" s="62">
        <f t="shared" si="46"/>
        <v>0</v>
      </c>
      <c r="AR44" s="62"/>
      <c r="AS44" s="73"/>
      <c r="AT44" s="135"/>
      <c r="AU44" s="143"/>
      <c r="AV44" s="62">
        <f t="shared" si="47"/>
        <v>0</v>
      </c>
      <c r="AW44" s="62"/>
      <c r="AX44" s="73"/>
      <c r="AY44" s="135"/>
      <c r="AZ44" s="143"/>
      <c r="BA44" s="62">
        <f t="shared" si="48"/>
        <v>0</v>
      </c>
      <c r="BB44" s="62"/>
      <c r="BC44" s="73"/>
      <c r="BD44" s="135"/>
      <c r="BE44" s="143"/>
      <c r="BF44" s="62">
        <f t="shared" si="49"/>
        <v>0</v>
      </c>
      <c r="BG44" s="62"/>
      <c r="BH44" s="73"/>
      <c r="BI44" s="135"/>
      <c r="BJ44" s="143"/>
      <c r="BK44" s="62">
        <f t="shared" si="50"/>
        <v>0</v>
      </c>
      <c r="BL44" s="62"/>
      <c r="BM44" s="73"/>
      <c r="BN44" s="135"/>
      <c r="BO44" s="143"/>
      <c r="BP44" s="62">
        <f t="shared" si="51"/>
        <v>0</v>
      </c>
      <c r="BQ44" s="62"/>
    </row>
    <row r="45" spans="1:69" x14ac:dyDescent="0.15">
      <c r="A45" s="76" t="s">
        <v>28</v>
      </c>
      <c r="B45" s="76"/>
      <c r="C45" s="76"/>
      <c r="D45" s="76"/>
      <c r="E45" s="73"/>
      <c r="F45" s="78"/>
      <c r="G45" s="79"/>
      <c r="H45" s="62">
        <f t="shared" si="39"/>
        <v>0</v>
      </c>
      <c r="I45" s="62"/>
      <c r="J45" s="77"/>
      <c r="K45" s="80"/>
      <c r="L45" s="144"/>
      <c r="M45" s="62"/>
      <c r="N45" s="62"/>
      <c r="O45" s="77"/>
      <c r="P45" s="80"/>
      <c r="Q45" s="144"/>
      <c r="R45" s="62"/>
      <c r="S45" s="62"/>
      <c r="T45" s="77"/>
      <c r="U45" s="80"/>
      <c r="V45" s="144"/>
      <c r="W45" s="62"/>
      <c r="X45" s="62"/>
      <c r="Y45" s="77"/>
      <c r="Z45" s="80"/>
      <c r="AA45" s="144"/>
      <c r="AB45" s="62"/>
      <c r="AC45" s="62"/>
      <c r="AD45" s="77"/>
      <c r="AE45" s="80"/>
      <c r="AF45" s="144"/>
      <c r="AG45" s="62"/>
      <c r="AH45" s="62"/>
      <c r="AI45" s="77"/>
      <c r="AJ45" s="80"/>
      <c r="AK45" s="144"/>
      <c r="AL45" s="62"/>
      <c r="AM45" s="62"/>
      <c r="AN45" s="77"/>
      <c r="AO45" s="80"/>
      <c r="AP45" s="144"/>
      <c r="AQ45" s="62"/>
      <c r="AR45" s="62"/>
      <c r="AS45" s="77"/>
      <c r="AT45" s="80"/>
      <c r="AU45" s="144"/>
      <c r="AV45" s="62"/>
      <c r="AW45" s="62"/>
      <c r="AX45" s="77"/>
      <c r="AY45" s="80"/>
      <c r="AZ45" s="144"/>
      <c r="BA45" s="62"/>
      <c r="BB45" s="62"/>
      <c r="BC45" s="77"/>
      <c r="BD45" s="80"/>
      <c r="BE45" s="144"/>
      <c r="BF45" s="62"/>
      <c r="BG45" s="62"/>
      <c r="BH45" s="77"/>
      <c r="BI45" s="80"/>
      <c r="BJ45" s="144"/>
      <c r="BK45" s="62"/>
      <c r="BL45" s="62"/>
      <c r="BM45" s="77"/>
      <c r="BN45" s="80"/>
      <c r="BO45" s="144"/>
      <c r="BP45" s="62"/>
      <c r="BQ45" s="62"/>
    </row>
    <row r="46" spans="1:69" x14ac:dyDescent="0.15">
      <c r="A46" s="81" t="s">
        <v>476</v>
      </c>
      <c r="B46" s="81"/>
      <c r="C46" s="81"/>
      <c r="D46" s="81"/>
      <c r="E46" s="81"/>
      <c r="F46" s="82">
        <f>SUM(F13:F45)</f>
        <v>0</v>
      </c>
      <c r="G46" s="83">
        <f>SUM(G13:G45)</f>
        <v>0</v>
      </c>
      <c r="H46" s="81"/>
      <c r="I46" s="81"/>
      <c r="J46" s="81"/>
      <c r="K46" s="84">
        <f>SUM(K13:K45)</f>
        <v>0</v>
      </c>
      <c r="L46" s="145">
        <f>SUM(L13:L45)</f>
        <v>0</v>
      </c>
      <c r="M46" s="81"/>
      <c r="N46" s="81"/>
      <c r="O46" s="81"/>
      <c r="P46" s="84">
        <f>SUM(P13:P45)</f>
        <v>0</v>
      </c>
      <c r="Q46" s="145">
        <f>SUM(Q13:Q45)</f>
        <v>0</v>
      </c>
      <c r="R46" s="81"/>
      <c r="S46" s="81"/>
      <c r="T46" s="81"/>
      <c r="U46" s="84">
        <f>SUM(U13:U45)</f>
        <v>0</v>
      </c>
      <c r="V46" s="145">
        <f>SUM(V13:V45)</f>
        <v>0</v>
      </c>
      <c r="W46" s="81"/>
      <c r="X46" s="81"/>
      <c r="Y46" s="81"/>
      <c r="Z46" s="84">
        <f>SUM(Z13:Z45)</f>
        <v>0</v>
      </c>
      <c r="AA46" s="145">
        <f>SUM(AA13:AA45)</f>
        <v>0</v>
      </c>
      <c r="AB46" s="81"/>
      <c r="AC46" s="81"/>
      <c r="AD46" s="81"/>
      <c r="AE46" s="84">
        <f>SUM(AE13:AE45)</f>
        <v>0</v>
      </c>
      <c r="AF46" s="145">
        <f>SUM(AF13:AF45)</f>
        <v>0</v>
      </c>
      <c r="AG46" s="81"/>
      <c r="AH46" s="81"/>
      <c r="AI46" s="81"/>
      <c r="AJ46" s="84">
        <f>SUM(AJ13:AJ45)</f>
        <v>0</v>
      </c>
      <c r="AK46" s="145">
        <f>SUM(AK13:AK45)</f>
        <v>0</v>
      </c>
      <c r="AL46" s="81"/>
      <c r="AM46" s="81"/>
      <c r="AN46" s="81"/>
      <c r="AO46" s="84">
        <f>SUM(AO13:AO45)</f>
        <v>0</v>
      </c>
      <c r="AP46" s="145">
        <f>SUM(AP13:AP45)</f>
        <v>0</v>
      </c>
      <c r="AQ46" s="81"/>
      <c r="AR46" s="81"/>
      <c r="AS46" s="81"/>
      <c r="AT46" s="84">
        <f>SUM(AT13:AT45)</f>
        <v>0</v>
      </c>
      <c r="AU46" s="145">
        <f>SUM(AU13:AU45)</f>
        <v>0</v>
      </c>
      <c r="AV46" s="81"/>
      <c r="AW46" s="81"/>
      <c r="AX46" s="81"/>
      <c r="AY46" s="84">
        <f>SUM(AY13:AY45)</f>
        <v>0</v>
      </c>
      <c r="AZ46" s="145">
        <f>SUM(AZ13:AZ45)</f>
        <v>0</v>
      </c>
      <c r="BA46" s="81"/>
      <c r="BB46" s="81"/>
      <c r="BC46" s="81"/>
      <c r="BD46" s="84">
        <f>SUM(BD13:BD45)</f>
        <v>0</v>
      </c>
      <c r="BE46" s="145">
        <f>SUM(BE13:BE45)</f>
        <v>0</v>
      </c>
      <c r="BF46" s="81"/>
      <c r="BG46" s="81"/>
      <c r="BH46" s="81"/>
      <c r="BI46" s="84">
        <f>SUM(BI13:BI45)</f>
        <v>0</v>
      </c>
      <c r="BJ46" s="145">
        <f>SUM(BJ13:BJ45)</f>
        <v>0</v>
      </c>
      <c r="BK46" s="81"/>
      <c r="BL46" s="81"/>
      <c r="BM46" s="81"/>
      <c r="BN46" s="84">
        <f>SUM(BN13:BN45)</f>
        <v>0</v>
      </c>
      <c r="BO46" s="145">
        <f>SUM(BO13:BO45)</f>
        <v>0</v>
      </c>
      <c r="BP46" s="81"/>
      <c r="BQ46" s="81"/>
    </row>
    <row r="48" spans="1:69" x14ac:dyDescent="0.15">
      <c r="A48" s="572" t="s">
        <v>481</v>
      </c>
      <c r="B48" s="572"/>
      <c r="C48" s="572"/>
      <c r="D48" s="572"/>
      <c r="E48" s="572"/>
      <c r="F48" s="572"/>
      <c r="G48" s="572"/>
      <c r="H48" s="572"/>
      <c r="I48" s="572"/>
      <c r="J48" s="572"/>
      <c r="K48" s="572"/>
    </row>
    <row r="49" spans="1:30" ht="49.5" x14ac:dyDescent="0.15">
      <c r="A49" s="573" t="s">
        <v>591</v>
      </c>
      <c r="B49" s="574"/>
      <c r="C49" s="574"/>
      <c r="D49" s="574"/>
      <c r="E49" s="574"/>
      <c r="F49" s="574"/>
      <c r="G49" s="574"/>
      <c r="H49" s="574"/>
      <c r="I49" s="574"/>
      <c r="J49" s="574"/>
      <c r="K49" s="574"/>
      <c r="L49" s="574"/>
      <c r="M49" s="574"/>
      <c r="N49" s="574"/>
      <c r="O49" s="575"/>
      <c r="P49" s="576" t="s">
        <v>589</v>
      </c>
      <c r="Q49" s="577"/>
      <c r="R49" s="577"/>
      <c r="S49" s="577"/>
      <c r="T49" s="577"/>
      <c r="U49" s="577"/>
      <c r="W49" s="578" t="s">
        <v>594</v>
      </c>
      <c r="X49" s="579"/>
      <c r="Y49" s="369" t="s">
        <v>596</v>
      </c>
      <c r="Z49" s="192" t="s">
        <v>596</v>
      </c>
      <c r="AC49" s="193"/>
      <c r="AD49" s="193"/>
    </row>
    <row r="50" spans="1:30" x14ac:dyDescent="0.15">
      <c r="A50" s="189" t="s">
        <v>469</v>
      </c>
      <c r="B50" s="190" t="str">
        <f>E3</f>
        <v>M04</v>
      </c>
      <c r="C50" s="190" t="str">
        <f>J3</f>
        <v>M06</v>
      </c>
      <c r="D50" s="189" t="str">
        <f>O3</f>
        <v/>
      </c>
      <c r="E50" s="189" t="str">
        <f>T3</f>
        <v/>
      </c>
      <c r="F50" s="189" t="str">
        <f>Y3</f>
        <v/>
      </c>
      <c r="G50" s="198" t="str">
        <f>AD3</f>
        <v/>
      </c>
      <c r="H50" s="198" t="str">
        <f>AI3</f>
        <v/>
      </c>
      <c r="I50" s="198" t="str">
        <f>AN3</f>
        <v/>
      </c>
      <c r="J50" s="198" t="str">
        <f>AS3</f>
        <v/>
      </c>
      <c r="K50" s="198" t="str">
        <f>AX3</f>
        <v/>
      </c>
      <c r="L50" s="198" t="str">
        <f>BC3</f>
        <v/>
      </c>
      <c r="M50" s="198" t="str">
        <f>BH3</f>
        <v/>
      </c>
      <c r="N50" s="198" t="str">
        <f>BM3</f>
        <v/>
      </c>
      <c r="O50" s="363" t="str">
        <f>P50</f>
        <v>M03</v>
      </c>
      <c r="P50" s="209" t="s">
        <v>1411</v>
      </c>
      <c r="Q50" s="209" t="s">
        <v>880</v>
      </c>
      <c r="R50" s="209" t="s">
        <v>910</v>
      </c>
      <c r="S50" s="209" t="s">
        <v>912</v>
      </c>
      <c r="T50" s="209" t="s">
        <v>1414</v>
      </c>
      <c r="U50" s="209"/>
      <c r="V50" s="87"/>
      <c r="W50" s="191" t="s">
        <v>450</v>
      </c>
      <c r="X50" s="196"/>
      <c r="Y50" s="356"/>
      <c r="Z50" s="356"/>
      <c r="AC50" s="194"/>
      <c r="AD50" s="194"/>
    </row>
    <row r="51" spans="1:30" x14ac:dyDescent="0.15">
      <c r="A51" s="31" t="s">
        <v>40</v>
      </c>
      <c r="B51" s="85" t="str">
        <f>E4</f>
        <v>04/14蒸镀批次</v>
      </c>
      <c r="C51" s="85" t="str">
        <f>J4</f>
        <v>05/21蒸镀批次</v>
      </c>
      <c r="D51" s="356" t="str">
        <f>O4</f>
        <v/>
      </c>
      <c r="E51" s="356" t="str">
        <f>T4</f>
        <v/>
      </c>
      <c r="F51" s="356" t="str">
        <f>Y4</f>
        <v/>
      </c>
      <c r="G51" s="537" t="str">
        <f>AD4</f>
        <v/>
      </c>
      <c r="H51" s="198" t="str">
        <f t="shared" ref="H51" si="52">AI4</f>
        <v/>
      </c>
      <c r="I51" s="198" t="str">
        <f>AN4</f>
        <v/>
      </c>
      <c r="J51" s="198" t="str">
        <f>AS4</f>
        <v/>
      </c>
      <c r="K51" s="198" t="str">
        <f>AX4</f>
        <v/>
      </c>
      <c r="L51" s="235" t="str">
        <f>BC4</f>
        <v/>
      </c>
      <c r="M51" s="235" t="str">
        <f t="shared" ref="M51" si="53">BH4</f>
        <v/>
      </c>
      <c r="N51" s="235" t="str">
        <f t="shared" ref="N51" si="54">BM4</f>
        <v/>
      </c>
      <c r="O51" s="364" t="str">
        <f>X51</f>
        <v>1/5&amp;1/15批</v>
      </c>
      <c r="P51" s="210"/>
      <c r="Q51" s="85"/>
      <c r="R51" s="85"/>
      <c r="S51" s="85"/>
      <c r="T51" s="85"/>
      <c r="U51" s="85"/>
      <c r="W51" s="356" t="s">
        <v>451</v>
      </c>
      <c r="X51" s="196" t="s">
        <v>1283</v>
      </c>
      <c r="Y51" s="356" t="str">
        <f>X51</f>
        <v>1/5&amp;1/15批</v>
      </c>
      <c r="Z51" s="356" t="str">
        <f>X51</f>
        <v>1/5&amp;1/15批</v>
      </c>
      <c r="AC51" s="194"/>
      <c r="AD51" s="194"/>
    </row>
    <row r="52" spans="1:30" x14ac:dyDescent="0.15">
      <c r="A52" s="356" t="s">
        <v>470</v>
      </c>
      <c r="B52" s="356">
        <f>E6</f>
        <v>3660</v>
      </c>
      <c r="C52" s="356">
        <f>J6</f>
        <v>2100</v>
      </c>
      <c r="D52" s="356">
        <f>O6</f>
        <v>0</v>
      </c>
      <c r="E52" s="356">
        <f>T6</f>
        <v>0</v>
      </c>
      <c r="F52" s="356">
        <f>Y6</f>
        <v>0</v>
      </c>
      <c r="G52" s="537">
        <f>AD6</f>
        <v>0</v>
      </c>
      <c r="H52" s="198">
        <f>AI6</f>
        <v>0</v>
      </c>
      <c r="I52" s="537">
        <f>AN6</f>
        <v>0</v>
      </c>
      <c r="J52" s="537">
        <f>AS6</f>
        <v>0</v>
      </c>
      <c r="K52" s="537">
        <f t="shared" ref="K52:L54" si="55">AX6</f>
        <v>0</v>
      </c>
      <c r="L52" s="537">
        <f t="shared" si="55"/>
        <v>0</v>
      </c>
      <c r="M52" s="537">
        <f>BH6</f>
        <v>0</v>
      </c>
      <c r="N52" s="537">
        <f>BM6</f>
        <v>0</v>
      </c>
      <c r="O52" s="364">
        <f>_xlfn.IFNA(VLOOKUP(A52,$W$52:$Y$86,2,0),"0%")/A2</f>
        <v>0</v>
      </c>
      <c r="P52" s="209">
        <f t="shared" ref="P52:T53" si="56">SUMIF($B$50:$O$50,P$50,$B52:$O52)</f>
        <v>0</v>
      </c>
      <c r="Q52" s="86">
        <f t="shared" si="56"/>
        <v>3660</v>
      </c>
      <c r="R52" s="86">
        <f t="shared" si="56"/>
        <v>0</v>
      </c>
      <c r="S52" s="86">
        <f t="shared" si="56"/>
        <v>2100</v>
      </c>
      <c r="T52" s="86">
        <f t="shared" si="56"/>
        <v>0</v>
      </c>
      <c r="U52" s="86"/>
      <c r="W52" s="356" t="s">
        <v>470</v>
      </c>
      <c r="X52" s="356">
        <f>Z52-Y52</f>
        <v>0</v>
      </c>
      <c r="Y52" s="356"/>
      <c r="Z52" s="356"/>
      <c r="AC52" s="194"/>
      <c r="AD52" s="194"/>
    </row>
    <row r="53" spans="1:30" x14ac:dyDescent="0.15">
      <c r="A53" s="356" t="s">
        <v>472</v>
      </c>
      <c r="B53" s="356">
        <f>E7</f>
        <v>3660</v>
      </c>
      <c r="C53" s="356">
        <f>J7</f>
        <v>2100</v>
      </c>
      <c r="D53" s="356">
        <f>O7</f>
        <v>0</v>
      </c>
      <c r="E53" s="356">
        <f>T7</f>
        <v>0</v>
      </c>
      <c r="F53" s="356">
        <f>Y7</f>
        <v>0</v>
      </c>
      <c r="G53" s="537">
        <f>AD7</f>
        <v>0</v>
      </c>
      <c r="H53" s="198">
        <f t="shared" ref="H53:H54" si="57">AI7</f>
        <v>0</v>
      </c>
      <c r="I53" s="537">
        <f>AN7</f>
        <v>0</v>
      </c>
      <c r="J53" s="537">
        <f>AS7</f>
        <v>0</v>
      </c>
      <c r="K53" s="537">
        <f t="shared" si="55"/>
        <v>0</v>
      </c>
      <c r="L53" s="537">
        <f t="shared" si="55"/>
        <v>0</v>
      </c>
      <c r="M53" s="537">
        <f t="shared" ref="M53:M54" si="58">BH7</f>
        <v>0</v>
      </c>
      <c r="N53" s="537">
        <f t="shared" ref="N53:N54" si="59">BM7</f>
        <v>0</v>
      </c>
      <c r="O53" s="364">
        <f>O52</f>
        <v>0</v>
      </c>
      <c r="P53" s="209">
        <f t="shared" si="56"/>
        <v>0</v>
      </c>
      <c r="Q53" s="86">
        <f t="shared" si="56"/>
        <v>3660</v>
      </c>
      <c r="R53" s="86">
        <f t="shared" si="56"/>
        <v>0</v>
      </c>
      <c r="S53" s="86">
        <f t="shared" si="56"/>
        <v>2100</v>
      </c>
      <c r="T53" s="86">
        <f t="shared" si="56"/>
        <v>0</v>
      </c>
      <c r="U53" s="86"/>
      <c r="W53" s="356" t="s">
        <v>472</v>
      </c>
      <c r="X53" s="356">
        <f>X52</f>
        <v>0</v>
      </c>
      <c r="Y53" s="356"/>
      <c r="Z53" s="356"/>
      <c r="AC53" s="194"/>
    </row>
    <row r="54" spans="1:30" x14ac:dyDescent="0.15">
      <c r="A54" s="356" t="s">
        <v>454</v>
      </c>
      <c r="B54" s="9">
        <f>E8</f>
        <v>1</v>
      </c>
      <c r="C54" s="9">
        <f>J8</f>
        <v>1</v>
      </c>
      <c r="D54" s="9">
        <f>O8</f>
        <v>0</v>
      </c>
      <c r="E54" s="9">
        <f>T8</f>
        <v>0</v>
      </c>
      <c r="F54" s="9">
        <f>Y8</f>
        <v>0</v>
      </c>
      <c r="G54" s="200">
        <f>AD8</f>
        <v>0</v>
      </c>
      <c r="H54" s="234">
        <f t="shared" si="57"/>
        <v>0</v>
      </c>
      <c r="I54" s="200">
        <f>AN8</f>
        <v>0</v>
      </c>
      <c r="J54" s="200">
        <f>AS8</f>
        <v>0</v>
      </c>
      <c r="K54" s="200">
        <f t="shared" si="55"/>
        <v>0</v>
      </c>
      <c r="L54" s="200">
        <f t="shared" si="55"/>
        <v>0</v>
      </c>
      <c r="M54" s="200">
        <f t="shared" si="58"/>
        <v>0</v>
      </c>
      <c r="N54" s="200">
        <f t="shared" si="59"/>
        <v>0</v>
      </c>
      <c r="O54" s="364" t="str">
        <f>_xlfn.IFNA(VLOOKUP(A54,$W$52:$Y$86,2,0),"0%")</f>
        <v>0%</v>
      </c>
      <c r="P54" s="211">
        <f>IFERROR(P53/P52,0)</f>
        <v>0</v>
      </c>
      <c r="Q54" s="88">
        <f>IFERROR(Q53/Q52,0)</f>
        <v>1</v>
      </c>
      <c r="R54" s="88">
        <f t="shared" ref="R54:T54" si="60">IFERROR(R53/R52,0)</f>
        <v>0</v>
      </c>
      <c r="S54" s="88">
        <f t="shared" si="60"/>
        <v>1</v>
      </c>
      <c r="T54" s="88">
        <f t="shared" si="60"/>
        <v>0</v>
      </c>
      <c r="U54" s="88"/>
      <c r="W54" s="356" t="s">
        <v>59</v>
      </c>
      <c r="X54" s="9">
        <f>IF(Y54=0%,0%,(Z54*Z52-Y52*Y54)/X52)</f>
        <v>0</v>
      </c>
      <c r="Y54" s="9"/>
      <c r="Z54" s="9"/>
      <c r="AC54" s="359"/>
    </row>
    <row r="55" spans="1:30" ht="21" x14ac:dyDescent="0.15">
      <c r="A55" s="538" t="s">
        <v>59</v>
      </c>
      <c r="B55" s="215">
        <f t="shared" ref="B55:B91" si="61">H9</f>
        <v>0.94713897386284573</v>
      </c>
      <c r="C55" s="215">
        <f t="shared" ref="C55:C91" si="62">M9</f>
        <v>0.94713897386284573</v>
      </c>
      <c r="D55" s="215">
        <f t="shared" ref="D55:D91" si="63">R9</f>
        <v>0.94713897386284573</v>
      </c>
      <c r="E55" s="215">
        <f t="shared" ref="E55:E91" si="64">W9</f>
        <v>0.94713897386284573</v>
      </c>
      <c r="F55" s="215">
        <f t="shared" ref="F55:F91" si="65">AB9</f>
        <v>0.94713897386284573</v>
      </c>
      <c r="G55" s="216">
        <f t="shared" ref="G55:G91" si="66">AG9</f>
        <v>0.94713897386284573</v>
      </c>
      <c r="H55" s="216">
        <f>AL9</f>
        <v>0.94713897386284573</v>
      </c>
      <c r="I55" s="216">
        <f t="shared" ref="I55:I93" si="67">AQ9</f>
        <v>0.94713897386284573</v>
      </c>
      <c r="J55" s="216">
        <f t="shared" ref="J55:J93" si="68">AV9</f>
        <v>0.94713897386284573</v>
      </c>
      <c r="K55" s="216">
        <f t="shared" ref="K55:K93" si="69">BA9</f>
        <v>0.94713897386284573</v>
      </c>
      <c r="L55" s="216">
        <f t="shared" ref="L55:L93" si="70">BF9</f>
        <v>0.94713897386284573</v>
      </c>
      <c r="M55" s="216">
        <f>BK9</f>
        <v>0.94713897386284573</v>
      </c>
      <c r="N55" s="216">
        <f>BP9</f>
        <v>0.94713897386284573</v>
      </c>
      <c r="O55" s="364">
        <f>_xlfn.IFNA(VLOOKUP(A55,$W$52:$Y$86,2,0),"0%")</f>
        <v>0</v>
      </c>
      <c r="P55" s="212">
        <f t="shared" ref="P55:T86" si="71">IF(P$53=0,0%,SUMPRODUCT(($B$50:$O$50=P$50)*$B$53:$O$53*$B55:$O55)/P$53)</f>
        <v>0</v>
      </c>
      <c r="Q55" s="96">
        <f t="shared" si="71"/>
        <v>0.94713897386284573</v>
      </c>
      <c r="R55" s="96">
        <f t="shared" si="71"/>
        <v>0</v>
      </c>
      <c r="S55" s="96">
        <f t="shared" si="71"/>
        <v>0.94713897386284573</v>
      </c>
      <c r="T55" s="96">
        <f>IF(T$53=0,0%,SUMPRODUCT(($B$50:$O$50=T$50)*$B$53:$O$53*$B55:$O55)/T$53)</f>
        <v>0</v>
      </c>
      <c r="U55" s="96"/>
      <c r="W55" s="89"/>
      <c r="X55" s="89"/>
      <c r="AA55" s="154"/>
    </row>
    <row r="56" spans="1:30" ht="21" x14ac:dyDescent="0.15">
      <c r="A56" s="356" t="s">
        <v>33</v>
      </c>
      <c r="B56" s="8">
        <f t="shared" si="61"/>
        <v>0.94713897386284573</v>
      </c>
      <c r="C56" s="8">
        <f t="shared" si="62"/>
        <v>0.94713897386284573</v>
      </c>
      <c r="D56" s="8">
        <f t="shared" si="63"/>
        <v>0.94713897386284573</v>
      </c>
      <c r="E56" s="8">
        <f t="shared" si="64"/>
        <v>0.94713897386284573</v>
      </c>
      <c r="F56" s="8">
        <f t="shared" si="65"/>
        <v>0.94713897386284573</v>
      </c>
      <c r="G56" s="201">
        <f t="shared" si="66"/>
        <v>0.94713897386284573</v>
      </c>
      <c r="H56" s="201">
        <f t="shared" ref="H56:H93" si="72">AL10</f>
        <v>0.94713897386284573</v>
      </c>
      <c r="I56" s="201">
        <f t="shared" si="67"/>
        <v>0.94713897386284573</v>
      </c>
      <c r="J56" s="201">
        <f t="shared" si="68"/>
        <v>0.94713897386284573</v>
      </c>
      <c r="K56" s="201">
        <f t="shared" si="69"/>
        <v>0.94713897386284573</v>
      </c>
      <c r="L56" s="201">
        <f t="shared" si="70"/>
        <v>0.94713897386284573</v>
      </c>
      <c r="M56" s="201">
        <f>BK10</f>
        <v>0.94713897386284573</v>
      </c>
      <c r="N56" s="201">
        <f>BP10</f>
        <v>0.94713897386284573</v>
      </c>
      <c r="O56" s="364">
        <f>O55</f>
        <v>0</v>
      </c>
      <c r="P56" s="212">
        <f t="shared" si="71"/>
        <v>0</v>
      </c>
      <c r="Q56" s="96">
        <f t="shared" si="71"/>
        <v>0.94713897386284573</v>
      </c>
      <c r="R56" s="96">
        <f t="shared" si="71"/>
        <v>0</v>
      </c>
      <c r="S56" s="96">
        <f t="shared" si="71"/>
        <v>0.94713897386284573</v>
      </c>
      <c r="T56" s="96">
        <f t="shared" si="71"/>
        <v>0</v>
      </c>
      <c r="U56" s="96"/>
      <c r="AA56" s="154"/>
    </row>
    <row r="57" spans="1:30" x14ac:dyDescent="0.15">
      <c r="A57" s="39" t="s">
        <v>32</v>
      </c>
      <c r="B57" s="90">
        <f t="shared" si="61"/>
        <v>0.95466957967874255</v>
      </c>
      <c r="C57" s="90">
        <f t="shared" si="62"/>
        <v>0.95466957967874255</v>
      </c>
      <c r="D57" s="90">
        <f t="shared" si="63"/>
        <v>0.95466957967874255</v>
      </c>
      <c r="E57" s="90">
        <f t="shared" si="64"/>
        <v>0.95466957967874255</v>
      </c>
      <c r="F57" s="90">
        <f t="shared" si="65"/>
        <v>0.95466957967874255</v>
      </c>
      <c r="G57" s="202">
        <f t="shared" si="66"/>
        <v>0.95466957967874255</v>
      </c>
      <c r="H57" s="202">
        <f t="shared" si="72"/>
        <v>0.95466957967874255</v>
      </c>
      <c r="I57" s="202">
        <f t="shared" si="67"/>
        <v>0.95466957967874255</v>
      </c>
      <c r="J57" s="202">
        <f t="shared" si="68"/>
        <v>0.95466957967874255</v>
      </c>
      <c r="K57" s="202">
        <f t="shared" si="69"/>
        <v>0.95466957967874255</v>
      </c>
      <c r="L57" s="202">
        <f t="shared" si="70"/>
        <v>0.95466957967874255</v>
      </c>
      <c r="M57" s="202">
        <f t="shared" ref="M57:M93" si="73">BK11</f>
        <v>0.95466957967874255</v>
      </c>
      <c r="N57" s="202">
        <f t="shared" ref="N57:N93" si="74">BP11</f>
        <v>0.95466957967874255</v>
      </c>
      <c r="O57" s="366">
        <f>O58*99.9%</f>
        <v>0</v>
      </c>
      <c r="P57" s="223">
        <f t="shared" si="71"/>
        <v>0</v>
      </c>
      <c r="Q57" s="224">
        <f t="shared" si="71"/>
        <v>0.95466957967874255</v>
      </c>
      <c r="R57" s="224">
        <f t="shared" si="71"/>
        <v>0</v>
      </c>
      <c r="S57" s="224">
        <f t="shared" si="71"/>
        <v>0.95466957967874255</v>
      </c>
      <c r="T57" s="224">
        <f t="shared" si="71"/>
        <v>0</v>
      </c>
      <c r="U57" s="224"/>
      <c r="W57" s="97" t="s">
        <v>60</v>
      </c>
      <c r="X57" s="9">
        <f>IF(IF(Y57=0%,0%,(Z57*$Z$52-$Y$52*Y57)/$X$52)&gt;100%,"100%",IF(Y57=0%,0%,(Z57*$Z$52-$Y$52*Y57)/$X$52))</f>
        <v>0</v>
      </c>
      <c r="Y57" s="154"/>
      <c r="Z57" s="178"/>
      <c r="AA57" s="154"/>
    </row>
    <row r="58" spans="1:30" x14ac:dyDescent="0.35">
      <c r="A58" s="40" t="s">
        <v>60</v>
      </c>
      <c r="B58" s="91">
        <f t="shared" si="61"/>
        <v>0.95562520488362612</v>
      </c>
      <c r="C58" s="91">
        <f t="shared" si="62"/>
        <v>0.95562520488362612</v>
      </c>
      <c r="D58" s="91">
        <f t="shared" si="63"/>
        <v>0.95562520488362612</v>
      </c>
      <c r="E58" s="91">
        <f t="shared" si="64"/>
        <v>0.95562520488362612</v>
      </c>
      <c r="F58" s="91">
        <f t="shared" si="65"/>
        <v>0.95562520488362612</v>
      </c>
      <c r="G58" s="203">
        <f t="shared" si="66"/>
        <v>0.95562520488362612</v>
      </c>
      <c r="H58" s="203">
        <f t="shared" si="72"/>
        <v>0.95562520488362612</v>
      </c>
      <c r="I58" s="203">
        <f t="shared" si="67"/>
        <v>0.95562520488362612</v>
      </c>
      <c r="J58" s="203">
        <f t="shared" si="68"/>
        <v>0.95562520488362612</v>
      </c>
      <c r="K58" s="203">
        <f t="shared" si="69"/>
        <v>0.95562520488362612</v>
      </c>
      <c r="L58" s="203">
        <f t="shared" si="70"/>
        <v>0.95562520488362612</v>
      </c>
      <c r="M58" s="203">
        <f t="shared" si="73"/>
        <v>0.95562520488362612</v>
      </c>
      <c r="N58" s="203">
        <f t="shared" si="74"/>
        <v>0.95562520488362612</v>
      </c>
      <c r="O58" s="364">
        <f t="shared" ref="O58:O65" si="75">_xlfn.IFNA(VLOOKUP(A58,$W$52:$Y$86,2,0),"0%")</f>
        <v>0</v>
      </c>
      <c r="P58" s="223">
        <f t="shared" si="71"/>
        <v>0</v>
      </c>
      <c r="Q58" s="224">
        <f t="shared" si="71"/>
        <v>0.95562520488362612</v>
      </c>
      <c r="R58" s="224">
        <f t="shared" si="71"/>
        <v>0</v>
      </c>
      <c r="S58" s="224">
        <f t="shared" si="71"/>
        <v>0.95562520488362612</v>
      </c>
      <c r="T58" s="224">
        <f t="shared" si="71"/>
        <v>0</v>
      </c>
      <c r="U58" s="224"/>
      <c r="W58" s="97" t="s">
        <v>61</v>
      </c>
      <c r="X58" s="9">
        <f t="shared" ref="X58:X60" si="76">IF(IF(Y58=0%,0%,(Z58*$Z$52-$Y$52*Y58)/$X$52)&gt;100%,"100%",IF(Y58=0%,0%,(Z58*$Z$52-$Y$52*Y58)/$X$52))</f>
        <v>0</v>
      </c>
      <c r="Y58" s="154"/>
      <c r="Z58" s="178"/>
      <c r="AA58" s="154"/>
    </row>
    <row r="59" spans="1:30" x14ac:dyDescent="0.15">
      <c r="A59" s="42" t="s">
        <v>42</v>
      </c>
      <c r="B59" s="53">
        <f t="shared" si="61"/>
        <v>1.0905805502474594E-2</v>
      </c>
      <c r="C59" s="53">
        <f t="shared" si="62"/>
        <v>1.0905805502474594E-2</v>
      </c>
      <c r="D59" s="53">
        <f t="shared" si="63"/>
        <v>1.0905805502474594E-2</v>
      </c>
      <c r="E59" s="53">
        <f t="shared" si="64"/>
        <v>1.0905805502474594E-2</v>
      </c>
      <c r="F59" s="53">
        <f t="shared" si="65"/>
        <v>1.0905805502474594E-2</v>
      </c>
      <c r="G59" s="204">
        <f t="shared" si="66"/>
        <v>1.0905805502474594E-2</v>
      </c>
      <c r="H59" s="204">
        <f t="shared" si="72"/>
        <v>1.0905805502474594E-2</v>
      </c>
      <c r="I59" s="204">
        <f t="shared" si="67"/>
        <v>1.0905805502474594E-2</v>
      </c>
      <c r="J59" s="204">
        <f t="shared" si="68"/>
        <v>1.0905805502474594E-2</v>
      </c>
      <c r="K59" s="204">
        <f t="shared" si="69"/>
        <v>1.0905805502474594E-2</v>
      </c>
      <c r="L59" s="204">
        <f t="shared" si="70"/>
        <v>1.0905805502474594E-2</v>
      </c>
      <c r="M59" s="204">
        <f t="shared" si="73"/>
        <v>1.0905805502474594E-2</v>
      </c>
      <c r="N59" s="204">
        <f t="shared" si="74"/>
        <v>1.0905805502474594E-2</v>
      </c>
      <c r="O59" s="364" t="str">
        <f t="shared" si="75"/>
        <v>0%</v>
      </c>
      <c r="P59" s="213">
        <f t="shared" si="71"/>
        <v>0</v>
      </c>
      <c r="Q59" s="92">
        <f t="shared" si="71"/>
        <v>1.0905805502474594E-2</v>
      </c>
      <c r="R59" s="92">
        <f t="shared" si="71"/>
        <v>0</v>
      </c>
      <c r="S59" s="92">
        <f t="shared" si="71"/>
        <v>1.0905805502474594E-2</v>
      </c>
      <c r="T59" s="92">
        <f t="shared" si="71"/>
        <v>0</v>
      </c>
      <c r="U59" s="92"/>
      <c r="W59" s="97" t="s">
        <v>62</v>
      </c>
      <c r="X59" s="9">
        <f t="shared" si="76"/>
        <v>0</v>
      </c>
      <c r="Y59" s="154"/>
      <c r="Z59" s="178"/>
      <c r="AA59" s="154"/>
    </row>
    <row r="60" spans="1:30" x14ac:dyDescent="0.15">
      <c r="A60" s="42" t="s">
        <v>43</v>
      </c>
      <c r="B60" s="53">
        <f t="shared" si="61"/>
        <v>1.8957232292058111E-2</v>
      </c>
      <c r="C60" s="53">
        <f t="shared" si="62"/>
        <v>1.8957232292058111E-2</v>
      </c>
      <c r="D60" s="53">
        <f t="shared" si="63"/>
        <v>1.8957232292058111E-2</v>
      </c>
      <c r="E60" s="53">
        <f t="shared" si="64"/>
        <v>1.8957232292058111E-2</v>
      </c>
      <c r="F60" s="53">
        <f t="shared" si="65"/>
        <v>1.8957232292058111E-2</v>
      </c>
      <c r="G60" s="204">
        <f t="shared" si="66"/>
        <v>1.8957232292058111E-2</v>
      </c>
      <c r="H60" s="204">
        <f t="shared" si="72"/>
        <v>1.8957232292058111E-2</v>
      </c>
      <c r="I60" s="204">
        <f t="shared" si="67"/>
        <v>1.8957232292058111E-2</v>
      </c>
      <c r="J60" s="204">
        <f t="shared" si="68"/>
        <v>1.8957232292058111E-2</v>
      </c>
      <c r="K60" s="204">
        <f t="shared" si="69"/>
        <v>1.8957232292058111E-2</v>
      </c>
      <c r="L60" s="204">
        <f t="shared" si="70"/>
        <v>1.8957232292058111E-2</v>
      </c>
      <c r="M60" s="204">
        <f t="shared" si="73"/>
        <v>1.8957232292058111E-2</v>
      </c>
      <c r="N60" s="204">
        <f t="shared" si="74"/>
        <v>1.8957232292058111E-2</v>
      </c>
      <c r="O60" s="364" t="str">
        <f t="shared" si="75"/>
        <v>0%</v>
      </c>
      <c r="P60" s="213">
        <f t="shared" si="71"/>
        <v>0</v>
      </c>
      <c r="Q60" s="92">
        <f t="shared" si="71"/>
        <v>1.8957232292058111E-2</v>
      </c>
      <c r="R60" s="92">
        <f t="shared" si="71"/>
        <v>0</v>
      </c>
      <c r="S60" s="92">
        <f t="shared" si="71"/>
        <v>1.8957232292058111E-2</v>
      </c>
      <c r="T60" s="92">
        <f t="shared" si="71"/>
        <v>0</v>
      </c>
      <c r="U60" s="92"/>
      <c r="W60" s="97" t="s">
        <v>63</v>
      </c>
      <c r="X60" s="9">
        <f t="shared" si="76"/>
        <v>0</v>
      </c>
      <c r="Y60" s="154"/>
      <c r="Z60" s="178"/>
      <c r="AA60" s="154"/>
    </row>
    <row r="61" spans="1:30" x14ac:dyDescent="0.15">
      <c r="A61" s="42" t="s">
        <v>44</v>
      </c>
      <c r="B61" s="53">
        <f t="shared" si="61"/>
        <v>4.1816248370925317E-3</v>
      </c>
      <c r="C61" s="53">
        <f t="shared" si="62"/>
        <v>4.1816248370925317E-3</v>
      </c>
      <c r="D61" s="53">
        <f t="shared" si="63"/>
        <v>4.1816248370925317E-3</v>
      </c>
      <c r="E61" s="53">
        <f t="shared" si="64"/>
        <v>4.1816248370925317E-3</v>
      </c>
      <c r="F61" s="53">
        <f t="shared" si="65"/>
        <v>4.1816248370925317E-3</v>
      </c>
      <c r="G61" s="204">
        <f t="shared" si="66"/>
        <v>4.1816248370925317E-3</v>
      </c>
      <c r="H61" s="204">
        <f t="shared" si="72"/>
        <v>4.1816248370925317E-3</v>
      </c>
      <c r="I61" s="204">
        <f t="shared" si="67"/>
        <v>4.1816248370925317E-3</v>
      </c>
      <c r="J61" s="204">
        <f t="shared" si="68"/>
        <v>4.1816248370925317E-3</v>
      </c>
      <c r="K61" s="204">
        <f t="shared" si="69"/>
        <v>4.1816248370925317E-3</v>
      </c>
      <c r="L61" s="204">
        <f t="shared" si="70"/>
        <v>4.1816248370925317E-3</v>
      </c>
      <c r="M61" s="204">
        <f t="shared" si="73"/>
        <v>4.1816248370925317E-3</v>
      </c>
      <c r="N61" s="204">
        <f t="shared" si="74"/>
        <v>4.1816248370925317E-3</v>
      </c>
      <c r="O61" s="364" t="str">
        <f t="shared" si="75"/>
        <v>0%</v>
      </c>
      <c r="P61" s="213">
        <f t="shared" si="71"/>
        <v>0</v>
      </c>
      <c r="Q61" s="92">
        <f t="shared" si="71"/>
        <v>4.1816248370925317E-3</v>
      </c>
      <c r="R61" s="92">
        <f t="shared" si="71"/>
        <v>0</v>
      </c>
      <c r="S61" s="92">
        <f t="shared" si="71"/>
        <v>4.1816248370925317E-3</v>
      </c>
      <c r="T61" s="92">
        <f t="shared" si="71"/>
        <v>0</v>
      </c>
      <c r="U61" s="92"/>
      <c r="AA61" s="154"/>
    </row>
    <row r="62" spans="1:30" x14ac:dyDescent="0.15">
      <c r="A62" s="53" t="s">
        <v>45</v>
      </c>
      <c r="B62" s="53">
        <f t="shared" si="61"/>
        <v>7.0599899257221899E-3</v>
      </c>
      <c r="C62" s="53">
        <f t="shared" si="62"/>
        <v>7.0599899257221899E-3</v>
      </c>
      <c r="D62" s="53">
        <f t="shared" si="63"/>
        <v>7.0599899257221899E-3</v>
      </c>
      <c r="E62" s="53">
        <f t="shared" si="64"/>
        <v>7.0599899257221899E-3</v>
      </c>
      <c r="F62" s="53">
        <f t="shared" si="65"/>
        <v>7.0599899257221899E-3</v>
      </c>
      <c r="G62" s="204">
        <f t="shared" si="66"/>
        <v>7.0599899257221899E-3</v>
      </c>
      <c r="H62" s="204">
        <f t="shared" si="72"/>
        <v>7.0599899257221899E-3</v>
      </c>
      <c r="I62" s="204">
        <f t="shared" si="67"/>
        <v>7.0599899257221899E-3</v>
      </c>
      <c r="J62" s="204">
        <f t="shared" si="68"/>
        <v>7.0599899257221899E-3</v>
      </c>
      <c r="K62" s="204">
        <f t="shared" si="69"/>
        <v>7.0599899257221899E-3</v>
      </c>
      <c r="L62" s="204">
        <f t="shared" si="70"/>
        <v>7.0599899257221899E-3</v>
      </c>
      <c r="M62" s="204">
        <f t="shared" si="73"/>
        <v>7.0599899257221899E-3</v>
      </c>
      <c r="N62" s="204">
        <f t="shared" si="74"/>
        <v>7.0599899257221899E-3</v>
      </c>
      <c r="O62" s="364" t="str">
        <f t="shared" si="75"/>
        <v>0%</v>
      </c>
      <c r="P62" s="213">
        <f t="shared" si="71"/>
        <v>0</v>
      </c>
      <c r="Q62" s="92">
        <f t="shared" si="71"/>
        <v>7.0599899257221899E-3</v>
      </c>
      <c r="R62" s="92">
        <f t="shared" si="71"/>
        <v>0</v>
      </c>
      <c r="S62" s="92">
        <f t="shared" si="71"/>
        <v>7.0599899257221899E-3</v>
      </c>
      <c r="T62" s="92">
        <f t="shared" si="71"/>
        <v>0</v>
      </c>
      <c r="U62" s="92"/>
      <c r="AA62" s="154"/>
    </row>
    <row r="63" spans="1:30" x14ac:dyDescent="0.15">
      <c r="A63" s="42" t="s">
        <v>46</v>
      </c>
      <c r="B63" s="53">
        <f t="shared" si="61"/>
        <v>2.1347874407336631E-3</v>
      </c>
      <c r="C63" s="53">
        <f t="shared" si="62"/>
        <v>2.1347874407336631E-3</v>
      </c>
      <c r="D63" s="53">
        <f t="shared" si="63"/>
        <v>2.1347874407336631E-3</v>
      </c>
      <c r="E63" s="53">
        <f t="shared" si="64"/>
        <v>2.1347874407336631E-3</v>
      </c>
      <c r="F63" s="53">
        <f t="shared" si="65"/>
        <v>2.1347874407336631E-3</v>
      </c>
      <c r="G63" s="204">
        <f t="shared" si="66"/>
        <v>2.1347874407336631E-3</v>
      </c>
      <c r="H63" s="204">
        <f t="shared" si="72"/>
        <v>2.1347874407336631E-3</v>
      </c>
      <c r="I63" s="204">
        <f t="shared" si="67"/>
        <v>2.1347874407336631E-3</v>
      </c>
      <c r="J63" s="204">
        <f t="shared" si="68"/>
        <v>2.1347874407336631E-3</v>
      </c>
      <c r="K63" s="204">
        <f t="shared" si="69"/>
        <v>2.1347874407336631E-3</v>
      </c>
      <c r="L63" s="204">
        <f t="shared" si="70"/>
        <v>2.1347874407336631E-3</v>
      </c>
      <c r="M63" s="204">
        <f t="shared" si="73"/>
        <v>2.1347874407336631E-3</v>
      </c>
      <c r="N63" s="204">
        <f t="shared" si="74"/>
        <v>2.1347874407336631E-3</v>
      </c>
      <c r="O63" s="364" t="str">
        <f t="shared" si="75"/>
        <v>0%</v>
      </c>
      <c r="P63" s="213">
        <f t="shared" si="71"/>
        <v>0</v>
      </c>
      <c r="Q63" s="92">
        <f t="shared" si="71"/>
        <v>2.1347874407336631E-3</v>
      </c>
      <c r="R63" s="92">
        <f t="shared" si="71"/>
        <v>0</v>
      </c>
      <c r="S63" s="92">
        <f t="shared" si="71"/>
        <v>2.1347874407336631E-3</v>
      </c>
      <c r="T63" s="92">
        <f t="shared" si="71"/>
        <v>0</v>
      </c>
      <c r="U63" s="92"/>
      <c r="AA63" s="154"/>
    </row>
    <row r="64" spans="1:30" x14ac:dyDescent="0.15">
      <c r="A64" s="42" t="s">
        <v>47</v>
      </c>
      <c r="B64" s="53">
        <f t="shared" si="61"/>
        <v>1.1353551182928096E-3</v>
      </c>
      <c r="C64" s="53">
        <f t="shared" si="62"/>
        <v>1.1353551182928096E-3</v>
      </c>
      <c r="D64" s="53">
        <f t="shared" si="63"/>
        <v>1.1353551182928096E-3</v>
      </c>
      <c r="E64" s="53">
        <f t="shared" si="64"/>
        <v>1.1353551182928096E-3</v>
      </c>
      <c r="F64" s="53">
        <f t="shared" si="65"/>
        <v>1.1353551182928096E-3</v>
      </c>
      <c r="G64" s="204">
        <f t="shared" si="66"/>
        <v>1.1353551182928096E-3</v>
      </c>
      <c r="H64" s="204">
        <f t="shared" si="72"/>
        <v>1.1353551182928096E-3</v>
      </c>
      <c r="I64" s="204">
        <f t="shared" si="67"/>
        <v>1.1353551182928096E-3</v>
      </c>
      <c r="J64" s="204">
        <f t="shared" si="68"/>
        <v>1.1353551182928096E-3</v>
      </c>
      <c r="K64" s="204">
        <f t="shared" si="69"/>
        <v>1.1353551182928096E-3</v>
      </c>
      <c r="L64" s="204">
        <f t="shared" si="70"/>
        <v>1.1353551182928096E-3</v>
      </c>
      <c r="M64" s="204">
        <f t="shared" si="73"/>
        <v>1.1353551182928096E-3</v>
      </c>
      <c r="N64" s="204">
        <f t="shared" si="74"/>
        <v>1.1353551182928096E-3</v>
      </c>
      <c r="O64" s="364" t="str">
        <f t="shared" si="75"/>
        <v>0%</v>
      </c>
      <c r="P64" s="213">
        <f t="shared" si="71"/>
        <v>0</v>
      </c>
      <c r="Q64" s="92">
        <f t="shared" si="71"/>
        <v>1.1353551182928096E-3</v>
      </c>
      <c r="R64" s="92">
        <f t="shared" si="71"/>
        <v>0</v>
      </c>
      <c r="S64" s="92">
        <f t="shared" si="71"/>
        <v>1.1353551182928096E-3</v>
      </c>
      <c r="T64" s="92">
        <f t="shared" si="71"/>
        <v>0</v>
      </c>
      <c r="U64" s="92"/>
      <c r="Y64" s="178"/>
      <c r="Z64" s="181"/>
      <c r="AA64" s="154"/>
    </row>
    <row r="65" spans="1:29" x14ac:dyDescent="0.15">
      <c r="A65" s="61" t="s">
        <v>31</v>
      </c>
      <c r="B65" s="61">
        <f t="shared" si="61"/>
        <v>0</v>
      </c>
      <c r="C65" s="61">
        <f t="shared" si="62"/>
        <v>0</v>
      </c>
      <c r="D65" s="61">
        <f t="shared" si="63"/>
        <v>0</v>
      </c>
      <c r="E65" s="61">
        <f t="shared" si="64"/>
        <v>0</v>
      </c>
      <c r="F65" s="61">
        <f t="shared" si="65"/>
        <v>0</v>
      </c>
      <c r="G65" s="205">
        <f t="shared" si="66"/>
        <v>0</v>
      </c>
      <c r="H65" s="205">
        <f t="shared" si="72"/>
        <v>0</v>
      </c>
      <c r="I65" s="205">
        <f t="shared" si="67"/>
        <v>0</v>
      </c>
      <c r="J65" s="205">
        <f t="shared" si="68"/>
        <v>0</v>
      </c>
      <c r="K65" s="205">
        <f t="shared" si="69"/>
        <v>0</v>
      </c>
      <c r="L65" s="205">
        <f t="shared" si="70"/>
        <v>0</v>
      </c>
      <c r="M65" s="205">
        <f t="shared" si="73"/>
        <v>0</v>
      </c>
      <c r="N65" s="205">
        <f t="shared" si="74"/>
        <v>0</v>
      </c>
      <c r="O65" s="364" t="str">
        <f t="shared" si="75"/>
        <v>0%</v>
      </c>
      <c r="P65" s="213">
        <f t="shared" si="71"/>
        <v>0</v>
      </c>
      <c r="Q65" s="92">
        <f t="shared" si="71"/>
        <v>0</v>
      </c>
      <c r="R65" s="92">
        <f t="shared" si="71"/>
        <v>0</v>
      </c>
      <c r="S65" s="92">
        <f t="shared" si="71"/>
        <v>0</v>
      </c>
      <c r="T65" s="92">
        <f t="shared" si="71"/>
        <v>0</v>
      </c>
      <c r="U65" s="92"/>
      <c r="AA65" s="154"/>
    </row>
    <row r="66" spans="1:29" x14ac:dyDescent="0.15">
      <c r="A66" s="65" t="s">
        <v>30</v>
      </c>
      <c r="B66" s="90">
        <f t="shared" si="61"/>
        <v>0.99561331563671851</v>
      </c>
      <c r="C66" s="90">
        <f t="shared" si="62"/>
        <v>0.99561331563671851</v>
      </c>
      <c r="D66" s="90">
        <f t="shared" si="63"/>
        <v>0.99561331563671851</v>
      </c>
      <c r="E66" s="90">
        <f t="shared" si="64"/>
        <v>0.99561331563671851</v>
      </c>
      <c r="F66" s="90">
        <f t="shared" si="65"/>
        <v>0.99561331563671851</v>
      </c>
      <c r="G66" s="202">
        <f t="shared" si="66"/>
        <v>0.99561331563671851</v>
      </c>
      <c r="H66" s="202">
        <f t="shared" si="72"/>
        <v>0.99561331563671851</v>
      </c>
      <c r="I66" s="202">
        <f t="shared" si="67"/>
        <v>0.99561331563671851</v>
      </c>
      <c r="J66" s="202">
        <f t="shared" si="68"/>
        <v>0.99561331563671851</v>
      </c>
      <c r="K66" s="202">
        <f t="shared" si="69"/>
        <v>0.99561331563671851</v>
      </c>
      <c r="L66" s="202">
        <f t="shared" si="70"/>
        <v>0.99561331563671851</v>
      </c>
      <c r="M66" s="202">
        <f t="shared" si="73"/>
        <v>0.99561331563671851</v>
      </c>
      <c r="N66" s="202">
        <f t="shared" si="74"/>
        <v>0.99561331563671851</v>
      </c>
      <c r="O66" s="366">
        <f>O67*99.9%</f>
        <v>0</v>
      </c>
      <c r="P66" s="225">
        <f t="shared" si="71"/>
        <v>0</v>
      </c>
      <c r="Q66" s="226">
        <f t="shared" si="71"/>
        <v>0.99561331563671851</v>
      </c>
      <c r="R66" s="226">
        <f t="shared" si="71"/>
        <v>0</v>
      </c>
      <c r="S66" s="226">
        <f t="shared" si="71"/>
        <v>0.99561331563671851</v>
      </c>
      <c r="T66" s="226">
        <f t="shared" si="71"/>
        <v>0</v>
      </c>
      <c r="U66" s="226"/>
      <c r="AA66" s="229"/>
    </row>
    <row r="67" spans="1:29" x14ac:dyDescent="0.35">
      <c r="A67" s="40" t="s">
        <v>456</v>
      </c>
      <c r="B67" s="91">
        <f t="shared" si="61"/>
        <v>0.99660992556228067</v>
      </c>
      <c r="C67" s="91">
        <f t="shared" si="62"/>
        <v>0.99660992556228067</v>
      </c>
      <c r="D67" s="91">
        <f t="shared" si="63"/>
        <v>0.99660992556228067</v>
      </c>
      <c r="E67" s="91">
        <f t="shared" si="64"/>
        <v>0.99660992556228067</v>
      </c>
      <c r="F67" s="91">
        <f t="shared" si="65"/>
        <v>0.99660992556228067</v>
      </c>
      <c r="G67" s="203">
        <f t="shared" si="66"/>
        <v>0.99660992556228067</v>
      </c>
      <c r="H67" s="203">
        <f t="shared" si="72"/>
        <v>0.99660992556228067</v>
      </c>
      <c r="I67" s="203">
        <f t="shared" si="67"/>
        <v>0.99660992556228067</v>
      </c>
      <c r="J67" s="203">
        <f t="shared" si="68"/>
        <v>0.99660992556228067</v>
      </c>
      <c r="K67" s="203">
        <f t="shared" si="69"/>
        <v>0.99660992556228067</v>
      </c>
      <c r="L67" s="203">
        <f t="shared" si="70"/>
        <v>0.99660992556228067</v>
      </c>
      <c r="M67" s="203">
        <f t="shared" si="73"/>
        <v>0.99660992556228067</v>
      </c>
      <c r="N67" s="203">
        <f t="shared" si="74"/>
        <v>0.99660992556228067</v>
      </c>
      <c r="O67" s="364">
        <f t="shared" ref="O67:O74" si="77">_xlfn.IFNA(VLOOKUP(A67,$W$52:$Y$86,2,0),"0%")</f>
        <v>0</v>
      </c>
      <c r="P67" s="225">
        <f t="shared" si="71"/>
        <v>0</v>
      </c>
      <c r="Q67" s="226">
        <f t="shared" si="71"/>
        <v>0.99660992556228067</v>
      </c>
      <c r="R67" s="226">
        <f t="shared" si="71"/>
        <v>0</v>
      </c>
      <c r="S67" s="226">
        <f t="shared" si="71"/>
        <v>0.99660992556228067</v>
      </c>
      <c r="T67" s="226">
        <f t="shared" si="71"/>
        <v>0</v>
      </c>
      <c r="U67" s="226"/>
      <c r="Z67" s="181"/>
      <c r="AA67" s="154"/>
      <c r="AB67" s="154"/>
      <c r="AC67" s="154"/>
    </row>
    <row r="68" spans="1:29" x14ac:dyDescent="0.15">
      <c r="A68" s="42" t="s">
        <v>48</v>
      </c>
      <c r="B68" s="53">
        <f t="shared" si="61"/>
        <v>1.0554005324975415E-3</v>
      </c>
      <c r="C68" s="53">
        <f t="shared" si="62"/>
        <v>1.0554005324975415E-3</v>
      </c>
      <c r="D68" s="53">
        <f t="shared" si="63"/>
        <v>1.0554005324975415E-3</v>
      </c>
      <c r="E68" s="53">
        <f t="shared" si="64"/>
        <v>1.0554005324975415E-3</v>
      </c>
      <c r="F68" s="53">
        <f t="shared" si="65"/>
        <v>1.0554005324975415E-3</v>
      </c>
      <c r="G68" s="204">
        <f t="shared" si="66"/>
        <v>1.0554005324975415E-3</v>
      </c>
      <c r="H68" s="204">
        <f t="shared" si="72"/>
        <v>1.0554005324975415E-3</v>
      </c>
      <c r="I68" s="204">
        <f t="shared" si="67"/>
        <v>1.0554005324975415E-3</v>
      </c>
      <c r="J68" s="204">
        <f t="shared" si="68"/>
        <v>1.0554005324975415E-3</v>
      </c>
      <c r="K68" s="204">
        <f t="shared" si="69"/>
        <v>1.0554005324975415E-3</v>
      </c>
      <c r="L68" s="204">
        <f t="shared" si="70"/>
        <v>1.0554005324975415E-3</v>
      </c>
      <c r="M68" s="204">
        <f t="shared" si="73"/>
        <v>1.0554005324975415E-3</v>
      </c>
      <c r="N68" s="204">
        <f t="shared" si="74"/>
        <v>1.0554005324975415E-3</v>
      </c>
      <c r="O68" s="364" t="str">
        <f t="shared" si="77"/>
        <v>0%</v>
      </c>
      <c r="P68" s="213">
        <f t="shared" si="71"/>
        <v>0</v>
      </c>
      <c r="Q68" s="92">
        <f t="shared" si="71"/>
        <v>1.0554005324975415E-3</v>
      </c>
      <c r="R68" s="92">
        <f t="shared" si="71"/>
        <v>0</v>
      </c>
      <c r="S68" s="92">
        <f t="shared" si="71"/>
        <v>1.0554005324975415E-3</v>
      </c>
      <c r="T68" s="92">
        <f t="shared" si="71"/>
        <v>0</v>
      </c>
      <c r="U68" s="92"/>
      <c r="AA68" s="154"/>
    </row>
    <row r="69" spans="1:29" x14ac:dyDescent="0.15">
      <c r="A69" s="42" t="s">
        <v>49</v>
      </c>
      <c r="B69" s="53">
        <f t="shared" si="61"/>
        <v>1.7590008874959024E-3</v>
      </c>
      <c r="C69" s="53">
        <f t="shared" si="62"/>
        <v>1.7590008874959024E-3</v>
      </c>
      <c r="D69" s="53">
        <f t="shared" si="63"/>
        <v>1.7590008874959024E-3</v>
      </c>
      <c r="E69" s="53">
        <f t="shared" si="64"/>
        <v>1.7590008874959024E-3</v>
      </c>
      <c r="F69" s="53">
        <f t="shared" si="65"/>
        <v>1.7590008874959024E-3</v>
      </c>
      <c r="G69" s="204">
        <f t="shared" si="66"/>
        <v>1.7590008874959024E-3</v>
      </c>
      <c r="H69" s="204">
        <f t="shared" si="72"/>
        <v>1.7590008874959024E-3</v>
      </c>
      <c r="I69" s="204">
        <f t="shared" si="67"/>
        <v>1.7590008874959024E-3</v>
      </c>
      <c r="J69" s="204">
        <f t="shared" si="68"/>
        <v>1.7590008874959024E-3</v>
      </c>
      <c r="K69" s="204">
        <f t="shared" si="69"/>
        <v>1.7590008874959024E-3</v>
      </c>
      <c r="L69" s="204">
        <f t="shared" si="70"/>
        <v>1.7590008874959024E-3</v>
      </c>
      <c r="M69" s="204">
        <f t="shared" si="73"/>
        <v>1.7590008874959024E-3</v>
      </c>
      <c r="N69" s="204">
        <f t="shared" si="74"/>
        <v>1.7590008874959024E-3</v>
      </c>
      <c r="O69" s="364" t="str">
        <f t="shared" si="77"/>
        <v>0%</v>
      </c>
      <c r="P69" s="213">
        <f t="shared" si="71"/>
        <v>0</v>
      </c>
      <c r="Q69" s="92">
        <f t="shared" si="71"/>
        <v>1.7590008874959024E-3</v>
      </c>
      <c r="R69" s="92">
        <f t="shared" si="71"/>
        <v>0</v>
      </c>
      <c r="S69" s="92">
        <f t="shared" si="71"/>
        <v>1.7590008874959024E-3</v>
      </c>
      <c r="T69" s="92">
        <f t="shared" si="71"/>
        <v>0</v>
      </c>
      <c r="U69" s="92"/>
      <c r="AA69" s="154"/>
    </row>
    <row r="70" spans="1:29" x14ac:dyDescent="0.15">
      <c r="A70" s="42" t="s">
        <v>50</v>
      </c>
      <c r="B70" s="53">
        <f t="shared" si="61"/>
        <v>1.4391825443148292E-4</v>
      </c>
      <c r="C70" s="53">
        <f t="shared" si="62"/>
        <v>1.4391825443148292E-4</v>
      </c>
      <c r="D70" s="53">
        <f t="shared" si="63"/>
        <v>1.4391825443148292E-4</v>
      </c>
      <c r="E70" s="53">
        <f t="shared" si="64"/>
        <v>1.4391825443148292E-4</v>
      </c>
      <c r="F70" s="53">
        <f t="shared" si="65"/>
        <v>1.4391825443148292E-4</v>
      </c>
      <c r="G70" s="204">
        <f t="shared" si="66"/>
        <v>1.4391825443148292E-4</v>
      </c>
      <c r="H70" s="204">
        <f t="shared" si="72"/>
        <v>1.4391825443148292E-4</v>
      </c>
      <c r="I70" s="204">
        <f t="shared" si="67"/>
        <v>1.4391825443148292E-4</v>
      </c>
      <c r="J70" s="204">
        <f t="shared" si="68"/>
        <v>1.4391825443148292E-4</v>
      </c>
      <c r="K70" s="204">
        <f t="shared" si="69"/>
        <v>1.4391825443148292E-4</v>
      </c>
      <c r="L70" s="204">
        <f t="shared" si="70"/>
        <v>1.4391825443148292E-4</v>
      </c>
      <c r="M70" s="204">
        <f t="shared" si="73"/>
        <v>1.4391825443148292E-4</v>
      </c>
      <c r="N70" s="204">
        <f t="shared" si="74"/>
        <v>1.4391825443148292E-4</v>
      </c>
      <c r="O70" s="364" t="str">
        <f t="shared" si="77"/>
        <v>0%</v>
      </c>
      <c r="P70" s="213">
        <f t="shared" si="71"/>
        <v>0</v>
      </c>
      <c r="Q70" s="92">
        <f t="shared" si="71"/>
        <v>1.4391825443148292E-4</v>
      </c>
      <c r="R70" s="92">
        <f t="shared" si="71"/>
        <v>0</v>
      </c>
      <c r="S70" s="92">
        <f t="shared" si="71"/>
        <v>1.4391825443148292E-4</v>
      </c>
      <c r="T70" s="92">
        <f t="shared" si="71"/>
        <v>0</v>
      </c>
      <c r="U70" s="92"/>
      <c r="AA70" s="154"/>
    </row>
    <row r="71" spans="1:29" x14ac:dyDescent="0.15">
      <c r="A71" s="42" t="s">
        <v>51</v>
      </c>
      <c r="B71" s="53">
        <f t="shared" si="61"/>
        <v>4.3175476329444877E-4</v>
      </c>
      <c r="C71" s="53">
        <f t="shared" si="62"/>
        <v>4.3175476329444877E-4</v>
      </c>
      <c r="D71" s="53">
        <f t="shared" si="63"/>
        <v>4.3175476329444877E-4</v>
      </c>
      <c r="E71" s="53">
        <f t="shared" si="64"/>
        <v>4.3175476329444877E-4</v>
      </c>
      <c r="F71" s="53">
        <f t="shared" si="65"/>
        <v>4.3175476329444877E-4</v>
      </c>
      <c r="G71" s="204">
        <f t="shared" si="66"/>
        <v>4.3175476329444877E-4</v>
      </c>
      <c r="H71" s="204">
        <f t="shared" si="72"/>
        <v>4.3175476329444877E-4</v>
      </c>
      <c r="I71" s="204">
        <f t="shared" si="67"/>
        <v>4.3175476329444877E-4</v>
      </c>
      <c r="J71" s="204">
        <f t="shared" si="68"/>
        <v>4.3175476329444877E-4</v>
      </c>
      <c r="K71" s="204">
        <f t="shared" si="69"/>
        <v>4.3175476329444877E-4</v>
      </c>
      <c r="L71" s="204">
        <f t="shared" si="70"/>
        <v>4.3175476329444877E-4</v>
      </c>
      <c r="M71" s="204">
        <f t="shared" si="73"/>
        <v>4.3175476329444877E-4</v>
      </c>
      <c r="N71" s="204">
        <f t="shared" si="74"/>
        <v>4.3175476329444877E-4</v>
      </c>
      <c r="O71" s="364" t="str">
        <f t="shared" si="77"/>
        <v>0%</v>
      </c>
      <c r="P71" s="213">
        <f t="shared" si="71"/>
        <v>0</v>
      </c>
      <c r="Q71" s="92">
        <f t="shared" si="71"/>
        <v>4.3175476329444877E-4</v>
      </c>
      <c r="R71" s="92">
        <f t="shared" si="71"/>
        <v>0</v>
      </c>
      <c r="S71" s="92">
        <f t="shared" si="71"/>
        <v>4.3175476329444877E-4</v>
      </c>
      <c r="T71" s="92">
        <f t="shared" si="71"/>
        <v>0</v>
      </c>
      <c r="U71" s="92"/>
      <c r="AA71" s="154"/>
    </row>
    <row r="72" spans="1:29" x14ac:dyDescent="0.15">
      <c r="A72" s="42" t="s">
        <v>455</v>
      </c>
      <c r="B72" s="53">
        <f t="shared" si="61"/>
        <v>0</v>
      </c>
      <c r="C72" s="53">
        <f t="shared" si="62"/>
        <v>0</v>
      </c>
      <c r="D72" s="53">
        <f t="shared" si="63"/>
        <v>0</v>
      </c>
      <c r="E72" s="53">
        <f t="shared" si="64"/>
        <v>0</v>
      </c>
      <c r="F72" s="53">
        <f t="shared" si="65"/>
        <v>0</v>
      </c>
      <c r="G72" s="204">
        <f t="shared" si="66"/>
        <v>0</v>
      </c>
      <c r="H72" s="204">
        <f t="shared" si="72"/>
        <v>0</v>
      </c>
      <c r="I72" s="204">
        <f t="shared" si="67"/>
        <v>0</v>
      </c>
      <c r="J72" s="204">
        <f t="shared" si="68"/>
        <v>0</v>
      </c>
      <c r="K72" s="204">
        <f t="shared" si="69"/>
        <v>0</v>
      </c>
      <c r="L72" s="204">
        <f t="shared" si="70"/>
        <v>0</v>
      </c>
      <c r="M72" s="204">
        <f t="shared" si="73"/>
        <v>0</v>
      </c>
      <c r="N72" s="204">
        <f t="shared" si="74"/>
        <v>0</v>
      </c>
      <c r="O72" s="364" t="str">
        <f t="shared" si="77"/>
        <v>0%</v>
      </c>
      <c r="P72" s="213">
        <f t="shared" si="71"/>
        <v>0</v>
      </c>
      <c r="Q72" s="92">
        <f t="shared" si="71"/>
        <v>0</v>
      </c>
      <c r="R72" s="92">
        <f t="shared" si="71"/>
        <v>0</v>
      </c>
      <c r="S72" s="92">
        <f t="shared" si="71"/>
        <v>0</v>
      </c>
      <c r="T72" s="92">
        <f t="shared" si="71"/>
        <v>0</v>
      </c>
      <c r="U72" s="92"/>
      <c r="AA72" s="154"/>
    </row>
    <row r="73" spans="1:29" x14ac:dyDescent="0.15">
      <c r="A73" s="72" t="s">
        <v>29</v>
      </c>
      <c r="B73" s="61">
        <f t="shared" si="61"/>
        <v>0</v>
      </c>
      <c r="C73" s="61">
        <f t="shared" si="62"/>
        <v>0</v>
      </c>
      <c r="D73" s="61">
        <f t="shared" si="63"/>
        <v>0</v>
      </c>
      <c r="E73" s="61">
        <f t="shared" si="64"/>
        <v>0</v>
      </c>
      <c r="F73" s="61">
        <f t="shared" si="65"/>
        <v>0</v>
      </c>
      <c r="G73" s="205">
        <f t="shared" si="66"/>
        <v>0</v>
      </c>
      <c r="H73" s="205">
        <f t="shared" si="72"/>
        <v>0</v>
      </c>
      <c r="I73" s="205">
        <f t="shared" si="67"/>
        <v>0</v>
      </c>
      <c r="J73" s="205">
        <f t="shared" si="68"/>
        <v>0</v>
      </c>
      <c r="K73" s="205">
        <f t="shared" si="69"/>
        <v>0</v>
      </c>
      <c r="L73" s="205">
        <f t="shared" si="70"/>
        <v>0</v>
      </c>
      <c r="M73" s="205">
        <f t="shared" si="73"/>
        <v>0</v>
      </c>
      <c r="N73" s="205">
        <f t="shared" si="74"/>
        <v>0</v>
      </c>
      <c r="O73" s="364" t="str">
        <f t="shared" si="77"/>
        <v>0%</v>
      </c>
      <c r="P73" s="213">
        <f t="shared" si="71"/>
        <v>0</v>
      </c>
      <c r="Q73" s="92">
        <f t="shared" si="71"/>
        <v>0</v>
      </c>
      <c r="R73" s="92">
        <f t="shared" si="71"/>
        <v>0</v>
      </c>
      <c r="S73" s="92">
        <f t="shared" si="71"/>
        <v>0</v>
      </c>
      <c r="T73" s="92">
        <f t="shared" si="71"/>
        <v>0</v>
      </c>
      <c r="U73" s="92"/>
      <c r="AA73" s="154"/>
    </row>
    <row r="74" spans="1:29" x14ac:dyDescent="0.15">
      <c r="A74" s="76" t="s">
        <v>28</v>
      </c>
      <c r="B74" s="93">
        <f t="shared" si="61"/>
        <v>0</v>
      </c>
      <c r="C74" s="93">
        <f t="shared" si="62"/>
        <v>0</v>
      </c>
      <c r="D74" s="93">
        <f t="shared" si="63"/>
        <v>0</v>
      </c>
      <c r="E74" s="93">
        <f t="shared" si="64"/>
        <v>0</v>
      </c>
      <c r="F74" s="93">
        <f t="shared" si="65"/>
        <v>0</v>
      </c>
      <c r="G74" s="206">
        <f t="shared" si="66"/>
        <v>0</v>
      </c>
      <c r="H74" s="206">
        <f t="shared" si="72"/>
        <v>0</v>
      </c>
      <c r="I74" s="206">
        <f t="shared" si="67"/>
        <v>0</v>
      </c>
      <c r="J74" s="206">
        <f t="shared" si="68"/>
        <v>0</v>
      </c>
      <c r="K74" s="206">
        <f t="shared" si="69"/>
        <v>0</v>
      </c>
      <c r="L74" s="206">
        <f t="shared" si="70"/>
        <v>0</v>
      </c>
      <c r="M74" s="206">
        <f t="shared" si="73"/>
        <v>0</v>
      </c>
      <c r="N74" s="206">
        <f t="shared" si="74"/>
        <v>0</v>
      </c>
      <c r="O74" s="364" t="str">
        <f t="shared" si="77"/>
        <v>0%</v>
      </c>
      <c r="P74" s="213">
        <f t="shared" si="71"/>
        <v>0</v>
      </c>
      <c r="Q74" s="92">
        <f t="shared" si="71"/>
        <v>0</v>
      </c>
      <c r="R74" s="92">
        <f t="shared" si="71"/>
        <v>0</v>
      </c>
      <c r="S74" s="92">
        <f t="shared" si="71"/>
        <v>0</v>
      </c>
      <c r="T74" s="92">
        <f t="shared" si="71"/>
        <v>0</v>
      </c>
      <c r="U74" s="92"/>
      <c r="AA74" s="154"/>
    </row>
    <row r="75" spans="1:29" x14ac:dyDescent="0.15">
      <c r="A75" s="65" t="s">
        <v>37</v>
      </c>
      <c r="B75" s="39">
        <f t="shared" si="61"/>
        <v>0.99740212839107378</v>
      </c>
      <c r="C75" s="39">
        <f t="shared" si="62"/>
        <v>0.99740212839107378</v>
      </c>
      <c r="D75" s="39">
        <f t="shared" si="63"/>
        <v>0.99740212839107378</v>
      </c>
      <c r="E75" s="39">
        <f t="shared" si="64"/>
        <v>0.99740212839107378</v>
      </c>
      <c r="F75" s="39">
        <f t="shared" si="65"/>
        <v>0.99740212839107378</v>
      </c>
      <c r="G75" s="207">
        <f t="shared" si="66"/>
        <v>0.99740212839107378</v>
      </c>
      <c r="H75" s="207">
        <f t="shared" si="72"/>
        <v>0.99740212839107378</v>
      </c>
      <c r="I75" s="207">
        <f t="shared" si="67"/>
        <v>0.99740212839107378</v>
      </c>
      <c r="J75" s="207">
        <f t="shared" si="68"/>
        <v>0.99740212839107378</v>
      </c>
      <c r="K75" s="207">
        <f t="shared" si="69"/>
        <v>0.99740212839107378</v>
      </c>
      <c r="L75" s="207">
        <f t="shared" si="70"/>
        <v>0.99740212839107378</v>
      </c>
      <c r="M75" s="207">
        <f t="shared" si="73"/>
        <v>0.99740212839107378</v>
      </c>
      <c r="N75" s="207">
        <f t="shared" si="74"/>
        <v>0.99740212839107378</v>
      </c>
      <c r="O75" s="366">
        <f>O76*99.96%</f>
        <v>0</v>
      </c>
      <c r="P75" s="225">
        <f t="shared" si="71"/>
        <v>0</v>
      </c>
      <c r="Q75" s="226">
        <f t="shared" si="71"/>
        <v>0.99740212839107378</v>
      </c>
      <c r="R75" s="226">
        <f t="shared" si="71"/>
        <v>0</v>
      </c>
      <c r="S75" s="226">
        <f t="shared" si="71"/>
        <v>0.99740212839107378</v>
      </c>
      <c r="T75" s="226">
        <f t="shared" si="71"/>
        <v>0</v>
      </c>
      <c r="U75" s="226"/>
      <c r="AA75" s="154"/>
    </row>
    <row r="76" spans="1:29" x14ac:dyDescent="0.35">
      <c r="A76" s="40" t="s">
        <v>458</v>
      </c>
      <c r="B76" s="41">
        <f t="shared" si="61"/>
        <v>0.99780124889063015</v>
      </c>
      <c r="C76" s="41">
        <f t="shared" si="62"/>
        <v>0.99780124889063015</v>
      </c>
      <c r="D76" s="41">
        <f t="shared" si="63"/>
        <v>0.99780124889063015</v>
      </c>
      <c r="E76" s="41">
        <f t="shared" si="64"/>
        <v>0.99780124889063015</v>
      </c>
      <c r="F76" s="41">
        <f t="shared" si="65"/>
        <v>0.99780124889063015</v>
      </c>
      <c r="G76" s="208">
        <f t="shared" si="66"/>
        <v>0.99780124889063015</v>
      </c>
      <c r="H76" s="208">
        <f t="shared" si="72"/>
        <v>0.99780124889063015</v>
      </c>
      <c r="I76" s="208">
        <f t="shared" si="67"/>
        <v>0.99780124889063015</v>
      </c>
      <c r="J76" s="208">
        <f t="shared" si="68"/>
        <v>0.99780124889063015</v>
      </c>
      <c r="K76" s="208">
        <f t="shared" si="69"/>
        <v>0.99780124889063015</v>
      </c>
      <c r="L76" s="208">
        <f t="shared" si="70"/>
        <v>0.99780124889063015</v>
      </c>
      <c r="M76" s="208">
        <f t="shared" si="73"/>
        <v>0.99780124889063015</v>
      </c>
      <c r="N76" s="208">
        <f t="shared" si="74"/>
        <v>0.99780124889063015</v>
      </c>
      <c r="O76" s="364">
        <f t="shared" ref="O76:O83" si="78">_xlfn.IFNA(VLOOKUP(A76,$W$52:$Y$86,2,0),"0%")</f>
        <v>0</v>
      </c>
      <c r="P76" s="225">
        <f t="shared" si="71"/>
        <v>0</v>
      </c>
      <c r="Q76" s="226">
        <f t="shared" si="71"/>
        <v>0.99780124889063015</v>
      </c>
      <c r="R76" s="226">
        <f t="shared" si="71"/>
        <v>0</v>
      </c>
      <c r="S76" s="226">
        <f t="shared" si="71"/>
        <v>0.99780124889063004</v>
      </c>
      <c r="T76" s="226">
        <f t="shared" si="71"/>
        <v>0</v>
      </c>
      <c r="U76" s="226"/>
      <c r="AA76" s="154"/>
    </row>
    <row r="77" spans="1:29" x14ac:dyDescent="0.15">
      <c r="A77" s="42" t="s">
        <v>52</v>
      </c>
      <c r="B77" s="53">
        <f t="shared" si="61"/>
        <v>0</v>
      </c>
      <c r="C77" s="53">
        <f t="shared" si="62"/>
        <v>0</v>
      </c>
      <c r="D77" s="53">
        <f t="shared" si="63"/>
        <v>0</v>
      </c>
      <c r="E77" s="53">
        <f t="shared" si="64"/>
        <v>0</v>
      </c>
      <c r="F77" s="53">
        <f t="shared" si="65"/>
        <v>0</v>
      </c>
      <c r="G77" s="204">
        <f t="shared" si="66"/>
        <v>0</v>
      </c>
      <c r="H77" s="204">
        <f t="shared" si="72"/>
        <v>0</v>
      </c>
      <c r="I77" s="204">
        <f t="shared" si="67"/>
        <v>0</v>
      </c>
      <c r="J77" s="204">
        <f t="shared" si="68"/>
        <v>0</v>
      </c>
      <c r="K77" s="204">
        <f t="shared" si="69"/>
        <v>0</v>
      </c>
      <c r="L77" s="204">
        <f t="shared" si="70"/>
        <v>0</v>
      </c>
      <c r="M77" s="204">
        <f t="shared" si="73"/>
        <v>0</v>
      </c>
      <c r="N77" s="204">
        <f t="shared" si="74"/>
        <v>0</v>
      </c>
      <c r="O77" s="364" t="str">
        <f t="shared" si="78"/>
        <v>0%</v>
      </c>
      <c r="P77" s="213">
        <f t="shared" si="71"/>
        <v>0</v>
      </c>
      <c r="Q77" s="92">
        <f t="shared" si="71"/>
        <v>0</v>
      </c>
      <c r="R77" s="92">
        <f t="shared" si="71"/>
        <v>0</v>
      </c>
      <c r="S77" s="92">
        <f t="shared" si="71"/>
        <v>0</v>
      </c>
      <c r="T77" s="92">
        <f t="shared" si="71"/>
        <v>0</v>
      </c>
      <c r="U77" s="92"/>
      <c r="AA77" s="154"/>
    </row>
    <row r="78" spans="1:29" x14ac:dyDescent="0.15">
      <c r="A78" s="42" t="s">
        <v>545</v>
      </c>
      <c r="B78" s="53">
        <f t="shared" si="61"/>
        <v>4.7173205619208288E-4</v>
      </c>
      <c r="C78" s="53">
        <f t="shared" si="62"/>
        <v>4.7173205619208288E-4</v>
      </c>
      <c r="D78" s="53">
        <f t="shared" si="63"/>
        <v>4.7173205619208288E-4</v>
      </c>
      <c r="E78" s="53">
        <f t="shared" si="64"/>
        <v>4.7173205619208288E-4</v>
      </c>
      <c r="F78" s="53">
        <f t="shared" si="65"/>
        <v>4.7173205619208288E-4</v>
      </c>
      <c r="G78" s="204">
        <f t="shared" si="66"/>
        <v>4.7173205619208288E-4</v>
      </c>
      <c r="H78" s="204">
        <f t="shared" si="72"/>
        <v>4.7173205619208288E-4</v>
      </c>
      <c r="I78" s="204">
        <f t="shared" si="67"/>
        <v>4.7173205619208288E-4</v>
      </c>
      <c r="J78" s="204">
        <f t="shared" si="68"/>
        <v>4.7173205619208288E-4</v>
      </c>
      <c r="K78" s="204">
        <f t="shared" si="69"/>
        <v>4.7173205619208288E-4</v>
      </c>
      <c r="L78" s="204">
        <f t="shared" si="70"/>
        <v>4.7173205619208288E-4</v>
      </c>
      <c r="M78" s="204">
        <f t="shared" si="73"/>
        <v>4.7173205619208288E-4</v>
      </c>
      <c r="N78" s="204">
        <f t="shared" si="74"/>
        <v>4.7173205619208288E-4</v>
      </c>
      <c r="O78" s="364" t="str">
        <f t="shared" si="78"/>
        <v>0%</v>
      </c>
      <c r="P78" s="213">
        <f t="shared" si="71"/>
        <v>0</v>
      </c>
      <c r="Q78" s="92">
        <f t="shared" si="71"/>
        <v>4.7173205619208288E-4</v>
      </c>
      <c r="R78" s="92">
        <f t="shared" si="71"/>
        <v>0</v>
      </c>
      <c r="S78" s="92">
        <f t="shared" si="71"/>
        <v>4.7173205619208288E-4</v>
      </c>
      <c r="T78" s="92">
        <f t="shared" si="71"/>
        <v>0</v>
      </c>
      <c r="U78" s="92"/>
      <c r="AA78" s="154"/>
    </row>
    <row r="79" spans="1:29" x14ac:dyDescent="0.15">
      <c r="A79" s="42" t="s">
        <v>544</v>
      </c>
      <c r="B79" s="53">
        <f t="shared" si="61"/>
        <v>1.7030326774392145E-3</v>
      </c>
      <c r="C79" s="53">
        <f t="shared" si="62"/>
        <v>1.7030326774392145E-3</v>
      </c>
      <c r="D79" s="53">
        <f t="shared" si="63"/>
        <v>1.7030326774392145E-3</v>
      </c>
      <c r="E79" s="53">
        <f t="shared" si="64"/>
        <v>1.7030326774392145E-3</v>
      </c>
      <c r="F79" s="53">
        <f t="shared" si="65"/>
        <v>1.7030326774392145E-3</v>
      </c>
      <c r="G79" s="204">
        <f t="shared" si="66"/>
        <v>1.7030326774392145E-3</v>
      </c>
      <c r="H79" s="204">
        <f t="shared" si="72"/>
        <v>1.7030326774392145E-3</v>
      </c>
      <c r="I79" s="204">
        <f t="shared" si="67"/>
        <v>1.7030326774392145E-3</v>
      </c>
      <c r="J79" s="204">
        <f t="shared" si="68"/>
        <v>1.7030326774392145E-3</v>
      </c>
      <c r="K79" s="204">
        <f t="shared" si="69"/>
        <v>1.7030326774392145E-3</v>
      </c>
      <c r="L79" s="204">
        <f t="shared" si="70"/>
        <v>1.7030326774392145E-3</v>
      </c>
      <c r="M79" s="204">
        <f t="shared" si="73"/>
        <v>1.7030326774392145E-3</v>
      </c>
      <c r="N79" s="204">
        <f t="shared" si="74"/>
        <v>1.7030326774392145E-3</v>
      </c>
      <c r="O79" s="364" t="str">
        <f t="shared" si="78"/>
        <v>0%</v>
      </c>
      <c r="P79" s="213">
        <f t="shared" si="71"/>
        <v>0</v>
      </c>
      <c r="Q79" s="92">
        <f t="shared" si="71"/>
        <v>1.7030326774392145E-3</v>
      </c>
      <c r="R79" s="92">
        <f t="shared" si="71"/>
        <v>0</v>
      </c>
      <c r="S79" s="92">
        <f t="shared" si="71"/>
        <v>1.7030326774392145E-3</v>
      </c>
      <c r="T79" s="92">
        <f t="shared" si="71"/>
        <v>0</v>
      </c>
      <c r="U79" s="92"/>
      <c r="AA79" s="154"/>
    </row>
    <row r="80" spans="1:29" x14ac:dyDescent="0.15">
      <c r="A80" s="42" t="s">
        <v>53</v>
      </c>
      <c r="B80" s="53">
        <f t="shared" si="61"/>
        <v>2.3986375738580485E-5</v>
      </c>
      <c r="C80" s="53">
        <f t="shared" si="62"/>
        <v>2.3986375738580485E-5</v>
      </c>
      <c r="D80" s="53">
        <f t="shared" si="63"/>
        <v>2.3986375738580485E-5</v>
      </c>
      <c r="E80" s="53">
        <f t="shared" si="64"/>
        <v>2.3986375738580485E-5</v>
      </c>
      <c r="F80" s="53">
        <f t="shared" si="65"/>
        <v>2.3986375738580485E-5</v>
      </c>
      <c r="G80" s="204">
        <f t="shared" si="66"/>
        <v>2.3986375738580485E-5</v>
      </c>
      <c r="H80" s="204">
        <f t="shared" si="72"/>
        <v>2.3986375738580485E-5</v>
      </c>
      <c r="I80" s="204">
        <f t="shared" si="67"/>
        <v>2.3986375738580485E-5</v>
      </c>
      <c r="J80" s="204">
        <f t="shared" si="68"/>
        <v>2.3986375738580485E-5</v>
      </c>
      <c r="K80" s="204">
        <f t="shared" si="69"/>
        <v>2.3986375738580485E-5</v>
      </c>
      <c r="L80" s="204">
        <f t="shared" si="70"/>
        <v>2.3986375738580485E-5</v>
      </c>
      <c r="M80" s="204">
        <f t="shared" si="73"/>
        <v>2.3986375738580485E-5</v>
      </c>
      <c r="N80" s="204">
        <f t="shared" si="74"/>
        <v>2.3986375738580485E-5</v>
      </c>
      <c r="O80" s="364" t="str">
        <f t="shared" si="78"/>
        <v>0%</v>
      </c>
      <c r="P80" s="213">
        <f t="shared" si="71"/>
        <v>0</v>
      </c>
      <c r="Q80" s="92">
        <f t="shared" si="71"/>
        <v>2.3986375738580485E-5</v>
      </c>
      <c r="R80" s="92">
        <f t="shared" si="71"/>
        <v>0</v>
      </c>
      <c r="S80" s="92">
        <f t="shared" si="71"/>
        <v>2.3986375738580485E-5</v>
      </c>
      <c r="T80" s="92">
        <f t="shared" si="71"/>
        <v>0</v>
      </c>
      <c r="U80" s="92"/>
      <c r="AA80" s="154"/>
    </row>
    <row r="81" spans="1:27" x14ac:dyDescent="0.15">
      <c r="A81" s="42" t="s">
        <v>54</v>
      </c>
      <c r="B81" s="53">
        <f t="shared" si="61"/>
        <v>0</v>
      </c>
      <c r="C81" s="53">
        <f t="shared" si="62"/>
        <v>0</v>
      </c>
      <c r="D81" s="53">
        <f t="shared" si="63"/>
        <v>0</v>
      </c>
      <c r="E81" s="53">
        <f t="shared" si="64"/>
        <v>0</v>
      </c>
      <c r="F81" s="53">
        <f t="shared" si="65"/>
        <v>0</v>
      </c>
      <c r="G81" s="204">
        <f t="shared" si="66"/>
        <v>0</v>
      </c>
      <c r="H81" s="204">
        <f t="shared" si="72"/>
        <v>0</v>
      </c>
      <c r="I81" s="204">
        <f t="shared" si="67"/>
        <v>0</v>
      </c>
      <c r="J81" s="204">
        <f t="shared" si="68"/>
        <v>0</v>
      </c>
      <c r="K81" s="204">
        <f t="shared" si="69"/>
        <v>0</v>
      </c>
      <c r="L81" s="204">
        <f t="shared" si="70"/>
        <v>0</v>
      </c>
      <c r="M81" s="204">
        <f t="shared" si="73"/>
        <v>0</v>
      </c>
      <c r="N81" s="204">
        <f t="shared" si="74"/>
        <v>0</v>
      </c>
      <c r="O81" s="364" t="str">
        <f t="shared" si="78"/>
        <v>0%</v>
      </c>
      <c r="P81" s="213">
        <f t="shared" si="71"/>
        <v>0</v>
      </c>
      <c r="Q81" s="92">
        <f t="shared" si="71"/>
        <v>0</v>
      </c>
      <c r="R81" s="92">
        <f t="shared" si="71"/>
        <v>0</v>
      </c>
      <c r="S81" s="92">
        <f t="shared" si="71"/>
        <v>0</v>
      </c>
      <c r="T81" s="92">
        <f t="shared" si="71"/>
        <v>0</v>
      </c>
      <c r="U81" s="92"/>
      <c r="AA81" s="154"/>
    </row>
    <row r="82" spans="1:27" x14ac:dyDescent="0.15">
      <c r="A82" s="72" t="s">
        <v>38</v>
      </c>
      <c r="B82" s="61">
        <f t="shared" si="61"/>
        <v>0</v>
      </c>
      <c r="C82" s="61">
        <f t="shared" si="62"/>
        <v>0</v>
      </c>
      <c r="D82" s="61">
        <f t="shared" si="63"/>
        <v>0</v>
      </c>
      <c r="E82" s="61">
        <f t="shared" si="64"/>
        <v>0</v>
      </c>
      <c r="F82" s="61">
        <f t="shared" si="65"/>
        <v>0</v>
      </c>
      <c r="G82" s="205">
        <f t="shared" si="66"/>
        <v>0</v>
      </c>
      <c r="H82" s="205">
        <f t="shared" si="72"/>
        <v>0</v>
      </c>
      <c r="I82" s="205">
        <f t="shared" si="67"/>
        <v>0</v>
      </c>
      <c r="J82" s="205">
        <f t="shared" si="68"/>
        <v>0</v>
      </c>
      <c r="K82" s="205">
        <f t="shared" si="69"/>
        <v>0</v>
      </c>
      <c r="L82" s="205">
        <f t="shared" si="70"/>
        <v>0</v>
      </c>
      <c r="M82" s="205">
        <f t="shared" si="73"/>
        <v>0</v>
      </c>
      <c r="N82" s="205">
        <f t="shared" si="74"/>
        <v>0</v>
      </c>
      <c r="O82" s="364" t="str">
        <f t="shared" si="78"/>
        <v>0%</v>
      </c>
      <c r="P82" s="213">
        <f t="shared" si="71"/>
        <v>0</v>
      </c>
      <c r="Q82" s="92">
        <f t="shared" si="71"/>
        <v>0</v>
      </c>
      <c r="R82" s="92">
        <f t="shared" si="71"/>
        <v>0</v>
      </c>
      <c r="S82" s="92">
        <f t="shared" si="71"/>
        <v>0</v>
      </c>
      <c r="T82" s="92">
        <f t="shared" si="71"/>
        <v>0</v>
      </c>
      <c r="U82" s="92"/>
      <c r="AA82" s="154"/>
    </row>
    <row r="83" spans="1:27" x14ac:dyDescent="0.15">
      <c r="A83" s="76" t="s">
        <v>28</v>
      </c>
      <c r="B83" s="93">
        <f t="shared" si="61"/>
        <v>0</v>
      </c>
      <c r="C83" s="93">
        <f t="shared" si="62"/>
        <v>0</v>
      </c>
      <c r="D83" s="93">
        <f t="shared" si="63"/>
        <v>0</v>
      </c>
      <c r="E83" s="93">
        <f t="shared" si="64"/>
        <v>0</v>
      </c>
      <c r="F83" s="93">
        <f t="shared" si="65"/>
        <v>0</v>
      </c>
      <c r="G83" s="206">
        <f t="shared" si="66"/>
        <v>0</v>
      </c>
      <c r="H83" s="206">
        <f t="shared" si="72"/>
        <v>0</v>
      </c>
      <c r="I83" s="206">
        <f t="shared" si="67"/>
        <v>0</v>
      </c>
      <c r="J83" s="206">
        <f t="shared" si="68"/>
        <v>0</v>
      </c>
      <c r="K83" s="206">
        <f t="shared" si="69"/>
        <v>0</v>
      </c>
      <c r="L83" s="206">
        <f t="shared" si="70"/>
        <v>0</v>
      </c>
      <c r="M83" s="206">
        <f t="shared" si="73"/>
        <v>0</v>
      </c>
      <c r="N83" s="206">
        <f t="shared" si="74"/>
        <v>0</v>
      </c>
      <c r="O83" s="364" t="str">
        <f t="shared" si="78"/>
        <v>0%</v>
      </c>
      <c r="P83" s="213">
        <f t="shared" si="71"/>
        <v>0</v>
      </c>
      <c r="Q83" s="92">
        <f t="shared" si="71"/>
        <v>0</v>
      </c>
      <c r="R83" s="92">
        <f t="shared" si="71"/>
        <v>0</v>
      </c>
      <c r="S83" s="92">
        <f t="shared" si="71"/>
        <v>0</v>
      </c>
      <c r="T83" s="92">
        <f t="shared" si="71"/>
        <v>0</v>
      </c>
      <c r="U83" s="92"/>
      <c r="AA83" s="154"/>
    </row>
    <row r="84" spans="1:27" x14ac:dyDescent="0.15">
      <c r="A84" s="65" t="s">
        <v>36</v>
      </c>
      <c r="B84" s="39">
        <f t="shared" si="61"/>
        <v>0.99947229973375118</v>
      </c>
      <c r="C84" s="39">
        <f t="shared" si="62"/>
        <v>0.99947229973375118</v>
      </c>
      <c r="D84" s="39">
        <f t="shared" si="63"/>
        <v>0.99947229973375118</v>
      </c>
      <c r="E84" s="39">
        <f t="shared" si="64"/>
        <v>0.99947229973375118</v>
      </c>
      <c r="F84" s="39">
        <f t="shared" si="65"/>
        <v>0.99947229973375118</v>
      </c>
      <c r="G84" s="207">
        <f t="shared" si="66"/>
        <v>0.99947229973375118</v>
      </c>
      <c r="H84" s="207">
        <f t="shared" si="72"/>
        <v>0.99947229973375118</v>
      </c>
      <c r="I84" s="207">
        <f t="shared" si="67"/>
        <v>0.99947229973375118</v>
      </c>
      <c r="J84" s="207">
        <f t="shared" si="68"/>
        <v>0.99947229973375118</v>
      </c>
      <c r="K84" s="207">
        <f t="shared" si="69"/>
        <v>0.99947229973375118</v>
      </c>
      <c r="L84" s="207">
        <f t="shared" si="70"/>
        <v>0.99947229973375118</v>
      </c>
      <c r="M84" s="207">
        <f t="shared" si="73"/>
        <v>0.99947229973375118</v>
      </c>
      <c r="N84" s="207">
        <f t="shared" si="74"/>
        <v>0.99947229973375118</v>
      </c>
      <c r="O84" s="364">
        <f>O85</f>
        <v>0</v>
      </c>
      <c r="P84" s="225">
        <f t="shared" si="71"/>
        <v>0</v>
      </c>
      <c r="Q84" s="226">
        <f t="shared" si="71"/>
        <v>0.99947229973375118</v>
      </c>
      <c r="R84" s="226">
        <f t="shared" si="71"/>
        <v>0</v>
      </c>
      <c r="S84" s="226">
        <f t="shared" si="71"/>
        <v>0.99947229973375129</v>
      </c>
      <c r="T84" s="226">
        <f t="shared" si="71"/>
        <v>0</v>
      </c>
      <c r="U84" s="226"/>
      <c r="AA84" s="154"/>
    </row>
    <row r="85" spans="1:27" x14ac:dyDescent="0.35">
      <c r="A85" s="40" t="s">
        <v>460</v>
      </c>
      <c r="B85" s="41">
        <f t="shared" si="61"/>
        <v>0.99947229973375118</v>
      </c>
      <c r="C85" s="41">
        <f t="shared" si="62"/>
        <v>0.99947229973375118</v>
      </c>
      <c r="D85" s="41">
        <f t="shared" si="63"/>
        <v>0.99947229973375118</v>
      </c>
      <c r="E85" s="41">
        <f t="shared" si="64"/>
        <v>0.99947229973375118</v>
      </c>
      <c r="F85" s="41">
        <f t="shared" si="65"/>
        <v>0.99947229973375118</v>
      </c>
      <c r="G85" s="208">
        <f t="shared" si="66"/>
        <v>0.99947229973375118</v>
      </c>
      <c r="H85" s="208">
        <f t="shared" si="72"/>
        <v>0.99947229973375118</v>
      </c>
      <c r="I85" s="208">
        <f t="shared" si="67"/>
        <v>0.99947229973375118</v>
      </c>
      <c r="J85" s="208">
        <f t="shared" si="68"/>
        <v>0.99947229973375118</v>
      </c>
      <c r="K85" s="208">
        <f t="shared" si="69"/>
        <v>0.99947229973375118</v>
      </c>
      <c r="L85" s="208">
        <f t="shared" si="70"/>
        <v>0.99947229973375118</v>
      </c>
      <c r="M85" s="208">
        <f t="shared" si="73"/>
        <v>0.99947229973375118</v>
      </c>
      <c r="N85" s="208">
        <f t="shared" si="74"/>
        <v>0.99947229973375118</v>
      </c>
      <c r="O85" s="364">
        <f t="shared" ref="O85:O93" si="79">_xlfn.IFNA(VLOOKUP(A85,$W$52:$Y$86,2,0),"0%")</f>
        <v>0</v>
      </c>
      <c r="P85" s="225">
        <f t="shared" si="71"/>
        <v>0</v>
      </c>
      <c r="Q85" s="226">
        <f t="shared" si="71"/>
        <v>0.99947229973375118</v>
      </c>
      <c r="R85" s="226">
        <f t="shared" si="71"/>
        <v>0</v>
      </c>
      <c r="S85" s="226">
        <f t="shared" si="71"/>
        <v>0.99947229973375129</v>
      </c>
      <c r="T85" s="226">
        <f t="shared" si="71"/>
        <v>0</v>
      </c>
      <c r="U85" s="226"/>
      <c r="AA85" s="154"/>
    </row>
    <row r="86" spans="1:27" x14ac:dyDescent="0.15">
      <c r="A86" s="42" t="s">
        <v>55</v>
      </c>
      <c r="B86" s="53">
        <f t="shared" si="61"/>
        <v>1.5990917159053658E-5</v>
      </c>
      <c r="C86" s="53">
        <f t="shared" si="62"/>
        <v>1.5990917159053658E-5</v>
      </c>
      <c r="D86" s="53">
        <f t="shared" si="63"/>
        <v>1.5990917159053658E-5</v>
      </c>
      <c r="E86" s="53">
        <f t="shared" si="64"/>
        <v>1.5990917159053658E-5</v>
      </c>
      <c r="F86" s="53">
        <f t="shared" si="65"/>
        <v>1.5990917159053658E-5</v>
      </c>
      <c r="G86" s="204">
        <f t="shared" si="66"/>
        <v>1.5990917159053658E-5</v>
      </c>
      <c r="H86" s="204">
        <f t="shared" si="72"/>
        <v>1.5990917159053658E-5</v>
      </c>
      <c r="I86" s="204">
        <f t="shared" si="67"/>
        <v>1.5990917159053658E-5</v>
      </c>
      <c r="J86" s="204">
        <f t="shared" si="68"/>
        <v>1.5990917159053658E-5</v>
      </c>
      <c r="K86" s="204">
        <f t="shared" si="69"/>
        <v>1.5990917159053658E-5</v>
      </c>
      <c r="L86" s="204">
        <f t="shared" si="70"/>
        <v>1.5990917159053658E-5</v>
      </c>
      <c r="M86" s="204">
        <f t="shared" si="73"/>
        <v>1.5990917159053658E-5</v>
      </c>
      <c r="N86" s="204">
        <f t="shared" si="74"/>
        <v>1.5990917159053658E-5</v>
      </c>
      <c r="O86" s="364" t="str">
        <f t="shared" si="79"/>
        <v>0%</v>
      </c>
      <c r="P86" s="213">
        <f t="shared" si="71"/>
        <v>0</v>
      </c>
      <c r="Q86" s="92">
        <f t="shared" si="71"/>
        <v>1.5990917159053658E-5</v>
      </c>
      <c r="R86" s="92">
        <f t="shared" si="71"/>
        <v>0</v>
      </c>
      <c r="S86" s="92">
        <f t="shared" si="71"/>
        <v>1.5990917159053658E-5</v>
      </c>
      <c r="T86" s="92">
        <f t="shared" si="71"/>
        <v>0</v>
      </c>
      <c r="U86" s="92"/>
      <c r="AA86" s="154"/>
    </row>
    <row r="87" spans="1:27" x14ac:dyDescent="0.15">
      <c r="A87" s="42" t="s">
        <v>56</v>
      </c>
      <c r="B87" s="53">
        <f t="shared" si="61"/>
        <v>0</v>
      </c>
      <c r="C87" s="53">
        <f t="shared" si="62"/>
        <v>0</v>
      </c>
      <c r="D87" s="53">
        <f t="shared" si="63"/>
        <v>0</v>
      </c>
      <c r="E87" s="53">
        <f t="shared" si="64"/>
        <v>0</v>
      </c>
      <c r="F87" s="53">
        <f t="shared" si="65"/>
        <v>0</v>
      </c>
      <c r="G87" s="204">
        <f t="shared" si="66"/>
        <v>0</v>
      </c>
      <c r="H87" s="204">
        <f t="shared" si="72"/>
        <v>0</v>
      </c>
      <c r="I87" s="204">
        <f t="shared" si="67"/>
        <v>0</v>
      </c>
      <c r="J87" s="204">
        <f t="shared" si="68"/>
        <v>0</v>
      </c>
      <c r="K87" s="204">
        <f t="shared" si="69"/>
        <v>0</v>
      </c>
      <c r="L87" s="204">
        <f t="shared" si="70"/>
        <v>0</v>
      </c>
      <c r="M87" s="204">
        <f t="shared" si="73"/>
        <v>0</v>
      </c>
      <c r="N87" s="204">
        <f t="shared" si="74"/>
        <v>0</v>
      </c>
      <c r="O87" s="364" t="str">
        <f t="shared" si="79"/>
        <v>0%</v>
      </c>
      <c r="P87" s="213">
        <f t="shared" ref="P87:T93" si="80">IF(P$53=0,0%,SUMPRODUCT(($B$50:$O$50=P$50)*$B$53:$O$53*$B87:$O87)/P$53)</f>
        <v>0</v>
      </c>
      <c r="Q87" s="92">
        <f t="shared" si="80"/>
        <v>0</v>
      </c>
      <c r="R87" s="92">
        <f t="shared" si="80"/>
        <v>0</v>
      </c>
      <c r="S87" s="92">
        <f t="shared" si="80"/>
        <v>0</v>
      </c>
      <c r="T87" s="92">
        <f t="shared" si="80"/>
        <v>0</v>
      </c>
      <c r="U87" s="92"/>
      <c r="AA87" s="154"/>
    </row>
    <row r="88" spans="1:27" x14ac:dyDescent="0.15">
      <c r="A88" s="42" t="s">
        <v>57</v>
      </c>
      <c r="B88" s="53">
        <f t="shared" si="61"/>
        <v>0</v>
      </c>
      <c r="C88" s="53">
        <f t="shared" si="62"/>
        <v>0</v>
      </c>
      <c r="D88" s="53">
        <f t="shared" si="63"/>
        <v>0</v>
      </c>
      <c r="E88" s="53">
        <f t="shared" si="64"/>
        <v>0</v>
      </c>
      <c r="F88" s="53">
        <f t="shared" si="65"/>
        <v>0</v>
      </c>
      <c r="G88" s="204">
        <f t="shared" si="66"/>
        <v>0</v>
      </c>
      <c r="H88" s="204">
        <f t="shared" si="72"/>
        <v>0</v>
      </c>
      <c r="I88" s="204">
        <f t="shared" si="67"/>
        <v>0</v>
      </c>
      <c r="J88" s="204">
        <f t="shared" si="68"/>
        <v>0</v>
      </c>
      <c r="K88" s="204">
        <f t="shared" si="69"/>
        <v>0</v>
      </c>
      <c r="L88" s="204">
        <f t="shared" si="70"/>
        <v>0</v>
      </c>
      <c r="M88" s="204">
        <f t="shared" si="73"/>
        <v>0</v>
      </c>
      <c r="N88" s="204">
        <f t="shared" si="74"/>
        <v>0</v>
      </c>
      <c r="O88" s="364" t="str">
        <f t="shared" si="79"/>
        <v>0%</v>
      </c>
      <c r="P88" s="213">
        <f t="shared" si="80"/>
        <v>0</v>
      </c>
      <c r="Q88" s="92">
        <f t="shared" si="80"/>
        <v>0</v>
      </c>
      <c r="R88" s="92">
        <f t="shared" si="80"/>
        <v>0</v>
      </c>
      <c r="S88" s="92">
        <f t="shared" si="80"/>
        <v>0</v>
      </c>
      <c r="T88" s="92">
        <f t="shared" si="80"/>
        <v>0</v>
      </c>
      <c r="U88" s="92"/>
      <c r="AA88" s="154"/>
    </row>
    <row r="89" spans="1:27" x14ac:dyDescent="0.15">
      <c r="A89" s="42" t="s">
        <v>58</v>
      </c>
      <c r="B89" s="53">
        <f t="shared" si="61"/>
        <v>5.1170934908971704E-4</v>
      </c>
      <c r="C89" s="53">
        <f t="shared" si="62"/>
        <v>5.1170934908971704E-4</v>
      </c>
      <c r="D89" s="53">
        <f t="shared" si="63"/>
        <v>5.1170934908971704E-4</v>
      </c>
      <c r="E89" s="53">
        <f t="shared" si="64"/>
        <v>5.1170934908971704E-4</v>
      </c>
      <c r="F89" s="53">
        <f t="shared" si="65"/>
        <v>5.1170934908971704E-4</v>
      </c>
      <c r="G89" s="204">
        <f t="shared" si="66"/>
        <v>5.1170934908971704E-4</v>
      </c>
      <c r="H89" s="204">
        <f t="shared" si="72"/>
        <v>5.1170934908971704E-4</v>
      </c>
      <c r="I89" s="204">
        <f t="shared" si="67"/>
        <v>5.1170934908971704E-4</v>
      </c>
      <c r="J89" s="204">
        <f t="shared" si="68"/>
        <v>5.1170934908971704E-4</v>
      </c>
      <c r="K89" s="204">
        <f t="shared" si="69"/>
        <v>5.1170934908971704E-4</v>
      </c>
      <c r="L89" s="204">
        <f t="shared" si="70"/>
        <v>5.1170934908971704E-4</v>
      </c>
      <c r="M89" s="204">
        <f t="shared" si="73"/>
        <v>5.1170934908971704E-4</v>
      </c>
      <c r="N89" s="204">
        <f t="shared" si="74"/>
        <v>5.1170934908971704E-4</v>
      </c>
      <c r="O89" s="364" t="str">
        <f t="shared" si="79"/>
        <v>0%</v>
      </c>
      <c r="P89" s="213">
        <f t="shared" si="80"/>
        <v>0</v>
      </c>
      <c r="Q89" s="92">
        <f t="shared" si="80"/>
        <v>5.1170934908971704E-4</v>
      </c>
      <c r="R89" s="92">
        <f t="shared" si="80"/>
        <v>0</v>
      </c>
      <c r="S89" s="92">
        <f t="shared" si="80"/>
        <v>5.1170934908971704E-4</v>
      </c>
      <c r="T89" s="92">
        <f t="shared" si="80"/>
        <v>0</v>
      </c>
      <c r="U89" s="92"/>
      <c r="AA89" s="154"/>
    </row>
    <row r="90" spans="1:27" x14ac:dyDescent="0.15">
      <c r="A90" s="72" t="s">
        <v>39</v>
      </c>
      <c r="B90" s="61">
        <f t="shared" si="61"/>
        <v>0</v>
      </c>
      <c r="C90" s="61">
        <f t="shared" si="62"/>
        <v>0</v>
      </c>
      <c r="D90" s="61">
        <f t="shared" si="63"/>
        <v>0</v>
      </c>
      <c r="E90" s="61">
        <f t="shared" si="64"/>
        <v>0</v>
      </c>
      <c r="F90" s="61">
        <f t="shared" si="65"/>
        <v>0</v>
      </c>
      <c r="G90" s="205">
        <f t="shared" si="66"/>
        <v>0</v>
      </c>
      <c r="H90" s="205">
        <f t="shared" si="72"/>
        <v>0</v>
      </c>
      <c r="I90" s="205">
        <f t="shared" si="67"/>
        <v>0</v>
      </c>
      <c r="J90" s="205">
        <f t="shared" si="68"/>
        <v>0</v>
      </c>
      <c r="K90" s="205">
        <f t="shared" si="69"/>
        <v>0</v>
      </c>
      <c r="L90" s="205">
        <f t="shared" si="70"/>
        <v>0</v>
      </c>
      <c r="M90" s="205">
        <f t="shared" si="73"/>
        <v>0</v>
      </c>
      <c r="N90" s="205">
        <f t="shared" si="74"/>
        <v>0</v>
      </c>
      <c r="O90" s="364" t="str">
        <f t="shared" si="79"/>
        <v>0%</v>
      </c>
      <c r="P90" s="213">
        <f t="shared" si="80"/>
        <v>0</v>
      </c>
      <c r="Q90" s="92">
        <f t="shared" si="80"/>
        <v>0</v>
      </c>
      <c r="R90" s="92">
        <f t="shared" si="80"/>
        <v>0</v>
      </c>
      <c r="S90" s="92">
        <f t="shared" si="80"/>
        <v>0</v>
      </c>
      <c r="T90" s="92">
        <f t="shared" si="80"/>
        <v>0</v>
      </c>
      <c r="U90" s="92"/>
      <c r="AA90" s="154"/>
    </row>
    <row r="91" spans="1:27" x14ac:dyDescent="0.15">
      <c r="A91" s="76" t="s">
        <v>28</v>
      </c>
      <c r="B91" s="93">
        <f t="shared" si="61"/>
        <v>0</v>
      </c>
      <c r="C91" s="93">
        <f t="shared" si="62"/>
        <v>0</v>
      </c>
      <c r="D91" s="93">
        <f t="shared" si="63"/>
        <v>0</v>
      </c>
      <c r="E91" s="93">
        <f t="shared" si="64"/>
        <v>0</v>
      </c>
      <c r="F91" s="93">
        <f t="shared" si="65"/>
        <v>0</v>
      </c>
      <c r="G91" s="206">
        <f t="shared" si="66"/>
        <v>0</v>
      </c>
      <c r="H91" s="206">
        <f t="shared" si="72"/>
        <v>0</v>
      </c>
      <c r="I91" s="206">
        <f t="shared" si="67"/>
        <v>0</v>
      </c>
      <c r="J91" s="206">
        <f t="shared" si="68"/>
        <v>0</v>
      </c>
      <c r="K91" s="206">
        <f t="shared" si="69"/>
        <v>0</v>
      </c>
      <c r="L91" s="206">
        <f t="shared" si="70"/>
        <v>0</v>
      </c>
      <c r="M91" s="206">
        <f t="shared" si="73"/>
        <v>0</v>
      </c>
      <c r="N91" s="206">
        <f t="shared" si="74"/>
        <v>0</v>
      </c>
      <c r="O91" s="364" t="str">
        <f t="shared" si="79"/>
        <v>0%</v>
      </c>
      <c r="P91" s="213">
        <f t="shared" si="80"/>
        <v>0</v>
      </c>
      <c r="Q91" s="92">
        <f t="shared" si="80"/>
        <v>0</v>
      </c>
      <c r="R91" s="92">
        <f t="shared" si="80"/>
        <v>0</v>
      </c>
      <c r="S91" s="92">
        <f t="shared" si="80"/>
        <v>0</v>
      </c>
      <c r="T91" s="92">
        <f t="shared" si="80"/>
        <v>0</v>
      </c>
      <c r="U91" s="92"/>
      <c r="AA91" s="154"/>
    </row>
    <row r="92" spans="1:27" x14ac:dyDescent="0.15">
      <c r="A92" s="81" t="s">
        <v>478</v>
      </c>
      <c r="B92" s="8">
        <f>F46</f>
        <v>0</v>
      </c>
      <c r="C92" s="8">
        <f>K46</f>
        <v>0</v>
      </c>
      <c r="D92" s="8">
        <f>P46</f>
        <v>0</v>
      </c>
      <c r="E92" s="8">
        <f>U46</f>
        <v>0</v>
      </c>
      <c r="F92" s="8">
        <f>Z46</f>
        <v>0</v>
      </c>
      <c r="G92" s="201">
        <f>AE46</f>
        <v>0</v>
      </c>
      <c r="H92" s="201">
        <f t="shared" si="72"/>
        <v>0</v>
      </c>
      <c r="I92" s="201">
        <f t="shared" si="67"/>
        <v>0</v>
      </c>
      <c r="J92" s="201">
        <f t="shared" si="68"/>
        <v>0</v>
      </c>
      <c r="K92" s="201">
        <f t="shared" si="69"/>
        <v>0</v>
      </c>
      <c r="L92" s="201">
        <f t="shared" si="70"/>
        <v>0</v>
      </c>
      <c r="M92" s="201">
        <f t="shared" si="73"/>
        <v>0</v>
      </c>
      <c r="N92" s="201">
        <f t="shared" si="74"/>
        <v>0</v>
      </c>
      <c r="O92" s="364" t="str">
        <f t="shared" si="79"/>
        <v>0%</v>
      </c>
      <c r="P92" s="213">
        <f t="shared" si="80"/>
        <v>0</v>
      </c>
      <c r="Q92" s="92">
        <f t="shared" si="80"/>
        <v>0</v>
      </c>
      <c r="R92" s="92">
        <f t="shared" si="80"/>
        <v>0</v>
      </c>
      <c r="S92" s="92">
        <f t="shared" si="80"/>
        <v>0</v>
      </c>
      <c r="T92" s="92">
        <f t="shared" si="80"/>
        <v>0</v>
      </c>
      <c r="U92" s="92"/>
      <c r="AA92" s="154"/>
    </row>
    <row r="93" spans="1:27" x14ac:dyDescent="0.15">
      <c r="A93" s="81" t="s">
        <v>479</v>
      </c>
      <c r="B93" s="8">
        <f>G46</f>
        <v>0</v>
      </c>
      <c r="C93" s="8">
        <f>L46</f>
        <v>0</v>
      </c>
      <c r="D93" s="8">
        <f>Q46</f>
        <v>0</v>
      </c>
      <c r="E93" s="8">
        <f>V46</f>
        <v>0</v>
      </c>
      <c r="F93" s="8">
        <f>AA46</f>
        <v>0</v>
      </c>
      <c r="G93" s="201">
        <f>AF46</f>
        <v>0</v>
      </c>
      <c r="H93" s="201">
        <f t="shared" si="72"/>
        <v>0</v>
      </c>
      <c r="I93" s="201">
        <f t="shared" si="67"/>
        <v>0</v>
      </c>
      <c r="J93" s="201">
        <f t="shared" si="68"/>
        <v>0</v>
      </c>
      <c r="K93" s="201">
        <f t="shared" si="69"/>
        <v>0</v>
      </c>
      <c r="L93" s="201">
        <f t="shared" si="70"/>
        <v>0</v>
      </c>
      <c r="M93" s="201">
        <f t="shared" si="73"/>
        <v>0</v>
      </c>
      <c r="N93" s="201">
        <f t="shared" si="74"/>
        <v>0</v>
      </c>
      <c r="O93" s="364" t="str">
        <f t="shared" si="79"/>
        <v>0%</v>
      </c>
      <c r="P93" s="213">
        <f t="shared" si="80"/>
        <v>0</v>
      </c>
      <c r="Q93" s="92">
        <f t="shared" si="80"/>
        <v>0</v>
      </c>
      <c r="R93" s="92">
        <f t="shared" si="80"/>
        <v>0</v>
      </c>
      <c r="S93" s="92">
        <f t="shared" si="80"/>
        <v>0</v>
      </c>
      <c r="T93" s="92">
        <f t="shared" si="80"/>
        <v>0</v>
      </c>
      <c r="U93" s="92"/>
      <c r="AA93" s="154"/>
    </row>
  </sheetData>
  <mergeCells count="33">
    <mergeCell ref="O3:S3"/>
    <mergeCell ref="B2:C2"/>
    <mergeCell ref="D2:D3"/>
    <mergeCell ref="E2:M2"/>
    <mergeCell ref="E3:I3"/>
    <mergeCell ref="J3:N3"/>
    <mergeCell ref="AX3:BB3"/>
    <mergeCell ref="BC3:BG3"/>
    <mergeCell ref="BH3:BL3"/>
    <mergeCell ref="BM3:BQ3"/>
    <mergeCell ref="E4:I4"/>
    <mergeCell ref="J4:N4"/>
    <mergeCell ref="O4:S4"/>
    <mergeCell ref="T4:X4"/>
    <mergeCell ref="Y4:AC4"/>
    <mergeCell ref="AD4:AH4"/>
    <mergeCell ref="T3:X3"/>
    <mergeCell ref="Y3:AC3"/>
    <mergeCell ref="AD3:AH3"/>
    <mergeCell ref="AI3:AM3"/>
    <mergeCell ref="AN3:AR3"/>
    <mergeCell ref="AS3:AW3"/>
    <mergeCell ref="BM4:BQ4"/>
    <mergeCell ref="A48:K48"/>
    <mergeCell ref="A49:O49"/>
    <mergeCell ref="P49:U49"/>
    <mergeCell ref="W49:X49"/>
    <mergeCell ref="AI4:AM4"/>
    <mergeCell ref="AN4:AR4"/>
    <mergeCell ref="AS4:AW4"/>
    <mergeCell ref="AX4:BB4"/>
    <mergeCell ref="BC4:BG4"/>
    <mergeCell ref="BH4:BL4"/>
  </mergeCells>
  <phoneticPr fontId="2" type="noConversion"/>
  <conditionalFormatting sqref="H21:I21">
    <cfRule type="cellIs" dxfId="7799" priority="386" operator="lessThan">
      <formula>#REF!</formula>
    </cfRule>
  </conditionalFormatting>
  <conditionalFormatting sqref="H9:I9">
    <cfRule type="cellIs" dxfId="7798" priority="388" operator="lessThan">
      <formula>#REF!</formula>
    </cfRule>
    <cfRule type="cellIs" dxfId="7797" priority="389" operator="greaterThan">
      <formula>#REF!</formula>
    </cfRule>
  </conditionalFormatting>
  <conditionalFormatting sqref="H10:I10">
    <cfRule type="cellIs" dxfId="7796" priority="387" operator="lessThan">
      <formula>#REF!</formula>
    </cfRule>
  </conditionalFormatting>
  <conditionalFormatting sqref="H11:I11">
    <cfRule type="cellIs" dxfId="7795" priority="385" operator="lessThan">
      <formula>#REF!</formula>
    </cfRule>
  </conditionalFormatting>
  <conditionalFormatting sqref="H12:I12">
    <cfRule type="cellIs" dxfId="7794" priority="384" operator="lessThan">
      <formula>#REF!</formula>
    </cfRule>
  </conditionalFormatting>
  <conditionalFormatting sqref="O19 O13:O17">
    <cfRule type="cellIs" dxfId="7793" priority="383" operator="greaterThan">
      <formula>#REF!</formula>
    </cfRule>
  </conditionalFormatting>
  <conditionalFormatting sqref="H20:I20">
    <cfRule type="cellIs" dxfId="7792" priority="390" operator="lessThan">
      <formula>#REF!</formula>
    </cfRule>
    <cfRule type="cellIs" dxfId="7791" priority="391" operator="lessThan">
      <formula>#REF!</formula>
    </cfRule>
  </conditionalFormatting>
  <conditionalFormatting sqref="M21">
    <cfRule type="cellIs" dxfId="7790" priority="380" operator="lessThan">
      <formula>#REF!</formula>
    </cfRule>
  </conditionalFormatting>
  <conditionalFormatting sqref="M11:N11">
    <cfRule type="cellIs" dxfId="7789" priority="379" operator="lessThan">
      <formula>#REF!</formula>
    </cfRule>
  </conditionalFormatting>
  <conditionalFormatting sqref="M12:N12">
    <cfRule type="cellIs" dxfId="7788" priority="378" operator="lessThan">
      <formula>#REF!</formula>
    </cfRule>
  </conditionalFormatting>
  <conditionalFormatting sqref="M20">
    <cfRule type="cellIs" dxfId="7787" priority="381" operator="lessThan">
      <formula>#REF!</formula>
    </cfRule>
    <cfRule type="cellIs" dxfId="7786" priority="382" operator="lessThan">
      <formula>#REF!</formula>
    </cfRule>
  </conditionalFormatting>
  <conditionalFormatting sqref="G13">
    <cfRule type="cellIs" dxfId="7785" priority="377" operator="greaterThan">
      <formula>#REF!</formula>
    </cfRule>
  </conditionalFormatting>
  <conditionalFormatting sqref="L13">
    <cfRule type="cellIs" dxfId="7784" priority="376" operator="greaterThan">
      <formula>#REF!</formula>
    </cfRule>
  </conditionalFormatting>
  <conditionalFormatting sqref="H30:I30">
    <cfRule type="cellIs" dxfId="7783" priority="373" operator="lessThan">
      <formula>#REF!</formula>
    </cfRule>
  </conditionalFormatting>
  <conditionalFormatting sqref="H29:I29">
    <cfRule type="cellIs" dxfId="7782" priority="374" operator="lessThan">
      <formula>#REF!</formula>
    </cfRule>
    <cfRule type="cellIs" dxfId="7781" priority="375" operator="lessThan">
      <formula>#REF!</formula>
    </cfRule>
  </conditionalFormatting>
  <conditionalFormatting sqref="M30">
    <cfRule type="cellIs" dxfId="7780" priority="370" operator="lessThan">
      <formula>#REF!</formula>
    </cfRule>
  </conditionalFormatting>
  <conditionalFormatting sqref="M29">
    <cfRule type="cellIs" dxfId="7779" priority="371" operator="lessThan">
      <formula>#REF!</formula>
    </cfRule>
    <cfRule type="cellIs" dxfId="7778" priority="372" operator="lessThan">
      <formula>#REF!</formula>
    </cfRule>
  </conditionalFormatting>
  <conditionalFormatting sqref="H39:I39">
    <cfRule type="cellIs" dxfId="7777" priority="367" operator="lessThan">
      <formula>#REF!</formula>
    </cfRule>
  </conditionalFormatting>
  <conditionalFormatting sqref="H38:I38">
    <cfRule type="cellIs" dxfId="7776" priority="368" operator="lessThan">
      <formula>#REF!</formula>
    </cfRule>
    <cfRule type="cellIs" dxfId="7775" priority="369" operator="lessThan">
      <formula>#REF!</formula>
    </cfRule>
  </conditionalFormatting>
  <conditionalFormatting sqref="M39">
    <cfRule type="cellIs" dxfId="7774" priority="366" operator="lessThan">
      <formula>#REF!</formula>
    </cfRule>
  </conditionalFormatting>
  <conditionalFormatting sqref="R21">
    <cfRule type="cellIs" dxfId="7773" priority="363" operator="lessThan">
      <formula>#REF!</formula>
    </cfRule>
  </conditionalFormatting>
  <conditionalFormatting sqref="R11:S11">
    <cfRule type="cellIs" dxfId="7772" priority="362" operator="lessThan">
      <formula>#REF!</formula>
    </cfRule>
  </conditionalFormatting>
  <conditionalFormatting sqref="R12:S12">
    <cfRule type="cellIs" dxfId="7771" priority="361" operator="lessThan">
      <formula>#REF!</formula>
    </cfRule>
  </conditionalFormatting>
  <conditionalFormatting sqref="R20">
    <cfRule type="cellIs" dxfId="7770" priority="364" operator="lessThan">
      <formula>#REF!</formula>
    </cfRule>
    <cfRule type="cellIs" dxfId="7769" priority="365" operator="lessThan">
      <formula>#REF!</formula>
    </cfRule>
  </conditionalFormatting>
  <conditionalFormatting sqref="R30">
    <cfRule type="cellIs" dxfId="7768" priority="358" operator="lessThan">
      <formula>#REF!</formula>
    </cfRule>
  </conditionalFormatting>
  <conditionalFormatting sqref="R29">
    <cfRule type="cellIs" dxfId="7767" priority="359" operator="lessThan">
      <formula>#REF!</formula>
    </cfRule>
    <cfRule type="cellIs" dxfId="7766" priority="360" operator="lessThan">
      <formula>#REF!</formula>
    </cfRule>
  </conditionalFormatting>
  <conditionalFormatting sqref="R39">
    <cfRule type="cellIs" dxfId="7765" priority="357" operator="lessThan">
      <formula>#REF!</formula>
    </cfRule>
  </conditionalFormatting>
  <conditionalFormatting sqref="M9:N9">
    <cfRule type="cellIs" dxfId="7764" priority="355" operator="lessThan">
      <formula>#REF!</formula>
    </cfRule>
    <cfRule type="cellIs" dxfId="7763" priority="356" operator="greaterThan">
      <formula>#REF!</formula>
    </cfRule>
  </conditionalFormatting>
  <conditionalFormatting sqref="R9:S9">
    <cfRule type="cellIs" dxfId="7762" priority="353" operator="lessThan">
      <formula>#REF!</formula>
    </cfRule>
    <cfRule type="cellIs" dxfId="7761" priority="354" operator="greaterThan">
      <formula>#REF!</formula>
    </cfRule>
  </conditionalFormatting>
  <conditionalFormatting sqref="T19 T13:T15">
    <cfRule type="cellIs" dxfId="7760" priority="352" operator="greaterThan">
      <formula>#REF!</formula>
    </cfRule>
  </conditionalFormatting>
  <conditionalFormatting sqref="W21">
    <cfRule type="cellIs" dxfId="7759" priority="349" operator="lessThan">
      <formula>#REF!</formula>
    </cfRule>
  </conditionalFormatting>
  <conditionalFormatting sqref="W11:X11">
    <cfRule type="cellIs" dxfId="7758" priority="348" operator="lessThan">
      <formula>#REF!</formula>
    </cfRule>
  </conditionalFormatting>
  <conditionalFormatting sqref="W12:X12">
    <cfRule type="cellIs" dxfId="7757" priority="347" operator="lessThan">
      <formula>#REF!</formula>
    </cfRule>
  </conditionalFormatting>
  <conditionalFormatting sqref="W20">
    <cfRule type="cellIs" dxfId="7756" priority="350" operator="lessThan">
      <formula>#REF!</formula>
    </cfRule>
    <cfRule type="cellIs" dxfId="7755" priority="351" operator="lessThan">
      <formula>#REF!</formula>
    </cfRule>
  </conditionalFormatting>
  <conditionalFormatting sqref="W30">
    <cfRule type="cellIs" dxfId="7754" priority="344" operator="lessThan">
      <formula>#REF!</formula>
    </cfRule>
  </conditionalFormatting>
  <conditionalFormatting sqref="W29">
    <cfRule type="cellIs" dxfId="7753" priority="345" operator="lessThan">
      <formula>#REF!</formula>
    </cfRule>
    <cfRule type="cellIs" dxfId="7752" priority="346" operator="lessThan">
      <formula>#REF!</formula>
    </cfRule>
  </conditionalFormatting>
  <conditionalFormatting sqref="W39">
    <cfRule type="cellIs" dxfId="7751" priority="343" operator="lessThan">
      <formula>#REF!</formula>
    </cfRule>
  </conditionalFormatting>
  <conditionalFormatting sqref="W9:X9">
    <cfRule type="cellIs" dxfId="7750" priority="341" operator="lessThan">
      <formula>#REF!</formula>
    </cfRule>
    <cfRule type="cellIs" dxfId="7749" priority="342" operator="greaterThan">
      <formula>#REF!</formula>
    </cfRule>
  </conditionalFormatting>
  <conditionalFormatting sqref="Y19 Y13:Y14 Y17">
    <cfRule type="cellIs" dxfId="7748" priority="340" operator="greaterThan">
      <formula>#REF!</formula>
    </cfRule>
  </conditionalFormatting>
  <conditionalFormatting sqref="AB21">
    <cfRule type="cellIs" dxfId="7747" priority="337" operator="lessThan">
      <formula>#REF!</formula>
    </cfRule>
  </conditionalFormatting>
  <conditionalFormatting sqref="AB11:AC11">
    <cfRule type="cellIs" dxfId="7746" priority="336" operator="lessThan">
      <formula>#REF!</formula>
    </cfRule>
  </conditionalFormatting>
  <conditionalFormatting sqref="AB12:AC12">
    <cfRule type="cellIs" dxfId="7745" priority="335" operator="lessThan">
      <formula>#REF!</formula>
    </cfRule>
  </conditionalFormatting>
  <conditionalFormatting sqref="AB20">
    <cfRule type="cellIs" dxfId="7744" priority="338" operator="lessThan">
      <formula>#REF!</formula>
    </cfRule>
    <cfRule type="cellIs" dxfId="7743" priority="339" operator="lessThan">
      <formula>#REF!</formula>
    </cfRule>
  </conditionalFormatting>
  <conditionalFormatting sqref="AB30">
    <cfRule type="cellIs" dxfId="7742" priority="332" operator="lessThan">
      <formula>#REF!</formula>
    </cfRule>
  </conditionalFormatting>
  <conditionalFormatting sqref="AB29">
    <cfRule type="cellIs" dxfId="7741" priority="333" operator="lessThan">
      <formula>#REF!</formula>
    </cfRule>
    <cfRule type="cellIs" dxfId="7740" priority="334" operator="lessThan">
      <formula>#REF!</formula>
    </cfRule>
  </conditionalFormatting>
  <conditionalFormatting sqref="AB39">
    <cfRule type="cellIs" dxfId="7739" priority="331" operator="lessThan">
      <formula>#REF!</formula>
    </cfRule>
  </conditionalFormatting>
  <conditionalFormatting sqref="AB9:AC9">
    <cfRule type="cellIs" dxfId="7738" priority="329" operator="lessThan">
      <formula>#REF!</formula>
    </cfRule>
    <cfRule type="cellIs" dxfId="7737" priority="330" operator="greaterThan">
      <formula>#REF!</formula>
    </cfRule>
  </conditionalFormatting>
  <conditionalFormatting sqref="AD19 AD13 AD17 AD15">
    <cfRule type="cellIs" dxfId="7736" priority="328" operator="greaterThan">
      <formula>#REF!</formula>
    </cfRule>
  </conditionalFormatting>
  <conditionalFormatting sqref="AG21">
    <cfRule type="cellIs" dxfId="7735" priority="325" operator="lessThan">
      <formula>#REF!</formula>
    </cfRule>
  </conditionalFormatting>
  <conditionalFormatting sqref="AG11:AH11">
    <cfRule type="cellIs" dxfId="7734" priority="324" operator="lessThan">
      <formula>#REF!</formula>
    </cfRule>
  </conditionalFormatting>
  <conditionalFormatting sqref="AG12:AH12">
    <cfRule type="cellIs" dxfId="7733" priority="323" operator="lessThan">
      <formula>#REF!</formula>
    </cfRule>
  </conditionalFormatting>
  <conditionalFormatting sqref="AG20">
    <cfRule type="cellIs" dxfId="7732" priority="326" operator="lessThan">
      <formula>#REF!</formula>
    </cfRule>
    <cfRule type="cellIs" dxfId="7731" priority="327" operator="lessThan">
      <formula>#REF!</formula>
    </cfRule>
  </conditionalFormatting>
  <conditionalFormatting sqref="AG30">
    <cfRule type="cellIs" dxfId="7730" priority="320" operator="lessThan">
      <formula>#REF!</formula>
    </cfRule>
  </conditionalFormatting>
  <conditionalFormatting sqref="AG29">
    <cfRule type="cellIs" dxfId="7729" priority="321" operator="lessThan">
      <formula>#REF!</formula>
    </cfRule>
    <cfRule type="cellIs" dxfId="7728" priority="322" operator="lessThan">
      <formula>#REF!</formula>
    </cfRule>
  </conditionalFormatting>
  <conditionalFormatting sqref="AG39">
    <cfRule type="cellIs" dxfId="7727" priority="319" operator="lessThan">
      <formula>#REF!</formula>
    </cfRule>
  </conditionalFormatting>
  <conditionalFormatting sqref="AG9:AH9">
    <cfRule type="cellIs" dxfId="7726" priority="317" operator="lessThan">
      <formula>#REF!</formula>
    </cfRule>
    <cfRule type="cellIs" dxfId="7725" priority="318" operator="greaterThan">
      <formula>#REF!</formula>
    </cfRule>
  </conditionalFormatting>
  <conditionalFormatting sqref="AD14">
    <cfRule type="cellIs" dxfId="7724" priority="316" operator="greaterThan">
      <formula>#REF!</formula>
    </cfRule>
  </conditionalFormatting>
  <conditionalFormatting sqref="F17:G17 F19:G19 G14">
    <cfRule type="cellIs" dxfId="7723" priority="315" operator="greaterThan">
      <formula>#REF!</formula>
    </cfRule>
  </conditionalFormatting>
  <conditionalFormatting sqref="J19:L19 J14:L14 K17:L17">
    <cfRule type="cellIs" dxfId="7722" priority="314" operator="greaterThan">
      <formula>#REF!</formula>
    </cfRule>
  </conditionalFormatting>
  <conditionalFormatting sqref="T17">
    <cfRule type="cellIs" dxfId="7721" priority="313" operator="greaterThan">
      <formula>#REF!</formula>
    </cfRule>
  </conditionalFormatting>
  <conditionalFormatting sqref="T18">
    <cfRule type="cellIs" dxfId="7720" priority="312" operator="greaterThan">
      <formula>#REF!</formula>
    </cfRule>
  </conditionalFormatting>
  <conditionalFormatting sqref="P13:Q13">
    <cfRule type="cellIs" dxfId="7719" priority="311" operator="greaterThan">
      <formula>#REF!</formula>
    </cfRule>
  </conditionalFormatting>
  <conditionalFormatting sqref="P19:Q19 P14:Q14">
    <cfRule type="cellIs" dxfId="7718" priority="310" operator="greaterThan">
      <formula>#REF!</formula>
    </cfRule>
  </conditionalFormatting>
  <conditionalFormatting sqref="Q18">
    <cfRule type="cellIs" dxfId="7717" priority="309" operator="greaterThan">
      <formula>#REF!</formula>
    </cfRule>
  </conditionalFormatting>
  <conditionalFormatting sqref="U13:V13">
    <cfRule type="cellIs" dxfId="7716" priority="308" operator="greaterThan">
      <formula>#REF!</formula>
    </cfRule>
  </conditionalFormatting>
  <conditionalFormatting sqref="U19:V19 U14:V15 U17:V17">
    <cfRule type="cellIs" dxfId="7715" priority="307" operator="greaterThan">
      <formula>#REF!</formula>
    </cfRule>
  </conditionalFormatting>
  <conditionalFormatting sqref="U18:V18">
    <cfRule type="cellIs" dxfId="7714" priority="306" operator="greaterThan">
      <formula>#REF!</formula>
    </cfRule>
  </conditionalFormatting>
  <conditionalFormatting sqref="Z13:AA13">
    <cfRule type="cellIs" dxfId="7713" priority="305" operator="greaterThan">
      <formula>#REF!</formula>
    </cfRule>
  </conditionalFormatting>
  <conditionalFormatting sqref="Z19:AA19 Z14:AA14 Z17:AA17 AA15">
    <cfRule type="cellIs" dxfId="7712" priority="304" operator="greaterThan">
      <formula>#REF!</formula>
    </cfRule>
  </conditionalFormatting>
  <conditionalFormatting sqref="Z18:AA18">
    <cfRule type="cellIs" dxfId="7711" priority="303" operator="greaterThan">
      <formula>#REF!</formula>
    </cfRule>
  </conditionalFormatting>
  <conditionalFormatting sqref="AE13:AF13">
    <cfRule type="cellIs" dxfId="7710" priority="302" operator="greaterThan">
      <formula>#REF!</formula>
    </cfRule>
  </conditionalFormatting>
  <conditionalFormatting sqref="AE19:AF19 AE14:AF15 AE17:AF17">
    <cfRule type="cellIs" dxfId="7709" priority="301" operator="greaterThan">
      <formula>#REF!</formula>
    </cfRule>
  </conditionalFormatting>
  <conditionalFormatting sqref="AE18:AF18">
    <cfRule type="cellIs" dxfId="7708" priority="300" operator="greaterThan">
      <formula>#REF!</formula>
    </cfRule>
  </conditionalFormatting>
  <conditionalFormatting sqref="E19">
    <cfRule type="cellIs" dxfId="7707" priority="299" operator="greaterThan">
      <formula>#REF!</formula>
    </cfRule>
  </conditionalFormatting>
  <conditionalFormatting sqref="M38">
    <cfRule type="cellIs" dxfId="7706" priority="297" operator="lessThan">
      <formula>#REF!</formula>
    </cfRule>
    <cfRule type="cellIs" dxfId="7705" priority="298" operator="lessThan">
      <formula>#REF!</formula>
    </cfRule>
  </conditionalFormatting>
  <conditionalFormatting sqref="R38">
    <cfRule type="cellIs" dxfId="7704" priority="295" operator="lessThan">
      <formula>#REF!</formula>
    </cfRule>
    <cfRule type="cellIs" dxfId="7703" priority="296" operator="lessThan">
      <formula>#REF!</formula>
    </cfRule>
  </conditionalFormatting>
  <conditionalFormatting sqref="W38">
    <cfRule type="cellIs" dxfId="7702" priority="293" operator="lessThan">
      <formula>#REF!</formula>
    </cfRule>
    <cfRule type="cellIs" dxfId="7701" priority="294" operator="lessThan">
      <formula>#REF!</formula>
    </cfRule>
  </conditionalFormatting>
  <conditionalFormatting sqref="AB38">
    <cfRule type="cellIs" dxfId="7700" priority="291" operator="lessThan">
      <formula>#REF!</formula>
    </cfRule>
    <cfRule type="cellIs" dxfId="7699" priority="292" operator="lessThan">
      <formula>#REF!</formula>
    </cfRule>
  </conditionalFormatting>
  <conditionalFormatting sqref="AG38">
    <cfRule type="cellIs" dxfId="7698" priority="289" operator="lessThan">
      <formula>#REF!</formula>
    </cfRule>
    <cfRule type="cellIs" dxfId="7697" priority="290" operator="lessThan">
      <formula>#REF!</formula>
    </cfRule>
  </conditionalFormatting>
  <conditionalFormatting sqref="N10">
    <cfRule type="cellIs" dxfId="7696" priority="288" operator="lessThan">
      <formula>#REF!</formula>
    </cfRule>
  </conditionalFormatting>
  <conditionalFormatting sqref="S10">
    <cfRule type="cellIs" dxfId="7695" priority="287" operator="lessThan">
      <formula>#REF!</formula>
    </cfRule>
  </conditionalFormatting>
  <conditionalFormatting sqref="X10">
    <cfRule type="cellIs" dxfId="7694" priority="286" operator="lessThan">
      <formula>#REF!</formula>
    </cfRule>
  </conditionalFormatting>
  <conditionalFormatting sqref="AC10">
    <cfRule type="cellIs" dxfId="7693" priority="285" operator="lessThan">
      <formula>#REF!</formula>
    </cfRule>
  </conditionalFormatting>
  <conditionalFormatting sqref="AH10">
    <cfRule type="cellIs" dxfId="7692" priority="284" operator="lessThan">
      <formula>#REF!</formula>
    </cfRule>
  </conditionalFormatting>
  <conditionalFormatting sqref="AI19 AI13 AI17 AI15">
    <cfRule type="cellIs" dxfId="7691" priority="283" operator="greaterThan">
      <formula>#REF!</formula>
    </cfRule>
  </conditionalFormatting>
  <conditionalFormatting sqref="AL21">
    <cfRule type="cellIs" dxfId="7690" priority="280" operator="lessThan">
      <formula>#REF!</formula>
    </cfRule>
  </conditionalFormatting>
  <conditionalFormatting sqref="AL11:AM11">
    <cfRule type="cellIs" dxfId="7689" priority="279" operator="lessThan">
      <formula>#REF!</formula>
    </cfRule>
  </conditionalFormatting>
  <conditionalFormatting sqref="AL12:AM12">
    <cfRule type="cellIs" dxfId="7688" priority="278" operator="lessThan">
      <formula>#REF!</formula>
    </cfRule>
  </conditionalFormatting>
  <conditionalFormatting sqref="AL20">
    <cfRule type="cellIs" dxfId="7687" priority="281" operator="lessThan">
      <formula>#REF!</formula>
    </cfRule>
    <cfRule type="cellIs" dxfId="7686" priority="282" operator="lessThan">
      <formula>#REF!</formula>
    </cfRule>
  </conditionalFormatting>
  <conditionalFormatting sqref="AL30">
    <cfRule type="cellIs" dxfId="7685" priority="275" operator="lessThan">
      <formula>#REF!</formula>
    </cfRule>
  </conditionalFormatting>
  <conditionalFormatting sqref="AL29">
    <cfRule type="cellIs" dxfId="7684" priority="276" operator="lessThan">
      <formula>#REF!</formula>
    </cfRule>
    <cfRule type="cellIs" dxfId="7683" priority="277" operator="lessThan">
      <formula>#REF!</formula>
    </cfRule>
  </conditionalFormatting>
  <conditionalFormatting sqref="AL39">
    <cfRule type="cellIs" dxfId="7682" priority="274" operator="lessThan">
      <formula>#REF!</formula>
    </cfRule>
  </conditionalFormatting>
  <conditionalFormatting sqref="AL9:AM9">
    <cfRule type="cellIs" dxfId="7681" priority="272" operator="lessThan">
      <formula>#REF!</formula>
    </cfRule>
    <cfRule type="cellIs" dxfId="7680" priority="273" operator="greaterThan">
      <formula>#REF!</formula>
    </cfRule>
  </conditionalFormatting>
  <conditionalFormatting sqref="AI14">
    <cfRule type="cellIs" dxfId="7679" priority="271" operator="greaterThan">
      <formula>#REF!</formula>
    </cfRule>
  </conditionalFormatting>
  <conditionalFormatting sqref="AJ13:AK13">
    <cfRule type="cellIs" dxfId="7678" priority="270" operator="greaterThan">
      <formula>#REF!</formula>
    </cfRule>
  </conditionalFormatting>
  <conditionalFormatting sqref="AJ19:AK19 AJ14:AK15 AJ17:AK17">
    <cfRule type="cellIs" dxfId="7677" priority="269" operator="greaterThan">
      <formula>#REF!</formula>
    </cfRule>
  </conditionalFormatting>
  <conditionalFormatting sqref="AJ18:AK18">
    <cfRule type="cellIs" dxfId="7676" priority="268" operator="greaterThan">
      <formula>#REF!</formula>
    </cfRule>
  </conditionalFormatting>
  <conditionalFormatting sqref="AL38">
    <cfRule type="cellIs" dxfId="7675" priority="266" operator="lessThan">
      <formula>#REF!</formula>
    </cfRule>
    <cfRule type="cellIs" dxfId="7674" priority="267" operator="lessThan">
      <formula>#REF!</formula>
    </cfRule>
  </conditionalFormatting>
  <conditionalFormatting sqref="AM10">
    <cfRule type="cellIs" dxfId="7673" priority="265" operator="lessThan">
      <formula>#REF!</formula>
    </cfRule>
  </conditionalFormatting>
  <conditionalFormatting sqref="AN19 AN13 AN17 AN15">
    <cfRule type="cellIs" dxfId="7672" priority="264" operator="greaterThan">
      <formula>#REF!</formula>
    </cfRule>
  </conditionalFormatting>
  <conditionalFormatting sqref="AQ21">
    <cfRule type="cellIs" dxfId="7671" priority="261" operator="lessThan">
      <formula>#REF!</formula>
    </cfRule>
  </conditionalFormatting>
  <conditionalFormatting sqref="AQ11:AR11">
    <cfRule type="cellIs" dxfId="7670" priority="260" operator="lessThan">
      <formula>#REF!</formula>
    </cfRule>
  </conditionalFormatting>
  <conditionalFormatting sqref="AQ12:AR12">
    <cfRule type="cellIs" dxfId="7669" priority="259" operator="lessThan">
      <formula>#REF!</formula>
    </cfRule>
  </conditionalFormatting>
  <conditionalFormatting sqref="AQ20">
    <cfRule type="cellIs" dxfId="7668" priority="262" operator="lessThan">
      <formula>#REF!</formula>
    </cfRule>
    <cfRule type="cellIs" dxfId="7667" priority="263" operator="lessThan">
      <formula>#REF!</formula>
    </cfRule>
  </conditionalFormatting>
  <conditionalFormatting sqref="AQ30">
    <cfRule type="cellIs" dxfId="7666" priority="256" operator="lessThan">
      <formula>#REF!</formula>
    </cfRule>
  </conditionalFormatting>
  <conditionalFormatting sqref="AQ29">
    <cfRule type="cellIs" dxfId="7665" priority="257" operator="lessThan">
      <formula>#REF!</formula>
    </cfRule>
    <cfRule type="cellIs" dxfId="7664" priority="258" operator="lessThan">
      <formula>#REF!</formula>
    </cfRule>
  </conditionalFormatting>
  <conditionalFormatting sqref="AQ39">
    <cfRule type="cellIs" dxfId="7663" priority="255" operator="lessThan">
      <formula>#REF!</formula>
    </cfRule>
  </conditionalFormatting>
  <conditionalFormatting sqref="AQ9:AR9">
    <cfRule type="cellIs" dxfId="7662" priority="253" operator="lessThan">
      <formula>#REF!</formula>
    </cfRule>
    <cfRule type="cellIs" dxfId="7661" priority="254" operator="greaterThan">
      <formula>#REF!</formula>
    </cfRule>
  </conditionalFormatting>
  <conditionalFormatting sqref="AN14">
    <cfRule type="cellIs" dxfId="7660" priority="252" operator="greaterThan">
      <formula>#REF!</formula>
    </cfRule>
  </conditionalFormatting>
  <conditionalFormatting sqref="AO13:AP13">
    <cfRule type="cellIs" dxfId="7659" priority="251" operator="greaterThan">
      <formula>#REF!</formula>
    </cfRule>
  </conditionalFormatting>
  <conditionalFormatting sqref="AO19:AP19 AO14:AP15 AO17:AP17">
    <cfRule type="cellIs" dxfId="7658" priority="250" operator="greaterThan">
      <formula>#REF!</formula>
    </cfRule>
  </conditionalFormatting>
  <conditionalFormatting sqref="AO18:AP18">
    <cfRule type="cellIs" dxfId="7657" priority="249" operator="greaterThan">
      <formula>#REF!</formula>
    </cfRule>
  </conditionalFormatting>
  <conditionalFormatting sqref="AQ38">
    <cfRule type="cellIs" dxfId="7656" priority="247" operator="lessThan">
      <formula>#REF!</formula>
    </cfRule>
    <cfRule type="cellIs" dxfId="7655" priority="248" operator="lessThan">
      <formula>#REF!</formula>
    </cfRule>
  </conditionalFormatting>
  <conditionalFormatting sqref="AR10">
    <cfRule type="cellIs" dxfId="7654" priority="246" operator="lessThan">
      <formula>#REF!</formula>
    </cfRule>
  </conditionalFormatting>
  <conditionalFormatting sqref="AS19 AS13 AS17 AS15">
    <cfRule type="cellIs" dxfId="7653" priority="245" operator="greaterThan">
      <formula>#REF!</formula>
    </cfRule>
  </conditionalFormatting>
  <conditionalFormatting sqref="AV21">
    <cfRule type="cellIs" dxfId="7652" priority="242" operator="lessThan">
      <formula>#REF!</formula>
    </cfRule>
  </conditionalFormatting>
  <conditionalFormatting sqref="AV11:AW11">
    <cfRule type="cellIs" dxfId="7651" priority="241" operator="lessThan">
      <formula>#REF!</formula>
    </cfRule>
  </conditionalFormatting>
  <conditionalFormatting sqref="AV12:AW12">
    <cfRule type="cellIs" dxfId="7650" priority="240" operator="lessThan">
      <formula>#REF!</formula>
    </cfRule>
  </conditionalFormatting>
  <conditionalFormatting sqref="AV20">
    <cfRule type="cellIs" dxfId="7649" priority="243" operator="lessThan">
      <formula>#REF!</formula>
    </cfRule>
    <cfRule type="cellIs" dxfId="7648" priority="244" operator="lessThan">
      <formula>#REF!</formula>
    </cfRule>
  </conditionalFormatting>
  <conditionalFormatting sqref="AV30">
    <cfRule type="cellIs" dxfId="7647" priority="237" operator="lessThan">
      <formula>#REF!</formula>
    </cfRule>
  </conditionalFormatting>
  <conditionalFormatting sqref="AV29">
    <cfRule type="cellIs" dxfId="7646" priority="238" operator="lessThan">
      <formula>#REF!</formula>
    </cfRule>
    <cfRule type="cellIs" dxfId="7645" priority="239" operator="lessThan">
      <formula>#REF!</formula>
    </cfRule>
  </conditionalFormatting>
  <conditionalFormatting sqref="AV39">
    <cfRule type="cellIs" dxfId="7644" priority="236" operator="lessThan">
      <formula>#REF!</formula>
    </cfRule>
  </conditionalFormatting>
  <conditionalFormatting sqref="AV9:AW9">
    <cfRule type="cellIs" dxfId="7643" priority="234" operator="lessThan">
      <formula>#REF!</formula>
    </cfRule>
    <cfRule type="cellIs" dxfId="7642" priority="235" operator="greaterThan">
      <formula>#REF!</formula>
    </cfRule>
  </conditionalFormatting>
  <conditionalFormatting sqref="AS14">
    <cfRule type="cellIs" dxfId="7641" priority="233" operator="greaterThan">
      <formula>#REF!</formula>
    </cfRule>
  </conditionalFormatting>
  <conditionalFormatting sqref="AT13:AU13">
    <cfRule type="cellIs" dxfId="7640" priority="232" operator="greaterThan">
      <formula>#REF!</formula>
    </cfRule>
  </conditionalFormatting>
  <conditionalFormatting sqref="AT19:AU19 AT14:AU15 AT17:AU17">
    <cfRule type="cellIs" dxfId="7639" priority="231" operator="greaterThan">
      <formula>#REF!</formula>
    </cfRule>
  </conditionalFormatting>
  <conditionalFormatting sqref="AT18:AU18">
    <cfRule type="cellIs" dxfId="7638" priority="230" operator="greaterThan">
      <formula>#REF!</formula>
    </cfRule>
  </conditionalFormatting>
  <conditionalFormatting sqref="AV38">
    <cfRule type="cellIs" dxfId="7637" priority="228" operator="lessThan">
      <formula>#REF!</formula>
    </cfRule>
    <cfRule type="cellIs" dxfId="7636" priority="229" operator="lessThan">
      <formula>#REF!</formula>
    </cfRule>
  </conditionalFormatting>
  <conditionalFormatting sqref="AW10">
    <cfRule type="cellIs" dxfId="7635" priority="227" operator="lessThan">
      <formula>#REF!</formula>
    </cfRule>
  </conditionalFormatting>
  <conditionalFormatting sqref="AX19 AX13 AX17 AX15">
    <cfRule type="cellIs" dxfId="7634" priority="226" operator="greaterThan">
      <formula>#REF!</formula>
    </cfRule>
  </conditionalFormatting>
  <conditionalFormatting sqref="BA21">
    <cfRule type="cellIs" dxfId="7633" priority="223" operator="lessThan">
      <formula>#REF!</formula>
    </cfRule>
  </conditionalFormatting>
  <conditionalFormatting sqref="BA11:BB11">
    <cfRule type="cellIs" dxfId="7632" priority="222" operator="lessThan">
      <formula>#REF!</formula>
    </cfRule>
  </conditionalFormatting>
  <conditionalFormatting sqref="BA12:BB12">
    <cfRule type="cellIs" dxfId="7631" priority="221" operator="lessThan">
      <formula>#REF!</formula>
    </cfRule>
  </conditionalFormatting>
  <conditionalFormatting sqref="BA20">
    <cfRule type="cellIs" dxfId="7630" priority="224" operator="lessThan">
      <formula>#REF!</formula>
    </cfRule>
    <cfRule type="cellIs" dxfId="7629" priority="225" operator="lessThan">
      <formula>#REF!</formula>
    </cfRule>
  </conditionalFormatting>
  <conditionalFormatting sqref="BA30">
    <cfRule type="cellIs" dxfId="7628" priority="218" operator="lessThan">
      <formula>#REF!</formula>
    </cfRule>
  </conditionalFormatting>
  <conditionalFormatting sqref="BA29">
    <cfRule type="cellIs" dxfId="7627" priority="219" operator="lessThan">
      <formula>#REF!</formula>
    </cfRule>
    <cfRule type="cellIs" dxfId="7626" priority="220" operator="lessThan">
      <formula>#REF!</formula>
    </cfRule>
  </conditionalFormatting>
  <conditionalFormatting sqref="BA39">
    <cfRule type="cellIs" dxfId="7625" priority="217" operator="lessThan">
      <formula>#REF!</formula>
    </cfRule>
  </conditionalFormatting>
  <conditionalFormatting sqref="BA9:BB9">
    <cfRule type="cellIs" dxfId="7624" priority="215" operator="lessThan">
      <formula>#REF!</formula>
    </cfRule>
    <cfRule type="cellIs" dxfId="7623" priority="216" operator="greaterThan">
      <formula>#REF!</formula>
    </cfRule>
  </conditionalFormatting>
  <conditionalFormatting sqref="AX14">
    <cfRule type="cellIs" dxfId="7622" priority="214" operator="greaterThan">
      <formula>#REF!</formula>
    </cfRule>
  </conditionalFormatting>
  <conditionalFormatting sqref="AY13:AZ13">
    <cfRule type="cellIs" dxfId="7621" priority="213" operator="greaterThan">
      <formula>#REF!</formula>
    </cfRule>
  </conditionalFormatting>
  <conditionalFormatting sqref="AY19:AZ19 AY14:AZ15 AY17:AZ17">
    <cfRule type="cellIs" dxfId="7620" priority="212" operator="greaterThan">
      <formula>#REF!</formula>
    </cfRule>
  </conditionalFormatting>
  <conditionalFormatting sqref="AY18:AZ18">
    <cfRule type="cellIs" dxfId="7619" priority="211" operator="greaterThan">
      <formula>#REF!</formula>
    </cfRule>
  </conditionalFormatting>
  <conditionalFormatting sqref="BA38">
    <cfRule type="cellIs" dxfId="7618" priority="209" operator="lessThan">
      <formula>#REF!</formula>
    </cfRule>
    <cfRule type="cellIs" dxfId="7617" priority="210" operator="lessThan">
      <formula>#REF!</formula>
    </cfRule>
  </conditionalFormatting>
  <conditionalFormatting sqref="BB10">
    <cfRule type="cellIs" dxfId="7616" priority="208" operator="lessThan">
      <formula>#REF!</formula>
    </cfRule>
  </conditionalFormatting>
  <conditionalFormatting sqref="BC19 BC13 BC17 BC15">
    <cfRule type="cellIs" dxfId="7615" priority="207" operator="greaterThan">
      <formula>#REF!</formula>
    </cfRule>
  </conditionalFormatting>
  <conditionalFormatting sqref="BF21">
    <cfRule type="cellIs" dxfId="7614" priority="204" operator="lessThan">
      <formula>#REF!</formula>
    </cfRule>
  </conditionalFormatting>
  <conditionalFormatting sqref="BF11">
    <cfRule type="cellIs" dxfId="7613" priority="203" operator="lessThan">
      <formula>#REF!</formula>
    </cfRule>
  </conditionalFormatting>
  <conditionalFormatting sqref="BF12">
    <cfRule type="cellIs" dxfId="7612" priority="202" operator="lessThan">
      <formula>#REF!</formula>
    </cfRule>
  </conditionalFormatting>
  <conditionalFormatting sqref="BF20">
    <cfRule type="cellIs" dxfId="7611" priority="205" operator="lessThan">
      <formula>#REF!</formula>
    </cfRule>
    <cfRule type="cellIs" dxfId="7610" priority="206" operator="lessThan">
      <formula>#REF!</formula>
    </cfRule>
  </conditionalFormatting>
  <conditionalFormatting sqref="BF30">
    <cfRule type="cellIs" dxfId="7609" priority="199" operator="lessThan">
      <formula>#REF!</formula>
    </cfRule>
  </conditionalFormatting>
  <conditionalFormatting sqref="BF29">
    <cfRule type="cellIs" dxfId="7608" priority="200" operator="lessThan">
      <formula>#REF!</formula>
    </cfRule>
    <cfRule type="cellIs" dxfId="7607" priority="201" operator="lessThan">
      <formula>#REF!</formula>
    </cfRule>
  </conditionalFormatting>
  <conditionalFormatting sqref="BF39">
    <cfRule type="cellIs" dxfId="7606" priority="198" operator="lessThan">
      <formula>#REF!</formula>
    </cfRule>
  </conditionalFormatting>
  <conditionalFormatting sqref="BF9">
    <cfRule type="cellIs" dxfId="7605" priority="196" operator="lessThan">
      <formula>#REF!</formula>
    </cfRule>
    <cfRule type="cellIs" dxfId="7604" priority="197" operator="greaterThan">
      <formula>#REF!</formula>
    </cfRule>
  </conditionalFormatting>
  <conditionalFormatting sqref="BC14">
    <cfRule type="cellIs" dxfId="7603" priority="195" operator="greaterThan">
      <formula>#REF!</formula>
    </cfRule>
  </conditionalFormatting>
  <conditionalFormatting sqref="BD13:BE13">
    <cfRule type="cellIs" dxfId="7602" priority="194" operator="greaterThan">
      <formula>#REF!</formula>
    </cfRule>
  </conditionalFormatting>
  <conditionalFormatting sqref="BD19:BE19 BD14:BE15 BD17:BE17">
    <cfRule type="cellIs" dxfId="7601" priority="193" operator="greaterThan">
      <formula>#REF!</formula>
    </cfRule>
  </conditionalFormatting>
  <conditionalFormatting sqref="BD18:BE18">
    <cfRule type="cellIs" dxfId="7600" priority="192" operator="greaterThan">
      <formula>#REF!</formula>
    </cfRule>
  </conditionalFormatting>
  <conditionalFormatting sqref="BF38">
    <cfRule type="cellIs" dxfId="7599" priority="190" operator="lessThan">
      <formula>#REF!</formula>
    </cfRule>
    <cfRule type="cellIs" dxfId="7598" priority="191" operator="lessThan">
      <formula>#REF!</formula>
    </cfRule>
  </conditionalFormatting>
  <conditionalFormatting sqref="L15">
    <cfRule type="cellIs" dxfId="7597" priority="189" operator="greaterThan">
      <formula>#REF!</formula>
    </cfRule>
  </conditionalFormatting>
  <conditionalFormatting sqref="O18:P18">
    <cfRule type="cellIs" dxfId="7596" priority="188" operator="greaterThan">
      <formula>#REF!</formula>
    </cfRule>
  </conditionalFormatting>
  <conditionalFormatting sqref="Z15">
    <cfRule type="cellIs" dxfId="7595" priority="187" operator="greaterThan">
      <formula>#REF!</formula>
    </cfRule>
  </conditionalFormatting>
  <conditionalFormatting sqref="Y15">
    <cfRule type="cellIs" dxfId="7594" priority="186" operator="greaterThan">
      <formula>#REF!</formula>
    </cfRule>
  </conditionalFormatting>
  <conditionalFormatting sqref="T16">
    <cfRule type="cellIs" dxfId="7593" priority="185" operator="greaterThan">
      <formula>#REF!</formula>
    </cfRule>
  </conditionalFormatting>
  <conditionalFormatting sqref="BG11">
    <cfRule type="cellIs" dxfId="7592" priority="184" operator="lessThan">
      <formula>#REF!</formula>
    </cfRule>
  </conditionalFormatting>
  <conditionalFormatting sqref="BG12">
    <cfRule type="cellIs" dxfId="7591" priority="183" operator="lessThan">
      <formula>#REF!</formula>
    </cfRule>
  </conditionalFormatting>
  <conditionalFormatting sqref="BG9">
    <cfRule type="cellIs" dxfId="7590" priority="181" operator="lessThan">
      <formula>#REF!</formula>
    </cfRule>
    <cfRule type="cellIs" dxfId="7589" priority="182" operator="greaterThan">
      <formula>#REF!</formula>
    </cfRule>
  </conditionalFormatting>
  <conditionalFormatting sqref="BG10">
    <cfRule type="cellIs" dxfId="7588" priority="180" operator="lessThan">
      <formula>#REF!</formula>
    </cfRule>
  </conditionalFormatting>
  <conditionalFormatting sqref="N21">
    <cfRule type="cellIs" dxfId="7587" priority="177" operator="lessThan">
      <formula>#REF!</formula>
    </cfRule>
  </conditionalFormatting>
  <conditionalFormatting sqref="N20">
    <cfRule type="cellIs" dxfId="7586" priority="178" operator="lessThan">
      <formula>#REF!</formula>
    </cfRule>
    <cfRule type="cellIs" dxfId="7585" priority="179" operator="lessThan">
      <formula>#REF!</formula>
    </cfRule>
  </conditionalFormatting>
  <conditionalFormatting sqref="N30">
    <cfRule type="cellIs" dxfId="7584" priority="174" operator="lessThan">
      <formula>#REF!</formula>
    </cfRule>
  </conditionalFormatting>
  <conditionalFormatting sqref="N29">
    <cfRule type="cellIs" dxfId="7583" priority="175" operator="lessThan">
      <formula>#REF!</formula>
    </cfRule>
    <cfRule type="cellIs" dxfId="7582" priority="176" operator="lessThan">
      <formula>#REF!</formula>
    </cfRule>
  </conditionalFormatting>
  <conditionalFormatting sqref="N39">
    <cfRule type="cellIs" dxfId="7581" priority="171" operator="lessThan">
      <formula>#REF!</formula>
    </cfRule>
  </conditionalFormatting>
  <conditionalFormatting sqref="N38">
    <cfRule type="cellIs" dxfId="7580" priority="172" operator="lessThan">
      <formula>#REF!</formula>
    </cfRule>
    <cfRule type="cellIs" dxfId="7579" priority="173" operator="lessThan">
      <formula>#REF!</formula>
    </cfRule>
  </conditionalFormatting>
  <conditionalFormatting sqref="S21">
    <cfRule type="cellIs" dxfId="7578" priority="168" operator="lessThan">
      <formula>#REF!</formula>
    </cfRule>
  </conditionalFormatting>
  <conditionalFormatting sqref="S20">
    <cfRule type="cellIs" dxfId="7577" priority="169" operator="lessThan">
      <formula>#REF!</formula>
    </cfRule>
    <cfRule type="cellIs" dxfId="7576" priority="170" operator="lessThan">
      <formula>#REF!</formula>
    </cfRule>
  </conditionalFormatting>
  <conditionalFormatting sqref="S30">
    <cfRule type="cellIs" dxfId="7575" priority="165" operator="lessThan">
      <formula>#REF!</formula>
    </cfRule>
  </conditionalFormatting>
  <conditionalFormatting sqref="S29">
    <cfRule type="cellIs" dxfId="7574" priority="166" operator="lessThan">
      <formula>#REF!</formula>
    </cfRule>
    <cfRule type="cellIs" dxfId="7573" priority="167" operator="lessThan">
      <formula>#REF!</formula>
    </cfRule>
  </conditionalFormatting>
  <conditionalFormatting sqref="S39">
    <cfRule type="cellIs" dxfId="7572" priority="162" operator="lessThan">
      <formula>#REF!</formula>
    </cfRule>
  </conditionalFormatting>
  <conditionalFormatting sqref="S38">
    <cfRule type="cellIs" dxfId="7571" priority="163" operator="lessThan">
      <formula>#REF!</formula>
    </cfRule>
    <cfRule type="cellIs" dxfId="7570" priority="164" operator="lessThan">
      <formula>#REF!</formula>
    </cfRule>
  </conditionalFormatting>
  <conditionalFormatting sqref="X21">
    <cfRule type="cellIs" dxfId="7569" priority="159" operator="lessThan">
      <formula>#REF!</formula>
    </cfRule>
  </conditionalFormatting>
  <conditionalFormatting sqref="X20">
    <cfRule type="cellIs" dxfId="7568" priority="160" operator="lessThan">
      <formula>#REF!</formula>
    </cfRule>
    <cfRule type="cellIs" dxfId="7567" priority="161" operator="lessThan">
      <formula>#REF!</formula>
    </cfRule>
  </conditionalFormatting>
  <conditionalFormatting sqref="X30">
    <cfRule type="cellIs" dxfId="7566" priority="156" operator="lessThan">
      <formula>#REF!</formula>
    </cfRule>
  </conditionalFormatting>
  <conditionalFormatting sqref="X29">
    <cfRule type="cellIs" dxfId="7565" priority="157" operator="lessThan">
      <formula>#REF!</formula>
    </cfRule>
    <cfRule type="cellIs" dxfId="7564" priority="158" operator="lessThan">
      <formula>#REF!</formula>
    </cfRule>
  </conditionalFormatting>
  <conditionalFormatting sqref="X39">
    <cfRule type="cellIs" dxfId="7563" priority="153" operator="lessThan">
      <formula>#REF!</formula>
    </cfRule>
  </conditionalFormatting>
  <conditionalFormatting sqref="X38">
    <cfRule type="cellIs" dxfId="7562" priority="154" operator="lessThan">
      <formula>#REF!</formula>
    </cfRule>
    <cfRule type="cellIs" dxfId="7561" priority="155" operator="lessThan">
      <formula>#REF!</formula>
    </cfRule>
  </conditionalFormatting>
  <conditionalFormatting sqref="AC21">
    <cfRule type="cellIs" dxfId="7560" priority="150" operator="lessThan">
      <formula>#REF!</formula>
    </cfRule>
  </conditionalFormatting>
  <conditionalFormatting sqref="AC20">
    <cfRule type="cellIs" dxfId="7559" priority="151" operator="lessThan">
      <formula>#REF!</formula>
    </cfRule>
    <cfRule type="cellIs" dxfId="7558" priority="152" operator="lessThan">
      <formula>#REF!</formula>
    </cfRule>
  </conditionalFormatting>
  <conditionalFormatting sqref="AC30">
    <cfRule type="cellIs" dxfId="7557" priority="147" operator="lessThan">
      <formula>#REF!</formula>
    </cfRule>
  </conditionalFormatting>
  <conditionalFormatting sqref="AC29">
    <cfRule type="cellIs" dxfId="7556" priority="148" operator="lessThan">
      <formula>#REF!</formula>
    </cfRule>
    <cfRule type="cellIs" dxfId="7555" priority="149" operator="lessThan">
      <formula>#REF!</formula>
    </cfRule>
  </conditionalFormatting>
  <conditionalFormatting sqref="AC39">
    <cfRule type="cellIs" dxfId="7554" priority="144" operator="lessThan">
      <formula>#REF!</formula>
    </cfRule>
  </conditionalFormatting>
  <conditionalFormatting sqref="AC38">
    <cfRule type="cellIs" dxfId="7553" priority="145" operator="lessThan">
      <formula>#REF!</formula>
    </cfRule>
    <cfRule type="cellIs" dxfId="7552" priority="146" operator="lessThan">
      <formula>#REF!</formula>
    </cfRule>
  </conditionalFormatting>
  <conditionalFormatting sqref="AH21">
    <cfRule type="cellIs" dxfId="7551" priority="141" operator="lessThan">
      <formula>#REF!</formula>
    </cfRule>
  </conditionalFormatting>
  <conditionalFormatting sqref="AH20">
    <cfRule type="cellIs" dxfId="7550" priority="142" operator="lessThan">
      <formula>#REF!</formula>
    </cfRule>
    <cfRule type="cellIs" dxfId="7549" priority="143" operator="lessThan">
      <formula>#REF!</formula>
    </cfRule>
  </conditionalFormatting>
  <conditionalFormatting sqref="AH30">
    <cfRule type="cellIs" dxfId="7548" priority="138" operator="lessThan">
      <formula>#REF!</formula>
    </cfRule>
  </conditionalFormatting>
  <conditionalFormatting sqref="AH29">
    <cfRule type="cellIs" dxfId="7547" priority="139" operator="lessThan">
      <formula>#REF!</formula>
    </cfRule>
    <cfRule type="cellIs" dxfId="7546" priority="140" operator="lessThan">
      <formula>#REF!</formula>
    </cfRule>
  </conditionalFormatting>
  <conditionalFormatting sqref="AH39">
    <cfRule type="cellIs" dxfId="7545" priority="135" operator="lessThan">
      <formula>#REF!</formula>
    </cfRule>
  </conditionalFormatting>
  <conditionalFormatting sqref="AH38">
    <cfRule type="cellIs" dxfId="7544" priority="136" operator="lessThan">
      <formula>#REF!</formula>
    </cfRule>
    <cfRule type="cellIs" dxfId="7543" priority="137" operator="lessThan">
      <formula>#REF!</formula>
    </cfRule>
  </conditionalFormatting>
  <conditionalFormatting sqref="AM21">
    <cfRule type="cellIs" dxfId="7542" priority="132" operator="lessThan">
      <formula>#REF!</formula>
    </cfRule>
  </conditionalFormatting>
  <conditionalFormatting sqref="AM20">
    <cfRule type="cellIs" dxfId="7541" priority="133" operator="lessThan">
      <formula>#REF!</formula>
    </cfRule>
    <cfRule type="cellIs" dxfId="7540" priority="134" operator="lessThan">
      <formula>#REF!</formula>
    </cfRule>
  </conditionalFormatting>
  <conditionalFormatting sqref="AM30">
    <cfRule type="cellIs" dxfId="7539" priority="129" operator="lessThan">
      <formula>#REF!</formula>
    </cfRule>
  </conditionalFormatting>
  <conditionalFormatting sqref="AM29">
    <cfRule type="cellIs" dxfId="7538" priority="130" operator="lessThan">
      <formula>#REF!</formula>
    </cfRule>
    <cfRule type="cellIs" dxfId="7537" priority="131" operator="lessThan">
      <formula>#REF!</formula>
    </cfRule>
  </conditionalFormatting>
  <conditionalFormatting sqref="AM39">
    <cfRule type="cellIs" dxfId="7536" priority="126" operator="lessThan">
      <formula>#REF!</formula>
    </cfRule>
  </conditionalFormatting>
  <conditionalFormatting sqref="AM38">
    <cfRule type="cellIs" dxfId="7535" priority="127" operator="lessThan">
      <formula>#REF!</formula>
    </cfRule>
    <cfRule type="cellIs" dxfId="7534" priority="128" operator="lessThan">
      <formula>#REF!</formula>
    </cfRule>
  </conditionalFormatting>
  <conditionalFormatting sqref="AR21">
    <cfRule type="cellIs" dxfId="7533" priority="123" operator="lessThan">
      <formula>#REF!</formula>
    </cfRule>
  </conditionalFormatting>
  <conditionalFormatting sqref="AR20">
    <cfRule type="cellIs" dxfId="7532" priority="124" operator="lessThan">
      <formula>#REF!</formula>
    </cfRule>
    <cfRule type="cellIs" dxfId="7531" priority="125" operator="lessThan">
      <formula>#REF!</formula>
    </cfRule>
  </conditionalFormatting>
  <conditionalFormatting sqref="AR30">
    <cfRule type="cellIs" dxfId="7530" priority="120" operator="lessThan">
      <formula>#REF!</formula>
    </cfRule>
  </conditionalFormatting>
  <conditionalFormatting sqref="AR29">
    <cfRule type="cellIs" dxfId="7529" priority="121" operator="lessThan">
      <formula>#REF!</formula>
    </cfRule>
    <cfRule type="cellIs" dxfId="7528" priority="122" operator="lessThan">
      <formula>#REF!</formula>
    </cfRule>
  </conditionalFormatting>
  <conditionalFormatting sqref="AR39">
    <cfRule type="cellIs" dxfId="7527" priority="117" operator="lessThan">
      <formula>#REF!</formula>
    </cfRule>
  </conditionalFormatting>
  <conditionalFormatting sqref="AR38">
    <cfRule type="cellIs" dxfId="7526" priority="118" operator="lessThan">
      <formula>#REF!</formula>
    </cfRule>
    <cfRule type="cellIs" dxfId="7525" priority="119" operator="lessThan">
      <formula>#REF!</formula>
    </cfRule>
  </conditionalFormatting>
  <conditionalFormatting sqref="AW21">
    <cfRule type="cellIs" dxfId="7524" priority="114" operator="lessThan">
      <formula>#REF!</formula>
    </cfRule>
  </conditionalFormatting>
  <conditionalFormatting sqref="AW20">
    <cfRule type="cellIs" dxfId="7523" priority="115" operator="lessThan">
      <formula>#REF!</formula>
    </cfRule>
    <cfRule type="cellIs" dxfId="7522" priority="116" operator="lessThan">
      <formula>#REF!</formula>
    </cfRule>
  </conditionalFormatting>
  <conditionalFormatting sqref="AW30">
    <cfRule type="cellIs" dxfId="7521" priority="111" operator="lessThan">
      <formula>#REF!</formula>
    </cfRule>
  </conditionalFormatting>
  <conditionalFormatting sqref="AW29">
    <cfRule type="cellIs" dxfId="7520" priority="112" operator="lessThan">
      <formula>#REF!</formula>
    </cfRule>
    <cfRule type="cellIs" dxfId="7519" priority="113" operator="lessThan">
      <formula>#REF!</formula>
    </cfRule>
  </conditionalFormatting>
  <conditionalFormatting sqref="AW39">
    <cfRule type="cellIs" dxfId="7518" priority="108" operator="lessThan">
      <formula>#REF!</formula>
    </cfRule>
  </conditionalFormatting>
  <conditionalFormatting sqref="AW38">
    <cfRule type="cellIs" dxfId="7517" priority="109" operator="lessThan">
      <formula>#REF!</formula>
    </cfRule>
    <cfRule type="cellIs" dxfId="7516" priority="110" operator="lessThan">
      <formula>#REF!</formula>
    </cfRule>
  </conditionalFormatting>
  <conditionalFormatting sqref="BB21">
    <cfRule type="cellIs" dxfId="7515" priority="105" operator="lessThan">
      <formula>#REF!</formula>
    </cfRule>
  </conditionalFormatting>
  <conditionalFormatting sqref="BB20">
    <cfRule type="cellIs" dxfId="7514" priority="106" operator="lessThan">
      <formula>#REF!</formula>
    </cfRule>
    <cfRule type="cellIs" dxfId="7513" priority="107" operator="lessThan">
      <formula>#REF!</formula>
    </cfRule>
  </conditionalFormatting>
  <conditionalFormatting sqref="BB30">
    <cfRule type="cellIs" dxfId="7512" priority="102" operator="lessThan">
      <formula>#REF!</formula>
    </cfRule>
  </conditionalFormatting>
  <conditionalFormatting sqref="BB29">
    <cfRule type="cellIs" dxfId="7511" priority="103" operator="lessThan">
      <formula>#REF!</formula>
    </cfRule>
    <cfRule type="cellIs" dxfId="7510" priority="104" operator="lessThan">
      <formula>#REF!</formula>
    </cfRule>
  </conditionalFormatting>
  <conditionalFormatting sqref="BB39">
    <cfRule type="cellIs" dxfId="7509" priority="99" operator="lessThan">
      <formula>#REF!</formula>
    </cfRule>
  </conditionalFormatting>
  <conditionalFormatting sqref="BB38">
    <cfRule type="cellIs" dxfId="7508" priority="100" operator="lessThan">
      <formula>#REF!</formula>
    </cfRule>
    <cfRule type="cellIs" dxfId="7507" priority="101" operator="lessThan">
      <formula>#REF!</formula>
    </cfRule>
  </conditionalFormatting>
  <conditionalFormatting sqref="BG21">
    <cfRule type="cellIs" dxfId="7506" priority="96" operator="lessThan">
      <formula>#REF!</formula>
    </cfRule>
  </conditionalFormatting>
  <conditionalFormatting sqref="BG20">
    <cfRule type="cellIs" dxfId="7505" priority="97" operator="lessThan">
      <formula>#REF!</formula>
    </cfRule>
    <cfRule type="cellIs" dxfId="7504" priority="98" operator="lessThan">
      <formula>#REF!</formula>
    </cfRule>
  </conditionalFormatting>
  <conditionalFormatting sqref="BG30">
    <cfRule type="cellIs" dxfId="7503" priority="93" operator="lessThan">
      <formula>#REF!</formula>
    </cfRule>
  </conditionalFormatting>
  <conditionalFormatting sqref="BG29">
    <cfRule type="cellIs" dxfId="7502" priority="94" operator="lessThan">
      <formula>#REF!</formula>
    </cfRule>
    <cfRule type="cellIs" dxfId="7501" priority="95" operator="lessThan">
      <formula>#REF!</formula>
    </cfRule>
  </conditionalFormatting>
  <conditionalFormatting sqref="BG39">
    <cfRule type="cellIs" dxfId="7500" priority="90" operator="lessThan">
      <formula>#REF!</formula>
    </cfRule>
  </conditionalFormatting>
  <conditionalFormatting sqref="BG38">
    <cfRule type="cellIs" dxfId="7499" priority="91" operator="lessThan">
      <formula>#REF!</formula>
    </cfRule>
    <cfRule type="cellIs" dxfId="7498" priority="92" operator="lessThan">
      <formula>#REF!</formula>
    </cfRule>
  </conditionalFormatting>
  <conditionalFormatting sqref="J13:K13">
    <cfRule type="cellIs" dxfId="7497" priority="89" operator="greaterThan">
      <formula>#REF!</formula>
    </cfRule>
  </conditionalFormatting>
  <conditionalFormatting sqref="E13:E14">
    <cfRule type="cellIs" dxfId="7496" priority="88" operator="greaterThan">
      <formula>#REF!</formula>
    </cfRule>
  </conditionalFormatting>
  <conditionalFormatting sqref="F13">
    <cfRule type="cellIs" dxfId="7495" priority="87" operator="greaterThan">
      <formula>#REF!</formula>
    </cfRule>
  </conditionalFormatting>
  <conditionalFormatting sqref="F14">
    <cfRule type="cellIs" dxfId="7494" priority="86" operator="greaterThan">
      <formula>#REF!</formula>
    </cfRule>
  </conditionalFormatting>
  <conditionalFormatting sqref="J16">
    <cfRule type="cellIs" dxfId="7493" priority="85" operator="greaterThan">
      <formula>#REF!</formula>
    </cfRule>
  </conditionalFormatting>
  <conditionalFormatting sqref="BH19 BH13 BH17 BH15">
    <cfRule type="cellIs" dxfId="7492" priority="84" operator="greaterThan">
      <formula>#REF!</formula>
    </cfRule>
  </conditionalFormatting>
  <conditionalFormatting sqref="BK21">
    <cfRule type="cellIs" dxfId="7491" priority="81" operator="lessThan">
      <formula>#REF!</formula>
    </cfRule>
  </conditionalFormatting>
  <conditionalFormatting sqref="BK11">
    <cfRule type="cellIs" dxfId="7490" priority="80" operator="lessThan">
      <formula>#REF!</formula>
    </cfRule>
  </conditionalFormatting>
  <conditionalFormatting sqref="BK12">
    <cfRule type="cellIs" dxfId="7489" priority="79" operator="lessThan">
      <formula>#REF!</formula>
    </cfRule>
  </conditionalFormatting>
  <conditionalFormatting sqref="BK20">
    <cfRule type="cellIs" dxfId="7488" priority="82" operator="lessThan">
      <formula>#REF!</formula>
    </cfRule>
    <cfRule type="cellIs" dxfId="7487" priority="83" operator="lessThan">
      <formula>#REF!</formula>
    </cfRule>
  </conditionalFormatting>
  <conditionalFormatting sqref="BK30">
    <cfRule type="cellIs" dxfId="7486" priority="76" operator="lessThan">
      <formula>#REF!</formula>
    </cfRule>
  </conditionalFormatting>
  <conditionalFormatting sqref="BK29">
    <cfRule type="cellIs" dxfId="7485" priority="77" operator="lessThan">
      <formula>#REF!</formula>
    </cfRule>
    <cfRule type="cellIs" dxfId="7484" priority="78" operator="lessThan">
      <formula>#REF!</formula>
    </cfRule>
  </conditionalFormatting>
  <conditionalFormatting sqref="BK39">
    <cfRule type="cellIs" dxfId="7483" priority="75" operator="lessThan">
      <formula>#REF!</formula>
    </cfRule>
  </conditionalFormatting>
  <conditionalFormatting sqref="BK9">
    <cfRule type="cellIs" dxfId="7482" priority="73" operator="lessThan">
      <formula>#REF!</formula>
    </cfRule>
    <cfRule type="cellIs" dxfId="7481" priority="74" operator="greaterThan">
      <formula>#REF!</formula>
    </cfRule>
  </conditionalFormatting>
  <conditionalFormatting sqref="BH14">
    <cfRule type="cellIs" dxfId="7480" priority="72" operator="greaterThan">
      <formula>#REF!</formula>
    </cfRule>
  </conditionalFormatting>
  <conditionalFormatting sqref="BI13:BJ13">
    <cfRule type="cellIs" dxfId="7479" priority="71" operator="greaterThan">
      <formula>#REF!</formula>
    </cfRule>
  </conditionalFormatting>
  <conditionalFormatting sqref="BI19:BJ19 BI14:BJ15 BI17:BJ17">
    <cfRule type="cellIs" dxfId="7478" priority="70" operator="greaterThan">
      <formula>#REF!</formula>
    </cfRule>
  </conditionalFormatting>
  <conditionalFormatting sqref="BI18:BJ18">
    <cfRule type="cellIs" dxfId="7477" priority="69" operator="greaterThan">
      <formula>#REF!</formula>
    </cfRule>
  </conditionalFormatting>
  <conditionalFormatting sqref="BK38">
    <cfRule type="cellIs" dxfId="7476" priority="67" operator="lessThan">
      <formula>#REF!</formula>
    </cfRule>
    <cfRule type="cellIs" dxfId="7475" priority="68" operator="lessThan">
      <formula>#REF!</formula>
    </cfRule>
  </conditionalFormatting>
  <conditionalFormatting sqref="BL11">
    <cfRule type="cellIs" dxfId="7474" priority="66" operator="lessThan">
      <formula>#REF!</formula>
    </cfRule>
  </conditionalFormatting>
  <conditionalFormatting sqref="BL12">
    <cfRule type="cellIs" dxfId="7473" priority="65" operator="lessThan">
      <formula>#REF!</formula>
    </cfRule>
  </conditionalFormatting>
  <conditionalFormatting sqref="BL9">
    <cfRule type="cellIs" dxfId="7472" priority="63" operator="lessThan">
      <formula>#REF!</formula>
    </cfRule>
    <cfRule type="cellIs" dxfId="7471" priority="64" operator="greaterThan">
      <formula>#REF!</formula>
    </cfRule>
  </conditionalFormatting>
  <conditionalFormatting sqref="BL10">
    <cfRule type="cellIs" dxfId="7470" priority="62" operator="lessThan">
      <formula>#REF!</formula>
    </cfRule>
  </conditionalFormatting>
  <conditionalFormatting sqref="BL21">
    <cfRule type="cellIs" dxfId="7469" priority="59" operator="lessThan">
      <formula>#REF!</formula>
    </cfRule>
  </conditionalFormatting>
  <conditionalFormatting sqref="BL20">
    <cfRule type="cellIs" dxfId="7468" priority="60" operator="lessThan">
      <formula>#REF!</formula>
    </cfRule>
    <cfRule type="cellIs" dxfId="7467" priority="61" operator="lessThan">
      <formula>#REF!</formula>
    </cfRule>
  </conditionalFormatting>
  <conditionalFormatting sqref="BL30">
    <cfRule type="cellIs" dxfId="7466" priority="56" operator="lessThan">
      <formula>#REF!</formula>
    </cfRule>
  </conditionalFormatting>
  <conditionalFormatting sqref="BL29">
    <cfRule type="cellIs" dxfId="7465" priority="57" operator="lessThan">
      <formula>#REF!</formula>
    </cfRule>
    <cfRule type="cellIs" dxfId="7464" priority="58" operator="lessThan">
      <formula>#REF!</formula>
    </cfRule>
  </conditionalFormatting>
  <conditionalFormatting sqref="BL39">
    <cfRule type="cellIs" dxfId="7463" priority="53" operator="lessThan">
      <formula>#REF!</formula>
    </cfRule>
  </conditionalFormatting>
  <conditionalFormatting sqref="BL38">
    <cfRule type="cellIs" dxfId="7462" priority="54" operator="lessThan">
      <formula>#REF!</formula>
    </cfRule>
    <cfRule type="cellIs" dxfId="7461" priority="55" operator="lessThan">
      <formula>#REF!</formula>
    </cfRule>
  </conditionalFormatting>
  <conditionalFormatting sqref="BM19 BM13 BM17 BM15">
    <cfRule type="cellIs" dxfId="7460" priority="52" operator="greaterThan">
      <formula>#REF!</formula>
    </cfRule>
  </conditionalFormatting>
  <conditionalFormatting sqref="BP21">
    <cfRule type="cellIs" dxfId="7459" priority="49" operator="lessThan">
      <formula>#REF!</formula>
    </cfRule>
  </conditionalFormatting>
  <conditionalFormatting sqref="BP11">
    <cfRule type="cellIs" dxfId="7458" priority="48" operator="lessThan">
      <formula>#REF!</formula>
    </cfRule>
  </conditionalFormatting>
  <conditionalFormatting sqref="BP12">
    <cfRule type="cellIs" dxfId="7457" priority="47" operator="lessThan">
      <formula>#REF!</formula>
    </cfRule>
  </conditionalFormatting>
  <conditionalFormatting sqref="BP20">
    <cfRule type="cellIs" dxfId="7456" priority="50" operator="lessThan">
      <formula>#REF!</formula>
    </cfRule>
    <cfRule type="cellIs" dxfId="7455" priority="51" operator="lessThan">
      <formula>#REF!</formula>
    </cfRule>
  </conditionalFormatting>
  <conditionalFormatting sqref="BP30">
    <cfRule type="cellIs" dxfId="7454" priority="44" operator="lessThan">
      <formula>#REF!</formula>
    </cfRule>
  </conditionalFormatting>
  <conditionalFormatting sqref="BP29">
    <cfRule type="cellIs" dxfId="7453" priority="45" operator="lessThan">
      <formula>#REF!</formula>
    </cfRule>
    <cfRule type="cellIs" dxfId="7452" priority="46" operator="lessThan">
      <formula>#REF!</formula>
    </cfRule>
  </conditionalFormatting>
  <conditionalFormatting sqref="BP39">
    <cfRule type="cellIs" dxfId="7451" priority="43" operator="lessThan">
      <formula>#REF!</formula>
    </cfRule>
  </conditionalFormatting>
  <conditionalFormatting sqref="BP9">
    <cfRule type="cellIs" dxfId="7450" priority="41" operator="lessThan">
      <formula>#REF!</formula>
    </cfRule>
    <cfRule type="cellIs" dxfId="7449" priority="42" operator="greaterThan">
      <formula>#REF!</formula>
    </cfRule>
  </conditionalFormatting>
  <conditionalFormatting sqref="BM14">
    <cfRule type="cellIs" dxfId="7448" priority="40" operator="greaterThan">
      <formula>#REF!</formula>
    </cfRule>
  </conditionalFormatting>
  <conditionalFormatting sqref="BN13:BO13">
    <cfRule type="cellIs" dxfId="7447" priority="39" operator="greaterThan">
      <formula>#REF!</formula>
    </cfRule>
  </conditionalFormatting>
  <conditionalFormatting sqref="BN19:BO19 BN14:BO15 BN17:BO17">
    <cfRule type="cellIs" dxfId="7446" priority="38" operator="greaterThan">
      <formula>#REF!</formula>
    </cfRule>
  </conditionalFormatting>
  <conditionalFormatting sqref="BN18:BO18">
    <cfRule type="cellIs" dxfId="7445" priority="37" operator="greaterThan">
      <formula>#REF!</formula>
    </cfRule>
  </conditionalFormatting>
  <conditionalFormatting sqref="BP38">
    <cfRule type="cellIs" dxfId="7444" priority="35" operator="lessThan">
      <formula>#REF!</formula>
    </cfRule>
    <cfRule type="cellIs" dxfId="7443" priority="36" operator="lessThan">
      <formula>#REF!</formula>
    </cfRule>
  </conditionalFormatting>
  <conditionalFormatting sqref="BQ11">
    <cfRule type="cellIs" dxfId="7442" priority="34" operator="lessThan">
      <formula>#REF!</formula>
    </cfRule>
  </conditionalFormatting>
  <conditionalFormatting sqref="BQ12">
    <cfRule type="cellIs" dxfId="7441" priority="33" operator="lessThan">
      <formula>#REF!</formula>
    </cfRule>
  </conditionalFormatting>
  <conditionalFormatting sqref="BQ9">
    <cfRule type="cellIs" dxfId="7440" priority="31" operator="lessThan">
      <formula>#REF!</formula>
    </cfRule>
    <cfRule type="cellIs" dxfId="7439" priority="32" operator="greaterThan">
      <formula>#REF!</formula>
    </cfRule>
  </conditionalFormatting>
  <conditionalFormatting sqref="BQ10">
    <cfRule type="cellIs" dxfId="7438" priority="30" operator="lessThan">
      <formula>#REF!</formula>
    </cfRule>
  </conditionalFormatting>
  <conditionalFormatting sqref="BQ21">
    <cfRule type="cellIs" dxfId="7437" priority="27" operator="lessThan">
      <formula>#REF!</formula>
    </cfRule>
  </conditionalFormatting>
  <conditionalFormatting sqref="BQ20">
    <cfRule type="cellIs" dxfId="7436" priority="28" operator="lessThan">
      <formula>#REF!</formula>
    </cfRule>
    <cfRule type="cellIs" dxfId="7435" priority="29" operator="lessThan">
      <formula>#REF!</formula>
    </cfRule>
  </conditionalFormatting>
  <conditionalFormatting sqref="BQ30">
    <cfRule type="cellIs" dxfId="7434" priority="24" operator="lessThan">
      <formula>#REF!</formula>
    </cfRule>
  </conditionalFormatting>
  <conditionalFormatting sqref="BQ29">
    <cfRule type="cellIs" dxfId="7433" priority="25" operator="lessThan">
      <formula>#REF!</formula>
    </cfRule>
    <cfRule type="cellIs" dxfId="7432" priority="26" operator="lessThan">
      <formula>#REF!</formula>
    </cfRule>
  </conditionalFormatting>
  <conditionalFormatting sqref="BQ39">
    <cfRule type="cellIs" dxfId="7431" priority="21" operator="lessThan">
      <formula>#REF!</formula>
    </cfRule>
  </conditionalFormatting>
  <conditionalFormatting sqref="BQ38">
    <cfRule type="cellIs" dxfId="7430" priority="22" operator="lessThan">
      <formula>#REF!</formula>
    </cfRule>
    <cfRule type="cellIs" dxfId="7429" priority="23" operator="lessThan">
      <formula>#REF!</formula>
    </cfRule>
  </conditionalFormatting>
  <conditionalFormatting sqref="P15:Q15 Q16">
    <cfRule type="cellIs" dxfId="7428" priority="20" operator="greaterThan">
      <formula>#REF!</formula>
    </cfRule>
  </conditionalFormatting>
  <conditionalFormatting sqref="P16">
    <cfRule type="cellIs" dxfId="7427" priority="19" operator="greaterThan">
      <formula>#REF!</formula>
    </cfRule>
  </conditionalFormatting>
  <conditionalFormatting sqref="E16">
    <cfRule type="cellIs" dxfId="7426" priority="18" operator="greaterThan">
      <formula>#REF!</formula>
    </cfRule>
  </conditionalFormatting>
  <conditionalFormatting sqref="M10">
    <cfRule type="cellIs" dxfId="7425" priority="17" operator="lessThan">
      <formula>#REF!</formula>
    </cfRule>
  </conditionalFormatting>
  <conditionalFormatting sqref="R10">
    <cfRule type="cellIs" dxfId="7424" priority="16" operator="lessThan">
      <formula>#REF!</formula>
    </cfRule>
  </conditionalFormatting>
  <conditionalFormatting sqref="W10">
    <cfRule type="cellIs" dxfId="7423" priority="15" operator="lessThan">
      <formula>#REF!</formula>
    </cfRule>
  </conditionalFormatting>
  <conditionalFormatting sqref="AB10">
    <cfRule type="cellIs" dxfId="7422" priority="14" operator="lessThan">
      <formula>#REF!</formula>
    </cfRule>
  </conditionalFormatting>
  <conditionalFormatting sqref="AG10">
    <cfRule type="cellIs" dxfId="7421" priority="13" operator="lessThan">
      <formula>#REF!</formula>
    </cfRule>
  </conditionalFormatting>
  <conditionalFormatting sqref="AL10">
    <cfRule type="cellIs" dxfId="7420" priority="12" operator="lessThan">
      <formula>#REF!</formula>
    </cfRule>
  </conditionalFormatting>
  <conditionalFormatting sqref="AQ10">
    <cfRule type="cellIs" dxfId="7419" priority="11" operator="lessThan">
      <formula>#REF!</formula>
    </cfRule>
  </conditionalFormatting>
  <conditionalFormatting sqref="AV10">
    <cfRule type="cellIs" dxfId="7418" priority="10" operator="lessThan">
      <formula>#REF!</formula>
    </cfRule>
  </conditionalFormatting>
  <conditionalFormatting sqref="BA10">
    <cfRule type="cellIs" dxfId="7417" priority="9" operator="lessThan">
      <formula>#REF!</formula>
    </cfRule>
  </conditionalFormatting>
  <conditionalFormatting sqref="BF10">
    <cfRule type="cellIs" dxfId="7416" priority="8" operator="lessThan">
      <formula>#REF!</formula>
    </cfRule>
  </conditionalFormatting>
  <conditionalFormatting sqref="BK10">
    <cfRule type="cellIs" dxfId="7415" priority="7" operator="lessThan">
      <formula>#REF!</formula>
    </cfRule>
  </conditionalFormatting>
  <conditionalFormatting sqref="BP10">
    <cfRule type="cellIs" dxfId="7414" priority="6" operator="lessThan">
      <formula>#REF!</formula>
    </cfRule>
  </conditionalFormatting>
  <conditionalFormatting sqref="G15">
    <cfRule type="cellIs" dxfId="7413" priority="5" operator="greaterThan">
      <formula>#REF!</formula>
    </cfRule>
  </conditionalFormatting>
  <conditionalFormatting sqref="F15">
    <cfRule type="cellIs" dxfId="7412" priority="4" operator="greaterThan">
      <formula>#REF!</formula>
    </cfRule>
  </conditionalFormatting>
  <conditionalFormatting sqref="E15">
    <cfRule type="cellIs" dxfId="7411" priority="3" operator="greaterThan">
      <formula>#REF!</formula>
    </cfRule>
  </conditionalFormatting>
  <conditionalFormatting sqref="K15">
    <cfRule type="cellIs" dxfId="7410" priority="2" operator="greaterThan">
      <formula>#REF!</formula>
    </cfRule>
  </conditionalFormatting>
  <conditionalFormatting sqref="J15">
    <cfRule type="cellIs" dxfId="7409" priority="1" operator="greaterThan">
      <formula>#REF!</formula>
    </cfRule>
  </conditionalFormatting>
  <pageMargins left="0.7" right="0.7" top="0.75" bottom="0.75" header="0.3" footer="0.3"/>
  <pageSetup paperSize="9" orientation="portrait" r:id="rId1"/>
  <headerFooter>
    <oddHeader>&amp;C&amp;G</oddHeader>
  </headerFooter>
  <legacyDrawingHF r:id="rId2"/>
  <picture r:id="rId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9FFCC"/>
  </sheetPr>
  <dimension ref="A1:BQ93"/>
  <sheetViews>
    <sheetView zoomScale="70" zoomScaleNormal="70" workbookViewId="0">
      <pane xSplit="3" ySplit="10" topLeftCell="D11" activePane="bottomRight" state="frozenSplit"/>
      <selection activeCell="Y80" sqref="Y80"/>
      <selection pane="topRight" activeCell="Y80" sqref="Y80"/>
      <selection pane="bottomLeft" activeCell="Y80" sqref="Y80"/>
      <selection pane="bottomRight" activeCell="E25" sqref="E25"/>
    </sheetView>
  </sheetViews>
  <sheetFormatPr defaultRowHeight="16.5" x14ac:dyDescent="0.15"/>
  <cols>
    <col min="1" max="1" width="21" style="97" customWidth="1"/>
    <col min="2" max="2" width="15" style="97" customWidth="1"/>
    <col min="3" max="4" width="11.25" style="97" customWidth="1"/>
    <col min="5" max="5" width="38.5" style="97" customWidth="1"/>
    <col min="6" max="7" width="10.625" style="97" customWidth="1"/>
    <col min="8" max="9" width="13.625" style="97" customWidth="1"/>
    <col min="10" max="10" width="44.5" style="97" customWidth="1"/>
    <col min="11" max="12" width="12.25" style="97" customWidth="1"/>
    <col min="13" max="14" width="11.875" style="97" customWidth="1"/>
    <col min="15" max="15" width="38.25" style="97" customWidth="1"/>
    <col min="16" max="17" width="10.375" style="97" customWidth="1"/>
    <col min="18" max="19" width="11.875" style="97" customWidth="1"/>
    <col min="20" max="20" width="31.625" style="97" customWidth="1"/>
    <col min="21" max="22" width="12.625" style="97" customWidth="1"/>
    <col min="23" max="24" width="11.875" style="97" customWidth="1"/>
    <col min="25" max="25" width="31.625" style="97" customWidth="1"/>
    <col min="26" max="29" width="9" style="97"/>
    <col min="30" max="30" width="31.625" style="97" customWidth="1"/>
    <col min="31" max="34" width="9" style="97"/>
    <col min="35" max="35" width="31.625" style="97" customWidth="1"/>
    <col min="36" max="39" width="9" style="97"/>
    <col min="40" max="40" width="31.625" style="97" customWidth="1"/>
    <col min="41" max="44" width="9" style="97"/>
    <col min="45" max="45" width="31.625" style="97" customWidth="1"/>
    <col min="46" max="49" width="9" style="97"/>
    <col min="50" max="50" width="31.625" style="97" customWidth="1"/>
    <col min="51" max="54" width="9" style="97"/>
    <col min="55" max="55" width="31.625" style="97" customWidth="1"/>
    <col min="56" max="59" width="9" style="97"/>
    <col min="60" max="60" width="43.875" style="97" customWidth="1"/>
    <col min="61" max="62" width="9" style="97"/>
    <col min="63" max="63" width="15.125" style="97" customWidth="1"/>
    <col min="64" max="64" width="9" style="97"/>
    <col min="65" max="65" width="48.125" style="97" customWidth="1"/>
    <col min="66" max="67" width="9" style="97"/>
    <col min="68" max="68" width="16" style="97" customWidth="1"/>
    <col min="69" max="16384" width="9" style="97"/>
  </cols>
  <sheetData>
    <row r="1" spans="1:69" x14ac:dyDescent="0.15">
      <c r="B1" s="175" t="str">
        <f>VLOOKUP(A5,'PMC数据辅助&amp;月良率预估'!$AR$3:$AS$130,2,0)</f>
        <v>LTPS手机</v>
      </c>
      <c r="C1" s="177">
        <v>0.88</v>
      </c>
      <c r="E1" s="97" t="s">
        <v>474</v>
      </c>
      <c r="AI1" s="166"/>
      <c r="AJ1" s="166"/>
      <c r="AK1" s="166"/>
      <c r="AL1" s="166"/>
      <c r="AM1" s="166"/>
      <c r="AN1" s="166"/>
      <c r="AO1" s="166"/>
      <c r="AP1" s="166"/>
      <c r="AQ1" s="166"/>
      <c r="AR1" s="166"/>
      <c r="AS1" s="166"/>
      <c r="AT1" s="166"/>
      <c r="AU1" s="166"/>
      <c r="AV1" s="166"/>
      <c r="AW1" s="166"/>
      <c r="AX1" s="166"/>
      <c r="AY1" s="166"/>
      <c r="AZ1" s="166"/>
      <c r="BA1" s="166"/>
      <c r="BB1" s="166"/>
      <c r="BC1" s="166"/>
      <c r="BD1" s="166"/>
    </row>
    <row r="2" spans="1:69" x14ac:dyDescent="0.15">
      <c r="A2" s="356">
        <f>VLOOKUP(A5,切数!$C:$J,8,0)</f>
        <v>95</v>
      </c>
      <c r="B2" s="580" t="s">
        <v>27</v>
      </c>
      <c r="C2" s="580"/>
      <c r="D2" s="581" t="s">
        <v>553</v>
      </c>
      <c r="E2" s="583" t="s">
        <v>41</v>
      </c>
      <c r="F2" s="583"/>
      <c r="G2" s="583"/>
      <c r="H2" s="583"/>
      <c r="I2" s="583"/>
      <c r="J2" s="583"/>
      <c r="K2" s="583"/>
      <c r="L2" s="583"/>
      <c r="M2" s="583"/>
      <c r="N2" s="30"/>
      <c r="O2" s="30"/>
      <c r="P2" s="30"/>
      <c r="Q2" s="30"/>
      <c r="R2" s="30"/>
      <c r="S2" s="30"/>
    </row>
    <row r="3" spans="1:69" x14ac:dyDescent="0.15">
      <c r="A3" s="356" t="s">
        <v>469</v>
      </c>
      <c r="B3" s="393"/>
      <c r="C3" s="393"/>
      <c r="D3" s="582"/>
      <c r="E3" s="1" t="str">
        <f>_xlfn.IFNA(VLOOKUP($A$5&amp;E$4,'PMC数据辅助&amp;月良率预估'!$B$2:$G$1000,2,0),"")</f>
        <v>M02</v>
      </c>
      <c r="F3" s="567"/>
      <c r="G3" s="567"/>
      <c r="H3" s="567"/>
      <c r="I3" s="568"/>
      <c r="J3" s="1" t="str">
        <f>_xlfn.IFNA(VLOOKUP($A$5&amp;J$4,'PMC数据辅助&amp;月良率预估'!$B$2:$G$1000,2,0),"")</f>
        <v>M04</v>
      </c>
      <c r="K3" s="567"/>
      <c r="L3" s="567"/>
      <c r="M3" s="567"/>
      <c r="N3" s="568"/>
      <c r="O3" s="1" t="str">
        <f>_xlfn.IFNA(VLOOKUP($A$5&amp;O$4,'PMC数据辅助&amp;月良率预估'!$B$2:$G$1000,2,0),"")</f>
        <v/>
      </c>
      <c r="P3" s="567"/>
      <c r="Q3" s="567"/>
      <c r="R3" s="567"/>
      <c r="S3" s="568"/>
      <c r="T3" s="1" t="str">
        <f>_xlfn.IFNA(VLOOKUP($A$5&amp;T$4,'PMC数据辅助&amp;月良率预估'!$B$2:$G$1000,2,0),"")</f>
        <v/>
      </c>
      <c r="U3" s="567"/>
      <c r="V3" s="567"/>
      <c r="W3" s="567"/>
      <c r="X3" s="568"/>
      <c r="Y3" s="1" t="str">
        <f>_xlfn.IFNA(VLOOKUP($A$5&amp;Y$4,'PMC数据辅助&amp;月良率预估'!$B$2:$G$1000,2,0),"")</f>
        <v/>
      </c>
      <c r="Z3" s="567"/>
      <c r="AA3" s="567"/>
      <c r="AB3" s="567"/>
      <c r="AC3" s="568"/>
      <c r="AD3" s="1" t="str">
        <f>_xlfn.IFNA(VLOOKUP($A$5&amp;AD$4,'PMC数据辅助&amp;月良率预估'!$B$2:$G$1000,2,0),"")</f>
        <v/>
      </c>
      <c r="AE3" s="567"/>
      <c r="AF3" s="567"/>
      <c r="AG3" s="567"/>
      <c r="AH3" s="568"/>
      <c r="AI3" s="1" t="str">
        <f>_xlfn.IFNA(VLOOKUP($A$5&amp;AI$4,'PMC数据辅助&amp;月良率预估'!$B$2:$G$1000,2,0),"")</f>
        <v/>
      </c>
      <c r="AJ3" s="567"/>
      <c r="AK3" s="567"/>
      <c r="AL3" s="567"/>
      <c r="AM3" s="568"/>
      <c r="AN3" s="1" t="str">
        <f>_xlfn.IFNA(VLOOKUP($A$5&amp;AN$4,'PMC数据辅助&amp;月良率预估'!$B$2:$G$1000,2,0),"")</f>
        <v/>
      </c>
      <c r="AO3" s="567"/>
      <c r="AP3" s="567"/>
      <c r="AQ3" s="567"/>
      <c r="AR3" s="568"/>
      <c r="AS3" s="1" t="str">
        <f>_xlfn.IFNA(VLOOKUP($A$5&amp;AS$4,'PMC数据辅助&amp;月良率预估'!$B$2:$G$1000,2,0),"")</f>
        <v/>
      </c>
      <c r="AT3" s="567"/>
      <c r="AU3" s="567"/>
      <c r="AV3" s="567"/>
      <c r="AW3" s="568"/>
      <c r="AX3" s="1" t="str">
        <f>_xlfn.IFNA(VLOOKUP($A$5&amp;AX$4,'PMC数据辅助&amp;月良率预估'!$B$2:$G$1000,2,0),"")</f>
        <v/>
      </c>
      <c r="AY3" s="567"/>
      <c r="AZ3" s="567"/>
      <c r="BA3" s="567"/>
      <c r="BB3" s="568"/>
      <c r="BC3" s="1" t="str">
        <f>_xlfn.IFNA(VLOOKUP($A$5&amp;BC$4,'PMC数据辅助&amp;月良率预估'!$B$2:$G$1000,2,0),"")</f>
        <v/>
      </c>
      <c r="BD3" s="567"/>
      <c r="BE3" s="567"/>
      <c r="BF3" s="567"/>
      <c r="BG3" s="568"/>
      <c r="BH3" s="1" t="str">
        <f>_xlfn.IFNA(VLOOKUP($A$5&amp;BH$4,'PMC数据辅助&amp;月良率预估'!$B$2:$G$1000,2,0),"")</f>
        <v/>
      </c>
      <c r="BI3" s="567"/>
      <c r="BJ3" s="567"/>
      <c r="BK3" s="567"/>
      <c r="BL3" s="568"/>
      <c r="BM3" s="1" t="str">
        <f>_xlfn.IFNA(VLOOKUP($A$5&amp;BM$4,'PMC数据辅助&amp;月良率预估'!$B$2:$G$1000,2,0),"")</f>
        <v/>
      </c>
      <c r="BN3" s="567"/>
      <c r="BO3" s="567"/>
      <c r="BP3" s="567"/>
      <c r="BQ3" s="568"/>
    </row>
    <row r="4" spans="1:69" ht="33" x14ac:dyDescent="0.15">
      <c r="A4" s="31" t="s">
        <v>40</v>
      </c>
      <c r="B4" s="94" t="s">
        <v>867</v>
      </c>
      <c r="C4" s="94" t="s">
        <v>1426</v>
      </c>
      <c r="D4" s="115"/>
      <c r="E4" s="587" t="str">
        <f>_xlfn.IFNA(VLOOKUP($A$5&amp;COLUMN($A$1),'PMC数据辅助&amp;月良率预估'!$A:$F,5,0),"")</f>
        <v>02/10蒸镀批次</v>
      </c>
      <c r="F4" s="588"/>
      <c r="G4" s="588"/>
      <c r="H4" s="588"/>
      <c r="I4" s="589"/>
      <c r="J4" s="569" t="str">
        <f>_xlfn.IFNA(VLOOKUP($A$5&amp;COLUMN($B$1),'PMC数据辅助&amp;月良率预估'!$A:$F,5,0),"")</f>
        <v>04/04蒸镀批次</v>
      </c>
      <c r="K4" s="570"/>
      <c r="L4" s="570"/>
      <c r="M4" s="570"/>
      <c r="N4" s="571"/>
      <c r="O4" s="569" t="str">
        <f>_xlfn.IFNA(VLOOKUP($A$5&amp;COLUMN($C$1),'PMC数据辅助&amp;月良率预估'!$A:$F,5,0),"")</f>
        <v/>
      </c>
      <c r="P4" s="570"/>
      <c r="Q4" s="570"/>
      <c r="R4" s="570"/>
      <c r="S4" s="571"/>
      <c r="T4" s="569" t="str">
        <f>_xlfn.IFNA(VLOOKUP($A$5&amp;COLUMN($D$1),'PMC数据辅助&amp;月良率预估'!$A:$F,5,0),"")</f>
        <v/>
      </c>
      <c r="U4" s="570"/>
      <c r="V4" s="570"/>
      <c r="W4" s="570"/>
      <c r="X4" s="571"/>
      <c r="Y4" s="569" t="str">
        <f>_xlfn.IFNA(VLOOKUP($A$5&amp;COLUMN($E$1),'PMC数据辅助&amp;月良率预估'!$A:$F,5,0),"")</f>
        <v/>
      </c>
      <c r="Z4" s="570"/>
      <c r="AA4" s="570"/>
      <c r="AB4" s="570"/>
      <c r="AC4" s="571"/>
      <c r="AD4" s="569" t="str">
        <f>_xlfn.IFNA(VLOOKUP($A$5&amp;COLUMN($F$1),'PMC数据辅助&amp;月良率预估'!$A:$F,5,0),"")</f>
        <v/>
      </c>
      <c r="AE4" s="570"/>
      <c r="AF4" s="570"/>
      <c r="AG4" s="570"/>
      <c r="AH4" s="571"/>
      <c r="AI4" s="569" t="str">
        <f>_xlfn.IFNA(VLOOKUP($A$5&amp;COLUMN($G$1),'PMC数据辅助&amp;月良率预估'!$A:$F,5,0),"")</f>
        <v/>
      </c>
      <c r="AJ4" s="570"/>
      <c r="AK4" s="570"/>
      <c r="AL4" s="570"/>
      <c r="AM4" s="571"/>
      <c r="AN4" s="569" t="str">
        <f>_xlfn.IFNA(VLOOKUP($A$5&amp;COLUMN($H$1),'PMC数据辅助&amp;月良率预估'!$A:$F,5,0),"")</f>
        <v/>
      </c>
      <c r="AO4" s="570"/>
      <c r="AP4" s="570"/>
      <c r="AQ4" s="570"/>
      <c r="AR4" s="571"/>
      <c r="AS4" s="569" t="str">
        <f>_xlfn.IFNA(VLOOKUP($A$5&amp;COLUMN($I$1),'PMC数据辅助&amp;月良率预估'!$A:$F,5,0),"")</f>
        <v/>
      </c>
      <c r="AT4" s="570"/>
      <c r="AU4" s="570"/>
      <c r="AV4" s="570"/>
      <c r="AW4" s="571"/>
      <c r="AX4" s="569" t="str">
        <f>_xlfn.IFNA(VLOOKUP($A$5&amp;COLUMN($J$1),'PMC数据辅助&amp;月良率预估'!$A:$F,5,0),"")</f>
        <v/>
      </c>
      <c r="AY4" s="570"/>
      <c r="AZ4" s="570"/>
      <c r="BA4" s="570"/>
      <c r="BB4" s="571"/>
      <c r="BC4" s="569" t="str">
        <f>_xlfn.IFNA(VLOOKUP($A$5&amp;COLUMN($K$1),'PMC数据辅助&amp;月良率预估'!$A:$F,5,0),"")</f>
        <v/>
      </c>
      <c r="BD4" s="570"/>
      <c r="BE4" s="570"/>
      <c r="BF4" s="570"/>
      <c r="BG4" s="571"/>
      <c r="BH4" s="569" t="str">
        <f>_xlfn.IFNA(VLOOKUP($A$5&amp;COLUMN($L$1),'PMC数据辅助&amp;月良率预估'!$A:$F,5,0),"")</f>
        <v/>
      </c>
      <c r="BI4" s="570"/>
      <c r="BJ4" s="570"/>
      <c r="BK4" s="570"/>
      <c r="BL4" s="571"/>
      <c r="BM4" s="569" t="str">
        <f>_xlfn.IFNA(VLOOKUP($A$5&amp;COLUMN($M$1),'PMC数据辅助&amp;月良率预估'!$A:$F,5,0),"")</f>
        <v/>
      </c>
      <c r="BN4" s="570"/>
      <c r="BO4" s="570"/>
      <c r="BP4" s="570"/>
      <c r="BQ4" s="571"/>
    </row>
    <row r="5" spans="1:69" ht="51" customHeight="1" x14ac:dyDescent="0.15">
      <c r="A5" s="32" t="s">
        <v>1264</v>
      </c>
      <c r="B5" s="32" t="s">
        <v>35</v>
      </c>
      <c r="C5" s="32" t="s">
        <v>35</v>
      </c>
      <c r="D5" s="32"/>
      <c r="E5" s="32" t="s">
        <v>467</v>
      </c>
      <c r="F5" s="33" t="s">
        <v>486</v>
      </c>
      <c r="G5" s="33" t="s">
        <v>484</v>
      </c>
      <c r="H5" s="33" t="s">
        <v>485</v>
      </c>
      <c r="I5" s="362" t="s">
        <v>839</v>
      </c>
      <c r="J5" s="32" t="s">
        <v>467</v>
      </c>
      <c r="K5" s="33" t="s">
        <v>486</v>
      </c>
      <c r="L5" s="33" t="s">
        <v>484</v>
      </c>
      <c r="M5" s="33" t="s">
        <v>485</v>
      </c>
      <c r="N5" s="362" t="s">
        <v>838</v>
      </c>
      <c r="O5" s="32" t="s">
        <v>467</v>
      </c>
      <c r="P5" s="33" t="s">
        <v>486</v>
      </c>
      <c r="Q5" s="33" t="s">
        <v>484</v>
      </c>
      <c r="R5" s="33" t="s">
        <v>485</v>
      </c>
      <c r="S5" s="362" t="s">
        <v>839</v>
      </c>
      <c r="T5" s="32" t="s">
        <v>467</v>
      </c>
      <c r="U5" s="33" t="s">
        <v>486</v>
      </c>
      <c r="V5" s="33" t="s">
        <v>484</v>
      </c>
      <c r="W5" s="33" t="s">
        <v>485</v>
      </c>
      <c r="X5" s="362" t="s">
        <v>839</v>
      </c>
      <c r="Y5" s="32" t="s">
        <v>467</v>
      </c>
      <c r="Z5" s="33" t="s">
        <v>486</v>
      </c>
      <c r="AA5" s="33" t="s">
        <v>484</v>
      </c>
      <c r="AB5" s="33" t="s">
        <v>485</v>
      </c>
      <c r="AC5" s="362" t="s">
        <v>839</v>
      </c>
      <c r="AD5" s="32" t="s">
        <v>467</v>
      </c>
      <c r="AE5" s="33" t="s">
        <v>486</v>
      </c>
      <c r="AF5" s="33" t="s">
        <v>484</v>
      </c>
      <c r="AG5" s="33" t="s">
        <v>485</v>
      </c>
      <c r="AH5" s="362" t="s">
        <v>839</v>
      </c>
      <c r="AI5" s="32" t="s">
        <v>467</v>
      </c>
      <c r="AJ5" s="33" t="s">
        <v>483</v>
      </c>
      <c r="AK5" s="33" t="s">
        <v>484</v>
      </c>
      <c r="AL5" s="33" t="s">
        <v>485</v>
      </c>
      <c r="AM5" s="362" t="s">
        <v>839</v>
      </c>
      <c r="AN5" s="32" t="s">
        <v>467</v>
      </c>
      <c r="AO5" s="33" t="s">
        <v>483</v>
      </c>
      <c r="AP5" s="33" t="s">
        <v>484</v>
      </c>
      <c r="AQ5" s="33" t="s">
        <v>485</v>
      </c>
      <c r="AR5" s="362" t="s">
        <v>839</v>
      </c>
      <c r="AS5" s="32" t="s">
        <v>467</v>
      </c>
      <c r="AT5" s="33" t="s">
        <v>483</v>
      </c>
      <c r="AU5" s="33" t="s">
        <v>484</v>
      </c>
      <c r="AV5" s="33" t="s">
        <v>485</v>
      </c>
      <c r="AW5" s="362" t="s">
        <v>839</v>
      </c>
      <c r="AX5" s="32" t="s">
        <v>467</v>
      </c>
      <c r="AY5" s="33" t="s">
        <v>483</v>
      </c>
      <c r="AZ5" s="33" t="s">
        <v>484</v>
      </c>
      <c r="BA5" s="33" t="s">
        <v>485</v>
      </c>
      <c r="BB5" s="362" t="s">
        <v>839</v>
      </c>
      <c r="BC5" s="32" t="s">
        <v>467</v>
      </c>
      <c r="BD5" s="33" t="s">
        <v>483</v>
      </c>
      <c r="BE5" s="33" t="s">
        <v>484</v>
      </c>
      <c r="BF5" s="33" t="s">
        <v>485</v>
      </c>
      <c r="BG5" s="362" t="s">
        <v>839</v>
      </c>
      <c r="BH5" s="32" t="s">
        <v>467</v>
      </c>
      <c r="BI5" s="33" t="s">
        <v>483</v>
      </c>
      <c r="BJ5" s="33" t="s">
        <v>484</v>
      </c>
      <c r="BK5" s="33" t="s">
        <v>485</v>
      </c>
      <c r="BL5" s="362" t="s">
        <v>839</v>
      </c>
      <c r="BM5" s="32" t="s">
        <v>467</v>
      </c>
      <c r="BN5" s="33" t="s">
        <v>483</v>
      </c>
      <c r="BO5" s="33" t="s">
        <v>484</v>
      </c>
      <c r="BP5" s="33" t="s">
        <v>485</v>
      </c>
      <c r="BQ5" s="362" t="s">
        <v>839</v>
      </c>
    </row>
    <row r="6" spans="1:69" x14ac:dyDescent="0.15">
      <c r="A6" s="34" t="s">
        <v>745</v>
      </c>
      <c r="B6" s="34">
        <f>_xlfn.IFNA(VLOOKUP($A6,批次辅助!$A$4:$DC$41,MATCH($A$5&amp;B$4,批次辅助!$A$1:$DC$1,0),0),0)</f>
        <v>290538</v>
      </c>
      <c r="C6" s="34">
        <f>_xlfn.IFNA(VLOOKUP($A6,批次辅助!$A$4:$DC$41,MATCH($A$5&amp;C$4,批次辅助!$A$1:$DC$1,0),0),0)</f>
        <v>56985</v>
      </c>
      <c r="D6" s="34">
        <f>_xlfn.IFNA(VLOOKUP($A6,批次辅助!$A$4:$DC$41,MATCH($A$5&amp;D$4,批次辅助!$A$1:$DC$1,0),0),0)</f>
        <v>0</v>
      </c>
      <c r="E6" s="34">
        <f>_xlfn.IFNA(VLOOKUP($A$5&amp;E$4,'PMC数据辅助&amp;月良率预估'!$B$2:$G$599,5,0),0)</f>
        <v>600</v>
      </c>
      <c r="F6" s="34"/>
      <c r="G6" s="34"/>
      <c r="H6" s="35"/>
      <c r="I6" s="35"/>
      <c r="J6" s="34">
        <f>_xlfn.IFNA(VLOOKUP($A$5&amp;J$4,'PMC数据辅助&amp;月良率预估'!$B$2:$G$599,5,0),0)</f>
        <v>1170</v>
      </c>
      <c r="K6" s="34"/>
      <c r="L6" s="34"/>
      <c r="M6" s="35"/>
      <c r="N6" s="35"/>
      <c r="O6" s="34">
        <f>_xlfn.IFNA(VLOOKUP($A$5&amp;O$4,'PMC数据辅助&amp;月良率预估'!$B$2:$G$599,5,0),0)</f>
        <v>0</v>
      </c>
      <c r="P6" s="34"/>
      <c r="Q6" s="34"/>
      <c r="R6" s="35"/>
      <c r="S6" s="35"/>
      <c r="T6" s="34">
        <f>_xlfn.IFNA(VLOOKUP($A$5&amp;T$4,'PMC数据辅助&amp;月良率预估'!$B$2:$G$599,5,0),0)</f>
        <v>0</v>
      </c>
      <c r="U6" s="34"/>
      <c r="V6" s="34"/>
      <c r="W6" s="35"/>
      <c r="X6" s="35"/>
      <c r="Y6" s="34">
        <f>_xlfn.IFNA(VLOOKUP($A$5&amp;Y$4,'PMC数据辅助&amp;月良率预估'!$B$2:$G$599,5,0),0)</f>
        <v>0</v>
      </c>
      <c r="Z6" s="34"/>
      <c r="AA6" s="34"/>
      <c r="AB6" s="35"/>
      <c r="AC6" s="35"/>
      <c r="AD6" s="34">
        <f>_xlfn.IFNA(VLOOKUP($A$5&amp;AD$4,'PMC数据辅助&amp;月良率预估'!$B$2:$G$599,5,0),0)</f>
        <v>0</v>
      </c>
      <c r="AE6" s="34"/>
      <c r="AF6" s="34"/>
      <c r="AG6" s="35"/>
      <c r="AH6" s="35"/>
      <c r="AI6" s="34">
        <f>_xlfn.IFNA(VLOOKUP($A$5&amp;AI$4,'PMC数据辅助&amp;月良率预估'!$B$2:$G$599,5,0),0)</f>
        <v>0</v>
      </c>
      <c r="AJ6" s="34"/>
      <c r="AK6" s="34"/>
      <c r="AL6" s="35"/>
      <c r="AM6" s="35"/>
      <c r="AN6" s="34">
        <f>_xlfn.IFNA(VLOOKUP($A$5&amp;AN$4,'PMC数据辅助&amp;月良率预估'!$B$2:$G$599,5,0),0)</f>
        <v>0</v>
      </c>
      <c r="AO6" s="34"/>
      <c r="AP6" s="34"/>
      <c r="AQ6" s="35"/>
      <c r="AR6" s="35"/>
      <c r="AS6" s="34">
        <f>_xlfn.IFNA(VLOOKUP($A$5&amp;AS$4,'PMC数据辅助&amp;月良率预估'!$B$2:$G$599,5,0),0)</f>
        <v>0</v>
      </c>
      <c r="AT6" s="34"/>
      <c r="AU6" s="34"/>
      <c r="AV6" s="35"/>
      <c r="AW6" s="35"/>
      <c r="AX6" s="34">
        <f>_xlfn.IFNA(VLOOKUP($A$5&amp;AX$4,'PMC数据辅助&amp;月良率预估'!$B$2:$G$599,5,0),0)</f>
        <v>0</v>
      </c>
      <c r="AY6" s="34"/>
      <c r="AZ6" s="34"/>
      <c r="BA6" s="35"/>
      <c r="BB6" s="35"/>
      <c r="BC6" s="34">
        <f>_xlfn.IFNA(VLOOKUP($A$5&amp;BC$4,'PMC数据辅助&amp;月良率预估'!$B$2:$G$599,5,0),0)</f>
        <v>0</v>
      </c>
      <c r="BD6" s="34"/>
      <c r="BE6" s="34"/>
      <c r="BF6" s="35"/>
      <c r="BG6" s="35"/>
      <c r="BH6" s="34">
        <f>_xlfn.IFNA(VLOOKUP($A$5&amp;BH$4,'PMC数据辅助&amp;月良率预估'!$B$2:$G$599,5,0),0)</f>
        <v>0</v>
      </c>
      <c r="BI6" s="34"/>
      <c r="BJ6" s="34"/>
      <c r="BK6" s="35"/>
      <c r="BL6" s="35"/>
      <c r="BM6" s="34">
        <f>_xlfn.IFNA(VLOOKUP($A$5&amp;BM$4,'PMC数据辅助&amp;月良率预估'!$B$2:$G$599,5,0),0)</f>
        <v>0</v>
      </c>
      <c r="BN6" s="34"/>
      <c r="BO6" s="34"/>
      <c r="BP6" s="35"/>
      <c r="BQ6" s="35"/>
    </row>
    <row r="7" spans="1:69" x14ac:dyDescent="0.15">
      <c r="A7" s="34" t="s">
        <v>746</v>
      </c>
      <c r="B7" s="34">
        <f>_xlfn.IFNA(VLOOKUP($A7,批次辅助!$A$4:$DC$41,MATCH($A$5&amp;B$4,批次辅助!$A$1:$DC$1,0),0),0)</f>
        <v>290320</v>
      </c>
      <c r="C7" s="34">
        <f>_xlfn.IFNA(VLOOKUP($A7,批次辅助!$A$4:$DC$41,MATCH($A$5&amp;C$4,批次辅助!$A$1:$DC$1,0),0),0)</f>
        <v>57000</v>
      </c>
      <c r="D7" s="34">
        <f>_xlfn.IFNA(VLOOKUP($A7,批次辅助!$A$4:$DC$41,MATCH($A$5&amp;D$4,批次辅助!$A$1:$DC$1,0),0),0)</f>
        <v>0</v>
      </c>
      <c r="E7" s="34">
        <f>_xlfn.IFNA(VLOOKUP($A$5&amp;E$4,'PMC数据辅助&amp;月良率预估'!$B$2:$G$599,6,0),0)</f>
        <v>600</v>
      </c>
      <c r="F7" s="34"/>
      <c r="G7" s="34"/>
      <c r="H7" s="35"/>
      <c r="I7" s="35"/>
      <c r="J7" s="34">
        <f>_xlfn.IFNA(VLOOKUP($A$5&amp;J$4,'PMC数据辅助&amp;月良率预估'!$B$2:$G$599,6,0),0)</f>
        <v>1170</v>
      </c>
      <c r="K7" s="34"/>
      <c r="L7" s="34"/>
      <c r="M7" s="35"/>
      <c r="N7" s="35"/>
      <c r="O7" s="34">
        <f>_xlfn.IFNA(VLOOKUP($A$5&amp;O$4,'PMC数据辅助&amp;月良率预估'!$B$2:$G$599,6,0),0)</f>
        <v>0</v>
      </c>
      <c r="P7" s="34"/>
      <c r="Q7" s="34"/>
      <c r="R7" s="35"/>
      <c r="S7" s="35"/>
      <c r="T7" s="34">
        <f>_xlfn.IFNA(VLOOKUP($A$5&amp;T$4,'PMC数据辅助&amp;月良率预估'!$B$2:$G$599,6,0),0)</f>
        <v>0</v>
      </c>
      <c r="U7" s="34"/>
      <c r="V7" s="34"/>
      <c r="W7" s="35"/>
      <c r="X7" s="35"/>
      <c r="Y7" s="34">
        <f>_xlfn.IFNA(VLOOKUP($A$5&amp;Y$4,'PMC数据辅助&amp;月良率预估'!$B$2:$G$599,6,0),0)</f>
        <v>0</v>
      </c>
      <c r="Z7" s="34"/>
      <c r="AA7" s="34"/>
      <c r="AB7" s="35"/>
      <c r="AC7" s="35"/>
      <c r="AD7" s="34">
        <f>_xlfn.IFNA(VLOOKUP($A$5&amp;AD$4,'PMC数据辅助&amp;月良率预估'!$B$2:$G$599,6,0),0)</f>
        <v>0</v>
      </c>
      <c r="AE7" s="34"/>
      <c r="AF7" s="34"/>
      <c r="AG7" s="35"/>
      <c r="AH7" s="35"/>
      <c r="AI7" s="34">
        <f>_xlfn.IFNA(VLOOKUP($A$5&amp;AI$4,'PMC数据辅助&amp;月良率预估'!$B$2:$G$599,6,0),0)</f>
        <v>0</v>
      </c>
      <c r="AJ7" s="34"/>
      <c r="AK7" s="34"/>
      <c r="AL7" s="35"/>
      <c r="AM7" s="35"/>
      <c r="AN7" s="34">
        <f>_xlfn.IFNA(VLOOKUP($A$5&amp;AN$4,'PMC数据辅助&amp;月良率预估'!$B$2:$G$599,6,0),0)</f>
        <v>0</v>
      </c>
      <c r="AO7" s="34"/>
      <c r="AP7" s="34"/>
      <c r="AQ7" s="35"/>
      <c r="AR7" s="35"/>
      <c r="AS7" s="34">
        <f>_xlfn.IFNA(VLOOKUP($A$5&amp;AS$4,'PMC数据辅助&amp;月良率预估'!$B$2:$G$599,6,0),0)</f>
        <v>0</v>
      </c>
      <c r="AT7" s="34"/>
      <c r="AU7" s="34"/>
      <c r="AV7" s="35"/>
      <c r="AW7" s="35"/>
      <c r="AX7" s="34">
        <f>_xlfn.IFNA(VLOOKUP($A$5&amp;AX$4,'PMC数据辅助&amp;月良率预估'!$B$2:$G$599,6,0),0)</f>
        <v>0</v>
      </c>
      <c r="AY7" s="34"/>
      <c r="AZ7" s="34"/>
      <c r="BA7" s="35"/>
      <c r="BB7" s="35"/>
      <c r="BC7" s="34">
        <f>_xlfn.IFNA(VLOOKUP($A$5&amp;BC$4,'PMC数据辅助&amp;月良率预估'!$B$2:$G$599,6,0),0)</f>
        <v>0</v>
      </c>
      <c r="BD7" s="34"/>
      <c r="BE7" s="34"/>
      <c r="BF7" s="35"/>
      <c r="BG7" s="35"/>
      <c r="BH7" s="34">
        <f>_xlfn.IFNA(VLOOKUP($A$5&amp;BH$4,'PMC数据辅助&amp;月良率预估'!$B$2:$G$599,6,0),0)</f>
        <v>0</v>
      </c>
      <c r="BI7" s="34"/>
      <c r="BJ7" s="34"/>
      <c r="BK7" s="35"/>
      <c r="BL7" s="35"/>
      <c r="BM7" s="34">
        <f>_xlfn.IFNA(VLOOKUP($A$5&amp;BM$4,'PMC数据辅助&amp;月良率预估'!$B$2:$G$599,6,0),0)</f>
        <v>0</v>
      </c>
      <c r="BN7" s="34"/>
      <c r="BO7" s="34"/>
      <c r="BP7" s="35"/>
      <c r="BQ7" s="35"/>
    </row>
    <row r="8" spans="1:69" s="119" customFormat="1" x14ac:dyDescent="0.15">
      <c r="A8" s="116" t="s">
        <v>454</v>
      </c>
      <c r="B8" s="117">
        <f>_xlfn.IFNA(VLOOKUP($A8,批次辅助!$A$4:$DC$41,MATCH($A$5&amp;B$4,批次辅助!$A$1:$DC$1,0),0),0)</f>
        <v>1</v>
      </c>
      <c r="C8" s="117">
        <f>_xlfn.IFNA(VLOOKUP($A8,批次辅助!$A$4:$DC$41,MATCH($A$5&amp;C$4,批次辅助!$A$1:$DC$1,0),0),0)</f>
        <v>0.99542105263157898</v>
      </c>
      <c r="D8" s="117">
        <f>_xlfn.IFNA(VLOOKUP($A8,批次辅助!$A$4:$DC$41,MATCH($A$5&amp;D$4,批次辅助!$A$1:$DC$1,0),0),0)</f>
        <v>0</v>
      </c>
      <c r="E8" s="117">
        <f>IF(E6=0,0%,E7/E6)</f>
        <v>1</v>
      </c>
      <c r="F8" s="116"/>
      <c r="G8" s="116"/>
      <c r="H8" s="118"/>
      <c r="I8" s="118"/>
      <c r="J8" s="117">
        <f>IF(J6=0,0%,J7/J6)</f>
        <v>1</v>
      </c>
      <c r="K8" s="116"/>
      <c r="L8" s="116"/>
      <c r="M8" s="118"/>
      <c r="N8" s="118"/>
      <c r="O8" s="117">
        <f>IF(O6=0,0%,O7/O6)</f>
        <v>0</v>
      </c>
      <c r="P8" s="116"/>
      <c r="Q8" s="116"/>
      <c r="R8" s="118"/>
      <c r="S8" s="118"/>
      <c r="T8" s="117">
        <f>IF(T6=0,0%,T7/T6)</f>
        <v>0</v>
      </c>
      <c r="U8" s="116"/>
      <c r="V8" s="116"/>
      <c r="W8" s="118"/>
      <c r="X8" s="118"/>
      <c r="Y8" s="117">
        <f>IF(Y6=0,0%,Y7/Y6)</f>
        <v>0</v>
      </c>
      <c r="Z8" s="116"/>
      <c r="AA8" s="116"/>
      <c r="AB8" s="118"/>
      <c r="AC8" s="118"/>
      <c r="AD8" s="117">
        <f>IF(AD6=0,0%,AD7/AD6)</f>
        <v>0</v>
      </c>
      <c r="AE8" s="116"/>
      <c r="AF8" s="116"/>
      <c r="AG8" s="118"/>
      <c r="AH8" s="118"/>
      <c r="AI8" s="117">
        <f>IF(AI6=0,0%,AI7/AI6)</f>
        <v>0</v>
      </c>
      <c r="AJ8" s="116"/>
      <c r="AK8" s="116"/>
      <c r="AL8" s="118"/>
      <c r="AM8" s="118"/>
      <c r="AN8" s="117">
        <f>IF(AN6=0,0%,AN7/AN6)</f>
        <v>0</v>
      </c>
      <c r="AO8" s="116"/>
      <c r="AP8" s="116"/>
      <c r="AQ8" s="118"/>
      <c r="AR8" s="118"/>
      <c r="AS8" s="117">
        <f>IF(AS6=0,0%,AS7/AS6)</f>
        <v>0</v>
      </c>
      <c r="AT8" s="116"/>
      <c r="AU8" s="116"/>
      <c r="AV8" s="118"/>
      <c r="AW8" s="118"/>
      <c r="AX8" s="117">
        <f>IF(AX6=0,0%,AX7/AX6)</f>
        <v>0</v>
      </c>
      <c r="AY8" s="116"/>
      <c r="AZ8" s="116"/>
      <c r="BA8" s="118"/>
      <c r="BB8" s="118"/>
      <c r="BC8" s="117">
        <f>IF(BC6=0,0%,BC7/BC6)</f>
        <v>0</v>
      </c>
      <c r="BD8" s="116"/>
      <c r="BE8" s="116"/>
      <c r="BF8" s="118"/>
      <c r="BG8" s="118"/>
      <c r="BH8" s="117">
        <f>IF(BH6=0,0%,BH7/BH6)</f>
        <v>0</v>
      </c>
      <c r="BI8" s="116"/>
      <c r="BJ8" s="116"/>
      <c r="BK8" s="118"/>
      <c r="BL8" s="118"/>
      <c r="BM8" s="117">
        <f>IF(BM6=0,0%,BM7/BM6)</f>
        <v>0</v>
      </c>
      <c r="BN8" s="116"/>
      <c r="BO8" s="116"/>
      <c r="BP8" s="118"/>
      <c r="BQ8" s="118"/>
    </row>
    <row r="9" spans="1:69" s="161" customFormat="1" x14ac:dyDescent="0.15">
      <c r="A9" s="158" t="s">
        <v>34</v>
      </c>
      <c r="B9" s="159">
        <f>_xlfn.IFNA(VLOOKUP($A9,批次辅助!$A$4:$DC$41,MATCH($A$5&amp;B$4,批次辅助!$A$1:$DC$1,0),0),0)</f>
        <v>0.92289171545123716</v>
      </c>
      <c r="C9" s="159">
        <f>_xlfn.IFNA(VLOOKUP($A9,批次辅助!$A$4:$DC$41,MATCH($A$5&amp;C$4,批次辅助!$A$1:$DC$1,0),0),0)</f>
        <v>0.95930000000000004</v>
      </c>
      <c r="D9" s="159">
        <f>_xlfn.IFNA(VLOOKUP($A9,批次辅助!$A$4:$DC$41,MATCH($A$5&amp;D$4,批次辅助!$A$1:$DC$1,0),0),0)</f>
        <v>0</v>
      </c>
      <c r="E9" s="160"/>
      <c r="F9" s="160"/>
      <c r="G9" s="160"/>
      <c r="H9" s="160">
        <f>H10-H19-H27-H28-H36-H37-H44-H45</f>
        <v>0.95793330160912271</v>
      </c>
      <c r="I9" s="160"/>
      <c r="J9" s="160"/>
      <c r="K9" s="160"/>
      <c r="L9" s="160"/>
      <c r="M9" s="160">
        <f>M10-M19-M27-M28-M36-M37-M44-M45</f>
        <v>0.95793330160912271</v>
      </c>
      <c r="N9" s="160"/>
      <c r="O9" s="160"/>
      <c r="P9" s="160"/>
      <c r="Q9" s="160"/>
      <c r="R9" s="160">
        <f>R10-R19-R27-R28-R36-R37-R44-R45</f>
        <v>0.95793330160912271</v>
      </c>
      <c r="S9" s="160"/>
      <c r="T9" s="160"/>
      <c r="U9" s="160"/>
      <c r="V9" s="160"/>
      <c r="W9" s="160">
        <f>W10-W19-W27-W28-W36-W37-W44-W45</f>
        <v>0.95793330160912271</v>
      </c>
      <c r="X9" s="160"/>
      <c r="Y9" s="160"/>
      <c r="Z9" s="160"/>
      <c r="AA9" s="160"/>
      <c r="AB9" s="160">
        <f>AB10-AB19-AB27-AB28-AB36-AB37-AB44-AB45</f>
        <v>0.95793330160912271</v>
      </c>
      <c r="AC9" s="160"/>
      <c r="AD9" s="160"/>
      <c r="AE9" s="160"/>
      <c r="AF9" s="160"/>
      <c r="AG9" s="160">
        <f>AG10-AG19-AG27-AG28-AG36-AG37-AG44-AG45</f>
        <v>0.95793330160912271</v>
      </c>
      <c r="AH9" s="160"/>
      <c r="AI9" s="160"/>
      <c r="AJ9" s="160"/>
      <c r="AK9" s="160"/>
      <c r="AL9" s="160">
        <f>AL10-AL19-AL27-AL28-AL36-AL37-AL44-AL45</f>
        <v>0.95793330160912271</v>
      </c>
      <c r="AM9" s="160"/>
      <c r="AN9" s="160"/>
      <c r="AO9" s="160"/>
      <c r="AP9" s="160"/>
      <c r="AQ9" s="160">
        <f>AQ10-AQ19-AQ27-AQ28-AQ36-AQ37-AQ44-AQ45</f>
        <v>0.95793330160912271</v>
      </c>
      <c r="AR9" s="160"/>
      <c r="AS9" s="160"/>
      <c r="AT9" s="160"/>
      <c r="AU9" s="160"/>
      <c r="AV9" s="160">
        <f>AV10-AV19-AV27-AV28-AV36-AV37-AV44-AV45</f>
        <v>0.95793330160912271</v>
      </c>
      <c r="AW9" s="160"/>
      <c r="AX9" s="160"/>
      <c r="AY9" s="160"/>
      <c r="AZ9" s="160"/>
      <c r="BA9" s="160">
        <f>BA10-BA19-BA27-BA28-BA36-BA37-BA44-BA45</f>
        <v>0.95793330160912271</v>
      </c>
      <c r="BB9" s="160"/>
      <c r="BC9" s="160"/>
      <c r="BD9" s="160"/>
      <c r="BE9" s="160"/>
      <c r="BF9" s="160">
        <f>BF10-BF19-BF27-BF28-BF36-BF37-BF44-BF45</f>
        <v>0.95793330160912271</v>
      </c>
      <c r="BG9" s="160"/>
      <c r="BH9" s="160"/>
      <c r="BI9" s="160"/>
      <c r="BJ9" s="160"/>
      <c r="BK9" s="160">
        <f>BK10-BK19-BK27-BK28-BK36-BK37-BK44-BK45</f>
        <v>0.95793330160912271</v>
      </c>
      <c r="BL9" s="160"/>
      <c r="BM9" s="160"/>
      <c r="BN9" s="160"/>
      <c r="BO9" s="160"/>
      <c r="BP9" s="160">
        <f>BP10-BP19-BP27-BP28-BP36-BP37-BP44-BP45</f>
        <v>0.95793330160912271</v>
      </c>
      <c r="BQ9" s="160"/>
    </row>
    <row r="10" spans="1:69" x14ac:dyDescent="0.15">
      <c r="A10" s="36" t="s">
        <v>33</v>
      </c>
      <c r="B10" s="37">
        <f>B9+B19+B27+B28+B36+B37+B44+B45</f>
        <v>0.92289171545123716</v>
      </c>
      <c r="C10" s="37">
        <f>C9+C19+C27+C28+C36+C37+C44+C45</f>
        <v>0.95930000000000004</v>
      </c>
      <c r="D10" s="37">
        <f>D9+D19+D27+D28+D36+D37+D44+D45</f>
        <v>0</v>
      </c>
      <c r="E10" s="38"/>
      <c r="F10" s="38"/>
      <c r="G10" s="38"/>
      <c r="H10" s="38">
        <f>(H12+H21+H30+H39)*99.94%-3</f>
        <v>0.95793330160912271</v>
      </c>
      <c r="I10" s="38"/>
      <c r="J10" s="38"/>
      <c r="K10" s="38"/>
      <c r="L10" s="38"/>
      <c r="M10" s="38">
        <f>(M12+M21+M30+M39)*99.94%-3</f>
        <v>0.95793330160912271</v>
      </c>
      <c r="N10" s="38"/>
      <c r="O10" s="38"/>
      <c r="P10" s="38"/>
      <c r="Q10" s="38"/>
      <c r="R10" s="38">
        <f>(R12+R21+R30+R39)*99.94%-3</f>
        <v>0.95793330160912271</v>
      </c>
      <c r="S10" s="38"/>
      <c r="T10" s="38"/>
      <c r="U10" s="38"/>
      <c r="V10" s="38"/>
      <c r="W10" s="38">
        <f>(W12+W21+W30+W39)*99.94%-3</f>
        <v>0.95793330160912271</v>
      </c>
      <c r="X10" s="38"/>
      <c r="Y10" s="38"/>
      <c r="Z10" s="38"/>
      <c r="AA10" s="38"/>
      <c r="AB10" s="38">
        <f>(AB12+AB21+AB30+AB39)*99.94%-3</f>
        <v>0.95793330160912271</v>
      </c>
      <c r="AC10" s="38"/>
      <c r="AD10" s="38"/>
      <c r="AE10" s="38"/>
      <c r="AF10" s="38"/>
      <c r="AG10" s="38">
        <f>(AG12+AG21+AG30+AG39)*99.94%-3</f>
        <v>0.95793330160912271</v>
      </c>
      <c r="AH10" s="38"/>
      <c r="AI10" s="38"/>
      <c r="AJ10" s="38"/>
      <c r="AK10" s="38"/>
      <c r="AL10" s="38">
        <f>(AL12+AL21+AL30+AL39)*99.94%-3</f>
        <v>0.95793330160912271</v>
      </c>
      <c r="AM10" s="38"/>
      <c r="AN10" s="38"/>
      <c r="AO10" s="38"/>
      <c r="AP10" s="38"/>
      <c r="AQ10" s="38">
        <f>(AQ12+AQ21+AQ30+AQ39)*99.94%-3</f>
        <v>0.95793330160912271</v>
      </c>
      <c r="AR10" s="38"/>
      <c r="AS10" s="38"/>
      <c r="AT10" s="38"/>
      <c r="AU10" s="38"/>
      <c r="AV10" s="38">
        <f>(AV12+AV21+AV30+AV39)*99.94%-3</f>
        <v>0.95793330160912271</v>
      </c>
      <c r="AW10" s="38"/>
      <c r="AX10" s="38"/>
      <c r="AY10" s="38"/>
      <c r="AZ10" s="38"/>
      <c r="BA10" s="38">
        <f>(BA12+BA21+BA30+BA39)*99.94%-3</f>
        <v>0.95793330160912271</v>
      </c>
      <c r="BB10" s="38"/>
      <c r="BC10" s="38"/>
      <c r="BD10" s="38"/>
      <c r="BE10" s="38"/>
      <c r="BF10" s="38">
        <f>(BF12+BF21+BF30+BF39)*99.94%-3</f>
        <v>0.95793330160912271</v>
      </c>
      <c r="BG10" s="38"/>
      <c r="BH10" s="38"/>
      <c r="BI10" s="38"/>
      <c r="BJ10" s="38"/>
      <c r="BK10" s="38">
        <f>(BK12+BK21+BK30+BK39)*99.94%-3</f>
        <v>0.95793330160912271</v>
      </c>
      <c r="BL10" s="38"/>
      <c r="BM10" s="38"/>
      <c r="BN10" s="38"/>
      <c r="BO10" s="38"/>
      <c r="BP10" s="38">
        <f>(BP12+BP21+BP30+BP39)*99.94%-3</f>
        <v>0.95793330160912271</v>
      </c>
      <c r="BQ10" s="38"/>
    </row>
    <row r="11" spans="1:69" x14ac:dyDescent="0.15">
      <c r="A11" s="39" t="s">
        <v>32</v>
      </c>
      <c r="B11" s="39"/>
      <c r="C11" s="39"/>
      <c r="D11" s="39"/>
      <c r="E11" s="39"/>
      <c r="F11" s="39"/>
      <c r="G11" s="39"/>
      <c r="H11" s="39">
        <f>H12*99.9%</f>
        <v>0.96454322423729721</v>
      </c>
      <c r="I11" s="39"/>
      <c r="J11" s="39"/>
      <c r="K11" s="39"/>
      <c r="L11" s="39"/>
      <c r="M11" s="39">
        <f>M12*99.9%</f>
        <v>0.96454322423729721</v>
      </c>
      <c r="N11" s="39"/>
      <c r="O11" s="39"/>
      <c r="P11" s="39"/>
      <c r="Q11" s="39"/>
      <c r="R11" s="39">
        <f>R12*99.9%</f>
        <v>0.96454322423729721</v>
      </c>
      <c r="S11" s="39"/>
      <c r="T11" s="39"/>
      <c r="U11" s="39"/>
      <c r="V11" s="39"/>
      <c r="W11" s="39">
        <f>W12*99.9%</f>
        <v>0.96454322423729721</v>
      </c>
      <c r="X11" s="39"/>
      <c r="Y11" s="39"/>
      <c r="Z11" s="39"/>
      <c r="AA11" s="39"/>
      <c r="AB11" s="39">
        <f>AB12*99.9%</f>
        <v>0.96454322423729721</v>
      </c>
      <c r="AC11" s="39"/>
      <c r="AD11" s="39"/>
      <c r="AE11" s="39"/>
      <c r="AF11" s="39"/>
      <c r="AG11" s="39">
        <f>AG12*99.9%</f>
        <v>0.96454322423729721</v>
      </c>
      <c r="AH11" s="39"/>
      <c r="AI11" s="39"/>
      <c r="AJ11" s="39"/>
      <c r="AK11" s="39"/>
      <c r="AL11" s="39">
        <f>AL12*99.9%</f>
        <v>0.96454322423729721</v>
      </c>
      <c r="AM11" s="39"/>
      <c r="AN11" s="39"/>
      <c r="AO11" s="39"/>
      <c r="AP11" s="39"/>
      <c r="AQ11" s="39">
        <f>AQ12*99.9%</f>
        <v>0.96454322423729721</v>
      </c>
      <c r="AR11" s="39"/>
      <c r="AS11" s="39"/>
      <c r="AT11" s="39"/>
      <c r="AU11" s="39"/>
      <c r="AV11" s="39">
        <f>AV12*99.9%</f>
        <v>0.96454322423729721</v>
      </c>
      <c r="AW11" s="39"/>
      <c r="AX11" s="39"/>
      <c r="AY11" s="39"/>
      <c r="AZ11" s="39"/>
      <c r="BA11" s="39">
        <f>BA12*99.9%</f>
        <v>0.96454322423729721</v>
      </c>
      <c r="BB11" s="39"/>
      <c r="BC11" s="39"/>
      <c r="BD11" s="39"/>
      <c r="BE11" s="39"/>
      <c r="BF11" s="39">
        <f>BF12*99.9%</f>
        <v>0.96454322423729721</v>
      </c>
      <c r="BG11" s="39"/>
      <c r="BH11" s="39"/>
      <c r="BI11" s="39"/>
      <c r="BJ11" s="39"/>
      <c r="BK11" s="39">
        <f>BK12*99.9%</f>
        <v>0.96454322423729721</v>
      </c>
      <c r="BL11" s="39"/>
      <c r="BM11" s="39"/>
      <c r="BN11" s="39"/>
      <c r="BO11" s="39"/>
      <c r="BP11" s="39">
        <f>BP12*99.9%</f>
        <v>0.96454322423729721</v>
      </c>
      <c r="BQ11" s="39"/>
    </row>
    <row r="12" spans="1:69" x14ac:dyDescent="0.35">
      <c r="A12" s="40" t="s">
        <v>60</v>
      </c>
      <c r="B12" s="41">
        <f>_xlfn.IFNA(VLOOKUP($A12,批次辅助!$A$4:$DC$41,MATCH($A$5&amp;B$4,批次辅助!$A$1:$DC$1,0),0),0)</f>
        <v>0.95044891024262657</v>
      </c>
      <c r="C12" s="41">
        <f>_xlfn.IFNA(VLOOKUP($A12,批次辅助!$A$4:$DC$41,MATCH($A$5&amp;C$4,批次辅助!$A$1:$DC$1,0),0),0)</f>
        <v>0.9655087329702674</v>
      </c>
      <c r="D12" s="41">
        <f>_xlfn.IFNA(VLOOKUP($A12,批次辅助!$A$4:$DC$41,MATCH($A$5&amp;D$4,批次辅助!$A$1:$DC$1,0),0),0)</f>
        <v>0</v>
      </c>
      <c r="E12" s="39"/>
      <c r="F12" s="39"/>
      <c r="G12" s="39"/>
      <c r="H12" s="39">
        <f>1-SUM(H13:H18)</f>
        <v>0.9655087329702674</v>
      </c>
      <c r="I12" s="39"/>
      <c r="J12" s="39"/>
      <c r="K12" s="39"/>
      <c r="L12" s="39"/>
      <c r="M12" s="39">
        <f>1-SUM(M13:M18)</f>
        <v>0.9655087329702674</v>
      </c>
      <c r="N12" s="39"/>
      <c r="O12" s="39"/>
      <c r="P12" s="39"/>
      <c r="Q12" s="39"/>
      <c r="R12" s="39">
        <f>1-SUM(R13:R18)</f>
        <v>0.9655087329702674</v>
      </c>
      <c r="S12" s="39"/>
      <c r="T12" s="39"/>
      <c r="U12" s="39"/>
      <c r="V12" s="39"/>
      <c r="W12" s="39">
        <f>1-SUM(W13:W18)</f>
        <v>0.9655087329702674</v>
      </c>
      <c r="X12" s="39"/>
      <c r="Y12" s="39"/>
      <c r="Z12" s="39"/>
      <c r="AA12" s="39"/>
      <c r="AB12" s="39">
        <f>1-SUM(AB13:AB18)</f>
        <v>0.9655087329702674</v>
      </c>
      <c r="AC12" s="39"/>
      <c r="AD12" s="39"/>
      <c r="AE12" s="39"/>
      <c r="AF12" s="39"/>
      <c r="AG12" s="39">
        <f>1-SUM(AG13:AG18)</f>
        <v>0.9655087329702674</v>
      </c>
      <c r="AH12" s="39"/>
      <c r="AI12" s="39"/>
      <c r="AJ12" s="39"/>
      <c r="AK12" s="39"/>
      <c r="AL12" s="39">
        <f>1-SUM(AL13:AL18)</f>
        <v>0.9655087329702674</v>
      </c>
      <c r="AM12" s="39"/>
      <c r="AN12" s="39"/>
      <c r="AO12" s="39"/>
      <c r="AP12" s="39"/>
      <c r="AQ12" s="39">
        <f>1-SUM(AQ13:AQ18)</f>
        <v>0.9655087329702674</v>
      </c>
      <c r="AR12" s="39"/>
      <c r="AS12" s="39"/>
      <c r="AT12" s="39"/>
      <c r="AU12" s="39"/>
      <c r="AV12" s="39">
        <f>1-SUM(AV13:AV18)</f>
        <v>0.9655087329702674</v>
      </c>
      <c r="AW12" s="39"/>
      <c r="AX12" s="39"/>
      <c r="AY12" s="39"/>
      <c r="AZ12" s="39"/>
      <c r="BA12" s="39">
        <f>1-SUM(BA13:BA18)</f>
        <v>0.9655087329702674</v>
      </c>
      <c r="BB12" s="39"/>
      <c r="BC12" s="39"/>
      <c r="BD12" s="39"/>
      <c r="BE12" s="39"/>
      <c r="BF12" s="39">
        <f>1-SUM(BF13:BF18)</f>
        <v>0.9655087329702674</v>
      </c>
      <c r="BG12" s="39"/>
      <c r="BH12" s="39"/>
      <c r="BI12" s="39"/>
      <c r="BJ12" s="39"/>
      <c r="BK12" s="39">
        <f>1-SUM(BK13:BK18)</f>
        <v>0.9655087329702674</v>
      </c>
      <c r="BL12" s="39"/>
      <c r="BM12" s="39"/>
      <c r="BN12" s="39"/>
      <c r="BO12" s="39"/>
      <c r="BP12" s="39">
        <f>1-SUM(BP13:BP18)</f>
        <v>0.9655087329702674</v>
      </c>
      <c r="BQ12" s="39"/>
    </row>
    <row r="13" spans="1:69" x14ac:dyDescent="0.15">
      <c r="A13" s="42" t="s">
        <v>42</v>
      </c>
      <c r="B13" s="43">
        <f>_xlfn.IFNA(VLOOKUP($A13,批次辅助!$A$4:$DC$41,MATCH($A$5&amp;B$4,批次辅助!$A$1:$DC$1,0),0),0)</f>
        <v>9.2414761580240801E-3</v>
      </c>
      <c r="C13" s="43">
        <f>_xlfn.IFNA(VLOOKUP($A13,批次辅助!$A$4:$DC$41,MATCH($A$5&amp;C$4,批次辅助!$A$1:$DC$1,0),0),0)</f>
        <v>8.4069158779675364E-3</v>
      </c>
      <c r="D13" s="43">
        <f>_xlfn.IFNA(VLOOKUP($A13,批次辅助!$A$4:$DC$41,MATCH($A$5&amp;D$4,批次辅助!$A$1:$DC$1,0),0),0)</f>
        <v>0</v>
      </c>
      <c r="E13" s="279"/>
      <c r="F13" s="45"/>
      <c r="G13" s="46"/>
      <c r="H13" s="47">
        <f>C13-F13+G13</f>
        <v>8.4069158779675364E-3</v>
      </c>
      <c r="I13" s="370"/>
      <c r="J13" s="279"/>
      <c r="K13" s="128"/>
      <c r="L13" s="102"/>
      <c r="M13" s="47">
        <f>H13-K13+L13</f>
        <v>8.4069158779675364E-3</v>
      </c>
      <c r="N13" s="370"/>
      <c r="O13" s="279"/>
      <c r="P13" s="128"/>
      <c r="Q13" s="102"/>
      <c r="R13" s="47">
        <f>M13-P13+Q13</f>
        <v>8.4069158779675364E-3</v>
      </c>
      <c r="S13" s="370"/>
      <c r="T13" s="279"/>
      <c r="U13" s="128"/>
      <c r="V13" s="102"/>
      <c r="W13" s="47">
        <f>R13-U13+V13</f>
        <v>8.4069158779675364E-3</v>
      </c>
      <c r="X13" s="370"/>
      <c r="Y13" s="279"/>
      <c r="Z13" s="128"/>
      <c r="AA13" s="102"/>
      <c r="AB13" s="47">
        <f>W13-Z13+AA13</f>
        <v>8.4069158779675364E-3</v>
      </c>
      <c r="AC13" s="370"/>
      <c r="AD13" s="279"/>
      <c r="AE13" s="128"/>
      <c r="AF13" s="102"/>
      <c r="AG13" s="47">
        <f>AB13-AE13+AF13</f>
        <v>8.4069158779675364E-3</v>
      </c>
      <c r="AH13" s="370"/>
      <c r="AI13" s="279"/>
      <c r="AJ13" s="128"/>
      <c r="AK13" s="102"/>
      <c r="AL13" s="47">
        <f>AG13-AJ13+AK13</f>
        <v>8.4069158779675364E-3</v>
      </c>
      <c r="AM13" s="370"/>
      <c r="AN13" s="279"/>
      <c r="AO13" s="128"/>
      <c r="AP13" s="102"/>
      <c r="AQ13" s="47">
        <f>AL13-AO13+AP13</f>
        <v>8.4069158779675364E-3</v>
      </c>
      <c r="AR13" s="370"/>
      <c r="AS13" s="279"/>
      <c r="AT13" s="128"/>
      <c r="AU13" s="102"/>
      <c r="AV13" s="47">
        <f>AQ13-AT13+AU13</f>
        <v>8.4069158779675364E-3</v>
      </c>
      <c r="AW13" s="370"/>
      <c r="AX13" s="279"/>
      <c r="AY13" s="128"/>
      <c r="AZ13" s="102"/>
      <c r="BA13" s="47">
        <f>AV13-AY13+AZ13</f>
        <v>8.4069158779675364E-3</v>
      </c>
      <c r="BB13" s="370"/>
      <c r="BC13" s="279"/>
      <c r="BD13" s="128"/>
      <c r="BE13" s="102"/>
      <c r="BF13" s="47">
        <f>BA13-BD13+BE13</f>
        <v>8.4069158779675364E-3</v>
      </c>
      <c r="BG13" s="370"/>
      <c r="BH13" s="279"/>
      <c r="BI13" s="128"/>
      <c r="BJ13" s="102"/>
      <c r="BK13" s="47">
        <f>BF13-BI13+BJ13</f>
        <v>8.4069158779675364E-3</v>
      </c>
      <c r="BL13" s="370"/>
      <c r="BM13" s="279"/>
      <c r="BN13" s="128"/>
      <c r="BO13" s="102"/>
      <c r="BP13" s="47">
        <f>BK13-BN13+BO13</f>
        <v>8.4069158779675364E-3</v>
      </c>
      <c r="BQ13" s="370"/>
    </row>
    <row r="14" spans="1:69" x14ac:dyDescent="0.15">
      <c r="A14" s="42" t="s">
        <v>43</v>
      </c>
      <c r="B14" s="43">
        <f>_xlfn.IFNA(VLOOKUP($A14,批次辅助!$A$4:$DC$41,MATCH($A$5&amp;B$4,批次辅助!$A$1:$DC$1,0),0),0)</f>
        <v>1.5574554791455851E-2</v>
      </c>
      <c r="C14" s="43">
        <f>_xlfn.IFNA(VLOOKUP($A14,批次辅助!$A$4:$DC$41,MATCH($A$5&amp;C$4,批次辅助!$A$1:$DC$1,0),0),0)</f>
        <v>1.1878954511006538E-2</v>
      </c>
      <c r="D14" s="43">
        <f>_xlfn.IFNA(VLOOKUP($A14,批次辅助!$A$4:$DC$41,MATCH($A$5&amp;D$4,批次辅助!$A$1:$DC$1,0),0),0)</f>
        <v>0</v>
      </c>
      <c r="E14" s="279"/>
      <c r="F14" s="122"/>
      <c r="G14" s="46"/>
      <c r="H14" s="47">
        <f t="shared" ref="H14:H19" si="0">C14-F14+G14</f>
        <v>1.1878954511006538E-2</v>
      </c>
      <c r="I14" s="370"/>
      <c r="J14" s="279"/>
      <c r="K14" s="128"/>
      <c r="L14" s="146"/>
      <c r="M14" s="50">
        <f t="shared" ref="M14:M19" si="1">H14-K14+L14</f>
        <v>1.1878954511006538E-2</v>
      </c>
      <c r="N14" s="370"/>
      <c r="O14" s="279"/>
      <c r="P14" s="122"/>
      <c r="Q14" s="146"/>
      <c r="R14" s="50">
        <f t="shared" ref="R14:R19" si="2">M14-P14+Q14</f>
        <v>1.1878954511006538E-2</v>
      </c>
      <c r="S14" s="370"/>
      <c r="T14" s="51"/>
      <c r="U14" s="122"/>
      <c r="V14" s="146"/>
      <c r="W14" s="50">
        <f t="shared" ref="W14:W19" si="3">R14-U14+V14</f>
        <v>1.1878954511006538E-2</v>
      </c>
      <c r="X14" s="370"/>
      <c r="Y14" s="51"/>
      <c r="Z14" s="122"/>
      <c r="AA14" s="146"/>
      <c r="AB14" s="50">
        <f t="shared" ref="AB14:AB19" si="4">W14-Z14+AA14</f>
        <v>1.1878954511006538E-2</v>
      </c>
      <c r="AC14" s="370"/>
      <c r="AD14" s="51"/>
      <c r="AE14" s="122"/>
      <c r="AF14" s="146"/>
      <c r="AG14" s="50">
        <f t="shared" ref="AG14:AG19" si="5">AB14-AE14+AF14</f>
        <v>1.1878954511006538E-2</v>
      </c>
      <c r="AH14" s="370"/>
      <c r="AI14" s="51"/>
      <c r="AJ14" s="122"/>
      <c r="AK14" s="146"/>
      <c r="AL14" s="50">
        <f t="shared" ref="AL14:AL19" si="6">AG14-AJ14+AK14</f>
        <v>1.1878954511006538E-2</v>
      </c>
      <c r="AM14" s="370"/>
      <c r="AN14" s="51"/>
      <c r="AO14" s="122"/>
      <c r="AP14" s="146"/>
      <c r="AQ14" s="50">
        <f t="shared" ref="AQ14:AQ19" si="7">AL14-AO14+AP14</f>
        <v>1.1878954511006538E-2</v>
      </c>
      <c r="AR14" s="370"/>
      <c r="AS14" s="51"/>
      <c r="AT14" s="122"/>
      <c r="AU14" s="146"/>
      <c r="AV14" s="50">
        <f t="shared" ref="AV14:AV19" si="8">AQ14-AT14+AU14</f>
        <v>1.1878954511006538E-2</v>
      </c>
      <c r="AW14" s="370"/>
      <c r="AX14" s="51"/>
      <c r="AY14" s="122"/>
      <c r="AZ14" s="146"/>
      <c r="BA14" s="50">
        <f t="shared" ref="BA14:BA19" si="9">AV14-AY14+AZ14</f>
        <v>1.1878954511006538E-2</v>
      </c>
      <c r="BB14" s="370"/>
      <c r="BC14" s="51"/>
      <c r="BD14" s="122"/>
      <c r="BE14" s="146"/>
      <c r="BF14" s="50">
        <f t="shared" ref="BF14:BF19" si="10">BA14-BD14+BE14</f>
        <v>1.1878954511006538E-2</v>
      </c>
      <c r="BG14" s="370"/>
      <c r="BH14" s="51"/>
      <c r="BI14" s="122"/>
      <c r="BJ14" s="146"/>
      <c r="BK14" s="50">
        <f t="shared" ref="BK14:BK19" si="11">BF14-BI14+BJ14</f>
        <v>1.1878954511006538E-2</v>
      </c>
      <c r="BL14" s="370"/>
      <c r="BM14" s="51"/>
      <c r="BN14" s="122"/>
      <c r="BO14" s="146"/>
      <c r="BP14" s="50">
        <f t="shared" ref="BP14:BP19" si="12">BK14-BN14+BO14</f>
        <v>1.1878954511006538E-2</v>
      </c>
      <c r="BQ14" s="370"/>
    </row>
    <row r="15" spans="1:69" ht="33" x14ac:dyDescent="0.15">
      <c r="A15" s="42" t="s">
        <v>44</v>
      </c>
      <c r="B15" s="43">
        <f>_xlfn.IFNA(VLOOKUP($A15,批次辅助!$A$4:$DC$41,MATCH($A$5&amp;B$4,批次辅助!$A$1:$DC$1,0),0),0)</f>
        <v>3.3850993673805146E-2</v>
      </c>
      <c r="C15" s="43">
        <f>_xlfn.IFNA(VLOOKUP($A15,批次辅助!$A$4:$DC$41,MATCH($A$5&amp;C$4,批次辅助!$A$1:$DC$1,0),0),0)</f>
        <v>2.8551789774229367E-3</v>
      </c>
      <c r="D15" s="43">
        <f>_xlfn.IFNA(VLOOKUP($A15,批次辅助!$A$4:$DC$41,MATCH($A$5&amp;D$4,批次辅助!$A$1:$DC$1,0),0),0)</f>
        <v>0</v>
      </c>
      <c r="E15" s="279" t="s">
        <v>1294</v>
      </c>
      <c r="F15" s="121"/>
      <c r="G15" s="46"/>
      <c r="H15" s="47">
        <f t="shared" si="0"/>
        <v>2.8551789774229367E-3</v>
      </c>
      <c r="I15" s="370"/>
      <c r="J15" s="279"/>
      <c r="K15" s="121"/>
      <c r="L15" s="147"/>
      <c r="M15" s="50">
        <f t="shared" si="1"/>
        <v>2.8551789774229367E-3</v>
      </c>
      <c r="N15" s="370"/>
      <c r="O15" s="279"/>
      <c r="P15" s="121"/>
      <c r="Q15" s="147"/>
      <c r="R15" s="50">
        <f t="shared" si="2"/>
        <v>2.8551789774229367E-3</v>
      </c>
      <c r="S15" s="370"/>
      <c r="T15" s="279"/>
      <c r="U15" s="121"/>
      <c r="V15" s="147"/>
      <c r="W15" s="50">
        <f t="shared" si="3"/>
        <v>2.8551789774229367E-3</v>
      </c>
      <c r="X15" s="370"/>
      <c r="Y15" s="279"/>
      <c r="Z15" s="121"/>
      <c r="AA15" s="147"/>
      <c r="AB15" s="50">
        <f t="shared" si="4"/>
        <v>2.8551789774229367E-3</v>
      </c>
      <c r="AC15" s="370"/>
      <c r="AD15" s="279"/>
      <c r="AE15" s="121"/>
      <c r="AF15" s="147"/>
      <c r="AG15" s="50">
        <f t="shared" si="5"/>
        <v>2.8551789774229367E-3</v>
      </c>
      <c r="AH15" s="370"/>
      <c r="AI15" s="279"/>
      <c r="AJ15" s="121"/>
      <c r="AK15" s="147"/>
      <c r="AL15" s="50">
        <f t="shared" si="6"/>
        <v>2.8551789774229367E-3</v>
      </c>
      <c r="AM15" s="370"/>
      <c r="AN15" s="279"/>
      <c r="AO15" s="121"/>
      <c r="AP15" s="147"/>
      <c r="AQ15" s="50">
        <f t="shared" si="7"/>
        <v>2.8551789774229367E-3</v>
      </c>
      <c r="AR15" s="370"/>
      <c r="AS15" s="279"/>
      <c r="AT15" s="121"/>
      <c r="AU15" s="147"/>
      <c r="AV15" s="50">
        <f t="shared" si="8"/>
        <v>2.8551789774229367E-3</v>
      </c>
      <c r="AW15" s="370"/>
      <c r="AX15" s="279"/>
      <c r="AY15" s="121"/>
      <c r="AZ15" s="147"/>
      <c r="BA15" s="50">
        <f t="shared" si="9"/>
        <v>2.8551789774229367E-3</v>
      </c>
      <c r="BB15" s="370"/>
      <c r="BC15" s="279"/>
      <c r="BD15" s="121"/>
      <c r="BE15" s="147"/>
      <c r="BF15" s="50">
        <f t="shared" si="10"/>
        <v>2.8551789774229367E-3</v>
      </c>
      <c r="BG15" s="370"/>
      <c r="BH15" s="279"/>
      <c r="BI15" s="121"/>
      <c r="BJ15" s="147"/>
      <c r="BK15" s="50">
        <f t="shared" si="11"/>
        <v>2.8551789774229367E-3</v>
      </c>
      <c r="BL15" s="370"/>
      <c r="BM15" s="279"/>
      <c r="BN15" s="121"/>
      <c r="BO15" s="147"/>
      <c r="BP15" s="50">
        <f t="shared" si="12"/>
        <v>2.8551789774229367E-3</v>
      </c>
      <c r="BQ15" s="370"/>
    </row>
    <row r="16" spans="1:69" x14ac:dyDescent="0.15">
      <c r="A16" s="53" t="s">
        <v>45</v>
      </c>
      <c r="B16" s="53">
        <f>_xlfn.IFNA(VLOOKUP($A16,批次辅助!$A$4:$DC$41,MATCH($A$5&amp;B$4,批次辅助!$A$1:$DC$1,0),0),0)</f>
        <v>8.181373865036588E-3</v>
      </c>
      <c r="C16" s="53">
        <f>_xlfn.IFNA(VLOOKUP($A16,批次辅助!$A$4:$DC$41,MATCH($A$5&amp;C$4,批次辅助!$A$1:$DC$1,0),0),0)</f>
        <v>7.5609369216940725E-3</v>
      </c>
      <c r="D16" s="53">
        <f>_xlfn.IFNA(VLOOKUP($A16,批次辅助!$A$4:$DC$41,MATCH($A$5&amp;D$4,批次辅助!$A$1:$DC$1,0),0),0)</f>
        <v>0</v>
      </c>
      <c r="E16" s="278"/>
      <c r="F16" s="123"/>
      <c r="G16" s="55"/>
      <c r="H16" s="277">
        <f t="shared" si="0"/>
        <v>7.5609369216940725E-3</v>
      </c>
      <c r="I16" s="370"/>
      <c r="J16" s="279"/>
      <c r="K16" s="123"/>
      <c r="L16" s="148"/>
      <c r="M16" s="50">
        <f t="shared" si="1"/>
        <v>7.5609369216940725E-3</v>
      </c>
      <c r="N16" s="370"/>
      <c r="O16" s="279"/>
      <c r="P16" s="122"/>
      <c r="Q16" s="148"/>
      <c r="R16" s="50">
        <f t="shared" si="2"/>
        <v>7.5609369216940725E-3</v>
      </c>
      <c r="S16" s="370"/>
      <c r="T16" s="56"/>
      <c r="U16" s="123"/>
      <c r="V16" s="148"/>
      <c r="W16" s="50">
        <f t="shared" si="3"/>
        <v>7.5609369216940725E-3</v>
      </c>
      <c r="X16" s="370"/>
      <c r="Y16" s="56"/>
      <c r="Z16" s="123"/>
      <c r="AA16" s="148"/>
      <c r="AB16" s="50">
        <f t="shared" si="4"/>
        <v>7.5609369216940725E-3</v>
      </c>
      <c r="AC16" s="370"/>
      <c r="AD16" s="56"/>
      <c r="AE16" s="123"/>
      <c r="AF16" s="148"/>
      <c r="AG16" s="50">
        <f t="shared" si="5"/>
        <v>7.5609369216940725E-3</v>
      </c>
      <c r="AH16" s="370"/>
      <c r="AI16" s="56"/>
      <c r="AJ16" s="123"/>
      <c r="AK16" s="148"/>
      <c r="AL16" s="50">
        <f t="shared" si="6"/>
        <v>7.5609369216940725E-3</v>
      </c>
      <c r="AM16" s="370"/>
      <c r="AN16" s="56"/>
      <c r="AO16" s="123"/>
      <c r="AP16" s="148"/>
      <c r="AQ16" s="50">
        <f t="shared" si="7"/>
        <v>7.5609369216940725E-3</v>
      </c>
      <c r="AR16" s="370"/>
      <c r="AS16" s="56"/>
      <c r="AT16" s="123"/>
      <c r="AU16" s="148"/>
      <c r="AV16" s="50">
        <f t="shared" si="8"/>
        <v>7.5609369216940725E-3</v>
      </c>
      <c r="AW16" s="370"/>
      <c r="AX16" s="56"/>
      <c r="AY16" s="123"/>
      <c r="AZ16" s="148"/>
      <c r="BA16" s="50">
        <f t="shared" si="9"/>
        <v>7.5609369216940725E-3</v>
      </c>
      <c r="BB16" s="370"/>
      <c r="BC16" s="56"/>
      <c r="BD16" s="123"/>
      <c r="BE16" s="148"/>
      <c r="BF16" s="50">
        <f t="shared" si="10"/>
        <v>7.5609369216940725E-3</v>
      </c>
      <c r="BG16" s="370"/>
      <c r="BH16" s="56"/>
      <c r="BI16" s="123"/>
      <c r="BJ16" s="148"/>
      <c r="BK16" s="50">
        <f t="shared" si="11"/>
        <v>7.5609369216940725E-3</v>
      </c>
      <c r="BL16" s="370"/>
      <c r="BM16" s="56"/>
      <c r="BN16" s="123"/>
      <c r="BO16" s="148"/>
      <c r="BP16" s="50">
        <f t="shared" si="12"/>
        <v>7.5609369216940725E-3</v>
      </c>
      <c r="BQ16" s="370"/>
    </row>
    <row r="17" spans="1:69" x14ac:dyDescent="0.15">
      <c r="A17" s="42" t="s">
        <v>46</v>
      </c>
      <c r="B17" s="53">
        <f>_xlfn.IFNA(VLOOKUP($A17,批次辅助!$A$4:$DC$41,MATCH($A$5&amp;B$4,批次辅助!$A$1:$DC$1,0),0),0)</f>
        <v>2.7294192153866277E-3</v>
      </c>
      <c r="C17" s="53">
        <f>_xlfn.IFNA(VLOOKUP($A17,批次辅助!$A$4:$DC$41,MATCH($A$5&amp;C$4,批次辅助!$A$1:$DC$1,0),0),0)</f>
        <v>2.3088175681629918E-3</v>
      </c>
      <c r="D17" s="53">
        <f>_xlfn.IFNA(VLOOKUP($A17,批次辅助!$A$4:$DC$41,MATCH($A$5&amp;D$4,批次辅助!$A$1:$DC$1,0),0),0)</f>
        <v>0</v>
      </c>
      <c r="E17" s="43"/>
      <c r="F17" s="57"/>
      <c r="G17" s="58"/>
      <c r="H17" s="47">
        <f t="shared" si="0"/>
        <v>2.3088175681629918E-3</v>
      </c>
      <c r="I17" s="370"/>
      <c r="J17" s="43"/>
      <c r="K17" s="124"/>
      <c r="L17" s="104"/>
      <c r="M17" s="53">
        <f t="shared" si="1"/>
        <v>2.3088175681629918E-3</v>
      </c>
      <c r="N17" s="370"/>
      <c r="O17" s="279"/>
      <c r="P17" s="122"/>
      <c r="Q17" s="104"/>
      <c r="R17" s="53">
        <f t="shared" si="2"/>
        <v>2.3088175681629918E-3</v>
      </c>
      <c r="S17" s="370"/>
      <c r="T17" s="43"/>
      <c r="U17" s="124"/>
      <c r="V17" s="104"/>
      <c r="W17" s="53">
        <f t="shared" si="3"/>
        <v>2.3088175681629918E-3</v>
      </c>
      <c r="X17" s="370"/>
      <c r="Y17" s="43"/>
      <c r="Z17" s="124"/>
      <c r="AA17" s="104"/>
      <c r="AB17" s="53">
        <f t="shared" si="4"/>
        <v>2.3088175681629918E-3</v>
      </c>
      <c r="AC17" s="370"/>
      <c r="AD17" s="43"/>
      <c r="AE17" s="124"/>
      <c r="AF17" s="104"/>
      <c r="AG17" s="53">
        <f t="shared" si="5"/>
        <v>2.3088175681629918E-3</v>
      </c>
      <c r="AH17" s="370"/>
      <c r="AI17" s="43"/>
      <c r="AJ17" s="124"/>
      <c r="AK17" s="104"/>
      <c r="AL17" s="53">
        <f t="shared" si="6"/>
        <v>2.3088175681629918E-3</v>
      </c>
      <c r="AM17" s="370"/>
      <c r="AN17" s="43"/>
      <c r="AO17" s="124"/>
      <c r="AP17" s="104"/>
      <c r="AQ17" s="53">
        <f t="shared" si="7"/>
        <v>2.3088175681629918E-3</v>
      </c>
      <c r="AR17" s="370"/>
      <c r="AS17" s="43"/>
      <c r="AT17" s="124"/>
      <c r="AU17" s="104"/>
      <c r="AV17" s="53">
        <f t="shared" si="8"/>
        <v>2.3088175681629918E-3</v>
      </c>
      <c r="AW17" s="370"/>
      <c r="AX17" s="43"/>
      <c r="AY17" s="124"/>
      <c r="AZ17" s="104"/>
      <c r="BA17" s="53">
        <f t="shared" si="9"/>
        <v>2.3088175681629918E-3</v>
      </c>
      <c r="BB17" s="370"/>
      <c r="BC17" s="43"/>
      <c r="BD17" s="124"/>
      <c r="BE17" s="104"/>
      <c r="BF17" s="53">
        <f t="shared" si="10"/>
        <v>2.3088175681629918E-3</v>
      </c>
      <c r="BG17" s="370"/>
      <c r="BH17" s="43"/>
      <c r="BI17" s="124"/>
      <c r="BJ17" s="104"/>
      <c r="BK17" s="53">
        <f t="shared" si="11"/>
        <v>2.3088175681629918E-3</v>
      </c>
      <c r="BL17" s="370"/>
      <c r="BM17" s="43"/>
      <c r="BN17" s="124"/>
      <c r="BO17" s="104"/>
      <c r="BP17" s="53">
        <f t="shared" si="12"/>
        <v>2.3088175681629918E-3</v>
      </c>
      <c r="BQ17" s="370"/>
    </row>
    <row r="18" spans="1:69" x14ac:dyDescent="0.15">
      <c r="A18" s="42" t="s">
        <v>47</v>
      </c>
      <c r="B18" s="43">
        <f>_xlfn.IFNA(VLOOKUP($A18,批次辅助!$A$4:$DC$41,MATCH($A$5&amp;B$4,批次辅助!$A$1:$DC$1,0),0),0)</f>
        <v>1.5419669716181703E-3</v>
      </c>
      <c r="C18" s="43">
        <f>_xlfn.IFNA(VLOOKUP($A18,批次辅助!$A$4:$DC$41,MATCH($A$5&amp;C$4,批次辅助!$A$1:$DC$1,0),0),0)</f>
        <v>1.4804631734785596E-3</v>
      </c>
      <c r="D18" s="43">
        <f>_xlfn.IFNA(VLOOKUP($A18,批次辅助!$A$4:$DC$41,MATCH($A$5&amp;D$4,批次辅助!$A$1:$DC$1,0),0),0)</f>
        <v>0</v>
      </c>
      <c r="E18" s="10"/>
      <c r="F18" s="69"/>
      <c r="G18" s="60"/>
      <c r="H18" s="47">
        <f t="shared" si="0"/>
        <v>1.4804631734785596E-3</v>
      </c>
      <c r="I18" s="370"/>
      <c r="J18" s="10"/>
      <c r="K18" s="113"/>
      <c r="L18" s="149"/>
      <c r="M18" s="43">
        <f t="shared" si="1"/>
        <v>1.4804631734785596E-3</v>
      </c>
      <c r="N18" s="370"/>
      <c r="O18" s="10"/>
      <c r="P18" s="113"/>
      <c r="Q18" s="149"/>
      <c r="R18" s="43">
        <f t="shared" si="2"/>
        <v>1.4804631734785596E-3</v>
      </c>
      <c r="S18" s="370"/>
      <c r="T18" s="10"/>
      <c r="U18" s="113"/>
      <c r="V18" s="149"/>
      <c r="W18" s="43">
        <f t="shared" si="3"/>
        <v>1.4804631734785596E-3</v>
      </c>
      <c r="X18" s="370"/>
      <c r="Y18" s="10"/>
      <c r="Z18" s="113"/>
      <c r="AA18" s="149"/>
      <c r="AB18" s="43">
        <f t="shared" si="4"/>
        <v>1.4804631734785596E-3</v>
      </c>
      <c r="AC18" s="370"/>
      <c r="AD18" s="10"/>
      <c r="AE18" s="113"/>
      <c r="AF18" s="149"/>
      <c r="AG18" s="43">
        <f t="shared" si="5"/>
        <v>1.4804631734785596E-3</v>
      </c>
      <c r="AH18" s="370"/>
      <c r="AI18" s="10"/>
      <c r="AJ18" s="113"/>
      <c r="AK18" s="149"/>
      <c r="AL18" s="43">
        <f t="shared" si="6"/>
        <v>1.4804631734785596E-3</v>
      </c>
      <c r="AM18" s="370"/>
      <c r="AN18" s="10"/>
      <c r="AO18" s="113"/>
      <c r="AP18" s="149"/>
      <c r="AQ18" s="43">
        <f t="shared" si="7"/>
        <v>1.4804631734785596E-3</v>
      </c>
      <c r="AR18" s="370"/>
      <c r="AS18" s="10"/>
      <c r="AT18" s="113"/>
      <c r="AU18" s="149"/>
      <c r="AV18" s="43">
        <f t="shared" si="8"/>
        <v>1.4804631734785596E-3</v>
      </c>
      <c r="AW18" s="370"/>
      <c r="AX18" s="10"/>
      <c r="AY18" s="113"/>
      <c r="AZ18" s="149"/>
      <c r="BA18" s="43">
        <f t="shared" si="9"/>
        <v>1.4804631734785596E-3</v>
      </c>
      <c r="BB18" s="370"/>
      <c r="BC18" s="10"/>
      <c r="BD18" s="113"/>
      <c r="BE18" s="149"/>
      <c r="BF18" s="43">
        <f t="shared" si="10"/>
        <v>1.4804631734785596E-3</v>
      </c>
      <c r="BG18" s="370"/>
      <c r="BH18" s="10"/>
      <c r="BI18" s="113"/>
      <c r="BJ18" s="149"/>
      <c r="BK18" s="43">
        <f t="shared" si="11"/>
        <v>1.4804631734785596E-3</v>
      </c>
      <c r="BL18" s="370"/>
      <c r="BM18" s="10"/>
      <c r="BN18" s="113"/>
      <c r="BO18" s="149"/>
      <c r="BP18" s="43">
        <f t="shared" si="12"/>
        <v>1.4804631734785596E-3</v>
      </c>
      <c r="BQ18" s="370"/>
    </row>
    <row r="19" spans="1:69" x14ac:dyDescent="0.15">
      <c r="A19" s="61" t="s">
        <v>31</v>
      </c>
      <c r="B19" s="61">
        <f>_xlfn.IFNA(VLOOKUP($A19,批次辅助!$A$4:$DC$41,MATCH($A$5&amp;B$4,批次辅助!$A$1:$DC$1,0),0),0)</f>
        <v>0</v>
      </c>
      <c r="C19" s="61">
        <f>_xlfn.IFNA(VLOOKUP($A19,批次辅助!$A$4:$DC$41,MATCH($A$5&amp;C$4,批次辅助!$A$1:$DC$1,0),0),0)</f>
        <v>0</v>
      </c>
      <c r="D19" s="61">
        <f>_xlfn.IFNA(VLOOKUP($A19,批次辅助!$A$4:$DC$41,MATCH($A$5&amp;D$4,批次辅助!$A$1:$DC$1,0),0),0)</f>
        <v>0</v>
      </c>
      <c r="E19" s="73"/>
      <c r="F19" s="63"/>
      <c r="G19" s="64"/>
      <c r="H19" s="62">
        <f t="shared" si="0"/>
        <v>0</v>
      </c>
      <c r="I19" s="62"/>
      <c r="J19" s="62"/>
      <c r="K19" s="125"/>
      <c r="L19" s="141"/>
      <c r="M19" s="62">
        <f t="shared" si="1"/>
        <v>0</v>
      </c>
      <c r="N19" s="62"/>
      <c r="O19" s="62"/>
      <c r="P19" s="125"/>
      <c r="Q19" s="141"/>
      <c r="R19" s="62">
        <f t="shared" si="2"/>
        <v>0</v>
      </c>
      <c r="S19" s="62"/>
      <c r="T19" s="62"/>
      <c r="U19" s="125"/>
      <c r="V19" s="141"/>
      <c r="W19" s="62">
        <f t="shared" si="3"/>
        <v>0</v>
      </c>
      <c r="X19" s="62"/>
      <c r="Y19" s="62"/>
      <c r="Z19" s="125"/>
      <c r="AA19" s="141"/>
      <c r="AB19" s="62">
        <f t="shared" si="4"/>
        <v>0</v>
      </c>
      <c r="AC19" s="62"/>
      <c r="AD19" s="62"/>
      <c r="AE19" s="125"/>
      <c r="AF19" s="141"/>
      <c r="AG19" s="62">
        <f t="shared" si="5"/>
        <v>0</v>
      </c>
      <c r="AH19" s="62"/>
      <c r="AI19" s="62"/>
      <c r="AJ19" s="125"/>
      <c r="AK19" s="141"/>
      <c r="AL19" s="62">
        <f t="shared" si="6"/>
        <v>0</v>
      </c>
      <c r="AM19" s="62"/>
      <c r="AN19" s="62"/>
      <c r="AO19" s="125"/>
      <c r="AP19" s="141"/>
      <c r="AQ19" s="62">
        <f t="shared" si="7"/>
        <v>0</v>
      </c>
      <c r="AR19" s="62"/>
      <c r="AS19" s="62"/>
      <c r="AT19" s="125"/>
      <c r="AU19" s="141"/>
      <c r="AV19" s="62">
        <f t="shared" si="8"/>
        <v>0</v>
      </c>
      <c r="AW19" s="62"/>
      <c r="AX19" s="62"/>
      <c r="AY19" s="125"/>
      <c r="AZ19" s="141"/>
      <c r="BA19" s="62">
        <f t="shared" si="9"/>
        <v>0</v>
      </c>
      <c r="BB19" s="62"/>
      <c r="BC19" s="62"/>
      <c r="BD19" s="125"/>
      <c r="BE19" s="141"/>
      <c r="BF19" s="62">
        <f t="shared" si="10"/>
        <v>0</v>
      </c>
      <c r="BG19" s="62"/>
      <c r="BH19" s="62"/>
      <c r="BI19" s="125"/>
      <c r="BJ19" s="141"/>
      <c r="BK19" s="62">
        <f t="shared" si="11"/>
        <v>0</v>
      </c>
      <c r="BL19" s="62"/>
      <c r="BM19" s="62"/>
      <c r="BN19" s="125"/>
      <c r="BO19" s="141"/>
      <c r="BP19" s="62">
        <f t="shared" si="12"/>
        <v>0</v>
      </c>
      <c r="BQ19" s="62"/>
    </row>
    <row r="20" spans="1:69" x14ac:dyDescent="0.15">
      <c r="A20" s="65" t="s">
        <v>30</v>
      </c>
      <c r="B20" s="66"/>
      <c r="C20" s="66"/>
      <c r="D20" s="66"/>
      <c r="E20" s="66"/>
      <c r="F20" s="67"/>
      <c r="G20" s="68"/>
      <c r="H20" s="66">
        <f>H21*99.9%</f>
        <v>0.99479194205044152</v>
      </c>
      <c r="I20" s="66"/>
      <c r="J20" s="66"/>
      <c r="K20" s="126"/>
      <c r="L20" s="142"/>
      <c r="M20" s="66">
        <f>M21*99.9%</f>
        <v>0.99479194205044152</v>
      </c>
      <c r="N20" s="66"/>
      <c r="O20" s="66"/>
      <c r="P20" s="126"/>
      <c r="Q20" s="142"/>
      <c r="R20" s="66">
        <f>R21*99.9%</f>
        <v>0.99479194205044152</v>
      </c>
      <c r="S20" s="66"/>
      <c r="T20" s="66"/>
      <c r="U20" s="126"/>
      <c r="V20" s="142"/>
      <c r="W20" s="66">
        <f>W21*99.9%</f>
        <v>0.99479194205044152</v>
      </c>
      <c r="X20" s="66"/>
      <c r="Y20" s="66"/>
      <c r="Z20" s="126"/>
      <c r="AA20" s="142"/>
      <c r="AB20" s="66">
        <f>AB21*99.9%</f>
        <v>0.99479194205044152</v>
      </c>
      <c r="AC20" s="66"/>
      <c r="AD20" s="66"/>
      <c r="AE20" s="126"/>
      <c r="AF20" s="142"/>
      <c r="AG20" s="66">
        <f>AG21*99.9%</f>
        <v>0.99479194205044152</v>
      </c>
      <c r="AH20" s="66"/>
      <c r="AI20" s="66"/>
      <c r="AJ20" s="126"/>
      <c r="AK20" s="142"/>
      <c r="AL20" s="66">
        <f>AL21*99.9%</f>
        <v>0.99479194205044152</v>
      </c>
      <c r="AM20" s="66"/>
      <c r="AN20" s="66"/>
      <c r="AO20" s="126"/>
      <c r="AP20" s="142"/>
      <c r="AQ20" s="66">
        <f>AQ21*99.9%</f>
        <v>0.99479194205044152</v>
      </c>
      <c r="AR20" s="66"/>
      <c r="AS20" s="66"/>
      <c r="AT20" s="126"/>
      <c r="AU20" s="142"/>
      <c r="AV20" s="66">
        <f>AV21*99.9%</f>
        <v>0.99479194205044152</v>
      </c>
      <c r="AW20" s="66"/>
      <c r="AX20" s="66"/>
      <c r="AY20" s="126"/>
      <c r="AZ20" s="142"/>
      <c r="BA20" s="66">
        <f>BA21*99.9%</f>
        <v>0.99479194205044152</v>
      </c>
      <c r="BB20" s="66"/>
      <c r="BC20" s="66"/>
      <c r="BD20" s="126"/>
      <c r="BE20" s="142"/>
      <c r="BF20" s="66">
        <f>BF21*99.9%</f>
        <v>0.99479194205044152</v>
      </c>
      <c r="BG20" s="66"/>
      <c r="BH20" s="66"/>
      <c r="BI20" s="126"/>
      <c r="BJ20" s="142"/>
      <c r="BK20" s="66">
        <f>BK21*99.9%</f>
        <v>0.99479194205044152</v>
      </c>
      <c r="BL20" s="66"/>
      <c r="BM20" s="66"/>
      <c r="BN20" s="126"/>
      <c r="BO20" s="142"/>
      <c r="BP20" s="66">
        <f>BP21*99.9%</f>
        <v>0.99479194205044152</v>
      </c>
      <c r="BQ20" s="66"/>
    </row>
    <row r="21" spans="1:69" x14ac:dyDescent="0.35">
      <c r="A21" s="40" t="s">
        <v>457</v>
      </c>
      <c r="B21" s="41">
        <f>_xlfn.IFNA(VLOOKUP($A21,批次辅助!$A$4:$DC$41,MATCH($A$5&amp;B$4,批次辅助!$A$1:$DC$1,0),0),0)</f>
        <v>0.99591098640402975</v>
      </c>
      <c r="C21" s="41">
        <f>_xlfn.IFNA(VLOOKUP($A21,批次辅助!$A$4:$DC$41,MATCH($A$5&amp;C$4,批次辅助!$A$1:$DC$1,0),0),0)</f>
        <v>0.99578772978022168</v>
      </c>
      <c r="D21" s="41">
        <f>_xlfn.IFNA(VLOOKUP($A21,批次辅助!$A$4:$DC$41,MATCH($A$5&amp;D$4,批次辅助!$A$1:$DC$1,0),0),0)</f>
        <v>0</v>
      </c>
      <c r="E21" s="66"/>
      <c r="F21" s="67"/>
      <c r="G21" s="68"/>
      <c r="H21" s="66">
        <f>1-SUM(H22:H26)</f>
        <v>0.99578772978022168</v>
      </c>
      <c r="I21" s="66"/>
      <c r="J21" s="66"/>
      <c r="K21" s="126"/>
      <c r="L21" s="142"/>
      <c r="M21" s="66">
        <f>1-SUM(M22:M26)</f>
        <v>0.99578772978022168</v>
      </c>
      <c r="N21" s="66"/>
      <c r="O21" s="66"/>
      <c r="P21" s="126"/>
      <c r="Q21" s="142"/>
      <c r="R21" s="66">
        <f>1-SUM(R22:R26)</f>
        <v>0.99578772978022168</v>
      </c>
      <c r="S21" s="66"/>
      <c r="T21" s="66"/>
      <c r="U21" s="126"/>
      <c r="V21" s="142"/>
      <c r="W21" s="66">
        <f>1-SUM(W22:W26)</f>
        <v>0.99578772978022168</v>
      </c>
      <c r="X21" s="66"/>
      <c r="Y21" s="66"/>
      <c r="Z21" s="126"/>
      <c r="AA21" s="142"/>
      <c r="AB21" s="66">
        <f>1-SUM(AB22:AB26)</f>
        <v>0.99578772978022168</v>
      </c>
      <c r="AC21" s="66"/>
      <c r="AD21" s="66"/>
      <c r="AE21" s="126"/>
      <c r="AF21" s="142"/>
      <c r="AG21" s="66">
        <f>1-SUM(AG22:AG26)</f>
        <v>0.99578772978022168</v>
      </c>
      <c r="AH21" s="66"/>
      <c r="AI21" s="66"/>
      <c r="AJ21" s="126"/>
      <c r="AK21" s="142"/>
      <c r="AL21" s="66">
        <f>1-SUM(AL22:AL26)</f>
        <v>0.99578772978022168</v>
      </c>
      <c r="AM21" s="66"/>
      <c r="AN21" s="66"/>
      <c r="AO21" s="126"/>
      <c r="AP21" s="142"/>
      <c r="AQ21" s="66">
        <f>1-SUM(AQ22:AQ26)</f>
        <v>0.99578772978022168</v>
      </c>
      <c r="AR21" s="66"/>
      <c r="AS21" s="66"/>
      <c r="AT21" s="126"/>
      <c r="AU21" s="142"/>
      <c r="AV21" s="66">
        <f>1-SUM(AV22:AV26)</f>
        <v>0.99578772978022168</v>
      </c>
      <c r="AW21" s="66"/>
      <c r="AX21" s="66"/>
      <c r="AY21" s="126"/>
      <c r="AZ21" s="142"/>
      <c r="BA21" s="66">
        <f>1-SUM(BA22:BA26)</f>
        <v>0.99578772978022168</v>
      </c>
      <c r="BB21" s="66"/>
      <c r="BC21" s="66"/>
      <c r="BD21" s="126"/>
      <c r="BE21" s="142"/>
      <c r="BF21" s="66">
        <f>1-SUM(BF22:BF26)</f>
        <v>0.99578772978022168</v>
      </c>
      <c r="BG21" s="66"/>
      <c r="BH21" s="66"/>
      <c r="BI21" s="126"/>
      <c r="BJ21" s="142"/>
      <c r="BK21" s="66">
        <f>1-SUM(BK22:BK26)</f>
        <v>0.99578772978022168</v>
      </c>
      <c r="BL21" s="66"/>
      <c r="BM21" s="66"/>
      <c r="BN21" s="126"/>
      <c r="BO21" s="142"/>
      <c r="BP21" s="66">
        <f>1-SUM(BP22:BP26)</f>
        <v>0.99578772978022168</v>
      </c>
      <c r="BQ21" s="66"/>
    </row>
    <row r="22" spans="1:69" x14ac:dyDescent="0.15">
      <c r="A22" s="42" t="s">
        <v>48</v>
      </c>
      <c r="B22" s="43">
        <f>_xlfn.IFNA(VLOOKUP($A22,批次辅助!$A$4:$DC$41,MATCH($A$5&amp;B$4,批次辅助!$A$1:$DC$1,0),0),0)</f>
        <v>1.2562900550014112E-3</v>
      </c>
      <c r="C22" s="43">
        <f>_xlfn.IFNA(VLOOKUP($A22,批次辅助!$A$4:$DC$41,MATCH($A$5&amp;C$4,批次辅助!$A$1:$DC$1,0),0),0)</f>
        <v>1.4980877350675903E-3</v>
      </c>
      <c r="D22" s="43">
        <f>_xlfn.IFNA(VLOOKUP($A22,批次辅助!$A$4:$DC$41,MATCH($A$5&amp;D$4,批次辅助!$A$1:$DC$1,0),0),0)</f>
        <v>0</v>
      </c>
      <c r="E22" s="277"/>
      <c r="F22" s="113"/>
      <c r="G22" s="149"/>
      <c r="H22" s="277">
        <f>C22-F22+G22</f>
        <v>1.4980877350675903E-3</v>
      </c>
      <c r="I22" s="370"/>
      <c r="J22" s="277"/>
      <c r="K22" s="113"/>
      <c r="L22" s="105"/>
      <c r="M22" s="277">
        <f>H22-K22+L22</f>
        <v>1.4980877350675903E-3</v>
      </c>
      <c r="N22" s="370"/>
      <c r="O22" s="277"/>
      <c r="P22" s="113"/>
      <c r="Q22" s="149"/>
      <c r="R22" s="277">
        <f>M22-P22+Q22</f>
        <v>1.4980877350675903E-3</v>
      </c>
      <c r="S22" s="370"/>
      <c r="T22" s="277"/>
      <c r="U22" s="113"/>
      <c r="V22" s="149"/>
      <c r="W22" s="277">
        <f>R22-U22+V22</f>
        <v>1.4980877350675903E-3</v>
      </c>
      <c r="X22" s="370"/>
      <c r="Y22" s="277"/>
      <c r="Z22" s="113"/>
      <c r="AA22" s="149"/>
      <c r="AB22" s="277">
        <f>W22-Z22+AA22</f>
        <v>1.4980877350675903E-3</v>
      </c>
      <c r="AC22" s="370"/>
      <c r="AD22" s="277"/>
      <c r="AE22" s="113"/>
      <c r="AF22" s="149"/>
      <c r="AG22" s="277">
        <f>AB22-AE22+AF22</f>
        <v>1.4980877350675903E-3</v>
      </c>
      <c r="AH22" s="370"/>
      <c r="AI22" s="277" t="s">
        <v>9</v>
      </c>
      <c r="AJ22" s="113"/>
      <c r="AK22" s="149"/>
      <c r="AL22" s="277">
        <f>AG22-AJ22+AK22</f>
        <v>1.4980877350675903E-3</v>
      </c>
      <c r="AM22" s="370"/>
      <c r="AN22" s="277" t="s">
        <v>9</v>
      </c>
      <c r="AO22" s="113"/>
      <c r="AP22" s="149"/>
      <c r="AQ22" s="277">
        <f>AL22-AO22+AP22</f>
        <v>1.4980877350675903E-3</v>
      </c>
      <c r="AR22" s="370"/>
      <c r="AS22" s="277" t="s">
        <v>9</v>
      </c>
      <c r="AT22" s="113"/>
      <c r="AU22" s="149"/>
      <c r="AV22" s="277">
        <f>AQ22-AT22+AU22</f>
        <v>1.4980877350675903E-3</v>
      </c>
      <c r="AW22" s="370"/>
      <c r="AX22" s="277" t="s">
        <v>9</v>
      </c>
      <c r="AY22" s="113"/>
      <c r="AZ22" s="149"/>
      <c r="BA22" s="277">
        <f>AV22-AY22+AZ22</f>
        <v>1.4980877350675903E-3</v>
      </c>
      <c r="BB22" s="370"/>
      <c r="BC22" s="277" t="s">
        <v>9</v>
      </c>
      <c r="BD22" s="113"/>
      <c r="BE22" s="149"/>
      <c r="BF22" s="277">
        <f>BA22-BD22+BE22</f>
        <v>1.4980877350675903E-3</v>
      </c>
      <c r="BG22" s="370"/>
      <c r="BH22" s="277" t="s">
        <v>9</v>
      </c>
      <c r="BI22" s="113"/>
      <c r="BJ22" s="149"/>
      <c r="BK22" s="277">
        <f>BF22-BI22+BJ22</f>
        <v>1.4980877350675903E-3</v>
      </c>
      <c r="BL22" s="370"/>
      <c r="BM22" s="277" t="s">
        <v>9</v>
      </c>
      <c r="BN22" s="113"/>
      <c r="BO22" s="149"/>
      <c r="BP22" s="277">
        <f>BK22-BN22+BO22</f>
        <v>1.4980877350675903E-3</v>
      </c>
      <c r="BQ22" s="370"/>
    </row>
    <row r="23" spans="1:69" x14ac:dyDescent="0.15">
      <c r="A23" s="42" t="s">
        <v>49</v>
      </c>
      <c r="B23" s="43">
        <f>_xlfn.IFNA(VLOOKUP($A23,批次辅助!$A$4:$DC$41,MATCH($A$5&amp;B$4,批次辅助!$A$1:$DC$1,0),0),0)</f>
        <v>2.2991828951806647E-3</v>
      </c>
      <c r="C23" s="43">
        <f>_xlfn.IFNA(VLOOKUP($A23,批次辅助!$A$4:$DC$41,MATCH($A$5&amp;C$4,批次辅助!$A$1:$DC$1,0),0),0)</f>
        <v>1.8153298436701388E-3</v>
      </c>
      <c r="D23" s="43">
        <f>_xlfn.IFNA(VLOOKUP($A23,批次辅助!$A$4:$DC$41,MATCH($A$5&amp;D$4,批次辅助!$A$1:$DC$1,0),0),0)</f>
        <v>0</v>
      </c>
      <c r="E23" s="47"/>
      <c r="F23" s="121"/>
      <c r="G23" s="46"/>
      <c r="H23" s="277">
        <f>C23-F23+G23</f>
        <v>1.8153298436701388E-3</v>
      </c>
      <c r="I23" s="370"/>
      <c r="J23" s="47"/>
      <c r="K23" s="121"/>
      <c r="L23" s="147"/>
      <c r="M23" s="50">
        <f t="shared" ref="M23:M27" si="13">H23-K23+L23</f>
        <v>1.8153298436701388E-3</v>
      </c>
      <c r="N23" s="370"/>
      <c r="O23" s="47" t="s">
        <v>9</v>
      </c>
      <c r="P23" s="121"/>
      <c r="Q23" s="147"/>
      <c r="R23" s="50">
        <f t="shared" ref="R23:R27" si="14">M23-P23+Q23</f>
        <v>1.8153298436701388E-3</v>
      </c>
      <c r="S23" s="370"/>
      <c r="T23" s="47" t="s">
        <v>9</v>
      </c>
      <c r="U23" s="121"/>
      <c r="V23" s="147"/>
      <c r="W23" s="50">
        <f t="shared" ref="W23:W27" si="15">R23-U23+V23</f>
        <v>1.8153298436701388E-3</v>
      </c>
      <c r="X23" s="370"/>
      <c r="Y23" s="47" t="s">
        <v>9</v>
      </c>
      <c r="Z23" s="121"/>
      <c r="AA23" s="147"/>
      <c r="AB23" s="50">
        <f t="shared" ref="AB23:AB27" si="16">W23-Z23+AA23</f>
        <v>1.8153298436701388E-3</v>
      </c>
      <c r="AC23" s="370"/>
      <c r="AD23" s="47" t="s">
        <v>9</v>
      </c>
      <c r="AE23" s="121"/>
      <c r="AF23" s="147"/>
      <c r="AG23" s="50">
        <f t="shared" ref="AG23:AG27" si="17">AB23-AE23+AF23</f>
        <v>1.8153298436701388E-3</v>
      </c>
      <c r="AH23" s="370"/>
      <c r="AI23" s="47" t="s">
        <v>9</v>
      </c>
      <c r="AJ23" s="121"/>
      <c r="AK23" s="147"/>
      <c r="AL23" s="50">
        <f t="shared" ref="AL23:AL27" si="18">AG23-AJ23+AK23</f>
        <v>1.8153298436701388E-3</v>
      </c>
      <c r="AM23" s="370"/>
      <c r="AN23" s="47" t="s">
        <v>9</v>
      </c>
      <c r="AO23" s="121"/>
      <c r="AP23" s="147"/>
      <c r="AQ23" s="50">
        <f t="shared" ref="AQ23:AQ27" si="19">AL23-AO23+AP23</f>
        <v>1.8153298436701388E-3</v>
      </c>
      <c r="AR23" s="370"/>
      <c r="AS23" s="47" t="s">
        <v>9</v>
      </c>
      <c r="AT23" s="121"/>
      <c r="AU23" s="147"/>
      <c r="AV23" s="50">
        <f t="shared" ref="AV23:AV27" si="20">AQ23-AT23+AU23</f>
        <v>1.8153298436701388E-3</v>
      </c>
      <c r="AW23" s="370"/>
      <c r="AX23" s="47" t="s">
        <v>9</v>
      </c>
      <c r="AY23" s="121"/>
      <c r="AZ23" s="147"/>
      <c r="BA23" s="50">
        <f t="shared" ref="BA23:BA27" si="21">AV23-AY23+AZ23</f>
        <v>1.8153298436701388E-3</v>
      </c>
      <c r="BB23" s="370"/>
      <c r="BC23" s="47" t="s">
        <v>9</v>
      </c>
      <c r="BD23" s="121"/>
      <c r="BE23" s="147"/>
      <c r="BF23" s="50">
        <f t="shared" ref="BF23:BF27" si="22">BA23-BD23+BE23</f>
        <v>1.8153298436701388E-3</v>
      </c>
      <c r="BG23" s="370"/>
      <c r="BH23" s="47" t="s">
        <v>9</v>
      </c>
      <c r="BI23" s="121"/>
      <c r="BJ23" s="147"/>
      <c r="BK23" s="50">
        <f t="shared" ref="BK23:BK27" si="23">BF23-BI23+BJ23</f>
        <v>1.8153298436701388E-3</v>
      </c>
      <c r="BL23" s="370"/>
      <c r="BM23" s="47" t="s">
        <v>9</v>
      </c>
      <c r="BN23" s="121"/>
      <c r="BO23" s="147"/>
      <c r="BP23" s="50">
        <f t="shared" ref="BP23:BP27" si="24">BK23-BN23+BO23</f>
        <v>1.8153298436701388E-3</v>
      </c>
      <c r="BQ23" s="370"/>
    </row>
    <row r="24" spans="1:69" x14ac:dyDescent="0.15">
      <c r="A24" s="42" t="s">
        <v>50</v>
      </c>
      <c r="B24" s="43">
        <f>_xlfn.IFNA(VLOOKUP($A24,批次辅助!$A$4:$DC$41,MATCH($A$5&amp;B$4,批次辅助!$A$1:$DC$1,0),0),0)</f>
        <v>0</v>
      </c>
      <c r="C24" s="43">
        <f>_xlfn.IFNA(VLOOKUP($A24,批次辅助!$A$4:$DC$41,MATCH($A$5&amp;C$4,批次辅助!$A$1:$DC$1,0),0),0)</f>
        <v>3.3486667019157901E-4</v>
      </c>
      <c r="D24" s="43">
        <f>_xlfn.IFNA(VLOOKUP($A24,批次辅助!$A$4:$DC$41,MATCH($A$5&amp;D$4,批次辅助!$A$1:$DC$1,0),0),0)</f>
        <v>0</v>
      </c>
      <c r="E24" s="47"/>
      <c r="F24" s="45"/>
      <c r="G24" s="46"/>
      <c r="H24" s="277">
        <f t="shared" ref="H24:H27" si="25">C24-F24+G24</f>
        <v>3.3486667019157901E-4</v>
      </c>
      <c r="I24" s="370"/>
      <c r="J24" s="47"/>
      <c r="K24" s="121"/>
      <c r="L24" s="102"/>
      <c r="M24" s="50">
        <f t="shared" si="13"/>
        <v>3.3486667019157901E-4</v>
      </c>
      <c r="N24" s="370"/>
      <c r="O24" s="47" t="s">
        <v>9</v>
      </c>
      <c r="P24" s="121"/>
      <c r="Q24" s="102"/>
      <c r="R24" s="50">
        <f t="shared" si="14"/>
        <v>3.3486667019157901E-4</v>
      </c>
      <c r="S24" s="370"/>
      <c r="T24" s="47" t="s">
        <v>9</v>
      </c>
      <c r="U24" s="121"/>
      <c r="V24" s="102"/>
      <c r="W24" s="50">
        <f t="shared" si="15"/>
        <v>3.3486667019157901E-4</v>
      </c>
      <c r="X24" s="370"/>
      <c r="Y24" s="47" t="s">
        <v>9</v>
      </c>
      <c r="Z24" s="121"/>
      <c r="AA24" s="102"/>
      <c r="AB24" s="50">
        <f t="shared" si="16"/>
        <v>3.3486667019157901E-4</v>
      </c>
      <c r="AC24" s="370"/>
      <c r="AD24" s="47" t="s">
        <v>9</v>
      </c>
      <c r="AE24" s="121"/>
      <c r="AF24" s="102"/>
      <c r="AG24" s="50">
        <f t="shared" si="17"/>
        <v>3.3486667019157901E-4</v>
      </c>
      <c r="AH24" s="370"/>
      <c r="AI24" s="47" t="s">
        <v>9</v>
      </c>
      <c r="AJ24" s="121"/>
      <c r="AK24" s="102"/>
      <c r="AL24" s="50">
        <f t="shared" si="18"/>
        <v>3.3486667019157901E-4</v>
      </c>
      <c r="AM24" s="370"/>
      <c r="AN24" s="47" t="s">
        <v>9</v>
      </c>
      <c r="AO24" s="121"/>
      <c r="AP24" s="102"/>
      <c r="AQ24" s="50">
        <f t="shared" si="19"/>
        <v>3.3486667019157901E-4</v>
      </c>
      <c r="AR24" s="370"/>
      <c r="AS24" s="47" t="s">
        <v>9</v>
      </c>
      <c r="AT24" s="121"/>
      <c r="AU24" s="102"/>
      <c r="AV24" s="50">
        <f t="shared" si="20"/>
        <v>3.3486667019157901E-4</v>
      </c>
      <c r="AW24" s="370"/>
      <c r="AX24" s="47" t="s">
        <v>9</v>
      </c>
      <c r="AY24" s="121"/>
      <c r="AZ24" s="102"/>
      <c r="BA24" s="50">
        <f t="shared" si="21"/>
        <v>3.3486667019157901E-4</v>
      </c>
      <c r="BB24" s="370"/>
      <c r="BC24" s="47" t="s">
        <v>9</v>
      </c>
      <c r="BD24" s="121"/>
      <c r="BE24" s="102"/>
      <c r="BF24" s="50">
        <f t="shared" si="22"/>
        <v>3.3486667019157901E-4</v>
      </c>
      <c r="BG24" s="370"/>
      <c r="BH24" s="47" t="s">
        <v>9</v>
      </c>
      <c r="BI24" s="121"/>
      <c r="BJ24" s="102"/>
      <c r="BK24" s="50">
        <f t="shared" si="23"/>
        <v>3.3486667019157901E-4</v>
      </c>
      <c r="BL24" s="370"/>
      <c r="BM24" s="47" t="s">
        <v>9</v>
      </c>
      <c r="BN24" s="121"/>
      <c r="BO24" s="102"/>
      <c r="BP24" s="50">
        <f t="shared" si="24"/>
        <v>3.3486667019157901E-4</v>
      </c>
      <c r="BQ24" s="370"/>
    </row>
    <row r="25" spans="1:69" x14ac:dyDescent="0.15">
      <c r="A25" s="42" t="s">
        <v>51</v>
      </c>
      <c r="B25" s="43">
        <f>_xlfn.IFNA(VLOOKUP($A25,批次辅助!$A$4:$DC$41,MATCH($A$5&amp;B$4,批次辅助!$A$1:$DC$1,0),0),0)</f>
        <v>6.4363353502812023E-4</v>
      </c>
      <c r="C25" s="43">
        <f>_xlfn.IFNA(VLOOKUP($A25,批次辅助!$A$4:$DC$41,MATCH($A$5&amp;C$4,批次辅助!$A$1:$DC$1,0),0),0)</f>
        <v>5.6398597084897513E-4</v>
      </c>
      <c r="D25" s="43">
        <f>_xlfn.IFNA(VLOOKUP($A25,批次辅助!$A$4:$DC$41,MATCH($A$5&amp;D$4,批次辅助!$A$1:$DC$1,0),0),0)</f>
        <v>0</v>
      </c>
      <c r="E25" s="47"/>
      <c r="F25" s="45"/>
      <c r="G25" s="46"/>
      <c r="H25" s="277">
        <f t="shared" si="25"/>
        <v>5.6398597084897513E-4</v>
      </c>
      <c r="I25" s="370"/>
      <c r="J25" s="47"/>
      <c r="K25" s="121"/>
      <c r="L25" s="102"/>
      <c r="M25" s="50">
        <f t="shared" si="13"/>
        <v>5.6398597084897513E-4</v>
      </c>
      <c r="N25" s="370"/>
      <c r="O25" s="47"/>
      <c r="P25" s="121"/>
      <c r="Q25" s="102"/>
      <c r="R25" s="50">
        <f t="shared" si="14"/>
        <v>5.6398597084897513E-4</v>
      </c>
      <c r="S25" s="370"/>
      <c r="T25" s="47"/>
      <c r="U25" s="121"/>
      <c r="V25" s="102"/>
      <c r="W25" s="50">
        <f t="shared" si="15"/>
        <v>5.6398597084897513E-4</v>
      </c>
      <c r="X25" s="370"/>
      <c r="Y25" s="47"/>
      <c r="Z25" s="121"/>
      <c r="AA25" s="102"/>
      <c r="AB25" s="50">
        <f t="shared" si="16"/>
        <v>5.6398597084897513E-4</v>
      </c>
      <c r="AC25" s="370"/>
      <c r="AD25" s="47"/>
      <c r="AE25" s="121"/>
      <c r="AF25" s="102"/>
      <c r="AG25" s="50">
        <f t="shared" si="17"/>
        <v>5.6398597084897513E-4</v>
      </c>
      <c r="AH25" s="370"/>
      <c r="AI25" s="47"/>
      <c r="AJ25" s="121"/>
      <c r="AK25" s="102"/>
      <c r="AL25" s="50">
        <f t="shared" si="18"/>
        <v>5.6398597084897513E-4</v>
      </c>
      <c r="AM25" s="370"/>
      <c r="AN25" s="47"/>
      <c r="AO25" s="121"/>
      <c r="AP25" s="102"/>
      <c r="AQ25" s="50">
        <f t="shared" si="19"/>
        <v>5.6398597084897513E-4</v>
      </c>
      <c r="AR25" s="370"/>
      <c r="AS25" s="47"/>
      <c r="AT25" s="121"/>
      <c r="AU25" s="102"/>
      <c r="AV25" s="50">
        <f t="shared" si="20"/>
        <v>5.6398597084897513E-4</v>
      </c>
      <c r="AW25" s="370"/>
      <c r="AX25" s="47"/>
      <c r="AY25" s="121"/>
      <c r="AZ25" s="102"/>
      <c r="BA25" s="50">
        <f t="shared" si="21"/>
        <v>5.6398597084897513E-4</v>
      </c>
      <c r="BB25" s="370"/>
      <c r="BC25" s="47"/>
      <c r="BD25" s="121"/>
      <c r="BE25" s="102"/>
      <c r="BF25" s="50">
        <f t="shared" si="22"/>
        <v>5.6398597084897513E-4</v>
      </c>
      <c r="BG25" s="370"/>
      <c r="BH25" s="47"/>
      <c r="BI25" s="121"/>
      <c r="BJ25" s="102"/>
      <c r="BK25" s="50">
        <f t="shared" si="23"/>
        <v>5.6398597084897513E-4</v>
      </c>
      <c r="BL25" s="370"/>
      <c r="BM25" s="47"/>
      <c r="BN25" s="121"/>
      <c r="BO25" s="102"/>
      <c r="BP25" s="50">
        <f t="shared" si="24"/>
        <v>5.6398597084897513E-4</v>
      </c>
      <c r="BQ25" s="370"/>
    </row>
    <row r="26" spans="1:69" x14ac:dyDescent="0.15">
      <c r="A26" s="42" t="s">
        <v>455</v>
      </c>
      <c r="B26" s="43">
        <f>_xlfn.IFNA(VLOOKUP($A26,批次辅助!$A$4:$DC$41,MATCH($A$5&amp;B$4,批次辅助!$A$1:$DC$1,0),0),0)</f>
        <v>0</v>
      </c>
      <c r="C26" s="43">
        <f>_xlfn.IFNA(VLOOKUP($A26,批次辅助!$A$4:$DC$41,MATCH($A$5&amp;C$4,批次辅助!$A$1:$DC$1,0),0),0)</f>
        <v>0</v>
      </c>
      <c r="D26" s="43">
        <f>_xlfn.IFNA(VLOOKUP($A26,批次辅助!$A$4:$DC$41,MATCH($A$5&amp;D$4,批次辅助!$A$1:$DC$1,0),0),0)</f>
        <v>0</v>
      </c>
      <c r="E26" s="279"/>
      <c r="F26" s="45"/>
      <c r="G26" s="46"/>
      <c r="H26" s="277">
        <f t="shared" si="25"/>
        <v>0</v>
      </c>
      <c r="I26" s="370"/>
      <c r="J26" s="279"/>
      <c r="K26" s="121"/>
      <c r="L26" s="102"/>
      <c r="M26" s="50">
        <f t="shared" si="13"/>
        <v>0</v>
      </c>
      <c r="N26" s="370"/>
      <c r="O26" s="279"/>
      <c r="P26" s="121"/>
      <c r="Q26" s="102"/>
      <c r="R26" s="50">
        <f t="shared" si="14"/>
        <v>0</v>
      </c>
      <c r="S26" s="370"/>
      <c r="T26" s="279"/>
      <c r="U26" s="121"/>
      <c r="V26" s="102"/>
      <c r="W26" s="50">
        <f t="shared" si="15"/>
        <v>0</v>
      </c>
      <c r="X26" s="370"/>
      <c r="Y26" s="279"/>
      <c r="Z26" s="121"/>
      <c r="AA26" s="102"/>
      <c r="AB26" s="50">
        <f t="shared" si="16"/>
        <v>0</v>
      </c>
      <c r="AC26" s="370"/>
      <c r="AD26" s="279"/>
      <c r="AE26" s="121"/>
      <c r="AF26" s="102"/>
      <c r="AG26" s="50">
        <f t="shared" si="17"/>
        <v>0</v>
      </c>
      <c r="AH26" s="370"/>
      <c r="AI26" s="279"/>
      <c r="AJ26" s="121"/>
      <c r="AK26" s="102"/>
      <c r="AL26" s="50">
        <f t="shared" si="18"/>
        <v>0</v>
      </c>
      <c r="AM26" s="370"/>
      <c r="AN26" s="279"/>
      <c r="AO26" s="121"/>
      <c r="AP26" s="102"/>
      <c r="AQ26" s="50">
        <f t="shared" si="19"/>
        <v>0</v>
      </c>
      <c r="AR26" s="370"/>
      <c r="AS26" s="279"/>
      <c r="AT26" s="121"/>
      <c r="AU26" s="102"/>
      <c r="AV26" s="50">
        <f t="shared" si="20"/>
        <v>0</v>
      </c>
      <c r="AW26" s="370"/>
      <c r="AX26" s="279"/>
      <c r="AY26" s="121"/>
      <c r="AZ26" s="102"/>
      <c r="BA26" s="50">
        <f t="shared" si="21"/>
        <v>0</v>
      </c>
      <c r="BB26" s="370"/>
      <c r="BC26" s="279"/>
      <c r="BD26" s="121"/>
      <c r="BE26" s="102"/>
      <c r="BF26" s="50">
        <f t="shared" si="22"/>
        <v>0</v>
      </c>
      <c r="BG26" s="370"/>
      <c r="BH26" s="279"/>
      <c r="BI26" s="121"/>
      <c r="BJ26" s="102"/>
      <c r="BK26" s="50">
        <f t="shared" si="23"/>
        <v>0</v>
      </c>
      <c r="BL26" s="370"/>
      <c r="BM26" s="279"/>
      <c r="BN26" s="121"/>
      <c r="BO26" s="102"/>
      <c r="BP26" s="50">
        <f t="shared" si="24"/>
        <v>0</v>
      </c>
      <c r="BQ26" s="370"/>
    </row>
    <row r="27" spans="1:69" x14ac:dyDescent="0.15">
      <c r="A27" s="72" t="s">
        <v>29</v>
      </c>
      <c r="B27" s="61">
        <f>_xlfn.IFNA(VLOOKUP($A27,批次辅助!$A$4:$DC$41,MATCH($A$5&amp;B$4,批次辅助!$A$1:$DC$1,0),0),0)</f>
        <v>0</v>
      </c>
      <c r="C27" s="61">
        <f>_xlfn.IFNA(VLOOKUP($A27,批次辅助!$A$4:$DC$41,MATCH($A$5&amp;C$4,批次辅助!$A$1:$DC$1,0),0),0)</f>
        <v>0</v>
      </c>
      <c r="D27" s="61">
        <f>_xlfn.IFNA(VLOOKUP($A27,批次辅助!$A$4:$DC$41,MATCH($A$5&amp;D$4,批次辅助!$A$1:$DC$1,0),0),0)</f>
        <v>0</v>
      </c>
      <c r="E27" s="165"/>
      <c r="F27" s="74"/>
      <c r="G27" s="75"/>
      <c r="H27" s="62">
        <f t="shared" si="25"/>
        <v>0</v>
      </c>
      <c r="I27" s="62"/>
      <c r="J27" s="73"/>
      <c r="K27" s="135"/>
      <c r="L27" s="143"/>
      <c r="M27" s="62">
        <f t="shared" si="13"/>
        <v>0</v>
      </c>
      <c r="N27" s="62"/>
      <c r="O27" s="73"/>
      <c r="P27" s="135"/>
      <c r="Q27" s="143"/>
      <c r="R27" s="62">
        <f t="shared" si="14"/>
        <v>0</v>
      </c>
      <c r="S27" s="62"/>
      <c r="T27" s="73"/>
      <c r="U27" s="135"/>
      <c r="V27" s="143"/>
      <c r="W27" s="62">
        <f t="shared" si="15"/>
        <v>0</v>
      </c>
      <c r="X27" s="62"/>
      <c r="Y27" s="73"/>
      <c r="Z27" s="135"/>
      <c r="AA27" s="143"/>
      <c r="AB27" s="62">
        <f t="shared" si="16"/>
        <v>0</v>
      </c>
      <c r="AC27" s="62"/>
      <c r="AD27" s="73"/>
      <c r="AE27" s="135"/>
      <c r="AF27" s="143"/>
      <c r="AG27" s="62">
        <f t="shared" si="17"/>
        <v>0</v>
      </c>
      <c r="AH27" s="62"/>
      <c r="AI27" s="73"/>
      <c r="AJ27" s="135"/>
      <c r="AK27" s="143"/>
      <c r="AL27" s="62">
        <f t="shared" si="18"/>
        <v>0</v>
      </c>
      <c r="AM27" s="62"/>
      <c r="AN27" s="73"/>
      <c r="AO27" s="135"/>
      <c r="AP27" s="143"/>
      <c r="AQ27" s="62">
        <f t="shared" si="19"/>
        <v>0</v>
      </c>
      <c r="AR27" s="62"/>
      <c r="AS27" s="73"/>
      <c r="AT27" s="135"/>
      <c r="AU27" s="143"/>
      <c r="AV27" s="62">
        <f t="shared" si="20"/>
        <v>0</v>
      </c>
      <c r="AW27" s="62"/>
      <c r="AX27" s="73"/>
      <c r="AY27" s="135"/>
      <c r="AZ27" s="143"/>
      <c r="BA27" s="62">
        <f t="shared" si="21"/>
        <v>0</v>
      </c>
      <c r="BB27" s="62"/>
      <c r="BC27" s="73"/>
      <c r="BD27" s="135"/>
      <c r="BE27" s="143"/>
      <c r="BF27" s="62">
        <f t="shared" si="22"/>
        <v>0</v>
      </c>
      <c r="BG27" s="62"/>
      <c r="BH27" s="73"/>
      <c r="BI27" s="135"/>
      <c r="BJ27" s="143"/>
      <c r="BK27" s="62">
        <f t="shared" si="23"/>
        <v>0</v>
      </c>
      <c r="BL27" s="62"/>
      <c r="BM27" s="73"/>
      <c r="BN27" s="135"/>
      <c r="BO27" s="143"/>
      <c r="BP27" s="62">
        <f t="shared" si="24"/>
        <v>0</v>
      </c>
      <c r="BQ27" s="62"/>
    </row>
    <row r="28" spans="1:69" x14ac:dyDescent="0.15">
      <c r="A28" s="76" t="s">
        <v>28</v>
      </c>
      <c r="B28" s="76"/>
      <c r="C28" s="76"/>
      <c r="D28" s="76"/>
      <c r="E28" s="77"/>
      <c r="F28" s="78"/>
      <c r="G28" s="79"/>
      <c r="H28" s="62"/>
      <c r="I28" s="62"/>
      <c r="J28" s="77"/>
      <c r="K28" s="136"/>
      <c r="L28" s="144"/>
      <c r="M28" s="62"/>
      <c r="N28" s="62"/>
      <c r="O28" s="77"/>
      <c r="P28" s="136"/>
      <c r="Q28" s="144"/>
      <c r="R28" s="62"/>
      <c r="S28" s="62"/>
      <c r="T28" s="77"/>
      <c r="U28" s="136"/>
      <c r="V28" s="144"/>
      <c r="W28" s="62"/>
      <c r="X28" s="62"/>
      <c r="Y28" s="77"/>
      <c r="Z28" s="136"/>
      <c r="AA28" s="144"/>
      <c r="AB28" s="62"/>
      <c r="AC28" s="62"/>
      <c r="AD28" s="77"/>
      <c r="AE28" s="136"/>
      <c r="AF28" s="144"/>
      <c r="AG28" s="62"/>
      <c r="AH28" s="62"/>
      <c r="AI28" s="77"/>
      <c r="AJ28" s="136"/>
      <c r="AK28" s="144"/>
      <c r="AL28" s="62"/>
      <c r="AM28" s="62"/>
      <c r="AN28" s="77"/>
      <c r="AO28" s="136"/>
      <c r="AP28" s="144"/>
      <c r="AQ28" s="62"/>
      <c r="AR28" s="62"/>
      <c r="AS28" s="77"/>
      <c r="AT28" s="136"/>
      <c r="AU28" s="144"/>
      <c r="AV28" s="62"/>
      <c r="AW28" s="62"/>
      <c r="AX28" s="77"/>
      <c r="AY28" s="136"/>
      <c r="AZ28" s="144"/>
      <c r="BA28" s="62"/>
      <c r="BB28" s="62"/>
      <c r="BC28" s="77"/>
      <c r="BD28" s="136"/>
      <c r="BE28" s="144"/>
      <c r="BF28" s="62"/>
      <c r="BG28" s="62"/>
      <c r="BH28" s="77"/>
      <c r="BI28" s="136"/>
      <c r="BJ28" s="144"/>
      <c r="BK28" s="62"/>
      <c r="BL28" s="62"/>
      <c r="BM28" s="77"/>
      <c r="BN28" s="136"/>
      <c r="BO28" s="144"/>
      <c r="BP28" s="62"/>
      <c r="BQ28" s="62"/>
    </row>
    <row r="29" spans="1:69" x14ac:dyDescent="0.15">
      <c r="A29" s="65" t="s">
        <v>37</v>
      </c>
      <c r="B29" s="66"/>
      <c r="C29" s="66"/>
      <c r="D29" s="66"/>
      <c r="E29" s="66"/>
      <c r="F29" s="67"/>
      <c r="G29" s="68"/>
      <c r="H29" s="66">
        <f>H30*99.96%</f>
        <v>0.99915956220589008</v>
      </c>
      <c r="I29" s="66"/>
      <c r="J29" s="66"/>
      <c r="K29" s="134"/>
      <c r="L29" s="142"/>
      <c r="M29" s="66">
        <f>M30*99.96%</f>
        <v>0.99915956220589008</v>
      </c>
      <c r="N29" s="66"/>
      <c r="O29" s="66"/>
      <c r="P29" s="134"/>
      <c r="Q29" s="142"/>
      <c r="R29" s="66">
        <f>R30*99.96%</f>
        <v>0.99915956220589008</v>
      </c>
      <c r="S29" s="66"/>
      <c r="T29" s="66"/>
      <c r="U29" s="134"/>
      <c r="V29" s="142"/>
      <c r="W29" s="66">
        <f>W30*99.96%</f>
        <v>0.99915956220589008</v>
      </c>
      <c r="X29" s="66"/>
      <c r="Y29" s="66"/>
      <c r="Z29" s="134"/>
      <c r="AA29" s="142"/>
      <c r="AB29" s="66">
        <f>AB30*99.96%</f>
        <v>0.99915956220589008</v>
      </c>
      <c r="AC29" s="66"/>
      <c r="AD29" s="66"/>
      <c r="AE29" s="134"/>
      <c r="AF29" s="142"/>
      <c r="AG29" s="66">
        <f>AG30*99.96%</f>
        <v>0.99915956220589008</v>
      </c>
      <c r="AH29" s="66"/>
      <c r="AI29" s="66"/>
      <c r="AJ29" s="134"/>
      <c r="AK29" s="142"/>
      <c r="AL29" s="66">
        <f>AL30*99.96%</f>
        <v>0.99915956220589008</v>
      </c>
      <c r="AM29" s="66"/>
      <c r="AN29" s="66"/>
      <c r="AO29" s="134"/>
      <c r="AP29" s="142"/>
      <c r="AQ29" s="66">
        <f>AQ30*99.96%</f>
        <v>0.99915956220589008</v>
      </c>
      <c r="AR29" s="66"/>
      <c r="AS29" s="66"/>
      <c r="AT29" s="134"/>
      <c r="AU29" s="142"/>
      <c r="AV29" s="66">
        <f>AV30*99.96%</f>
        <v>0.99915956220589008</v>
      </c>
      <c r="AW29" s="66"/>
      <c r="AX29" s="66"/>
      <c r="AY29" s="134"/>
      <c r="AZ29" s="142"/>
      <c r="BA29" s="66">
        <f>BA30*99.96%</f>
        <v>0.99915956220589008</v>
      </c>
      <c r="BB29" s="66"/>
      <c r="BC29" s="66"/>
      <c r="BD29" s="134"/>
      <c r="BE29" s="142"/>
      <c r="BF29" s="66">
        <f>BF30*99.96%</f>
        <v>0.99915956220589008</v>
      </c>
      <c r="BG29" s="66"/>
      <c r="BH29" s="66"/>
      <c r="BI29" s="134"/>
      <c r="BJ29" s="142"/>
      <c r="BK29" s="66">
        <f>BK30*99.96%</f>
        <v>0.99915956220589008</v>
      </c>
      <c r="BL29" s="66"/>
      <c r="BM29" s="66"/>
      <c r="BN29" s="134"/>
      <c r="BO29" s="142"/>
      <c r="BP29" s="66">
        <f>BP30*99.96%</f>
        <v>0.99915956220589008</v>
      </c>
      <c r="BQ29" s="66"/>
    </row>
    <row r="30" spans="1:69" x14ac:dyDescent="0.35">
      <c r="A30" s="40" t="s">
        <v>459</v>
      </c>
      <c r="B30" s="41">
        <f>_xlfn.IFNA(VLOOKUP($A30,批次辅助!$A$4:$DC$41,MATCH($A$5&amp;B$4,批次辅助!$A$1:$DC$1,0),0),0)</f>
        <v>0.99934787283167714</v>
      </c>
      <c r="C30" s="41">
        <f>_xlfn.IFNA(VLOOKUP($A30,批次辅助!$A$4:$DC$41,MATCH($A$5&amp;C$4,批次辅助!$A$1:$DC$1,0),0),0)</f>
        <v>0.99955938596027427</v>
      </c>
      <c r="D30" s="41">
        <f>_xlfn.IFNA(VLOOKUP($A30,批次辅助!$A$4:$DC$41,MATCH($A$5&amp;D$4,批次辅助!$A$1:$DC$1,0),0),0)</f>
        <v>0</v>
      </c>
      <c r="E30" s="66"/>
      <c r="F30" s="67"/>
      <c r="G30" s="68"/>
      <c r="H30" s="66">
        <f>1-SUM(H31:H35)</f>
        <v>0.99955938596027427</v>
      </c>
      <c r="I30" s="66"/>
      <c r="J30" s="66"/>
      <c r="K30" s="134"/>
      <c r="L30" s="142"/>
      <c r="M30" s="66">
        <f>1-SUM(M31:M35)</f>
        <v>0.99955938596027427</v>
      </c>
      <c r="N30" s="66"/>
      <c r="O30" s="66"/>
      <c r="P30" s="134"/>
      <c r="Q30" s="142"/>
      <c r="R30" s="66">
        <f>1-SUM(R31:R35)</f>
        <v>0.99955938596027427</v>
      </c>
      <c r="S30" s="66"/>
      <c r="T30" s="66"/>
      <c r="U30" s="134"/>
      <c r="V30" s="142"/>
      <c r="W30" s="66">
        <f>1-SUM(W31:W35)</f>
        <v>0.99955938596027427</v>
      </c>
      <c r="X30" s="66"/>
      <c r="Y30" s="66"/>
      <c r="Z30" s="134"/>
      <c r="AA30" s="142"/>
      <c r="AB30" s="66">
        <f>1-SUM(AB31:AB35)</f>
        <v>0.99955938596027427</v>
      </c>
      <c r="AC30" s="66"/>
      <c r="AD30" s="66"/>
      <c r="AE30" s="134"/>
      <c r="AF30" s="142"/>
      <c r="AG30" s="66">
        <f>1-SUM(AG31:AG35)</f>
        <v>0.99955938596027427</v>
      </c>
      <c r="AH30" s="66"/>
      <c r="AI30" s="66"/>
      <c r="AJ30" s="134"/>
      <c r="AK30" s="142"/>
      <c r="AL30" s="66">
        <f>1-SUM(AL31:AL35)</f>
        <v>0.99955938596027427</v>
      </c>
      <c r="AM30" s="66"/>
      <c r="AN30" s="66"/>
      <c r="AO30" s="134"/>
      <c r="AP30" s="142"/>
      <c r="AQ30" s="66">
        <f>1-SUM(AQ31:AQ35)</f>
        <v>0.99955938596027427</v>
      </c>
      <c r="AR30" s="66"/>
      <c r="AS30" s="66"/>
      <c r="AT30" s="134"/>
      <c r="AU30" s="142"/>
      <c r="AV30" s="66">
        <f>1-SUM(AV31:AV35)</f>
        <v>0.99955938596027427</v>
      </c>
      <c r="AW30" s="66"/>
      <c r="AX30" s="66"/>
      <c r="AY30" s="134"/>
      <c r="AZ30" s="142"/>
      <c r="BA30" s="66">
        <f>1-SUM(BA31:BA35)</f>
        <v>0.99955938596027427</v>
      </c>
      <c r="BB30" s="66"/>
      <c r="BC30" s="66"/>
      <c r="BD30" s="134"/>
      <c r="BE30" s="142"/>
      <c r="BF30" s="66">
        <f>1-SUM(BF31:BF35)</f>
        <v>0.99955938596027427</v>
      </c>
      <c r="BG30" s="66"/>
      <c r="BH30" s="66"/>
      <c r="BI30" s="134"/>
      <c r="BJ30" s="142"/>
      <c r="BK30" s="66">
        <f>1-SUM(BK31:BK35)</f>
        <v>0.99955938596027427</v>
      </c>
      <c r="BL30" s="66"/>
      <c r="BM30" s="66"/>
      <c r="BN30" s="134"/>
      <c r="BO30" s="142"/>
      <c r="BP30" s="66">
        <f>1-SUM(BP31:BP35)</f>
        <v>0.99955938596027427</v>
      </c>
      <c r="BQ30" s="66"/>
    </row>
    <row r="31" spans="1:69" x14ac:dyDescent="0.15">
      <c r="A31" s="42" t="s">
        <v>52</v>
      </c>
      <c r="B31" s="43">
        <f>_xlfn.IFNA(VLOOKUP($A31,批次辅助!$A$4:$DC$41,MATCH($A$5&amp;B$4,批次辅助!$A$1:$DC$1,0),0),0)</f>
        <v>0</v>
      </c>
      <c r="C31" s="43">
        <f>_xlfn.IFNA(VLOOKUP($A31,批次辅助!$A$4:$DC$41,MATCH($A$5&amp;C$4,批次辅助!$A$1:$DC$1,0),0),0)</f>
        <v>0</v>
      </c>
      <c r="D31" s="43">
        <f>_xlfn.IFNA(VLOOKUP($A31,批次辅助!$A$4:$DC$41,MATCH($A$5&amp;D$4,批次辅助!$A$1:$DC$1,0),0),0)</f>
        <v>0</v>
      </c>
      <c r="E31" s="277"/>
      <c r="F31" s="69"/>
      <c r="G31" s="70"/>
      <c r="H31" s="277">
        <f>C31-F31+G31</f>
        <v>0</v>
      </c>
      <c r="I31" s="370"/>
      <c r="J31" s="277"/>
      <c r="K31" s="132"/>
      <c r="L31" s="105"/>
      <c r="M31" s="277">
        <f>H31-K31+L31</f>
        <v>0</v>
      </c>
      <c r="N31" s="370"/>
      <c r="O31" s="277" t="s">
        <v>9</v>
      </c>
      <c r="P31" s="132"/>
      <c r="Q31" s="105"/>
      <c r="R31" s="277">
        <f>M31-P31+Q31</f>
        <v>0</v>
      </c>
      <c r="S31" s="370"/>
      <c r="T31" s="277" t="s">
        <v>9</v>
      </c>
      <c r="U31" s="132"/>
      <c r="V31" s="105"/>
      <c r="W31" s="277">
        <f>R31-U31+V31</f>
        <v>0</v>
      </c>
      <c r="X31" s="370"/>
      <c r="Y31" s="277" t="s">
        <v>9</v>
      </c>
      <c r="Z31" s="132"/>
      <c r="AA31" s="105"/>
      <c r="AB31" s="277">
        <f>W31-Z31+AA31</f>
        <v>0</v>
      </c>
      <c r="AC31" s="370"/>
      <c r="AD31" s="277" t="s">
        <v>9</v>
      </c>
      <c r="AE31" s="132"/>
      <c r="AF31" s="105"/>
      <c r="AG31" s="277">
        <f>AB31-AE31+AF31</f>
        <v>0</v>
      </c>
      <c r="AH31" s="370"/>
      <c r="AI31" s="277" t="s">
        <v>9</v>
      </c>
      <c r="AJ31" s="132"/>
      <c r="AK31" s="105"/>
      <c r="AL31" s="277">
        <f>AG31-AJ31+AK31</f>
        <v>0</v>
      </c>
      <c r="AM31" s="370"/>
      <c r="AN31" s="277" t="s">
        <v>9</v>
      </c>
      <c r="AO31" s="132"/>
      <c r="AP31" s="105"/>
      <c r="AQ31" s="277">
        <f>AL31-AO31+AP31</f>
        <v>0</v>
      </c>
      <c r="AR31" s="370"/>
      <c r="AS31" s="277" t="s">
        <v>9</v>
      </c>
      <c r="AT31" s="132"/>
      <c r="AU31" s="105"/>
      <c r="AV31" s="277">
        <f>AQ31-AT31+AU31</f>
        <v>0</v>
      </c>
      <c r="AW31" s="370"/>
      <c r="AX31" s="277" t="s">
        <v>9</v>
      </c>
      <c r="AY31" s="132"/>
      <c r="AZ31" s="105"/>
      <c r="BA31" s="277">
        <f>AV31-AY31+AZ31</f>
        <v>0</v>
      </c>
      <c r="BB31" s="370"/>
      <c r="BC31" s="277" t="s">
        <v>9</v>
      </c>
      <c r="BD31" s="132"/>
      <c r="BE31" s="105"/>
      <c r="BF31" s="277">
        <f>BA31-BD31+BE31</f>
        <v>0</v>
      </c>
      <c r="BG31" s="370"/>
      <c r="BH31" s="277" t="s">
        <v>9</v>
      </c>
      <c r="BI31" s="132"/>
      <c r="BJ31" s="105"/>
      <c r="BK31" s="277">
        <f>BF31-BI31+BJ31</f>
        <v>0</v>
      </c>
      <c r="BL31" s="370"/>
      <c r="BM31" s="277" t="s">
        <v>9</v>
      </c>
      <c r="BN31" s="132"/>
      <c r="BO31" s="105"/>
      <c r="BP31" s="277">
        <f>BK31-BN31+BO31</f>
        <v>0</v>
      </c>
      <c r="BQ31" s="370"/>
    </row>
    <row r="32" spans="1:69" x14ac:dyDescent="0.15">
      <c r="A32" s="42" t="s">
        <v>545</v>
      </c>
      <c r="B32" s="43">
        <f>_xlfn.IFNA(VLOOKUP($A32,批次辅助!$A$4:$DC$41,MATCH($A$5&amp;B$4,批次辅助!$A$1:$DC$1,0),0),0)</f>
        <v>6.1609841053493865E-4</v>
      </c>
      <c r="C32" s="43">
        <f>_xlfn.IFNA(VLOOKUP($A32,批次辅助!$A$4:$DC$41,MATCH($A$5&amp;C$4,批次辅助!$A$1:$DC$1,0),0),0)</f>
        <v>4.0536491654770087E-4</v>
      </c>
      <c r="D32" s="43">
        <f>_xlfn.IFNA(VLOOKUP($A32,批次辅助!$A$4:$DC$41,MATCH($A$5&amp;D$4,批次辅助!$A$1:$DC$1,0),0),0)</f>
        <v>0</v>
      </c>
      <c r="E32" s="277"/>
      <c r="F32" s="69"/>
      <c r="G32" s="70"/>
      <c r="H32" s="277">
        <f t="shared" ref="H32:H36" si="26">C32-F32+G32</f>
        <v>4.0536491654770087E-4</v>
      </c>
      <c r="I32" s="370"/>
      <c r="J32" s="277"/>
      <c r="K32" s="132"/>
      <c r="L32" s="105"/>
      <c r="M32" s="277">
        <f t="shared" ref="M32:M36" si="27">H32-K32+L32</f>
        <v>4.0536491654770087E-4</v>
      </c>
      <c r="N32" s="370"/>
      <c r="O32" s="277"/>
      <c r="P32" s="132"/>
      <c r="Q32" s="105"/>
      <c r="R32" s="277">
        <f t="shared" ref="R32:R36" si="28">M32-P32+Q32</f>
        <v>4.0536491654770087E-4</v>
      </c>
      <c r="S32" s="370"/>
      <c r="T32" s="277"/>
      <c r="U32" s="132"/>
      <c r="V32" s="105"/>
      <c r="W32" s="277">
        <f t="shared" ref="W32:W36" si="29">R32-U32+V32</f>
        <v>4.0536491654770087E-4</v>
      </c>
      <c r="X32" s="370"/>
      <c r="Y32" s="277"/>
      <c r="Z32" s="132"/>
      <c r="AA32" s="105"/>
      <c r="AB32" s="277">
        <f t="shared" ref="AB32:AB36" si="30">W32-Z32+AA32</f>
        <v>4.0536491654770087E-4</v>
      </c>
      <c r="AC32" s="370"/>
      <c r="AD32" s="277"/>
      <c r="AE32" s="132"/>
      <c r="AF32" s="105"/>
      <c r="AG32" s="277">
        <f t="shared" ref="AG32:AG36" si="31">AB32-AE32+AF32</f>
        <v>4.0536491654770087E-4</v>
      </c>
      <c r="AH32" s="370"/>
      <c r="AI32" s="277"/>
      <c r="AJ32" s="132"/>
      <c r="AK32" s="105"/>
      <c r="AL32" s="277">
        <f t="shared" ref="AL32:AL36" si="32">AG32-AJ32+AK32</f>
        <v>4.0536491654770087E-4</v>
      </c>
      <c r="AM32" s="370"/>
      <c r="AN32" s="277"/>
      <c r="AO32" s="132"/>
      <c r="AP32" s="105"/>
      <c r="AQ32" s="277">
        <f t="shared" ref="AQ32:AQ36" si="33">AL32-AO32+AP32</f>
        <v>4.0536491654770087E-4</v>
      </c>
      <c r="AR32" s="370"/>
      <c r="AS32" s="277"/>
      <c r="AT32" s="132"/>
      <c r="AU32" s="105"/>
      <c r="AV32" s="277">
        <f t="shared" ref="AV32:AV36" si="34">AQ32-AT32+AU32</f>
        <v>4.0536491654770087E-4</v>
      </c>
      <c r="AW32" s="370"/>
      <c r="AX32" s="277"/>
      <c r="AY32" s="132"/>
      <c r="AZ32" s="105"/>
      <c r="BA32" s="277">
        <f t="shared" ref="BA32:BA36" si="35">AV32-AY32+AZ32</f>
        <v>4.0536491654770087E-4</v>
      </c>
      <c r="BB32" s="370"/>
      <c r="BC32" s="277"/>
      <c r="BD32" s="132"/>
      <c r="BE32" s="105"/>
      <c r="BF32" s="277">
        <f t="shared" ref="BF32:BF36" si="36">BA32-BD32+BE32</f>
        <v>4.0536491654770087E-4</v>
      </c>
      <c r="BG32" s="370"/>
      <c r="BH32" s="277"/>
      <c r="BI32" s="132"/>
      <c r="BJ32" s="105"/>
      <c r="BK32" s="277">
        <f t="shared" ref="BK32:BK36" si="37">BF32-BI32+BJ32</f>
        <v>4.0536491654770087E-4</v>
      </c>
      <c r="BL32" s="370"/>
      <c r="BM32" s="277"/>
      <c r="BN32" s="132"/>
      <c r="BO32" s="105"/>
      <c r="BP32" s="277">
        <f t="shared" ref="BP32:BP36" si="38">BK32-BN32+BO32</f>
        <v>4.0536491654770087E-4</v>
      </c>
      <c r="BQ32" s="370"/>
    </row>
    <row r="33" spans="1:69" x14ac:dyDescent="0.15">
      <c r="A33" s="42" t="s">
        <v>544</v>
      </c>
      <c r="B33" s="43">
        <f>_xlfn.IFNA(VLOOKUP($A33,批次辅助!$A$4:$DC$41,MATCH($A$5&amp;B$4,批次辅助!$A$1:$DC$1,0),0),0)</f>
        <v>1.789783092056805E-4</v>
      </c>
      <c r="C33" s="43">
        <f>_xlfn.IFNA(VLOOKUP($A33,批次辅助!$A$4:$DC$41,MATCH($A$5&amp;C$4,批次辅助!$A$1:$DC$1,0),0),0)</f>
        <v>1.762456158903047E-5</v>
      </c>
      <c r="D33" s="43">
        <f>_xlfn.IFNA(VLOOKUP($A33,批次辅助!$A$4:$DC$41,MATCH($A$5&amp;D$4,批次辅助!$A$1:$DC$1,0),0),0)</f>
        <v>0</v>
      </c>
      <c r="E33" s="277"/>
      <c r="F33" s="69"/>
      <c r="G33" s="70"/>
      <c r="H33" s="277">
        <f t="shared" si="26"/>
        <v>1.762456158903047E-5</v>
      </c>
      <c r="I33" s="370"/>
      <c r="J33" s="277"/>
      <c r="K33" s="132"/>
      <c r="L33" s="105"/>
      <c r="M33" s="277">
        <f t="shared" si="27"/>
        <v>1.762456158903047E-5</v>
      </c>
      <c r="N33" s="370"/>
      <c r="O33" s="277"/>
      <c r="P33" s="132"/>
      <c r="Q33" s="105"/>
      <c r="R33" s="277">
        <f t="shared" si="28"/>
        <v>1.762456158903047E-5</v>
      </c>
      <c r="S33" s="370"/>
      <c r="T33" s="277"/>
      <c r="U33" s="132"/>
      <c r="V33" s="105"/>
      <c r="W33" s="277">
        <f t="shared" si="29"/>
        <v>1.762456158903047E-5</v>
      </c>
      <c r="X33" s="370"/>
      <c r="Y33" s="277"/>
      <c r="Z33" s="132"/>
      <c r="AA33" s="105"/>
      <c r="AB33" s="277">
        <f t="shared" si="30"/>
        <v>1.762456158903047E-5</v>
      </c>
      <c r="AC33" s="370"/>
      <c r="AD33" s="277"/>
      <c r="AE33" s="132"/>
      <c r="AF33" s="105"/>
      <c r="AG33" s="277">
        <f t="shared" si="31"/>
        <v>1.762456158903047E-5</v>
      </c>
      <c r="AH33" s="370"/>
      <c r="AI33" s="277"/>
      <c r="AJ33" s="132"/>
      <c r="AK33" s="105"/>
      <c r="AL33" s="277">
        <f t="shared" si="32"/>
        <v>1.762456158903047E-5</v>
      </c>
      <c r="AM33" s="370"/>
      <c r="AN33" s="277"/>
      <c r="AO33" s="132"/>
      <c r="AP33" s="105"/>
      <c r="AQ33" s="277">
        <f t="shared" si="33"/>
        <v>1.762456158903047E-5</v>
      </c>
      <c r="AR33" s="370"/>
      <c r="AS33" s="277"/>
      <c r="AT33" s="132"/>
      <c r="AU33" s="105"/>
      <c r="AV33" s="277">
        <f t="shared" si="34"/>
        <v>1.762456158903047E-5</v>
      </c>
      <c r="AW33" s="370"/>
      <c r="AX33" s="277"/>
      <c r="AY33" s="132"/>
      <c r="AZ33" s="105"/>
      <c r="BA33" s="277">
        <f t="shared" si="35"/>
        <v>1.762456158903047E-5</v>
      </c>
      <c r="BB33" s="370"/>
      <c r="BC33" s="277"/>
      <c r="BD33" s="132"/>
      <c r="BE33" s="105"/>
      <c r="BF33" s="277">
        <f t="shared" si="36"/>
        <v>1.762456158903047E-5</v>
      </c>
      <c r="BG33" s="370"/>
      <c r="BH33" s="277"/>
      <c r="BI33" s="132"/>
      <c r="BJ33" s="105"/>
      <c r="BK33" s="277">
        <f t="shared" si="37"/>
        <v>1.762456158903047E-5</v>
      </c>
      <c r="BL33" s="370"/>
      <c r="BM33" s="277"/>
      <c r="BN33" s="132"/>
      <c r="BO33" s="105"/>
      <c r="BP33" s="277">
        <f t="shared" si="38"/>
        <v>1.762456158903047E-5</v>
      </c>
      <c r="BQ33" s="370"/>
    </row>
    <row r="34" spans="1:69" x14ac:dyDescent="0.15">
      <c r="A34" s="42" t="s">
        <v>53</v>
      </c>
      <c r="B34" s="43">
        <f>_xlfn.IFNA(VLOOKUP($A34,批次辅助!$A$4:$DC$41,MATCH($A$5&amp;B$4,批次辅助!$A$1:$DC$1,0),0),0)</f>
        <v>0</v>
      </c>
      <c r="C34" s="43">
        <f>_xlfn.IFNA(VLOOKUP($A34,批次辅助!$A$4:$DC$41,MATCH($A$5&amp;C$4,批次辅助!$A$1:$DC$1,0),0),0)</f>
        <v>0</v>
      </c>
      <c r="D34" s="43">
        <f>_xlfn.IFNA(VLOOKUP($A34,批次辅助!$A$4:$DC$41,MATCH($A$5&amp;D$4,批次辅助!$A$1:$DC$1,0),0),0)</f>
        <v>0</v>
      </c>
      <c r="E34" s="47"/>
      <c r="F34" s="45"/>
      <c r="G34" s="46"/>
      <c r="H34" s="277">
        <f t="shared" si="26"/>
        <v>0</v>
      </c>
      <c r="I34" s="370"/>
      <c r="J34" s="47"/>
      <c r="K34" s="128"/>
      <c r="L34" s="102"/>
      <c r="M34" s="50">
        <f t="shared" si="27"/>
        <v>0</v>
      </c>
      <c r="N34" s="370"/>
      <c r="O34" s="47" t="s">
        <v>9</v>
      </c>
      <c r="P34" s="128"/>
      <c r="Q34" s="102"/>
      <c r="R34" s="50">
        <f t="shared" si="28"/>
        <v>0</v>
      </c>
      <c r="S34" s="370"/>
      <c r="T34" s="47" t="s">
        <v>9</v>
      </c>
      <c r="U34" s="128"/>
      <c r="V34" s="102"/>
      <c r="W34" s="50">
        <f t="shared" si="29"/>
        <v>0</v>
      </c>
      <c r="X34" s="370"/>
      <c r="Y34" s="47" t="s">
        <v>9</v>
      </c>
      <c r="Z34" s="128"/>
      <c r="AA34" s="102"/>
      <c r="AB34" s="50">
        <f t="shared" si="30"/>
        <v>0</v>
      </c>
      <c r="AC34" s="370"/>
      <c r="AD34" s="47" t="s">
        <v>9</v>
      </c>
      <c r="AE34" s="128"/>
      <c r="AF34" s="102"/>
      <c r="AG34" s="50">
        <f t="shared" si="31"/>
        <v>0</v>
      </c>
      <c r="AH34" s="370"/>
      <c r="AI34" s="47" t="s">
        <v>9</v>
      </c>
      <c r="AJ34" s="128"/>
      <c r="AK34" s="102"/>
      <c r="AL34" s="50">
        <f t="shared" si="32"/>
        <v>0</v>
      </c>
      <c r="AM34" s="370"/>
      <c r="AN34" s="47" t="s">
        <v>9</v>
      </c>
      <c r="AO34" s="128"/>
      <c r="AP34" s="102"/>
      <c r="AQ34" s="50">
        <f t="shared" si="33"/>
        <v>0</v>
      </c>
      <c r="AR34" s="370"/>
      <c r="AS34" s="47" t="s">
        <v>9</v>
      </c>
      <c r="AT34" s="128"/>
      <c r="AU34" s="102"/>
      <c r="AV34" s="50">
        <f t="shared" si="34"/>
        <v>0</v>
      </c>
      <c r="AW34" s="370"/>
      <c r="AX34" s="47" t="s">
        <v>9</v>
      </c>
      <c r="AY34" s="128"/>
      <c r="AZ34" s="102"/>
      <c r="BA34" s="50">
        <f t="shared" si="35"/>
        <v>0</v>
      </c>
      <c r="BB34" s="370"/>
      <c r="BC34" s="47" t="s">
        <v>9</v>
      </c>
      <c r="BD34" s="128"/>
      <c r="BE34" s="102"/>
      <c r="BF34" s="50">
        <f t="shared" si="36"/>
        <v>0</v>
      </c>
      <c r="BG34" s="370"/>
      <c r="BH34" s="47" t="s">
        <v>9</v>
      </c>
      <c r="BI34" s="128"/>
      <c r="BJ34" s="102"/>
      <c r="BK34" s="50">
        <f t="shared" si="37"/>
        <v>0</v>
      </c>
      <c r="BL34" s="370"/>
      <c r="BM34" s="47" t="s">
        <v>9</v>
      </c>
      <c r="BN34" s="128"/>
      <c r="BO34" s="102"/>
      <c r="BP34" s="50">
        <f t="shared" si="38"/>
        <v>0</v>
      </c>
      <c r="BQ34" s="370"/>
    </row>
    <row r="35" spans="1:69" x14ac:dyDescent="0.15">
      <c r="A35" s="42" t="s">
        <v>54</v>
      </c>
      <c r="B35" s="43">
        <f>_xlfn.IFNA(VLOOKUP($A35,批次辅助!$A$4:$DC$41,MATCH($A$5&amp;B$4,批次辅助!$A$1:$DC$1,0),0),0)</f>
        <v>2.0651343369886211E-5</v>
      </c>
      <c r="C35" s="43">
        <f>_xlfn.IFNA(VLOOKUP($A35,批次辅助!$A$4:$DC$41,MATCH($A$5&amp;C$4,批次辅助!$A$1:$DC$1,0),0),0)</f>
        <v>1.762456158903047E-5</v>
      </c>
      <c r="D35" s="43">
        <f>_xlfn.IFNA(VLOOKUP($A35,批次辅助!$A$4:$DC$41,MATCH($A$5&amp;D$4,批次辅助!$A$1:$DC$1,0),0),0)</f>
        <v>0</v>
      </c>
      <c r="E35" s="47"/>
      <c r="F35" s="45"/>
      <c r="G35" s="46"/>
      <c r="H35" s="277">
        <f t="shared" si="26"/>
        <v>1.762456158903047E-5</v>
      </c>
      <c r="I35" s="370"/>
      <c r="J35" s="47"/>
      <c r="K35" s="128"/>
      <c r="L35" s="102"/>
      <c r="M35" s="50">
        <f t="shared" si="27"/>
        <v>1.762456158903047E-5</v>
      </c>
      <c r="N35" s="370"/>
      <c r="O35" s="47" t="s">
        <v>9</v>
      </c>
      <c r="P35" s="128"/>
      <c r="Q35" s="102"/>
      <c r="R35" s="50">
        <f t="shared" si="28"/>
        <v>1.762456158903047E-5</v>
      </c>
      <c r="S35" s="370"/>
      <c r="T35" s="47" t="s">
        <v>9</v>
      </c>
      <c r="U35" s="128"/>
      <c r="V35" s="102"/>
      <c r="W35" s="50">
        <f t="shared" si="29"/>
        <v>1.762456158903047E-5</v>
      </c>
      <c r="X35" s="370"/>
      <c r="Y35" s="47" t="s">
        <v>9</v>
      </c>
      <c r="Z35" s="128"/>
      <c r="AA35" s="102"/>
      <c r="AB35" s="50">
        <f t="shared" si="30"/>
        <v>1.762456158903047E-5</v>
      </c>
      <c r="AC35" s="370"/>
      <c r="AD35" s="47" t="s">
        <v>9</v>
      </c>
      <c r="AE35" s="128"/>
      <c r="AF35" s="102"/>
      <c r="AG35" s="50">
        <f t="shared" si="31"/>
        <v>1.762456158903047E-5</v>
      </c>
      <c r="AH35" s="370"/>
      <c r="AI35" s="47" t="s">
        <v>9</v>
      </c>
      <c r="AJ35" s="128"/>
      <c r="AK35" s="102"/>
      <c r="AL35" s="50">
        <f t="shared" si="32"/>
        <v>1.762456158903047E-5</v>
      </c>
      <c r="AM35" s="370"/>
      <c r="AN35" s="47" t="s">
        <v>9</v>
      </c>
      <c r="AO35" s="128"/>
      <c r="AP35" s="102"/>
      <c r="AQ35" s="50">
        <f t="shared" si="33"/>
        <v>1.762456158903047E-5</v>
      </c>
      <c r="AR35" s="370"/>
      <c r="AS35" s="47" t="s">
        <v>9</v>
      </c>
      <c r="AT35" s="128"/>
      <c r="AU35" s="102"/>
      <c r="AV35" s="50">
        <f t="shared" si="34"/>
        <v>1.762456158903047E-5</v>
      </c>
      <c r="AW35" s="370"/>
      <c r="AX35" s="47" t="s">
        <v>9</v>
      </c>
      <c r="AY35" s="128"/>
      <c r="AZ35" s="102"/>
      <c r="BA35" s="50">
        <f t="shared" si="35"/>
        <v>1.762456158903047E-5</v>
      </c>
      <c r="BB35" s="370"/>
      <c r="BC35" s="47" t="s">
        <v>9</v>
      </c>
      <c r="BD35" s="128"/>
      <c r="BE35" s="102"/>
      <c r="BF35" s="50">
        <f t="shared" si="36"/>
        <v>1.762456158903047E-5</v>
      </c>
      <c r="BG35" s="370"/>
      <c r="BH35" s="47" t="s">
        <v>9</v>
      </c>
      <c r="BI35" s="128"/>
      <c r="BJ35" s="102"/>
      <c r="BK35" s="50">
        <f t="shared" si="37"/>
        <v>1.762456158903047E-5</v>
      </c>
      <c r="BL35" s="370"/>
      <c r="BM35" s="47" t="s">
        <v>9</v>
      </c>
      <c r="BN35" s="128"/>
      <c r="BO35" s="102"/>
      <c r="BP35" s="50">
        <f t="shared" si="38"/>
        <v>1.762456158903047E-5</v>
      </c>
      <c r="BQ35" s="370"/>
    </row>
    <row r="36" spans="1:69" x14ac:dyDescent="0.15">
      <c r="A36" s="72" t="s">
        <v>38</v>
      </c>
      <c r="B36" s="61">
        <f>_xlfn.IFNA(VLOOKUP($A36,批次辅助!$A$4:$DC$41,MATCH($A$5&amp;B$4,批次辅助!$A$1:$DC$1,0),0),0)</f>
        <v>0</v>
      </c>
      <c r="C36" s="61">
        <f>_xlfn.IFNA(VLOOKUP($A36,批次辅助!$A$4:$DC$41,MATCH($A$5&amp;C$4,批次辅助!$A$1:$DC$1,0),0),0)</f>
        <v>0</v>
      </c>
      <c r="D36" s="61">
        <f>_xlfn.IFNA(VLOOKUP($A36,批次辅助!$A$4:$DC$41,MATCH($A$5&amp;D$4,批次辅助!$A$1:$DC$1,0),0),0)</f>
        <v>0</v>
      </c>
      <c r="E36" s="73"/>
      <c r="F36" s="74"/>
      <c r="G36" s="75"/>
      <c r="H36" s="62">
        <f t="shared" si="26"/>
        <v>0</v>
      </c>
      <c r="I36" s="62"/>
      <c r="J36" s="73"/>
      <c r="K36" s="135"/>
      <c r="L36" s="143"/>
      <c r="M36" s="62">
        <f t="shared" si="27"/>
        <v>0</v>
      </c>
      <c r="N36" s="62"/>
      <c r="O36" s="73"/>
      <c r="P36" s="135"/>
      <c r="Q36" s="143"/>
      <c r="R36" s="62">
        <f t="shared" si="28"/>
        <v>0</v>
      </c>
      <c r="S36" s="62"/>
      <c r="T36" s="73"/>
      <c r="U36" s="135"/>
      <c r="V36" s="143"/>
      <c r="W36" s="62">
        <f t="shared" si="29"/>
        <v>0</v>
      </c>
      <c r="X36" s="62"/>
      <c r="Y36" s="73"/>
      <c r="Z36" s="135"/>
      <c r="AA36" s="143"/>
      <c r="AB36" s="62">
        <f t="shared" si="30"/>
        <v>0</v>
      </c>
      <c r="AC36" s="62"/>
      <c r="AD36" s="73"/>
      <c r="AE36" s="135"/>
      <c r="AF36" s="143"/>
      <c r="AG36" s="62">
        <f t="shared" si="31"/>
        <v>0</v>
      </c>
      <c r="AH36" s="62"/>
      <c r="AI36" s="73"/>
      <c r="AJ36" s="135"/>
      <c r="AK36" s="143"/>
      <c r="AL36" s="62">
        <f t="shared" si="32"/>
        <v>0</v>
      </c>
      <c r="AM36" s="62"/>
      <c r="AN36" s="73"/>
      <c r="AO36" s="135"/>
      <c r="AP36" s="143"/>
      <c r="AQ36" s="62">
        <f t="shared" si="33"/>
        <v>0</v>
      </c>
      <c r="AR36" s="62"/>
      <c r="AS36" s="73"/>
      <c r="AT36" s="135"/>
      <c r="AU36" s="143"/>
      <c r="AV36" s="62">
        <f t="shared" si="34"/>
        <v>0</v>
      </c>
      <c r="AW36" s="62"/>
      <c r="AX36" s="73"/>
      <c r="AY36" s="135"/>
      <c r="AZ36" s="143"/>
      <c r="BA36" s="62">
        <f t="shared" si="35"/>
        <v>0</v>
      </c>
      <c r="BB36" s="62"/>
      <c r="BC36" s="73"/>
      <c r="BD36" s="135"/>
      <c r="BE36" s="143"/>
      <c r="BF36" s="62">
        <f t="shared" si="36"/>
        <v>0</v>
      </c>
      <c r="BG36" s="62"/>
      <c r="BH36" s="73"/>
      <c r="BI36" s="135"/>
      <c r="BJ36" s="143"/>
      <c r="BK36" s="62">
        <f t="shared" si="37"/>
        <v>0</v>
      </c>
      <c r="BL36" s="62"/>
      <c r="BM36" s="73"/>
      <c r="BN36" s="135"/>
      <c r="BO36" s="143"/>
      <c r="BP36" s="62">
        <f t="shared" si="38"/>
        <v>0</v>
      </c>
      <c r="BQ36" s="62"/>
    </row>
    <row r="37" spans="1:69" x14ac:dyDescent="0.15">
      <c r="A37" s="76" t="s">
        <v>28</v>
      </c>
      <c r="B37" s="76"/>
      <c r="C37" s="76"/>
      <c r="D37" s="76"/>
      <c r="E37" s="77"/>
      <c r="F37" s="78"/>
      <c r="G37" s="79"/>
      <c r="H37" s="62"/>
      <c r="I37" s="62"/>
      <c r="J37" s="77"/>
      <c r="K37" s="136"/>
      <c r="L37" s="144"/>
      <c r="M37" s="62"/>
      <c r="N37" s="62"/>
      <c r="O37" s="77"/>
      <c r="P37" s="136"/>
      <c r="Q37" s="144"/>
      <c r="R37" s="62"/>
      <c r="S37" s="62"/>
      <c r="T37" s="77"/>
      <c r="U37" s="136"/>
      <c r="V37" s="144"/>
      <c r="W37" s="62"/>
      <c r="X37" s="62"/>
      <c r="Y37" s="77"/>
      <c r="Z37" s="136"/>
      <c r="AA37" s="144"/>
      <c r="AB37" s="62"/>
      <c r="AC37" s="62"/>
      <c r="AD37" s="77"/>
      <c r="AE37" s="136"/>
      <c r="AF37" s="144"/>
      <c r="AG37" s="62"/>
      <c r="AH37" s="62"/>
      <c r="AI37" s="77"/>
      <c r="AJ37" s="136"/>
      <c r="AK37" s="144"/>
      <c r="AL37" s="62"/>
      <c r="AM37" s="62"/>
      <c r="AN37" s="77"/>
      <c r="AO37" s="136"/>
      <c r="AP37" s="144"/>
      <c r="AQ37" s="62"/>
      <c r="AR37" s="62"/>
      <c r="AS37" s="77"/>
      <c r="AT37" s="136"/>
      <c r="AU37" s="144"/>
      <c r="AV37" s="62"/>
      <c r="AW37" s="62"/>
      <c r="AX37" s="77"/>
      <c r="AY37" s="136"/>
      <c r="AZ37" s="144"/>
      <c r="BA37" s="62"/>
      <c r="BB37" s="62"/>
      <c r="BC37" s="77"/>
      <c r="BD37" s="136"/>
      <c r="BE37" s="144"/>
      <c r="BF37" s="62"/>
      <c r="BG37" s="62"/>
      <c r="BH37" s="77"/>
      <c r="BI37" s="136"/>
      <c r="BJ37" s="144"/>
      <c r="BK37" s="62"/>
      <c r="BL37" s="62"/>
      <c r="BM37" s="77"/>
      <c r="BN37" s="136"/>
      <c r="BO37" s="144"/>
      <c r="BP37" s="62"/>
      <c r="BQ37" s="62"/>
    </row>
    <row r="38" spans="1:69" x14ac:dyDescent="0.15">
      <c r="A38" s="65" t="s">
        <v>36</v>
      </c>
      <c r="B38" s="66"/>
      <c r="C38" s="66"/>
      <c r="D38" s="66"/>
      <c r="E38" s="66"/>
      <c r="F38" s="67"/>
      <c r="G38" s="68"/>
      <c r="H38" s="66">
        <f>H39</f>
        <v>0.9994536385907401</v>
      </c>
      <c r="I38" s="66"/>
      <c r="J38" s="66"/>
      <c r="K38" s="134"/>
      <c r="L38" s="142"/>
      <c r="M38" s="66">
        <f>M39</f>
        <v>0.9994536385907401</v>
      </c>
      <c r="N38" s="66"/>
      <c r="O38" s="66"/>
      <c r="P38" s="134"/>
      <c r="Q38" s="142"/>
      <c r="R38" s="66">
        <f>R39</f>
        <v>0.9994536385907401</v>
      </c>
      <c r="S38" s="66"/>
      <c r="T38" s="66"/>
      <c r="U38" s="134"/>
      <c r="V38" s="142"/>
      <c r="W38" s="66">
        <f>W39</f>
        <v>0.9994536385907401</v>
      </c>
      <c r="X38" s="66"/>
      <c r="Y38" s="66"/>
      <c r="Z38" s="134"/>
      <c r="AA38" s="142"/>
      <c r="AB38" s="66">
        <f>AB39</f>
        <v>0.9994536385907401</v>
      </c>
      <c r="AC38" s="66"/>
      <c r="AD38" s="66"/>
      <c r="AE38" s="134"/>
      <c r="AF38" s="142"/>
      <c r="AG38" s="66">
        <f>AG39</f>
        <v>0.9994536385907401</v>
      </c>
      <c r="AH38" s="66"/>
      <c r="AI38" s="66"/>
      <c r="AJ38" s="134"/>
      <c r="AK38" s="142"/>
      <c r="AL38" s="66">
        <f>AL39</f>
        <v>0.9994536385907401</v>
      </c>
      <c r="AM38" s="66"/>
      <c r="AN38" s="66"/>
      <c r="AO38" s="134"/>
      <c r="AP38" s="142"/>
      <c r="AQ38" s="66">
        <f>AQ39</f>
        <v>0.9994536385907401</v>
      </c>
      <c r="AR38" s="66"/>
      <c r="AS38" s="66"/>
      <c r="AT38" s="134"/>
      <c r="AU38" s="142"/>
      <c r="AV38" s="66">
        <f>AV39</f>
        <v>0.9994536385907401</v>
      </c>
      <c r="AW38" s="66"/>
      <c r="AX38" s="66"/>
      <c r="AY38" s="134"/>
      <c r="AZ38" s="142"/>
      <c r="BA38" s="66">
        <f>BA39</f>
        <v>0.9994536385907401</v>
      </c>
      <c r="BB38" s="66"/>
      <c r="BC38" s="66"/>
      <c r="BD38" s="134"/>
      <c r="BE38" s="142"/>
      <c r="BF38" s="66">
        <f>BF39</f>
        <v>0.9994536385907401</v>
      </c>
      <c r="BG38" s="66"/>
      <c r="BH38" s="66"/>
      <c r="BI38" s="134"/>
      <c r="BJ38" s="142"/>
      <c r="BK38" s="66">
        <f>BK39</f>
        <v>0.9994536385907401</v>
      </c>
      <c r="BL38" s="66"/>
      <c r="BM38" s="66"/>
      <c r="BN38" s="134"/>
      <c r="BO38" s="142"/>
      <c r="BP38" s="66">
        <f>BP39</f>
        <v>0.9994536385907401</v>
      </c>
      <c r="BQ38" s="66"/>
    </row>
    <row r="39" spans="1:69" x14ac:dyDescent="0.35">
      <c r="A39" s="40" t="s">
        <v>460</v>
      </c>
      <c r="B39" s="41">
        <f>_xlfn.IFNA(VLOOKUP($A39,批次辅助!$A$4:$DC$41,MATCH($A$5&amp;B$4,批次辅助!$A$1:$DC$1,0),0),0)</f>
        <v>0.99894249648380085</v>
      </c>
      <c r="C39" s="41">
        <f>_xlfn.IFNA(VLOOKUP($A39,批次辅助!$A$4:$DC$41,MATCH($A$5&amp;C$4,批次辅助!$A$1:$DC$1,0),0),0)</f>
        <v>0.9994536385907401</v>
      </c>
      <c r="D39" s="41">
        <f>_xlfn.IFNA(VLOOKUP($A39,批次辅助!$A$4:$DC$41,MATCH($A$5&amp;D$4,批次辅助!$A$1:$DC$1,0),0),0)</f>
        <v>0</v>
      </c>
      <c r="E39" s="66"/>
      <c r="F39" s="67"/>
      <c r="G39" s="68"/>
      <c r="H39" s="66">
        <f>1-SUM(H40:H43)</f>
        <v>0.9994536385907401</v>
      </c>
      <c r="I39" s="66"/>
      <c r="J39" s="66"/>
      <c r="K39" s="134"/>
      <c r="L39" s="142"/>
      <c r="M39" s="66">
        <f>1-SUM(M40:M43)</f>
        <v>0.9994536385907401</v>
      </c>
      <c r="N39" s="66"/>
      <c r="O39" s="66"/>
      <c r="P39" s="134"/>
      <c r="Q39" s="142"/>
      <c r="R39" s="66">
        <f>1-SUM(R40:R43)</f>
        <v>0.9994536385907401</v>
      </c>
      <c r="S39" s="66"/>
      <c r="T39" s="66"/>
      <c r="U39" s="134"/>
      <c r="V39" s="142"/>
      <c r="W39" s="66">
        <f>1-SUM(W40:W43)</f>
        <v>0.9994536385907401</v>
      </c>
      <c r="X39" s="66"/>
      <c r="Y39" s="66"/>
      <c r="Z39" s="134"/>
      <c r="AA39" s="142"/>
      <c r="AB39" s="66">
        <f>1-SUM(AB40:AB43)</f>
        <v>0.9994536385907401</v>
      </c>
      <c r="AC39" s="66"/>
      <c r="AD39" s="66"/>
      <c r="AE39" s="134"/>
      <c r="AF39" s="142"/>
      <c r="AG39" s="66">
        <f>1-SUM(AG40:AG43)</f>
        <v>0.9994536385907401</v>
      </c>
      <c r="AH39" s="66"/>
      <c r="AI39" s="66"/>
      <c r="AJ39" s="134"/>
      <c r="AK39" s="142"/>
      <c r="AL39" s="66">
        <f>1-SUM(AL40:AL43)</f>
        <v>0.9994536385907401</v>
      </c>
      <c r="AM39" s="66"/>
      <c r="AN39" s="66"/>
      <c r="AO39" s="134"/>
      <c r="AP39" s="142"/>
      <c r="AQ39" s="66">
        <f>1-SUM(AQ40:AQ43)</f>
        <v>0.9994536385907401</v>
      </c>
      <c r="AR39" s="66"/>
      <c r="AS39" s="66"/>
      <c r="AT39" s="134"/>
      <c r="AU39" s="142"/>
      <c r="AV39" s="66">
        <f>1-SUM(AV40:AV43)</f>
        <v>0.9994536385907401</v>
      </c>
      <c r="AW39" s="66"/>
      <c r="AX39" s="66"/>
      <c r="AY39" s="134"/>
      <c r="AZ39" s="142"/>
      <c r="BA39" s="66">
        <f>1-SUM(BA40:BA43)</f>
        <v>0.9994536385907401</v>
      </c>
      <c r="BB39" s="66"/>
      <c r="BC39" s="66"/>
      <c r="BD39" s="134"/>
      <c r="BE39" s="142"/>
      <c r="BF39" s="66">
        <f>1-SUM(BF40:BF43)</f>
        <v>0.9994536385907401</v>
      </c>
      <c r="BG39" s="66"/>
      <c r="BH39" s="66"/>
      <c r="BI39" s="134"/>
      <c r="BJ39" s="142"/>
      <c r="BK39" s="66">
        <f>1-SUM(BK40:BK43)</f>
        <v>0.9994536385907401</v>
      </c>
      <c r="BL39" s="66"/>
      <c r="BM39" s="66"/>
      <c r="BN39" s="134"/>
      <c r="BO39" s="142"/>
      <c r="BP39" s="66">
        <f>1-SUM(BP40:BP43)</f>
        <v>0.9994536385907401</v>
      </c>
      <c r="BQ39" s="66"/>
    </row>
    <row r="40" spans="1:69" x14ac:dyDescent="0.15">
      <c r="A40" s="42" t="s">
        <v>55</v>
      </c>
      <c r="B40" s="43">
        <f>_xlfn.IFNA(VLOOKUP($A40,批次辅助!$A$4:$DC$41,MATCH($A$5&amp;B$4,批次辅助!$A$1:$DC$1,0),0),0)</f>
        <v>3.0977015054829316E-5</v>
      </c>
      <c r="C40" s="43">
        <f>_xlfn.IFNA(VLOOKUP($A40,批次辅助!$A$4:$DC$41,MATCH($A$5&amp;C$4,批次辅助!$A$1:$DC$1,0),0),0)</f>
        <v>0</v>
      </c>
      <c r="D40" s="43">
        <f>_xlfn.IFNA(VLOOKUP($A40,批次辅助!$A$4:$DC$41,MATCH($A$5&amp;D$4,批次辅助!$A$1:$DC$1,0),0),0)</f>
        <v>0</v>
      </c>
      <c r="E40" s="279"/>
      <c r="F40" s="69"/>
      <c r="G40" s="70"/>
      <c r="H40" s="277">
        <f>C40-F40+G40</f>
        <v>0</v>
      </c>
      <c r="I40" s="370"/>
      <c r="J40" s="277"/>
      <c r="K40" s="132"/>
      <c r="L40" s="105"/>
      <c r="M40" s="277">
        <f>H40-K40+L40</f>
        <v>0</v>
      </c>
      <c r="N40" s="370"/>
      <c r="O40" s="277" t="s">
        <v>9</v>
      </c>
      <c r="P40" s="132"/>
      <c r="Q40" s="105"/>
      <c r="R40" s="277">
        <f>M40-P40+Q40</f>
        <v>0</v>
      </c>
      <c r="S40" s="370"/>
      <c r="T40" s="277" t="s">
        <v>9</v>
      </c>
      <c r="U40" s="132"/>
      <c r="V40" s="105"/>
      <c r="W40" s="277">
        <f>R40-U40+V40</f>
        <v>0</v>
      </c>
      <c r="X40" s="370"/>
      <c r="Y40" s="277" t="s">
        <v>9</v>
      </c>
      <c r="Z40" s="132"/>
      <c r="AA40" s="105"/>
      <c r="AB40" s="277">
        <f>W40-Z40+AA40</f>
        <v>0</v>
      </c>
      <c r="AC40" s="370"/>
      <c r="AD40" s="277" t="s">
        <v>9</v>
      </c>
      <c r="AE40" s="132"/>
      <c r="AF40" s="105"/>
      <c r="AG40" s="277">
        <f>AB40-AE40+AF40</f>
        <v>0</v>
      </c>
      <c r="AH40" s="370"/>
      <c r="AI40" s="277" t="s">
        <v>9</v>
      </c>
      <c r="AJ40" s="132"/>
      <c r="AK40" s="105"/>
      <c r="AL40" s="277">
        <f>AG40-AJ40+AK40</f>
        <v>0</v>
      </c>
      <c r="AM40" s="370"/>
      <c r="AN40" s="277" t="s">
        <v>9</v>
      </c>
      <c r="AO40" s="132"/>
      <c r="AP40" s="105"/>
      <c r="AQ40" s="277">
        <f>AL40-AO40+AP40</f>
        <v>0</v>
      </c>
      <c r="AR40" s="370"/>
      <c r="AS40" s="277" t="s">
        <v>9</v>
      </c>
      <c r="AT40" s="132"/>
      <c r="AU40" s="105"/>
      <c r="AV40" s="277">
        <f>AQ40-AT40+AU40</f>
        <v>0</v>
      </c>
      <c r="AW40" s="370"/>
      <c r="AX40" s="277" t="s">
        <v>9</v>
      </c>
      <c r="AY40" s="132"/>
      <c r="AZ40" s="105"/>
      <c r="BA40" s="277">
        <f>AV40-AY40+AZ40</f>
        <v>0</v>
      </c>
      <c r="BB40" s="370"/>
      <c r="BC40" s="277" t="s">
        <v>9</v>
      </c>
      <c r="BD40" s="132"/>
      <c r="BE40" s="105"/>
      <c r="BF40" s="277">
        <f>BA40-BD40+BE40</f>
        <v>0</v>
      </c>
      <c r="BG40" s="370"/>
      <c r="BH40" s="277" t="s">
        <v>9</v>
      </c>
      <c r="BI40" s="132"/>
      <c r="BJ40" s="105"/>
      <c r="BK40" s="277">
        <f>BF40-BI40+BJ40</f>
        <v>0</v>
      </c>
      <c r="BL40" s="370"/>
      <c r="BM40" s="277" t="s">
        <v>9</v>
      </c>
      <c r="BN40" s="132"/>
      <c r="BO40" s="105"/>
      <c r="BP40" s="277">
        <f>BK40-BN40+BO40</f>
        <v>0</v>
      </c>
      <c r="BQ40" s="370"/>
    </row>
    <row r="41" spans="1:69" x14ac:dyDescent="0.15">
      <c r="A41" s="42" t="s">
        <v>56</v>
      </c>
      <c r="B41" s="43">
        <f>_xlfn.IFNA(VLOOKUP($A41,批次辅助!$A$4:$DC$41,MATCH($A$5&amp;B$4,批次辅助!$A$1:$DC$1,0),0),0)</f>
        <v>1.5488507527414657E-4</v>
      </c>
      <c r="C41" s="43">
        <f>_xlfn.IFNA(VLOOKUP($A41,批次辅助!$A$4:$DC$41,MATCH($A$5&amp;C$4,批次辅助!$A$1:$DC$1,0),0),0)</f>
        <v>8.8122807945152358E-5</v>
      </c>
      <c r="D41" s="43">
        <f>_xlfn.IFNA(VLOOKUP($A41,批次辅助!$A$4:$DC$41,MATCH($A$5&amp;D$4,批次辅助!$A$1:$DC$1,0),0),0)</f>
        <v>0</v>
      </c>
      <c r="E41" s="279"/>
      <c r="F41" s="45"/>
      <c r="G41" s="46"/>
      <c r="H41" s="277">
        <f t="shared" ref="H41:H44" si="39">C41-F41+G41</f>
        <v>8.8122807945152358E-5</v>
      </c>
      <c r="I41" s="370"/>
      <c r="J41" s="47"/>
      <c r="K41" s="128"/>
      <c r="L41" s="102"/>
      <c r="M41" s="50">
        <f t="shared" ref="M41:M44" si="40">H41-K41+L41</f>
        <v>8.8122807945152358E-5</v>
      </c>
      <c r="N41" s="370"/>
      <c r="O41" s="47" t="s">
        <v>9</v>
      </c>
      <c r="P41" s="128"/>
      <c r="Q41" s="102"/>
      <c r="R41" s="50">
        <f t="shared" ref="R41:R44" si="41">M41-P41+Q41</f>
        <v>8.8122807945152358E-5</v>
      </c>
      <c r="S41" s="370"/>
      <c r="T41" s="47" t="s">
        <v>9</v>
      </c>
      <c r="U41" s="128"/>
      <c r="V41" s="102"/>
      <c r="W41" s="50">
        <f t="shared" ref="W41:W44" si="42">R41-U41+V41</f>
        <v>8.8122807945152358E-5</v>
      </c>
      <c r="X41" s="370"/>
      <c r="Y41" s="47" t="s">
        <v>9</v>
      </c>
      <c r="Z41" s="128"/>
      <c r="AA41" s="102"/>
      <c r="AB41" s="50">
        <f t="shared" ref="AB41:AB44" si="43">W41-Z41+AA41</f>
        <v>8.8122807945152358E-5</v>
      </c>
      <c r="AC41" s="370"/>
      <c r="AD41" s="47" t="s">
        <v>9</v>
      </c>
      <c r="AE41" s="128"/>
      <c r="AF41" s="102"/>
      <c r="AG41" s="50">
        <f t="shared" ref="AG41:AG44" si="44">AB41-AE41+AF41</f>
        <v>8.8122807945152358E-5</v>
      </c>
      <c r="AH41" s="370"/>
      <c r="AI41" s="47" t="s">
        <v>9</v>
      </c>
      <c r="AJ41" s="128"/>
      <c r="AK41" s="102"/>
      <c r="AL41" s="50">
        <f t="shared" ref="AL41:AL44" si="45">AG41-AJ41+AK41</f>
        <v>8.8122807945152358E-5</v>
      </c>
      <c r="AM41" s="370"/>
      <c r="AN41" s="47" t="s">
        <v>9</v>
      </c>
      <c r="AO41" s="128"/>
      <c r="AP41" s="102"/>
      <c r="AQ41" s="50">
        <f t="shared" ref="AQ41:AQ44" si="46">AL41-AO41+AP41</f>
        <v>8.8122807945152358E-5</v>
      </c>
      <c r="AR41" s="370"/>
      <c r="AS41" s="47" t="s">
        <v>9</v>
      </c>
      <c r="AT41" s="128"/>
      <c r="AU41" s="102"/>
      <c r="AV41" s="50">
        <f t="shared" ref="AV41:AV44" si="47">AQ41-AT41+AU41</f>
        <v>8.8122807945152358E-5</v>
      </c>
      <c r="AW41" s="370"/>
      <c r="AX41" s="47" t="s">
        <v>9</v>
      </c>
      <c r="AY41" s="128"/>
      <c r="AZ41" s="102"/>
      <c r="BA41" s="50">
        <f t="shared" ref="BA41:BA44" si="48">AV41-AY41+AZ41</f>
        <v>8.8122807945152358E-5</v>
      </c>
      <c r="BB41" s="370"/>
      <c r="BC41" s="47" t="s">
        <v>9</v>
      </c>
      <c r="BD41" s="128"/>
      <c r="BE41" s="102"/>
      <c r="BF41" s="50">
        <f t="shared" ref="BF41:BF44" si="49">BA41-BD41+BE41</f>
        <v>8.8122807945152358E-5</v>
      </c>
      <c r="BG41" s="370"/>
      <c r="BH41" s="47" t="s">
        <v>9</v>
      </c>
      <c r="BI41" s="128"/>
      <c r="BJ41" s="102"/>
      <c r="BK41" s="50">
        <f t="shared" ref="BK41:BK44" si="50">BF41-BI41+BJ41</f>
        <v>8.8122807945152358E-5</v>
      </c>
      <c r="BL41" s="370"/>
      <c r="BM41" s="47" t="s">
        <v>9</v>
      </c>
      <c r="BN41" s="128"/>
      <c r="BO41" s="102"/>
      <c r="BP41" s="50">
        <f t="shared" ref="BP41:BP44" si="51">BK41-BN41+BO41</f>
        <v>8.8122807945152358E-5</v>
      </c>
      <c r="BQ41" s="370"/>
    </row>
    <row r="42" spans="1:69" x14ac:dyDescent="0.15">
      <c r="A42" s="42" t="s">
        <v>57</v>
      </c>
      <c r="B42" s="43">
        <f>_xlfn.IFNA(VLOOKUP($A42,批次辅助!$A$4:$DC$41,MATCH($A$5&amp;B$4,批次辅助!$A$1:$DC$1,0),0),0)</f>
        <v>3.4418905616477019E-6</v>
      </c>
      <c r="C42" s="43">
        <f>_xlfn.IFNA(VLOOKUP($A42,批次辅助!$A$4:$DC$41,MATCH($A$5&amp;C$4,批次辅助!$A$1:$DC$1,0),0),0)</f>
        <v>0</v>
      </c>
      <c r="D42" s="43">
        <f>_xlfn.IFNA(VLOOKUP($A42,批次辅助!$A$4:$DC$41,MATCH($A$5&amp;D$4,批次辅助!$A$1:$DC$1,0),0),0)</f>
        <v>0</v>
      </c>
      <c r="E42" s="279"/>
      <c r="F42" s="45"/>
      <c r="G42" s="46"/>
      <c r="H42" s="277">
        <f t="shared" si="39"/>
        <v>0</v>
      </c>
      <c r="I42" s="370"/>
      <c r="J42" s="47"/>
      <c r="K42" s="128"/>
      <c r="L42" s="102"/>
      <c r="M42" s="50">
        <f t="shared" si="40"/>
        <v>0</v>
      </c>
      <c r="N42" s="370"/>
      <c r="O42" s="47" t="s">
        <v>9</v>
      </c>
      <c r="P42" s="128"/>
      <c r="Q42" s="102"/>
      <c r="R42" s="50">
        <f t="shared" si="41"/>
        <v>0</v>
      </c>
      <c r="S42" s="370"/>
      <c r="T42" s="47" t="s">
        <v>9</v>
      </c>
      <c r="U42" s="128"/>
      <c r="V42" s="102"/>
      <c r="W42" s="50">
        <f t="shared" si="42"/>
        <v>0</v>
      </c>
      <c r="X42" s="370"/>
      <c r="Y42" s="47" t="s">
        <v>9</v>
      </c>
      <c r="Z42" s="128"/>
      <c r="AA42" s="102"/>
      <c r="AB42" s="50">
        <f t="shared" si="43"/>
        <v>0</v>
      </c>
      <c r="AC42" s="370"/>
      <c r="AD42" s="47" t="s">
        <v>9</v>
      </c>
      <c r="AE42" s="128"/>
      <c r="AF42" s="102"/>
      <c r="AG42" s="50">
        <f t="shared" si="44"/>
        <v>0</v>
      </c>
      <c r="AH42" s="370"/>
      <c r="AI42" s="47" t="s">
        <v>9</v>
      </c>
      <c r="AJ42" s="128"/>
      <c r="AK42" s="102"/>
      <c r="AL42" s="50">
        <f t="shared" si="45"/>
        <v>0</v>
      </c>
      <c r="AM42" s="370"/>
      <c r="AN42" s="47" t="s">
        <v>9</v>
      </c>
      <c r="AO42" s="128"/>
      <c r="AP42" s="102"/>
      <c r="AQ42" s="50">
        <f t="shared" si="46"/>
        <v>0</v>
      </c>
      <c r="AR42" s="370"/>
      <c r="AS42" s="47" t="s">
        <v>9</v>
      </c>
      <c r="AT42" s="128"/>
      <c r="AU42" s="102"/>
      <c r="AV42" s="50">
        <f t="shared" si="47"/>
        <v>0</v>
      </c>
      <c r="AW42" s="370"/>
      <c r="AX42" s="47" t="s">
        <v>9</v>
      </c>
      <c r="AY42" s="128"/>
      <c r="AZ42" s="102"/>
      <c r="BA42" s="50">
        <f t="shared" si="48"/>
        <v>0</v>
      </c>
      <c r="BB42" s="370"/>
      <c r="BC42" s="47" t="s">
        <v>9</v>
      </c>
      <c r="BD42" s="128"/>
      <c r="BE42" s="102"/>
      <c r="BF42" s="50">
        <f t="shared" si="49"/>
        <v>0</v>
      </c>
      <c r="BG42" s="370"/>
      <c r="BH42" s="47" t="s">
        <v>9</v>
      </c>
      <c r="BI42" s="128"/>
      <c r="BJ42" s="102"/>
      <c r="BK42" s="50">
        <f t="shared" si="50"/>
        <v>0</v>
      </c>
      <c r="BL42" s="370"/>
      <c r="BM42" s="47" t="s">
        <v>9</v>
      </c>
      <c r="BN42" s="128"/>
      <c r="BO42" s="102"/>
      <c r="BP42" s="50">
        <f t="shared" si="51"/>
        <v>0</v>
      </c>
      <c r="BQ42" s="370"/>
    </row>
    <row r="43" spans="1:69" x14ac:dyDescent="0.15">
      <c r="A43" s="42" t="s">
        <v>58</v>
      </c>
      <c r="B43" s="43">
        <f>_xlfn.IFNA(VLOOKUP($A43,批次辅助!$A$4:$DC$41,MATCH($A$5&amp;B$4,批次辅助!$A$1:$DC$1,0),0),0)</f>
        <v>8.2605373479544843E-4</v>
      </c>
      <c r="C43" s="43">
        <f>_xlfn.IFNA(VLOOKUP($A43,批次辅助!$A$4:$DC$41,MATCH($A$5&amp;C$4,批次辅助!$A$1:$DC$1,0),0),0)</f>
        <v>4.5823860131479231E-4</v>
      </c>
      <c r="D43" s="43">
        <f>_xlfn.IFNA(VLOOKUP($A43,批次辅助!$A$4:$DC$41,MATCH($A$5&amp;D$4,批次辅助!$A$1:$DC$1,0),0),0)</f>
        <v>0</v>
      </c>
      <c r="E43" s="279"/>
      <c r="F43" s="45"/>
      <c r="G43" s="46"/>
      <c r="H43" s="277">
        <f t="shared" si="39"/>
        <v>4.5823860131479231E-4</v>
      </c>
      <c r="I43" s="370"/>
      <c r="J43" s="279"/>
      <c r="K43" s="128"/>
      <c r="L43" s="102"/>
      <c r="M43" s="50">
        <f t="shared" si="40"/>
        <v>4.5823860131479231E-4</v>
      </c>
      <c r="N43" s="370"/>
      <c r="O43" s="279"/>
      <c r="P43" s="128"/>
      <c r="Q43" s="102"/>
      <c r="R43" s="50">
        <f t="shared" si="41"/>
        <v>4.5823860131479231E-4</v>
      </c>
      <c r="S43" s="370"/>
      <c r="T43" s="279"/>
      <c r="U43" s="128"/>
      <c r="V43" s="102"/>
      <c r="W43" s="50">
        <f t="shared" si="42"/>
        <v>4.5823860131479231E-4</v>
      </c>
      <c r="X43" s="370"/>
      <c r="Y43" s="279"/>
      <c r="Z43" s="128"/>
      <c r="AA43" s="102"/>
      <c r="AB43" s="50">
        <f t="shared" si="43"/>
        <v>4.5823860131479231E-4</v>
      </c>
      <c r="AC43" s="370"/>
      <c r="AD43" s="279"/>
      <c r="AE43" s="128"/>
      <c r="AF43" s="102"/>
      <c r="AG43" s="50">
        <f t="shared" si="44"/>
        <v>4.5823860131479231E-4</v>
      </c>
      <c r="AH43" s="370"/>
      <c r="AI43" s="279"/>
      <c r="AJ43" s="128"/>
      <c r="AK43" s="102"/>
      <c r="AL43" s="50">
        <f t="shared" si="45"/>
        <v>4.5823860131479231E-4</v>
      </c>
      <c r="AM43" s="370"/>
      <c r="AN43" s="279"/>
      <c r="AO43" s="128"/>
      <c r="AP43" s="102"/>
      <c r="AQ43" s="50">
        <f t="shared" si="46"/>
        <v>4.5823860131479231E-4</v>
      </c>
      <c r="AR43" s="370"/>
      <c r="AS43" s="279"/>
      <c r="AT43" s="128"/>
      <c r="AU43" s="102"/>
      <c r="AV43" s="50">
        <f t="shared" si="47"/>
        <v>4.5823860131479231E-4</v>
      </c>
      <c r="AW43" s="370"/>
      <c r="AX43" s="279"/>
      <c r="AY43" s="128"/>
      <c r="AZ43" s="102"/>
      <c r="BA43" s="50">
        <f t="shared" si="48"/>
        <v>4.5823860131479231E-4</v>
      </c>
      <c r="BB43" s="370"/>
      <c r="BC43" s="279"/>
      <c r="BD43" s="128"/>
      <c r="BE43" s="102"/>
      <c r="BF43" s="50">
        <f t="shared" si="49"/>
        <v>4.5823860131479231E-4</v>
      </c>
      <c r="BG43" s="370"/>
      <c r="BH43" s="279"/>
      <c r="BI43" s="128"/>
      <c r="BJ43" s="102"/>
      <c r="BK43" s="50">
        <f t="shared" si="50"/>
        <v>4.5823860131479231E-4</v>
      </c>
      <c r="BL43" s="370"/>
      <c r="BM43" s="279"/>
      <c r="BN43" s="128"/>
      <c r="BO43" s="102"/>
      <c r="BP43" s="50">
        <f t="shared" si="51"/>
        <v>4.5823860131479231E-4</v>
      </c>
      <c r="BQ43" s="370"/>
    </row>
    <row r="44" spans="1:69" x14ac:dyDescent="0.15">
      <c r="A44" s="72" t="s">
        <v>39</v>
      </c>
      <c r="B44" s="61">
        <f>_xlfn.IFNA(VLOOKUP($A44,批次辅助!$A$4:$DC$41,MATCH($A$5&amp;B$4,批次辅助!$A$1:$DC$1,0),0),0)</f>
        <v>0</v>
      </c>
      <c r="C44" s="61">
        <f>_xlfn.IFNA(VLOOKUP($A44,批次辅助!$A$4:$DC$41,MATCH($A$5&amp;C$4,批次辅助!$A$1:$DC$1,0),0),0)</f>
        <v>0</v>
      </c>
      <c r="D44" s="61">
        <f>_xlfn.IFNA(VLOOKUP($A44,批次辅助!$A$4:$DC$41,MATCH($A$5&amp;D$4,批次辅助!$A$1:$DC$1,0),0),0)</f>
        <v>0</v>
      </c>
      <c r="E44" s="73"/>
      <c r="F44" s="74"/>
      <c r="G44" s="75"/>
      <c r="H44" s="62">
        <f t="shared" si="39"/>
        <v>0</v>
      </c>
      <c r="I44" s="62"/>
      <c r="J44" s="73"/>
      <c r="K44" s="135"/>
      <c r="L44" s="143"/>
      <c r="M44" s="62">
        <f t="shared" si="40"/>
        <v>0</v>
      </c>
      <c r="N44" s="62"/>
      <c r="O44" s="73"/>
      <c r="P44" s="135"/>
      <c r="Q44" s="143"/>
      <c r="R44" s="62">
        <f t="shared" si="41"/>
        <v>0</v>
      </c>
      <c r="S44" s="62"/>
      <c r="T44" s="73"/>
      <c r="U44" s="135"/>
      <c r="V44" s="143"/>
      <c r="W44" s="62">
        <f t="shared" si="42"/>
        <v>0</v>
      </c>
      <c r="X44" s="62"/>
      <c r="Y44" s="73"/>
      <c r="Z44" s="135"/>
      <c r="AA44" s="143"/>
      <c r="AB44" s="62">
        <f t="shared" si="43"/>
        <v>0</v>
      </c>
      <c r="AC44" s="62"/>
      <c r="AD44" s="73"/>
      <c r="AE44" s="135"/>
      <c r="AF44" s="143"/>
      <c r="AG44" s="62">
        <f t="shared" si="44"/>
        <v>0</v>
      </c>
      <c r="AH44" s="62"/>
      <c r="AI44" s="73"/>
      <c r="AJ44" s="135"/>
      <c r="AK44" s="143"/>
      <c r="AL44" s="62">
        <f t="shared" si="45"/>
        <v>0</v>
      </c>
      <c r="AM44" s="62"/>
      <c r="AN44" s="73"/>
      <c r="AO44" s="135"/>
      <c r="AP44" s="143"/>
      <c r="AQ44" s="62">
        <f t="shared" si="46"/>
        <v>0</v>
      </c>
      <c r="AR44" s="62"/>
      <c r="AS44" s="73"/>
      <c r="AT44" s="135"/>
      <c r="AU44" s="143"/>
      <c r="AV44" s="62">
        <f t="shared" si="47"/>
        <v>0</v>
      </c>
      <c r="AW44" s="62"/>
      <c r="AX44" s="73"/>
      <c r="AY44" s="135"/>
      <c r="AZ44" s="143"/>
      <c r="BA44" s="62">
        <f t="shared" si="48"/>
        <v>0</v>
      </c>
      <c r="BB44" s="62"/>
      <c r="BC44" s="73"/>
      <c r="BD44" s="135"/>
      <c r="BE44" s="143"/>
      <c r="BF44" s="62">
        <f t="shared" si="49"/>
        <v>0</v>
      </c>
      <c r="BG44" s="62"/>
      <c r="BH44" s="73"/>
      <c r="BI44" s="135"/>
      <c r="BJ44" s="143"/>
      <c r="BK44" s="62">
        <f t="shared" si="50"/>
        <v>0</v>
      </c>
      <c r="BL44" s="62"/>
      <c r="BM44" s="73"/>
      <c r="BN44" s="135"/>
      <c r="BO44" s="143"/>
      <c r="BP44" s="62">
        <f t="shared" si="51"/>
        <v>0</v>
      </c>
      <c r="BQ44" s="62"/>
    </row>
    <row r="45" spans="1:69" x14ac:dyDescent="0.15">
      <c r="A45" s="76" t="s">
        <v>28</v>
      </c>
      <c r="B45" s="76"/>
      <c r="C45" s="76"/>
      <c r="D45" s="76"/>
      <c r="E45" s="77"/>
      <c r="F45" s="78"/>
      <c r="G45" s="79"/>
      <c r="H45" s="62"/>
      <c r="I45" s="62"/>
      <c r="J45" s="77"/>
      <c r="K45" s="80"/>
      <c r="L45" s="144"/>
      <c r="M45" s="62"/>
      <c r="N45" s="62"/>
      <c r="O45" s="77"/>
      <c r="P45" s="80"/>
      <c r="Q45" s="144"/>
      <c r="R45" s="62"/>
      <c r="S45" s="62"/>
      <c r="T45" s="77"/>
      <c r="U45" s="80"/>
      <c r="V45" s="144"/>
      <c r="W45" s="62"/>
      <c r="X45" s="62"/>
      <c r="Y45" s="77"/>
      <c r="Z45" s="80"/>
      <c r="AA45" s="144"/>
      <c r="AB45" s="62"/>
      <c r="AC45" s="62"/>
      <c r="AD45" s="77"/>
      <c r="AE45" s="80"/>
      <c r="AF45" s="144"/>
      <c r="AG45" s="62"/>
      <c r="AH45" s="62"/>
      <c r="AI45" s="77"/>
      <c r="AJ45" s="80"/>
      <c r="AK45" s="144"/>
      <c r="AL45" s="62"/>
      <c r="AM45" s="62"/>
      <c r="AN45" s="77"/>
      <c r="AO45" s="80"/>
      <c r="AP45" s="144"/>
      <c r="AQ45" s="62"/>
      <c r="AR45" s="62"/>
      <c r="AS45" s="77"/>
      <c r="AT45" s="80"/>
      <c r="AU45" s="144"/>
      <c r="AV45" s="62"/>
      <c r="AW45" s="62"/>
      <c r="AX45" s="77"/>
      <c r="AY45" s="80"/>
      <c r="AZ45" s="144"/>
      <c r="BA45" s="62"/>
      <c r="BB45" s="62"/>
      <c r="BC45" s="77"/>
      <c r="BD45" s="80"/>
      <c r="BE45" s="144"/>
      <c r="BF45" s="62"/>
      <c r="BG45" s="62"/>
      <c r="BH45" s="77"/>
      <c r="BI45" s="80"/>
      <c r="BJ45" s="144"/>
      <c r="BK45" s="62"/>
      <c r="BL45" s="62"/>
      <c r="BM45" s="77"/>
      <c r="BN45" s="80"/>
      <c r="BO45" s="144"/>
      <c r="BP45" s="62"/>
      <c r="BQ45" s="62"/>
    </row>
    <row r="46" spans="1:69" x14ac:dyDescent="0.15">
      <c r="A46" s="81" t="s">
        <v>476</v>
      </c>
      <c r="B46" s="81"/>
      <c r="C46" s="81"/>
      <c r="D46" s="81"/>
      <c r="E46" s="81"/>
      <c r="F46" s="82">
        <f>SUM(F13:F45)</f>
        <v>0</v>
      </c>
      <c r="G46" s="83">
        <f>SUM(G13:G45)</f>
        <v>0</v>
      </c>
      <c r="H46" s="81"/>
      <c r="I46" s="81"/>
      <c r="J46" s="81"/>
      <c r="K46" s="84">
        <f>SUM(K13:K45)</f>
        <v>0</v>
      </c>
      <c r="L46" s="145">
        <f>SUM(L13:L45)</f>
        <v>0</v>
      </c>
      <c r="M46" s="81"/>
      <c r="N46" s="81"/>
      <c r="O46" s="81"/>
      <c r="P46" s="84">
        <f>SUM(P13:P45)</f>
        <v>0</v>
      </c>
      <c r="Q46" s="145">
        <f>SUM(Q13:Q45)</f>
        <v>0</v>
      </c>
      <c r="R46" s="81"/>
      <c r="S46" s="81"/>
      <c r="T46" s="81"/>
      <c r="U46" s="84">
        <f>SUM(U13:U45)</f>
        <v>0</v>
      </c>
      <c r="V46" s="145">
        <f>SUM(V13:V45)</f>
        <v>0</v>
      </c>
      <c r="W46" s="81"/>
      <c r="X46" s="81"/>
      <c r="Y46" s="81"/>
      <c r="Z46" s="84">
        <f>SUM(Z13:Z45)</f>
        <v>0</v>
      </c>
      <c r="AA46" s="145">
        <f>SUM(AA13:AA45)</f>
        <v>0</v>
      </c>
      <c r="AB46" s="81"/>
      <c r="AC46" s="81"/>
      <c r="AD46" s="81"/>
      <c r="AE46" s="84">
        <f>SUM(AE13:AE45)</f>
        <v>0</v>
      </c>
      <c r="AF46" s="145">
        <f>SUM(AF13:AF45)</f>
        <v>0</v>
      </c>
      <c r="AG46" s="81"/>
      <c r="AH46" s="81"/>
      <c r="AI46" s="81"/>
      <c r="AJ46" s="84">
        <f>SUM(AJ13:AJ45)</f>
        <v>0</v>
      </c>
      <c r="AK46" s="145">
        <f>SUM(AK13:AK45)</f>
        <v>0</v>
      </c>
      <c r="AL46" s="81"/>
      <c r="AM46" s="81"/>
      <c r="AN46" s="81"/>
      <c r="AO46" s="84">
        <f>SUM(AO13:AO45)</f>
        <v>0</v>
      </c>
      <c r="AP46" s="145">
        <f>SUM(AP13:AP45)</f>
        <v>0</v>
      </c>
      <c r="AQ46" s="81"/>
      <c r="AR46" s="81"/>
      <c r="AS46" s="81"/>
      <c r="AT46" s="84">
        <f>SUM(AT13:AT45)</f>
        <v>0</v>
      </c>
      <c r="AU46" s="145">
        <f>SUM(AU13:AU45)</f>
        <v>0</v>
      </c>
      <c r="AV46" s="81"/>
      <c r="AW46" s="81"/>
      <c r="AX46" s="81"/>
      <c r="AY46" s="84">
        <f>SUM(AY13:AY45)</f>
        <v>0</v>
      </c>
      <c r="AZ46" s="145">
        <f>SUM(AZ13:AZ45)</f>
        <v>0</v>
      </c>
      <c r="BA46" s="81"/>
      <c r="BB46" s="81"/>
      <c r="BC46" s="81"/>
      <c r="BD46" s="84">
        <f>SUM(BD13:BD45)</f>
        <v>0</v>
      </c>
      <c r="BE46" s="145">
        <f>SUM(BE13:BE45)</f>
        <v>0</v>
      </c>
      <c r="BF46" s="81"/>
      <c r="BG46" s="81"/>
      <c r="BH46" s="81"/>
      <c r="BI46" s="84">
        <f>SUM(BI13:BI45)</f>
        <v>0</v>
      </c>
      <c r="BJ46" s="145">
        <f>SUM(BJ13:BJ45)</f>
        <v>0</v>
      </c>
      <c r="BK46" s="81"/>
      <c r="BL46" s="81"/>
      <c r="BM46" s="81"/>
      <c r="BN46" s="84">
        <f>SUM(BN13:BN45)</f>
        <v>0</v>
      </c>
      <c r="BO46" s="145">
        <f>SUM(BO13:BO45)</f>
        <v>0</v>
      </c>
      <c r="BP46" s="81"/>
      <c r="BQ46" s="81"/>
    </row>
    <row r="48" spans="1:69" x14ac:dyDescent="0.15">
      <c r="A48" s="572" t="s">
        <v>482</v>
      </c>
      <c r="B48" s="572"/>
      <c r="C48" s="572"/>
      <c r="D48" s="572"/>
      <c r="E48" s="572"/>
      <c r="F48" s="572"/>
      <c r="G48" s="572"/>
      <c r="H48" s="572"/>
      <c r="I48" s="572"/>
      <c r="J48" s="572"/>
      <c r="K48" s="572"/>
    </row>
    <row r="49" spans="1:32" ht="49.5" x14ac:dyDescent="0.15">
      <c r="A49" s="573" t="s">
        <v>591</v>
      </c>
      <c r="B49" s="574"/>
      <c r="C49" s="574"/>
      <c r="D49" s="574"/>
      <c r="E49" s="574"/>
      <c r="F49" s="574"/>
      <c r="G49" s="574"/>
      <c r="H49" s="574"/>
      <c r="I49" s="574"/>
      <c r="J49" s="574"/>
      <c r="K49" s="574"/>
      <c r="L49" s="574"/>
      <c r="M49" s="574"/>
      <c r="N49" s="574"/>
      <c r="O49" s="575"/>
      <c r="P49" s="576" t="s">
        <v>589</v>
      </c>
      <c r="Q49" s="577"/>
      <c r="R49" s="577"/>
      <c r="S49" s="577"/>
      <c r="T49" s="577"/>
      <c r="U49" s="577"/>
      <c r="W49" s="578" t="s">
        <v>595</v>
      </c>
      <c r="X49" s="579"/>
      <c r="Y49" s="369" t="s">
        <v>596</v>
      </c>
      <c r="Z49" s="192" t="s">
        <v>596</v>
      </c>
      <c r="AC49" s="193"/>
      <c r="AD49" s="193"/>
    </row>
    <row r="50" spans="1:32" x14ac:dyDescent="0.15">
      <c r="A50" s="189" t="s">
        <v>469</v>
      </c>
      <c r="B50" s="190" t="str">
        <f>E3</f>
        <v>M02</v>
      </c>
      <c r="C50" s="190" t="str">
        <f>J3</f>
        <v>M04</v>
      </c>
      <c r="D50" s="189" t="str">
        <f>O3</f>
        <v/>
      </c>
      <c r="E50" s="189" t="str">
        <f>T3</f>
        <v/>
      </c>
      <c r="F50" s="189" t="str">
        <f>Y3</f>
        <v/>
      </c>
      <c r="G50" s="198" t="str">
        <f>AD3</f>
        <v/>
      </c>
      <c r="H50" s="198" t="str">
        <f>AI3</f>
        <v/>
      </c>
      <c r="I50" s="198" t="str">
        <f>AN3</f>
        <v/>
      </c>
      <c r="J50" s="198" t="str">
        <f>AS3</f>
        <v/>
      </c>
      <c r="K50" s="198" t="str">
        <f>AX3</f>
        <v/>
      </c>
      <c r="L50" s="198" t="str">
        <f>BC3</f>
        <v/>
      </c>
      <c r="M50" s="198" t="str">
        <f>BH3</f>
        <v/>
      </c>
      <c r="N50" s="198" t="str">
        <f>BM3</f>
        <v/>
      </c>
      <c r="O50" s="363" t="str">
        <f>P50</f>
        <v>M03</v>
      </c>
      <c r="P50" s="209" t="s">
        <v>1411</v>
      </c>
      <c r="Q50" s="209" t="s">
        <v>880</v>
      </c>
      <c r="R50" s="209" t="s">
        <v>910</v>
      </c>
      <c r="S50" s="209" t="s">
        <v>912</v>
      </c>
      <c r="T50" s="209" t="s">
        <v>1414</v>
      </c>
      <c r="U50" s="209"/>
      <c r="V50" s="87"/>
      <c r="W50" s="191" t="s">
        <v>450</v>
      </c>
      <c r="X50" s="356"/>
      <c r="Y50" s="356"/>
      <c r="Z50" s="356"/>
      <c r="AC50" s="194"/>
      <c r="AD50" s="194"/>
    </row>
    <row r="51" spans="1:32" x14ac:dyDescent="0.15">
      <c r="A51" s="31" t="s">
        <v>40</v>
      </c>
      <c r="B51" s="85" t="str">
        <f>E4</f>
        <v>02/10蒸镀批次</v>
      </c>
      <c r="C51" s="85" t="str">
        <f>J4</f>
        <v>04/04蒸镀批次</v>
      </c>
      <c r="D51" s="356" t="str">
        <f>O4</f>
        <v/>
      </c>
      <c r="E51" s="356" t="str">
        <f>T4</f>
        <v/>
      </c>
      <c r="F51" s="356" t="str">
        <f>Y4</f>
        <v/>
      </c>
      <c r="G51" s="392" t="str">
        <f>AD4</f>
        <v/>
      </c>
      <c r="H51" s="198" t="str">
        <f t="shared" ref="H51" si="52">AI4</f>
        <v/>
      </c>
      <c r="I51" s="198" t="str">
        <f>AN4</f>
        <v/>
      </c>
      <c r="J51" s="198" t="str">
        <f>AS4</f>
        <v/>
      </c>
      <c r="K51" s="198" t="str">
        <f>AX4</f>
        <v/>
      </c>
      <c r="L51" s="235" t="str">
        <f>BC4</f>
        <v/>
      </c>
      <c r="M51" s="235" t="str">
        <f t="shared" ref="M51" si="53">BH4</f>
        <v/>
      </c>
      <c r="N51" s="235" t="str">
        <f t="shared" ref="N51" si="54">BM4</f>
        <v/>
      </c>
      <c r="O51" s="368" t="str">
        <f>X51</f>
        <v>2/10批</v>
      </c>
      <c r="P51" s="210"/>
      <c r="Q51" s="85"/>
      <c r="R51" s="85"/>
      <c r="S51" s="85"/>
      <c r="T51" s="85"/>
      <c r="U51" s="85"/>
      <c r="W51" s="356" t="s">
        <v>451</v>
      </c>
      <c r="X51" s="196" t="s">
        <v>1495</v>
      </c>
      <c r="Y51" s="356" t="str">
        <f>X51</f>
        <v>2/10批</v>
      </c>
      <c r="Z51" s="356" t="str">
        <f>X51</f>
        <v>2/10批</v>
      </c>
      <c r="AC51" s="194"/>
      <c r="AD51" s="194"/>
    </row>
    <row r="52" spans="1:32" x14ac:dyDescent="0.15">
      <c r="A52" s="356" t="s">
        <v>470</v>
      </c>
      <c r="B52" s="356">
        <f>E6</f>
        <v>600</v>
      </c>
      <c r="C52" s="356">
        <f>J6</f>
        <v>1170</v>
      </c>
      <c r="D52" s="356">
        <f>O6</f>
        <v>0</v>
      </c>
      <c r="E52" s="356">
        <f>T6</f>
        <v>0</v>
      </c>
      <c r="F52" s="356">
        <f>Y6</f>
        <v>0</v>
      </c>
      <c r="G52" s="392">
        <f>AD6</f>
        <v>0</v>
      </c>
      <c r="H52" s="198">
        <f>AI6</f>
        <v>0</v>
      </c>
      <c r="I52" s="392">
        <f>AN6</f>
        <v>0</v>
      </c>
      <c r="J52" s="392">
        <f>AS6</f>
        <v>0</v>
      </c>
      <c r="K52" s="392">
        <f t="shared" ref="K52:L54" si="55">AX6</f>
        <v>0</v>
      </c>
      <c r="L52" s="392">
        <f t="shared" si="55"/>
        <v>0</v>
      </c>
      <c r="M52" s="451">
        <f>BH6</f>
        <v>0</v>
      </c>
      <c r="N52" s="451">
        <f>BM6</f>
        <v>0</v>
      </c>
      <c r="O52" s="364">
        <f>_xlfn.IFNA(VLOOKUP(A52,$W$52:$Y$86,2,0),"0%")/A2</f>
        <v>149.36842105263159</v>
      </c>
      <c r="P52" s="209">
        <f t="shared" ref="P52:T53" si="56">SUMIF($B$50:$O$50,P$50,$B52:$O52)</f>
        <v>149.36842105263159</v>
      </c>
      <c r="Q52" s="86">
        <f t="shared" si="56"/>
        <v>1170</v>
      </c>
      <c r="R52" s="86">
        <f t="shared" si="56"/>
        <v>0</v>
      </c>
      <c r="S52" s="86">
        <f t="shared" si="56"/>
        <v>0</v>
      </c>
      <c r="T52" s="86">
        <f t="shared" si="56"/>
        <v>0</v>
      </c>
      <c r="U52" s="86"/>
      <c r="W52" s="356" t="s">
        <v>470</v>
      </c>
      <c r="X52" s="356">
        <f>Z52-Y52</f>
        <v>14190</v>
      </c>
      <c r="Y52" s="356">
        <v>42810</v>
      </c>
      <c r="Z52" s="356">
        <v>57000</v>
      </c>
      <c r="AC52" s="194"/>
      <c r="AD52" s="194"/>
    </row>
    <row r="53" spans="1:32" x14ac:dyDescent="0.15">
      <c r="A53" s="356" t="s">
        <v>472</v>
      </c>
      <c r="B53" s="356">
        <f>E7</f>
        <v>600</v>
      </c>
      <c r="C53" s="356">
        <f>J7</f>
        <v>1170</v>
      </c>
      <c r="D53" s="356">
        <f>O7</f>
        <v>0</v>
      </c>
      <c r="E53" s="356">
        <f>T7</f>
        <v>0</v>
      </c>
      <c r="F53" s="356">
        <f>Y7</f>
        <v>0</v>
      </c>
      <c r="G53" s="392">
        <f>AD7</f>
        <v>0</v>
      </c>
      <c r="H53" s="198">
        <f t="shared" ref="H53:H54" si="57">AI7</f>
        <v>0</v>
      </c>
      <c r="I53" s="392">
        <f>AN7</f>
        <v>0</v>
      </c>
      <c r="J53" s="392">
        <f>AS7</f>
        <v>0</v>
      </c>
      <c r="K53" s="392">
        <f t="shared" si="55"/>
        <v>0</v>
      </c>
      <c r="L53" s="392">
        <f t="shared" si="55"/>
        <v>0</v>
      </c>
      <c r="M53" s="451">
        <f t="shared" ref="M53:M54" si="58">BH7</f>
        <v>0</v>
      </c>
      <c r="N53" s="451">
        <f t="shared" ref="N53:N54" si="59">BM7</f>
        <v>0</v>
      </c>
      <c r="O53" s="364">
        <f>O52</f>
        <v>149.36842105263159</v>
      </c>
      <c r="P53" s="209">
        <f t="shared" si="56"/>
        <v>149.36842105263159</v>
      </c>
      <c r="Q53" s="86">
        <f t="shared" si="56"/>
        <v>1170</v>
      </c>
      <c r="R53" s="86">
        <f t="shared" si="56"/>
        <v>0</v>
      </c>
      <c r="S53" s="86">
        <f t="shared" si="56"/>
        <v>0</v>
      </c>
      <c r="T53" s="86">
        <f t="shared" si="56"/>
        <v>0</v>
      </c>
      <c r="U53" s="86"/>
      <c r="W53" s="356" t="s">
        <v>472</v>
      </c>
      <c r="X53" s="356">
        <f>X52</f>
        <v>14190</v>
      </c>
      <c r="Y53" s="356"/>
      <c r="Z53" s="356"/>
      <c r="AC53" s="194"/>
    </row>
    <row r="54" spans="1:32" x14ac:dyDescent="0.15">
      <c r="A54" s="356" t="s">
        <v>454</v>
      </c>
      <c r="B54" s="9">
        <f>E8</f>
        <v>1</v>
      </c>
      <c r="C54" s="9">
        <f>J8</f>
        <v>1</v>
      </c>
      <c r="D54" s="9">
        <f>O8</f>
        <v>0</v>
      </c>
      <c r="E54" s="9">
        <f>T8</f>
        <v>0</v>
      </c>
      <c r="F54" s="9">
        <f>Y8</f>
        <v>0</v>
      </c>
      <c r="G54" s="200">
        <f>AD8</f>
        <v>0</v>
      </c>
      <c r="H54" s="234">
        <f t="shared" si="57"/>
        <v>0</v>
      </c>
      <c r="I54" s="200">
        <f>AN8</f>
        <v>0</v>
      </c>
      <c r="J54" s="200">
        <f>AS8</f>
        <v>0</v>
      </c>
      <c r="K54" s="200">
        <f t="shared" si="55"/>
        <v>0</v>
      </c>
      <c r="L54" s="200">
        <f t="shared" si="55"/>
        <v>0</v>
      </c>
      <c r="M54" s="200">
        <f t="shared" si="58"/>
        <v>0</v>
      </c>
      <c r="N54" s="200">
        <f t="shared" si="59"/>
        <v>0</v>
      </c>
      <c r="O54" s="364" t="str">
        <f>_xlfn.IFNA(VLOOKUP(A54,$W$52:$Y$86,2,0),"0%")</f>
        <v>0%</v>
      </c>
      <c r="P54" s="211">
        <f>IFERROR(P53/P52,0)</f>
        <v>1</v>
      </c>
      <c r="Q54" s="88">
        <f>IFERROR(Q53/Q52,0)</f>
        <v>1</v>
      </c>
      <c r="R54" s="88">
        <f t="shared" ref="R54:T54" si="60">IFERROR(R53/R52,0)</f>
        <v>0</v>
      </c>
      <c r="S54" s="88">
        <f t="shared" si="60"/>
        <v>0</v>
      </c>
      <c r="T54" s="88">
        <f t="shared" si="60"/>
        <v>0</v>
      </c>
      <c r="U54" s="88"/>
      <c r="W54" s="356" t="s">
        <v>59</v>
      </c>
      <c r="X54" s="9">
        <f>IF(Y54=0%,0%,(Z54*Z52-Y52*Y54)/X52)</f>
        <v>0.93052841379281148</v>
      </c>
      <c r="Y54" s="9">
        <v>0.96701705209063304</v>
      </c>
      <c r="Z54" s="9">
        <f>B55</f>
        <v>0.95793330160912271</v>
      </c>
      <c r="AC54" s="359"/>
    </row>
    <row r="55" spans="1:32" ht="21" x14ac:dyDescent="0.15">
      <c r="A55" s="393" t="s">
        <v>59</v>
      </c>
      <c r="B55" s="215">
        <f t="shared" ref="B55:B91" si="61">H9</f>
        <v>0.95793330160912271</v>
      </c>
      <c r="C55" s="215">
        <f t="shared" ref="C55:C91" si="62">M9</f>
        <v>0.95793330160912271</v>
      </c>
      <c r="D55" s="215">
        <f t="shared" ref="D55:D91" si="63">R9</f>
        <v>0.95793330160912271</v>
      </c>
      <c r="E55" s="215">
        <f t="shared" ref="E55:E91" si="64">W9</f>
        <v>0.95793330160912271</v>
      </c>
      <c r="F55" s="215">
        <f t="shared" ref="F55:F91" si="65">AB9</f>
        <v>0.95793330160912271</v>
      </c>
      <c r="G55" s="216">
        <f t="shared" ref="G55:G91" si="66">AG9</f>
        <v>0.95793330160912271</v>
      </c>
      <c r="H55" s="216">
        <f>AL9</f>
        <v>0.95793330160912271</v>
      </c>
      <c r="I55" s="216">
        <f t="shared" ref="I55:I93" si="67">AQ9</f>
        <v>0.95793330160912271</v>
      </c>
      <c r="J55" s="216">
        <f t="shared" ref="J55:J93" si="68">AV9</f>
        <v>0.95793330160912271</v>
      </c>
      <c r="K55" s="216">
        <f t="shared" ref="K55:K93" si="69">BA9</f>
        <v>0.95793330160912271</v>
      </c>
      <c r="L55" s="216">
        <f t="shared" ref="L55:L93" si="70">BF9</f>
        <v>0.95793330160912271</v>
      </c>
      <c r="M55" s="216">
        <f>BK9</f>
        <v>0.95793330160912271</v>
      </c>
      <c r="N55" s="216">
        <f>BP9</f>
        <v>0.95793330160912271</v>
      </c>
      <c r="O55" s="365">
        <f>_xlfn.IFNA(VLOOKUP(A55,$W$52:$Y$86,2,0),"0%")</f>
        <v>0.93052841379281148</v>
      </c>
      <c r="P55" s="212">
        <f t="shared" ref="P55:T74" si="71">IF(P$53=0,0%,SUMPRODUCT(($B$50:$O$50=P$50)*$B$53:$O$53*$B55:$O55)/P$53)</f>
        <v>0.93052841379281148</v>
      </c>
      <c r="Q55" s="96">
        <f t="shared" si="71"/>
        <v>0.9579333016091226</v>
      </c>
      <c r="R55" s="96">
        <f t="shared" si="71"/>
        <v>0</v>
      </c>
      <c r="S55" s="96">
        <f t="shared" si="71"/>
        <v>0</v>
      </c>
      <c r="T55" s="96">
        <f>IF(T$53=0,0%,SUMPRODUCT(($B$50:$O$50=T$50)*$B$53:$O$53*$B55:$O55)/T$53)</f>
        <v>0</v>
      </c>
      <c r="U55" s="96"/>
      <c r="W55" s="89"/>
      <c r="X55" s="89"/>
      <c r="AA55" s="154"/>
    </row>
    <row r="56" spans="1:32" ht="21" x14ac:dyDescent="0.15">
      <c r="A56" s="356" t="s">
        <v>33</v>
      </c>
      <c r="B56" s="8">
        <f t="shared" si="61"/>
        <v>0.95793330160912271</v>
      </c>
      <c r="C56" s="8">
        <f t="shared" si="62"/>
        <v>0.95793330160912271</v>
      </c>
      <c r="D56" s="8">
        <f t="shared" si="63"/>
        <v>0.95793330160912271</v>
      </c>
      <c r="E56" s="8">
        <f t="shared" si="64"/>
        <v>0.95793330160912271</v>
      </c>
      <c r="F56" s="8">
        <f t="shared" si="65"/>
        <v>0.95793330160912271</v>
      </c>
      <c r="G56" s="201">
        <f t="shared" si="66"/>
        <v>0.95793330160912271</v>
      </c>
      <c r="H56" s="201">
        <f t="shared" ref="H56:H93" si="72">AL10</f>
        <v>0.95793330160912271</v>
      </c>
      <c r="I56" s="201">
        <f t="shared" si="67"/>
        <v>0.95793330160912271</v>
      </c>
      <c r="J56" s="201">
        <f t="shared" si="68"/>
        <v>0.95793330160912271</v>
      </c>
      <c r="K56" s="201">
        <f t="shared" si="69"/>
        <v>0.95793330160912271</v>
      </c>
      <c r="L56" s="201">
        <f t="shared" si="70"/>
        <v>0.95793330160912271</v>
      </c>
      <c r="M56" s="201">
        <f>BK10</f>
        <v>0.95793330160912271</v>
      </c>
      <c r="N56" s="201">
        <f>BP10</f>
        <v>0.95793330160912271</v>
      </c>
      <c r="O56" s="365">
        <f>O55</f>
        <v>0.93052841379281148</v>
      </c>
      <c r="P56" s="212">
        <f t="shared" si="71"/>
        <v>0.93052841379281148</v>
      </c>
      <c r="Q56" s="96">
        <f t="shared" si="71"/>
        <v>0.9579333016091226</v>
      </c>
      <c r="R56" s="96">
        <f t="shared" si="71"/>
        <v>0</v>
      </c>
      <c r="S56" s="96">
        <f t="shared" si="71"/>
        <v>0</v>
      </c>
      <c r="T56" s="96">
        <f t="shared" si="71"/>
        <v>0</v>
      </c>
      <c r="U56" s="96"/>
      <c r="Y56" s="230"/>
      <c r="AA56" s="154"/>
    </row>
    <row r="57" spans="1:32" x14ac:dyDescent="0.15">
      <c r="A57" s="39" t="s">
        <v>32</v>
      </c>
      <c r="B57" s="90">
        <f t="shared" si="61"/>
        <v>0.96454322423729721</v>
      </c>
      <c r="C57" s="90">
        <f t="shared" si="62"/>
        <v>0.96454322423729721</v>
      </c>
      <c r="D57" s="90">
        <f t="shared" si="63"/>
        <v>0.96454322423729721</v>
      </c>
      <c r="E57" s="90">
        <f t="shared" si="64"/>
        <v>0.96454322423729721</v>
      </c>
      <c r="F57" s="90">
        <f t="shared" si="65"/>
        <v>0.96454322423729721</v>
      </c>
      <c r="G57" s="202">
        <f t="shared" si="66"/>
        <v>0.96454322423729721</v>
      </c>
      <c r="H57" s="202">
        <f t="shared" si="72"/>
        <v>0.96454322423729721</v>
      </c>
      <c r="I57" s="202">
        <f t="shared" si="67"/>
        <v>0.96454322423729721</v>
      </c>
      <c r="J57" s="202">
        <f t="shared" si="68"/>
        <v>0.96454322423729721</v>
      </c>
      <c r="K57" s="202">
        <f t="shared" si="69"/>
        <v>0.96454322423729721</v>
      </c>
      <c r="L57" s="202">
        <f t="shared" si="70"/>
        <v>0.96454322423729721</v>
      </c>
      <c r="M57" s="202">
        <f t="shared" ref="M57:M93" si="73">BK11</f>
        <v>0.96454322423729721</v>
      </c>
      <c r="N57" s="202">
        <f t="shared" ref="N57:N93" si="74">BP11</f>
        <v>0.96454322423729721</v>
      </c>
      <c r="O57" s="366">
        <f>O58*99.9%</f>
        <v>0.95077468509696517</v>
      </c>
      <c r="P57" s="223">
        <f t="shared" si="71"/>
        <v>0.95077468509696517</v>
      </c>
      <c r="Q57" s="224">
        <f t="shared" si="71"/>
        <v>0.9645432242372971</v>
      </c>
      <c r="R57" s="224">
        <f t="shared" si="71"/>
        <v>0</v>
      </c>
      <c r="S57" s="224">
        <f t="shared" si="71"/>
        <v>0</v>
      </c>
      <c r="T57" s="224">
        <f t="shared" si="71"/>
        <v>0</v>
      </c>
      <c r="U57" s="224"/>
      <c r="W57" s="97" t="s">
        <v>60</v>
      </c>
      <c r="X57" s="9">
        <f>IF(IF(Y57=0%,0%,(Z57*$Z$52-$Y$52*Y57)/$X$52)&gt;100%,"100%",IF(Y57=0%,0%,(Z57*$Z$52-$Y$52*Y57)/$X$52))</f>
        <v>0.95172641150847348</v>
      </c>
      <c r="Y57" s="154">
        <v>0.97007708479327259</v>
      </c>
      <c r="Z57" s="178">
        <f>B58</f>
        <v>0.9655087329702674</v>
      </c>
      <c r="AA57" s="154"/>
      <c r="AF57" s="154"/>
    </row>
    <row r="58" spans="1:32" x14ac:dyDescent="0.35">
      <c r="A58" s="40" t="s">
        <v>60</v>
      </c>
      <c r="B58" s="91">
        <f t="shared" si="61"/>
        <v>0.9655087329702674</v>
      </c>
      <c r="C58" s="91">
        <f t="shared" si="62"/>
        <v>0.9655087329702674</v>
      </c>
      <c r="D58" s="91">
        <f t="shared" si="63"/>
        <v>0.9655087329702674</v>
      </c>
      <c r="E58" s="91">
        <f t="shared" si="64"/>
        <v>0.9655087329702674</v>
      </c>
      <c r="F58" s="91">
        <f t="shared" si="65"/>
        <v>0.9655087329702674</v>
      </c>
      <c r="G58" s="203">
        <f t="shared" si="66"/>
        <v>0.9655087329702674</v>
      </c>
      <c r="H58" s="203">
        <f t="shared" si="72"/>
        <v>0.9655087329702674</v>
      </c>
      <c r="I58" s="203">
        <f t="shared" si="67"/>
        <v>0.9655087329702674</v>
      </c>
      <c r="J58" s="203">
        <f t="shared" si="68"/>
        <v>0.9655087329702674</v>
      </c>
      <c r="K58" s="203">
        <f t="shared" si="69"/>
        <v>0.9655087329702674</v>
      </c>
      <c r="L58" s="203">
        <f t="shared" si="70"/>
        <v>0.9655087329702674</v>
      </c>
      <c r="M58" s="203">
        <f t="shared" si="73"/>
        <v>0.9655087329702674</v>
      </c>
      <c r="N58" s="203">
        <f t="shared" si="74"/>
        <v>0.9655087329702674</v>
      </c>
      <c r="O58" s="364">
        <f t="shared" ref="O58:O93" si="75">_xlfn.IFNA(VLOOKUP(A58,$W$52:$Y$86,2,0),"0%")</f>
        <v>0.95172641150847348</v>
      </c>
      <c r="P58" s="223">
        <f t="shared" si="71"/>
        <v>0.95172641150847359</v>
      </c>
      <c r="Q58" s="224">
        <f t="shared" si="71"/>
        <v>0.9655087329702674</v>
      </c>
      <c r="R58" s="224">
        <f t="shared" si="71"/>
        <v>0</v>
      </c>
      <c r="S58" s="224">
        <f t="shared" si="71"/>
        <v>0</v>
      </c>
      <c r="T58" s="224">
        <f t="shared" si="71"/>
        <v>0</v>
      </c>
      <c r="U58" s="224"/>
      <c r="W58" s="97" t="s">
        <v>61</v>
      </c>
      <c r="X58" s="9">
        <f t="shared" ref="X58:X60" si="76">IF(IF(Y58=0%,0%,(Z58*$Z$52-$Y$52*Y58)/$X$52)&gt;100%,"100%",IF(Y58=0%,0%,(Z58*$Z$52-$Y$52*Y58)/$X$52))</f>
        <v>0.99978047919208102</v>
      </c>
      <c r="Y58" s="154">
        <v>0.99948610137818272</v>
      </c>
      <c r="Z58" s="178">
        <f>B76</f>
        <v>0.99955938596027427</v>
      </c>
      <c r="AA58" s="154"/>
      <c r="AD58" s="178"/>
      <c r="AE58" s="181"/>
    </row>
    <row r="59" spans="1:32" x14ac:dyDescent="0.15">
      <c r="A59" s="42" t="s">
        <v>42</v>
      </c>
      <c r="B59" s="53">
        <f t="shared" si="61"/>
        <v>8.4069158779675364E-3</v>
      </c>
      <c r="C59" s="53">
        <f t="shared" si="62"/>
        <v>8.4069158779675364E-3</v>
      </c>
      <c r="D59" s="53">
        <f t="shared" si="63"/>
        <v>8.4069158779675364E-3</v>
      </c>
      <c r="E59" s="53">
        <f t="shared" si="64"/>
        <v>8.4069158779675364E-3</v>
      </c>
      <c r="F59" s="53">
        <f t="shared" si="65"/>
        <v>8.4069158779675364E-3</v>
      </c>
      <c r="G59" s="204">
        <f t="shared" si="66"/>
        <v>8.4069158779675364E-3</v>
      </c>
      <c r="H59" s="204">
        <f t="shared" si="72"/>
        <v>8.4069158779675364E-3</v>
      </c>
      <c r="I59" s="204">
        <f t="shared" si="67"/>
        <v>8.4069158779675364E-3</v>
      </c>
      <c r="J59" s="204">
        <f t="shared" si="68"/>
        <v>8.4069158779675364E-3</v>
      </c>
      <c r="K59" s="204">
        <f t="shared" si="69"/>
        <v>8.4069158779675364E-3</v>
      </c>
      <c r="L59" s="204">
        <f t="shared" si="70"/>
        <v>8.4069158779675364E-3</v>
      </c>
      <c r="M59" s="204">
        <f t="shared" si="73"/>
        <v>8.4069158779675364E-3</v>
      </c>
      <c r="N59" s="204">
        <f t="shared" si="74"/>
        <v>8.4069158779675364E-3</v>
      </c>
      <c r="O59" s="366">
        <f t="shared" si="75"/>
        <v>3.4668220608984886E-3</v>
      </c>
      <c r="P59" s="213">
        <f t="shared" si="71"/>
        <v>3.4668220608984886E-3</v>
      </c>
      <c r="Q59" s="92">
        <f t="shared" si="71"/>
        <v>8.4069158779675364E-3</v>
      </c>
      <c r="R59" s="92">
        <f t="shared" si="71"/>
        <v>0</v>
      </c>
      <c r="S59" s="92">
        <f t="shared" si="71"/>
        <v>0</v>
      </c>
      <c r="T59" s="92">
        <f t="shared" si="71"/>
        <v>0</v>
      </c>
      <c r="U59" s="92"/>
      <c r="W59" s="97" t="s">
        <v>62</v>
      </c>
      <c r="X59" s="9">
        <f t="shared" si="76"/>
        <v>0.98942217036452706</v>
      </c>
      <c r="Y59" s="154">
        <v>0.99789768745620178</v>
      </c>
      <c r="Z59" s="178">
        <f>B67</f>
        <v>0.99578772978022168</v>
      </c>
      <c r="AA59" s="154"/>
    </row>
    <row r="60" spans="1:32" x14ac:dyDescent="0.15">
      <c r="A60" s="42" t="s">
        <v>43</v>
      </c>
      <c r="B60" s="53">
        <f t="shared" si="61"/>
        <v>1.1878954511006538E-2</v>
      </c>
      <c r="C60" s="53">
        <f t="shared" si="62"/>
        <v>1.1878954511006538E-2</v>
      </c>
      <c r="D60" s="53">
        <f t="shared" si="63"/>
        <v>1.1878954511006538E-2</v>
      </c>
      <c r="E60" s="53">
        <f t="shared" si="64"/>
        <v>1.1878954511006538E-2</v>
      </c>
      <c r="F60" s="53">
        <f t="shared" si="65"/>
        <v>1.1878954511006538E-2</v>
      </c>
      <c r="G60" s="204">
        <f t="shared" si="66"/>
        <v>1.1878954511006538E-2</v>
      </c>
      <c r="H60" s="204">
        <f t="shared" si="72"/>
        <v>1.1878954511006538E-2</v>
      </c>
      <c r="I60" s="204">
        <f t="shared" si="67"/>
        <v>1.1878954511006538E-2</v>
      </c>
      <c r="J60" s="204">
        <f t="shared" si="68"/>
        <v>1.1878954511006538E-2</v>
      </c>
      <c r="K60" s="204">
        <f t="shared" si="69"/>
        <v>1.1878954511006538E-2</v>
      </c>
      <c r="L60" s="204">
        <f t="shared" si="70"/>
        <v>1.1878954511006538E-2</v>
      </c>
      <c r="M60" s="204">
        <f t="shared" si="73"/>
        <v>1.1878954511006538E-2</v>
      </c>
      <c r="N60" s="204">
        <f t="shared" si="74"/>
        <v>1.1878954511006538E-2</v>
      </c>
      <c r="O60" s="366">
        <f t="shared" si="75"/>
        <v>6.0676819681023753E-3</v>
      </c>
      <c r="P60" s="213">
        <f t="shared" si="71"/>
        <v>6.0676819681023753E-3</v>
      </c>
      <c r="Q60" s="92">
        <f t="shared" si="71"/>
        <v>1.1878954511006538E-2</v>
      </c>
      <c r="R60" s="92">
        <f t="shared" si="71"/>
        <v>0</v>
      </c>
      <c r="S60" s="92">
        <f t="shared" si="71"/>
        <v>0</v>
      </c>
      <c r="T60" s="92">
        <f t="shared" si="71"/>
        <v>0</v>
      </c>
      <c r="U60" s="92"/>
      <c r="W60" s="97" t="s">
        <v>63</v>
      </c>
      <c r="X60" s="9">
        <f t="shared" si="76"/>
        <v>0.99843956304948434</v>
      </c>
      <c r="Y60" s="154">
        <v>0.9997897687456202</v>
      </c>
      <c r="Z60" s="178">
        <f>B85</f>
        <v>0.9994536385907401</v>
      </c>
      <c r="AA60" s="154"/>
    </row>
    <row r="61" spans="1:32" x14ac:dyDescent="0.15">
      <c r="A61" s="42" t="s">
        <v>44</v>
      </c>
      <c r="B61" s="53">
        <f t="shared" si="61"/>
        <v>2.8551789774229367E-3</v>
      </c>
      <c r="C61" s="53">
        <f t="shared" si="62"/>
        <v>2.8551789774229367E-3</v>
      </c>
      <c r="D61" s="53">
        <f t="shared" si="63"/>
        <v>2.8551789774229367E-3</v>
      </c>
      <c r="E61" s="53">
        <f t="shared" si="64"/>
        <v>2.8551789774229367E-3</v>
      </c>
      <c r="F61" s="53">
        <f t="shared" si="65"/>
        <v>2.8551789774229367E-3</v>
      </c>
      <c r="G61" s="204">
        <f t="shared" si="66"/>
        <v>2.8551789774229367E-3</v>
      </c>
      <c r="H61" s="204">
        <f t="shared" si="72"/>
        <v>2.8551789774229367E-3</v>
      </c>
      <c r="I61" s="204">
        <f t="shared" si="67"/>
        <v>2.8551789774229367E-3</v>
      </c>
      <c r="J61" s="204">
        <f t="shared" si="68"/>
        <v>2.8551789774229367E-3</v>
      </c>
      <c r="K61" s="204">
        <f t="shared" si="69"/>
        <v>2.8551789774229367E-3</v>
      </c>
      <c r="L61" s="204">
        <f t="shared" si="70"/>
        <v>2.8551789774229367E-3</v>
      </c>
      <c r="M61" s="204">
        <f t="shared" si="73"/>
        <v>2.8551789774229367E-3</v>
      </c>
      <c r="N61" s="204">
        <f t="shared" si="74"/>
        <v>2.8551789774229367E-3</v>
      </c>
      <c r="O61" s="366">
        <f t="shared" si="75"/>
        <v>1.1469006463221099E-2</v>
      </c>
      <c r="P61" s="213">
        <f t="shared" si="71"/>
        <v>1.1469006463221099E-2</v>
      </c>
      <c r="Q61" s="92">
        <f t="shared" si="71"/>
        <v>2.8551789774229367E-3</v>
      </c>
      <c r="R61" s="92">
        <f t="shared" si="71"/>
        <v>0</v>
      </c>
      <c r="S61" s="92">
        <f t="shared" si="71"/>
        <v>0</v>
      </c>
      <c r="T61" s="92">
        <f t="shared" si="71"/>
        <v>0</v>
      </c>
      <c r="U61" s="92"/>
      <c r="W61" s="97" t="s">
        <v>43</v>
      </c>
      <c r="X61" s="9">
        <f>IF((Z61*$Z$52-Y61*$Y$52)&lt;0,Y61*$Y$52/$X$52,(Z61*$Z$52-Y61*$Y$52)/$X$52)</f>
        <v>6.0676819681023753E-3</v>
      </c>
      <c r="Y61" s="154">
        <v>1.3805185704274702E-2</v>
      </c>
      <c r="Z61" s="154">
        <f>VLOOKUP(W61,$A$57:$B$93,2,0)</f>
        <v>1.1878954511006538E-2</v>
      </c>
      <c r="AA61" s="154"/>
    </row>
    <row r="62" spans="1:32" x14ac:dyDescent="0.15">
      <c r="A62" s="53" t="s">
        <v>45</v>
      </c>
      <c r="B62" s="53">
        <f t="shared" si="61"/>
        <v>7.5609369216940725E-3</v>
      </c>
      <c r="C62" s="53">
        <f t="shared" si="62"/>
        <v>7.5609369216940725E-3</v>
      </c>
      <c r="D62" s="53">
        <f t="shared" si="63"/>
        <v>7.5609369216940725E-3</v>
      </c>
      <c r="E62" s="53">
        <f t="shared" si="64"/>
        <v>7.5609369216940725E-3</v>
      </c>
      <c r="F62" s="53">
        <f t="shared" si="65"/>
        <v>7.5609369216940725E-3</v>
      </c>
      <c r="G62" s="204">
        <f t="shared" si="66"/>
        <v>7.5609369216940725E-3</v>
      </c>
      <c r="H62" s="204">
        <f t="shared" si="72"/>
        <v>7.5609369216940725E-3</v>
      </c>
      <c r="I62" s="204">
        <f t="shared" si="67"/>
        <v>7.5609369216940725E-3</v>
      </c>
      <c r="J62" s="204">
        <f t="shared" si="68"/>
        <v>7.5609369216940725E-3</v>
      </c>
      <c r="K62" s="204">
        <f t="shared" si="69"/>
        <v>7.5609369216940725E-3</v>
      </c>
      <c r="L62" s="204">
        <f t="shared" si="70"/>
        <v>7.5609369216940725E-3</v>
      </c>
      <c r="M62" s="204">
        <f t="shared" si="73"/>
        <v>7.5609369216940725E-3</v>
      </c>
      <c r="N62" s="204">
        <f t="shared" si="74"/>
        <v>7.5609369216940725E-3</v>
      </c>
      <c r="O62" s="366">
        <f t="shared" si="75"/>
        <v>2.6425187070934612E-2</v>
      </c>
      <c r="P62" s="213">
        <f t="shared" si="71"/>
        <v>2.6425187070934612E-2</v>
      </c>
      <c r="Q62" s="92">
        <f t="shared" si="71"/>
        <v>7.5609369216940725E-3</v>
      </c>
      <c r="R62" s="92">
        <f t="shared" si="71"/>
        <v>0</v>
      </c>
      <c r="S62" s="92">
        <f t="shared" si="71"/>
        <v>0</v>
      </c>
      <c r="T62" s="92">
        <f t="shared" si="71"/>
        <v>0</v>
      </c>
      <c r="U62" s="92"/>
      <c r="W62" s="97" t="s">
        <v>47</v>
      </c>
      <c r="X62" s="9">
        <f t="shared" ref="X62:X78" si="77">IF((Z62*$Z$52-Y62*$Y$52)&lt;0,Y62*$Y$52/$X$52,(Z62*$Z$52-Y62*$Y$52)/$X$52)</f>
        <v>8.0242430502310816E-4</v>
      </c>
      <c r="Y62" s="154">
        <v>1.7052090633029667E-3</v>
      </c>
      <c r="Z62" s="154">
        <f t="shared" ref="Z62:Z78" si="78">VLOOKUP(W62,$A$57:$B$93,2,0)</f>
        <v>1.4804631734785596E-3</v>
      </c>
      <c r="AA62" s="154"/>
    </row>
    <row r="63" spans="1:32" x14ac:dyDescent="0.15">
      <c r="A63" s="42" t="s">
        <v>46</v>
      </c>
      <c r="B63" s="53">
        <f t="shared" si="61"/>
        <v>2.3088175681629918E-3</v>
      </c>
      <c r="C63" s="53">
        <f t="shared" si="62"/>
        <v>2.3088175681629918E-3</v>
      </c>
      <c r="D63" s="53">
        <f t="shared" si="63"/>
        <v>2.3088175681629918E-3</v>
      </c>
      <c r="E63" s="53">
        <f t="shared" si="64"/>
        <v>2.3088175681629918E-3</v>
      </c>
      <c r="F63" s="53">
        <f t="shared" si="65"/>
        <v>2.3088175681629918E-3</v>
      </c>
      <c r="G63" s="204">
        <f t="shared" si="66"/>
        <v>2.3088175681629918E-3</v>
      </c>
      <c r="H63" s="204">
        <f t="shared" si="72"/>
        <v>2.3088175681629918E-3</v>
      </c>
      <c r="I63" s="204">
        <f t="shared" si="67"/>
        <v>2.3088175681629918E-3</v>
      </c>
      <c r="J63" s="204">
        <f t="shared" si="68"/>
        <v>2.3088175681629918E-3</v>
      </c>
      <c r="K63" s="204">
        <f t="shared" si="69"/>
        <v>2.3088175681629918E-3</v>
      </c>
      <c r="L63" s="204">
        <f t="shared" si="70"/>
        <v>2.3088175681629918E-3</v>
      </c>
      <c r="M63" s="204">
        <f t="shared" si="73"/>
        <v>2.3088175681629918E-3</v>
      </c>
      <c r="N63" s="204">
        <f t="shared" si="74"/>
        <v>2.3088175681629918E-3</v>
      </c>
      <c r="O63" s="366">
        <f t="shared" si="75"/>
        <v>4.2466623346761154E-5</v>
      </c>
      <c r="P63" s="213">
        <f t="shared" si="71"/>
        <v>4.2466623346761154E-5</v>
      </c>
      <c r="Q63" s="92">
        <f t="shared" si="71"/>
        <v>2.3088175681629918E-3</v>
      </c>
      <c r="R63" s="92">
        <f t="shared" si="71"/>
        <v>0</v>
      </c>
      <c r="S63" s="92">
        <f t="shared" si="71"/>
        <v>0</v>
      </c>
      <c r="T63" s="92">
        <f t="shared" si="71"/>
        <v>0</v>
      </c>
      <c r="U63" s="92"/>
      <c r="W63" s="97" t="s">
        <v>42</v>
      </c>
      <c r="X63" s="9">
        <f t="shared" si="77"/>
        <v>3.4668220608984886E-3</v>
      </c>
      <c r="Y63" s="154">
        <v>1.0044382153702406E-2</v>
      </c>
      <c r="Z63" s="154">
        <f t="shared" si="78"/>
        <v>8.4069158779675364E-3</v>
      </c>
      <c r="AA63" s="154"/>
    </row>
    <row r="64" spans="1:32" x14ac:dyDescent="0.15">
      <c r="A64" s="42" t="s">
        <v>47</v>
      </c>
      <c r="B64" s="53">
        <f t="shared" si="61"/>
        <v>1.4804631734785596E-3</v>
      </c>
      <c r="C64" s="53">
        <f t="shared" si="62"/>
        <v>1.4804631734785596E-3</v>
      </c>
      <c r="D64" s="53">
        <f t="shared" si="63"/>
        <v>1.4804631734785596E-3</v>
      </c>
      <c r="E64" s="53">
        <f t="shared" si="64"/>
        <v>1.4804631734785596E-3</v>
      </c>
      <c r="F64" s="53">
        <f t="shared" si="65"/>
        <v>1.4804631734785596E-3</v>
      </c>
      <c r="G64" s="204">
        <f t="shared" si="66"/>
        <v>1.4804631734785596E-3</v>
      </c>
      <c r="H64" s="204">
        <f t="shared" si="72"/>
        <v>1.4804631734785596E-3</v>
      </c>
      <c r="I64" s="204">
        <f t="shared" si="67"/>
        <v>1.4804631734785596E-3</v>
      </c>
      <c r="J64" s="204">
        <f t="shared" si="68"/>
        <v>1.4804631734785596E-3</v>
      </c>
      <c r="K64" s="204">
        <f t="shared" si="69"/>
        <v>1.4804631734785596E-3</v>
      </c>
      <c r="L64" s="204">
        <f t="shared" si="70"/>
        <v>1.4804631734785596E-3</v>
      </c>
      <c r="M64" s="204">
        <f t="shared" si="73"/>
        <v>1.4804631734785596E-3</v>
      </c>
      <c r="N64" s="204">
        <f t="shared" si="74"/>
        <v>1.4804631734785596E-3</v>
      </c>
      <c r="O64" s="366">
        <f t="shared" si="75"/>
        <v>8.0242430502310816E-4</v>
      </c>
      <c r="P64" s="213">
        <f t="shared" si="71"/>
        <v>8.0242430502310816E-4</v>
      </c>
      <c r="Q64" s="92">
        <f t="shared" si="71"/>
        <v>1.4804631734785596E-3</v>
      </c>
      <c r="R64" s="92">
        <f t="shared" si="71"/>
        <v>0</v>
      </c>
      <c r="S64" s="92">
        <f t="shared" si="71"/>
        <v>0</v>
      </c>
      <c r="T64" s="92">
        <f t="shared" si="71"/>
        <v>0</v>
      </c>
      <c r="U64" s="92"/>
      <c r="W64" s="97" t="s">
        <v>44</v>
      </c>
      <c r="X64" s="9">
        <f t="shared" si="77"/>
        <v>1.1469006463221099E-2</v>
      </c>
      <c r="Y64" s="154">
        <v>0</v>
      </c>
      <c r="Z64" s="154">
        <f t="shared" si="78"/>
        <v>2.8551789774229367E-3</v>
      </c>
      <c r="AA64" s="154"/>
    </row>
    <row r="65" spans="1:27" x14ac:dyDescent="0.15">
      <c r="A65" s="61" t="s">
        <v>31</v>
      </c>
      <c r="B65" s="61">
        <f t="shared" si="61"/>
        <v>0</v>
      </c>
      <c r="C65" s="61">
        <f t="shared" si="62"/>
        <v>0</v>
      </c>
      <c r="D65" s="61">
        <f t="shared" si="63"/>
        <v>0</v>
      </c>
      <c r="E65" s="61">
        <f t="shared" si="64"/>
        <v>0</v>
      </c>
      <c r="F65" s="61">
        <f t="shared" si="65"/>
        <v>0</v>
      </c>
      <c r="G65" s="205">
        <f t="shared" si="66"/>
        <v>0</v>
      </c>
      <c r="H65" s="205">
        <f t="shared" si="72"/>
        <v>0</v>
      </c>
      <c r="I65" s="205">
        <f t="shared" si="67"/>
        <v>0</v>
      </c>
      <c r="J65" s="205">
        <f t="shared" si="68"/>
        <v>0</v>
      </c>
      <c r="K65" s="205">
        <f t="shared" si="69"/>
        <v>0</v>
      </c>
      <c r="L65" s="205">
        <f t="shared" si="70"/>
        <v>0</v>
      </c>
      <c r="M65" s="205">
        <f t="shared" si="73"/>
        <v>0</v>
      </c>
      <c r="N65" s="205">
        <f t="shared" si="74"/>
        <v>0</v>
      </c>
      <c r="O65" s="366" t="str">
        <f t="shared" si="75"/>
        <v>0%</v>
      </c>
      <c r="P65" s="213">
        <f t="shared" si="71"/>
        <v>0</v>
      </c>
      <c r="Q65" s="92">
        <f t="shared" si="71"/>
        <v>0</v>
      </c>
      <c r="R65" s="92">
        <f t="shared" si="71"/>
        <v>0</v>
      </c>
      <c r="S65" s="92">
        <f t="shared" si="71"/>
        <v>0</v>
      </c>
      <c r="T65" s="92">
        <f t="shared" si="71"/>
        <v>0</v>
      </c>
      <c r="U65" s="92"/>
      <c r="W65" s="97" t="s">
        <v>45</v>
      </c>
      <c r="X65" s="9">
        <f t="shared" si="77"/>
        <v>2.6425187070934612E-2</v>
      </c>
      <c r="Y65" s="154">
        <v>1.3081055828077551E-3</v>
      </c>
      <c r="Z65" s="154">
        <f t="shared" si="78"/>
        <v>7.5609369216940725E-3</v>
      </c>
      <c r="AA65" s="154"/>
    </row>
    <row r="66" spans="1:27" x14ac:dyDescent="0.15">
      <c r="A66" s="65" t="s">
        <v>30</v>
      </c>
      <c r="B66" s="90">
        <f t="shared" si="61"/>
        <v>0.99479194205044152</v>
      </c>
      <c r="C66" s="90">
        <f t="shared" si="62"/>
        <v>0.99479194205044152</v>
      </c>
      <c r="D66" s="90">
        <f t="shared" si="63"/>
        <v>0.99479194205044152</v>
      </c>
      <c r="E66" s="90">
        <f t="shared" si="64"/>
        <v>0.99479194205044152</v>
      </c>
      <c r="F66" s="90">
        <f t="shared" si="65"/>
        <v>0.99479194205044152</v>
      </c>
      <c r="G66" s="202">
        <f t="shared" si="66"/>
        <v>0.99479194205044152</v>
      </c>
      <c r="H66" s="202">
        <f t="shared" si="72"/>
        <v>0.99479194205044152</v>
      </c>
      <c r="I66" s="202">
        <f t="shared" si="67"/>
        <v>0.99479194205044152</v>
      </c>
      <c r="J66" s="202">
        <f t="shared" si="68"/>
        <v>0.99479194205044152</v>
      </c>
      <c r="K66" s="202">
        <f t="shared" si="69"/>
        <v>0.99479194205044152</v>
      </c>
      <c r="L66" s="202">
        <f t="shared" si="70"/>
        <v>0.99479194205044152</v>
      </c>
      <c r="M66" s="202">
        <f t="shared" si="73"/>
        <v>0.99479194205044152</v>
      </c>
      <c r="N66" s="202">
        <f t="shared" si="74"/>
        <v>0.99479194205044152</v>
      </c>
      <c r="O66" s="366">
        <f>O67*99.9%</f>
        <v>0.9884327481941626</v>
      </c>
      <c r="P66" s="225">
        <f t="shared" si="71"/>
        <v>0.9884327481941626</v>
      </c>
      <c r="Q66" s="226">
        <f t="shared" si="71"/>
        <v>0.99479194205044152</v>
      </c>
      <c r="R66" s="226">
        <f t="shared" si="71"/>
        <v>0</v>
      </c>
      <c r="S66" s="226">
        <f t="shared" si="71"/>
        <v>0</v>
      </c>
      <c r="T66" s="226">
        <f t="shared" si="71"/>
        <v>0</v>
      </c>
      <c r="U66" s="226"/>
      <c r="W66" s="97" t="s">
        <v>48</v>
      </c>
      <c r="X66" s="9">
        <f t="shared" si="77"/>
        <v>6.017688576381441E-3</v>
      </c>
      <c r="Y66" s="154">
        <v>0</v>
      </c>
      <c r="Z66" s="154">
        <f t="shared" si="78"/>
        <v>1.4980877350675903E-3</v>
      </c>
      <c r="AA66" s="154"/>
    </row>
    <row r="67" spans="1:27" x14ac:dyDescent="0.35">
      <c r="A67" s="40" t="s">
        <v>456</v>
      </c>
      <c r="B67" s="91">
        <f t="shared" si="61"/>
        <v>0.99578772978022168</v>
      </c>
      <c r="C67" s="91">
        <f t="shared" si="62"/>
        <v>0.99578772978022168</v>
      </c>
      <c r="D67" s="91">
        <f t="shared" si="63"/>
        <v>0.99578772978022168</v>
      </c>
      <c r="E67" s="91">
        <f t="shared" si="64"/>
        <v>0.99578772978022168</v>
      </c>
      <c r="F67" s="91">
        <f t="shared" si="65"/>
        <v>0.99578772978022168</v>
      </c>
      <c r="G67" s="203">
        <f t="shared" si="66"/>
        <v>0.99578772978022168</v>
      </c>
      <c r="H67" s="203">
        <f t="shared" si="72"/>
        <v>0.99578772978022168</v>
      </c>
      <c r="I67" s="203">
        <f t="shared" si="67"/>
        <v>0.99578772978022168</v>
      </c>
      <c r="J67" s="203">
        <f t="shared" si="68"/>
        <v>0.99578772978022168</v>
      </c>
      <c r="K67" s="203">
        <f t="shared" si="69"/>
        <v>0.99578772978022168</v>
      </c>
      <c r="L67" s="203">
        <f t="shared" si="70"/>
        <v>0.99578772978022168</v>
      </c>
      <c r="M67" s="203">
        <f t="shared" si="73"/>
        <v>0.99578772978022168</v>
      </c>
      <c r="N67" s="203">
        <f t="shared" si="74"/>
        <v>0.99578772978022168</v>
      </c>
      <c r="O67" s="366">
        <f t="shared" si="75"/>
        <v>0.98942217036452706</v>
      </c>
      <c r="P67" s="225">
        <f t="shared" si="71"/>
        <v>0.98942217036452695</v>
      </c>
      <c r="Q67" s="226">
        <f t="shared" si="71"/>
        <v>0.99578772978022179</v>
      </c>
      <c r="R67" s="226">
        <f t="shared" si="71"/>
        <v>0</v>
      </c>
      <c r="S67" s="226">
        <f t="shared" si="71"/>
        <v>0</v>
      </c>
      <c r="T67" s="226">
        <f t="shared" si="71"/>
        <v>0</v>
      </c>
      <c r="U67" s="226"/>
      <c r="W67" s="97" t="s">
        <v>49</v>
      </c>
      <c r="X67" s="9">
        <f t="shared" si="77"/>
        <v>1.9361382021985838E-3</v>
      </c>
      <c r="Y67" s="154">
        <v>1.7752861480962391E-3</v>
      </c>
      <c r="Z67" s="154">
        <f t="shared" si="78"/>
        <v>1.8153298436701388E-3</v>
      </c>
      <c r="AA67" s="154"/>
    </row>
    <row r="68" spans="1:27" x14ac:dyDescent="0.15">
      <c r="A68" s="42" t="s">
        <v>48</v>
      </c>
      <c r="B68" s="53">
        <f t="shared" si="61"/>
        <v>1.4980877350675903E-3</v>
      </c>
      <c r="C68" s="53">
        <f t="shared" si="62"/>
        <v>1.4980877350675903E-3</v>
      </c>
      <c r="D68" s="53">
        <f t="shared" si="63"/>
        <v>1.4980877350675903E-3</v>
      </c>
      <c r="E68" s="53">
        <f t="shared" si="64"/>
        <v>1.4980877350675903E-3</v>
      </c>
      <c r="F68" s="53">
        <f t="shared" si="65"/>
        <v>1.4980877350675903E-3</v>
      </c>
      <c r="G68" s="204">
        <f t="shared" si="66"/>
        <v>1.4980877350675903E-3</v>
      </c>
      <c r="H68" s="204">
        <f t="shared" si="72"/>
        <v>1.4980877350675903E-3</v>
      </c>
      <c r="I68" s="204">
        <f t="shared" si="67"/>
        <v>1.4980877350675903E-3</v>
      </c>
      <c r="J68" s="204">
        <f t="shared" si="68"/>
        <v>1.4980877350675903E-3</v>
      </c>
      <c r="K68" s="204">
        <f t="shared" si="69"/>
        <v>1.4980877350675903E-3</v>
      </c>
      <c r="L68" s="204">
        <f t="shared" si="70"/>
        <v>1.4980877350675903E-3</v>
      </c>
      <c r="M68" s="204">
        <f t="shared" si="73"/>
        <v>1.4980877350675903E-3</v>
      </c>
      <c r="N68" s="204">
        <f t="shared" si="74"/>
        <v>1.4980877350675903E-3</v>
      </c>
      <c r="O68" s="366">
        <f t="shared" si="75"/>
        <v>6.017688576381441E-3</v>
      </c>
      <c r="P68" s="213">
        <f t="shared" si="71"/>
        <v>6.017688576381441E-3</v>
      </c>
      <c r="Q68" s="92">
        <f t="shared" si="71"/>
        <v>1.4980877350675903E-3</v>
      </c>
      <c r="R68" s="92">
        <f t="shared" si="71"/>
        <v>0</v>
      </c>
      <c r="S68" s="92">
        <f t="shared" si="71"/>
        <v>0</v>
      </c>
      <c r="T68" s="92">
        <f t="shared" si="71"/>
        <v>0</v>
      </c>
      <c r="U68" s="92"/>
      <c r="W68" s="97" t="s">
        <v>51</v>
      </c>
      <c r="X68" s="9">
        <f t="shared" si="77"/>
        <v>1.2788724692312603E-3</v>
      </c>
      <c r="Y68" s="154">
        <v>3.2702639570193878E-4</v>
      </c>
      <c r="Z68" s="154">
        <f t="shared" si="78"/>
        <v>5.6398597084897513E-4</v>
      </c>
      <c r="AA68" s="154"/>
    </row>
    <row r="69" spans="1:27" x14ac:dyDescent="0.15">
      <c r="A69" s="42" t="s">
        <v>49</v>
      </c>
      <c r="B69" s="53">
        <f t="shared" si="61"/>
        <v>1.8153298436701388E-3</v>
      </c>
      <c r="C69" s="53">
        <f t="shared" si="62"/>
        <v>1.8153298436701388E-3</v>
      </c>
      <c r="D69" s="53">
        <f t="shared" si="63"/>
        <v>1.8153298436701388E-3</v>
      </c>
      <c r="E69" s="53">
        <f t="shared" si="64"/>
        <v>1.8153298436701388E-3</v>
      </c>
      <c r="F69" s="53">
        <f t="shared" si="65"/>
        <v>1.8153298436701388E-3</v>
      </c>
      <c r="G69" s="204">
        <f t="shared" si="66"/>
        <v>1.8153298436701388E-3</v>
      </c>
      <c r="H69" s="204">
        <f t="shared" si="72"/>
        <v>1.8153298436701388E-3</v>
      </c>
      <c r="I69" s="204">
        <f t="shared" si="67"/>
        <v>1.8153298436701388E-3</v>
      </c>
      <c r="J69" s="204">
        <f t="shared" si="68"/>
        <v>1.8153298436701388E-3</v>
      </c>
      <c r="K69" s="204">
        <f t="shared" si="69"/>
        <v>1.8153298436701388E-3</v>
      </c>
      <c r="L69" s="204">
        <f t="shared" si="70"/>
        <v>1.8153298436701388E-3</v>
      </c>
      <c r="M69" s="204">
        <f t="shared" si="73"/>
        <v>1.8153298436701388E-3</v>
      </c>
      <c r="N69" s="204">
        <f t="shared" si="74"/>
        <v>1.8153298436701388E-3</v>
      </c>
      <c r="O69" s="366">
        <f t="shared" si="75"/>
        <v>1.9361382021985838E-3</v>
      </c>
      <c r="P69" s="213">
        <f t="shared" si="71"/>
        <v>1.9361382021985838E-3</v>
      </c>
      <c r="Q69" s="92">
        <f t="shared" si="71"/>
        <v>1.8153298436701388E-3</v>
      </c>
      <c r="R69" s="92">
        <f t="shared" si="71"/>
        <v>0</v>
      </c>
      <c r="S69" s="92">
        <f t="shared" si="71"/>
        <v>0</v>
      </c>
      <c r="T69" s="92">
        <f t="shared" si="71"/>
        <v>0</v>
      </c>
      <c r="U69" s="92"/>
      <c r="W69" s="97" t="s">
        <v>50</v>
      </c>
      <c r="X69" s="9">
        <f t="shared" si="77"/>
        <v>1.345130387661734E-3</v>
      </c>
      <c r="Y69" s="154">
        <v>0</v>
      </c>
      <c r="Z69" s="154">
        <f t="shared" si="78"/>
        <v>3.3486667019157901E-4</v>
      </c>
      <c r="AA69" s="154"/>
    </row>
    <row r="70" spans="1:27" x14ac:dyDescent="0.15">
      <c r="A70" s="42" t="s">
        <v>50</v>
      </c>
      <c r="B70" s="53">
        <f t="shared" si="61"/>
        <v>3.3486667019157901E-4</v>
      </c>
      <c r="C70" s="53">
        <f t="shared" si="62"/>
        <v>3.3486667019157901E-4</v>
      </c>
      <c r="D70" s="53">
        <f t="shared" si="63"/>
        <v>3.3486667019157901E-4</v>
      </c>
      <c r="E70" s="53">
        <f t="shared" si="64"/>
        <v>3.3486667019157901E-4</v>
      </c>
      <c r="F70" s="53">
        <f t="shared" si="65"/>
        <v>3.3486667019157901E-4</v>
      </c>
      <c r="G70" s="204">
        <f t="shared" si="66"/>
        <v>3.3486667019157901E-4</v>
      </c>
      <c r="H70" s="204">
        <f t="shared" si="72"/>
        <v>3.3486667019157901E-4</v>
      </c>
      <c r="I70" s="204">
        <f t="shared" si="67"/>
        <v>3.3486667019157901E-4</v>
      </c>
      <c r="J70" s="204">
        <f t="shared" si="68"/>
        <v>3.3486667019157901E-4</v>
      </c>
      <c r="K70" s="204">
        <f t="shared" si="69"/>
        <v>3.3486667019157901E-4</v>
      </c>
      <c r="L70" s="204">
        <f t="shared" si="70"/>
        <v>3.3486667019157901E-4</v>
      </c>
      <c r="M70" s="204">
        <f t="shared" si="73"/>
        <v>3.3486667019157901E-4</v>
      </c>
      <c r="N70" s="204">
        <f t="shared" si="74"/>
        <v>3.3486667019157901E-4</v>
      </c>
      <c r="O70" s="366">
        <f t="shared" si="75"/>
        <v>1.345130387661734E-3</v>
      </c>
      <c r="P70" s="213">
        <f t="shared" si="71"/>
        <v>1.345130387661734E-3</v>
      </c>
      <c r="Q70" s="92">
        <f t="shared" si="71"/>
        <v>3.3486667019157901E-4</v>
      </c>
      <c r="R70" s="92">
        <f t="shared" si="71"/>
        <v>0</v>
      </c>
      <c r="S70" s="92">
        <f t="shared" si="71"/>
        <v>0</v>
      </c>
      <c r="T70" s="92">
        <f t="shared" si="71"/>
        <v>0</v>
      </c>
      <c r="U70" s="92"/>
      <c r="W70" s="97" t="s">
        <v>54</v>
      </c>
      <c r="X70" s="9">
        <f t="shared" si="77"/>
        <v>7.0796336192722822E-5</v>
      </c>
      <c r="Y70" s="154">
        <v>0</v>
      </c>
      <c r="Z70" s="154">
        <f t="shared" si="78"/>
        <v>1.762456158903047E-5</v>
      </c>
      <c r="AA70" s="154"/>
    </row>
    <row r="71" spans="1:27" x14ac:dyDescent="0.15">
      <c r="A71" s="42" t="s">
        <v>51</v>
      </c>
      <c r="B71" s="53">
        <f t="shared" si="61"/>
        <v>5.6398597084897513E-4</v>
      </c>
      <c r="C71" s="53">
        <f t="shared" si="62"/>
        <v>5.6398597084897513E-4</v>
      </c>
      <c r="D71" s="53">
        <f t="shared" si="63"/>
        <v>5.6398597084897513E-4</v>
      </c>
      <c r="E71" s="53">
        <f t="shared" si="64"/>
        <v>5.6398597084897513E-4</v>
      </c>
      <c r="F71" s="53">
        <f t="shared" si="65"/>
        <v>5.6398597084897513E-4</v>
      </c>
      <c r="G71" s="204">
        <f t="shared" si="66"/>
        <v>5.6398597084897513E-4</v>
      </c>
      <c r="H71" s="204">
        <f t="shared" si="72"/>
        <v>5.6398597084897513E-4</v>
      </c>
      <c r="I71" s="204">
        <f t="shared" si="67"/>
        <v>5.6398597084897513E-4</v>
      </c>
      <c r="J71" s="204">
        <f t="shared" si="68"/>
        <v>5.6398597084897513E-4</v>
      </c>
      <c r="K71" s="204">
        <f t="shared" si="69"/>
        <v>5.6398597084897513E-4</v>
      </c>
      <c r="L71" s="204">
        <f t="shared" si="70"/>
        <v>5.6398597084897513E-4</v>
      </c>
      <c r="M71" s="204">
        <f t="shared" si="73"/>
        <v>5.6398597084897513E-4</v>
      </c>
      <c r="N71" s="204">
        <f t="shared" si="74"/>
        <v>5.6398597084897513E-4</v>
      </c>
      <c r="O71" s="366">
        <f t="shared" si="75"/>
        <v>1.2788724692312603E-3</v>
      </c>
      <c r="P71" s="213">
        <f t="shared" si="71"/>
        <v>1.2788724692312603E-3</v>
      </c>
      <c r="Q71" s="92">
        <f t="shared" si="71"/>
        <v>5.6398597084897513E-4</v>
      </c>
      <c r="R71" s="92">
        <f t="shared" si="71"/>
        <v>0</v>
      </c>
      <c r="S71" s="92">
        <f t="shared" si="71"/>
        <v>0</v>
      </c>
      <c r="T71" s="92">
        <f t="shared" si="71"/>
        <v>0</v>
      </c>
      <c r="U71" s="92"/>
      <c r="W71" s="97" t="s">
        <v>544</v>
      </c>
      <c r="X71" s="9">
        <f t="shared" si="77"/>
        <v>7.0796336192722822E-5</v>
      </c>
      <c r="Y71" s="154">
        <v>0</v>
      </c>
      <c r="Z71" s="154">
        <f t="shared" si="78"/>
        <v>1.762456158903047E-5</v>
      </c>
      <c r="AA71" s="154"/>
    </row>
    <row r="72" spans="1:27" x14ac:dyDescent="0.15">
      <c r="A72" s="42" t="s">
        <v>455</v>
      </c>
      <c r="B72" s="53">
        <f t="shared" si="61"/>
        <v>0</v>
      </c>
      <c r="C72" s="53">
        <f t="shared" si="62"/>
        <v>0</v>
      </c>
      <c r="D72" s="53">
        <f t="shared" si="63"/>
        <v>0</v>
      </c>
      <c r="E72" s="53">
        <f t="shared" si="64"/>
        <v>0</v>
      </c>
      <c r="F72" s="53">
        <f t="shared" si="65"/>
        <v>0</v>
      </c>
      <c r="G72" s="204">
        <f t="shared" si="66"/>
        <v>0</v>
      </c>
      <c r="H72" s="204">
        <f t="shared" si="72"/>
        <v>0</v>
      </c>
      <c r="I72" s="204">
        <f t="shared" si="67"/>
        <v>0</v>
      </c>
      <c r="J72" s="204">
        <f t="shared" si="68"/>
        <v>0</v>
      </c>
      <c r="K72" s="204">
        <f t="shared" si="69"/>
        <v>0</v>
      </c>
      <c r="L72" s="204">
        <f t="shared" si="70"/>
        <v>0</v>
      </c>
      <c r="M72" s="204">
        <f t="shared" si="73"/>
        <v>0</v>
      </c>
      <c r="N72" s="204">
        <f t="shared" si="74"/>
        <v>0</v>
      </c>
      <c r="O72" s="366" t="str">
        <f t="shared" si="75"/>
        <v>0%</v>
      </c>
      <c r="P72" s="213">
        <f t="shared" si="71"/>
        <v>0</v>
      </c>
      <c r="Q72" s="92">
        <f t="shared" si="71"/>
        <v>0</v>
      </c>
      <c r="R72" s="92">
        <f t="shared" si="71"/>
        <v>0</v>
      </c>
      <c r="S72" s="92">
        <f t="shared" si="71"/>
        <v>0</v>
      </c>
      <c r="T72" s="92">
        <f t="shared" si="71"/>
        <v>0</v>
      </c>
      <c r="U72" s="92"/>
      <c r="W72" s="97" t="s">
        <v>58</v>
      </c>
      <c r="X72" s="9">
        <f t="shared" si="77"/>
        <v>1.3473995965428583E-3</v>
      </c>
      <c r="Y72" s="154">
        <v>1.6351319785096939E-4</v>
      </c>
      <c r="Z72" s="154">
        <f t="shared" si="78"/>
        <v>4.5823860131479231E-4</v>
      </c>
      <c r="AA72" s="154"/>
    </row>
    <row r="73" spans="1:27" x14ac:dyDescent="0.15">
      <c r="A73" s="72" t="s">
        <v>29</v>
      </c>
      <c r="B73" s="61">
        <f t="shared" si="61"/>
        <v>0</v>
      </c>
      <c r="C73" s="61">
        <f t="shared" si="62"/>
        <v>0</v>
      </c>
      <c r="D73" s="61">
        <f t="shared" si="63"/>
        <v>0</v>
      </c>
      <c r="E73" s="61">
        <f t="shared" si="64"/>
        <v>0</v>
      </c>
      <c r="F73" s="61">
        <f t="shared" si="65"/>
        <v>0</v>
      </c>
      <c r="G73" s="205">
        <f t="shared" si="66"/>
        <v>0</v>
      </c>
      <c r="H73" s="205">
        <f t="shared" si="72"/>
        <v>0</v>
      </c>
      <c r="I73" s="205">
        <f t="shared" si="67"/>
        <v>0</v>
      </c>
      <c r="J73" s="205">
        <f t="shared" si="68"/>
        <v>0</v>
      </c>
      <c r="K73" s="205">
        <f t="shared" si="69"/>
        <v>0</v>
      </c>
      <c r="L73" s="205">
        <f t="shared" si="70"/>
        <v>0</v>
      </c>
      <c r="M73" s="205">
        <f t="shared" si="73"/>
        <v>0</v>
      </c>
      <c r="N73" s="205">
        <f t="shared" si="74"/>
        <v>0</v>
      </c>
      <c r="O73" s="366" t="str">
        <f t="shared" si="75"/>
        <v>0%</v>
      </c>
      <c r="P73" s="213">
        <f t="shared" si="71"/>
        <v>0</v>
      </c>
      <c r="Q73" s="92">
        <f t="shared" si="71"/>
        <v>0</v>
      </c>
      <c r="R73" s="92">
        <f t="shared" si="71"/>
        <v>0</v>
      </c>
      <c r="S73" s="92">
        <f t="shared" si="71"/>
        <v>0</v>
      </c>
      <c r="T73" s="92">
        <f t="shared" si="71"/>
        <v>0</v>
      </c>
      <c r="U73" s="92"/>
      <c r="W73" s="97" t="s">
        <v>57</v>
      </c>
      <c r="X73" s="9">
        <f t="shared" si="77"/>
        <v>0</v>
      </c>
      <c r="Y73" s="154">
        <v>0</v>
      </c>
      <c r="Z73" s="154">
        <f t="shared" si="78"/>
        <v>0</v>
      </c>
      <c r="AA73" s="154"/>
    </row>
    <row r="74" spans="1:27" x14ac:dyDescent="0.15">
      <c r="A74" s="76" t="s">
        <v>28</v>
      </c>
      <c r="B74" s="93">
        <f t="shared" si="61"/>
        <v>0</v>
      </c>
      <c r="C74" s="93">
        <f t="shared" si="62"/>
        <v>0</v>
      </c>
      <c r="D74" s="93">
        <f t="shared" si="63"/>
        <v>0</v>
      </c>
      <c r="E74" s="93">
        <f t="shared" si="64"/>
        <v>0</v>
      </c>
      <c r="F74" s="93">
        <f t="shared" si="65"/>
        <v>0</v>
      </c>
      <c r="G74" s="206">
        <f t="shared" si="66"/>
        <v>0</v>
      </c>
      <c r="H74" s="206">
        <f t="shared" si="72"/>
        <v>0</v>
      </c>
      <c r="I74" s="206">
        <f t="shared" si="67"/>
        <v>0</v>
      </c>
      <c r="J74" s="206">
        <f t="shared" si="68"/>
        <v>0</v>
      </c>
      <c r="K74" s="206">
        <f t="shared" si="69"/>
        <v>0</v>
      </c>
      <c r="L74" s="206">
        <f t="shared" si="70"/>
        <v>0</v>
      </c>
      <c r="M74" s="206">
        <f t="shared" si="73"/>
        <v>0</v>
      </c>
      <c r="N74" s="206">
        <f t="shared" si="74"/>
        <v>0</v>
      </c>
      <c r="O74" s="366" t="str">
        <f t="shared" si="75"/>
        <v>0%</v>
      </c>
      <c r="P74" s="213">
        <f t="shared" si="71"/>
        <v>0</v>
      </c>
      <c r="Q74" s="92">
        <f t="shared" si="71"/>
        <v>0</v>
      </c>
      <c r="R74" s="92">
        <f t="shared" si="71"/>
        <v>0</v>
      </c>
      <c r="S74" s="92">
        <f t="shared" si="71"/>
        <v>0</v>
      </c>
      <c r="T74" s="92">
        <f t="shared" si="71"/>
        <v>0</v>
      </c>
      <c r="U74" s="92"/>
      <c r="W74" s="97" t="s">
        <v>55</v>
      </c>
      <c r="X74" s="9">
        <f t="shared" si="77"/>
        <v>0</v>
      </c>
      <c r="Y74" s="154">
        <v>0</v>
      </c>
      <c r="Z74" s="154">
        <f t="shared" si="78"/>
        <v>0</v>
      </c>
      <c r="AA74" s="154"/>
    </row>
    <row r="75" spans="1:27" x14ac:dyDescent="0.15">
      <c r="A75" s="65" t="s">
        <v>37</v>
      </c>
      <c r="B75" s="39">
        <f t="shared" si="61"/>
        <v>0.99915956220589008</v>
      </c>
      <c r="C75" s="39">
        <f t="shared" si="62"/>
        <v>0.99915956220589008</v>
      </c>
      <c r="D75" s="39">
        <f t="shared" si="63"/>
        <v>0.99915956220589008</v>
      </c>
      <c r="E75" s="39">
        <f t="shared" si="64"/>
        <v>0.99915956220589008</v>
      </c>
      <c r="F75" s="39">
        <f t="shared" si="65"/>
        <v>0.99915956220589008</v>
      </c>
      <c r="G75" s="207">
        <f t="shared" si="66"/>
        <v>0.99915956220589008</v>
      </c>
      <c r="H75" s="207">
        <f t="shared" si="72"/>
        <v>0.99915956220589008</v>
      </c>
      <c r="I75" s="207">
        <f t="shared" si="67"/>
        <v>0.99915956220589008</v>
      </c>
      <c r="J75" s="207">
        <f t="shared" si="68"/>
        <v>0.99915956220589008</v>
      </c>
      <c r="K75" s="207">
        <f t="shared" si="69"/>
        <v>0.99915956220589008</v>
      </c>
      <c r="L75" s="207">
        <f t="shared" si="70"/>
        <v>0.99915956220589008</v>
      </c>
      <c r="M75" s="207">
        <f t="shared" si="73"/>
        <v>0.99915956220589008</v>
      </c>
      <c r="N75" s="207">
        <f t="shared" si="74"/>
        <v>0.99915956220589008</v>
      </c>
      <c r="O75" s="366">
        <f>O76*99.96%</f>
        <v>0.99938056700040412</v>
      </c>
      <c r="P75" s="225">
        <f t="shared" ref="P75:T93" si="79">IF(P$53=0,0%,SUMPRODUCT(($B$50:$O$50=P$50)*$B$53:$O$53*$B75:$O75)/P$53)</f>
        <v>0.99938056700040412</v>
      </c>
      <c r="Q75" s="226">
        <f t="shared" si="79"/>
        <v>0.99915956220588997</v>
      </c>
      <c r="R75" s="226">
        <f t="shared" si="79"/>
        <v>0</v>
      </c>
      <c r="S75" s="226">
        <f t="shared" si="79"/>
        <v>0</v>
      </c>
      <c r="T75" s="226">
        <f t="shared" si="79"/>
        <v>0</v>
      </c>
      <c r="U75" s="226"/>
      <c r="W75" s="97" t="s">
        <v>46</v>
      </c>
      <c r="X75" s="9">
        <f t="shared" si="77"/>
        <v>4.2466623346761154E-5</v>
      </c>
      <c r="Y75" s="154">
        <v>3.0600327026395701E-3</v>
      </c>
      <c r="Z75" s="154">
        <f t="shared" si="78"/>
        <v>2.3088175681629918E-3</v>
      </c>
      <c r="AA75" s="154"/>
    </row>
    <row r="76" spans="1:27" x14ac:dyDescent="0.35">
      <c r="A76" s="40" t="s">
        <v>458</v>
      </c>
      <c r="B76" s="41">
        <f t="shared" si="61"/>
        <v>0.99955938596027427</v>
      </c>
      <c r="C76" s="41">
        <f t="shared" si="62"/>
        <v>0.99955938596027427</v>
      </c>
      <c r="D76" s="41">
        <f t="shared" si="63"/>
        <v>0.99955938596027427</v>
      </c>
      <c r="E76" s="41">
        <f t="shared" si="64"/>
        <v>0.99955938596027427</v>
      </c>
      <c r="F76" s="41">
        <f t="shared" si="65"/>
        <v>0.99955938596027427</v>
      </c>
      <c r="G76" s="208">
        <f t="shared" si="66"/>
        <v>0.99955938596027427</v>
      </c>
      <c r="H76" s="208">
        <f t="shared" si="72"/>
        <v>0.99955938596027427</v>
      </c>
      <c r="I76" s="208">
        <f t="shared" si="67"/>
        <v>0.99955938596027427</v>
      </c>
      <c r="J76" s="208">
        <f t="shared" si="68"/>
        <v>0.99955938596027427</v>
      </c>
      <c r="K76" s="208">
        <f t="shared" si="69"/>
        <v>0.99955938596027427</v>
      </c>
      <c r="L76" s="208">
        <f t="shared" si="70"/>
        <v>0.99955938596027427</v>
      </c>
      <c r="M76" s="208">
        <f t="shared" si="73"/>
        <v>0.99955938596027427</v>
      </c>
      <c r="N76" s="208">
        <f t="shared" si="74"/>
        <v>0.99955938596027427</v>
      </c>
      <c r="O76" s="366">
        <f t="shared" si="75"/>
        <v>0.99978047919208102</v>
      </c>
      <c r="P76" s="225">
        <f t="shared" si="79"/>
        <v>0.99978047919208102</v>
      </c>
      <c r="Q76" s="226">
        <f t="shared" si="79"/>
        <v>0.99955938596027427</v>
      </c>
      <c r="R76" s="226">
        <f t="shared" si="79"/>
        <v>0</v>
      </c>
      <c r="S76" s="226">
        <f t="shared" si="79"/>
        <v>0</v>
      </c>
      <c r="T76" s="226">
        <f t="shared" si="79"/>
        <v>0</v>
      </c>
      <c r="U76" s="226"/>
      <c r="W76" s="97" t="s">
        <v>53</v>
      </c>
      <c r="X76" s="9">
        <f t="shared" si="77"/>
        <v>0</v>
      </c>
      <c r="Y76" s="154">
        <v>0</v>
      </c>
      <c r="Z76" s="154">
        <f t="shared" si="78"/>
        <v>0</v>
      </c>
      <c r="AA76" s="154"/>
    </row>
    <row r="77" spans="1:27" x14ac:dyDescent="0.15">
      <c r="A77" s="42" t="s">
        <v>52</v>
      </c>
      <c r="B77" s="53">
        <f t="shared" si="61"/>
        <v>0</v>
      </c>
      <c r="C77" s="53">
        <f t="shared" si="62"/>
        <v>0</v>
      </c>
      <c r="D77" s="53">
        <f t="shared" si="63"/>
        <v>0</v>
      </c>
      <c r="E77" s="53">
        <f t="shared" si="64"/>
        <v>0</v>
      </c>
      <c r="F77" s="53">
        <f t="shared" si="65"/>
        <v>0</v>
      </c>
      <c r="G77" s="204">
        <f t="shared" si="66"/>
        <v>0</v>
      </c>
      <c r="H77" s="204">
        <f t="shared" si="72"/>
        <v>0</v>
      </c>
      <c r="I77" s="204">
        <f t="shared" si="67"/>
        <v>0</v>
      </c>
      <c r="J77" s="204">
        <f t="shared" si="68"/>
        <v>0</v>
      </c>
      <c r="K77" s="204">
        <f t="shared" si="69"/>
        <v>0</v>
      </c>
      <c r="L77" s="204">
        <f t="shared" si="70"/>
        <v>0</v>
      </c>
      <c r="M77" s="204">
        <f t="shared" si="73"/>
        <v>0</v>
      </c>
      <c r="N77" s="204">
        <f t="shared" si="74"/>
        <v>0</v>
      </c>
      <c r="O77" s="366" t="str">
        <f t="shared" si="75"/>
        <v>0%</v>
      </c>
      <c r="P77" s="213">
        <f t="shared" si="79"/>
        <v>0</v>
      </c>
      <c r="Q77" s="92">
        <f t="shared" si="79"/>
        <v>0</v>
      </c>
      <c r="R77" s="92">
        <f t="shared" si="79"/>
        <v>0</v>
      </c>
      <c r="S77" s="92">
        <f t="shared" si="79"/>
        <v>0</v>
      </c>
      <c r="T77" s="92">
        <f t="shared" si="79"/>
        <v>0</v>
      </c>
      <c r="U77" s="92"/>
      <c r="W77" s="97" t="s">
        <v>545</v>
      </c>
      <c r="X77" s="9">
        <f t="shared" si="77"/>
        <v>7.7928135533400356E-5</v>
      </c>
      <c r="Y77" s="154">
        <v>5.1389862181733237E-4</v>
      </c>
      <c r="Z77" s="154">
        <f t="shared" si="78"/>
        <v>4.0536491654770087E-4</v>
      </c>
      <c r="AA77" s="154"/>
    </row>
    <row r="78" spans="1:27" x14ac:dyDescent="0.15">
      <c r="A78" s="42" t="s">
        <v>545</v>
      </c>
      <c r="B78" s="53">
        <f t="shared" si="61"/>
        <v>4.0536491654770087E-4</v>
      </c>
      <c r="C78" s="53">
        <f t="shared" si="62"/>
        <v>4.0536491654770087E-4</v>
      </c>
      <c r="D78" s="53">
        <f t="shared" si="63"/>
        <v>4.0536491654770087E-4</v>
      </c>
      <c r="E78" s="53">
        <f t="shared" si="64"/>
        <v>4.0536491654770087E-4</v>
      </c>
      <c r="F78" s="53">
        <f t="shared" si="65"/>
        <v>4.0536491654770087E-4</v>
      </c>
      <c r="G78" s="204">
        <f t="shared" si="66"/>
        <v>4.0536491654770087E-4</v>
      </c>
      <c r="H78" s="204">
        <f t="shared" si="72"/>
        <v>4.0536491654770087E-4</v>
      </c>
      <c r="I78" s="204">
        <f t="shared" si="67"/>
        <v>4.0536491654770087E-4</v>
      </c>
      <c r="J78" s="204">
        <f t="shared" si="68"/>
        <v>4.0536491654770087E-4</v>
      </c>
      <c r="K78" s="204">
        <f t="shared" si="69"/>
        <v>4.0536491654770087E-4</v>
      </c>
      <c r="L78" s="204">
        <f t="shared" si="70"/>
        <v>4.0536491654770087E-4</v>
      </c>
      <c r="M78" s="204">
        <f t="shared" si="73"/>
        <v>4.0536491654770087E-4</v>
      </c>
      <c r="N78" s="204">
        <f t="shared" si="74"/>
        <v>4.0536491654770087E-4</v>
      </c>
      <c r="O78" s="366">
        <f t="shared" si="75"/>
        <v>7.7928135533400356E-5</v>
      </c>
      <c r="P78" s="213">
        <f t="shared" si="79"/>
        <v>7.7928135533400356E-5</v>
      </c>
      <c r="Q78" s="92">
        <f t="shared" si="79"/>
        <v>4.0536491654770087E-4</v>
      </c>
      <c r="R78" s="92">
        <f t="shared" si="79"/>
        <v>0</v>
      </c>
      <c r="S78" s="92">
        <f t="shared" si="79"/>
        <v>0</v>
      </c>
      <c r="T78" s="92">
        <f t="shared" si="79"/>
        <v>0</v>
      </c>
      <c r="U78" s="92"/>
      <c r="W78" s="97" t="s">
        <v>56</v>
      </c>
      <c r="X78" s="9">
        <f t="shared" si="77"/>
        <v>2.1303735397277553E-4</v>
      </c>
      <c r="Y78" s="154">
        <v>4.6718056528848397E-5</v>
      </c>
      <c r="Z78" s="154">
        <f t="shared" si="78"/>
        <v>8.8122807945152358E-5</v>
      </c>
      <c r="AA78" s="154"/>
    </row>
    <row r="79" spans="1:27" x14ac:dyDescent="0.15">
      <c r="A79" s="42" t="s">
        <v>544</v>
      </c>
      <c r="B79" s="53">
        <f t="shared" si="61"/>
        <v>1.762456158903047E-5</v>
      </c>
      <c r="C79" s="53">
        <f t="shared" si="62"/>
        <v>1.762456158903047E-5</v>
      </c>
      <c r="D79" s="53">
        <f t="shared" si="63"/>
        <v>1.762456158903047E-5</v>
      </c>
      <c r="E79" s="53">
        <f t="shared" si="64"/>
        <v>1.762456158903047E-5</v>
      </c>
      <c r="F79" s="53">
        <f t="shared" si="65"/>
        <v>1.762456158903047E-5</v>
      </c>
      <c r="G79" s="204">
        <f t="shared" si="66"/>
        <v>1.762456158903047E-5</v>
      </c>
      <c r="H79" s="204">
        <f t="shared" si="72"/>
        <v>1.762456158903047E-5</v>
      </c>
      <c r="I79" s="204">
        <f t="shared" si="67"/>
        <v>1.762456158903047E-5</v>
      </c>
      <c r="J79" s="204">
        <f t="shared" si="68"/>
        <v>1.762456158903047E-5</v>
      </c>
      <c r="K79" s="204">
        <f t="shared" si="69"/>
        <v>1.762456158903047E-5</v>
      </c>
      <c r="L79" s="204">
        <f t="shared" si="70"/>
        <v>1.762456158903047E-5</v>
      </c>
      <c r="M79" s="204">
        <f t="shared" si="73"/>
        <v>1.762456158903047E-5</v>
      </c>
      <c r="N79" s="204">
        <f t="shared" si="74"/>
        <v>1.762456158903047E-5</v>
      </c>
      <c r="O79" s="366">
        <f t="shared" si="75"/>
        <v>7.0796336192722822E-5</v>
      </c>
      <c r="P79" s="213">
        <f t="shared" si="79"/>
        <v>7.0796336192722822E-5</v>
      </c>
      <c r="Q79" s="92">
        <f t="shared" si="79"/>
        <v>1.762456158903047E-5</v>
      </c>
      <c r="R79" s="92">
        <f t="shared" si="79"/>
        <v>0</v>
      </c>
      <c r="S79" s="92">
        <f t="shared" si="79"/>
        <v>0</v>
      </c>
      <c r="T79" s="92">
        <f t="shared" si="79"/>
        <v>0</v>
      </c>
      <c r="U79" s="92"/>
      <c r="AA79" s="154"/>
    </row>
    <row r="80" spans="1:27" x14ac:dyDescent="0.15">
      <c r="A80" s="42" t="s">
        <v>53</v>
      </c>
      <c r="B80" s="53">
        <f t="shared" si="61"/>
        <v>0</v>
      </c>
      <c r="C80" s="53">
        <f t="shared" si="62"/>
        <v>0</v>
      </c>
      <c r="D80" s="53">
        <f t="shared" si="63"/>
        <v>0</v>
      </c>
      <c r="E80" s="53">
        <f t="shared" si="64"/>
        <v>0</v>
      </c>
      <c r="F80" s="53">
        <f t="shared" si="65"/>
        <v>0</v>
      </c>
      <c r="G80" s="204">
        <f t="shared" si="66"/>
        <v>0</v>
      </c>
      <c r="H80" s="204">
        <f t="shared" si="72"/>
        <v>0</v>
      </c>
      <c r="I80" s="204">
        <f t="shared" si="67"/>
        <v>0</v>
      </c>
      <c r="J80" s="204">
        <f t="shared" si="68"/>
        <v>0</v>
      </c>
      <c r="K80" s="204">
        <f t="shared" si="69"/>
        <v>0</v>
      </c>
      <c r="L80" s="204">
        <f t="shared" si="70"/>
        <v>0</v>
      </c>
      <c r="M80" s="204">
        <f t="shared" si="73"/>
        <v>0</v>
      </c>
      <c r="N80" s="204">
        <f t="shared" si="74"/>
        <v>0</v>
      </c>
      <c r="O80" s="366">
        <f t="shared" si="75"/>
        <v>0</v>
      </c>
      <c r="P80" s="213">
        <f t="shared" si="79"/>
        <v>0</v>
      </c>
      <c r="Q80" s="92">
        <f t="shared" si="79"/>
        <v>0</v>
      </c>
      <c r="R80" s="92">
        <f t="shared" si="79"/>
        <v>0</v>
      </c>
      <c r="S80" s="92">
        <f t="shared" si="79"/>
        <v>0</v>
      </c>
      <c r="T80" s="92">
        <f t="shared" si="79"/>
        <v>0</v>
      </c>
      <c r="U80" s="92"/>
      <c r="AA80" s="154"/>
    </row>
    <row r="81" spans="1:27" x14ac:dyDescent="0.15">
      <c r="A81" s="42" t="s">
        <v>54</v>
      </c>
      <c r="B81" s="53">
        <f t="shared" si="61"/>
        <v>1.762456158903047E-5</v>
      </c>
      <c r="C81" s="53">
        <f t="shared" si="62"/>
        <v>1.762456158903047E-5</v>
      </c>
      <c r="D81" s="53">
        <f t="shared" si="63"/>
        <v>1.762456158903047E-5</v>
      </c>
      <c r="E81" s="53">
        <f t="shared" si="64"/>
        <v>1.762456158903047E-5</v>
      </c>
      <c r="F81" s="53">
        <f t="shared" si="65"/>
        <v>1.762456158903047E-5</v>
      </c>
      <c r="G81" s="204">
        <f t="shared" si="66"/>
        <v>1.762456158903047E-5</v>
      </c>
      <c r="H81" s="204">
        <f t="shared" si="72"/>
        <v>1.762456158903047E-5</v>
      </c>
      <c r="I81" s="204">
        <f t="shared" si="67"/>
        <v>1.762456158903047E-5</v>
      </c>
      <c r="J81" s="204">
        <f t="shared" si="68"/>
        <v>1.762456158903047E-5</v>
      </c>
      <c r="K81" s="204">
        <f t="shared" si="69"/>
        <v>1.762456158903047E-5</v>
      </c>
      <c r="L81" s="204">
        <f t="shared" si="70"/>
        <v>1.762456158903047E-5</v>
      </c>
      <c r="M81" s="204">
        <f t="shared" si="73"/>
        <v>1.762456158903047E-5</v>
      </c>
      <c r="N81" s="204">
        <f t="shared" si="74"/>
        <v>1.762456158903047E-5</v>
      </c>
      <c r="O81" s="366">
        <f t="shared" si="75"/>
        <v>7.0796336192722822E-5</v>
      </c>
      <c r="P81" s="213">
        <f t="shared" si="79"/>
        <v>7.0796336192722822E-5</v>
      </c>
      <c r="Q81" s="92">
        <f t="shared" si="79"/>
        <v>1.762456158903047E-5</v>
      </c>
      <c r="R81" s="92">
        <f t="shared" si="79"/>
        <v>0</v>
      </c>
      <c r="S81" s="92">
        <f t="shared" si="79"/>
        <v>0</v>
      </c>
      <c r="T81" s="92">
        <f t="shared" si="79"/>
        <v>0</v>
      </c>
      <c r="U81" s="92"/>
      <c r="AA81" s="154"/>
    </row>
    <row r="82" spans="1:27" x14ac:dyDescent="0.15">
      <c r="A82" s="72" t="s">
        <v>38</v>
      </c>
      <c r="B82" s="61">
        <f t="shared" si="61"/>
        <v>0</v>
      </c>
      <c r="C82" s="61">
        <f t="shared" si="62"/>
        <v>0</v>
      </c>
      <c r="D82" s="61">
        <f t="shared" si="63"/>
        <v>0</v>
      </c>
      <c r="E82" s="61">
        <f t="shared" si="64"/>
        <v>0</v>
      </c>
      <c r="F82" s="61">
        <f t="shared" si="65"/>
        <v>0</v>
      </c>
      <c r="G82" s="205">
        <f t="shared" si="66"/>
        <v>0</v>
      </c>
      <c r="H82" s="205">
        <f t="shared" si="72"/>
        <v>0</v>
      </c>
      <c r="I82" s="205">
        <f t="shared" si="67"/>
        <v>0</v>
      </c>
      <c r="J82" s="205">
        <f t="shared" si="68"/>
        <v>0</v>
      </c>
      <c r="K82" s="205">
        <f t="shared" si="69"/>
        <v>0</v>
      </c>
      <c r="L82" s="205">
        <f t="shared" si="70"/>
        <v>0</v>
      </c>
      <c r="M82" s="205">
        <f t="shared" si="73"/>
        <v>0</v>
      </c>
      <c r="N82" s="205">
        <f t="shared" si="74"/>
        <v>0</v>
      </c>
      <c r="O82" s="366" t="str">
        <f t="shared" si="75"/>
        <v>0%</v>
      </c>
      <c r="P82" s="213">
        <f t="shared" si="79"/>
        <v>0</v>
      </c>
      <c r="Q82" s="92">
        <f t="shared" si="79"/>
        <v>0</v>
      </c>
      <c r="R82" s="92">
        <f t="shared" si="79"/>
        <v>0</v>
      </c>
      <c r="S82" s="92">
        <f t="shared" si="79"/>
        <v>0</v>
      </c>
      <c r="T82" s="92">
        <f t="shared" si="79"/>
        <v>0</v>
      </c>
      <c r="U82" s="92"/>
      <c r="AA82" s="154"/>
    </row>
    <row r="83" spans="1:27" x14ac:dyDescent="0.15">
      <c r="A83" s="76" t="s">
        <v>28</v>
      </c>
      <c r="B83" s="93">
        <f t="shared" si="61"/>
        <v>0</v>
      </c>
      <c r="C83" s="93">
        <f t="shared" si="62"/>
        <v>0</v>
      </c>
      <c r="D83" s="93">
        <f t="shared" si="63"/>
        <v>0</v>
      </c>
      <c r="E83" s="93">
        <f t="shared" si="64"/>
        <v>0</v>
      </c>
      <c r="F83" s="93">
        <f t="shared" si="65"/>
        <v>0</v>
      </c>
      <c r="G83" s="206">
        <f t="shared" si="66"/>
        <v>0</v>
      </c>
      <c r="H83" s="206">
        <f t="shared" si="72"/>
        <v>0</v>
      </c>
      <c r="I83" s="206">
        <f t="shared" si="67"/>
        <v>0</v>
      </c>
      <c r="J83" s="206">
        <f t="shared" si="68"/>
        <v>0</v>
      </c>
      <c r="K83" s="206">
        <f t="shared" si="69"/>
        <v>0</v>
      </c>
      <c r="L83" s="206">
        <f t="shared" si="70"/>
        <v>0</v>
      </c>
      <c r="M83" s="206">
        <f t="shared" si="73"/>
        <v>0</v>
      </c>
      <c r="N83" s="206">
        <f t="shared" si="74"/>
        <v>0</v>
      </c>
      <c r="O83" s="366" t="str">
        <f t="shared" si="75"/>
        <v>0%</v>
      </c>
      <c r="P83" s="213">
        <f t="shared" si="79"/>
        <v>0</v>
      </c>
      <c r="Q83" s="92">
        <f t="shared" si="79"/>
        <v>0</v>
      </c>
      <c r="R83" s="92">
        <f t="shared" si="79"/>
        <v>0</v>
      </c>
      <c r="S83" s="92">
        <f t="shared" si="79"/>
        <v>0</v>
      </c>
      <c r="T83" s="92">
        <f t="shared" si="79"/>
        <v>0</v>
      </c>
      <c r="U83" s="92"/>
      <c r="AA83" s="154"/>
    </row>
    <row r="84" spans="1:27" x14ac:dyDescent="0.15">
      <c r="A84" s="65" t="s">
        <v>36</v>
      </c>
      <c r="B84" s="39">
        <f t="shared" si="61"/>
        <v>0.9994536385907401</v>
      </c>
      <c r="C84" s="39">
        <f t="shared" si="62"/>
        <v>0.9994536385907401</v>
      </c>
      <c r="D84" s="39">
        <f t="shared" si="63"/>
        <v>0.9994536385907401</v>
      </c>
      <c r="E84" s="39">
        <f t="shared" si="64"/>
        <v>0.9994536385907401</v>
      </c>
      <c r="F84" s="39">
        <f t="shared" si="65"/>
        <v>0.9994536385907401</v>
      </c>
      <c r="G84" s="207">
        <f t="shared" si="66"/>
        <v>0.9994536385907401</v>
      </c>
      <c r="H84" s="207">
        <f t="shared" si="72"/>
        <v>0.9994536385907401</v>
      </c>
      <c r="I84" s="207">
        <f t="shared" si="67"/>
        <v>0.9994536385907401</v>
      </c>
      <c r="J84" s="207">
        <f t="shared" si="68"/>
        <v>0.9994536385907401</v>
      </c>
      <c r="K84" s="207">
        <f t="shared" si="69"/>
        <v>0.9994536385907401</v>
      </c>
      <c r="L84" s="207">
        <f t="shared" si="70"/>
        <v>0.9994536385907401</v>
      </c>
      <c r="M84" s="207">
        <f t="shared" si="73"/>
        <v>0.9994536385907401</v>
      </c>
      <c r="N84" s="207">
        <f t="shared" si="74"/>
        <v>0.9994536385907401</v>
      </c>
      <c r="O84" s="366">
        <f>O85</f>
        <v>0.99843956304948434</v>
      </c>
      <c r="P84" s="225">
        <f t="shared" si="79"/>
        <v>0.99843956304948434</v>
      </c>
      <c r="Q84" s="226">
        <f t="shared" si="79"/>
        <v>0.9994536385907401</v>
      </c>
      <c r="R84" s="226">
        <f t="shared" si="79"/>
        <v>0</v>
      </c>
      <c r="S84" s="226">
        <f t="shared" si="79"/>
        <v>0</v>
      </c>
      <c r="T84" s="226">
        <f t="shared" si="79"/>
        <v>0</v>
      </c>
      <c r="U84" s="226"/>
      <c r="AA84" s="154"/>
    </row>
    <row r="85" spans="1:27" x14ac:dyDescent="0.35">
      <c r="A85" s="40" t="s">
        <v>460</v>
      </c>
      <c r="B85" s="41">
        <f t="shared" si="61"/>
        <v>0.9994536385907401</v>
      </c>
      <c r="C85" s="41">
        <f t="shared" si="62"/>
        <v>0.9994536385907401</v>
      </c>
      <c r="D85" s="41">
        <f t="shared" si="63"/>
        <v>0.9994536385907401</v>
      </c>
      <c r="E85" s="41">
        <f t="shared" si="64"/>
        <v>0.9994536385907401</v>
      </c>
      <c r="F85" s="41">
        <f t="shared" si="65"/>
        <v>0.9994536385907401</v>
      </c>
      <c r="G85" s="208">
        <f t="shared" si="66"/>
        <v>0.9994536385907401</v>
      </c>
      <c r="H85" s="208">
        <f t="shared" si="72"/>
        <v>0.9994536385907401</v>
      </c>
      <c r="I85" s="208">
        <f t="shared" si="67"/>
        <v>0.9994536385907401</v>
      </c>
      <c r="J85" s="208">
        <f t="shared" si="68"/>
        <v>0.9994536385907401</v>
      </c>
      <c r="K85" s="208">
        <f t="shared" si="69"/>
        <v>0.9994536385907401</v>
      </c>
      <c r="L85" s="208">
        <f t="shared" si="70"/>
        <v>0.9994536385907401</v>
      </c>
      <c r="M85" s="208">
        <f t="shared" si="73"/>
        <v>0.9994536385907401</v>
      </c>
      <c r="N85" s="208">
        <f t="shared" si="74"/>
        <v>0.9994536385907401</v>
      </c>
      <c r="O85" s="366">
        <f t="shared" si="75"/>
        <v>0.99843956304948434</v>
      </c>
      <c r="P85" s="225">
        <f t="shared" si="79"/>
        <v>0.99843956304948434</v>
      </c>
      <c r="Q85" s="226">
        <f t="shared" si="79"/>
        <v>0.9994536385907401</v>
      </c>
      <c r="R85" s="226">
        <f t="shared" si="79"/>
        <v>0</v>
      </c>
      <c r="S85" s="226">
        <f t="shared" si="79"/>
        <v>0</v>
      </c>
      <c r="T85" s="226">
        <f t="shared" si="79"/>
        <v>0</v>
      </c>
      <c r="U85" s="226"/>
      <c r="AA85" s="154"/>
    </row>
    <row r="86" spans="1:27" x14ac:dyDescent="0.15">
      <c r="A86" s="42" t="s">
        <v>55</v>
      </c>
      <c r="B86" s="53">
        <f t="shared" si="61"/>
        <v>0</v>
      </c>
      <c r="C86" s="53">
        <f t="shared" si="62"/>
        <v>0</v>
      </c>
      <c r="D86" s="53">
        <f t="shared" si="63"/>
        <v>0</v>
      </c>
      <c r="E86" s="53">
        <f t="shared" si="64"/>
        <v>0</v>
      </c>
      <c r="F86" s="53">
        <f t="shared" si="65"/>
        <v>0</v>
      </c>
      <c r="G86" s="204">
        <f t="shared" si="66"/>
        <v>0</v>
      </c>
      <c r="H86" s="204">
        <f t="shared" si="72"/>
        <v>0</v>
      </c>
      <c r="I86" s="204">
        <f t="shared" si="67"/>
        <v>0</v>
      </c>
      <c r="J86" s="204">
        <f t="shared" si="68"/>
        <v>0</v>
      </c>
      <c r="K86" s="204">
        <f t="shared" si="69"/>
        <v>0</v>
      </c>
      <c r="L86" s="204">
        <f t="shared" si="70"/>
        <v>0</v>
      </c>
      <c r="M86" s="204">
        <f t="shared" si="73"/>
        <v>0</v>
      </c>
      <c r="N86" s="204">
        <f t="shared" si="74"/>
        <v>0</v>
      </c>
      <c r="O86" s="366">
        <f t="shared" si="75"/>
        <v>0</v>
      </c>
      <c r="P86" s="213">
        <f t="shared" si="79"/>
        <v>0</v>
      </c>
      <c r="Q86" s="92">
        <f t="shared" si="79"/>
        <v>0</v>
      </c>
      <c r="R86" s="92">
        <f t="shared" si="79"/>
        <v>0</v>
      </c>
      <c r="S86" s="92">
        <f t="shared" si="79"/>
        <v>0</v>
      </c>
      <c r="T86" s="92">
        <f t="shared" si="79"/>
        <v>0</v>
      </c>
      <c r="U86" s="92"/>
      <c r="AA86" s="154"/>
    </row>
    <row r="87" spans="1:27" x14ac:dyDescent="0.15">
      <c r="A87" s="42" t="s">
        <v>56</v>
      </c>
      <c r="B87" s="53">
        <f t="shared" si="61"/>
        <v>8.8122807945152358E-5</v>
      </c>
      <c r="C87" s="53">
        <f t="shared" si="62"/>
        <v>8.8122807945152358E-5</v>
      </c>
      <c r="D87" s="53">
        <f t="shared" si="63"/>
        <v>8.8122807945152358E-5</v>
      </c>
      <c r="E87" s="53">
        <f t="shared" si="64"/>
        <v>8.8122807945152358E-5</v>
      </c>
      <c r="F87" s="53">
        <f t="shared" si="65"/>
        <v>8.8122807945152358E-5</v>
      </c>
      <c r="G87" s="204">
        <f t="shared" si="66"/>
        <v>8.8122807945152358E-5</v>
      </c>
      <c r="H87" s="204">
        <f t="shared" si="72"/>
        <v>8.8122807945152358E-5</v>
      </c>
      <c r="I87" s="204">
        <f t="shared" si="67"/>
        <v>8.8122807945152358E-5</v>
      </c>
      <c r="J87" s="204">
        <f t="shared" si="68"/>
        <v>8.8122807945152358E-5</v>
      </c>
      <c r="K87" s="204">
        <f t="shared" si="69"/>
        <v>8.8122807945152358E-5</v>
      </c>
      <c r="L87" s="204">
        <f t="shared" si="70"/>
        <v>8.8122807945152358E-5</v>
      </c>
      <c r="M87" s="204">
        <f t="shared" si="73"/>
        <v>8.8122807945152358E-5</v>
      </c>
      <c r="N87" s="204">
        <f t="shared" si="74"/>
        <v>8.8122807945152358E-5</v>
      </c>
      <c r="O87" s="366">
        <f t="shared" si="75"/>
        <v>2.1303735397277553E-4</v>
      </c>
      <c r="P87" s="213">
        <f t="shared" si="79"/>
        <v>2.1303735397277553E-4</v>
      </c>
      <c r="Q87" s="92">
        <f t="shared" si="79"/>
        <v>8.8122807945152358E-5</v>
      </c>
      <c r="R87" s="92">
        <f t="shared" si="79"/>
        <v>0</v>
      </c>
      <c r="S87" s="92">
        <f t="shared" si="79"/>
        <v>0</v>
      </c>
      <c r="T87" s="92">
        <f t="shared" si="79"/>
        <v>0</v>
      </c>
      <c r="U87" s="92"/>
      <c r="AA87" s="154"/>
    </row>
    <row r="88" spans="1:27" x14ac:dyDescent="0.15">
      <c r="A88" s="42" t="s">
        <v>57</v>
      </c>
      <c r="B88" s="53">
        <f t="shared" si="61"/>
        <v>0</v>
      </c>
      <c r="C88" s="53">
        <f t="shared" si="62"/>
        <v>0</v>
      </c>
      <c r="D88" s="53">
        <f t="shared" si="63"/>
        <v>0</v>
      </c>
      <c r="E88" s="53">
        <f t="shared" si="64"/>
        <v>0</v>
      </c>
      <c r="F88" s="53">
        <f t="shared" si="65"/>
        <v>0</v>
      </c>
      <c r="G88" s="204">
        <f t="shared" si="66"/>
        <v>0</v>
      </c>
      <c r="H88" s="204">
        <f t="shared" si="72"/>
        <v>0</v>
      </c>
      <c r="I88" s="204">
        <f t="shared" si="67"/>
        <v>0</v>
      </c>
      <c r="J88" s="204">
        <f t="shared" si="68"/>
        <v>0</v>
      </c>
      <c r="K88" s="204">
        <f t="shared" si="69"/>
        <v>0</v>
      </c>
      <c r="L88" s="204">
        <f t="shared" si="70"/>
        <v>0</v>
      </c>
      <c r="M88" s="204">
        <f t="shared" si="73"/>
        <v>0</v>
      </c>
      <c r="N88" s="204">
        <f t="shared" si="74"/>
        <v>0</v>
      </c>
      <c r="O88" s="366">
        <f t="shared" si="75"/>
        <v>0</v>
      </c>
      <c r="P88" s="213">
        <f t="shared" si="79"/>
        <v>0</v>
      </c>
      <c r="Q88" s="92">
        <f t="shared" si="79"/>
        <v>0</v>
      </c>
      <c r="R88" s="92">
        <f t="shared" si="79"/>
        <v>0</v>
      </c>
      <c r="S88" s="92">
        <f t="shared" si="79"/>
        <v>0</v>
      </c>
      <c r="T88" s="92">
        <f t="shared" si="79"/>
        <v>0</v>
      </c>
      <c r="U88" s="92"/>
      <c r="AA88" s="154"/>
    </row>
    <row r="89" spans="1:27" x14ac:dyDescent="0.15">
      <c r="A89" s="42" t="s">
        <v>58</v>
      </c>
      <c r="B89" s="53">
        <f t="shared" si="61"/>
        <v>4.5823860131479231E-4</v>
      </c>
      <c r="C89" s="53">
        <f t="shared" si="62"/>
        <v>4.5823860131479231E-4</v>
      </c>
      <c r="D89" s="53">
        <f t="shared" si="63"/>
        <v>4.5823860131479231E-4</v>
      </c>
      <c r="E89" s="53">
        <f t="shared" si="64"/>
        <v>4.5823860131479231E-4</v>
      </c>
      <c r="F89" s="53">
        <f t="shared" si="65"/>
        <v>4.5823860131479231E-4</v>
      </c>
      <c r="G89" s="204">
        <f t="shared" si="66"/>
        <v>4.5823860131479231E-4</v>
      </c>
      <c r="H89" s="204">
        <f t="shared" si="72"/>
        <v>4.5823860131479231E-4</v>
      </c>
      <c r="I89" s="204">
        <f t="shared" si="67"/>
        <v>4.5823860131479231E-4</v>
      </c>
      <c r="J89" s="204">
        <f t="shared" si="68"/>
        <v>4.5823860131479231E-4</v>
      </c>
      <c r="K89" s="204">
        <f t="shared" si="69"/>
        <v>4.5823860131479231E-4</v>
      </c>
      <c r="L89" s="204">
        <f t="shared" si="70"/>
        <v>4.5823860131479231E-4</v>
      </c>
      <c r="M89" s="204">
        <f t="shared" si="73"/>
        <v>4.5823860131479231E-4</v>
      </c>
      <c r="N89" s="204">
        <f t="shared" si="74"/>
        <v>4.5823860131479231E-4</v>
      </c>
      <c r="O89" s="366">
        <f t="shared" si="75"/>
        <v>1.3473995965428583E-3</v>
      </c>
      <c r="P89" s="213">
        <f t="shared" si="79"/>
        <v>1.3473995965428583E-3</v>
      </c>
      <c r="Q89" s="92">
        <f t="shared" si="79"/>
        <v>4.5823860131479236E-4</v>
      </c>
      <c r="R89" s="92">
        <f t="shared" si="79"/>
        <v>0</v>
      </c>
      <c r="S89" s="92">
        <f t="shared" si="79"/>
        <v>0</v>
      </c>
      <c r="T89" s="92">
        <f t="shared" si="79"/>
        <v>0</v>
      </c>
      <c r="U89" s="92"/>
      <c r="AA89" s="154"/>
    </row>
    <row r="90" spans="1:27" x14ac:dyDescent="0.15">
      <c r="A90" s="72" t="s">
        <v>39</v>
      </c>
      <c r="B90" s="61">
        <f t="shared" si="61"/>
        <v>0</v>
      </c>
      <c r="C90" s="61">
        <f t="shared" si="62"/>
        <v>0</v>
      </c>
      <c r="D90" s="61">
        <f t="shared" si="63"/>
        <v>0</v>
      </c>
      <c r="E90" s="61">
        <f t="shared" si="64"/>
        <v>0</v>
      </c>
      <c r="F90" s="61">
        <f t="shared" si="65"/>
        <v>0</v>
      </c>
      <c r="G90" s="205">
        <f t="shared" si="66"/>
        <v>0</v>
      </c>
      <c r="H90" s="205">
        <f t="shared" si="72"/>
        <v>0</v>
      </c>
      <c r="I90" s="205">
        <f t="shared" si="67"/>
        <v>0</v>
      </c>
      <c r="J90" s="205">
        <f t="shared" si="68"/>
        <v>0</v>
      </c>
      <c r="K90" s="205">
        <f t="shared" si="69"/>
        <v>0</v>
      </c>
      <c r="L90" s="205">
        <f t="shared" si="70"/>
        <v>0</v>
      </c>
      <c r="M90" s="205">
        <f t="shared" si="73"/>
        <v>0</v>
      </c>
      <c r="N90" s="205">
        <f t="shared" si="74"/>
        <v>0</v>
      </c>
      <c r="O90" s="366" t="str">
        <f t="shared" si="75"/>
        <v>0%</v>
      </c>
      <c r="P90" s="213">
        <f t="shared" si="79"/>
        <v>0</v>
      </c>
      <c r="Q90" s="92">
        <f t="shared" si="79"/>
        <v>0</v>
      </c>
      <c r="R90" s="92">
        <f t="shared" si="79"/>
        <v>0</v>
      </c>
      <c r="S90" s="92">
        <f t="shared" si="79"/>
        <v>0</v>
      </c>
      <c r="T90" s="92">
        <f t="shared" si="79"/>
        <v>0</v>
      </c>
      <c r="U90" s="92"/>
      <c r="AA90" s="154"/>
    </row>
    <row r="91" spans="1:27" x14ac:dyDescent="0.15">
      <c r="A91" s="76" t="s">
        <v>28</v>
      </c>
      <c r="B91" s="93">
        <f t="shared" si="61"/>
        <v>0</v>
      </c>
      <c r="C91" s="93">
        <f t="shared" si="62"/>
        <v>0</v>
      </c>
      <c r="D91" s="93">
        <f t="shared" si="63"/>
        <v>0</v>
      </c>
      <c r="E91" s="93">
        <f t="shared" si="64"/>
        <v>0</v>
      </c>
      <c r="F91" s="93">
        <f t="shared" si="65"/>
        <v>0</v>
      </c>
      <c r="G91" s="206">
        <f t="shared" si="66"/>
        <v>0</v>
      </c>
      <c r="H91" s="206">
        <f t="shared" si="72"/>
        <v>0</v>
      </c>
      <c r="I91" s="206">
        <f t="shared" si="67"/>
        <v>0</v>
      </c>
      <c r="J91" s="206">
        <f t="shared" si="68"/>
        <v>0</v>
      </c>
      <c r="K91" s="206">
        <f t="shared" si="69"/>
        <v>0</v>
      </c>
      <c r="L91" s="206">
        <f t="shared" si="70"/>
        <v>0</v>
      </c>
      <c r="M91" s="206">
        <f t="shared" si="73"/>
        <v>0</v>
      </c>
      <c r="N91" s="206">
        <f t="shared" si="74"/>
        <v>0</v>
      </c>
      <c r="O91" s="366" t="str">
        <f t="shared" si="75"/>
        <v>0%</v>
      </c>
      <c r="P91" s="213">
        <f t="shared" si="79"/>
        <v>0</v>
      </c>
      <c r="Q91" s="92">
        <f t="shared" si="79"/>
        <v>0</v>
      </c>
      <c r="R91" s="92">
        <f t="shared" si="79"/>
        <v>0</v>
      </c>
      <c r="S91" s="92">
        <f t="shared" si="79"/>
        <v>0</v>
      </c>
      <c r="T91" s="92">
        <f t="shared" si="79"/>
        <v>0</v>
      </c>
      <c r="U91" s="92"/>
      <c r="AA91" s="154"/>
    </row>
    <row r="92" spans="1:27" x14ac:dyDescent="0.15">
      <c r="A92" s="81" t="s">
        <v>478</v>
      </c>
      <c r="B92" s="8">
        <f>F46</f>
        <v>0</v>
      </c>
      <c r="C92" s="8">
        <f>K46</f>
        <v>0</v>
      </c>
      <c r="D92" s="8">
        <f>P46</f>
        <v>0</v>
      </c>
      <c r="E92" s="8">
        <f>U46</f>
        <v>0</v>
      </c>
      <c r="F92" s="8">
        <f>Z46</f>
        <v>0</v>
      </c>
      <c r="G92" s="201">
        <f>AE46</f>
        <v>0</v>
      </c>
      <c r="H92" s="201">
        <f t="shared" si="72"/>
        <v>0</v>
      </c>
      <c r="I92" s="201">
        <f t="shared" si="67"/>
        <v>0</v>
      </c>
      <c r="J92" s="201">
        <f t="shared" si="68"/>
        <v>0</v>
      </c>
      <c r="K92" s="201">
        <f t="shared" si="69"/>
        <v>0</v>
      </c>
      <c r="L92" s="201">
        <f t="shared" si="70"/>
        <v>0</v>
      </c>
      <c r="M92" s="201">
        <f t="shared" si="73"/>
        <v>0</v>
      </c>
      <c r="N92" s="201">
        <f t="shared" si="74"/>
        <v>0</v>
      </c>
      <c r="O92" s="366" t="str">
        <f t="shared" si="75"/>
        <v>0%</v>
      </c>
      <c r="P92" s="213">
        <f t="shared" si="79"/>
        <v>0</v>
      </c>
      <c r="Q92" s="92">
        <f t="shared" si="79"/>
        <v>0</v>
      </c>
      <c r="R92" s="92">
        <f t="shared" si="79"/>
        <v>0</v>
      </c>
      <c r="S92" s="92">
        <f t="shared" si="79"/>
        <v>0</v>
      </c>
      <c r="T92" s="92">
        <f t="shared" si="79"/>
        <v>0</v>
      </c>
      <c r="U92" s="92"/>
      <c r="AA92" s="154"/>
    </row>
    <row r="93" spans="1:27" x14ac:dyDescent="0.15">
      <c r="A93" s="81" t="s">
        <v>480</v>
      </c>
      <c r="B93" s="8">
        <f>G46</f>
        <v>0</v>
      </c>
      <c r="C93" s="8">
        <f>L46</f>
        <v>0</v>
      </c>
      <c r="D93" s="8">
        <f>Q46</f>
        <v>0</v>
      </c>
      <c r="E93" s="8">
        <f>V46</f>
        <v>0</v>
      </c>
      <c r="F93" s="8">
        <f>AA46</f>
        <v>0</v>
      </c>
      <c r="G93" s="201">
        <f>AF46</f>
        <v>0</v>
      </c>
      <c r="H93" s="201">
        <f t="shared" si="72"/>
        <v>0</v>
      </c>
      <c r="I93" s="201">
        <f t="shared" si="67"/>
        <v>0</v>
      </c>
      <c r="J93" s="201">
        <f t="shared" si="68"/>
        <v>0</v>
      </c>
      <c r="K93" s="201">
        <f t="shared" si="69"/>
        <v>0</v>
      </c>
      <c r="L93" s="201">
        <f t="shared" si="70"/>
        <v>0</v>
      </c>
      <c r="M93" s="201">
        <f t="shared" si="73"/>
        <v>0</v>
      </c>
      <c r="N93" s="201">
        <f t="shared" si="74"/>
        <v>0</v>
      </c>
      <c r="O93" s="366" t="str">
        <f t="shared" si="75"/>
        <v>0%</v>
      </c>
      <c r="P93" s="213">
        <f t="shared" si="79"/>
        <v>0</v>
      </c>
      <c r="Q93" s="92">
        <f t="shared" si="79"/>
        <v>0</v>
      </c>
      <c r="R93" s="92">
        <f t="shared" si="79"/>
        <v>0</v>
      </c>
      <c r="S93" s="92">
        <f t="shared" si="79"/>
        <v>0</v>
      </c>
      <c r="T93" s="92">
        <f t="shared" si="79"/>
        <v>0</v>
      </c>
      <c r="U93" s="92"/>
      <c r="AA93" s="154"/>
    </row>
  </sheetData>
  <mergeCells count="33">
    <mergeCell ref="AI3:AM3"/>
    <mergeCell ref="AN3:AR3"/>
    <mergeCell ref="AS3:AW3"/>
    <mergeCell ref="O3:S3"/>
    <mergeCell ref="B2:C2"/>
    <mergeCell ref="D2:D3"/>
    <mergeCell ref="E2:M2"/>
    <mergeCell ref="E3:I3"/>
    <mergeCell ref="J3:N3"/>
    <mergeCell ref="A48:K48"/>
    <mergeCell ref="A49:O49"/>
    <mergeCell ref="P49:U49"/>
    <mergeCell ref="W49:X49"/>
    <mergeCell ref="AX3:BB3"/>
    <mergeCell ref="E4:I4"/>
    <mergeCell ref="J4:N4"/>
    <mergeCell ref="O4:S4"/>
    <mergeCell ref="T4:X4"/>
    <mergeCell ref="Y4:AC4"/>
    <mergeCell ref="AD4:AH4"/>
    <mergeCell ref="AI4:AM4"/>
    <mergeCell ref="AN4:AR4"/>
    <mergeCell ref="T3:X3"/>
    <mergeCell ref="Y3:AC3"/>
    <mergeCell ref="AD3:AH3"/>
    <mergeCell ref="BH3:BL3"/>
    <mergeCell ref="BH4:BL4"/>
    <mergeCell ref="BM3:BQ3"/>
    <mergeCell ref="BM4:BQ4"/>
    <mergeCell ref="AS4:AW4"/>
    <mergeCell ref="AX4:BB4"/>
    <mergeCell ref="BC4:BG4"/>
    <mergeCell ref="BC3:BG3"/>
  </mergeCells>
  <phoneticPr fontId="2" type="noConversion"/>
  <conditionalFormatting sqref="H21:I21">
    <cfRule type="cellIs" dxfId="7408" priority="382" operator="lessThan">
      <formula>#REF!</formula>
    </cfRule>
  </conditionalFormatting>
  <conditionalFormatting sqref="H9:I9">
    <cfRule type="cellIs" dxfId="7407" priority="384" operator="lessThan">
      <formula>#REF!</formula>
    </cfRule>
    <cfRule type="cellIs" dxfId="7406" priority="385" operator="greaterThan">
      <formula>#REF!</formula>
    </cfRule>
  </conditionalFormatting>
  <conditionalFormatting sqref="H10:I10">
    <cfRule type="cellIs" dxfId="7405" priority="383" operator="lessThan">
      <formula>#REF!</formula>
    </cfRule>
  </conditionalFormatting>
  <conditionalFormatting sqref="H11:I11">
    <cfRule type="cellIs" dxfId="7404" priority="381" operator="lessThan">
      <formula>#REF!</formula>
    </cfRule>
  </conditionalFormatting>
  <conditionalFormatting sqref="H12:I12">
    <cfRule type="cellIs" dxfId="7403" priority="380" operator="lessThan">
      <formula>#REF!</formula>
    </cfRule>
  </conditionalFormatting>
  <conditionalFormatting sqref="O19 O13 O15">
    <cfRule type="cellIs" dxfId="7402" priority="379" operator="greaterThan">
      <formula>#REF!</formula>
    </cfRule>
  </conditionalFormatting>
  <conditionalFormatting sqref="H20:I20">
    <cfRule type="cellIs" dxfId="7401" priority="386" operator="lessThan">
      <formula>#REF!</formula>
    </cfRule>
    <cfRule type="cellIs" dxfId="7400" priority="387" operator="lessThan">
      <formula>#REF!</formula>
    </cfRule>
  </conditionalFormatting>
  <conditionalFormatting sqref="M21">
    <cfRule type="cellIs" dxfId="7399" priority="376" operator="lessThan">
      <formula>#REF!</formula>
    </cfRule>
  </conditionalFormatting>
  <conditionalFormatting sqref="M11:N11">
    <cfRule type="cellIs" dxfId="7398" priority="375" operator="lessThan">
      <formula>#REF!</formula>
    </cfRule>
  </conditionalFormatting>
  <conditionalFormatting sqref="M12:N12">
    <cfRule type="cellIs" dxfId="7397" priority="374" operator="lessThan">
      <formula>#REF!</formula>
    </cfRule>
  </conditionalFormatting>
  <conditionalFormatting sqref="M20">
    <cfRule type="cellIs" dxfId="7396" priority="377" operator="lessThan">
      <formula>#REF!</formula>
    </cfRule>
    <cfRule type="cellIs" dxfId="7395" priority="378" operator="lessThan">
      <formula>#REF!</formula>
    </cfRule>
  </conditionalFormatting>
  <conditionalFormatting sqref="J13:L13">
    <cfRule type="cellIs" dxfId="7394" priority="373" operator="greaterThan">
      <formula>#REF!</formula>
    </cfRule>
  </conditionalFormatting>
  <conditionalFormatting sqref="H30:I30">
    <cfRule type="cellIs" dxfId="7393" priority="370" operator="lessThan">
      <formula>#REF!</formula>
    </cfRule>
  </conditionalFormatting>
  <conditionalFormatting sqref="H29:I29">
    <cfRule type="cellIs" dxfId="7392" priority="371" operator="lessThan">
      <formula>#REF!</formula>
    </cfRule>
    <cfRule type="cellIs" dxfId="7391" priority="372" operator="lessThan">
      <formula>#REF!</formula>
    </cfRule>
  </conditionalFormatting>
  <conditionalFormatting sqref="M30">
    <cfRule type="cellIs" dxfId="7390" priority="367" operator="lessThan">
      <formula>#REF!</formula>
    </cfRule>
  </conditionalFormatting>
  <conditionalFormatting sqref="M29">
    <cfRule type="cellIs" dxfId="7389" priority="368" operator="lessThan">
      <formula>#REF!</formula>
    </cfRule>
    <cfRule type="cellIs" dxfId="7388" priority="369" operator="lessThan">
      <formula>#REF!</formula>
    </cfRule>
  </conditionalFormatting>
  <conditionalFormatting sqref="H39:I39">
    <cfRule type="cellIs" dxfId="7387" priority="364" operator="lessThan">
      <formula>#REF!</formula>
    </cfRule>
  </conditionalFormatting>
  <conditionalFormatting sqref="H38:I38">
    <cfRule type="cellIs" dxfId="7386" priority="365" operator="lessThan">
      <formula>#REF!</formula>
    </cfRule>
    <cfRule type="cellIs" dxfId="7385" priority="366" operator="lessThan">
      <formula>#REF!</formula>
    </cfRule>
  </conditionalFormatting>
  <conditionalFormatting sqref="M39">
    <cfRule type="cellIs" dxfId="7384" priority="363" operator="lessThan">
      <formula>#REF!</formula>
    </cfRule>
  </conditionalFormatting>
  <conditionalFormatting sqref="R21">
    <cfRule type="cellIs" dxfId="7383" priority="360" operator="lessThan">
      <formula>#REF!</formula>
    </cfRule>
  </conditionalFormatting>
  <conditionalFormatting sqref="R11:S11">
    <cfRule type="cellIs" dxfId="7382" priority="359" operator="lessThan">
      <formula>#REF!</formula>
    </cfRule>
  </conditionalFormatting>
  <conditionalFormatting sqref="R12:S12">
    <cfRule type="cellIs" dxfId="7381" priority="358" operator="lessThan">
      <formula>#REF!</formula>
    </cfRule>
  </conditionalFormatting>
  <conditionalFormatting sqref="R20">
    <cfRule type="cellIs" dxfId="7380" priority="361" operator="lessThan">
      <formula>#REF!</formula>
    </cfRule>
    <cfRule type="cellIs" dxfId="7379" priority="362" operator="lessThan">
      <formula>#REF!</formula>
    </cfRule>
  </conditionalFormatting>
  <conditionalFormatting sqref="R30">
    <cfRule type="cellIs" dxfId="7378" priority="355" operator="lessThan">
      <formula>#REF!</formula>
    </cfRule>
  </conditionalFormatting>
  <conditionalFormatting sqref="R29">
    <cfRule type="cellIs" dxfId="7377" priority="356" operator="lessThan">
      <formula>#REF!</formula>
    </cfRule>
    <cfRule type="cellIs" dxfId="7376" priority="357" operator="lessThan">
      <formula>#REF!</formula>
    </cfRule>
  </conditionalFormatting>
  <conditionalFormatting sqref="R39">
    <cfRule type="cellIs" dxfId="7375" priority="354" operator="lessThan">
      <formula>#REF!</formula>
    </cfRule>
  </conditionalFormatting>
  <conditionalFormatting sqref="M9:N9">
    <cfRule type="cellIs" dxfId="7374" priority="352" operator="lessThan">
      <formula>#REF!</formula>
    </cfRule>
    <cfRule type="cellIs" dxfId="7373" priority="353" operator="greaterThan">
      <formula>#REF!</formula>
    </cfRule>
  </conditionalFormatting>
  <conditionalFormatting sqref="R9:S9">
    <cfRule type="cellIs" dxfId="7372" priority="350" operator="lessThan">
      <formula>#REF!</formula>
    </cfRule>
    <cfRule type="cellIs" dxfId="7371" priority="351" operator="greaterThan">
      <formula>#REF!</formula>
    </cfRule>
  </conditionalFormatting>
  <conditionalFormatting sqref="T19 T13:T15 T17">
    <cfRule type="cellIs" dxfId="7370" priority="349" operator="greaterThan">
      <formula>#REF!</formula>
    </cfRule>
  </conditionalFormatting>
  <conditionalFormatting sqref="W21">
    <cfRule type="cellIs" dxfId="7369" priority="346" operator="lessThan">
      <formula>#REF!</formula>
    </cfRule>
  </conditionalFormatting>
  <conditionalFormatting sqref="W11:X11">
    <cfRule type="cellIs" dxfId="7368" priority="345" operator="lessThan">
      <formula>#REF!</formula>
    </cfRule>
  </conditionalFormatting>
  <conditionalFormatting sqref="W12:X12">
    <cfRule type="cellIs" dxfId="7367" priority="344" operator="lessThan">
      <formula>#REF!</formula>
    </cfRule>
  </conditionalFormatting>
  <conditionalFormatting sqref="W20">
    <cfRule type="cellIs" dxfId="7366" priority="347" operator="lessThan">
      <formula>#REF!</formula>
    </cfRule>
    <cfRule type="cellIs" dxfId="7365" priority="348" operator="lessThan">
      <formula>#REF!</formula>
    </cfRule>
  </conditionalFormatting>
  <conditionalFormatting sqref="W30">
    <cfRule type="cellIs" dxfId="7364" priority="341" operator="lessThan">
      <formula>#REF!</formula>
    </cfRule>
  </conditionalFormatting>
  <conditionalFormatting sqref="W29">
    <cfRule type="cellIs" dxfId="7363" priority="342" operator="lessThan">
      <formula>#REF!</formula>
    </cfRule>
    <cfRule type="cellIs" dxfId="7362" priority="343" operator="lessThan">
      <formula>#REF!</formula>
    </cfRule>
  </conditionalFormatting>
  <conditionalFormatting sqref="W39">
    <cfRule type="cellIs" dxfId="7361" priority="340" operator="lessThan">
      <formula>#REF!</formula>
    </cfRule>
  </conditionalFormatting>
  <conditionalFormatting sqref="W9:X9">
    <cfRule type="cellIs" dxfId="7360" priority="338" operator="lessThan">
      <formula>#REF!</formula>
    </cfRule>
    <cfRule type="cellIs" dxfId="7359" priority="339" operator="greaterThan">
      <formula>#REF!</formula>
    </cfRule>
  </conditionalFormatting>
  <conditionalFormatting sqref="Y19 Y13:Y15 Y17">
    <cfRule type="cellIs" dxfId="7358" priority="337" operator="greaterThan">
      <formula>#REF!</formula>
    </cfRule>
  </conditionalFormatting>
  <conditionalFormatting sqref="AB21">
    <cfRule type="cellIs" dxfId="7357" priority="334" operator="lessThan">
      <formula>#REF!</formula>
    </cfRule>
  </conditionalFormatting>
  <conditionalFormatting sqref="AB11:AC11">
    <cfRule type="cellIs" dxfId="7356" priority="333" operator="lessThan">
      <formula>#REF!</formula>
    </cfRule>
  </conditionalFormatting>
  <conditionalFormatting sqref="AB12:AC12">
    <cfRule type="cellIs" dxfId="7355" priority="332" operator="lessThan">
      <formula>#REF!</formula>
    </cfRule>
  </conditionalFormatting>
  <conditionalFormatting sqref="AB20">
    <cfRule type="cellIs" dxfId="7354" priority="335" operator="lessThan">
      <formula>#REF!</formula>
    </cfRule>
    <cfRule type="cellIs" dxfId="7353" priority="336" operator="lessThan">
      <formula>#REF!</formula>
    </cfRule>
  </conditionalFormatting>
  <conditionalFormatting sqref="AB30">
    <cfRule type="cellIs" dxfId="7352" priority="329" operator="lessThan">
      <formula>#REF!</formula>
    </cfRule>
  </conditionalFormatting>
  <conditionalFormatting sqref="AB29">
    <cfRule type="cellIs" dxfId="7351" priority="330" operator="lessThan">
      <formula>#REF!</formula>
    </cfRule>
    <cfRule type="cellIs" dxfId="7350" priority="331" operator="lessThan">
      <formula>#REF!</formula>
    </cfRule>
  </conditionalFormatting>
  <conditionalFormatting sqref="AB39">
    <cfRule type="cellIs" dxfId="7349" priority="328" operator="lessThan">
      <formula>#REF!</formula>
    </cfRule>
  </conditionalFormatting>
  <conditionalFormatting sqref="AB9:AC9">
    <cfRule type="cellIs" dxfId="7348" priority="326" operator="lessThan">
      <formula>#REF!</formula>
    </cfRule>
    <cfRule type="cellIs" dxfId="7347" priority="327" operator="greaterThan">
      <formula>#REF!</formula>
    </cfRule>
  </conditionalFormatting>
  <conditionalFormatting sqref="AD19 AD13:AD15 AD17">
    <cfRule type="cellIs" dxfId="7346" priority="325" operator="greaterThan">
      <formula>#REF!</formula>
    </cfRule>
  </conditionalFormatting>
  <conditionalFormatting sqref="AG21">
    <cfRule type="cellIs" dxfId="7345" priority="322" operator="lessThan">
      <formula>#REF!</formula>
    </cfRule>
  </conditionalFormatting>
  <conditionalFormatting sqref="AG11:AH11">
    <cfRule type="cellIs" dxfId="7344" priority="321" operator="lessThan">
      <formula>#REF!</formula>
    </cfRule>
  </conditionalFormatting>
  <conditionalFormatting sqref="AG12:AH12">
    <cfRule type="cellIs" dxfId="7343" priority="320" operator="lessThan">
      <formula>#REF!</formula>
    </cfRule>
  </conditionalFormatting>
  <conditionalFormatting sqref="AG20">
    <cfRule type="cellIs" dxfId="7342" priority="323" operator="lessThan">
      <formula>#REF!</formula>
    </cfRule>
    <cfRule type="cellIs" dxfId="7341" priority="324" operator="lessThan">
      <formula>#REF!</formula>
    </cfRule>
  </conditionalFormatting>
  <conditionalFormatting sqref="AG30">
    <cfRule type="cellIs" dxfId="7340" priority="317" operator="lessThan">
      <formula>#REF!</formula>
    </cfRule>
  </conditionalFormatting>
  <conditionalFormatting sqref="AG29">
    <cfRule type="cellIs" dxfId="7339" priority="318" operator="lessThan">
      <formula>#REF!</formula>
    </cfRule>
    <cfRule type="cellIs" dxfId="7338" priority="319" operator="lessThan">
      <formula>#REF!</formula>
    </cfRule>
  </conditionalFormatting>
  <conditionalFormatting sqref="AG39">
    <cfRule type="cellIs" dxfId="7337" priority="316" operator="lessThan">
      <formula>#REF!</formula>
    </cfRule>
  </conditionalFormatting>
  <conditionalFormatting sqref="AG9:AH9">
    <cfRule type="cellIs" dxfId="7336" priority="314" operator="lessThan">
      <formula>#REF!</formula>
    </cfRule>
    <cfRule type="cellIs" dxfId="7335" priority="315" operator="greaterThan">
      <formula>#REF!</formula>
    </cfRule>
  </conditionalFormatting>
  <conditionalFormatting sqref="F19:G19 E17:G17">
    <cfRule type="cellIs" dxfId="7334" priority="313" operator="greaterThan">
      <formula>#REF!</formula>
    </cfRule>
  </conditionalFormatting>
  <conditionalFormatting sqref="L19 L17 L14:L15">
    <cfRule type="cellIs" dxfId="7333" priority="312" operator="greaterThan">
      <formula>#REF!</formula>
    </cfRule>
  </conditionalFormatting>
  <conditionalFormatting sqref="P13:Q13">
    <cfRule type="cellIs" dxfId="7332" priority="311" operator="greaterThan">
      <formula>#REF!</formula>
    </cfRule>
  </conditionalFormatting>
  <conditionalFormatting sqref="P19:Q19 P15:Q15 Q17 Q14">
    <cfRule type="cellIs" dxfId="7331" priority="310" operator="greaterThan">
      <formula>#REF!</formula>
    </cfRule>
  </conditionalFormatting>
  <conditionalFormatting sqref="U13:V13">
    <cfRule type="cellIs" dxfId="7330" priority="309" operator="greaterThan">
      <formula>#REF!</formula>
    </cfRule>
  </conditionalFormatting>
  <conditionalFormatting sqref="U19:V19 U14:V15 U17:V17">
    <cfRule type="cellIs" dxfId="7329" priority="308" operator="greaterThan">
      <formula>#REF!</formula>
    </cfRule>
  </conditionalFormatting>
  <conditionalFormatting sqref="Z13:AA13">
    <cfRule type="cellIs" dxfId="7328" priority="307" operator="greaterThan">
      <formula>#REF!</formula>
    </cfRule>
  </conditionalFormatting>
  <conditionalFormatting sqref="Z19:AA19 Z14:AA15 Z17:AA17">
    <cfRule type="cellIs" dxfId="7327" priority="306" operator="greaterThan">
      <formula>#REF!</formula>
    </cfRule>
  </conditionalFormatting>
  <conditionalFormatting sqref="AE13:AF13">
    <cfRule type="cellIs" dxfId="7326" priority="305" operator="greaterThan">
      <formula>#REF!</formula>
    </cfRule>
  </conditionalFormatting>
  <conditionalFormatting sqref="AE19:AF19 AE14:AF15 AE17:AF17">
    <cfRule type="cellIs" dxfId="7325" priority="304" operator="greaterThan">
      <formula>#REF!</formula>
    </cfRule>
  </conditionalFormatting>
  <conditionalFormatting sqref="M38">
    <cfRule type="cellIs" dxfId="7324" priority="302" operator="lessThan">
      <formula>#REF!</formula>
    </cfRule>
    <cfRule type="cellIs" dxfId="7323" priority="303" operator="lessThan">
      <formula>#REF!</formula>
    </cfRule>
  </conditionalFormatting>
  <conditionalFormatting sqref="R38">
    <cfRule type="cellIs" dxfId="7322" priority="300" operator="lessThan">
      <formula>#REF!</formula>
    </cfRule>
    <cfRule type="cellIs" dxfId="7321" priority="301" operator="lessThan">
      <formula>#REF!</formula>
    </cfRule>
  </conditionalFormatting>
  <conditionalFormatting sqref="W38">
    <cfRule type="cellIs" dxfId="7320" priority="298" operator="lessThan">
      <formula>#REF!</formula>
    </cfRule>
    <cfRule type="cellIs" dxfId="7319" priority="299" operator="lessThan">
      <formula>#REF!</formula>
    </cfRule>
  </conditionalFormatting>
  <conditionalFormatting sqref="AB38">
    <cfRule type="cellIs" dxfId="7318" priority="296" operator="lessThan">
      <formula>#REF!</formula>
    </cfRule>
    <cfRule type="cellIs" dxfId="7317" priority="297" operator="lessThan">
      <formula>#REF!</formula>
    </cfRule>
  </conditionalFormatting>
  <conditionalFormatting sqref="AG38">
    <cfRule type="cellIs" dxfId="7316" priority="294" operator="lessThan">
      <formula>#REF!</formula>
    </cfRule>
    <cfRule type="cellIs" dxfId="7315" priority="295" operator="lessThan">
      <formula>#REF!</formula>
    </cfRule>
  </conditionalFormatting>
  <conditionalFormatting sqref="N10">
    <cfRule type="cellIs" dxfId="7314" priority="293" operator="lessThan">
      <formula>#REF!</formula>
    </cfRule>
  </conditionalFormatting>
  <conditionalFormatting sqref="S10">
    <cfRule type="cellIs" dxfId="7313" priority="292" operator="lessThan">
      <formula>#REF!</formula>
    </cfRule>
  </conditionalFormatting>
  <conditionalFormatting sqref="X10">
    <cfRule type="cellIs" dxfId="7312" priority="291" operator="lessThan">
      <formula>#REF!</formula>
    </cfRule>
  </conditionalFormatting>
  <conditionalFormatting sqref="AC10">
    <cfRule type="cellIs" dxfId="7311" priority="290" operator="lessThan">
      <formula>#REF!</formula>
    </cfRule>
  </conditionalFormatting>
  <conditionalFormatting sqref="AH10">
    <cfRule type="cellIs" dxfId="7310" priority="289" operator="lessThan">
      <formula>#REF!</formula>
    </cfRule>
  </conditionalFormatting>
  <conditionalFormatting sqref="AI19 AI13:AI15 AI17">
    <cfRule type="cellIs" dxfId="7309" priority="288" operator="greaterThan">
      <formula>#REF!</formula>
    </cfRule>
  </conditionalFormatting>
  <conditionalFormatting sqref="AL21">
    <cfRule type="cellIs" dxfId="7308" priority="285" operator="lessThan">
      <formula>#REF!</formula>
    </cfRule>
  </conditionalFormatting>
  <conditionalFormatting sqref="AL11:AM11">
    <cfRule type="cellIs" dxfId="7307" priority="284" operator="lessThan">
      <formula>#REF!</formula>
    </cfRule>
  </conditionalFormatting>
  <conditionalFormatting sqref="AL12:AM12">
    <cfRule type="cellIs" dxfId="7306" priority="283" operator="lessThan">
      <formula>#REF!</formula>
    </cfRule>
  </conditionalFormatting>
  <conditionalFormatting sqref="AL20">
    <cfRule type="cellIs" dxfId="7305" priority="286" operator="lessThan">
      <formula>#REF!</formula>
    </cfRule>
    <cfRule type="cellIs" dxfId="7304" priority="287" operator="lessThan">
      <formula>#REF!</formula>
    </cfRule>
  </conditionalFormatting>
  <conditionalFormatting sqref="AL30">
    <cfRule type="cellIs" dxfId="7303" priority="280" operator="lessThan">
      <formula>#REF!</formula>
    </cfRule>
  </conditionalFormatting>
  <conditionalFormatting sqref="AL29">
    <cfRule type="cellIs" dxfId="7302" priority="281" operator="lessThan">
      <formula>#REF!</formula>
    </cfRule>
    <cfRule type="cellIs" dxfId="7301" priority="282" operator="lessThan">
      <formula>#REF!</formula>
    </cfRule>
  </conditionalFormatting>
  <conditionalFormatting sqref="AL39">
    <cfRule type="cellIs" dxfId="7300" priority="279" operator="lessThan">
      <formula>#REF!</formula>
    </cfRule>
  </conditionalFormatting>
  <conditionalFormatting sqref="AL9:AM9">
    <cfRule type="cellIs" dxfId="7299" priority="277" operator="lessThan">
      <formula>#REF!</formula>
    </cfRule>
    <cfRule type="cellIs" dxfId="7298" priority="278" operator="greaterThan">
      <formula>#REF!</formula>
    </cfRule>
  </conditionalFormatting>
  <conditionalFormatting sqref="AJ13:AK13">
    <cfRule type="cellIs" dxfId="7297" priority="276" operator="greaterThan">
      <formula>#REF!</formula>
    </cfRule>
  </conditionalFormatting>
  <conditionalFormatting sqref="AJ19:AK19 AJ14:AK15 AJ17:AK17">
    <cfRule type="cellIs" dxfId="7296" priority="275" operator="greaterThan">
      <formula>#REF!</formula>
    </cfRule>
  </conditionalFormatting>
  <conditionalFormatting sqref="AL38">
    <cfRule type="cellIs" dxfId="7295" priority="273" operator="lessThan">
      <formula>#REF!</formula>
    </cfRule>
    <cfRule type="cellIs" dxfId="7294" priority="274" operator="lessThan">
      <formula>#REF!</formula>
    </cfRule>
  </conditionalFormatting>
  <conditionalFormatting sqref="AM10">
    <cfRule type="cellIs" dxfId="7293" priority="272" operator="lessThan">
      <formula>#REF!</formula>
    </cfRule>
  </conditionalFormatting>
  <conditionalFormatting sqref="AN19 AN13:AN15 AN17">
    <cfRule type="cellIs" dxfId="7292" priority="271" operator="greaterThan">
      <formula>#REF!</formula>
    </cfRule>
  </conditionalFormatting>
  <conditionalFormatting sqref="AQ21">
    <cfRule type="cellIs" dxfId="7291" priority="268" operator="lessThan">
      <formula>#REF!</formula>
    </cfRule>
  </conditionalFormatting>
  <conditionalFormatting sqref="AQ11:AR11">
    <cfRule type="cellIs" dxfId="7290" priority="267" operator="lessThan">
      <formula>#REF!</formula>
    </cfRule>
  </conditionalFormatting>
  <conditionalFormatting sqref="AQ12:AR12">
    <cfRule type="cellIs" dxfId="7289" priority="266" operator="lessThan">
      <formula>#REF!</formula>
    </cfRule>
  </conditionalFormatting>
  <conditionalFormatting sqref="AQ20">
    <cfRule type="cellIs" dxfId="7288" priority="269" operator="lessThan">
      <formula>#REF!</formula>
    </cfRule>
    <cfRule type="cellIs" dxfId="7287" priority="270" operator="lessThan">
      <formula>#REF!</formula>
    </cfRule>
  </conditionalFormatting>
  <conditionalFormatting sqref="AQ30">
    <cfRule type="cellIs" dxfId="7286" priority="263" operator="lessThan">
      <formula>#REF!</formula>
    </cfRule>
  </conditionalFormatting>
  <conditionalFormatting sqref="AQ29">
    <cfRule type="cellIs" dxfId="7285" priority="264" operator="lessThan">
      <formula>#REF!</formula>
    </cfRule>
    <cfRule type="cellIs" dxfId="7284" priority="265" operator="lessThan">
      <formula>#REF!</formula>
    </cfRule>
  </conditionalFormatting>
  <conditionalFormatting sqref="AQ39">
    <cfRule type="cellIs" dxfId="7283" priority="262" operator="lessThan">
      <formula>#REF!</formula>
    </cfRule>
  </conditionalFormatting>
  <conditionalFormatting sqref="AQ9:AR9">
    <cfRule type="cellIs" dxfId="7282" priority="260" operator="lessThan">
      <formula>#REF!</formula>
    </cfRule>
    <cfRule type="cellIs" dxfId="7281" priority="261" operator="greaterThan">
      <formula>#REF!</formula>
    </cfRule>
  </conditionalFormatting>
  <conditionalFormatting sqref="AO13:AP13">
    <cfRule type="cellIs" dxfId="7280" priority="259" operator="greaterThan">
      <formula>#REF!</formula>
    </cfRule>
  </conditionalFormatting>
  <conditionalFormatting sqref="AO19:AP19 AO14:AP15 AO17:AP17">
    <cfRule type="cellIs" dxfId="7279" priority="258" operator="greaterThan">
      <formula>#REF!</formula>
    </cfRule>
  </conditionalFormatting>
  <conditionalFormatting sqref="AQ38">
    <cfRule type="cellIs" dxfId="7278" priority="256" operator="lessThan">
      <formula>#REF!</formula>
    </cfRule>
    <cfRule type="cellIs" dxfId="7277" priority="257" operator="lessThan">
      <formula>#REF!</formula>
    </cfRule>
  </conditionalFormatting>
  <conditionalFormatting sqref="AR10">
    <cfRule type="cellIs" dxfId="7276" priority="255" operator="lessThan">
      <formula>#REF!</formula>
    </cfRule>
  </conditionalFormatting>
  <conditionalFormatting sqref="AS19 AS13:AS15 AS17">
    <cfRule type="cellIs" dxfId="7275" priority="254" operator="greaterThan">
      <formula>#REF!</formula>
    </cfRule>
  </conditionalFormatting>
  <conditionalFormatting sqref="AV21">
    <cfRule type="cellIs" dxfId="7274" priority="251" operator="lessThan">
      <formula>#REF!</formula>
    </cfRule>
  </conditionalFormatting>
  <conditionalFormatting sqref="AV11:AW11">
    <cfRule type="cellIs" dxfId="7273" priority="250" operator="lessThan">
      <formula>#REF!</formula>
    </cfRule>
  </conditionalFormatting>
  <conditionalFormatting sqref="AV12:AW12">
    <cfRule type="cellIs" dxfId="7272" priority="249" operator="lessThan">
      <formula>#REF!</formula>
    </cfRule>
  </conditionalFormatting>
  <conditionalFormatting sqref="AV20">
    <cfRule type="cellIs" dxfId="7271" priority="252" operator="lessThan">
      <formula>#REF!</formula>
    </cfRule>
    <cfRule type="cellIs" dxfId="7270" priority="253" operator="lessThan">
      <formula>#REF!</formula>
    </cfRule>
  </conditionalFormatting>
  <conditionalFormatting sqref="AV30">
    <cfRule type="cellIs" dxfId="7269" priority="246" operator="lessThan">
      <formula>#REF!</formula>
    </cfRule>
  </conditionalFormatting>
  <conditionalFormatting sqref="AV29">
    <cfRule type="cellIs" dxfId="7268" priority="247" operator="lessThan">
      <formula>#REF!</formula>
    </cfRule>
    <cfRule type="cellIs" dxfId="7267" priority="248" operator="lessThan">
      <formula>#REF!</formula>
    </cfRule>
  </conditionalFormatting>
  <conditionalFormatting sqref="AV39">
    <cfRule type="cellIs" dxfId="7266" priority="245" operator="lessThan">
      <formula>#REF!</formula>
    </cfRule>
  </conditionalFormatting>
  <conditionalFormatting sqref="AV9:AW9">
    <cfRule type="cellIs" dxfId="7265" priority="243" operator="lessThan">
      <formula>#REF!</formula>
    </cfRule>
    <cfRule type="cellIs" dxfId="7264" priority="244" operator="greaterThan">
      <formula>#REF!</formula>
    </cfRule>
  </conditionalFormatting>
  <conditionalFormatting sqref="AT13:AU13">
    <cfRule type="cellIs" dxfId="7263" priority="242" operator="greaterThan">
      <formula>#REF!</formula>
    </cfRule>
  </conditionalFormatting>
  <conditionalFormatting sqref="AT19:AU19 AT14:AU15 AT17:AU17">
    <cfRule type="cellIs" dxfId="7262" priority="241" operator="greaterThan">
      <formula>#REF!</formula>
    </cfRule>
  </conditionalFormatting>
  <conditionalFormatting sqref="AV38">
    <cfRule type="cellIs" dxfId="7261" priority="239" operator="lessThan">
      <formula>#REF!</formula>
    </cfRule>
    <cfRule type="cellIs" dxfId="7260" priority="240" operator="lessThan">
      <formula>#REF!</formula>
    </cfRule>
  </conditionalFormatting>
  <conditionalFormatting sqref="AW10">
    <cfRule type="cellIs" dxfId="7259" priority="238" operator="lessThan">
      <formula>#REF!</formula>
    </cfRule>
  </conditionalFormatting>
  <conditionalFormatting sqref="AX19 AX13:AX15 AX17">
    <cfRule type="cellIs" dxfId="7258" priority="237" operator="greaterThan">
      <formula>#REF!</formula>
    </cfRule>
  </conditionalFormatting>
  <conditionalFormatting sqref="BA21">
    <cfRule type="cellIs" dxfId="7257" priority="234" operator="lessThan">
      <formula>#REF!</formula>
    </cfRule>
  </conditionalFormatting>
  <conditionalFormatting sqref="BA11:BB11">
    <cfRule type="cellIs" dxfId="7256" priority="233" operator="lessThan">
      <formula>#REF!</formula>
    </cfRule>
  </conditionalFormatting>
  <conditionalFormatting sqref="BA12:BB12">
    <cfRule type="cellIs" dxfId="7255" priority="232" operator="lessThan">
      <formula>#REF!</formula>
    </cfRule>
  </conditionalFormatting>
  <conditionalFormatting sqref="BA20">
    <cfRule type="cellIs" dxfId="7254" priority="235" operator="lessThan">
      <formula>#REF!</formula>
    </cfRule>
    <cfRule type="cellIs" dxfId="7253" priority="236" operator="lessThan">
      <formula>#REF!</formula>
    </cfRule>
  </conditionalFormatting>
  <conditionalFormatting sqref="BA30">
    <cfRule type="cellIs" dxfId="7252" priority="229" operator="lessThan">
      <formula>#REF!</formula>
    </cfRule>
  </conditionalFormatting>
  <conditionalFormatting sqref="BA29">
    <cfRule type="cellIs" dxfId="7251" priority="230" operator="lessThan">
      <formula>#REF!</formula>
    </cfRule>
    <cfRule type="cellIs" dxfId="7250" priority="231" operator="lessThan">
      <formula>#REF!</formula>
    </cfRule>
  </conditionalFormatting>
  <conditionalFormatting sqref="BA39">
    <cfRule type="cellIs" dxfId="7249" priority="228" operator="lessThan">
      <formula>#REF!</formula>
    </cfRule>
  </conditionalFormatting>
  <conditionalFormatting sqref="BA9:BB9">
    <cfRule type="cellIs" dxfId="7248" priority="226" operator="lessThan">
      <formula>#REF!</formula>
    </cfRule>
    <cfRule type="cellIs" dxfId="7247" priority="227" operator="greaterThan">
      <formula>#REF!</formula>
    </cfRule>
  </conditionalFormatting>
  <conditionalFormatting sqref="AY13:AZ13">
    <cfRule type="cellIs" dxfId="7246" priority="225" operator="greaterThan">
      <formula>#REF!</formula>
    </cfRule>
  </conditionalFormatting>
  <conditionalFormatting sqref="AY19:AZ19 AY14:AZ15 AY17:AZ17">
    <cfRule type="cellIs" dxfId="7245" priority="224" operator="greaterThan">
      <formula>#REF!</formula>
    </cfRule>
  </conditionalFormatting>
  <conditionalFormatting sqref="BA38">
    <cfRule type="cellIs" dxfId="7244" priority="222" operator="lessThan">
      <formula>#REF!</formula>
    </cfRule>
    <cfRule type="cellIs" dxfId="7243" priority="223" operator="lessThan">
      <formula>#REF!</formula>
    </cfRule>
  </conditionalFormatting>
  <conditionalFormatting sqref="BB10">
    <cfRule type="cellIs" dxfId="7242" priority="221" operator="lessThan">
      <formula>#REF!</formula>
    </cfRule>
  </conditionalFormatting>
  <conditionalFormatting sqref="BC19 BC13:BC15 BC17">
    <cfRule type="cellIs" dxfId="7241" priority="220" operator="greaterThan">
      <formula>#REF!</formula>
    </cfRule>
  </conditionalFormatting>
  <conditionalFormatting sqref="BF21">
    <cfRule type="cellIs" dxfId="7240" priority="217" operator="lessThan">
      <formula>#REF!</formula>
    </cfRule>
  </conditionalFormatting>
  <conditionalFormatting sqref="BF11">
    <cfRule type="cellIs" dxfId="7239" priority="216" operator="lessThan">
      <formula>#REF!</formula>
    </cfRule>
  </conditionalFormatting>
  <conditionalFormatting sqref="BF12">
    <cfRule type="cellIs" dxfId="7238" priority="215" operator="lessThan">
      <formula>#REF!</formula>
    </cfRule>
  </conditionalFormatting>
  <conditionalFormatting sqref="BF20">
    <cfRule type="cellIs" dxfId="7237" priority="218" operator="lessThan">
      <formula>#REF!</formula>
    </cfRule>
    <cfRule type="cellIs" dxfId="7236" priority="219" operator="lessThan">
      <formula>#REF!</formula>
    </cfRule>
  </conditionalFormatting>
  <conditionalFormatting sqref="BF30">
    <cfRule type="cellIs" dxfId="7235" priority="212" operator="lessThan">
      <formula>#REF!</formula>
    </cfRule>
  </conditionalFormatting>
  <conditionalFormatting sqref="BF29">
    <cfRule type="cellIs" dxfId="7234" priority="213" operator="lessThan">
      <formula>#REF!</formula>
    </cfRule>
    <cfRule type="cellIs" dxfId="7233" priority="214" operator="lessThan">
      <formula>#REF!</formula>
    </cfRule>
  </conditionalFormatting>
  <conditionalFormatting sqref="BF39">
    <cfRule type="cellIs" dxfId="7232" priority="211" operator="lessThan">
      <formula>#REF!</formula>
    </cfRule>
  </conditionalFormatting>
  <conditionalFormatting sqref="BF9">
    <cfRule type="cellIs" dxfId="7231" priority="209" operator="lessThan">
      <formula>#REF!</formula>
    </cfRule>
    <cfRule type="cellIs" dxfId="7230" priority="210" operator="greaterThan">
      <formula>#REF!</formula>
    </cfRule>
  </conditionalFormatting>
  <conditionalFormatting sqref="BD13:BE13">
    <cfRule type="cellIs" dxfId="7229" priority="208" operator="greaterThan">
      <formula>#REF!</formula>
    </cfRule>
  </conditionalFormatting>
  <conditionalFormatting sqref="BD19:BE19 BD14:BE15 BD17:BE17">
    <cfRule type="cellIs" dxfId="7228" priority="207" operator="greaterThan">
      <formula>#REF!</formula>
    </cfRule>
  </conditionalFormatting>
  <conditionalFormatting sqref="BF38">
    <cfRule type="cellIs" dxfId="7227" priority="205" operator="lessThan">
      <formula>#REF!</formula>
    </cfRule>
    <cfRule type="cellIs" dxfId="7226" priority="206" operator="lessThan">
      <formula>#REF!</formula>
    </cfRule>
  </conditionalFormatting>
  <conditionalFormatting sqref="J19 J15 J17">
    <cfRule type="cellIs" dxfId="7225" priority="203" operator="greaterThan">
      <formula>#REF!</formula>
    </cfRule>
  </conditionalFormatting>
  <conditionalFormatting sqref="K19 K15 K17">
    <cfRule type="cellIs" dxfId="7224" priority="202" operator="greaterThan">
      <formula>#REF!</formula>
    </cfRule>
  </conditionalFormatting>
  <conditionalFormatting sqref="O14">
    <cfRule type="cellIs" dxfId="7223" priority="201" operator="greaterThan">
      <formula>#REF!</formula>
    </cfRule>
  </conditionalFormatting>
  <conditionalFormatting sqref="P14">
    <cfRule type="cellIs" dxfId="7222" priority="200" operator="greaterThan">
      <formula>#REF!</formula>
    </cfRule>
  </conditionalFormatting>
  <conditionalFormatting sqref="P16:P17">
    <cfRule type="cellIs" dxfId="7221" priority="198" operator="greaterThan">
      <formula>#REF!</formula>
    </cfRule>
  </conditionalFormatting>
  <conditionalFormatting sqref="O16:O17">
    <cfRule type="cellIs" dxfId="7220" priority="199" operator="greaterThan">
      <formula>#REF!</formula>
    </cfRule>
  </conditionalFormatting>
  <conditionalFormatting sqref="F13">
    <cfRule type="cellIs" dxfId="7219" priority="197" operator="greaterThan">
      <formula>#REF!</formula>
    </cfRule>
  </conditionalFormatting>
  <conditionalFormatting sqref="F14">
    <cfRule type="cellIs" dxfId="7218" priority="196" operator="greaterThan">
      <formula>#REF!</formula>
    </cfRule>
  </conditionalFormatting>
  <conditionalFormatting sqref="G13 G15">
    <cfRule type="cellIs" dxfId="7217" priority="195" operator="greaterThan">
      <formula>#REF!</formula>
    </cfRule>
  </conditionalFormatting>
  <conditionalFormatting sqref="BG11">
    <cfRule type="cellIs" dxfId="7216" priority="194" operator="lessThan">
      <formula>#REF!</formula>
    </cfRule>
  </conditionalFormatting>
  <conditionalFormatting sqref="BG12">
    <cfRule type="cellIs" dxfId="7215" priority="193" operator="lessThan">
      <formula>#REF!</formula>
    </cfRule>
  </conditionalFormatting>
  <conditionalFormatting sqref="BG9">
    <cfRule type="cellIs" dxfId="7214" priority="191" operator="lessThan">
      <formula>#REF!</formula>
    </cfRule>
    <cfRule type="cellIs" dxfId="7213" priority="192" operator="greaterThan">
      <formula>#REF!</formula>
    </cfRule>
  </conditionalFormatting>
  <conditionalFormatting sqref="BG10">
    <cfRule type="cellIs" dxfId="7212" priority="190" operator="lessThan">
      <formula>#REF!</formula>
    </cfRule>
  </conditionalFormatting>
  <conditionalFormatting sqref="N21">
    <cfRule type="cellIs" dxfId="7211" priority="187" operator="lessThan">
      <formula>#REF!</formula>
    </cfRule>
  </conditionalFormatting>
  <conditionalFormatting sqref="N20">
    <cfRule type="cellIs" dxfId="7210" priority="188" operator="lessThan">
      <formula>#REF!</formula>
    </cfRule>
    <cfRule type="cellIs" dxfId="7209" priority="189" operator="lessThan">
      <formula>#REF!</formula>
    </cfRule>
  </conditionalFormatting>
  <conditionalFormatting sqref="N30">
    <cfRule type="cellIs" dxfId="7208" priority="184" operator="lessThan">
      <formula>#REF!</formula>
    </cfRule>
  </conditionalFormatting>
  <conditionalFormatting sqref="N29">
    <cfRule type="cellIs" dxfId="7207" priority="185" operator="lessThan">
      <formula>#REF!</formula>
    </cfRule>
    <cfRule type="cellIs" dxfId="7206" priority="186" operator="lessThan">
      <formula>#REF!</formula>
    </cfRule>
  </conditionalFormatting>
  <conditionalFormatting sqref="N39">
    <cfRule type="cellIs" dxfId="7205" priority="181" operator="lessThan">
      <formula>#REF!</formula>
    </cfRule>
  </conditionalFormatting>
  <conditionalFormatting sqref="N38">
    <cfRule type="cellIs" dxfId="7204" priority="182" operator="lessThan">
      <formula>#REF!</formula>
    </cfRule>
    <cfRule type="cellIs" dxfId="7203" priority="183" operator="lessThan">
      <formula>#REF!</formula>
    </cfRule>
  </conditionalFormatting>
  <conditionalFormatting sqref="S21">
    <cfRule type="cellIs" dxfId="7202" priority="178" operator="lessThan">
      <formula>#REF!</formula>
    </cfRule>
  </conditionalFormatting>
  <conditionalFormatting sqref="S20">
    <cfRule type="cellIs" dxfId="7201" priority="179" operator="lessThan">
      <formula>#REF!</formula>
    </cfRule>
    <cfRule type="cellIs" dxfId="7200" priority="180" operator="lessThan">
      <formula>#REF!</formula>
    </cfRule>
  </conditionalFormatting>
  <conditionalFormatting sqref="S30">
    <cfRule type="cellIs" dxfId="7199" priority="175" operator="lessThan">
      <formula>#REF!</formula>
    </cfRule>
  </conditionalFormatting>
  <conditionalFormatting sqref="S29">
    <cfRule type="cellIs" dxfId="7198" priority="176" operator="lessThan">
      <formula>#REF!</formula>
    </cfRule>
    <cfRule type="cellIs" dxfId="7197" priority="177" operator="lessThan">
      <formula>#REF!</formula>
    </cfRule>
  </conditionalFormatting>
  <conditionalFormatting sqref="S39">
    <cfRule type="cellIs" dxfId="7196" priority="172" operator="lessThan">
      <formula>#REF!</formula>
    </cfRule>
  </conditionalFormatting>
  <conditionalFormatting sqref="S38">
    <cfRule type="cellIs" dxfId="7195" priority="173" operator="lessThan">
      <formula>#REF!</formula>
    </cfRule>
    <cfRule type="cellIs" dxfId="7194" priority="174" operator="lessThan">
      <formula>#REF!</formula>
    </cfRule>
  </conditionalFormatting>
  <conditionalFormatting sqref="X21">
    <cfRule type="cellIs" dxfId="7193" priority="169" operator="lessThan">
      <formula>#REF!</formula>
    </cfRule>
  </conditionalFormatting>
  <conditionalFormatting sqref="X20">
    <cfRule type="cellIs" dxfId="7192" priority="170" operator="lessThan">
      <formula>#REF!</formula>
    </cfRule>
    <cfRule type="cellIs" dxfId="7191" priority="171" operator="lessThan">
      <formula>#REF!</formula>
    </cfRule>
  </conditionalFormatting>
  <conditionalFormatting sqref="X30">
    <cfRule type="cellIs" dxfId="7190" priority="166" operator="lessThan">
      <formula>#REF!</formula>
    </cfRule>
  </conditionalFormatting>
  <conditionalFormatting sqref="X29">
    <cfRule type="cellIs" dxfId="7189" priority="167" operator="lessThan">
      <formula>#REF!</formula>
    </cfRule>
    <cfRule type="cellIs" dxfId="7188" priority="168" operator="lessThan">
      <formula>#REF!</formula>
    </cfRule>
  </conditionalFormatting>
  <conditionalFormatting sqref="X39">
    <cfRule type="cellIs" dxfId="7187" priority="163" operator="lessThan">
      <formula>#REF!</formula>
    </cfRule>
  </conditionalFormatting>
  <conditionalFormatting sqref="X38">
    <cfRule type="cellIs" dxfId="7186" priority="164" operator="lessThan">
      <formula>#REF!</formula>
    </cfRule>
    <cfRule type="cellIs" dxfId="7185" priority="165" operator="lessThan">
      <formula>#REF!</formula>
    </cfRule>
  </conditionalFormatting>
  <conditionalFormatting sqref="AC21">
    <cfRule type="cellIs" dxfId="7184" priority="160" operator="lessThan">
      <formula>#REF!</formula>
    </cfRule>
  </conditionalFormatting>
  <conditionalFormatting sqref="AC20">
    <cfRule type="cellIs" dxfId="7183" priority="161" operator="lessThan">
      <formula>#REF!</formula>
    </cfRule>
    <cfRule type="cellIs" dxfId="7182" priority="162" operator="lessThan">
      <formula>#REF!</formula>
    </cfRule>
  </conditionalFormatting>
  <conditionalFormatting sqref="AC30">
    <cfRule type="cellIs" dxfId="7181" priority="157" operator="lessThan">
      <formula>#REF!</formula>
    </cfRule>
  </conditionalFormatting>
  <conditionalFormatting sqref="AC29">
    <cfRule type="cellIs" dxfId="7180" priority="158" operator="lessThan">
      <formula>#REF!</formula>
    </cfRule>
    <cfRule type="cellIs" dxfId="7179" priority="159" operator="lessThan">
      <formula>#REF!</formula>
    </cfRule>
  </conditionalFormatting>
  <conditionalFormatting sqref="AC39">
    <cfRule type="cellIs" dxfId="7178" priority="154" operator="lessThan">
      <formula>#REF!</formula>
    </cfRule>
  </conditionalFormatting>
  <conditionalFormatting sqref="AC38">
    <cfRule type="cellIs" dxfId="7177" priority="155" operator="lessThan">
      <formula>#REF!</formula>
    </cfRule>
    <cfRule type="cellIs" dxfId="7176" priority="156" operator="lessThan">
      <formula>#REF!</formula>
    </cfRule>
  </conditionalFormatting>
  <conditionalFormatting sqref="AH21">
    <cfRule type="cellIs" dxfId="7175" priority="151" operator="lessThan">
      <formula>#REF!</formula>
    </cfRule>
  </conditionalFormatting>
  <conditionalFormatting sqref="AH20">
    <cfRule type="cellIs" dxfId="7174" priority="152" operator="lessThan">
      <formula>#REF!</formula>
    </cfRule>
    <cfRule type="cellIs" dxfId="7173" priority="153" operator="lessThan">
      <formula>#REF!</formula>
    </cfRule>
  </conditionalFormatting>
  <conditionalFormatting sqref="AH30">
    <cfRule type="cellIs" dxfId="7172" priority="148" operator="lessThan">
      <formula>#REF!</formula>
    </cfRule>
  </conditionalFormatting>
  <conditionalFormatting sqref="AH29">
    <cfRule type="cellIs" dxfId="7171" priority="149" operator="lessThan">
      <formula>#REF!</formula>
    </cfRule>
    <cfRule type="cellIs" dxfId="7170" priority="150" operator="lessThan">
      <formula>#REF!</formula>
    </cfRule>
  </conditionalFormatting>
  <conditionalFormatting sqref="AH39">
    <cfRule type="cellIs" dxfId="7169" priority="145" operator="lessThan">
      <formula>#REF!</formula>
    </cfRule>
  </conditionalFormatting>
  <conditionalFormatting sqref="AH38">
    <cfRule type="cellIs" dxfId="7168" priority="146" operator="lessThan">
      <formula>#REF!</formula>
    </cfRule>
    <cfRule type="cellIs" dxfId="7167" priority="147" operator="lessThan">
      <formula>#REF!</formula>
    </cfRule>
  </conditionalFormatting>
  <conditionalFormatting sqref="AM21">
    <cfRule type="cellIs" dxfId="7166" priority="142" operator="lessThan">
      <formula>#REF!</formula>
    </cfRule>
  </conditionalFormatting>
  <conditionalFormatting sqref="AM20">
    <cfRule type="cellIs" dxfId="7165" priority="143" operator="lessThan">
      <formula>#REF!</formula>
    </cfRule>
    <cfRule type="cellIs" dxfId="7164" priority="144" operator="lessThan">
      <formula>#REF!</formula>
    </cfRule>
  </conditionalFormatting>
  <conditionalFormatting sqref="AM30">
    <cfRule type="cellIs" dxfId="7163" priority="139" operator="lessThan">
      <formula>#REF!</formula>
    </cfRule>
  </conditionalFormatting>
  <conditionalFormatting sqref="AM29">
    <cfRule type="cellIs" dxfId="7162" priority="140" operator="lessThan">
      <formula>#REF!</formula>
    </cfRule>
    <cfRule type="cellIs" dxfId="7161" priority="141" operator="lessThan">
      <formula>#REF!</formula>
    </cfRule>
  </conditionalFormatting>
  <conditionalFormatting sqref="AM39">
    <cfRule type="cellIs" dxfId="7160" priority="136" operator="lessThan">
      <formula>#REF!</formula>
    </cfRule>
  </conditionalFormatting>
  <conditionalFormatting sqref="AM38">
    <cfRule type="cellIs" dxfId="7159" priority="137" operator="lessThan">
      <formula>#REF!</formula>
    </cfRule>
    <cfRule type="cellIs" dxfId="7158" priority="138" operator="lessThan">
      <formula>#REF!</formula>
    </cfRule>
  </conditionalFormatting>
  <conditionalFormatting sqref="AR21">
    <cfRule type="cellIs" dxfId="7157" priority="133" operator="lessThan">
      <formula>#REF!</formula>
    </cfRule>
  </conditionalFormatting>
  <conditionalFormatting sqref="AR20">
    <cfRule type="cellIs" dxfId="7156" priority="134" operator="lessThan">
      <formula>#REF!</formula>
    </cfRule>
    <cfRule type="cellIs" dxfId="7155" priority="135" operator="lessThan">
      <formula>#REF!</formula>
    </cfRule>
  </conditionalFormatting>
  <conditionalFormatting sqref="AR30">
    <cfRule type="cellIs" dxfId="7154" priority="130" operator="lessThan">
      <formula>#REF!</formula>
    </cfRule>
  </conditionalFormatting>
  <conditionalFormatting sqref="AR29">
    <cfRule type="cellIs" dxfId="7153" priority="131" operator="lessThan">
      <formula>#REF!</formula>
    </cfRule>
    <cfRule type="cellIs" dxfId="7152" priority="132" operator="lessThan">
      <formula>#REF!</formula>
    </cfRule>
  </conditionalFormatting>
  <conditionalFormatting sqref="AR39">
    <cfRule type="cellIs" dxfId="7151" priority="127" operator="lessThan">
      <formula>#REF!</formula>
    </cfRule>
  </conditionalFormatting>
  <conditionalFormatting sqref="AR38">
    <cfRule type="cellIs" dxfId="7150" priority="128" operator="lessThan">
      <formula>#REF!</formula>
    </cfRule>
    <cfRule type="cellIs" dxfId="7149" priority="129" operator="lessThan">
      <formula>#REF!</formula>
    </cfRule>
  </conditionalFormatting>
  <conditionalFormatting sqref="AW21">
    <cfRule type="cellIs" dxfId="7148" priority="124" operator="lessThan">
      <formula>#REF!</formula>
    </cfRule>
  </conditionalFormatting>
  <conditionalFormatting sqref="AW20">
    <cfRule type="cellIs" dxfId="7147" priority="125" operator="lessThan">
      <formula>#REF!</formula>
    </cfRule>
    <cfRule type="cellIs" dxfId="7146" priority="126" operator="lessThan">
      <formula>#REF!</formula>
    </cfRule>
  </conditionalFormatting>
  <conditionalFormatting sqref="AW30">
    <cfRule type="cellIs" dxfId="7145" priority="121" operator="lessThan">
      <formula>#REF!</formula>
    </cfRule>
  </conditionalFormatting>
  <conditionalFormatting sqref="AW29">
    <cfRule type="cellIs" dxfId="7144" priority="122" operator="lessThan">
      <formula>#REF!</formula>
    </cfRule>
    <cfRule type="cellIs" dxfId="7143" priority="123" operator="lessThan">
      <formula>#REF!</formula>
    </cfRule>
  </conditionalFormatting>
  <conditionalFormatting sqref="AW39">
    <cfRule type="cellIs" dxfId="7142" priority="118" operator="lessThan">
      <formula>#REF!</formula>
    </cfRule>
  </conditionalFormatting>
  <conditionalFormatting sqref="AW38">
    <cfRule type="cellIs" dxfId="7141" priority="119" operator="lessThan">
      <formula>#REF!</formula>
    </cfRule>
    <cfRule type="cellIs" dxfId="7140" priority="120" operator="lessThan">
      <formula>#REF!</formula>
    </cfRule>
  </conditionalFormatting>
  <conditionalFormatting sqref="BB21">
    <cfRule type="cellIs" dxfId="7139" priority="115" operator="lessThan">
      <formula>#REF!</formula>
    </cfRule>
  </conditionalFormatting>
  <conditionalFormatting sqref="BB20">
    <cfRule type="cellIs" dxfId="7138" priority="116" operator="lessThan">
      <formula>#REF!</formula>
    </cfRule>
    <cfRule type="cellIs" dxfId="7137" priority="117" operator="lessThan">
      <formula>#REF!</formula>
    </cfRule>
  </conditionalFormatting>
  <conditionalFormatting sqref="BB30">
    <cfRule type="cellIs" dxfId="7136" priority="112" operator="lessThan">
      <formula>#REF!</formula>
    </cfRule>
  </conditionalFormatting>
  <conditionalFormatting sqref="BB29">
    <cfRule type="cellIs" dxfId="7135" priority="113" operator="lessThan">
      <formula>#REF!</formula>
    </cfRule>
    <cfRule type="cellIs" dxfId="7134" priority="114" operator="lessThan">
      <formula>#REF!</formula>
    </cfRule>
  </conditionalFormatting>
  <conditionalFormatting sqref="BB39">
    <cfRule type="cellIs" dxfId="7133" priority="109" operator="lessThan">
      <formula>#REF!</formula>
    </cfRule>
  </conditionalFormatting>
  <conditionalFormatting sqref="BB38">
    <cfRule type="cellIs" dxfId="7132" priority="110" operator="lessThan">
      <formula>#REF!</formula>
    </cfRule>
    <cfRule type="cellIs" dxfId="7131" priority="111" operator="lessThan">
      <formula>#REF!</formula>
    </cfRule>
  </conditionalFormatting>
  <conditionalFormatting sqref="BG21">
    <cfRule type="cellIs" dxfId="7130" priority="106" operator="lessThan">
      <formula>#REF!</formula>
    </cfRule>
  </conditionalFormatting>
  <conditionalFormatting sqref="BG20">
    <cfRule type="cellIs" dxfId="7129" priority="107" operator="lessThan">
      <formula>#REF!</formula>
    </cfRule>
    <cfRule type="cellIs" dxfId="7128" priority="108" operator="lessThan">
      <formula>#REF!</formula>
    </cfRule>
  </conditionalFormatting>
  <conditionalFormatting sqref="BG30">
    <cfRule type="cellIs" dxfId="7127" priority="103" operator="lessThan">
      <formula>#REF!</formula>
    </cfRule>
  </conditionalFormatting>
  <conditionalFormatting sqref="BG29">
    <cfRule type="cellIs" dxfId="7126" priority="104" operator="lessThan">
      <formula>#REF!</formula>
    </cfRule>
    <cfRule type="cellIs" dxfId="7125" priority="105" operator="lessThan">
      <formula>#REF!</formula>
    </cfRule>
  </conditionalFormatting>
  <conditionalFormatting sqref="BG39">
    <cfRule type="cellIs" dxfId="7124" priority="100" operator="lessThan">
      <formula>#REF!</formula>
    </cfRule>
  </conditionalFormatting>
  <conditionalFormatting sqref="BG38">
    <cfRule type="cellIs" dxfId="7123" priority="101" operator="lessThan">
      <formula>#REF!</formula>
    </cfRule>
    <cfRule type="cellIs" dxfId="7122" priority="102" operator="lessThan">
      <formula>#REF!</formula>
    </cfRule>
  </conditionalFormatting>
  <conditionalFormatting sqref="J14:K14">
    <cfRule type="cellIs" dxfId="7121" priority="99" operator="greaterThan">
      <formula>#REF!</formula>
    </cfRule>
  </conditionalFormatting>
  <conditionalFormatting sqref="J16">
    <cfRule type="cellIs" dxfId="7120" priority="98" operator="greaterThan">
      <formula>#REF!</formula>
    </cfRule>
  </conditionalFormatting>
  <conditionalFormatting sqref="G14">
    <cfRule type="cellIs" dxfId="7119" priority="97" operator="greaterThan">
      <formula>#REF!</formula>
    </cfRule>
  </conditionalFormatting>
  <conditionalFormatting sqref="E14">
    <cfRule type="cellIs" dxfId="7118" priority="93" operator="greaterThan">
      <formula>#REF!</formula>
    </cfRule>
  </conditionalFormatting>
  <conditionalFormatting sqref="E13">
    <cfRule type="cellIs" dxfId="7117" priority="94" operator="greaterThan">
      <formula>#REF!</formula>
    </cfRule>
  </conditionalFormatting>
  <conditionalFormatting sqref="E19">
    <cfRule type="cellIs" dxfId="7116" priority="91" operator="greaterThan">
      <formula>#REF!</formula>
    </cfRule>
  </conditionalFormatting>
  <conditionalFormatting sqref="F15">
    <cfRule type="cellIs" dxfId="7115" priority="89" operator="greaterThan">
      <formula>#REF!</formula>
    </cfRule>
  </conditionalFormatting>
  <conditionalFormatting sqref="E16">
    <cfRule type="cellIs" dxfId="7114" priority="88" operator="greaterThan">
      <formula>#REF!</formula>
    </cfRule>
  </conditionalFormatting>
  <conditionalFormatting sqref="BH19 BH13:BH15 BH17">
    <cfRule type="cellIs" dxfId="7113" priority="87" operator="greaterThan">
      <formula>#REF!</formula>
    </cfRule>
  </conditionalFormatting>
  <conditionalFormatting sqref="BK21">
    <cfRule type="cellIs" dxfId="7112" priority="84" operator="lessThan">
      <formula>#REF!</formula>
    </cfRule>
  </conditionalFormatting>
  <conditionalFormatting sqref="BK11">
    <cfRule type="cellIs" dxfId="7111" priority="83" operator="lessThan">
      <formula>#REF!</formula>
    </cfRule>
  </conditionalFormatting>
  <conditionalFormatting sqref="BK12">
    <cfRule type="cellIs" dxfId="7110" priority="82" operator="lessThan">
      <formula>#REF!</formula>
    </cfRule>
  </conditionalFormatting>
  <conditionalFormatting sqref="BK20">
    <cfRule type="cellIs" dxfId="7109" priority="85" operator="lessThan">
      <formula>#REF!</formula>
    </cfRule>
    <cfRule type="cellIs" dxfId="7108" priority="86" operator="lessThan">
      <formula>#REF!</formula>
    </cfRule>
  </conditionalFormatting>
  <conditionalFormatting sqref="BK30">
    <cfRule type="cellIs" dxfId="7107" priority="79" operator="lessThan">
      <formula>#REF!</formula>
    </cfRule>
  </conditionalFormatting>
  <conditionalFormatting sqref="BK29">
    <cfRule type="cellIs" dxfId="7106" priority="80" operator="lessThan">
      <formula>#REF!</formula>
    </cfRule>
    <cfRule type="cellIs" dxfId="7105" priority="81" operator="lessThan">
      <formula>#REF!</formula>
    </cfRule>
  </conditionalFormatting>
  <conditionalFormatting sqref="BK39">
    <cfRule type="cellIs" dxfId="7104" priority="78" operator="lessThan">
      <formula>#REF!</formula>
    </cfRule>
  </conditionalFormatting>
  <conditionalFormatting sqref="BK9">
    <cfRule type="cellIs" dxfId="7103" priority="76" operator="lessThan">
      <formula>#REF!</formula>
    </cfRule>
    <cfRule type="cellIs" dxfId="7102" priority="77" operator="greaterThan">
      <formula>#REF!</formula>
    </cfRule>
  </conditionalFormatting>
  <conditionalFormatting sqref="BI13:BJ13">
    <cfRule type="cellIs" dxfId="7101" priority="75" operator="greaterThan">
      <formula>#REF!</formula>
    </cfRule>
  </conditionalFormatting>
  <conditionalFormatting sqref="BI19:BJ19 BI14:BJ15 BI17:BJ17">
    <cfRule type="cellIs" dxfId="7100" priority="74" operator="greaterThan">
      <formula>#REF!</formula>
    </cfRule>
  </conditionalFormatting>
  <conditionalFormatting sqref="BK38">
    <cfRule type="cellIs" dxfId="7099" priority="72" operator="lessThan">
      <formula>#REF!</formula>
    </cfRule>
    <cfRule type="cellIs" dxfId="7098" priority="73" operator="lessThan">
      <formula>#REF!</formula>
    </cfRule>
  </conditionalFormatting>
  <conditionalFormatting sqref="BL11">
    <cfRule type="cellIs" dxfId="7097" priority="70" operator="lessThan">
      <formula>#REF!</formula>
    </cfRule>
  </conditionalFormatting>
  <conditionalFormatting sqref="BL12">
    <cfRule type="cellIs" dxfId="7096" priority="69" operator="lessThan">
      <formula>#REF!</formula>
    </cfRule>
  </conditionalFormatting>
  <conditionalFormatting sqref="BL9">
    <cfRule type="cellIs" dxfId="7095" priority="67" operator="lessThan">
      <formula>#REF!</formula>
    </cfRule>
    <cfRule type="cellIs" dxfId="7094" priority="68" operator="greaterThan">
      <formula>#REF!</formula>
    </cfRule>
  </conditionalFormatting>
  <conditionalFormatting sqref="BL10">
    <cfRule type="cellIs" dxfId="7093" priority="66" operator="lessThan">
      <formula>#REF!</formula>
    </cfRule>
  </conditionalFormatting>
  <conditionalFormatting sqref="BL21">
    <cfRule type="cellIs" dxfId="7092" priority="63" operator="lessThan">
      <formula>#REF!</formula>
    </cfRule>
  </conditionalFormatting>
  <conditionalFormatting sqref="BL20">
    <cfRule type="cellIs" dxfId="7091" priority="64" operator="lessThan">
      <formula>#REF!</formula>
    </cfRule>
    <cfRule type="cellIs" dxfId="7090" priority="65" operator="lessThan">
      <formula>#REF!</formula>
    </cfRule>
  </conditionalFormatting>
  <conditionalFormatting sqref="BL30">
    <cfRule type="cellIs" dxfId="7089" priority="60" operator="lessThan">
      <formula>#REF!</formula>
    </cfRule>
  </conditionalFormatting>
  <conditionalFormatting sqref="BL29">
    <cfRule type="cellIs" dxfId="7088" priority="61" operator="lessThan">
      <formula>#REF!</formula>
    </cfRule>
    <cfRule type="cellIs" dxfId="7087" priority="62" operator="lessThan">
      <formula>#REF!</formula>
    </cfRule>
  </conditionalFormatting>
  <conditionalFormatting sqref="BL39">
    <cfRule type="cellIs" dxfId="7086" priority="57" operator="lessThan">
      <formula>#REF!</formula>
    </cfRule>
  </conditionalFormatting>
  <conditionalFormatting sqref="BL38">
    <cfRule type="cellIs" dxfId="7085" priority="58" operator="lessThan">
      <formula>#REF!</formula>
    </cfRule>
    <cfRule type="cellIs" dxfId="7084" priority="59" operator="lessThan">
      <formula>#REF!</formula>
    </cfRule>
  </conditionalFormatting>
  <conditionalFormatting sqref="BM19 BM13:BM15 BM17">
    <cfRule type="cellIs" dxfId="7083" priority="56" operator="greaterThan">
      <formula>#REF!</formula>
    </cfRule>
  </conditionalFormatting>
  <conditionalFormatting sqref="BP21">
    <cfRule type="cellIs" dxfId="7082" priority="53" operator="lessThan">
      <formula>#REF!</formula>
    </cfRule>
  </conditionalFormatting>
  <conditionalFormatting sqref="BP11">
    <cfRule type="cellIs" dxfId="7081" priority="52" operator="lessThan">
      <formula>#REF!</formula>
    </cfRule>
  </conditionalFormatting>
  <conditionalFormatting sqref="BP12">
    <cfRule type="cellIs" dxfId="7080" priority="51" operator="lessThan">
      <formula>#REF!</formula>
    </cfRule>
  </conditionalFormatting>
  <conditionalFormatting sqref="BP20">
    <cfRule type="cellIs" dxfId="7079" priority="54" operator="lessThan">
      <formula>#REF!</formula>
    </cfRule>
    <cfRule type="cellIs" dxfId="7078" priority="55" operator="lessThan">
      <formula>#REF!</formula>
    </cfRule>
  </conditionalFormatting>
  <conditionalFormatting sqref="BP30">
    <cfRule type="cellIs" dxfId="7077" priority="48" operator="lessThan">
      <formula>#REF!</formula>
    </cfRule>
  </conditionalFormatting>
  <conditionalFormatting sqref="BP29">
    <cfRule type="cellIs" dxfId="7076" priority="49" operator="lessThan">
      <formula>#REF!</formula>
    </cfRule>
    <cfRule type="cellIs" dxfId="7075" priority="50" operator="lessThan">
      <formula>#REF!</formula>
    </cfRule>
  </conditionalFormatting>
  <conditionalFormatting sqref="BP39">
    <cfRule type="cellIs" dxfId="7074" priority="47" operator="lessThan">
      <formula>#REF!</formula>
    </cfRule>
  </conditionalFormatting>
  <conditionalFormatting sqref="BP9">
    <cfRule type="cellIs" dxfId="7073" priority="45" operator="lessThan">
      <formula>#REF!</formula>
    </cfRule>
    <cfRule type="cellIs" dxfId="7072" priority="46" operator="greaterThan">
      <formula>#REF!</formula>
    </cfRule>
  </conditionalFormatting>
  <conditionalFormatting sqref="BN13:BO13">
    <cfRule type="cellIs" dxfId="7071" priority="44" operator="greaterThan">
      <formula>#REF!</formula>
    </cfRule>
  </conditionalFormatting>
  <conditionalFormatting sqref="BN19:BO19 BN14:BO15 BN17:BO17">
    <cfRule type="cellIs" dxfId="7070" priority="43" operator="greaterThan">
      <formula>#REF!</formula>
    </cfRule>
  </conditionalFormatting>
  <conditionalFormatting sqref="BP38">
    <cfRule type="cellIs" dxfId="7069" priority="41" operator="lessThan">
      <formula>#REF!</formula>
    </cfRule>
    <cfRule type="cellIs" dxfId="7068" priority="42" operator="lessThan">
      <formula>#REF!</formula>
    </cfRule>
  </conditionalFormatting>
  <conditionalFormatting sqref="BQ11">
    <cfRule type="cellIs" dxfId="7067" priority="39" operator="lessThan">
      <formula>#REF!</formula>
    </cfRule>
  </conditionalFormatting>
  <conditionalFormatting sqref="BQ12">
    <cfRule type="cellIs" dxfId="7066" priority="38" operator="lessThan">
      <formula>#REF!</formula>
    </cfRule>
  </conditionalFormatting>
  <conditionalFormatting sqref="BQ9">
    <cfRule type="cellIs" dxfId="7065" priority="36" operator="lessThan">
      <formula>#REF!</formula>
    </cfRule>
    <cfRule type="cellIs" dxfId="7064" priority="37" operator="greaterThan">
      <formula>#REF!</formula>
    </cfRule>
  </conditionalFormatting>
  <conditionalFormatting sqref="BQ10">
    <cfRule type="cellIs" dxfId="7063" priority="35" operator="lessThan">
      <formula>#REF!</formula>
    </cfRule>
  </conditionalFormatting>
  <conditionalFormatting sqref="BQ21">
    <cfRule type="cellIs" dxfId="7062" priority="32" operator="lessThan">
      <formula>#REF!</formula>
    </cfRule>
  </conditionalFormatting>
  <conditionalFormatting sqref="BQ20">
    <cfRule type="cellIs" dxfId="7061" priority="33" operator="lessThan">
      <formula>#REF!</formula>
    </cfRule>
    <cfRule type="cellIs" dxfId="7060" priority="34" operator="lessThan">
      <formula>#REF!</formula>
    </cfRule>
  </conditionalFormatting>
  <conditionalFormatting sqref="BQ30">
    <cfRule type="cellIs" dxfId="7059" priority="29" operator="lessThan">
      <formula>#REF!</formula>
    </cfRule>
  </conditionalFormatting>
  <conditionalFormatting sqref="BQ29">
    <cfRule type="cellIs" dxfId="7058" priority="30" operator="lessThan">
      <formula>#REF!</formula>
    </cfRule>
    <cfRule type="cellIs" dxfId="7057" priority="31" operator="lessThan">
      <formula>#REF!</formula>
    </cfRule>
  </conditionalFormatting>
  <conditionalFormatting sqref="BQ39">
    <cfRule type="cellIs" dxfId="7056" priority="26" operator="lessThan">
      <formula>#REF!</formula>
    </cfRule>
  </conditionalFormatting>
  <conditionalFormatting sqref="BQ38">
    <cfRule type="cellIs" dxfId="7055" priority="27" operator="lessThan">
      <formula>#REF!</formula>
    </cfRule>
    <cfRule type="cellIs" dxfId="7054" priority="28" operator="lessThan">
      <formula>#REF!</formula>
    </cfRule>
  </conditionalFormatting>
  <conditionalFormatting sqref="M10">
    <cfRule type="cellIs" dxfId="7053" priority="13" operator="lessThan">
      <formula>#REF!</formula>
    </cfRule>
  </conditionalFormatting>
  <conditionalFormatting sqref="R10">
    <cfRule type="cellIs" dxfId="7052" priority="12" operator="lessThan">
      <formula>#REF!</formula>
    </cfRule>
  </conditionalFormatting>
  <conditionalFormatting sqref="W10">
    <cfRule type="cellIs" dxfId="7051" priority="11" operator="lessThan">
      <formula>#REF!</formula>
    </cfRule>
  </conditionalFormatting>
  <conditionalFormatting sqref="AB10">
    <cfRule type="cellIs" dxfId="7050" priority="10" operator="lessThan">
      <formula>#REF!</formula>
    </cfRule>
  </conditionalFormatting>
  <conditionalFormatting sqref="AG10">
    <cfRule type="cellIs" dxfId="7049" priority="9" operator="lessThan">
      <formula>#REF!</formula>
    </cfRule>
  </conditionalFormatting>
  <conditionalFormatting sqref="AL10">
    <cfRule type="cellIs" dxfId="7048" priority="8" operator="lessThan">
      <formula>#REF!</formula>
    </cfRule>
  </conditionalFormatting>
  <conditionalFormatting sqref="AQ10">
    <cfRule type="cellIs" dxfId="7047" priority="7" operator="lessThan">
      <formula>#REF!</formula>
    </cfRule>
  </conditionalFormatting>
  <conditionalFormatting sqref="AV10">
    <cfRule type="cellIs" dxfId="7046" priority="6" operator="lessThan">
      <formula>#REF!</formula>
    </cfRule>
  </conditionalFormatting>
  <conditionalFormatting sqref="BA10">
    <cfRule type="cellIs" dxfId="7045" priority="5" operator="lessThan">
      <formula>#REF!</formula>
    </cfRule>
  </conditionalFormatting>
  <conditionalFormatting sqref="BF10">
    <cfRule type="cellIs" dxfId="7044" priority="4" operator="lessThan">
      <formula>#REF!</formula>
    </cfRule>
  </conditionalFormatting>
  <conditionalFormatting sqref="BK10">
    <cfRule type="cellIs" dxfId="7043" priority="3" operator="lessThan">
      <formula>#REF!</formula>
    </cfRule>
  </conditionalFormatting>
  <conditionalFormatting sqref="BP10">
    <cfRule type="cellIs" dxfId="7042" priority="2" operator="lessThan">
      <formula>#REF!</formula>
    </cfRule>
  </conditionalFormatting>
  <conditionalFormatting sqref="E15">
    <cfRule type="cellIs" dxfId="7041" priority="1" operator="greaterThan">
      <formula>#REF!</formula>
    </cfRule>
  </conditionalFormatting>
  <pageMargins left="0.7" right="0.7" top="0.75" bottom="0.75" header="0.3" footer="0.3"/>
  <pageSetup paperSize="9" orientation="portrait" r:id="rId1"/>
  <headerFooter>
    <oddHeader>&amp;C&amp;G</oddHeader>
  </headerFooter>
  <legacyDrawingHF r:id="rId2"/>
  <picture r:id="rId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9FFCC"/>
  </sheetPr>
  <dimension ref="A1:BQ93"/>
  <sheetViews>
    <sheetView zoomScale="70" zoomScaleNormal="70" workbookViewId="0">
      <pane xSplit="3" ySplit="10" topLeftCell="D11" activePane="bottomRight" state="frozenSplit"/>
      <selection activeCell="Y80" sqref="Y80"/>
      <selection pane="topRight" activeCell="Y80" sqref="Y80"/>
      <selection pane="bottomLeft" activeCell="Y80" sqref="Y80"/>
      <selection pane="bottomRight" activeCell="J24" sqref="J24"/>
    </sheetView>
  </sheetViews>
  <sheetFormatPr defaultRowHeight="16.5" x14ac:dyDescent="0.15"/>
  <cols>
    <col min="1" max="1" width="21" style="97" customWidth="1"/>
    <col min="2" max="2" width="15" style="97" customWidth="1"/>
    <col min="3" max="4" width="11.25" style="97" customWidth="1"/>
    <col min="5" max="5" width="38.5" style="97" customWidth="1"/>
    <col min="6" max="7" width="10.625" style="97" customWidth="1"/>
    <col min="8" max="9" width="13.625" style="97" customWidth="1"/>
    <col min="10" max="10" width="44.5" style="97" customWidth="1"/>
    <col min="11" max="12" width="12.25" style="97" customWidth="1"/>
    <col min="13" max="14" width="11.875" style="97" customWidth="1"/>
    <col min="15" max="15" width="38.25" style="97" customWidth="1"/>
    <col min="16" max="17" width="12.25" style="97" customWidth="1"/>
    <col min="18" max="19" width="11.875" style="97" customWidth="1"/>
    <col min="20" max="20" width="31.625" style="97" customWidth="1"/>
    <col min="21" max="22" width="12.625" style="97" customWidth="1"/>
    <col min="23" max="24" width="11.875" style="97" customWidth="1"/>
    <col min="25" max="25" width="31.625" style="97" customWidth="1"/>
    <col min="26" max="26" width="14.5" style="97" customWidth="1"/>
    <col min="27" max="29" width="9" style="97"/>
    <col min="30" max="30" width="31.625" style="97" customWidth="1"/>
    <col min="31" max="34" width="9" style="97"/>
    <col min="35" max="35" width="31.625" style="97" customWidth="1"/>
    <col min="36" max="39" width="9" style="97"/>
    <col min="40" max="40" width="31.625" style="97" customWidth="1"/>
    <col min="41" max="44" width="9" style="97"/>
    <col min="45" max="45" width="31.625" style="97" customWidth="1"/>
    <col min="46" max="49" width="9" style="97"/>
    <col min="50" max="50" width="31.625" style="97" customWidth="1"/>
    <col min="51" max="54" width="9" style="97"/>
    <col min="55" max="55" width="31.625" style="97" customWidth="1"/>
    <col min="56" max="59" width="9" style="97"/>
    <col min="60" max="60" width="43.875" style="97" customWidth="1"/>
    <col min="61" max="62" width="9" style="97"/>
    <col min="63" max="63" width="15.125" style="97" customWidth="1"/>
    <col min="64" max="64" width="9" style="97"/>
    <col min="65" max="65" width="48.125" style="97" customWidth="1"/>
    <col min="66" max="67" width="9" style="97"/>
    <col min="68" max="68" width="16" style="97" customWidth="1"/>
    <col min="69" max="16384" width="9" style="97"/>
  </cols>
  <sheetData>
    <row r="1" spans="1:69" x14ac:dyDescent="0.15">
      <c r="B1" s="175" t="str">
        <f>VLOOKUP(A5,'PMC数据辅助&amp;月良率预估'!$AR$3:$AS$130,2,0)</f>
        <v>LTPS手机</v>
      </c>
      <c r="C1" s="177">
        <v>0.88</v>
      </c>
      <c r="E1" s="97" t="s">
        <v>474</v>
      </c>
      <c r="AI1" s="166"/>
      <c r="AJ1" s="166"/>
      <c r="AK1" s="166"/>
      <c r="AL1" s="166"/>
      <c r="AM1" s="166"/>
      <c r="AN1" s="166"/>
      <c r="AO1" s="166"/>
      <c r="AP1" s="166"/>
      <c r="AQ1" s="166"/>
      <c r="AR1" s="166"/>
      <c r="AS1" s="166"/>
      <c r="AT1" s="166"/>
      <c r="AU1" s="166"/>
      <c r="AV1" s="166"/>
      <c r="AW1" s="166"/>
      <c r="AX1" s="166"/>
      <c r="AY1" s="166"/>
      <c r="AZ1" s="166"/>
      <c r="BA1" s="166"/>
      <c r="BB1" s="166"/>
      <c r="BC1" s="166"/>
      <c r="BD1" s="166"/>
    </row>
    <row r="2" spans="1:69" x14ac:dyDescent="0.15">
      <c r="A2" s="355">
        <f>VLOOKUP(A5,切数!$C:$J,8,0)</f>
        <v>95</v>
      </c>
      <c r="B2" s="580" t="s">
        <v>27</v>
      </c>
      <c r="C2" s="580"/>
      <c r="D2" s="581" t="s">
        <v>553</v>
      </c>
      <c r="E2" s="583" t="s">
        <v>41</v>
      </c>
      <c r="F2" s="583"/>
      <c r="G2" s="583"/>
      <c r="H2" s="583"/>
      <c r="I2" s="583"/>
      <c r="J2" s="583"/>
      <c r="K2" s="583"/>
      <c r="L2" s="583"/>
      <c r="M2" s="583"/>
      <c r="N2" s="30"/>
      <c r="O2" s="30"/>
      <c r="P2" s="30"/>
      <c r="Q2" s="30"/>
      <c r="R2" s="30"/>
      <c r="S2" s="30"/>
    </row>
    <row r="3" spans="1:69" x14ac:dyDescent="0.15">
      <c r="A3" s="355" t="s">
        <v>469</v>
      </c>
      <c r="B3" s="354"/>
      <c r="C3" s="354"/>
      <c r="D3" s="582"/>
      <c r="E3" s="1" t="str">
        <f>_xlfn.IFNA(VLOOKUP($A$5&amp;E$4,'PMC数据辅助&amp;月良率预估'!$B$2:$G$1000,2,0),"")</f>
        <v>M03</v>
      </c>
      <c r="F3" s="567"/>
      <c r="G3" s="567"/>
      <c r="H3" s="567"/>
      <c r="I3" s="568"/>
      <c r="J3" s="1" t="str">
        <f>_xlfn.IFNA(VLOOKUP($A$5&amp;J$4,'PMC数据辅助&amp;月良率预估'!$B$2:$G$1000,2,0),"")</f>
        <v>M03</v>
      </c>
      <c r="K3" s="567"/>
      <c r="L3" s="567"/>
      <c r="M3" s="567"/>
      <c r="N3" s="568"/>
      <c r="O3" s="1" t="str">
        <f>_xlfn.IFNA(VLOOKUP($A$5&amp;O$4,'PMC数据辅助&amp;月良率预估'!$B$2:$G$1000,2,0),"")</f>
        <v/>
      </c>
      <c r="P3" s="567"/>
      <c r="Q3" s="567"/>
      <c r="R3" s="567"/>
      <c r="S3" s="568"/>
      <c r="T3" s="1" t="str">
        <f>_xlfn.IFNA(VLOOKUP($A$5&amp;T$4,'PMC数据辅助&amp;月良率预估'!$B$2:$G$1000,2,0),"")</f>
        <v/>
      </c>
      <c r="U3" s="567"/>
      <c r="V3" s="567"/>
      <c r="W3" s="567"/>
      <c r="X3" s="568"/>
      <c r="Y3" s="1" t="str">
        <f>_xlfn.IFNA(VLOOKUP($A$5&amp;Y$4,'PMC数据辅助&amp;月良率预估'!$B$2:$G$1000,2,0),"")</f>
        <v/>
      </c>
      <c r="Z3" s="567"/>
      <c r="AA3" s="567"/>
      <c r="AB3" s="567"/>
      <c r="AC3" s="568"/>
      <c r="AD3" s="1" t="str">
        <f>_xlfn.IFNA(VLOOKUP($A$5&amp;AD$4,'PMC数据辅助&amp;月良率预估'!$B$2:$G$1000,2,0),"")</f>
        <v/>
      </c>
      <c r="AE3" s="567"/>
      <c r="AF3" s="567"/>
      <c r="AG3" s="567"/>
      <c r="AH3" s="568"/>
      <c r="AI3" s="1" t="str">
        <f>_xlfn.IFNA(VLOOKUP($A$5&amp;AI$4,'PMC数据辅助&amp;月良率预估'!$B$2:$G$1000,2,0),"")</f>
        <v/>
      </c>
      <c r="AJ3" s="567"/>
      <c r="AK3" s="567"/>
      <c r="AL3" s="567"/>
      <c r="AM3" s="568"/>
      <c r="AN3" s="1" t="str">
        <f>_xlfn.IFNA(VLOOKUP($A$5&amp;AN$4,'PMC数据辅助&amp;月良率预估'!$B$2:$G$1000,2,0),"")</f>
        <v/>
      </c>
      <c r="AO3" s="567"/>
      <c r="AP3" s="567"/>
      <c r="AQ3" s="567"/>
      <c r="AR3" s="568"/>
      <c r="AS3" s="1" t="str">
        <f>_xlfn.IFNA(VLOOKUP($A$5&amp;AS$4,'PMC数据辅助&amp;月良率预估'!$B$2:$G$1000,2,0),"")</f>
        <v/>
      </c>
      <c r="AT3" s="567"/>
      <c r="AU3" s="567"/>
      <c r="AV3" s="567"/>
      <c r="AW3" s="568"/>
      <c r="AX3" s="1" t="str">
        <f>_xlfn.IFNA(VLOOKUP($A$5&amp;AX$4,'PMC数据辅助&amp;月良率预估'!$B$2:$G$1000,2,0),"")</f>
        <v/>
      </c>
      <c r="AY3" s="567"/>
      <c r="AZ3" s="567"/>
      <c r="BA3" s="567"/>
      <c r="BB3" s="568"/>
      <c r="BC3" s="1" t="str">
        <f>_xlfn.IFNA(VLOOKUP($A$5&amp;BC$4,'PMC数据辅助&amp;月良率预估'!$B$2:$G$1000,2,0),"")</f>
        <v/>
      </c>
      <c r="BD3" s="567"/>
      <c r="BE3" s="567"/>
      <c r="BF3" s="567"/>
      <c r="BG3" s="568"/>
      <c r="BH3" s="1" t="str">
        <f>_xlfn.IFNA(VLOOKUP($A$5&amp;BH$4,'PMC数据辅助&amp;月良率预估'!$B$2:$G$1000,2,0),"")</f>
        <v/>
      </c>
      <c r="BI3" s="567"/>
      <c r="BJ3" s="567"/>
      <c r="BK3" s="567"/>
      <c r="BL3" s="568"/>
      <c r="BM3" s="1" t="str">
        <f>_xlfn.IFNA(VLOOKUP($A$5&amp;BM$4,'PMC数据辅助&amp;月良率预估'!$B$2:$G$1000,2,0),"")</f>
        <v/>
      </c>
      <c r="BN3" s="567"/>
      <c r="BO3" s="567"/>
      <c r="BP3" s="567"/>
      <c r="BQ3" s="568"/>
    </row>
    <row r="4" spans="1:69" ht="33" x14ac:dyDescent="0.15">
      <c r="A4" s="31" t="s">
        <v>40</v>
      </c>
      <c r="B4" s="94" t="s">
        <v>1235</v>
      </c>
      <c r="C4" s="94" t="s">
        <v>1279</v>
      </c>
      <c r="D4" s="115" t="s">
        <v>1535</v>
      </c>
      <c r="E4" s="587" t="str">
        <f>_xlfn.IFNA(VLOOKUP($A$5&amp;COLUMN($A$1),'PMC数据辅助&amp;月良率预估'!$A:$F,5,0),"")</f>
        <v>02/10蒸镀批次</v>
      </c>
      <c r="F4" s="588"/>
      <c r="G4" s="588"/>
      <c r="H4" s="588"/>
      <c r="I4" s="589"/>
      <c r="J4" s="587" t="str">
        <f>_xlfn.IFNA(VLOOKUP($A$5&amp;COLUMN($B$1),'PMC数据辅助&amp;月良率预估'!$A:$F,5,0),"")</f>
        <v>02/20蒸镀批次</v>
      </c>
      <c r="K4" s="588"/>
      <c r="L4" s="588"/>
      <c r="M4" s="588"/>
      <c r="N4" s="589"/>
      <c r="O4" s="569" t="str">
        <f>_xlfn.IFNA(VLOOKUP($A$5&amp;COLUMN($C$1),'PMC数据辅助&amp;月良率预估'!$A:$F,5,0),"")</f>
        <v/>
      </c>
      <c r="P4" s="570"/>
      <c r="Q4" s="570"/>
      <c r="R4" s="570"/>
      <c r="S4" s="571"/>
      <c r="T4" s="569" t="str">
        <f>_xlfn.IFNA(VLOOKUP($A$5&amp;COLUMN($D$1),'PMC数据辅助&amp;月良率预估'!$A:$F,5,0),"")</f>
        <v/>
      </c>
      <c r="U4" s="570"/>
      <c r="V4" s="570"/>
      <c r="W4" s="570"/>
      <c r="X4" s="571"/>
      <c r="Y4" s="569" t="str">
        <f>_xlfn.IFNA(VLOOKUP($A$5&amp;COLUMN($E$1),'PMC数据辅助&amp;月良率预估'!$A:$F,5,0),"")</f>
        <v/>
      </c>
      <c r="Z4" s="570"/>
      <c r="AA4" s="570"/>
      <c r="AB4" s="570"/>
      <c r="AC4" s="571"/>
      <c r="AD4" s="569" t="str">
        <f>_xlfn.IFNA(VLOOKUP($A$5&amp;COLUMN($F$1),'PMC数据辅助&amp;月良率预估'!$A:$F,5,0),"")</f>
        <v/>
      </c>
      <c r="AE4" s="570"/>
      <c r="AF4" s="570"/>
      <c r="AG4" s="570"/>
      <c r="AH4" s="571"/>
      <c r="AI4" s="569" t="str">
        <f>_xlfn.IFNA(VLOOKUP($A$5&amp;COLUMN($G$1),'PMC数据辅助&amp;月良率预估'!$A:$F,5,0),"")</f>
        <v/>
      </c>
      <c r="AJ4" s="570"/>
      <c r="AK4" s="570"/>
      <c r="AL4" s="570"/>
      <c r="AM4" s="571"/>
      <c r="AN4" s="569" t="str">
        <f>_xlfn.IFNA(VLOOKUP($A$5&amp;COLUMN($H$1),'PMC数据辅助&amp;月良率预估'!$A:$F,5,0),"")</f>
        <v/>
      </c>
      <c r="AO4" s="570"/>
      <c r="AP4" s="570"/>
      <c r="AQ4" s="570"/>
      <c r="AR4" s="571"/>
      <c r="AS4" s="569" t="str">
        <f>_xlfn.IFNA(VLOOKUP($A$5&amp;COLUMN($I$1),'PMC数据辅助&amp;月良率预估'!$A:$F,5,0),"")</f>
        <v/>
      </c>
      <c r="AT4" s="570"/>
      <c r="AU4" s="570"/>
      <c r="AV4" s="570"/>
      <c r="AW4" s="571"/>
      <c r="AX4" s="569" t="str">
        <f>_xlfn.IFNA(VLOOKUP($A$5&amp;COLUMN($J$1),'PMC数据辅助&amp;月良率预估'!$A:$F,5,0),"")</f>
        <v/>
      </c>
      <c r="AY4" s="570"/>
      <c r="AZ4" s="570"/>
      <c r="BA4" s="570"/>
      <c r="BB4" s="571"/>
      <c r="BC4" s="569" t="str">
        <f>_xlfn.IFNA(VLOOKUP($A$5&amp;COLUMN($K$1),'PMC数据辅助&amp;月良率预估'!$A:$F,5,0),"")</f>
        <v/>
      </c>
      <c r="BD4" s="570"/>
      <c r="BE4" s="570"/>
      <c r="BF4" s="570"/>
      <c r="BG4" s="571"/>
      <c r="BH4" s="569" t="str">
        <f>_xlfn.IFNA(VLOOKUP($A$5&amp;COLUMN($L$1),'PMC数据辅助&amp;月良率预估'!$A:$F,5,0),"")</f>
        <v/>
      </c>
      <c r="BI4" s="570"/>
      <c r="BJ4" s="570"/>
      <c r="BK4" s="570"/>
      <c r="BL4" s="571"/>
      <c r="BM4" s="569" t="str">
        <f>_xlfn.IFNA(VLOOKUP($A$5&amp;COLUMN($M$1),'PMC数据辅助&amp;月良率预估'!$A:$F,5,0),"")</f>
        <v/>
      </c>
      <c r="BN4" s="570"/>
      <c r="BO4" s="570"/>
      <c r="BP4" s="570"/>
      <c r="BQ4" s="571"/>
    </row>
    <row r="5" spans="1:69" ht="51" customHeight="1" x14ac:dyDescent="0.15">
      <c r="A5" s="32" t="s">
        <v>770</v>
      </c>
      <c r="B5" s="32" t="s">
        <v>35</v>
      </c>
      <c r="C5" s="32" t="s">
        <v>35</v>
      </c>
      <c r="D5" s="32"/>
      <c r="E5" s="32" t="s">
        <v>467</v>
      </c>
      <c r="F5" s="33" t="s">
        <v>483</v>
      </c>
      <c r="G5" s="33" t="s">
        <v>484</v>
      </c>
      <c r="H5" s="33" t="s">
        <v>485</v>
      </c>
      <c r="I5" s="362" t="s">
        <v>841</v>
      </c>
      <c r="J5" s="32" t="s">
        <v>467</v>
      </c>
      <c r="K5" s="33" t="s">
        <v>483</v>
      </c>
      <c r="L5" s="33" t="s">
        <v>484</v>
      </c>
      <c r="M5" s="33" t="s">
        <v>485</v>
      </c>
      <c r="N5" s="362" t="s">
        <v>838</v>
      </c>
      <c r="O5" s="32" t="s">
        <v>467</v>
      </c>
      <c r="P5" s="33" t="s">
        <v>483</v>
      </c>
      <c r="Q5" s="33" t="s">
        <v>484</v>
      </c>
      <c r="R5" s="33" t="s">
        <v>485</v>
      </c>
      <c r="S5" s="362" t="s">
        <v>841</v>
      </c>
      <c r="T5" s="32" t="s">
        <v>467</v>
      </c>
      <c r="U5" s="33" t="s">
        <v>483</v>
      </c>
      <c r="V5" s="33" t="s">
        <v>484</v>
      </c>
      <c r="W5" s="33" t="s">
        <v>485</v>
      </c>
      <c r="X5" s="362" t="s">
        <v>841</v>
      </c>
      <c r="Y5" s="32" t="s">
        <v>467</v>
      </c>
      <c r="Z5" s="33" t="s">
        <v>483</v>
      </c>
      <c r="AA5" s="33" t="s">
        <v>484</v>
      </c>
      <c r="AB5" s="33" t="s">
        <v>485</v>
      </c>
      <c r="AC5" s="362" t="s">
        <v>841</v>
      </c>
      <c r="AD5" s="32" t="s">
        <v>467</v>
      </c>
      <c r="AE5" s="33" t="s">
        <v>483</v>
      </c>
      <c r="AF5" s="33" t="s">
        <v>484</v>
      </c>
      <c r="AG5" s="33" t="s">
        <v>485</v>
      </c>
      <c r="AH5" s="362" t="s">
        <v>841</v>
      </c>
      <c r="AI5" s="32" t="s">
        <v>467</v>
      </c>
      <c r="AJ5" s="33" t="s">
        <v>483</v>
      </c>
      <c r="AK5" s="33" t="s">
        <v>484</v>
      </c>
      <c r="AL5" s="33" t="s">
        <v>485</v>
      </c>
      <c r="AM5" s="362" t="s">
        <v>841</v>
      </c>
      <c r="AN5" s="32" t="s">
        <v>467</v>
      </c>
      <c r="AO5" s="33" t="s">
        <v>483</v>
      </c>
      <c r="AP5" s="33" t="s">
        <v>484</v>
      </c>
      <c r="AQ5" s="33" t="s">
        <v>485</v>
      </c>
      <c r="AR5" s="362" t="s">
        <v>841</v>
      </c>
      <c r="AS5" s="32" t="s">
        <v>467</v>
      </c>
      <c r="AT5" s="33" t="s">
        <v>483</v>
      </c>
      <c r="AU5" s="33" t="s">
        <v>484</v>
      </c>
      <c r="AV5" s="33" t="s">
        <v>485</v>
      </c>
      <c r="AW5" s="362" t="s">
        <v>841</v>
      </c>
      <c r="AX5" s="32" t="s">
        <v>467</v>
      </c>
      <c r="AY5" s="33" t="s">
        <v>483</v>
      </c>
      <c r="AZ5" s="33" t="s">
        <v>484</v>
      </c>
      <c r="BA5" s="33" t="s">
        <v>485</v>
      </c>
      <c r="BB5" s="362" t="s">
        <v>841</v>
      </c>
      <c r="BC5" s="32" t="s">
        <v>467</v>
      </c>
      <c r="BD5" s="33" t="s">
        <v>483</v>
      </c>
      <c r="BE5" s="33" t="s">
        <v>484</v>
      </c>
      <c r="BF5" s="33" t="s">
        <v>485</v>
      </c>
      <c r="BG5" s="362" t="s">
        <v>841</v>
      </c>
      <c r="BH5" s="32" t="s">
        <v>467</v>
      </c>
      <c r="BI5" s="33" t="s">
        <v>483</v>
      </c>
      <c r="BJ5" s="33" t="s">
        <v>484</v>
      </c>
      <c r="BK5" s="33" t="s">
        <v>485</v>
      </c>
      <c r="BL5" s="362" t="s">
        <v>839</v>
      </c>
      <c r="BM5" s="32" t="s">
        <v>467</v>
      </c>
      <c r="BN5" s="33" t="s">
        <v>483</v>
      </c>
      <c r="BO5" s="33" t="s">
        <v>484</v>
      </c>
      <c r="BP5" s="33" t="s">
        <v>485</v>
      </c>
      <c r="BQ5" s="362" t="s">
        <v>839</v>
      </c>
    </row>
    <row r="6" spans="1:69" x14ac:dyDescent="0.15">
      <c r="A6" s="34" t="s">
        <v>745</v>
      </c>
      <c r="B6" s="34">
        <f>_xlfn.IFNA(VLOOKUP($A6,批次辅助!$A$4:$DC$41,MATCH($A$5&amp;B$4,批次辅助!$A$1:$DC$1,0),0),0)</f>
        <v>69730</v>
      </c>
      <c r="C6" s="34">
        <f>_xlfn.IFNA(VLOOKUP($A6,批次辅助!$A$4:$DC$41,MATCH($A$5&amp;C$4,批次辅助!$A$1:$DC$1,0),0),0)</f>
        <v>124167</v>
      </c>
      <c r="D6" s="34">
        <f>_xlfn.IFNA(VLOOKUP($A6,批次辅助!$A$4:$DC$41,MATCH($A$5&amp;D$4,批次辅助!$A$1:$DC$1,0),0),0)</f>
        <v>17328</v>
      </c>
      <c r="E6" s="34">
        <f>_xlfn.IFNA(VLOOKUP($A$5&amp;E$4,'PMC数据辅助&amp;月良率预估'!$B$2:$G$599,5,0),0)</f>
        <v>240</v>
      </c>
      <c r="F6" s="34"/>
      <c r="G6" s="34"/>
      <c r="H6" s="35"/>
      <c r="I6" s="35"/>
      <c r="J6" s="34">
        <f>_xlfn.IFNA(VLOOKUP($A$5&amp;J$4,'PMC数据辅助&amp;月良率预估'!$B$2:$G$599,5,0),0)</f>
        <v>984</v>
      </c>
      <c r="K6" s="34"/>
      <c r="L6" s="34"/>
      <c r="M6" s="35"/>
      <c r="N6" s="35"/>
      <c r="O6" s="34">
        <f>_xlfn.IFNA(VLOOKUP($A$5&amp;O$4,'PMC数据辅助&amp;月良率预估'!$B$2:$G$599,5,0),0)</f>
        <v>0</v>
      </c>
      <c r="P6" s="34"/>
      <c r="Q6" s="34"/>
      <c r="R6" s="35"/>
      <c r="S6" s="35"/>
      <c r="T6" s="34">
        <f>_xlfn.IFNA(VLOOKUP($A$5&amp;T$4,'PMC数据辅助&amp;月良率预估'!$B$2:$G$599,5,0),0)</f>
        <v>0</v>
      </c>
      <c r="U6" s="34"/>
      <c r="V6" s="34"/>
      <c r="W6" s="35"/>
      <c r="X6" s="35"/>
      <c r="Y6" s="34">
        <f>_xlfn.IFNA(VLOOKUP($A$5&amp;Y$4,'PMC数据辅助&amp;月良率预估'!$B$2:$G$599,5,0),0)</f>
        <v>0</v>
      </c>
      <c r="Z6" s="34"/>
      <c r="AA6" s="34"/>
      <c r="AB6" s="35"/>
      <c r="AC6" s="35"/>
      <c r="AD6" s="34">
        <f>_xlfn.IFNA(VLOOKUP($A$5&amp;AD$4,'PMC数据辅助&amp;月良率预估'!$B$2:$G$599,5,0),0)</f>
        <v>0</v>
      </c>
      <c r="AE6" s="34"/>
      <c r="AF6" s="34"/>
      <c r="AG6" s="35"/>
      <c r="AH6" s="35"/>
      <c r="AI6" s="34">
        <f>_xlfn.IFNA(VLOOKUP($A$5&amp;AI$4,'PMC数据辅助&amp;月良率预估'!$B$2:$G$599,5,0),0)</f>
        <v>0</v>
      </c>
      <c r="AJ6" s="34"/>
      <c r="AK6" s="34"/>
      <c r="AL6" s="35"/>
      <c r="AM6" s="35"/>
      <c r="AN6" s="34">
        <f>_xlfn.IFNA(VLOOKUP($A$5&amp;AN$4,'PMC数据辅助&amp;月良率预估'!$B$2:$G$599,5,0),0)</f>
        <v>0</v>
      </c>
      <c r="AO6" s="34"/>
      <c r="AP6" s="34"/>
      <c r="AQ6" s="35"/>
      <c r="AR6" s="35"/>
      <c r="AS6" s="34">
        <f>_xlfn.IFNA(VLOOKUP($A$5&amp;AS$4,'PMC数据辅助&amp;月良率预估'!$B$2:$G$599,5,0),0)</f>
        <v>0</v>
      </c>
      <c r="AT6" s="34"/>
      <c r="AU6" s="34"/>
      <c r="AV6" s="35"/>
      <c r="AW6" s="35"/>
      <c r="AX6" s="34">
        <f>_xlfn.IFNA(VLOOKUP($A$5&amp;AX$4,'PMC数据辅助&amp;月良率预估'!$B$2:$G$599,5,0),0)</f>
        <v>0</v>
      </c>
      <c r="AY6" s="34"/>
      <c r="AZ6" s="34"/>
      <c r="BA6" s="35"/>
      <c r="BB6" s="35"/>
      <c r="BC6" s="34">
        <f>_xlfn.IFNA(VLOOKUP($A$5&amp;BC$4,'PMC数据辅助&amp;月良率预估'!$B$2:$G$599,5,0),0)</f>
        <v>0</v>
      </c>
      <c r="BD6" s="34"/>
      <c r="BE6" s="34"/>
      <c r="BF6" s="35"/>
      <c r="BG6" s="35"/>
      <c r="BH6" s="34">
        <f>_xlfn.IFNA(VLOOKUP($A$5&amp;BH$4,'PMC数据辅助&amp;月良率预估'!$B$2:$G$599,5,0),0)</f>
        <v>0</v>
      </c>
      <c r="BI6" s="34"/>
      <c r="BJ6" s="34"/>
      <c r="BK6" s="35"/>
      <c r="BL6" s="35"/>
      <c r="BM6" s="34">
        <f>_xlfn.IFNA(VLOOKUP($A$5&amp;BM$4,'PMC数据辅助&amp;月良率预估'!$B$2:$G$599,5,0),0)</f>
        <v>0</v>
      </c>
      <c r="BN6" s="34"/>
      <c r="BO6" s="34"/>
      <c r="BP6" s="35"/>
      <c r="BQ6" s="35"/>
    </row>
    <row r="7" spans="1:69" x14ac:dyDescent="0.15">
      <c r="A7" s="34" t="s">
        <v>746</v>
      </c>
      <c r="B7" s="34">
        <f>_xlfn.IFNA(VLOOKUP($A7,批次辅助!$A$4:$DC$41,MATCH($A$5&amp;B$4,批次辅助!$A$1:$DC$1,0),0),0)</f>
        <v>69730</v>
      </c>
      <c r="C7" s="34">
        <f>_xlfn.IFNA(VLOOKUP($A7,批次辅助!$A$4:$DC$41,MATCH($A$5&amp;C$4,批次辅助!$A$1:$DC$1,0),0),0)</f>
        <v>124450</v>
      </c>
      <c r="D7" s="34">
        <f>_xlfn.IFNA(VLOOKUP($A7,批次辅助!$A$4:$DC$41,MATCH($A$5&amp;D$4,批次辅助!$A$1:$DC$1,0),0),0)</f>
        <v>22800</v>
      </c>
      <c r="E7" s="34">
        <f>_xlfn.IFNA(VLOOKUP($A$5&amp;E$4,'PMC数据辅助&amp;月良率预估'!$B$2:$G$599,6,0),0)</f>
        <v>240</v>
      </c>
      <c r="F7" s="34"/>
      <c r="G7" s="34"/>
      <c r="H7" s="35"/>
      <c r="I7" s="35"/>
      <c r="J7" s="34">
        <f>_xlfn.IFNA(VLOOKUP($A$5&amp;J$4,'PMC数据辅助&amp;月良率预估'!$B$2:$G$599,6,0),0)</f>
        <v>984</v>
      </c>
      <c r="K7" s="34"/>
      <c r="L7" s="34"/>
      <c r="M7" s="35"/>
      <c r="N7" s="35"/>
      <c r="O7" s="34">
        <f>_xlfn.IFNA(VLOOKUP($A$5&amp;O$4,'PMC数据辅助&amp;月良率预估'!$B$2:$G$599,6,0),0)</f>
        <v>0</v>
      </c>
      <c r="P7" s="34"/>
      <c r="Q7" s="34"/>
      <c r="R7" s="35"/>
      <c r="S7" s="35"/>
      <c r="T7" s="34">
        <f>_xlfn.IFNA(VLOOKUP($A$5&amp;T$4,'PMC数据辅助&amp;月良率预估'!$B$2:$G$599,6,0),0)</f>
        <v>0</v>
      </c>
      <c r="U7" s="34"/>
      <c r="V7" s="34"/>
      <c r="W7" s="35"/>
      <c r="X7" s="35"/>
      <c r="Y7" s="34">
        <f>_xlfn.IFNA(VLOOKUP($A$5&amp;Y$4,'PMC数据辅助&amp;月良率预估'!$B$2:$G$599,6,0),0)</f>
        <v>0</v>
      </c>
      <c r="Z7" s="34"/>
      <c r="AA7" s="34"/>
      <c r="AB7" s="35"/>
      <c r="AC7" s="35"/>
      <c r="AD7" s="34">
        <f>_xlfn.IFNA(VLOOKUP($A$5&amp;AD$4,'PMC数据辅助&amp;月良率预估'!$B$2:$G$599,6,0),0)</f>
        <v>0</v>
      </c>
      <c r="AE7" s="34"/>
      <c r="AF7" s="34"/>
      <c r="AG7" s="35"/>
      <c r="AH7" s="35"/>
      <c r="AI7" s="34">
        <f>_xlfn.IFNA(VLOOKUP($A$5&amp;AI$4,'PMC数据辅助&amp;月良率预估'!$B$2:$G$599,6,0),0)</f>
        <v>0</v>
      </c>
      <c r="AJ7" s="34"/>
      <c r="AK7" s="34"/>
      <c r="AL7" s="35"/>
      <c r="AM7" s="35"/>
      <c r="AN7" s="34">
        <f>_xlfn.IFNA(VLOOKUP($A$5&amp;AN$4,'PMC数据辅助&amp;月良率预估'!$B$2:$G$599,6,0),0)</f>
        <v>0</v>
      </c>
      <c r="AO7" s="34"/>
      <c r="AP7" s="34"/>
      <c r="AQ7" s="35"/>
      <c r="AR7" s="35"/>
      <c r="AS7" s="34">
        <f>_xlfn.IFNA(VLOOKUP($A$5&amp;AS$4,'PMC数据辅助&amp;月良率预估'!$B$2:$G$599,6,0),0)</f>
        <v>0</v>
      </c>
      <c r="AT7" s="34"/>
      <c r="AU7" s="34"/>
      <c r="AV7" s="35"/>
      <c r="AW7" s="35"/>
      <c r="AX7" s="34">
        <f>_xlfn.IFNA(VLOOKUP($A$5&amp;AX$4,'PMC数据辅助&amp;月良率预估'!$B$2:$G$599,6,0),0)</f>
        <v>0</v>
      </c>
      <c r="AY7" s="34"/>
      <c r="AZ7" s="34"/>
      <c r="BA7" s="35"/>
      <c r="BB7" s="35"/>
      <c r="BC7" s="34">
        <f>_xlfn.IFNA(VLOOKUP($A$5&amp;BC$4,'PMC数据辅助&amp;月良率预估'!$B$2:$G$599,6,0),0)</f>
        <v>0</v>
      </c>
      <c r="BD7" s="34"/>
      <c r="BE7" s="34"/>
      <c r="BF7" s="35"/>
      <c r="BG7" s="35"/>
      <c r="BH7" s="34">
        <f>_xlfn.IFNA(VLOOKUP($A$5&amp;BH$4,'PMC数据辅助&amp;月良率预估'!$B$2:$G$599,6,0),0)</f>
        <v>0</v>
      </c>
      <c r="BI7" s="34"/>
      <c r="BJ7" s="34"/>
      <c r="BK7" s="35"/>
      <c r="BL7" s="35"/>
      <c r="BM7" s="34">
        <f>_xlfn.IFNA(VLOOKUP($A$5&amp;BM$4,'PMC数据辅助&amp;月良率预估'!$B$2:$G$599,6,0),0)</f>
        <v>0</v>
      </c>
      <c r="BN7" s="34"/>
      <c r="BO7" s="34"/>
      <c r="BP7" s="35"/>
      <c r="BQ7" s="35"/>
    </row>
    <row r="8" spans="1:69" s="119" customFormat="1" x14ac:dyDescent="0.15">
      <c r="A8" s="116" t="s">
        <v>454</v>
      </c>
      <c r="B8" s="117">
        <f>_xlfn.IFNA(VLOOKUP($A8,批次辅助!$A$4:$DC$41,MATCH($A$5&amp;B$4,批次辅助!$A$1:$DC$1,0),0),0)</f>
        <v>1</v>
      </c>
      <c r="C8" s="117">
        <f>_xlfn.IFNA(VLOOKUP($A8,批次辅助!$A$4:$DC$41,MATCH($A$5&amp;C$4,批次辅助!$A$1:$DC$1,0),0),0)</f>
        <v>0.99925271193250298</v>
      </c>
      <c r="D8" s="117">
        <f>_xlfn.IFNA(VLOOKUP($A8,批次辅助!$A$4:$DC$41,MATCH($A$5&amp;D$4,批次辅助!$A$1:$DC$1,0),0),0)</f>
        <v>0.76</v>
      </c>
      <c r="E8" s="117">
        <f>IF(E6=0,0%,E7/E6)</f>
        <v>1</v>
      </c>
      <c r="F8" s="116"/>
      <c r="G8" s="116"/>
      <c r="H8" s="118"/>
      <c r="I8" s="118"/>
      <c r="J8" s="117">
        <f>IF(J6=0,0%,J7/J6)</f>
        <v>1</v>
      </c>
      <c r="K8" s="116"/>
      <c r="L8" s="116"/>
      <c r="M8" s="118"/>
      <c r="N8" s="118"/>
      <c r="O8" s="117">
        <f>IF(O6=0,0%,O7/O6)</f>
        <v>0</v>
      </c>
      <c r="P8" s="116"/>
      <c r="Q8" s="116"/>
      <c r="R8" s="118"/>
      <c r="S8" s="118"/>
      <c r="T8" s="117">
        <f>IF(T6=0,0%,T7/T6)</f>
        <v>0</v>
      </c>
      <c r="U8" s="116"/>
      <c r="V8" s="116"/>
      <c r="W8" s="118"/>
      <c r="X8" s="118"/>
      <c r="Y8" s="117">
        <f>IF(Y6=0,0%,Y7/Y6)</f>
        <v>0</v>
      </c>
      <c r="Z8" s="116"/>
      <c r="AA8" s="116"/>
      <c r="AB8" s="118"/>
      <c r="AC8" s="118"/>
      <c r="AD8" s="117">
        <f>IF(AD6=0,0%,AD7/AD6)</f>
        <v>0</v>
      </c>
      <c r="AE8" s="116"/>
      <c r="AF8" s="116"/>
      <c r="AG8" s="118"/>
      <c r="AH8" s="118"/>
      <c r="AI8" s="117">
        <f>IF(AI6=0,0%,AI7/AI6)</f>
        <v>0</v>
      </c>
      <c r="AJ8" s="116"/>
      <c r="AK8" s="116"/>
      <c r="AL8" s="118"/>
      <c r="AM8" s="118"/>
      <c r="AN8" s="117">
        <f>IF(AN6=0,0%,AN7/AN6)</f>
        <v>0</v>
      </c>
      <c r="AO8" s="116"/>
      <c r="AP8" s="116"/>
      <c r="AQ8" s="118"/>
      <c r="AR8" s="118"/>
      <c r="AS8" s="117">
        <f>IF(AS6=0,0%,AS7/AS6)</f>
        <v>0</v>
      </c>
      <c r="AT8" s="116"/>
      <c r="AU8" s="116"/>
      <c r="AV8" s="118"/>
      <c r="AW8" s="118"/>
      <c r="AX8" s="117">
        <f>IF(AX6=0,0%,AX7/AX6)</f>
        <v>0</v>
      </c>
      <c r="AY8" s="116"/>
      <c r="AZ8" s="116"/>
      <c r="BA8" s="118"/>
      <c r="BB8" s="118"/>
      <c r="BC8" s="117">
        <f>IF(BC6=0,0%,BC7/BC6)</f>
        <v>0</v>
      </c>
      <c r="BD8" s="116"/>
      <c r="BE8" s="116"/>
      <c r="BF8" s="118"/>
      <c r="BG8" s="118"/>
      <c r="BH8" s="117">
        <f>IF(BH6=0,0%,BH7/BH6)</f>
        <v>0</v>
      </c>
      <c r="BI8" s="116"/>
      <c r="BJ8" s="116"/>
      <c r="BK8" s="118"/>
      <c r="BL8" s="118"/>
      <c r="BM8" s="117">
        <f>IF(BM6=0,0%,BM7/BM6)</f>
        <v>0</v>
      </c>
      <c r="BN8" s="116"/>
      <c r="BO8" s="116"/>
      <c r="BP8" s="118"/>
      <c r="BQ8" s="118"/>
    </row>
    <row r="9" spans="1:69" s="161" customFormat="1" x14ac:dyDescent="0.15">
      <c r="A9" s="158" t="s">
        <v>34</v>
      </c>
      <c r="B9" s="159">
        <f>_xlfn.IFNA(VLOOKUP($A9,批次辅助!$A$4:$DC$41,MATCH($A$5&amp;B$4,批次辅助!$A$1:$DC$1,0),0),0)</f>
        <v>0.91065538505664712</v>
      </c>
      <c r="C9" s="159">
        <f>_xlfn.IFNA(VLOOKUP($A9,批次辅助!$A$4:$DC$41,MATCH($A$5&amp;C$4,批次辅助!$A$1:$DC$1,0),0),0)</f>
        <v>0.94389008351655435</v>
      </c>
      <c r="D9" s="159">
        <f>_xlfn.IFNA(VLOOKUP($A9,批次辅助!$A$4:$DC$41,MATCH($A$5&amp;D$4,批次辅助!$A$1:$DC$1,0),0),0)</f>
        <v>0.96883656509695293</v>
      </c>
      <c r="E9" s="160"/>
      <c r="F9" s="160"/>
      <c r="G9" s="160"/>
      <c r="H9" s="160">
        <f>H10-H19-H27-H28-H36-H37-H44-H45</f>
        <v>0.94791454250163065</v>
      </c>
      <c r="I9" s="160"/>
      <c r="J9" s="160"/>
      <c r="K9" s="160"/>
      <c r="L9" s="160"/>
      <c r="M9" s="160">
        <f>M10-M19-M27-M28-M36-M37-M44-M45</f>
        <v>0.94691514250163067</v>
      </c>
      <c r="N9" s="160"/>
      <c r="O9" s="160"/>
      <c r="P9" s="160"/>
      <c r="Q9" s="160"/>
      <c r="R9" s="160">
        <f>R10-R19-R27-R28-R36-R37-R44-R45</f>
        <v>0.94791454250163065</v>
      </c>
      <c r="S9" s="160"/>
      <c r="T9" s="160"/>
      <c r="U9" s="160"/>
      <c r="V9" s="160"/>
      <c r="W9" s="160">
        <f>W10-W19-W27-W28-W36-W37-W44-W45</f>
        <v>0.94791454250163065</v>
      </c>
      <c r="X9" s="160"/>
      <c r="Y9" s="160"/>
      <c r="Z9" s="160"/>
      <c r="AA9" s="160"/>
      <c r="AB9" s="160">
        <f>AB10-AB19-AB27-AB28-AB36-AB37-AB44-AB45</f>
        <v>0.94791454250163065</v>
      </c>
      <c r="AC9" s="160"/>
      <c r="AD9" s="160"/>
      <c r="AE9" s="160"/>
      <c r="AF9" s="160"/>
      <c r="AG9" s="160">
        <f>AG10-AG19-AG27-AG28-AG36-AG37-AG44-AG45</f>
        <v>0.94791454250163065</v>
      </c>
      <c r="AH9" s="160"/>
      <c r="AI9" s="160"/>
      <c r="AJ9" s="160"/>
      <c r="AK9" s="160"/>
      <c r="AL9" s="160">
        <f>AL10-AL19-AL27-AL28-AL36-AL37-AL44-AL45</f>
        <v>0.94791454250163065</v>
      </c>
      <c r="AM9" s="160"/>
      <c r="AN9" s="160"/>
      <c r="AO9" s="160"/>
      <c r="AP9" s="160"/>
      <c r="AQ9" s="160">
        <f>AQ10-AQ19-AQ27-AQ28-AQ36-AQ37-AQ44-AQ45</f>
        <v>0.94791454250163065</v>
      </c>
      <c r="AR9" s="160"/>
      <c r="AS9" s="160"/>
      <c r="AT9" s="160"/>
      <c r="AU9" s="160"/>
      <c r="AV9" s="160">
        <f>AV10-AV19-AV27-AV28-AV36-AV37-AV44-AV45</f>
        <v>0.94791454250163065</v>
      </c>
      <c r="AW9" s="160"/>
      <c r="AX9" s="160"/>
      <c r="AY9" s="160"/>
      <c r="AZ9" s="160"/>
      <c r="BA9" s="160">
        <f>BA10-BA19-BA27-BA28-BA36-BA37-BA44-BA45</f>
        <v>0.94791454250163065</v>
      </c>
      <c r="BB9" s="160"/>
      <c r="BC9" s="160"/>
      <c r="BD9" s="160"/>
      <c r="BE9" s="160"/>
      <c r="BF9" s="160">
        <f>BF10-BF19-BF27-BF28-BF36-BF37-BF44-BF45</f>
        <v>0.94791454250163065</v>
      </c>
      <c r="BG9" s="160"/>
      <c r="BH9" s="160"/>
      <c r="BI9" s="160"/>
      <c r="BJ9" s="160"/>
      <c r="BK9" s="160">
        <f>BK10-BK19-BK27-BK28-BK36-BK37-BK44-BK45</f>
        <v>0.94791454250163065</v>
      </c>
      <c r="BL9" s="160"/>
      <c r="BM9" s="160"/>
      <c r="BN9" s="160"/>
      <c r="BO9" s="160"/>
      <c r="BP9" s="160">
        <f>BP10-BP19-BP27-BP28-BP36-BP37-BP44-BP45</f>
        <v>0.94791454250163065</v>
      </c>
      <c r="BQ9" s="160"/>
    </row>
    <row r="10" spans="1:69" x14ac:dyDescent="0.15">
      <c r="A10" s="36" t="s">
        <v>33</v>
      </c>
      <c r="B10" s="37">
        <f>B9+B19+B27+B28+B36+B37+B44+B45</f>
        <v>0.91065538505664712</v>
      </c>
      <c r="C10" s="37">
        <f>C9+C19+C27+C28+C36+C37+C44+C45</f>
        <v>0.94389008351655435</v>
      </c>
      <c r="D10" s="37">
        <f>D9+D19+D27+D28+D36+D37+D44+D45</f>
        <v>0.96883656509695293</v>
      </c>
      <c r="E10" s="38"/>
      <c r="F10" s="38"/>
      <c r="G10" s="38"/>
      <c r="H10" s="38">
        <f>(H12+H21+H30+H39)*99.94%-3</f>
        <v>0.94791454250163065</v>
      </c>
      <c r="I10" s="38"/>
      <c r="J10" s="38"/>
      <c r="K10" s="38"/>
      <c r="L10" s="38"/>
      <c r="M10" s="38">
        <f>(M12+M21+M30+M39)*99.94%-3</f>
        <v>0.94691514250163067</v>
      </c>
      <c r="N10" s="38"/>
      <c r="O10" s="38"/>
      <c r="P10" s="38"/>
      <c r="Q10" s="38"/>
      <c r="R10" s="38">
        <f>(R12+R21+R30+R39)*99.94%-3</f>
        <v>0.94791454250163065</v>
      </c>
      <c r="S10" s="38"/>
      <c r="T10" s="38"/>
      <c r="U10" s="38"/>
      <c r="V10" s="38"/>
      <c r="W10" s="38">
        <f>(W12+W21+W30+W39)*99.94%-3</f>
        <v>0.94791454250163065</v>
      </c>
      <c r="X10" s="38"/>
      <c r="Y10" s="38"/>
      <c r="Z10" s="38"/>
      <c r="AA10" s="38"/>
      <c r="AB10" s="38">
        <f>(AB12+AB21+AB30+AB39)*99.94%-3</f>
        <v>0.94791454250163065</v>
      </c>
      <c r="AC10" s="38"/>
      <c r="AD10" s="38"/>
      <c r="AE10" s="38"/>
      <c r="AF10" s="38"/>
      <c r="AG10" s="38">
        <f>(AG12+AG21+AG30+AG39)*99.94%-3</f>
        <v>0.94791454250163065</v>
      </c>
      <c r="AH10" s="38"/>
      <c r="AI10" s="38"/>
      <c r="AJ10" s="38"/>
      <c r="AK10" s="38"/>
      <c r="AL10" s="38">
        <f>(AL12+AL21+AL30+AL39)*99.94%-3</f>
        <v>0.94791454250163065</v>
      </c>
      <c r="AM10" s="38"/>
      <c r="AN10" s="38"/>
      <c r="AO10" s="38"/>
      <c r="AP10" s="38"/>
      <c r="AQ10" s="38">
        <f>(AQ12+AQ21+AQ30+AQ39)*99.94%-3</f>
        <v>0.94791454250163065</v>
      </c>
      <c r="AR10" s="38"/>
      <c r="AS10" s="38"/>
      <c r="AT10" s="38"/>
      <c r="AU10" s="38"/>
      <c r="AV10" s="38">
        <f>(AV12+AV21+AV30+AV39)*99.94%-3</f>
        <v>0.94791454250163065</v>
      </c>
      <c r="AW10" s="38"/>
      <c r="AX10" s="38"/>
      <c r="AY10" s="38"/>
      <c r="AZ10" s="38"/>
      <c r="BA10" s="38">
        <f>(BA12+BA21+BA30+BA39)*99.94%-3</f>
        <v>0.94791454250163065</v>
      </c>
      <c r="BB10" s="38"/>
      <c r="BC10" s="38"/>
      <c r="BD10" s="38"/>
      <c r="BE10" s="38"/>
      <c r="BF10" s="38">
        <f>(BF12+BF21+BF30+BF39)*99.94%-3</f>
        <v>0.94791454250163065</v>
      </c>
      <c r="BG10" s="38"/>
      <c r="BH10" s="38"/>
      <c r="BI10" s="38"/>
      <c r="BJ10" s="38"/>
      <c r="BK10" s="38">
        <f>(BK12+BK21+BK30+BK39)*99.94%-3</f>
        <v>0.94791454250163065</v>
      </c>
      <c r="BL10" s="38"/>
      <c r="BM10" s="38"/>
      <c r="BN10" s="38"/>
      <c r="BO10" s="38"/>
      <c r="BP10" s="38">
        <f>(BP12+BP21+BP30+BP39)*99.94%-3</f>
        <v>0.94791454250163065</v>
      </c>
      <c r="BQ10" s="38"/>
    </row>
    <row r="11" spans="1:69" x14ac:dyDescent="0.15">
      <c r="A11" s="39" t="s">
        <v>32</v>
      </c>
      <c r="B11" s="39"/>
      <c r="C11" s="39"/>
      <c r="D11" s="39"/>
      <c r="E11" s="39"/>
      <c r="F11" s="39"/>
      <c r="G11" s="39"/>
      <c r="H11" s="39">
        <f>H12*99.9%</f>
        <v>0.95591305525622761</v>
      </c>
      <c r="I11" s="39"/>
      <c r="J11" s="39"/>
      <c r="K11" s="39"/>
      <c r="L11" s="39"/>
      <c r="M11" s="39">
        <f>M12*99.9%</f>
        <v>0.95491405525622763</v>
      </c>
      <c r="N11" s="39"/>
      <c r="O11" s="39"/>
      <c r="P11" s="39"/>
      <c r="Q11" s="39"/>
      <c r="R11" s="39">
        <f>R12*99.9%</f>
        <v>0.95591305525622761</v>
      </c>
      <c r="S11" s="39"/>
      <c r="T11" s="39"/>
      <c r="U11" s="39"/>
      <c r="V11" s="39"/>
      <c r="W11" s="39">
        <f>W12*99.9%</f>
        <v>0.95591305525622761</v>
      </c>
      <c r="X11" s="39"/>
      <c r="Y11" s="39"/>
      <c r="Z11" s="39"/>
      <c r="AA11" s="39"/>
      <c r="AB11" s="39">
        <f>AB12*99.9%</f>
        <v>0.95591305525622761</v>
      </c>
      <c r="AC11" s="39"/>
      <c r="AD11" s="39"/>
      <c r="AE11" s="39"/>
      <c r="AF11" s="39"/>
      <c r="AG11" s="39">
        <f>AG12*99.9%</f>
        <v>0.95591305525622761</v>
      </c>
      <c r="AH11" s="39"/>
      <c r="AI11" s="39"/>
      <c r="AJ11" s="39"/>
      <c r="AK11" s="39"/>
      <c r="AL11" s="39">
        <f>AL12*99.9%</f>
        <v>0.95591305525622761</v>
      </c>
      <c r="AM11" s="39"/>
      <c r="AN11" s="39"/>
      <c r="AO11" s="39"/>
      <c r="AP11" s="39"/>
      <c r="AQ11" s="39">
        <f>AQ12*99.9%</f>
        <v>0.95591305525622761</v>
      </c>
      <c r="AR11" s="39"/>
      <c r="AS11" s="39"/>
      <c r="AT11" s="39"/>
      <c r="AU11" s="39"/>
      <c r="AV11" s="39">
        <f>AV12*99.9%</f>
        <v>0.95591305525622761</v>
      </c>
      <c r="AW11" s="39"/>
      <c r="AX11" s="39"/>
      <c r="AY11" s="39"/>
      <c r="AZ11" s="39"/>
      <c r="BA11" s="39">
        <f>BA12*99.9%</f>
        <v>0.95591305525622761</v>
      </c>
      <c r="BB11" s="39"/>
      <c r="BC11" s="39"/>
      <c r="BD11" s="39"/>
      <c r="BE11" s="39"/>
      <c r="BF11" s="39">
        <f>BF12*99.9%</f>
        <v>0.95591305525622761</v>
      </c>
      <c r="BG11" s="39"/>
      <c r="BH11" s="39"/>
      <c r="BI11" s="39"/>
      <c r="BJ11" s="39"/>
      <c r="BK11" s="39">
        <f>BK12*99.9%</f>
        <v>0.95591305525622761</v>
      </c>
      <c r="BL11" s="39"/>
      <c r="BM11" s="39"/>
      <c r="BN11" s="39"/>
      <c r="BO11" s="39"/>
      <c r="BP11" s="39">
        <f>BP12*99.9%</f>
        <v>0.95591305525622761</v>
      </c>
      <c r="BQ11" s="39"/>
    </row>
    <row r="12" spans="1:69" x14ac:dyDescent="0.35">
      <c r="A12" s="40" t="s">
        <v>60</v>
      </c>
      <c r="B12" s="41">
        <f>_xlfn.IFNA(VLOOKUP($A12,批次辅助!$A$4:$DC$41,MATCH($A$5&amp;B$4,批次辅助!$A$1:$DC$1,0),0),0)</f>
        <v>0.92443711458482714</v>
      </c>
      <c r="C12" s="41">
        <f>_xlfn.IFNA(VLOOKUP($A12,批次辅助!$A$4:$DC$41,MATCH($A$5&amp;C$4,批次辅助!$A$1:$DC$1,0),0),0)</f>
        <v>0.95287797885106351</v>
      </c>
      <c r="D12" s="41">
        <f>_xlfn.IFNA(VLOOKUP($A12,批次辅助!$A$4:$DC$41,MATCH($A$5&amp;D$4,批次辅助!$A$1:$DC$1,0),0),0)</f>
        <v>0.97258771929824561</v>
      </c>
      <c r="E12" s="39"/>
      <c r="F12" s="39"/>
      <c r="G12" s="39"/>
      <c r="H12" s="39">
        <f>1-SUM(H13:H18)</f>
        <v>0.9568699251814089</v>
      </c>
      <c r="I12" s="39"/>
      <c r="J12" s="39"/>
      <c r="K12" s="39"/>
      <c r="L12" s="39"/>
      <c r="M12" s="39">
        <f>1-SUM(M13:M18)</f>
        <v>0.9558699251814089</v>
      </c>
      <c r="N12" s="39"/>
      <c r="O12" s="39"/>
      <c r="P12" s="39"/>
      <c r="Q12" s="39"/>
      <c r="R12" s="39">
        <f>1-SUM(R13:R18)</f>
        <v>0.9568699251814089</v>
      </c>
      <c r="S12" s="39"/>
      <c r="T12" s="39"/>
      <c r="U12" s="39"/>
      <c r="V12" s="39"/>
      <c r="W12" s="39">
        <f>1-SUM(W13:W18)</f>
        <v>0.9568699251814089</v>
      </c>
      <c r="X12" s="39"/>
      <c r="Y12" s="39"/>
      <c r="Z12" s="39"/>
      <c r="AA12" s="39"/>
      <c r="AB12" s="39">
        <f>1-SUM(AB13:AB18)</f>
        <v>0.9568699251814089</v>
      </c>
      <c r="AC12" s="39"/>
      <c r="AD12" s="39"/>
      <c r="AE12" s="39"/>
      <c r="AF12" s="39"/>
      <c r="AG12" s="39">
        <f>1-SUM(AG13:AG18)</f>
        <v>0.9568699251814089</v>
      </c>
      <c r="AH12" s="39"/>
      <c r="AI12" s="39"/>
      <c r="AJ12" s="39"/>
      <c r="AK12" s="39"/>
      <c r="AL12" s="39">
        <f>1-SUM(AL13:AL18)</f>
        <v>0.9568699251814089</v>
      </c>
      <c r="AM12" s="39"/>
      <c r="AN12" s="39"/>
      <c r="AO12" s="39"/>
      <c r="AP12" s="39"/>
      <c r="AQ12" s="39">
        <f>1-SUM(AQ13:AQ18)</f>
        <v>0.9568699251814089</v>
      </c>
      <c r="AR12" s="39"/>
      <c r="AS12" s="39"/>
      <c r="AT12" s="39"/>
      <c r="AU12" s="39"/>
      <c r="AV12" s="39">
        <f>1-SUM(AV13:AV18)</f>
        <v>0.9568699251814089</v>
      </c>
      <c r="AW12" s="39"/>
      <c r="AX12" s="39"/>
      <c r="AY12" s="39"/>
      <c r="AZ12" s="39"/>
      <c r="BA12" s="39">
        <f>1-SUM(BA13:BA18)</f>
        <v>0.9568699251814089</v>
      </c>
      <c r="BB12" s="39"/>
      <c r="BC12" s="39"/>
      <c r="BD12" s="39"/>
      <c r="BE12" s="39"/>
      <c r="BF12" s="39">
        <f>1-SUM(BF13:BF18)</f>
        <v>0.9568699251814089</v>
      </c>
      <c r="BG12" s="39"/>
      <c r="BH12" s="39"/>
      <c r="BI12" s="39"/>
      <c r="BJ12" s="39"/>
      <c r="BK12" s="39">
        <f>1-SUM(BK13:BK18)</f>
        <v>0.9568699251814089</v>
      </c>
      <c r="BL12" s="39"/>
      <c r="BM12" s="39"/>
      <c r="BN12" s="39"/>
      <c r="BO12" s="39"/>
      <c r="BP12" s="39">
        <f>1-SUM(BP13:BP18)</f>
        <v>0.9568699251814089</v>
      </c>
      <c r="BQ12" s="39"/>
    </row>
    <row r="13" spans="1:69" x14ac:dyDescent="0.15">
      <c r="A13" s="42" t="s">
        <v>42</v>
      </c>
      <c r="B13" s="43">
        <f>_xlfn.IFNA(VLOOKUP($A13,批次辅助!$A$4:$DC$41,MATCH($A$5&amp;B$4,批次辅助!$A$1:$DC$1,0),0),0)</f>
        <v>7.8732252975763656E-3</v>
      </c>
      <c r="C13" s="43">
        <f>_xlfn.IFNA(VLOOKUP($A13,批次辅助!$A$4:$DC$41,MATCH($A$5&amp;C$4,批次辅助!$A$1:$DC$1,0),0),0)</f>
        <v>5.8228031602599725E-3</v>
      </c>
      <c r="D13" s="43">
        <f>_xlfn.IFNA(VLOOKUP($A13,批次辅助!$A$4:$DC$41,MATCH($A$5&amp;D$4,批次辅助!$A$1:$DC$1,0),0),0)</f>
        <v>4.5590951061865188E-3</v>
      </c>
      <c r="E13" s="278"/>
      <c r="F13" s="128"/>
      <c r="G13" s="46"/>
      <c r="H13" s="47">
        <f>C13-F13+G13</f>
        <v>5.8228031602599725E-3</v>
      </c>
      <c r="I13" s="370"/>
      <c r="J13" s="278"/>
      <c r="K13" s="132"/>
      <c r="L13" s="102"/>
      <c r="M13" s="47">
        <f>H13-K13+L13</f>
        <v>5.8228031602599725E-3</v>
      </c>
      <c r="N13" s="370"/>
      <c r="O13" s="279"/>
      <c r="P13" s="128"/>
      <c r="Q13" s="102"/>
      <c r="R13" s="47">
        <f>M13-P13+Q13</f>
        <v>5.8228031602599725E-3</v>
      </c>
      <c r="S13" s="370"/>
      <c r="T13" s="279"/>
      <c r="U13" s="128"/>
      <c r="V13" s="102"/>
      <c r="W13" s="47">
        <f>R13-U13+V13</f>
        <v>5.8228031602599725E-3</v>
      </c>
      <c r="X13" s="370"/>
      <c r="Y13" s="279"/>
      <c r="Z13" s="128"/>
      <c r="AA13" s="102"/>
      <c r="AB13" s="47">
        <f>W13-Z13+AA13</f>
        <v>5.8228031602599725E-3</v>
      </c>
      <c r="AC13" s="370"/>
      <c r="AD13" s="279"/>
      <c r="AE13" s="128"/>
      <c r="AF13" s="102"/>
      <c r="AG13" s="47">
        <f>AB13-AE13+AF13</f>
        <v>5.8228031602599725E-3</v>
      </c>
      <c r="AH13" s="370"/>
      <c r="AI13" s="279"/>
      <c r="AJ13" s="128"/>
      <c r="AK13" s="102"/>
      <c r="AL13" s="47">
        <f>AG13-AJ13+AK13</f>
        <v>5.8228031602599725E-3</v>
      </c>
      <c r="AM13" s="370"/>
      <c r="AN13" s="279"/>
      <c r="AO13" s="128"/>
      <c r="AP13" s="102"/>
      <c r="AQ13" s="47">
        <f>AL13-AO13+AP13</f>
        <v>5.8228031602599725E-3</v>
      </c>
      <c r="AR13" s="370"/>
      <c r="AS13" s="279"/>
      <c r="AT13" s="128"/>
      <c r="AU13" s="102"/>
      <c r="AV13" s="47">
        <f>AQ13-AT13+AU13</f>
        <v>5.8228031602599725E-3</v>
      </c>
      <c r="AW13" s="370"/>
      <c r="AX13" s="279"/>
      <c r="AY13" s="128"/>
      <c r="AZ13" s="102"/>
      <c r="BA13" s="47">
        <f>AV13-AY13+AZ13</f>
        <v>5.8228031602599725E-3</v>
      </c>
      <c r="BB13" s="370"/>
      <c r="BC13" s="279"/>
      <c r="BD13" s="128"/>
      <c r="BE13" s="102"/>
      <c r="BF13" s="47">
        <f>BA13-BD13+BE13</f>
        <v>5.8228031602599725E-3</v>
      </c>
      <c r="BG13" s="370"/>
      <c r="BH13" s="279"/>
      <c r="BI13" s="128"/>
      <c r="BJ13" s="102"/>
      <c r="BK13" s="47">
        <f>BF13-BI13+BJ13</f>
        <v>5.8228031602599725E-3</v>
      </c>
      <c r="BL13" s="370"/>
      <c r="BM13" s="279"/>
      <c r="BN13" s="128"/>
      <c r="BO13" s="102"/>
      <c r="BP13" s="47">
        <f>BK13-BN13+BO13</f>
        <v>5.8228031602599725E-3</v>
      </c>
      <c r="BQ13" s="370"/>
    </row>
    <row r="14" spans="1:69" x14ac:dyDescent="0.15">
      <c r="A14" s="42" t="s">
        <v>43</v>
      </c>
      <c r="B14" s="43">
        <f>_xlfn.IFNA(VLOOKUP($A14,批次辅助!$A$4:$DC$41,MATCH($A$5&amp;B$4,批次辅助!$A$1:$DC$1,0),0),0)</f>
        <v>2.1784024092929871E-2</v>
      </c>
      <c r="C14" s="43">
        <f>_xlfn.IFNA(VLOOKUP($A14,批次辅助!$A$4:$DC$41,MATCH($A$5&amp;C$4,批次辅助!$A$1:$DC$1,0),0),0)</f>
        <v>1.8628137911039164E-2</v>
      </c>
      <c r="D14" s="43">
        <f>_xlfn.IFNA(VLOOKUP($A14,批次辅助!$A$4:$DC$41,MATCH($A$5&amp;D$4,批次辅助!$A$1:$DC$1,0),0),0)</f>
        <v>1.4773776546629732E-2</v>
      </c>
      <c r="E14" s="278"/>
      <c r="F14" s="129"/>
      <c r="G14" s="46"/>
      <c r="H14" s="47">
        <f t="shared" ref="H14:H19" si="0">C14-F14+G14</f>
        <v>1.8628137911039164E-2</v>
      </c>
      <c r="I14" s="370"/>
      <c r="J14" s="278"/>
      <c r="K14" s="186"/>
      <c r="L14" s="140"/>
      <c r="M14" s="50">
        <f t="shared" ref="M14:M19" si="1">H14-K14+L14</f>
        <v>1.8628137911039164E-2</v>
      </c>
      <c r="N14" s="370"/>
      <c r="O14" s="51"/>
      <c r="P14" s="129"/>
      <c r="Q14" s="140"/>
      <c r="R14" s="50">
        <f t="shared" ref="R14:R19" si="2">M14-P14+Q14</f>
        <v>1.8628137911039164E-2</v>
      </c>
      <c r="S14" s="370"/>
      <c r="T14" s="51"/>
      <c r="U14" s="129"/>
      <c r="V14" s="140"/>
      <c r="W14" s="50">
        <f t="shared" ref="W14:W19" si="3">R14-U14+V14</f>
        <v>1.8628137911039164E-2</v>
      </c>
      <c r="X14" s="370"/>
      <c r="Y14" s="51"/>
      <c r="Z14" s="129"/>
      <c r="AA14" s="140"/>
      <c r="AB14" s="50">
        <f t="shared" ref="AB14:AB19" si="4">W14-Z14+AA14</f>
        <v>1.8628137911039164E-2</v>
      </c>
      <c r="AC14" s="370"/>
      <c r="AD14" s="51"/>
      <c r="AE14" s="129"/>
      <c r="AF14" s="140"/>
      <c r="AG14" s="50">
        <f t="shared" ref="AG14:AG19" si="5">AB14-AE14+AF14</f>
        <v>1.8628137911039164E-2</v>
      </c>
      <c r="AH14" s="370"/>
      <c r="AI14" s="51"/>
      <c r="AJ14" s="129"/>
      <c r="AK14" s="140"/>
      <c r="AL14" s="50">
        <f t="shared" ref="AL14:AL19" si="6">AG14-AJ14+AK14</f>
        <v>1.8628137911039164E-2</v>
      </c>
      <c r="AM14" s="370"/>
      <c r="AN14" s="51"/>
      <c r="AO14" s="129"/>
      <c r="AP14" s="140"/>
      <c r="AQ14" s="50">
        <f t="shared" ref="AQ14:AQ19" si="7">AL14-AO14+AP14</f>
        <v>1.8628137911039164E-2</v>
      </c>
      <c r="AR14" s="370"/>
      <c r="AS14" s="51"/>
      <c r="AT14" s="129"/>
      <c r="AU14" s="140"/>
      <c r="AV14" s="50">
        <f t="shared" ref="AV14:AV19" si="8">AQ14-AT14+AU14</f>
        <v>1.8628137911039164E-2</v>
      </c>
      <c r="AW14" s="370"/>
      <c r="AX14" s="51"/>
      <c r="AY14" s="129"/>
      <c r="AZ14" s="140"/>
      <c r="BA14" s="50">
        <f t="shared" ref="BA14:BA19" si="9">AV14-AY14+AZ14</f>
        <v>1.8628137911039164E-2</v>
      </c>
      <c r="BB14" s="370"/>
      <c r="BC14" s="51"/>
      <c r="BD14" s="129"/>
      <c r="BE14" s="140"/>
      <c r="BF14" s="50">
        <f t="shared" ref="BF14:BF19" si="10">BA14-BD14+BE14</f>
        <v>1.8628137911039164E-2</v>
      </c>
      <c r="BG14" s="370"/>
      <c r="BH14" s="51"/>
      <c r="BI14" s="129"/>
      <c r="BJ14" s="140"/>
      <c r="BK14" s="50">
        <f t="shared" ref="BK14:BK19" si="11">BF14-BI14+BJ14</f>
        <v>1.8628137911039164E-2</v>
      </c>
      <c r="BL14" s="370"/>
      <c r="BM14" s="51"/>
      <c r="BN14" s="129"/>
      <c r="BO14" s="140"/>
      <c r="BP14" s="50">
        <f t="shared" ref="BP14:BP19" si="12">BK14-BN14+BO14</f>
        <v>1.8628137911039164E-2</v>
      </c>
      <c r="BQ14" s="370"/>
    </row>
    <row r="15" spans="1:69" x14ac:dyDescent="0.15">
      <c r="A15" s="42" t="s">
        <v>44</v>
      </c>
      <c r="B15" s="43">
        <f>_xlfn.IFNA(VLOOKUP($A15,批次辅助!$A$4:$DC$41,MATCH($A$5&amp;B$4,批次辅助!$A$1:$DC$1,0),0),0)</f>
        <v>1.2777857450164921E-2</v>
      </c>
      <c r="C15" s="43">
        <f>_xlfn.IFNA(VLOOKUP($A15,批次辅助!$A$4:$DC$41,MATCH($A$5&amp;C$4,批次辅助!$A$1:$DC$1,0),0),0)</f>
        <v>5.06575821272963E-3</v>
      </c>
      <c r="D15" s="43">
        <f>_xlfn.IFNA(VLOOKUP($A15,批次辅助!$A$4:$DC$41,MATCH($A$5&amp;D$4,批次辅助!$A$1:$DC$1,0),0),0)</f>
        <v>1.6735918744228994E-3</v>
      </c>
      <c r="E15" s="278"/>
      <c r="F15" s="128"/>
      <c r="G15" s="46"/>
      <c r="H15" s="47">
        <f t="shared" si="0"/>
        <v>5.06575821272963E-3</v>
      </c>
      <c r="I15" s="370"/>
      <c r="J15" s="279" t="s">
        <v>1296</v>
      </c>
      <c r="K15" s="128">
        <v>1.5E-3</v>
      </c>
      <c r="L15" s="102"/>
      <c r="M15" s="50">
        <f t="shared" si="1"/>
        <v>3.56575821272963E-3</v>
      </c>
      <c r="N15" s="370"/>
      <c r="O15" s="279"/>
      <c r="P15" s="128"/>
      <c r="Q15" s="102"/>
      <c r="R15" s="50">
        <f t="shared" si="2"/>
        <v>3.56575821272963E-3</v>
      </c>
      <c r="S15" s="370"/>
      <c r="T15" s="279"/>
      <c r="U15" s="128"/>
      <c r="V15" s="102"/>
      <c r="W15" s="50">
        <f t="shared" si="3"/>
        <v>3.56575821272963E-3</v>
      </c>
      <c r="X15" s="370"/>
      <c r="Y15" s="279"/>
      <c r="Z15" s="128"/>
      <c r="AA15" s="102"/>
      <c r="AB15" s="50">
        <f t="shared" si="4"/>
        <v>3.56575821272963E-3</v>
      </c>
      <c r="AC15" s="370"/>
      <c r="AD15" s="279"/>
      <c r="AE15" s="128"/>
      <c r="AF15" s="102"/>
      <c r="AG15" s="50">
        <f t="shared" si="5"/>
        <v>3.56575821272963E-3</v>
      </c>
      <c r="AH15" s="370"/>
      <c r="AI15" s="279"/>
      <c r="AJ15" s="128"/>
      <c r="AK15" s="102"/>
      <c r="AL15" s="50">
        <f t="shared" si="6"/>
        <v>3.56575821272963E-3</v>
      </c>
      <c r="AM15" s="370"/>
      <c r="AN15" s="279"/>
      <c r="AO15" s="128"/>
      <c r="AP15" s="102"/>
      <c r="AQ15" s="50">
        <f t="shared" si="7"/>
        <v>3.56575821272963E-3</v>
      </c>
      <c r="AR15" s="370"/>
      <c r="AS15" s="279"/>
      <c r="AT15" s="128"/>
      <c r="AU15" s="102"/>
      <c r="AV15" s="50">
        <f t="shared" si="8"/>
        <v>3.56575821272963E-3</v>
      </c>
      <c r="AW15" s="370"/>
      <c r="AX15" s="279"/>
      <c r="AY15" s="128"/>
      <c r="AZ15" s="102"/>
      <c r="BA15" s="50">
        <f t="shared" si="9"/>
        <v>3.56575821272963E-3</v>
      </c>
      <c r="BB15" s="370"/>
      <c r="BC15" s="279"/>
      <c r="BD15" s="128"/>
      <c r="BE15" s="102"/>
      <c r="BF15" s="50">
        <f t="shared" si="10"/>
        <v>3.56575821272963E-3</v>
      </c>
      <c r="BG15" s="370"/>
      <c r="BH15" s="279"/>
      <c r="BI15" s="128"/>
      <c r="BJ15" s="102"/>
      <c r="BK15" s="50">
        <f t="shared" si="11"/>
        <v>3.56575821272963E-3</v>
      </c>
      <c r="BL15" s="370"/>
      <c r="BM15" s="279"/>
      <c r="BN15" s="128"/>
      <c r="BO15" s="102"/>
      <c r="BP15" s="50">
        <f t="shared" si="12"/>
        <v>3.56575821272963E-3</v>
      </c>
      <c r="BQ15" s="370"/>
    </row>
    <row r="16" spans="1:69" x14ac:dyDescent="0.15">
      <c r="A16" s="53" t="s">
        <v>45</v>
      </c>
      <c r="B16" s="53">
        <f>_xlfn.IFNA(VLOOKUP($A16,批次辅助!$A$4:$DC$41,MATCH($A$5&amp;B$4,批次辅助!$A$1:$DC$1,0),0),0)</f>
        <v>1.7682489602753478E-2</v>
      </c>
      <c r="C16" s="53">
        <f>_xlfn.IFNA(VLOOKUP($A16,批次辅助!$A$4:$DC$41,MATCH($A$5&amp;C$4,批次辅助!$A$1:$DC$1,0),0),0)</f>
        <v>9.3019884510377147E-3</v>
      </c>
      <c r="D16" s="53">
        <f>_xlfn.IFNA(VLOOKUP($A16,批次辅助!$A$4:$DC$41,MATCH($A$5&amp;D$4,批次辅助!$A$1:$DC$1,0),0),0)</f>
        <v>1.7313019390581717E-4</v>
      </c>
      <c r="E16" s="278" t="s">
        <v>1561</v>
      </c>
      <c r="F16" s="130">
        <v>1.5E-3</v>
      </c>
      <c r="G16" s="55"/>
      <c r="H16" s="47">
        <f t="shared" si="0"/>
        <v>7.8019884510377151E-3</v>
      </c>
      <c r="I16" s="370"/>
      <c r="J16" s="278"/>
      <c r="K16" s="132"/>
      <c r="L16" s="103"/>
      <c r="M16" s="50">
        <f t="shared" si="1"/>
        <v>7.8019884510377151E-3</v>
      </c>
      <c r="N16" s="370"/>
      <c r="O16" s="56"/>
      <c r="P16" s="130"/>
      <c r="Q16" s="103"/>
      <c r="R16" s="50">
        <f t="shared" si="2"/>
        <v>7.8019884510377151E-3</v>
      </c>
      <c r="S16" s="370"/>
      <c r="T16" s="56"/>
      <c r="U16" s="130"/>
      <c r="V16" s="103"/>
      <c r="W16" s="50">
        <f t="shared" si="3"/>
        <v>7.8019884510377151E-3</v>
      </c>
      <c r="X16" s="370"/>
      <c r="Y16" s="56"/>
      <c r="Z16" s="130"/>
      <c r="AA16" s="103"/>
      <c r="AB16" s="50">
        <f t="shared" si="4"/>
        <v>7.8019884510377151E-3</v>
      </c>
      <c r="AC16" s="370"/>
      <c r="AD16" s="56"/>
      <c r="AE16" s="130"/>
      <c r="AF16" s="103"/>
      <c r="AG16" s="50">
        <f t="shared" si="5"/>
        <v>7.8019884510377151E-3</v>
      </c>
      <c r="AH16" s="370"/>
      <c r="AI16" s="56"/>
      <c r="AJ16" s="130"/>
      <c r="AK16" s="103"/>
      <c r="AL16" s="50">
        <f t="shared" si="6"/>
        <v>7.8019884510377151E-3</v>
      </c>
      <c r="AM16" s="370"/>
      <c r="AN16" s="56"/>
      <c r="AO16" s="130"/>
      <c r="AP16" s="103"/>
      <c r="AQ16" s="50">
        <f t="shared" si="7"/>
        <v>7.8019884510377151E-3</v>
      </c>
      <c r="AR16" s="370"/>
      <c r="AS16" s="56"/>
      <c r="AT16" s="130"/>
      <c r="AU16" s="103"/>
      <c r="AV16" s="50">
        <f t="shared" si="8"/>
        <v>7.8019884510377151E-3</v>
      </c>
      <c r="AW16" s="370"/>
      <c r="AX16" s="56"/>
      <c r="AY16" s="130"/>
      <c r="AZ16" s="103"/>
      <c r="BA16" s="50">
        <f t="shared" si="9"/>
        <v>7.8019884510377151E-3</v>
      </c>
      <c r="BB16" s="370"/>
      <c r="BC16" s="56"/>
      <c r="BD16" s="130"/>
      <c r="BE16" s="103"/>
      <c r="BF16" s="50">
        <f t="shared" si="10"/>
        <v>7.8019884510377151E-3</v>
      </c>
      <c r="BG16" s="370"/>
      <c r="BH16" s="56"/>
      <c r="BI16" s="130"/>
      <c r="BJ16" s="103"/>
      <c r="BK16" s="50">
        <f t="shared" si="11"/>
        <v>7.8019884510377151E-3</v>
      </c>
      <c r="BL16" s="370"/>
      <c r="BM16" s="56"/>
      <c r="BN16" s="130"/>
      <c r="BO16" s="103"/>
      <c r="BP16" s="50">
        <f t="shared" si="12"/>
        <v>7.8019884510377151E-3</v>
      </c>
      <c r="BQ16" s="370"/>
    </row>
    <row r="17" spans="1:69" x14ac:dyDescent="0.15">
      <c r="A17" s="42" t="s">
        <v>46</v>
      </c>
      <c r="B17" s="53">
        <f>_xlfn.IFNA(VLOOKUP($A17,批次辅助!$A$4:$DC$41,MATCH($A$5&amp;B$4,批次辅助!$A$1:$DC$1,0),0),0)</f>
        <v>2.7391366700129068E-3</v>
      </c>
      <c r="C17" s="53">
        <f>_xlfn.IFNA(VLOOKUP($A17,批次辅助!$A$4:$DC$41,MATCH($A$5&amp;C$4,批次辅助!$A$1:$DC$1,0),0),0)</f>
        <v>3.0281797901213687E-3</v>
      </c>
      <c r="D17" s="53">
        <f>_xlfn.IFNA(VLOOKUP($A17,批次辅助!$A$4:$DC$41,MATCH($A$5&amp;D$4,批次辅助!$A$1:$DC$1,0),0),0)</f>
        <v>3.6934441366574329E-3</v>
      </c>
      <c r="E17" s="43"/>
      <c r="F17" s="131"/>
      <c r="G17" s="58"/>
      <c r="H17" s="47">
        <f t="shared" si="0"/>
        <v>3.0281797901213687E-3</v>
      </c>
      <c r="I17" s="370"/>
      <c r="J17" s="330"/>
      <c r="K17" s="186"/>
      <c r="L17" s="104"/>
      <c r="M17" s="53">
        <f t="shared" si="1"/>
        <v>3.0281797901213687E-3</v>
      </c>
      <c r="N17" s="370"/>
      <c r="O17" s="43"/>
      <c r="P17" s="131"/>
      <c r="Q17" s="104"/>
      <c r="R17" s="53">
        <f t="shared" si="2"/>
        <v>3.0281797901213687E-3</v>
      </c>
      <c r="S17" s="370"/>
      <c r="T17" s="43"/>
      <c r="U17" s="131"/>
      <c r="V17" s="104"/>
      <c r="W17" s="53">
        <f t="shared" si="3"/>
        <v>3.0281797901213687E-3</v>
      </c>
      <c r="X17" s="370"/>
      <c r="Y17" s="43"/>
      <c r="Z17" s="131"/>
      <c r="AA17" s="104"/>
      <c r="AB17" s="53">
        <f t="shared" si="4"/>
        <v>3.0281797901213687E-3</v>
      </c>
      <c r="AC17" s="370"/>
      <c r="AD17" s="43"/>
      <c r="AE17" s="131"/>
      <c r="AF17" s="104"/>
      <c r="AG17" s="53">
        <f t="shared" si="5"/>
        <v>3.0281797901213687E-3</v>
      </c>
      <c r="AH17" s="370"/>
      <c r="AI17" s="43"/>
      <c r="AJ17" s="131"/>
      <c r="AK17" s="104"/>
      <c r="AL17" s="53">
        <f t="shared" si="6"/>
        <v>3.0281797901213687E-3</v>
      </c>
      <c r="AM17" s="370"/>
      <c r="AN17" s="43"/>
      <c r="AO17" s="131"/>
      <c r="AP17" s="104"/>
      <c r="AQ17" s="53">
        <f t="shared" si="7"/>
        <v>3.0281797901213687E-3</v>
      </c>
      <c r="AR17" s="370"/>
      <c r="AS17" s="43"/>
      <c r="AT17" s="131"/>
      <c r="AU17" s="104"/>
      <c r="AV17" s="53">
        <f t="shared" si="8"/>
        <v>3.0281797901213687E-3</v>
      </c>
      <c r="AW17" s="370"/>
      <c r="AX17" s="43"/>
      <c r="AY17" s="131"/>
      <c r="AZ17" s="104"/>
      <c r="BA17" s="53">
        <f t="shared" si="9"/>
        <v>3.0281797901213687E-3</v>
      </c>
      <c r="BB17" s="370"/>
      <c r="BC17" s="43"/>
      <c r="BD17" s="131"/>
      <c r="BE17" s="104"/>
      <c r="BF17" s="53">
        <f t="shared" si="10"/>
        <v>3.0281797901213687E-3</v>
      </c>
      <c r="BG17" s="370"/>
      <c r="BH17" s="43"/>
      <c r="BI17" s="131"/>
      <c r="BJ17" s="104"/>
      <c r="BK17" s="53">
        <f t="shared" si="11"/>
        <v>3.0281797901213687E-3</v>
      </c>
      <c r="BL17" s="370"/>
      <c r="BM17" s="43"/>
      <c r="BN17" s="131"/>
      <c r="BO17" s="104"/>
      <c r="BP17" s="53">
        <f t="shared" si="12"/>
        <v>3.0281797901213687E-3</v>
      </c>
      <c r="BQ17" s="370"/>
    </row>
    <row r="18" spans="1:69" x14ac:dyDescent="0.15">
      <c r="A18" s="42" t="s">
        <v>47</v>
      </c>
      <c r="B18" s="43">
        <f>_xlfn.IFNA(VLOOKUP($A18,批次辅助!$A$4:$DC$41,MATCH($A$5&amp;B$4,批次辅助!$A$1:$DC$1,0),0),0)</f>
        <v>1.2706152301735265E-2</v>
      </c>
      <c r="C18" s="43">
        <f>_xlfn.IFNA(VLOOKUP($A18,批次辅助!$A$4:$DC$41,MATCH($A$5&amp;C$4,批次辅助!$A$1:$DC$1,0),0),0)</f>
        <v>5.283207293403239E-3</v>
      </c>
      <c r="D18" s="114">
        <f>_xlfn.IFNA(VLOOKUP($A18,批次辅助!$A$4:$DC$41,MATCH($A$5&amp;D$4,批次辅助!$A$1:$DC$1,0),0),0)</f>
        <v>2.5392428439519853E-3</v>
      </c>
      <c r="E18" s="10" t="s">
        <v>1281</v>
      </c>
      <c r="F18" s="132">
        <v>2.5000000000000001E-3</v>
      </c>
      <c r="G18" s="105"/>
      <c r="H18" s="47">
        <f t="shared" si="0"/>
        <v>2.783207293403239E-3</v>
      </c>
      <c r="I18" s="370"/>
      <c r="J18" s="564" t="s">
        <v>1536</v>
      </c>
      <c r="K18" s="132"/>
      <c r="L18" s="105">
        <v>2.5000000000000001E-3</v>
      </c>
      <c r="M18" s="43">
        <f t="shared" si="1"/>
        <v>5.283207293403239E-3</v>
      </c>
      <c r="N18" s="370"/>
      <c r="O18" s="10" t="s">
        <v>1538</v>
      </c>
      <c r="P18" s="132">
        <v>1E-3</v>
      </c>
      <c r="Q18" s="105"/>
      <c r="R18" s="43">
        <f t="shared" si="2"/>
        <v>4.283207293403239E-3</v>
      </c>
      <c r="S18" s="370"/>
      <c r="T18" s="10"/>
      <c r="U18" s="132"/>
      <c r="V18" s="105"/>
      <c r="W18" s="43">
        <f t="shared" si="3"/>
        <v>4.283207293403239E-3</v>
      </c>
      <c r="X18" s="370"/>
      <c r="Y18" s="10"/>
      <c r="Z18" s="132"/>
      <c r="AA18" s="105"/>
      <c r="AB18" s="43">
        <f t="shared" si="4"/>
        <v>4.283207293403239E-3</v>
      </c>
      <c r="AC18" s="370"/>
      <c r="AD18" s="10"/>
      <c r="AE18" s="132"/>
      <c r="AF18" s="105"/>
      <c r="AG18" s="43">
        <f t="shared" si="5"/>
        <v>4.283207293403239E-3</v>
      </c>
      <c r="AH18" s="370"/>
      <c r="AI18" s="10"/>
      <c r="AJ18" s="132"/>
      <c r="AK18" s="105"/>
      <c r="AL18" s="43">
        <f t="shared" si="6"/>
        <v>4.283207293403239E-3</v>
      </c>
      <c r="AM18" s="370"/>
      <c r="AN18" s="10"/>
      <c r="AO18" s="132"/>
      <c r="AP18" s="105"/>
      <c r="AQ18" s="43">
        <f t="shared" si="7"/>
        <v>4.283207293403239E-3</v>
      </c>
      <c r="AR18" s="370"/>
      <c r="AS18" s="10"/>
      <c r="AT18" s="132"/>
      <c r="AU18" s="105"/>
      <c r="AV18" s="43">
        <f t="shared" si="8"/>
        <v>4.283207293403239E-3</v>
      </c>
      <c r="AW18" s="370"/>
      <c r="AX18" s="10"/>
      <c r="AY18" s="132"/>
      <c r="AZ18" s="105"/>
      <c r="BA18" s="43">
        <f t="shared" si="9"/>
        <v>4.283207293403239E-3</v>
      </c>
      <c r="BB18" s="370"/>
      <c r="BC18" s="10"/>
      <c r="BD18" s="132"/>
      <c r="BE18" s="105"/>
      <c r="BF18" s="43">
        <f t="shared" si="10"/>
        <v>4.283207293403239E-3</v>
      </c>
      <c r="BG18" s="370"/>
      <c r="BH18" s="10"/>
      <c r="BI18" s="132"/>
      <c r="BJ18" s="105"/>
      <c r="BK18" s="43">
        <f t="shared" si="11"/>
        <v>4.283207293403239E-3</v>
      </c>
      <c r="BL18" s="370"/>
      <c r="BM18" s="10"/>
      <c r="BN18" s="132"/>
      <c r="BO18" s="105"/>
      <c r="BP18" s="43">
        <f t="shared" si="12"/>
        <v>4.283207293403239E-3</v>
      </c>
      <c r="BQ18" s="370"/>
    </row>
    <row r="19" spans="1:69" x14ac:dyDescent="0.15">
      <c r="A19" s="61" t="s">
        <v>31</v>
      </c>
      <c r="B19" s="61">
        <f>_xlfn.IFNA(VLOOKUP($A19,批次辅助!$A$4:$DC$41,MATCH($A$5&amp;B$4,批次辅助!$A$1:$DC$1,0),0),0)</f>
        <v>0</v>
      </c>
      <c r="C19" s="61">
        <f>_xlfn.IFNA(VLOOKUP($A19,批次辅助!$A$4:$DC$41,MATCH($A$5&amp;C$4,批次辅助!$A$1:$DC$1,0),0),0)</f>
        <v>0</v>
      </c>
      <c r="D19" s="61">
        <f>_xlfn.IFNA(VLOOKUP($A19,批次辅助!$A$4:$DC$41,MATCH($A$5&amp;D$4,批次辅助!$A$1:$DC$1,0),0),0)</f>
        <v>0</v>
      </c>
      <c r="E19" s="63"/>
      <c r="F19" s="63"/>
      <c r="G19" s="64"/>
      <c r="H19" s="62">
        <f t="shared" si="0"/>
        <v>0</v>
      </c>
      <c r="I19" s="62"/>
      <c r="J19" s="73"/>
      <c r="K19" s="133"/>
      <c r="L19" s="141"/>
      <c r="M19" s="62">
        <f t="shared" si="1"/>
        <v>0</v>
      </c>
      <c r="N19" s="62"/>
      <c r="O19" s="62"/>
      <c r="P19" s="133"/>
      <c r="Q19" s="141"/>
      <c r="R19" s="62">
        <f t="shared" si="2"/>
        <v>0</v>
      </c>
      <c r="S19" s="62"/>
      <c r="T19" s="62"/>
      <c r="U19" s="133"/>
      <c r="V19" s="141"/>
      <c r="W19" s="62">
        <f t="shared" si="3"/>
        <v>0</v>
      </c>
      <c r="X19" s="62"/>
      <c r="Y19" s="62"/>
      <c r="Z19" s="133"/>
      <c r="AA19" s="141"/>
      <c r="AB19" s="62">
        <f t="shared" si="4"/>
        <v>0</v>
      </c>
      <c r="AC19" s="62"/>
      <c r="AD19" s="62"/>
      <c r="AE19" s="133"/>
      <c r="AF19" s="141"/>
      <c r="AG19" s="62">
        <f t="shared" si="5"/>
        <v>0</v>
      </c>
      <c r="AH19" s="62"/>
      <c r="AI19" s="62"/>
      <c r="AJ19" s="133"/>
      <c r="AK19" s="141"/>
      <c r="AL19" s="62">
        <f t="shared" si="6"/>
        <v>0</v>
      </c>
      <c r="AM19" s="62"/>
      <c r="AN19" s="62"/>
      <c r="AO19" s="133"/>
      <c r="AP19" s="141"/>
      <c r="AQ19" s="62">
        <f t="shared" si="7"/>
        <v>0</v>
      </c>
      <c r="AR19" s="62"/>
      <c r="AS19" s="62"/>
      <c r="AT19" s="133"/>
      <c r="AU19" s="141"/>
      <c r="AV19" s="62">
        <f t="shared" si="8"/>
        <v>0</v>
      </c>
      <c r="AW19" s="62"/>
      <c r="AX19" s="62"/>
      <c r="AY19" s="133"/>
      <c r="AZ19" s="141"/>
      <c r="BA19" s="62">
        <f t="shared" si="9"/>
        <v>0</v>
      </c>
      <c r="BB19" s="62"/>
      <c r="BC19" s="62"/>
      <c r="BD19" s="133"/>
      <c r="BE19" s="141"/>
      <c r="BF19" s="62">
        <f t="shared" si="10"/>
        <v>0</v>
      </c>
      <c r="BG19" s="62"/>
      <c r="BH19" s="62"/>
      <c r="BI19" s="133"/>
      <c r="BJ19" s="141"/>
      <c r="BK19" s="62">
        <f t="shared" si="11"/>
        <v>0</v>
      </c>
      <c r="BL19" s="62"/>
      <c r="BM19" s="62"/>
      <c r="BN19" s="133"/>
      <c r="BO19" s="141"/>
      <c r="BP19" s="62">
        <f t="shared" si="12"/>
        <v>0</v>
      </c>
      <c r="BQ19" s="62"/>
    </row>
    <row r="20" spans="1:69" x14ac:dyDescent="0.15">
      <c r="A20" s="65" t="s">
        <v>30</v>
      </c>
      <c r="B20" s="66"/>
      <c r="C20" s="66"/>
      <c r="D20" s="66"/>
      <c r="E20" s="66"/>
      <c r="F20" s="67"/>
      <c r="G20" s="68"/>
      <c r="H20" s="66">
        <f>H21*99.9%</f>
        <v>0.9936523526057649</v>
      </c>
      <c r="I20" s="66"/>
      <c r="J20" s="66"/>
      <c r="K20" s="134"/>
      <c r="L20" s="142"/>
      <c r="M20" s="66">
        <f>M21*99.9%</f>
        <v>0.9936523526057649</v>
      </c>
      <c r="N20" s="66"/>
      <c r="O20" s="66"/>
      <c r="P20" s="134"/>
      <c r="Q20" s="142"/>
      <c r="R20" s="66">
        <f>R21*99.9%</f>
        <v>0.9936523526057649</v>
      </c>
      <c r="S20" s="66"/>
      <c r="T20" s="66"/>
      <c r="U20" s="134"/>
      <c r="V20" s="142"/>
      <c r="W20" s="66">
        <f>W21*99.9%</f>
        <v>0.9936523526057649</v>
      </c>
      <c r="X20" s="66"/>
      <c r="Y20" s="66"/>
      <c r="Z20" s="134"/>
      <c r="AA20" s="142"/>
      <c r="AB20" s="66">
        <f>AB21*99.9%</f>
        <v>0.9936523526057649</v>
      </c>
      <c r="AC20" s="66"/>
      <c r="AD20" s="66"/>
      <c r="AE20" s="134"/>
      <c r="AF20" s="142"/>
      <c r="AG20" s="66">
        <f>AG21*99.9%</f>
        <v>0.9936523526057649</v>
      </c>
      <c r="AH20" s="66"/>
      <c r="AI20" s="66"/>
      <c r="AJ20" s="134"/>
      <c r="AK20" s="142"/>
      <c r="AL20" s="66">
        <f>AL21*99.9%</f>
        <v>0.9936523526057649</v>
      </c>
      <c r="AM20" s="66"/>
      <c r="AN20" s="66"/>
      <c r="AO20" s="134"/>
      <c r="AP20" s="142"/>
      <c r="AQ20" s="66">
        <f>AQ21*99.9%</f>
        <v>0.9936523526057649</v>
      </c>
      <c r="AR20" s="66"/>
      <c r="AS20" s="66"/>
      <c r="AT20" s="134"/>
      <c r="AU20" s="142"/>
      <c r="AV20" s="66">
        <f>AV21*99.9%</f>
        <v>0.9936523526057649</v>
      </c>
      <c r="AW20" s="66"/>
      <c r="AX20" s="66"/>
      <c r="AY20" s="134"/>
      <c r="AZ20" s="142"/>
      <c r="BA20" s="66">
        <f>BA21*99.9%</f>
        <v>0.9936523526057649</v>
      </c>
      <c r="BB20" s="66"/>
      <c r="BC20" s="66"/>
      <c r="BD20" s="134"/>
      <c r="BE20" s="142"/>
      <c r="BF20" s="66">
        <f>BF21*99.9%</f>
        <v>0.9936523526057649</v>
      </c>
      <c r="BG20" s="66"/>
      <c r="BH20" s="66"/>
      <c r="BI20" s="134"/>
      <c r="BJ20" s="142"/>
      <c r="BK20" s="66">
        <f>BK21*99.9%</f>
        <v>0.9936523526057649</v>
      </c>
      <c r="BL20" s="66"/>
      <c r="BM20" s="66"/>
      <c r="BN20" s="134"/>
      <c r="BO20" s="142"/>
      <c r="BP20" s="66">
        <f>BP21*99.9%</f>
        <v>0.9936523526057649</v>
      </c>
      <c r="BQ20" s="66"/>
    </row>
    <row r="21" spans="1:69" x14ac:dyDescent="0.35">
      <c r="A21" s="40" t="s">
        <v>456</v>
      </c>
      <c r="B21" s="41">
        <f>_xlfn.IFNA(VLOOKUP($A21,批次辅助!$A$4:$DC$41,MATCH($A$5&amp;B$4,批次辅助!$A$1:$DC$1,0),0),0)</f>
        <v>0.99422056503656964</v>
      </c>
      <c r="C21" s="41">
        <f>_xlfn.IFNA(VLOOKUP($A21,批次辅助!$A$4:$DC$41,MATCH($A$5&amp;C$4,批次辅助!$A$1:$DC$1,0),0),0)</f>
        <v>0.99264699960537017</v>
      </c>
      <c r="D21" s="41">
        <f>_xlfn.IFNA(VLOOKUP($A21,批次辅助!$A$4:$DC$41,MATCH($A$5&amp;D$4,批次辅助!$A$1:$DC$1,0),0),0)</f>
        <v>0.99717220683287167</v>
      </c>
      <c r="E21" s="66"/>
      <c r="F21" s="67"/>
      <c r="G21" s="68"/>
      <c r="H21" s="66">
        <f>1-SUM(H22:H26)</f>
        <v>0.99464699960537017</v>
      </c>
      <c r="I21" s="66"/>
      <c r="J21" s="66"/>
      <c r="K21" s="134"/>
      <c r="L21" s="142"/>
      <c r="M21" s="66">
        <f>1-SUM(M22:M26)</f>
        <v>0.99464699960537017</v>
      </c>
      <c r="N21" s="66"/>
      <c r="O21" s="66"/>
      <c r="P21" s="134"/>
      <c r="Q21" s="142"/>
      <c r="R21" s="66">
        <f>1-SUM(R22:R26)</f>
        <v>0.99464699960537017</v>
      </c>
      <c r="S21" s="66"/>
      <c r="T21" s="66"/>
      <c r="U21" s="134"/>
      <c r="V21" s="142"/>
      <c r="W21" s="66">
        <f>1-SUM(W22:W26)</f>
        <v>0.99464699960537017</v>
      </c>
      <c r="X21" s="66"/>
      <c r="Y21" s="66"/>
      <c r="Z21" s="134"/>
      <c r="AA21" s="142"/>
      <c r="AB21" s="66">
        <f>1-SUM(AB22:AB26)</f>
        <v>0.99464699960537017</v>
      </c>
      <c r="AC21" s="66"/>
      <c r="AD21" s="66"/>
      <c r="AE21" s="134"/>
      <c r="AF21" s="142"/>
      <c r="AG21" s="66">
        <f>1-SUM(AG22:AG26)</f>
        <v>0.99464699960537017</v>
      </c>
      <c r="AH21" s="66"/>
      <c r="AI21" s="66"/>
      <c r="AJ21" s="134"/>
      <c r="AK21" s="142"/>
      <c r="AL21" s="66">
        <f>1-SUM(AL22:AL26)</f>
        <v>0.99464699960537017</v>
      </c>
      <c r="AM21" s="66"/>
      <c r="AN21" s="66"/>
      <c r="AO21" s="134"/>
      <c r="AP21" s="142"/>
      <c r="AQ21" s="66">
        <f>1-SUM(AQ22:AQ26)</f>
        <v>0.99464699960537017</v>
      </c>
      <c r="AR21" s="66"/>
      <c r="AS21" s="66"/>
      <c r="AT21" s="134"/>
      <c r="AU21" s="142"/>
      <c r="AV21" s="66">
        <f>1-SUM(AV22:AV26)</f>
        <v>0.99464699960537017</v>
      </c>
      <c r="AW21" s="66"/>
      <c r="AX21" s="66"/>
      <c r="AY21" s="134"/>
      <c r="AZ21" s="142"/>
      <c r="BA21" s="66">
        <f>1-SUM(BA22:BA26)</f>
        <v>0.99464699960537017</v>
      </c>
      <c r="BB21" s="66"/>
      <c r="BC21" s="66"/>
      <c r="BD21" s="134"/>
      <c r="BE21" s="142"/>
      <c r="BF21" s="66">
        <f>1-SUM(BF22:BF26)</f>
        <v>0.99464699960537017</v>
      </c>
      <c r="BG21" s="66"/>
      <c r="BH21" s="66"/>
      <c r="BI21" s="134"/>
      <c r="BJ21" s="142"/>
      <c r="BK21" s="66">
        <f>1-SUM(BK22:BK26)</f>
        <v>0.99464699960537017</v>
      </c>
      <c r="BL21" s="66"/>
      <c r="BM21" s="66"/>
      <c r="BN21" s="134"/>
      <c r="BO21" s="142"/>
      <c r="BP21" s="66">
        <f>1-SUM(BP22:BP26)</f>
        <v>0.99464699960537017</v>
      </c>
      <c r="BQ21" s="66"/>
    </row>
    <row r="22" spans="1:69" x14ac:dyDescent="0.15">
      <c r="A22" s="42" t="s">
        <v>48</v>
      </c>
      <c r="B22" s="43">
        <f>_xlfn.IFNA(VLOOKUP($A22,批次辅助!$A$4:$DC$41,MATCH($A$5&amp;B$4,批次辅助!$A$1:$DC$1,0),0),0)</f>
        <v>3.3414599168220278E-3</v>
      </c>
      <c r="C22" s="43">
        <f>_xlfn.IFNA(VLOOKUP($A22,批次辅助!$A$4:$DC$41,MATCH($A$5&amp;C$4,批次辅助!$A$1:$DC$1,0),0),0)</f>
        <v>1.4577142074786377E-3</v>
      </c>
      <c r="D22" s="43">
        <f>_xlfn.IFNA(VLOOKUP($A22,批次辅助!$A$4:$DC$41,MATCH($A$5&amp;D$4,批次辅助!$A$1:$DC$1,0),0),0)</f>
        <v>1.7313019390581717E-4</v>
      </c>
      <c r="E22" s="162"/>
      <c r="F22" s="69"/>
      <c r="G22" s="46"/>
      <c r="H22" s="277">
        <f>C22-F22+G22</f>
        <v>1.4577142074786377E-3</v>
      </c>
      <c r="I22" s="370"/>
      <c r="J22" s="162"/>
      <c r="K22" s="132"/>
      <c r="L22" s="105"/>
      <c r="M22" s="277">
        <f>H22-K22+L22</f>
        <v>1.4577142074786377E-3</v>
      </c>
      <c r="N22" s="370"/>
      <c r="O22" s="277" t="s">
        <v>9</v>
      </c>
      <c r="P22" s="132"/>
      <c r="Q22" s="105"/>
      <c r="R22" s="277">
        <f>M22-P22+Q22</f>
        <v>1.4577142074786377E-3</v>
      </c>
      <c r="S22" s="370"/>
      <c r="T22" s="277" t="s">
        <v>9</v>
      </c>
      <c r="U22" s="132"/>
      <c r="V22" s="105"/>
      <c r="W22" s="277">
        <f>R22-U22+V22</f>
        <v>1.4577142074786377E-3</v>
      </c>
      <c r="X22" s="370"/>
      <c r="Y22" s="277" t="s">
        <v>9</v>
      </c>
      <c r="Z22" s="132"/>
      <c r="AA22" s="105"/>
      <c r="AB22" s="277">
        <f>W22-Z22+AA22</f>
        <v>1.4577142074786377E-3</v>
      </c>
      <c r="AC22" s="370"/>
      <c r="AD22" s="277" t="s">
        <v>9</v>
      </c>
      <c r="AE22" s="132"/>
      <c r="AF22" s="105"/>
      <c r="AG22" s="277">
        <f>AB22-AE22+AF22</f>
        <v>1.4577142074786377E-3</v>
      </c>
      <c r="AH22" s="370"/>
      <c r="AI22" s="277" t="s">
        <v>9</v>
      </c>
      <c r="AJ22" s="132"/>
      <c r="AK22" s="105"/>
      <c r="AL22" s="277">
        <f>AG22-AJ22+AK22</f>
        <v>1.4577142074786377E-3</v>
      </c>
      <c r="AM22" s="370"/>
      <c r="AN22" s="277" t="s">
        <v>9</v>
      </c>
      <c r="AO22" s="132"/>
      <c r="AP22" s="105"/>
      <c r="AQ22" s="277">
        <f>AL22-AO22+AP22</f>
        <v>1.4577142074786377E-3</v>
      </c>
      <c r="AR22" s="370"/>
      <c r="AS22" s="277" t="s">
        <v>9</v>
      </c>
      <c r="AT22" s="132"/>
      <c r="AU22" s="105"/>
      <c r="AV22" s="277">
        <f>AQ22-AT22+AU22</f>
        <v>1.4577142074786377E-3</v>
      </c>
      <c r="AW22" s="370"/>
      <c r="AX22" s="277" t="s">
        <v>9</v>
      </c>
      <c r="AY22" s="132"/>
      <c r="AZ22" s="105"/>
      <c r="BA22" s="277">
        <f>AV22-AY22+AZ22</f>
        <v>1.4577142074786377E-3</v>
      </c>
      <c r="BB22" s="370"/>
      <c r="BC22" s="277" t="s">
        <v>9</v>
      </c>
      <c r="BD22" s="132"/>
      <c r="BE22" s="105"/>
      <c r="BF22" s="277">
        <f>BA22-BD22+BE22</f>
        <v>1.4577142074786377E-3</v>
      </c>
      <c r="BG22" s="370"/>
      <c r="BH22" s="277" t="s">
        <v>9</v>
      </c>
      <c r="BI22" s="132"/>
      <c r="BJ22" s="105"/>
      <c r="BK22" s="277">
        <f>BF22-BI22+BJ22</f>
        <v>1.4577142074786377E-3</v>
      </c>
      <c r="BL22" s="370"/>
      <c r="BM22" s="277" t="s">
        <v>9</v>
      </c>
      <c r="BN22" s="132"/>
      <c r="BO22" s="105"/>
      <c r="BP22" s="277">
        <f>BK22-BN22+BO22</f>
        <v>1.4577142074786377E-3</v>
      </c>
      <c r="BQ22" s="370"/>
    </row>
    <row r="23" spans="1:69" x14ac:dyDescent="0.15">
      <c r="A23" s="42" t="s">
        <v>49</v>
      </c>
      <c r="B23" s="43">
        <f>_xlfn.IFNA(VLOOKUP($A23,批次辅助!$A$4:$DC$41,MATCH($A$5&amp;B$4,批次辅助!$A$1:$DC$1,0),0),0)</f>
        <v>1.692241502939911E-3</v>
      </c>
      <c r="C23" s="43">
        <f>_xlfn.IFNA(VLOOKUP($A23,批次辅助!$A$4:$DC$41,MATCH($A$5&amp;C$4,批次辅助!$A$1:$DC$1,0),0),0)</f>
        <v>1.634894939879356E-3</v>
      </c>
      <c r="D23" s="43">
        <f>_xlfn.IFNA(VLOOKUP($A23,批次辅助!$A$4:$DC$41,MATCH($A$5&amp;D$4,批次辅助!$A$1:$DC$1,0),0),0)</f>
        <v>1.2696214219759926E-3</v>
      </c>
      <c r="E23" s="47"/>
      <c r="F23" s="45"/>
      <c r="G23" s="46"/>
      <c r="H23" s="277">
        <f>C23-F23+G23</f>
        <v>1.634894939879356E-3</v>
      </c>
      <c r="I23" s="370"/>
      <c r="J23" s="47"/>
      <c r="K23" s="121"/>
      <c r="L23" s="102"/>
      <c r="M23" s="50">
        <f t="shared" ref="M23:M27" si="13">H23-K23+L23</f>
        <v>1.634894939879356E-3</v>
      </c>
      <c r="N23" s="370"/>
      <c r="O23" s="47" t="s">
        <v>9</v>
      </c>
      <c r="P23" s="128"/>
      <c r="Q23" s="102"/>
      <c r="R23" s="50">
        <f t="shared" ref="R23:R27" si="14">M23-P23+Q23</f>
        <v>1.634894939879356E-3</v>
      </c>
      <c r="S23" s="370"/>
      <c r="T23" s="47" t="s">
        <v>9</v>
      </c>
      <c r="U23" s="128"/>
      <c r="V23" s="102"/>
      <c r="W23" s="50">
        <f t="shared" ref="W23:W27" si="15">R23-U23+V23</f>
        <v>1.634894939879356E-3</v>
      </c>
      <c r="X23" s="370"/>
      <c r="Y23" s="47" t="s">
        <v>9</v>
      </c>
      <c r="Z23" s="128"/>
      <c r="AA23" s="102"/>
      <c r="AB23" s="50">
        <f t="shared" ref="AB23:AB27" si="16">W23-Z23+AA23</f>
        <v>1.634894939879356E-3</v>
      </c>
      <c r="AC23" s="370"/>
      <c r="AD23" s="47" t="s">
        <v>9</v>
      </c>
      <c r="AE23" s="128"/>
      <c r="AF23" s="102"/>
      <c r="AG23" s="50">
        <f t="shared" ref="AG23:AG27" si="17">AB23-AE23+AF23</f>
        <v>1.634894939879356E-3</v>
      </c>
      <c r="AH23" s="370"/>
      <c r="AI23" s="47" t="s">
        <v>9</v>
      </c>
      <c r="AJ23" s="128"/>
      <c r="AK23" s="102"/>
      <c r="AL23" s="50">
        <f t="shared" ref="AL23:AL27" si="18">AG23-AJ23+AK23</f>
        <v>1.634894939879356E-3</v>
      </c>
      <c r="AM23" s="370"/>
      <c r="AN23" s="47" t="s">
        <v>9</v>
      </c>
      <c r="AO23" s="128"/>
      <c r="AP23" s="102"/>
      <c r="AQ23" s="50">
        <f t="shared" ref="AQ23:AQ27" si="19">AL23-AO23+AP23</f>
        <v>1.634894939879356E-3</v>
      </c>
      <c r="AR23" s="370"/>
      <c r="AS23" s="47" t="s">
        <v>9</v>
      </c>
      <c r="AT23" s="128"/>
      <c r="AU23" s="102"/>
      <c r="AV23" s="50">
        <f t="shared" ref="AV23:AV27" si="20">AQ23-AT23+AU23</f>
        <v>1.634894939879356E-3</v>
      </c>
      <c r="AW23" s="370"/>
      <c r="AX23" s="47" t="s">
        <v>9</v>
      </c>
      <c r="AY23" s="128"/>
      <c r="AZ23" s="102"/>
      <c r="BA23" s="50">
        <f t="shared" ref="BA23:BA27" si="21">AV23-AY23+AZ23</f>
        <v>1.634894939879356E-3</v>
      </c>
      <c r="BB23" s="370"/>
      <c r="BC23" s="47" t="s">
        <v>9</v>
      </c>
      <c r="BD23" s="128"/>
      <c r="BE23" s="102"/>
      <c r="BF23" s="50">
        <f t="shared" ref="BF23:BF27" si="22">BA23-BD23+BE23</f>
        <v>1.634894939879356E-3</v>
      </c>
      <c r="BG23" s="370"/>
      <c r="BH23" s="47" t="s">
        <v>9</v>
      </c>
      <c r="BI23" s="128"/>
      <c r="BJ23" s="102"/>
      <c r="BK23" s="50">
        <f t="shared" ref="BK23:BK27" si="23">BF23-BI23+BJ23</f>
        <v>1.634894939879356E-3</v>
      </c>
      <c r="BL23" s="370"/>
      <c r="BM23" s="47" t="s">
        <v>9</v>
      </c>
      <c r="BN23" s="128"/>
      <c r="BO23" s="102"/>
      <c r="BP23" s="50">
        <f t="shared" ref="BP23:BP27" si="24">BK23-BN23+BO23</f>
        <v>1.634894939879356E-3</v>
      </c>
      <c r="BQ23" s="370"/>
    </row>
    <row r="24" spans="1:69" x14ac:dyDescent="0.15">
      <c r="A24" s="42" t="s">
        <v>50</v>
      </c>
      <c r="B24" s="43">
        <f>_xlfn.IFNA(VLOOKUP($A24,批次辅助!$A$4:$DC$41,MATCH($A$5&amp;B$4,批次辅助!$A$1:$DC$1,0),0),0)</f>
        <v>2.8682059371862899E-5</v>
      </c>
      <c r="C24" s="43">
        <f>_xlfn.IFNA(VLOOKUP($A24,批次辅助!$A$4:$DC$41,MATCH($A$5&amp;C$4,批次辅助!$A$1:$DC$1,0),0),0)</f>
        <v>4.7516650962010839E-4</v>
      </c>
      <c r="D24" s="43">
        <f>_xlfn.IFNA(VLOOKUP($A24,批次辅助!$A$4:$DC$41,MATCH($A$5&amp;D$4,批次辅助!$A$1:$DC$1,0),0),0)</f>
        <v>0</v>
      </c>
      <c r="E24" s="279"/>
      <c r="F24" s="45"/>
      <c r="G24" s="46"/>
      <c r="H24" s="277">
        <f t="shared" ref="H24:H27" si="25">C24-F24+G24</f>
        <v>4.7516650962010839E-4</v>
      </c>
      <c r="I24" s="370"/>
      <c r="J24" s="47" t="s">
        <v>1285</v>
      </c>
      <c r="K24" s="128"/>
      <c r="L24" s="102"/>
      <c r="M24" s="50">
        <f t="shared" si="13"/>
        <v>4.7516650962010839E-4</v>
      </c>
      <c r="N24" s="370"/>
      <c r="O24" s="47" t="s">
        <v>9</v>
      </c>
      <c r="P24" s="128"/>
      <c r="Q24" s="102"/>
      <c r="R24" s="50">
        <f t="shared" si="14"/>
        <v>4.7516650962010839E-4</v>
      </c>
      <c r="S24" s="370"/>
      <c r="T24" s="47" t="s">
        <v>9</v>
      </c>
      <c r="U24" s="128"/>
      <c r="V24" s="102"/>
      <c r="W24" s="50">
        <f t="shared" si="15"/>
        <v>4.7516650962010839E-4</v>
      </c>
      <c r="X24" s="370"/>
      <c r="Y24" s="47" t="s">
        <v>9</v>
      </c>
      <c r="Z24" s="128"/>
      <c r="AA24" s="102"/>
      <c r="AB24" s="50">
        <f t="shared" si="16"/>
        <v>4.7516650962010839E-4</v>
      </c>
      <c r="AC24" s="370"/>
      <c r="AD24" s="47" t="s">
        <v>9</v>
      </c>
      <c r="AE24" s="128"/>
      <c r="AF24" s="102"/>
      <c r="AG24" s="50">
        <f t="shared" si="17"/>
        <v>4.7516650962010839E-4</v>
      </c>
      <c r="AH24" s="370"/>
      <c r="AI24" s="47" t="s">
        <v>9</v>
      </c>
      <c r="AJ24" s="128"/>
      <c r="AK24" s="102"/>
      <c r="AL24" s="50">
        <f t="shared" si="18"/>
        <v>4.7516650962010839E-4</v>
      </c>
      <c r="AM24" s="370"/>
      <c r="AN24" s="47" t="s">
        <v>9</v>
      </c>
      <c r="AO24" s="128"/>
      <c r="AP24" s="102"/>
      <c r="AQ24" s="50">
        <f t="shared" si="19"/>
        <v>4.7516650962010839E-4</v>
      </c>
      <c r="AR24" s="370"/>
      <c r="AS24" s="47" t="s">
        <v>9</v>
      </c>
      <c r="AT24" s="128"/>
      <c r="AU24" s="102"/>
      <c r="AV24" s="50">
        <f t="shared" si="20"/>
        <v>4.7516650962010839E-4</v>
      </c>
      <c r="AW24" s="370"/>
      <c r="AX24" s="47" t="s">
        <v>9</v>
      </c>
      <c r="AY24" s="128"/>
      <c r="AZ24" s="102"/>
      <c r="BA24" s="50">
        <f t="shared" si="21"/>
        <v>4.7516650962010839E-4</v>
      </c>
      <c r="BB24" s="370"/>
      <c r="BC24" s="47" t="s">
        <v>9</v>
      </c>
      <c r="BD24" s="128"/>
      <c r="BE24" s="102"/>
      <c r="BF24" s="50">
        <f t="shared" si="22"/>
        <v>4.7516650962010839E-4</v>
      </c>
      <c r="BG24" s="370"/>
      <c r="BH24" s="47" t="s">
        <v>9</v>
      </c>
      <c r="BI24" s="128"/>
      <c r="BJ24" s="102"/>
      <c r="BK24" s="50">
        <f t="shared" si="23"/>
        <v>4.7516650962010839E-4</v>
      </c>
      <c r="BL24" s="370"/>
      <c r="BM24" s="47" t="s">
        <v>9</v>
      </c>
      <c r="BN24" s="128"/>
      <c r="BO24" s="102"/>
      <c r="BP24" s="50">
        <f t="shared" si="24"/>
        <v>4.7516650962010839E-4</v>
      </c>
      <c r="BQ24" s="370"/>
    </row>
    <row r="25" spans="1:69" x14ac:dyDescent="0.15">
      <c r="A25" s="42" t="s">
        <v>51</v>
      </c>
      <c r="B25" s="43">
        <f>_xlfn.IFNA(VLOOKUP($A25,批次辅助!$A$4:$DC$41,MATCH($A$5&amp;B$4,批次辅助!$A$1:$DC$1,0),0),0)</f>
        <v>7.1705148429657248E-4</v>
      </c>
      <c r="C25" s="43">
        <f>_xlfn.IFNA(VLOOKUP($A25,批次辅助!$A$4:$DC$41,MATCH($A$5&amp;C$4,批次辅助!$A$1:$DC$1,0),0),0)</f>
        <v>3.7852247376517112E-3</v>
      </c>
      <c r="D25" s="43">
        <f>_xlfn.IFNA(VLOOKUP($A25,批次辅助!$A$4:$DC$41,MATCH($A$5&amp;D$4,批次辅助!$A$1:$DC$1,0),0),0)</f>
        <v>1.3850415512465374E-3</v>
      </c>
      <c r="E25" s="11"/>
      <c r="F25" s="25">
        <v>2E-3</v>
      </c>
      <c r="G25" s="46"/>
      <c r="H25" s="277">
        <f t="shared" si="25"/>
        <v>1.7852247376517112E-3</v>
      </c>
      <c r="I25" s="370"/>
      <c r="J25" s="277"/>
      <c r="K25" s="128"/>
      <c r="L25" s="102"/>
      <c r="M25" s="50">
        <f t="shared" si="13"/>
        <v>1.7852247376517112E-3</v>
      </c>
      <c r="N25" s="370"/>
      <c r="O25" s="47"/>
      <c r="P25" s="128"/>
      <c r="Q25" s="102"/>
      <c r="R25" s="50">
        <f t="shared" si="14"/>
        <v>1.7852247376517112E-3</v>
      </c>
      <c r="S25" s="370"/>
      <c r="T25" s="47"/>
      <c r="U25" s="128"/>
      <c r="V25" s="102"/>
      <c r="W25" s="50">
        <f t="shared" si="15"/>
        <v>1.7852247376517112E-3</v>
      </c>
      <c r="X25" s="370"/>
      <c r="Y25" s="47"/>
      <c r="Z25" s="128"/>
      <c r="AA25" s="102"/>
      <c r="AB25" s="50">
        <f t="shared" si="16"/>
        <v>1.7852247376517112E-3</v>
      </c>
      <c r="AC25" s="370"/>
      <c r="AD25" s="47"/>
      <c r="AE25" s="128"/>
      <c r="AF25" s="102"/>
      <c r="AG25" s="50">
        <f t="shared" si="17"/>
        <v>1.7852247376517112E-3</v>
      </c>
      <c r="AH25" s="370"/>
      <c r="AI25" s="47"/>
      <c r="AJ25" s="128"/>
      <c r="AK25" s="102"/>
      <c r="AL25" s="50">
        <f t="shared" si="18"/>
        <v>1.7852247376517112E-3</v>
      </c>
      <c r="AM25" s="370"/>
      <c r="AN25" s="47"/>
      <c r="AO25" s="128"/>
      <c r="AP25" s="102"/>
      <c r="AQ25" s="50">
        <f t="shared" si="19"/>
        <v>1.7852247376517112E-3</v>
      </c>
      <c r="AR25" s="370"/>
      <c r="AS25" s="47"/>
      <c r="AT25" s="128"/>
      <c r="AU25" s="102"/>
      <c r="AV25" s="50">
        <f t="shared" si="20"/>
        <v>1.7852247376517112E-3</v>
      </c>
      <c r="AW25" s="370"/>
      <c r="AX25" s="47"/>
      <c r="AY25" s="128"/>
      <c r="AZ25" s="102"/>
      <c r="BA25" s="50">
        <f t="shared" si="21"/>
        <v>1.7852247376517112E-3</v>
      </c>
      <c r="BB25" s="370"/>
      <c r="BC25" s="47"/>
      <c r="BD25" s="128"/>
      <c r="BE25" s="102"/>
      <c r="BF25" s="50">
        <f t="shared" si="22"/>
        <v>1.7852247376517112E-3</v>
      </c>
      <c r="BG25" s="370"/>
      <c r="BH25" s="47"/>
      <c r="BI25" s="128"/>
      <c r="BJ25" s="102"/>
      <c r="BK25" s="50">
        <f t="shared" si="23"/>
        <v>1.7852247376517112E-3</v>
      </c>
      <c r="BL25" s="370"/>
      <c r="BM25" s="47"/>
      <c r="BN25" s="128"/>
      <c r="BO25" s="102"/>
      <c r="BP25" s="50">
        <f t="shared" si="24"/>
        <v>1.7852247376517112E-3</v>
      </c>
      <c r="BQ25" s="370"/>
    </row>
    <row r="26" spans="1:69" x14ac:dyDescent="0.15">
      <c r="A26" s="42" t="s">
        <v>455</v>
      </c>
      <c r="B26" s="43">
        <f>_xlfn.IFNA(VLOOKUP($A26,批次辅助!$A$4:$DC$41,MATCH($A$5&amp;B$4,批次辅助!$A$1:$DC$1,0),0),0)</f>
        <v>0</v>
      </c>
      <c r="C26" s="43">
        <f>_xlfn.IFNA(VLOOKUP($A26,批次辅助!$A$4:$DC$41,MATCH($A$5&amp;C$4,批次辅助!$A$1:$DC$1,0),0),0)</f>
        <v>0</v>
      </c>
      <c r="D26" s="43">
        <f>_xlfn.IFNA(VLOOKUP($A26,批次辅助!$A$4:$DC$41,MATCH($A$5&amp;D$4,批次辅助!$A$1:$DC$1,0),0),0)</f>
        <v>0</v>
      </c>
      <c r="E26" s="279"/>
      <c r="F26" s="45"/>
      <c r="G26" s="46"/>
      <c r="H26" s="277">
        <f t="shared" si="25"/>
        <v>0</v>
      </c>
      <c r="I26" s="370"/>
      <c r="J26" s="279"/>
      <c r="K26" s="128"/>
      <c r="L26" s="102"/>
      <c r="M26" s="50">
        <f t="shared" si="13"/>
        <v>0</v>
      </c>
      <c r="N26" s="370"/>
      <c r="O26" s="279"/>
      <c r="P26" s="128"/>
      <c r="Q26" s="102"/>
      <c r="R26" s="50">
        <f t="shared" si="14"/>
        <v>0</v>
      </c>
      <c r="S26" s="370"/>
      <c r="T26" s="279"/>
      <c r="U26" s="128"/>
      <c r="V26" s="102"/>
      <c r="W26" s="50">
        <f t="shared" si="15"/>
        <v>0</v>
      </c>
      <c r="X26" s="370"/>
      <c r="Y26" s="279"/>
      <c r="Z26" s="128"/>
      <c r="AA26" s="102"/>
      <c r="AB26" s="50">
        <f t="shared" si="16"/>
        <v>0</v>
      </c>
      <c r="AC26" s="370"/>
      <c r="AD26" s="279"/>
      <c r="AE26" s="128"/>
      <c r="AF26" s="102"/>
      <c r="AG26" s="50">
        <f t="shared" si="17"/>
        <v>0</v>
      </c>
      <c r="AH26" s="370"/>
      <c r="AI26" s="279"/>
      <c r="AJ26" s="128"/>
      <c r="AK26" s="102"/>
      <c r="AL26" s="50">
        <f t="shared" si="18"/>
        <v>0</v>
      </c>
      <c r="AM26" s="370"/>
      <c r="AN26" s="279"/>
      <c r="AO26" s="128"/>
      <c r="AP26" s="102"/>
      <c r="AQ26" s="50">
        <f t="shared" si="19"/>
        <v>0</v>
      </c>
      <c r="AR26" s="370"/>
      <c r="AS26" s="279"/>
      <c r="AT26" s="128"/>
      <c r="AU26" s="102"/>
      <c r="AV26" s="50">
        <f t="shared" si="20"/>
        <v>0</v>
      </c>
      <c r="AW26" s="370"/>
      <c r="AX26" s="279"/>
      <c r="AY26" s="128"/>
      <c r="AZ26" s="102"/>
      <c r="BA26" s="50">
        <f t="shared" si="21"/>
        <v>0</v>
      </c>
      <c r="BB26" s="370"/>
      <c r="BC26" s="279"/>
      <c r="BD26" s="128"/>
      <c r="BE26" s="102"/>
      <c r="BF26" s="50">
        <f t="shared" si="22"/>
        <v>0</v>
      </c>
      <c r="BG26" s="370"/>
      <c r="BH26" s="279"/>
      <c r="BI26" s="128"/>
      <c r="BJ26" s="102"/>
      <c r="BK26" s="50">
        <f t="shared" si="23"/>
        <v>0</v>
      </c>
      <c r="BL26" s="370"/>
      <c r="BM26" s="279"/>
      <c r="BN26" s="128"/>
      <c r="BO26" s="102"/>
      <c r="BP26" s="50">
        <f t="shared" si="24"/>
        <v>0</v>
      </c>
      <c r="BQ26" s="370"/>
    </row>
    <row r="27" spans="1:69" x14ac:dyDescent="0.15">
      <c r="A27" s="72" t="s">
        <v>29</v>
      </c>
      <c r="B27" s="61">
        <f>_xlfn.IFNA(VLOOKUP($A27,批次辅助!$A$4:$DC$41,MATCH($A$5&amp;B$4,批次辅助!$A$1:$DC$1,0),0),0)</f>
        <v>0</v>
      </c>
      <c r="C27" s="61">
        <f>_xlfn.IFNA(VLOOKUP($A27,批次辅助!$A$4:$DC$41,MATCH($A$5&amp;C$4,批次辅助!$A$1:$DC$1,0),0),0)</f>
        <v>0</v>
      </c>
      <c r="D27" s="61">
        <f>_xlfn.IFNA(VLOOKUP($A27,批次辅助!$A$4:$DC$41,MATCH($A$5&amp;D$4,批次辅助!$A$1:$DC$1,0),0),0)</f>
        <v>0</v>
      </c>
      <c r="E27" s="73"/>
      <c r="F27" s="74"/>
      <c r="G27" s="75"/>
      <c r="H27" s="62">
        <f t="shared" si="25"/>
        <v>0</v>
      </c>
      <c r="I27" s="62"/>
      <c r="J27" s="73"/>
      <c r="K27" s="135"/>
      <c r="L27" s="143"/>
      <c r="M27" s="62">
        <f t="shared" si="13"/>
        <v>0</v>
      </c>
      <c r="N27" s="62"/>
      <c r="O27" s="73"/>
      <c r="P27" s="135"/>
      <c r="Q27" s="143"/>
      <c r="R27" s="62">
        <f t="shared" si="14"/>
        <v>0</v>
      </c>
      <c r="S27" s="62"/>
      <c r="T27" s="73"/>
      <c r="U27" s="135"/>
      <c r="V27" s="143"/>
      <c r="W27" s="62">
        <f t="shared" si="15"/>
        <v>0</v>
      </c>
      <c r="X27" s="62"/>
      <c r="Y27" s="73"/>
      <c r="Z27" s="135"/>
      <c r="AA27" s="143"/>
      <c r="AB27" s="62">
        <f t="shared" si="16"/>
        <v>0</v>
      </c>
      <c r="AC27" s="62"/>
      <c r="AD27" s="73"/>
      <c r="AE27" s="135"/>
      <c r="AF27" s="143"/>
      <c r="AG27" s="62">
        <f t="shared" si="17"/>
        <v>0</v>
      </c>
      <c r="AH27" s="62"/>
      <c r="AI27" s="73"/>
      <c r="AJ27" s="135"/>
      <c r="AK27" s="143"/>
      <c r="AL27" s="62">
        <f t="shared" si="18"/>
        <v>0</v>
      </c>
      <c r="AM27" s="62"/>
      <c r="AN27" s="73"/>
      <c r="AO27" s="135"/>
      <c r="AP27" s="143"/>
      <c r="AQ27" s="62">
        <f t="shared" si="19"/>
        <v>0</v>
      </c>
      <c r="AR27" s="62"/>
      <c r="AS27" s="73"/>
      <c r="AT27" s="135"/>
      <c r="AU27" s="143"/>
      <c r="AV27" s="62">
        <f t="shared" si="20"/>
        <v>0</v>
      </c>
      <c r="AW27" s="62"/>
      <c r="AX27" s="73"/>
      <c r="AY27" s="135"/>
      <c r="AZ27" s="143"/>
      <c r="BA27" s="62">
        <f t="shared" si="21"/>
        <v>0</v>
      </c>
      <c r="BB27" s="62"/>
      <c r="BC27" s="73"/>
      <c r="BD27" s="135"/>
      <c r="BE27" s="143"/>
      <c r="BF27" s="62">
        <f t="shared" si="22"/>
        <v>0</v>
      </c>
      <c r="BG27" s="62"/>
      <c r="BH27" s="73"/>
      <c r="BI27" s="135"/>
      <c r="BJ27" s="143"/>
      <c r="BK27" s="62">
        <f t="shared" si="23"/>
        <v>0</v>
      </c>
      <c r="BL27" s="62"/>
      <c r="BM27" s="73"/>
      <c r="BN27" s="135"/>
      <c r="BO27" s="143"/>
      <c r="BP27" s="62">
        <f t="shared" si="24"/>
        <v>0</v>
      </c>
      <c r="BQ27" s="62"/>
    </row>
    <row r="28" spans="1:69" x14ac:dyDescent="0.15">
      <c r="A28" s="76" t="s">
        <v>28</v>
      </c>
      <c r="B28" s="76"/>
      <c r="C28" s="76"/>
      <c r="D28" s="76"/>
      <c r="E28" s="77"/>
      <c r="F28" s="78"/>
      <c r="G28" s="79"/>
      <c r="H28" s="62"/>
      <c r="I28" s="62"/>
      <c r="J28" s="77"/>
      <c r="K28" s="136"/>
      <c r="L28" s="144"/>
      <c r="M28" s="62"/>
      <c r="N28" s="62"/>
      <c r="O28" s="77"/>
      <c r="P28" s="136"/>
      <c r="Q28" s="144"/>
      <c r="R28" s="62"/>
      <c r="S28" s="62"/>
      <c r="T28" s="77"/>
      <c r="U28" s="136"/>
      <c r="V28" s="144"/>
      <c r="W28" s="62"/>
      <c r="X28" s="62"/>
      <c r="Y28" s="77"/>
      <c r="Z28" s="136"/>
      <c r="AA28" s="144"/>
      <c r="AB28" s="62"/>
      <c r="AC28" s="62"/>
      <c r="AD28" s="77"/>
      <c r="AE28" s="136"/>
      <c r="AF28" s="144"/>
      <c r="AG28" s="62"/>
      <c r="AH28" s="62"/>
      <c r="AI28" s="77"/>
      <c r="AJ28" s="136"/>
      <c r="AK28" s="144"/>
      <c r="AL28" s="62"/>
      <c r="AM28" s="62"/>
      <c r="AN28" s="77"/>
      <c r="AO28" s="136"/>
      <c r="AP28" s="144"/>
      <c r="AQ28" s="62"/>
      <c r="AR28" s="62"/>
      <c r="AS28" s="77"/>
      <c r="AT28" s="136"/>
      <c r="AU28" s="144"/>
      <c r="AV28" s="62"/>
      <c r="AW28" s="62"/>
      <c r="AX28" s="77"/>
      <c r="AY28" s="136"/>
      <c r="AZ28" s="144"/>
      <c r="BA28" s="62"/>
      <c r="BB28" s="62"/>
      <c r="BC28" s="77"/>
      <c r="BD28" s="136"/>
      <c r="BE28" s="144"/>
      <c r="BF28" s="62"/>
      <c r="BG28" s="62"/>
      <c r="BH28" s="77"/>
      <c r="BI28" s="136"/>
      <c r="BJ28" s="144"/>
      <c r="BK28" s="62"/>
      <c r="BL28" s="62"/>
      <c r="BM28" s="77"/>
      <c r="BN28" s="136"/>
      <c r="BO28" s="144"/>
      <c r="BP28" s="62"/>
      <c r="BQ28" s="62"/>
    </row>
    <row r="29" spans="1:69" x14ac:dyDescent="0.15">
      <c r="A29" s="65" t="s">
        <v>37</v>
      </c>
      <c r="B29" s="66"/>
      <c r="C29" s="66"/>
      <c r="D29" s="66"/>
      <c r="E29" s="66"/>
      <c r="F29" s="67"/>
      <c r="G29" s="68"/>
      <c r="H29" s="66">
        <f>H30*99.96%</f>
        <v>0.99890766145594223</v>
      </c>
      <c r="I29" s="66"/>
      <c r="J29" s="66"/>
      <c r="K29" s="134"/>
      <c r="L29" s="142"/>
      <c r="M29" s="66">
        <f>M30*99.96%</f>
        <v>0.99890766145594223</v>
      </c>
      <c r="N29" s="66"/>
      <c r="O29" s="66"/>
      <c r="P29" s="134"/>
      <c r="Q29" s="142"/>
      <c r="R29" s="66">
        <f>R30*99.96%</f>
        <v>0.99890766145594223</v>
      </c>
      <c r="S29" s="66"/>
      <c r="T29" s="66"/>
      <c r="U29" s="134"/>
      <c r="V29" s="142"/>
      <c r="W29" s="66">
        <f>W30*99.96%</f>
        <v>0.99890766145594223</v>
      </c>
      <c r="X29" s="66"/>
      <c r="Y29" s="66"/>
      <c r="Z29" s="134"/>
      <c r="AA29" s="142"/>
      <c r="AB29" s="66">
        <f>AB30*99.96%</f>
        <v>0.99890766145594223</v>
      </c>
      <c r="AC29" s="66"/>
      <c r="AD29" s="66"/>
      <c r="AE29" s="134"/>
      <c r="AF29" s="142"/>
      <c r="AG29" s="66">
        <f>AG30*99.96%</f>
        <v>0.99890766145594223</v>
      </c>
      <c r="AH29" s="66"/>
      <c r="AI29" s="66"/>
      <c r="AJ29" s="134"/>
      <c r="AK29" s="142"/>
      <c r="AL29" s="66">
        <f>AL30*99.96%</f>
        <v>0.99890766145594223</v>
      </c>
      <c r="AM29" s="66"/>
      <c r="AN29" s="66"/>
      <c r="AO29" s="134"/>
      <c r="AP29" s="142"/>
      <c r="AQ29" s="66">
        <f>AQ30*99.96%</f>
        <v>0.99890766145594223</v>
      </c>
      <c r="AR29" s="66"/>
      <c r="AS29" s="66"/>
      <c r="AT29" s="134"/>
      <c r="AU29" s="142"/>
      <c r="AV29" s="66">
        <f>AV30*99.96%</f>
        <v>0.99890766145594223</v>
      </c>
      <c r="AW29" s="66"/>
      <c r="AX29" s="66"/>
      <c r="AY29" s="134"/>
      <c r="AZ29" s="142"/>
      <c r="BA29" s="66">
        <f>BA30*99.96%</f>
        <v>0.99890766145594223</v>
      </c>
      <c r="BB29" s="66"/>
      <c r="BC29" s="66"/>
      <c r="BD29" s="134"/>
      <c r="BE29" s="142"/>
      <c r="BF29" s="66">
        <f>BF30*99.96%</f>
        <v>0.99890766145594223</v>
      </c>
      <c r="BG29" s="66"/>
      <c r="BH29" s="66"/>
      <c r="BI29" s="134"/>
      <c r="BJ29" s="142"/>
      <c r="BK29" s="66">
        <f>BK30*99.96%</f>
        <v>0.99890766145594223</v>
      </c>
      <c r="BL29" s="66"/>
      <c r="BM29" s="66"/>
      <c r="BN29" s="134"/>
      <c r="BO29" s="142"/>
      <c r="BP29" s="66">
        <f>BP30*99.96%</f>
        <v>0.99890766145594223</v>
      </c>
      <c r="BQ29" s="66"/>
    </row>
    <row r="30" spans="1:69" x14ac:dyDescent="0.35">
      <c r="A30" s="40" t="s">
        <v>458</v>
      </c>
      <c r="B30" s="41">
        <f>_xlfn.IFNA(VLOOKUP($A30,批次辅助!$A$4:$DC$41,MATCH($A$5&amp;B$4,批次辅助!$A$1:$DC$1,0),0),0)</f>
        <v>0.99770543525025102</v>
      </c>
      <c r="C30" s="41">
        <f>_xlfn.IFNA(VLOOKUP($A30,批次辅助!$A$4:$DC$41,MATCH($A$5&amp;C$4,批次辅助!$A$1:$DC$1,0),0),0)</f>
        <v>0.99930738440970623</v>
      </c>
      <c r="D30" s="41">
        <f>_xlfn.IFNA(VLOOKUP($A30,批次辅助!$A$4:$DC$41,MATCH($A$5&amp;D$4,批次辅助!$A$1:$DC$1,0),0),0)</f>
        <v>0.99924976915974151</v>
      </c>
      <c r="E30" s="66"/>
      <c r="F30" s="67"/>
      <c r="G30" s="68"/>
      <c r="H30" s="66">
        <f>1-SUM(H31:H35)</f>
        <v>0.99930738440970623</v>
      </c>
      <c r="I30" s="66"/>
      <c r="J30" s="66"/>
      <c r="K30" s="134"/>
      <c r="L30" s="142"/>
      <c r="M30" s="66">
        <f>1-SUM(M31:M35)</f>
        <v>0.99930738440970623</v>
      </c>
      <c r="N30" s="66"/>
      <c r="O30" s="66"/>
      <c r="P30" s="134"/>
      <c r="Q30" s="142"/>
      <c r="R30" s="66">
        <f>1-SUM(R31:R35)</f>
        <v>0.99930738440970623</v>
      </c>
      <c r="S30" s="66"/>
      <c r="T30" s="66"/>
      <c r="U30" s="134"/>
      <c r="V30" s="142"/>
      <c r="W30" s="66">
        <f>1-SUM(W31:W35)</f>
        <v>0.99930738440970623</v>
      </c>
      <c r="X30" s="66"/>
      <c r="Y30" s="66"/>
      <c r="Z30" s="134"/>
      <c r="AA30" s="142"/>
      <c r="AB30" s="66">
        <f>1-SUM(AB31:AB35)</f>
        <v>0.99930738440970623</v>
      </c>
      <c r="AC30" s="66"/>
      <c r="AD30" s="66"/>
      <c r="AE30" s="134"/>
      <c r="AF30" s="142"/>
      <c r="AG30" s="66">
        <f>1-SUM(AG31:AG35)</f>
        <v>0.99930738440970623</v>
      </c>
      <c r="AH30" s="66"/>
      <c r="AI30" s="66"/>
      <c r="AJ30" s="134"/>
      <c r="AK30" s="142"/>
      <c r="AL30" s="66">
        <f>1-SUM(AL31:AL35)</f>
        <v>0.99930738440970623</v>
      </c>
      <c r="AM30" s="66"/>
      <c r="AN30" s="66"/>
      <c r="AO30" s="134"/>
      <c r="AP30" s="142"/>
      <c r="AQ30" s="66">
        <f>1-SUM(AQ31:AQ35)</f>
        <v>0.99930738440970623</v>
      </c>
      <c r="AR30" s="66"/>
      <c r="AS30" s="66"/>
      <c r="AT30" s="134"/>
      <c r="AU30" s="142"/>
      <c r="AV30" s="66">
        <f>1-SUM(AV31:AV35)</f>
        <v>0.99930738440970623</v>
      </c>
      <c r="AW30" s="66"/>
      <c r="AX30" s="66"/>
      <c r="AY30" s="134"/>
      <c r="AZ30" s="142"/>
      <c r="BA30" s="66">
        <f>1-SUM(BA31:BA35)</f>
        <v>0.99930738440970623</v>
      </c>
      <c r="BB30" s="66"/>
      <c r="BC30" s="66"/>
      <c r="BD30" s="134"/>
      <c r="BE30" s="142"/>
      <c r="BF30" s="66">
        <f>1-SUM(BF31:BF35)</f>
        <v>0.99930738440970623</v>
      </c>
      <c r="BG30" s="66"/>
      <c r="BH30" s="66"/>
      <c r="BI30" s="134"/>
      <c r="BJ30" s="142"/>
      <c r="BK30" s="66">
        <f>1-SUM(BK31:BK35)</f>
        <v>0.99930738440970623</v>
      </c>
      <c r="BL30" s="66"/>
      <c r="BM30" s="66"/>
      <c r="BN30" s="134"/>
      <c r="BO30" s="142"/>
      <c r="BP30" s="66">
        <f>1-SUM(BP31:BP35)</f>
        <v>0.99930738440970623</v>
      </c>
      <c r="BQ30" s="66"/>
    </row>
    <row r="31" spans="1:69" x14ac:dyDescent="0.15">
      <c r="A31" s="42" t="s">
        <v>52</v>
      </c>
      <c r="B31" s="43">
        <f>_xlfn.IFNA(VLOOKUP($A31,批次辅助!$A$4:$DC$41,MATCH($A$5&amp;B$4,批次辅助!$A$1:$DC$1,0),0),0)</f>
        <v>0</v>
      </c>
      <c r="C31" s="43">
        <f>_xlfn.IFNA(VLOOKUP($A31,批次辅助!$A$4:$DC$41,MATCH($A$5&amp;C$4,批次辅助!$A$1:$DC$1,0),0),0)</f>
        <v>0</v>
      </c>
      <c r="D31" s="43">
        <f>_xlfn.IFNA(VLOOKUP($A31,批次辅助!$A$4:$DC$41,MATCH($A$5&amp;D$4,批次辅助!$A$1:$DC$1,0),0),0)</f>
        <v>0</v>
      </c>
      <c r="E31" s="279"/>
      <c r="F31" s="69"/>
      <c r="G31" s="70"/>
      <c r="H31" s="277">
        <f>C31-F31+G31</f>
        <v>0</v>
      </c>
      <c r="I31" s="370"/>
      <c r="J31" s="277" t="s">
        <v>9</v>
      </c>
      <c r="K31" s="132"/>
      <c r="L31" s="105"/>
      <c r="M31" s="277">
        <f>H31-K31+L31</f>
        <v>0</v>
      </c>
      <c r="N31" s="370"/>
      <c r="O31" s="277" t="s">
        <v>9</v>
      </c>
      <c r="P31" s="132"/>
      <c r="Q31" s="105"/>
      <c r="R31" s="277">
        <f>M31-P31+Q31</f>
        <v>0</v>
      </c>
      <c r="S31" s="370"/>
      <c r="T31" s="277" t="s">
        <v>9</v>
      </c>
      <c r="U31" s="132"/>
      <c r="V31" s="105"/>
      <c r="W31" s="277">
        <f>R31-U31+V31</f>
        <v>0</v>
      </c>
      <c r="X31" s="370"/>
      <c r="Y31" s="277" t="s">
        <v>9</v>
      </c>
      <c r="Z31" s="132"/>
      <c r="AA31" s="105"/>
      <c r="AB31" s="277">
        <f>W31-Z31+AA31</f>
        <v>0</v>
      </c>
      <c r="AC31" s="370"/>
      <c r="AD31" s="277" t="s">
        <v>9</v>
      </c>
      <c r="AE31" s="132"/>
      <c r="AF31" s="105"/>
      <c r="AG31" s="277">
        <f>AB31-AE31+AF31</f>
        <v>0</v>
      </c>
      <c r="AH31" s="370"/>
      <c r="AI31" s="277" t="s">
        <v>9</v>
      </c>
      <c r="AJ31" s="132"/>
      <c r="AK31" s="105"/>
      <c r="AL31" s="277">
        <f>AG31-AJ31+AK31</f>
        <v>0</v>
      </c>
      <c r="AM31" s="370"/>
      <c r="AN31" s="277" t="s">
        <v>9</v>
      </c>
      <c r="AO31" s="132"/>
      <c r="AP31" s="105"/>
      <c r="AQ31" s="277">
        <f>AL31-AO31+AP31</f>
        <v>0</v>
      </c>
      <c r="AR31" s="370"/>
      <c r="AS31" s="277" t="s">
        <v>9</v>
      </c>
      <c r="AT31" s="132"/>
      <c r="AU31" s="105"/>
      <c r="AV31" s="277">
        <f>AQ31-AT31+AU31</f>
        <v>0</v>
      </c>
      <c r="AW31" s="370"/>
      <c r="AX31" s="277" t="s">
        <v>9</v>
      </c>
      <c r="AY31" s="132"/>
      <c r="AZ31" s="105"/>
      <c r="BA31" s="277">
        <f>AV31-AY31+AZ31</f>
        <v>0</v>
      </c>
      <c r="BB31" s="370"/>
      <c r="BC31" s="277" t="s">
        <v>9</v>
      </c>
      <c r="BD31" s="132"/>
      <c r="BE31" s="105"/>
      <c r="BF31" s="277">
        <f>BA31-BD31+BE31</f>
        <v>0</v>
      </c>
      <c r="BG31" s="370"/>
      <c r="BH31" s="277" t="s">
        <v>9</v>
      </c>
      <c r="BI31" s="132"/>
      <c r="BJ31" s="105"/>
      <c r="BK31" s="277">
        <f>BF31-BI31+BJ31</f>
        <v>0</v>
      </c>
      <c r="BL31" s="370"/>
      <c r="BM31" s="277" t="s">
        <v>9</v>
      </c>
      <c r="BN31" s="132"/>
      <c r="BO31" s="105"/>
      <c r="BP31" s="277">
        <f>BK31-BN31+BO31</f>
        <v>0</v>
      </c>
      <c r="BQ31" s="370"/>
    </row>
    <row r="32" spans="1:69" x14ac:dyDescent="0.15">
      <c r="A32" s="42" t="s">
        <v>545</v>
      </c>
      <c r="B32" s="43">
        <f>_xlfn.IFNA(VLOOKUP($A32,批次辅助!$A$4:$DC$41,MATCH($A$5&amp;B$4,批次辅助!$A$1:$DC$1,0),0),0)</f>
        <v>1.9073569482288828E-3</v>
      </c>
      <c r="C32" s="43">
        <f>_xlfn.IFNA(VLOOKUP($A32,批次辅助!$A$4:$DC$41,MATCH($A$5&amp;C$4,批次辅助!$A$1:$DC$1,0),0),0)</f>
        <v>4.9932751858384268E-4</v>
      </c>
      <c r="D32" s="43">
        <f>_xlfn.IFNA(VLOOKUP($A32,批次辅助!$A$4:$DC$41,MATCH($A$5&amp;D$4,批次辅助!$A$1:$DC$1,0),0),0)</f>
        <v>5.1939058171745155E-4</v>
      </c>
      <c r="E32" s="279"/>
      <c r="F32" s="24"/>
      <c r="G32" s="70"/>
      <c r="H32" s="277">
        <f t="shared" ref="H32:H36" si="26">C32-F32+G32</f>
        <v>4.9932751858384268E-4</v>
      </c>
      <c r="I32" s="370"/>
      <c r="J32" s="277"/>
      <c r="K32" s="132"/>
      <c r="L32" s="105"/>
      <c r="M32" s="277">
        <f t="shared" ref="M32:M36" si="27">H32-K32+L32</f>
        <v>4.9932751858384268E-4</v>
      </c>
      <c r="N32" s="370"/>
      <c r="O32" s="277"/>
      <c r="P32" s="132"/>
      <c r="Q32" s="105"/>
      <c r="R32" s="277">
        <f t="shared" ref="R32:R36" si="28">M32-P32+Q32</f>
        <v>4.9932751858384268E-4</v>
      </c>
      <c r="S32" s="370"/>
      <c r="T32" s="277"/>
      <c r="U32" s="132"/>
      <c r="V32" s="105"/>
      <c r="W32" s="277">
        <f t="shared" ref="W32:W36" si="29">R32-U32+V32</f>
        <v>4.9932751858384268E-4</v>
      </c>
      <c r="X32" s="370"/>
      <c r="Y32" s="277"/>
      <c r="Z32" s="132"/>
      <c r="AA32" s="105"/>
      <c r="AB32" s="277">
        <f t="shared" ref="AB32:AB36" si="30">W32-Z32+AA32</f>
        <v>4.9932751858384268E-4</v>
      </c>
      <c r="AC32" s="370"/>
      <c r="AD32" s="277"/>
      <c r="AE32" s="132"/>
      <c r="AF32" s="105"/>
      <c r="AG32" s="277">
        <f t="shared" ref="AG32:AG36" si="31">AB32-AE32+AF32</f>
        <v>4.9932751858384268E-4</v>
      </c>
      <c r="AH32" s="370"/>
      <c r="AI32" s="277"/>
      <c r="AJ32" s="132"/>
      <c r="AK32" s="105"/>
      <c r="AL32" s="277">
        <f t="shared" ref="AL32:AL36" si="32">AG32-AJ32+AK32</f>
        <v>4.9932751858384268E-4</v>
      </c>
      <c r="AM32" s="370"/>
      <c r="AN32" s="277"/>
      <c r="AO32" s="132"/>
      <c r="AP32" s="105"/>
      <c r="AQ32" s="277">
        <f t="shared" ref="AQ32:AQ36" si="33">AL32-AO32+AP32</f>
        <v>4.9932751858384268E-4</v>
      </c>
      <c r="AR32" s="370"/>
      <c r="AS32" s="277"/>
      <c r="AT32" s="132"/>
      <c r="AU32" s="105"/>
      <c r="AV32" s="277">
        <f t="shared" ref="AV32:AV36" si="34">AQ32-AT32+AU32</f>
        <v>4.9932751858384268E-4</v>
      </c>
      <c r="AW32" s="370"/>
      <c r="AX32" s="277"/>
      <c r="AY32" s="132"/>
      <c r="AZ32" s="105"/>
      <c r="BA32" s="277">
        <f t="shared" ref="BA32:BA36" si="35">AV32-AY32+AZ32</f>
        <v>4.9932751858384268E-4</v>
      </c>
      <c r="BB32" s="370"/>
      <c r="BC32" s="277"/>
      <c r="BD32" s="132"/>
      <c r="BE32" s="105"/>
      <c r="BF32" s="277">
        <f t="shared" ref="BF32:BF36" si="36">BA32-BD32+BE32</f>
        <v>4.9932751858384268E-4</v>
      </c>
      <c r="BG32" s="370"/>
      <c r="BH32" s="277"/>
      <c r="BI32" s="132"/>
      <c r="BJ32" s="105"/>
      <c r="BK32" s="277">
        <f t="shared" ref="BK32:BK36" si="37">BF32-BI32+BJ32</f>
        <v>4.9932751858384268E-4</v>
      </c>
      <c r="BL32" s="370"/>
      <c r="BM32" s="277"/>
      <c r="BN32" s="132"/>
      <c r="BO32" s="105"/>
      <c r="BP32" s="277">
        <f t="shared" ref="BP32:BP36" si="38">BK32-BN32+BO32</f>
        <v>4.9932751858384268E-4</v>
      </c>
      <c r="BQ32" s="370"/>
    </row>
    <row r="33" spans="1:69" x14ac:dyDescent="0.15">
      <c r="A33" s="42" t="s">
        <v>544</v>
      </c>
      <c r="B33" s="43">
        <f>_xlfn.IFNA(VLOOKUP($A33,批次辅助!$A$4:$DC$41,MATCH($A$5&amp;B$4,批次辅助!$A$1:$DC$1,0),0),0)</f>
        <v>2.8682059371862902E-4</v>
      </c>
      <c r="C33" s="43">
        <f>_xlfn.IFNA(VLOOKUP($A33,批次辅助!$A$4:$DC$41,MATCH($A$5&amp;C$4,批次辅助!$A$1:$DC$1,0),0),0)</f>
        <v>4.8322017927468648E-5</v>
      </c>
      <c r="D33" s="43">
        <f>_xlfn.IFNA(VLOOKUP($A33,批次辅助!$A$4:$DC$41,MATCH($A$5&amp;D$4,批次辅助!$A$1:$DC$1,0),0),0)</f>
        <v>0</v>
      </c>
      <c r="E33" s="12"/>
      <c r="F33" s="24"/>
      <c r="G33" s="70"/>
      <c r="H33" s="277">
        <f t="shared" si="26"/>
        <v>4.8322017927468648E-5</v>
      </c>
      <c r="I33" s="370"/>
      <c r="J33" s="277"/>
      <c r="K33" s="132"/>
      <c r="L33" s="105"/>
      <c r="M33" s="277">
        <f t="shared" si="27"/>
        <v>4.8322017927468648E-5</v>
      </c>
      <c r="N33" s="370"/>
      <c r="O33" s="277"/>
      <c r="P33" s="132"/>
      <c r="Q33" s="105"/>
      <c r="R33" s="277">
        <f t="shared" si="28"/>
        <v>4.8322017927468648E-5</v>
      </c>
      <c r="S33" s="370"/>
      <c r="T33" s="277"/>
      <c r="U33" s="132"/>
      <c r="V33" s="105"/>
      <c r="W33" s="277">
        <f t="shared" si="29"/>
        <v>4.8322017927468648E-5</v>
      </c>
      <c r="X33" s="370"/>
      <c r="Y33" s="277"/>
      <c r="Z33" s="132"/>
      <c r="AA33" s="105"/>
      <c r="AB33" s="277">
        <f t="shared" si="30"/>
        <v>4.8322017927468648E-5</v>
      </c>
      <c r="AC33" s="370"/>
      <c r="AD33" s="277"/>
      <c r="AE33" s="132"/>
      <c r="AF33" s="105"/>
      <c r="AG33" s="277">
        <f t="shared" si="31"/>
        <v>4.8322017927468648E-5</v>
      </c>
      <c r="AH33" s="370"/>
      <c r="AI33" s="277"/>
      <c r="AJ33" s="132"/>
      <c r="AK33" s="105"/>
      <c r="AL33" s="277">
        <f t="shared" si="32"/>
        <v>4.8322017927468648E-5</v>
      </c>
      <c r="AM33" s="370"/>
      <c r="AN33" s="277"/>
      <c r="AO33" s="132"/>
      <c r="AP33" s="105"/>
      <c r="AQ33" s="277">
        <f t="shared" si="33"/>
        <v>4.8322017927468648E-5</v>
      </c>
      <c r="AR33" s="370"/>
      <c r="AS33" s="277"/>
      <c r="AT33" s="132"/>
      <c r="AU33" s="105"/>
      <c r="AV33" s="277">
        <f t="shared" si="34"/>
        <v>4.8322017927468648E-5</v>
      </c>
      <c r="AW33" s="370"/>
      <c r="AX33" s="277"/>
      <c r="AY33" s="132"/>
      <c r="AZ33" s="105"/>
      <c r="BA33" s="277">
        <f t="shared" si="35"/>
        <v>4.8322017927468648E-5</v>
      </c>
      <c r="BB33" s="370"/>
      <c r="BC33" s="277"/>
      <c r="BD33" s="132"/>
      <c r="BE33" s="105"/>
      <c r="BF33" s="277">
        <f t="shared" si="36"/>
        <v>4.8322017927468648E-5</v>
      </c>
      <c r="BG33" s="370"/>
      <c r="BH33" s="277"/>
      <c r="BI33" s="132"/>
      <c r="BJ33" s="105"/>
      <c r="BK33" s="277">
        <f t="shared" si="37"/>
        <v>4.8322017927468648E-5</v>
      </c>
      <c r="BL33" s="370"/>
      <c r="BM33" s="277"/>
      <c r="BN33" s="132"/>
      <c r="BO33" s="105"/>
      <c r="BP33" s="277">
        <f t="shared" si="38"/>
        <v>4.8322017927468648E-5</v>
      </c>
      <c r="BQ33" s="370"/>
    </row>
    <row r="34" spans="1:69" x14ac:dyDescent="0.15">
      <c r="A34" s="42" t="s">
        <v>53</v>
      </c>
      <c r="B34" s="43">
        <f>_xlfn.IFNA(VLOOKUP($A34,批次辅助!$A$4:$DC$41,MATCH($A$5&amp;B$4,批次辅助!$A$1:$DC$1,0),0),0)</f>
        <v>8.6046178115588694E-5</v>
      </c>
      <c r="C34" s="43">
        <f>_xlfn.IFNA(VLOOKUP($A34,批次辅助!$A$4:$DC$41,MATCH($A$5&amp;C$4,批次辅助!$A$1:$DC$1,0),0),0)</f>
        <v>1.3691238412782785E-4</v>
      </c>
      <c r="D34" s="43">
        <f>_xlfn.IFNA(VLOOKUP($A34,批次辅助!$A$4:$DC$41,MATCH($A$5&amp;D$4,批次辅助!$A$1:$DC$1,0),0),0)</f>
        <v>1.7313019390581717E-4</v>
      </c>
      <c r="E34" s="279"/>
      <c r="F34" s="45"/>
      <c r="G34" s="46"/>
      <c r="H34" s="277">
        <f t="shared" si="26"/>
        <v>1.3691238412782785E-4</v>
      </c>
      <c r="I34" s="370"/>
      <c r="J34" s="47" t="s">
        <v>9</v>
      </c>
      <c r="K34" s="128"/>
      <c r="L34" s="102"/>
      <c r="M34" s="50">
        <f t="shared" si="27"/>
        <v>1.3691238412782785E-4</v>
      </c>
      <c r="N34" s="370"/>
      <c r="O34" s="47" t="s">
        <v>9</v>
      </c>
      <c r="P34" s="128"/>
      <c r="Q34" s="102"/>
      <c r="R34" s="50">
        <f t="shared" si="28"/>
        <v>1.3691238412782785E-4</v>
      </c>
      <c r="S34" s="370"/>
      <c r="T34" s="47" t="s">
        <v>9</v>
      </c>
      <c r="U34" s="128"/>
      <c r="V34" s="102"/>
      <c r="W34" s="50">
        <f t="shared" si="29"/>
        <v>1.3691238412782785E-4</v>
      </c>
      <c r="X34" s="370"/>
      <c r="Y34" s="47" t="s">
        <v>9</v>
      </c>
      <c r="Z34" s="128"/>
      <c r="AA34" s="102"/>
      <c r="AB34" s="50">
        <f t="shared" si="30"/>
        <v>1.3691238412782785E-4</v>
      </c>
      <c r="AC34" s="370"/>
      <c r="AD34" s="47" t="s">
        <v>9</v>
      </c>
      <c r="AE34" s="128"/>
      <c r="AF34" s="102"/>
      <c r="AG34" s="50">
        <f t="shared" si="31"/>
        <v>1.3691238412782785E-4</v>
      </c>
      <c r="AH34" s="370"/>
      <c r="AI34" s="47" t="s">
        <v>9</v>
      </c>
      <c r="AJ34" s="128"/>
      <c r="AK34" s="102"/>
      <c r="AL34" s="50">
        <f t="shared" si="32"/>
        <v>1.3691238412782785E-4</v>
      </c>
      <c r="AM34" s="370"/>
      <c r="AN34" s="47" t="s">
        <v>9</v>
      </c>
      <c r="AO34" s="128"/>
      <c r="AP34" s="102"/>
      <c r="AQ34" s="50">
        <f t="shared" si="33"/>
        <v>1.3691238412782785E-4</v>
      </c>
      <c r="AR34" s="370"/>
      <c r="AS34" s="47" t="s">
        <v>9</v>
      </c>
      <c r="AT34" s="128"/>
      <c r="AU34" s="102"/>
      <c r="AV34" s="50">
        <f t="shared" si="34"/>
        <v>1.3691238412782785E-4</v>
      </c>
      <c r="AW34" s="370"/>
      <c r="AX34" s="47" t="s">
        <v>9</v>
      </c>
      <c r="AY34" s="128"/>
      <c r="AZ34" s="102"/>
      <c r="BA34" s="50">
        <f t="shared" si="35"/>
        <v>1.3691238412782785E-4</v>
      </c>
      <c r="BB34" s="370"/>
      <c r="BC34" s="47" t="s">
        <v>9</v>
      </c>
      <c r="BD34" s="128"/>
      <c r="BE34" s="102"/>
      <c r="BF34" s="50">
        <f t="shared" si="36"/>
        <v>1.3691238412782785E-4</v>
      </c>
      <c r="BG34" s="370"/>
      <c r="BH34" s="47" t="s">
        <v>9</v>
      </c>
      <c r="BI34" s="128"/>
      <c r="BJ34" s="102"/>
      <c r="BK34" s="50">
        <f t="shared" si="37"/>
        <v>1.3691238412782785E-4</v>
      </c>
      <c r="BL34" s="370"/>
      <c r="BM34" s="47" t="s">
        <v>9</v>
      </c>
      <c r="BN34" s="128"/>
      <c r="BO34" s="102"/>
      <c r="BP34" s="50">
        <f t="shared" si="38"/>
        <v>1.3691238412782785E-4</v>
      </c>
      <c r="BQ34" s="370"/>
    </row>
    <row r="35" spans="1:69" x14ac:dyDescent="0.15">
      <c r="A35" s="42" t="s">
        <v>54</v>
      </c>
      <c r="B35" s="43">
        <f>_xlfn.IFNA(VLOOKUP($A35,批次辅助!$A$4:$DC$41,MATCH($A$5&amp;B$4,批次辅助!$A$1:$DC$1,0),0),0)</f>
        <v>1.434102968593145E-5</v>
      </c>
      <c r="C35" s="43">
        <f>_xlfn.IFNA(VLOOKUP($A35,批次辅助!$A$4:$DC$41,MATCH($A$5&amp;C$4,批次辅助!$A$1:$DC$1,0),0),0)</f>
        <v>8.0536696545781092E-6</v>
      </c>
      <c r="D35" s="43">
        <f>_xlfn.IFNA(VLOOKUP($A35,批次辅助!$A$4:$DC$41,MATCH($A$5&amp;D$4,批次辅助!$A$1:$DC$1,0),0),0)</f>
        <v>5.7710064635272389E-5</v>
      </c>
      <c r="E35" s="279"/>
      <c r="F35" s="45"/>
      <c r="G35" s="46"/>
      <c r="H35" s="277">
        <f t="shared" si="26"/>
        <v>8.0536696545781092E-6</v>
      </c>
      <c r="I35" s="370"/>
      <c r="J35" s="279"/>
      <c r="K35" s="128"/>
      <c r="L35" s="102"/>
      <c r="M35" s="50">
        <f t="shared" si="27"/>
        <v>8.0536696545781092E-6</v>
      </c>
      <c r="N35" s="370"/>
      <c r="O35" s="47"/>
      <c r="P35" s="128"/>
      <c r="Q35" s="102"/>
      <c r="R35" s="50">
        <f t="shared" si="28"/>
        <v>8.0536696545781092E-6</v>
      </c>
      <c r="S35" s="370"/>
      <c r="T35" s="47" t="s">
        <v>9</v>
      </c>
      <c r="U35" s="128"/>
      <c r="V35" s="102"/>
      <c r="W35" s="50">
        <f t="shared" si="29"/>
        <v>8.0536696545781092E-6</v>
      </c>
      <c r="X35" s="370"/>
      <c r="Y35" s="47" t="s">
        <v>9</v>
      </c>
      <c r="Z35" s="128"/>
      <c r="AA35" s="102"/>
      <c r="AB35" s="50">
        <f t="shared" si="30"/>
        <v>8.0536696545781092E-6</v>
      </c>
      <c r="AC35" s="370"/>
      <c r="AD35" s="47" t="s">
        <v>9</v>
      </c>
      <c r="AE35" s="128"/>
      <c r="AF35" s="102"/>
      <c r="AG35" s="50">
        <f t="shared" si="31"/>
        <v>8.0536696545781092E-6</v>
      </c>
      <c r="AH35" s="370"/>
      <c r="AI35" s="47" t="s">
        <v>9</v>
      </c>
      <c r="AJ35" s="128"/>
      <c r="AK35" s="102"/>
      <c r="AL35" s="50">
        <f t="shared" si="32"/>
        <v>8.0536696545781092E-6</v>
      </c>
      <c r="AM35" s="370"/>
      <c r="AN35" s="47" t="s">
        <v>9</v>
      </c>
      <c r="AO35" s="128"/>
      <c r="AP35" s="102"/>
      <c r="AQ35" s="50">
        <f t="shared" si="33"/>
        <v>8.0536696545781092E-6</v>
      </c>
      <c r="AR35" s="370"/>
      <c r="AS35" s="47" t="s">
        <v>9</v>
      </c>
      <c r="AT35" s="128"/>
      <c r="AU35" s="102"/>
      <c r="AV35" s="50">
        <f t="shared" si="34"/>
        <v>8.0536696545781092E-6</v>
      </c>
      <c r="AW35" s="370"/>
      <c r="AX35" s="47" t="s">
        <v>9</v>
      </c>
      <c r="AY35" s="128"/>
      <c r="AZ35" s="102"/>
      <c r="BA35" s="50">
        <f t="shared" si="35"/>
        <v>8.0536696545781092E-6</v>
      </c>
      <c r="BB35" s="370"/>
      <c r="BC35" s="47" t="s">
        <v>9</v>
      </c>
      <c r="BD35" s="128"/>
      <c r="BE35" s="102"/>
      <c r="BF35" s="50">
        <f t="shared" si="36"/>
        <v>8.0536696545781092E-6</v>
      </c>
      <c r="BG35" s="370"/>
      <c r="BH35" s="47" t="s">
        <v>9</v>
      </c>
      <c r="BI35" s="128"/>
      <c r="BJ35" s="102"/>
      <c r="BK35" s="50">
        <f t="shared" si="37"/>
        <v>8.0536696545781092E-6</v>
      </c>
      <c r="BL35" s="370"/>
      <c r="BM35" s="47" t="s">
        <v>9</v>
      </c>
      <c r="BN35" s="128"/>
      <c r="BO35" s="102"/>
      <c r="BP35" s="50">
        <f t="shared" si="38"/>
        <v>8.0536696545781092E-6</v>
      </c>
      <c r="BQ35" s="370"/>
    </row>
    <row r="36" spans="1:69" x14ac:dyDescent="0.15">
      <c r="A36" s="72" t="s">
        <v>38</v>
      </c>
      <c r="B36" s="61">
        <f>_xlfn.IFNA(VLOOKUP($A36,批次辅助!$A$4:$DC$41,MATCH($A$5&amp;B$4,批次辅助!$A$1:$DC$1,0),0),0)</f>
        <v>0</v>
      </c>
      <c r="C36" s="61">
        <f>_xlfn.IFNA(VLOOKUP($A36,批次辅助!$A$4:$DC$41,MATCH($A$5&amp;C$4,批次辅助!$A$1:$DC$1,0),0),0)</f>
        <v>0</v>
      </c>
      <c r="D36" s="61">
        <f>_xlfn.IFNA(VLOOKUP($A36,批次辅助!$A$4:$DC$41,MATCH($A$5&amp;D$4,批次辅助!$A$1:$DC$1,0),0),0)</f>
        <v>0</v>
      </c>
      <c r="E36" s="77"/>
      <c r="F36" s="63"/>
      <c r="G36" s="64"/>
      <c r="H36" s="62">
        <f t="shared" si="26"/>
        <v>0</v>
      </c>
      <c r="I36" s="62"/>
      <c r="J36" s="73"/>
      <c r="K36" s="135"/>
      <c r="L36" s="143"/>
      <c r="M36" s="62">
        <f t="shared" si="27"/>
        <v>0</v>
      </c>
      <c r="N36" s="62"/>
      <c r="O36" s="73"/>
      <c r="P36" s="135"/>
      <c r="Q36" s="143"/>
      <c r="R36" s="62">
        <f t="shared" si="28"/>
        <v>0</v>
      </c>
      <c r="S36" s="62"/>
      <c r="T36" s="73"/>
      <c r="U36" s="135"/>
      <c r="V36" s="143"/>
      <c r="W36" s="62">
        <f t="shared" si="29"/>
        <v>0</v>
      </c>
      <c r="X36" s="62"/>
      <c r="Y36" s="73"/>
      <c r="Z36" s="135"/>
      <c r="AA36" s="143"/>
      <c r="AB36" s="62">
        <f t="shared" si="30"/>
        <v>0</v>
      </c>
      <c r="AC36" s="62"/>
      <c r="AD36" s="73"/>
      <c r="AE36" s="135"/>
      <c r="AF36" s="143"/>
      <c r="AG36" s="62">
        <f t="shared" si="31"/>
        <v>0</v>
      </c>
      <c r="AH36" s="62"/>
      <c r="AI36" s="73"/>
      <c r="AJ36" s="135"/>
      <c r="AK36" s="143"/>
      <c r="AL36" s="62">
        <f t="shared" si="32"/>
        <v>0</v>
      </c>
      <c r="AM36" s="62"/>
      <c r="AN36" s="73"/>
      <c r="AO36" s="135"/>
      <c r="AP36" s="143"/>
      <c r="AQ36" s="62">
        <f t="shared" si="33"/>
        <v>0</v>
      </c>
      <c r="AR36" s="62"/>
      <c r="AS36" s="73"/>
      <c r="AT36" s="135"/>
      <c r="AU36" s="143"/>
      <c r="AV36" s="62">
        <f t="shared" si="34"/>
        <v>0</v>
      </c>
      <c r="AW36" s="62"/>
      <c r="AX36" s="73"/>
      <c r="AY36" s="135"/>
      <c r="AZ36" s="143"/>
      <c r="BA36" s="62">
        <f t="shared" si="35"/>
        <v>0</v>
      </c>
      <c r="BB36" s="62"/>
      <c r="BC36" s="73"/>
      <c r="BD36" s="135"/>
      <c r="BE36" s="143"/>
      <c r="BF36" s="62">
        <f t="shared" si="36"/>
        <v>0</v>
      </c>
      <c r="BG36" s="62"/>
      <c r="BH36" s="73"/>
      <c r="BI36" s="135"/>
      <c r="BJ36" s="143"/>
      <c r="BK36" s="62">
        <f t="shared" si="37"/>
        <v>0</v>
      </c>
      <c r="BL36" s="62"/>
      <c r="BM36" s="73"/>
      <c r="BN36" s="135"/>
      <c r="BO36" s="143"/>
      <c r="BP36" s="62">
        <f t="shared" si="38"/>
        <v>0</v>
      </c>
      <c r="BQ36" s="62"/>
    </row>
    <row r="37" spans="1:69" x14ac:dyDescent="0.15">
      <c r="A37" s="76" t="s">
        <v>28</v>
      </c>
      <c r="B37" s="76"/>
      <c r="C37" s="76"/>
      <c r="D37" s="76"/>
      <c r="E37" s="77"/>
      <c r="F37" s="78"/>
      <c r="G37" s="79"/>
      <c r="H37" s="62"/>
      <c r="I37" s="62"/>
      <c r="J37" s="77"/>
      <c r="K37" s="136"/>
      <c r="L37" s="144"/>
      <c r="M37" s="62"/>
      <c r="N37" s="62"/>
      <c r="O37" s="77"/>
      <c r="P37" s="136"/>
      <c r="Q37" s="144"/>
      <c r="R37" s="62"/>
      <c r="S37" s="62"/>
      <c r="T37" s="77"/>
      <c r="U37" s="136"/>
      <c r="V37" s="144"/>
      <c r="W37" s="62"/>
      <c r="X37" s="62"/>
      <c r="Y37" s="77"/>
      <c r="Z37" s="136"/>
      <c r="AA37" s="144"/>
      <c r="AB37" s="62"/>
      <c r="AC37" s="62"/>
      <c r="AD37" s="77"/>
      <c r="AE37" s="136"/>
      <c r="AF37" s="144"/>
      <c r="AG37" s="62"/>
      <c r="AH37" s="62"/>
      <c r="AI37" s="77"/>
      <c r="AJ37" s="136"/>
      <c r="AK37" s="144"/>
      <c r="AL37" s="62"/>
      <c r="AM37" s="62"/>
      <c r="AN37" s="77"/>
      <c r="AO37" s="136"/>
      <c r="AP37" s="144"/>
      <c r="AQ37" s="62"/>
      <c r="AR37" s="62"/>
      <c r="AS37" s="77"/>
      <c r="AT37" s="136"/>
      <c r="AU37" s="144"/>
      <c r="AV37" s="62"/>
      <c r="AW37" s="62"/>
      <c r="AX37" s="77"/>
      <c r="AY37" s="136"/>
      <c r="AZ37" s="144"/>
      <c r="BA37" s="62"/>
      <c r="BB37" s="62"/>
      <c r="BC37" s="77"/>
      <c r="BD37" s="136"/>
      <c r="BE37" s="144"/>
      <c r="BF37" s="62"/>
      <c r="BG37" s="62"/>
      <c r="BH37" s="77"/>
      <c r="BI37" s="136"/>
      <c r="BJ37" s="144"/>
      <c r="BK37" s="62"/>
      <c r="BL37" s="62"/>
      <c r="BM37" s="77"/>
      <c r="BN37" s="136"/>
      <c r="BO37" s="144"/>
      <c r="BP37" s="62"/>
      <c r="BQ37" s="62"/>
    </row>
    <row r="38" spans="1:69" x14ac:dyDescent="0.15">
      <c r="A38" s="65" t="s">
        <v>36</v>
      </c>
      <c r="B38" s="66"/>
      <c r="C38" s="66"/>
      <c r="D38" s="66"/>
      <c r="E38" s="66"/>
      <c r="F38" s="67"/>
      <c r="G38" s="68"/>
      <c r="H38" s="66">
        <f>H39</f>
        <v>0.9994604041331433</v>
      </c>
      <c r="I38" s="66"/>
      <c r="J38" s="66"/>
      <c r="K38" s="134"/>
      <c r="L38" s="142"/>
      <c r="M38" s="66">
        <f>M39</f>
        <v>0.9994604041331433</v>
      </c>
      <c r="N38" s="66"/>
      <c r="O38" s="66"/>
      <c r="P38" s="134"/>
      <c r="Q38" s="142"/>
      <c r="R38" s="66">
        <f>R39</f>
        <v>0.9994604041331433</v>
      </c>
      <c r="S38" s="66"/>
      <c r="T38" s="66"/>
      <c r="U38" s="134"/>
      <c r="V38" s="142"/>
      <c r="W38" s="66">
        <f>W39</f>
        <v>0.9994604041331433</v>
      </c>
      <c r="X38" s="66"/>
      <c r="Y38" s="66"/>
      <c r="Z38" s="134"/>
      <c r="AA38" s="142"/>
      <c r="AB38" s="66">
        <f>AB39</f>
        <v>0.9994604041331433</v>
      </c>
      <c r="AC38" s="66"/>
      <c r="AD38" s="66"/>
      <c r="AE38" s="134"/>
      <c r="AF38" s="142"/>
      <c r="AG38" s="66">
        <f>AG39</f>
        <v>0.9994604041331433</v>
      </c>
      <c r="AH38" s="66"/>
      <c r="AI38" s="66"/>
      <c r="AJ38" s="134"/>
      <c r="AK38" s="142"/>
      <c r="AL38" s="66">
        <f>AL39</f>
        <v>0.9994604041331433</v>
      </c>
      <c r="AM38" s="66"/>
      <c r="AN38" s="66"/>
      <c r="AO38" s="134"/>
      <c r="AP38" s="142"/>
      <c r="AQ38" s="66">
        <f>AQ39</f>
        <v>0.9994604041331433</v>
      </c>
      <c r="AR38" s="66"/>
      <c r="AS38" s="66"/>
      <c r="AT38" s="134"/>
      <c r="AU38" s="142"/>
      <c r="AV38" s="66">
        <f>AV39</f>
        <v>0.9994604041331433</v>
      </c>
      <c r="AW38" s="66"/>
      <c r="AX38" s="66"/>
      <c r="AY38" s="134"/>
      <c r="AZ38" s="142"/>
      <c r="BA38" s="66">
        <f>BA39</f>
        <v>0.9994604041331433</v>
      </c>
      <c r="BB38" s="66"/>
      <c r="BC38" s="66"/>
      <c r="BD38" s="134"/>
      <c r="BE38" s="142"/>
      <c r="BF38" s="66">
        <f>BF39</f>
        <v>0.9994604041331433</v>
      </c>
      <c r="BG38" s="66"/>
      <c r="BH38" s="66"/>
      <c r="BI38" s="134"/>
      <c r="BJ38" s="142"/>
      <c r="BK38" s="66">
        <f>BK39</f>
        <v>0.9994604041331433</v>
      </c>
      <c r="BL38" s="66"/>
      <c r="BM38" s="66"/>
      <c r="BN38" s="134"/>
      <c r="BO38" s="142"/>
      <c r="BP38" s="66">
        <f>BP39</f>
        <v>0.9994604041331433</v>
      </c>
      <c r="BQ38" s="66"/>
    </row>
    <row r="39" spans="1:69" x14ac:dyDescent="0.35">
      <c r="A39" s="40" t="s">
        <v>460</v>
      </c>
      <c r="B39" s="41">
        <f>_xlfn.IFNA(VLOOKUP($A39,批次辅助!$A$4:$DC$41,MATCH($A$5&amp;B$4,批次辅助!$A$1:$DC$1,0),0),0)</f>
        <v>0.99906783307041447</v>
      </c>
      <c r="C39" s="41">
        <f>_xlfn.IFNA(VLOOKUP($A39,批次辅助!$A$4:$DC$41,MATCH($A$5&amp;C$4,批次辅助!$A$1:$DC$1,0),0),0)</f>
        <v>0.9994604041331433</v>
      </c>
      <c r="D39" s="41">
        <f>_xlfn.IFNA(VLOOKUP($A39,批次辅助!$A$4:$DC$41,MATCH($A$5&amp;D$4,批次辅助!$A$1:$DC$1,0),0),0)</f>
        <v>0.99982686980609414</v>
      </c>
      <c r="E39" s="66"/>
      <c r="F39" s="67"/>
      <c r="G39" s="68"/>
      <c r="H39" s="66">
        <f>1-SUM(H40:H43)</f>
        <v>0.9994604041331433</v>
      </c>
      <c r="I39" s="66"/>
      <c r="J39" s="66"/>
      <c r="K39" s="134"/>
      <c r="L39" s="142"/>
      <c r="M39" s="66">
        <f>1-SUM(M40:M43)</f>
        <v>0.9994604041331433</v>
      </c>
      <c r="N39" s="66"/>
      <c r="O39" s="66"/>
      <c r="P39" s="134"/>
      <c r="Q39" s="142"/>
      <c r="R39" s="66">
        <f>1-SUM(R40:R43)</f>
        <v>0.9994604041331433</v>
      </c>
      <c r="S39" s="66"/>
      <c r="T39" s="66"/>
      <c r="U39" s="134"/>
      <c r="V39" s="142"/>
      <c r="W39" s="66">
        <f>1-SUM(W40:W43)</f>
        <v>0.9994604041331433</v>
      </c>
      <c r="X39" s="66"/>
      <c r="Y39" s="66"/>
      <c r="Z39" s="134"/>
      <c r="AA39" s="142"/>
      <c r="AB39" s="66">
        <f>1-SUM(AB40:AB43)</f>
        <v>0.9994604041331433</v>
      </c>
      <c r="AC39" s="66"/>
      <c r="AD39" s="66"/>
      <c r="AE39" s="134"/>
      <c r="AF39" s="142"/>
      <c r="AG39" s="66">
        <f>1-SUM(AG40:AG43)</f>
        <v>0.9994604041331433</v>
      </c>
      <c r="AH39" s="66"/>
      <c r="AI39" s="66"/>
      <c r="AJ39" s="134"/>
      <c r="AK39" s="142"/>
      <c r="AL39" s="66">
        <f>1-SUM(AL40:AL43)</f>
        <v>0.9994604041331433</v>
      </c>
      <c r="AM39" s="66"/>
      <c r="AN39" s="66"/>
      <c r="AO39" s="134"/>
      <c r="AP39" s="142"/>
      <c r="AQ39" s="66">
        <f>1-SUM(AQ40:AQ43)</f>
        <v>0.9994604041331433</v>
      </c>
      <c r="AR39" s="66"/>
      <c r="AS39" s="66"/>
      <c r="AT39" s="134"/>
      <c r="AU39" s="142"/>
      <c r="AV39" s="66">
        <f>1-SUM(AV40:AV43)</f>
        <v>0.9994604041331433</v>
      </c>
      <c r="AW39" s="66"/>
      <c r="AX39" s="66"/>
      <c r="AY39" s="134"/>
      <c r="AZ39" s="142"/>
      <c r="BA39" s="66">
        <f>1-SUM(BA40:BA43)</f>
        <v>0.9994604041331433</v>
      </c>
      <c r="BB39" s="66"/>
      <c r="BC39" s="66"/>
      <c r="BD39" s="134"/>
      <c r="BE39" s="142"/>
      <c r="BF39" s="66">
        <f>1-SUM(BF40:BF43)</f>
        <v>0.9994604041331433</v>
      </c>
      <c r="BG39" s="66"/>
      <c r="BH39" s="66"/>
      <c r="BI39" s="134"/>
      <c r="BJ39" s="142"/>
      <c r="BK39" s="66">
        <f>1-SUM(BK40:BK43)</f>
        <v>0.9994604041331433</v>
      </c>
      <c r="BL39" s="66"/>
      <c r="BM39" s="66"/>
      <c r="BN39" s="134"/>
      <c r="BO39" s="142"/>
      <c r="BP39" s="66">
        <f>1-SUM(BP40:BP43)</f>
        <v>0.9994604041331433</v>
      </c>
      <c r="BQ39" s="66"/>
    </row>
    <row r="40" spans="1:69" x14ac:dyDescent="0.15">
      <c r="A40" s="42" t="s">
        <v>55</v>
      </c>
      <c r="B40" s="43">
        <f>_xlfn.IFNA(VLOOKUP($A40,批次辅助!$A$4:$DC$41,MATCH($A$5&amp;B$4,批次辅助!$A$1:$DC$1,0),0),0)</f>
        <v>1.4341029685931451E-4</v>
      </c>
      <c r="C40" s="43">
        <f>_xlfn.IFNA(VLOOKUP($A40,批次辅助!$A$4:$DC$41,MATCH($A$5&amp;C$4,批次辅助!$A$1:$DC$1,0),0),0)</f>
        <v>8.0536696545781092E-6</v>
      </c>
      <c r="D40" s="43">
        <f>_xlfn.IFNA(VLOOKUP($A40,批次辅助!$A$4:$DC$41,MATCH($A$5&amp;D$4,批次辅助!$A$1:$DC$1,0),0),0)</f>
        <v>0</v>
      </c>
      <c r="E40" s="279"/>
      <c r="F40" s="69"/>
      <c r="G40" s="70"/>
      <c r="H40" s="277">
        <f>C40-F40+G40</f>
        <v>8.0536696545781092E-6</v>
      </c>
      <c r="I40" s="370"/>
      <c r="J40" s="277" t="s">
        <v>9</v>
      </c>
      <c r="K40" s="132"/>
      <c r="L40" s="105"/>
      <c r="M40" s="277">
        <f>H40-K40+L40</f>
        <v>8.0536696545781092E-6</v>
      </c>
      <c r="N40" s="370"/>
      <c r="O40" s="277" t="s">
        <v>9</v>
      </c>
      <c r="P40" s="132"/>
      <c r="Q40" s="105"/>
      <c r="R40" s="277">
        <f>M40-P40+Q40</f>
        <v>8.0536696545781092E-6</v>
      </c>
      <c r="S40" s="370"/>
      <c r="T40" s="277" t="s">
        <v>9</v>
      </c>
      <c r="U40" s="132"/>
      <c r="V40" s="105"/>
      <c r="W40" s="277">
        <f>R40-U40+V40</f>
        <v>8.0536696545781092E-6</v>
      </c>
      <c r="X40" s="370"/>
      <c r="Y40" s="277" t="s">
        <v>9</v>
      </c>
      <c r="Z40" s="132"/>
      <c r="AA40" s="105"/>
      <c r="AB40" s="277">
        <f>W40-Z40+AA40</f>
        <v>8.0536696545781092E-6</v>
      </c>
      <c r="AC40" s="370"/>
      <c r="AD40" s="277" t="s">
        <v>9</v>
      </c>
      <c r="AE40" s="132"/>
      <c r="AF40" s="105"/>
      <c r="AG40" s="277">
        <f>AB40-AE40+AF40</f>
        <v>8.0536696545781092E-6</v>
      </c>
      <c r="AH40" s="370"/>
      <c r="AI40" s="277" t="s">
        <v>9</v>
      </c>
      <c r="AJ40" s="132"/>
      <c r="AK40" s="105"/>
      <c r="AL40" s="277">
        <f>AG40-AJ40+AK40</f>
        <v>8.0536696545781092E-6</v>
      </c>
      <c r="AM40" s="370"/>
      <c r="AN40" s="277" t="s">
        <v>9</v>
      </c>
      <c r="AO40" s="132"/>
      <c r="AP40" s="105"/>
      <c r="AQ40" s="277">
        <f>AL40-AO40+AP40</f>
        <v>8.0536696545781092E-6</v>
      </c>
      <c r="AR40" s="370"/>
      <c r="AS40" s="277" t="s">
        <v>9</v>
      </c>
      <c r="AT40" s="132"/>
      <c r="AU40" s="105"/>
      <c r="AV40" s="277">
        <f>AQ40-AT40+AU40</f>
        <v>8.0536696545781092E-6</v>
      </c>
      <c r="AW40" s="370"/>
      <c r="AX40" s="277" t="s">
        <v>9</v>
      </c>
      <c r="AY40" s="132"/>
      <c r="AZ40" s="105"/>
      <c r="BA40" s="277">
        <f>AV40-AY40+AZ40</f>
        <v>8.0536696545781092E-6</v>
      </c>
      <c r="BB40" s="370"/>
      <c r="BC40" s="277" t="s">
        <v>9</v>
      </c>
      <c r="BD40" s="132"/>
      <c r="BE40" s="105"/>
      <c r="BF40" s="277">
        <f>BA40-BD40+BE40</f>
        <v>8.0536696545781092E-6</v>
      </c>
      <c r="BG40" s="370"/>
      <c r="BH40" s="277" t="s">
        <v>9</v>
      </c>
      <c r="BI40" s="132"/>
      <c r="BJ40" s="105"/>
      <c r="BK40" s="277">
        <f>BF40-BI40+BJ40</f>
        <v>8.0536696545781092E-6</v>
      </c>
      <c r="BL40" s="370"/>
      <c r="BM40" s="277" t="s">
        <v>9</v>
      </c>
      <c r="BN40" s="132"/>
      <c r="BO40" s="105"/>
      <c r="BP40" s="277">
        <f>BK40-BN40+BO40</f>
        <v>8.0536696545781092E-6</v>
      </c>
      <c r="BQ40" s="370"/>
    </row>
    <row r="41" spans="1:69" x14ac:dyDescent="0.15">
      <c r="A41" s="42" t="s">
        <v>56</v>
      </c>
      <c r="B41" s="43">
        <f>_xlfn.IFNA(VLOOKUP($A41,批次辅助!$A$4:$DC$41,MATCH($A$5&amp;B$4,批次辅助!$A$1:$DC$1,0),0),0)</f>
        <v>1.434102968593145E-5</v>
      </c>
      <c r="C41" s="43">
        <f>_xlfn.IFNA(VLOOKUP($A41,批次辅助!$A$4:$DC$41,MATCH($A$5&amp;C$4,批次辅助!$A$1:$DC$1,0),0),0)</f>
        <v>7.2483026891202986E-5</v>
      </c>
      <c r="D41" s="43">
        <f>_xlfn.IFNA(VLOOKUP($A41,批次辅助!$A$4:$DC$41,MATCH($A$5&amp;D$4,批次辅助!$A$1:$DC$1,0),0),0)</f>
        <v>0</v>
      </c>
      <c r="E41" s="279"/>
      <c r="F41" s="45"/>
      <c r="G41" s="46"/>
      <c r="H41" s="277">
        <f t="shared" ref="H41:H44" si="39">C41-F41+G41</f>
        <v>7.2483026891202986E-5</v>
      </c>
      <c r="I41" s="370"/>
      <c r="J41" s="47" t="s">
        <v>9</v>
      </c>
      <c r="K41" s="128"/>
      <c r="L41" s="102"/>
      <c r="M41" s="50">
        <f t="shared" ref="M41:M44" si="40">H41-K41+L41</f>
        <v>7.2483026891202986E-5</v>
      </c>
      <c r="N41" s="370"/>
      <c r="O41" s="47" t="s">
        <v>9</v>
      </c>
      <c r="P41" s="128"/>
      <c r="Q41" s="102"/>
      <c r="R41" s="50">
        <f t="shared" ref="R41:R44" si="41">M41-P41+Q41</f>
        <v>7.2483026891202986E-5</v>
      </c>
      <c r="S41" s="370"/>
      <c r="T41" s="47" t="s">
        <v>9</v>
      </c>
      <c r="U41" s="128"/>
      <c r="V41" s="102"/>
      <c r="W41" s="50">
        <f t="shared" ref="W41:W44" si="42">R41-U41+V41</f>
        <v>7.2483026891202986E-5</v>
      </c>
      <c r="X41" s="370"/>
      <c r="Y41" s="47" t="s">
        <v>9</v>
      </c>
      <c r="Z41" s="128"/>
      <c r="AA41" s="102"/>
      <c r="AB41" s="50">
        <f t="shared" ref="AB41:AB44" si="43">W41-Z41+AA41</f>
        <v>7.2483026891202986E-5</v>
      </c>
      <c r="AC41" s="370"/>
      <c r="AD41" s="47" t="s">
        <v>9</v>
      </c>
      <c r="AE41" s="128"/>
      <c r="AF41" s="102"/>
      <c r="AG41" s="50">
        <f t="shared" ref="AG41:AG44" si="44">AB41-AE41+AF41</f>
        <v>7.2483026891202986E-5</v>
      </c>
      <c r="AH41" s="370"/>
      <c r="AI41" s="47" t="s">
        <v>9</v>
      </c>
      <c r="AJ41" s="128"/>
      <c r="AK41" s="102"/>
      <c r="AL41" s="50">
        <f t="shared" ref="AL41:AL44" si="45">AG41-AJ41+AK41</f>
        <v>7.2483026891202986E-5</v>
      </c>
      <c r="AM41" s="370"/>
      <c r="AN41" s="47" t="s">
        <v>9</v>
      </c>
      <c r="AO41" s="128"/>
      <c r="AP41" s="102"/>
      <c r="AQ41" s="50">
        <f t="shared" ref="AQ41:AQ44" si="46">AL41-AO41+AP41</f>
        <v>7.2483026891202986E-5</v>
      </c>
      <c r="AR41" s="370"/>
      <c r="AS41" s="47" t="s">
        <v>9</v>
      </c>
      <c r="AT41" s="128"/>
      <c r="AU41" s="102"/>
      <c r="AV41" s="50">
        <f t="shared" ref="AV41:AV44" si="47">AQ41-AT41+AU41</f>
        <v>7.2483026891202986E-5</v>
      </c>
      <c r="AW41" s="370"/>
      <c r="AX41" s="47" t="s">
        <v>9</v>
      </c>
      <c r="AY41" s="128"/>
      <c r="AZ41" s="102"/>
      <c r="BA41" s="50">
        <f t="shared" ref="BA41:BA44" si="48">AV41-AY41+AZ41</f>
        <v>7.2483026891202986E-5</v>
      </c>
      <c r="BB41" s="370"/>
      <c r="BC41" s="47" t="s">
        <v>9</v>
      </c>
      <c r="BD41" s="128"/>
      <c r="BE41" s="102"/>
      <c r="BF41" s="50">
        <f t="shared" ref="BF41:BF44" si="49">BA41-BD41+BE41</f>
        <v>7.2483026891202986E-5</v>
      </c>
      <c r="BG41" s="370"/>
      <c r="BH41" s="47" t="s">
        <v>9</v>
      </c>
      <c r="BI41" s="128"/>
      <c r="BJ41" s="102"/>
      <c r="BK41" s="50">
        <f t="shared" ref="BK41:BK44" si="50">BF41-BI41+BJ41</f>
        <v>7.2483026891202986E-5</v>
      </c>
      <c r="BL41" s="370"/>
      <c r="BM41" s="47" t="s">
        <v>9</v>
      </c>
      <c r="BN41" s="128"/>
      <c r="BO41" s="102"/>
      <c r="BP41" s="50">
        <f t="shared" ref="BP41:BP44" si="51">BK41-BN41+BO41</f>
        <v>7.2483026891202986E-5</v>
      </c>
      <c r="BQ41" s="370"/>
    </row>
    <row r="42" spans="1:69" x14ac:dyDescent="0.15">
      <c r="A42" s="42" t="s">
        <v>57</v>
      </c>
      <c r="B42" s="43">
        <f>_xlfn.IFNA(VLOOKUP($A42,批次辅助!$A$4:$DC$41,MATCH($A$5&amp;B$4,批次辅助!$A$1:$DC$1,0),0),0)</f>
        <v>4.3023089057794347E-5</v>
      </c>
      <c r="C42" s="43">
        <f>_xlfn.IFNA(VLOOKUP($A42,批次辅助!$A$4:$DC$41,MATCH($A$5&amp;C$4,批次辅助!$A$1:$DC$1,0),0),0)</f>
        <v>0</v>
      </c>
      <c r="D42" s="43">
        <f>_xlfn.IFNA(VLOOKUP($A42,批次辅助!$A$4:$DC$41,MATCH($A$5&amp;D$4,批次辅助!$A$1:$DC$1,0),0),0)</f>
        <v>0</v>
      </c>
      <c r="E42" s="279"/>
      <c r="F42" s="45"/>
      <c r="G42" s="46"/>
      <c r="H42" s="277">
        <f t="shared" si="39"/>
        <v>0</v>
      </c>
      <c r="I42" s="370"/>
      <c r="J42" s="47" t="s">
        <v>9</v>
      </c>
      <c r="K42" s="128"/>
      <c r="L42" s="102"/>
      <c r="M42" s="50">
        <f t="shared" si="40"/>
        <v>0</v>
      </c>
      <c r="N42" s="370"/>
      <c r="O42" s="47" t="s">
        <v>9</v>
      </c>
      <c r="P42" s="128"/>
      <c r="Q42" s="102"/>
      <c r="R42" s="50">
        <f t="shared" si="41"/>
        <v>0</v>
      </c>
      <c r="S42" s="370"/>
      <c r="T42" s="47" t="s">
        <v>9</v>
      </c>
      <c r="U42" s="128"/>
      <c r="V42" s="102"/>
      <c r="W42" s="50">
        <f t="shared" si="42"/>
        <v>0</v>
      </c>
      <c r="X42" s="370"/>
      <c r="Y42" s="47" t="s">
        <v>9</v>
      </c>
      <c r="Z42" s="128"/>
      <c r="AA42" s="102"/>
      <c r="AB42" s="50">
        <f t="shared" si="43"/>
        <v>0</v>
      </c>
      <c r="AC42" s="370"/>
      <c r="AD42" s="47" t="s">
        <v>9</v>
      </c>
      <c r="AE42" s="128"/>
      <c r="AF42" s="102"/>
      <c r="AG42" s="50">
        <f t="shared" si="44"/>
        <v>0</v>
      </c>
      <c r="AH42" s="370"/>
      <c r="AI42" s="47" t="s">
        <v>9</v>
      </c>
      <c r="AJ42" s="128"/>
      <c r="AK42" s="102"/>
      <c r="AL42" s="50">
        <f t="shared" si="45"/>
        <v>0</v>
      </c>
      <c r="AM42" s="370"/>
      <c r="AN42" s="47" t="s">
        <v>9</v>
      </c>
      <c r="AO42" s="128"/>
      <c r="AP42" s="102"/>
      <c r="AQ42" s="50">
        <f t="shared" si="46"/>
        <v>0</v>
      </c>
      <c r="AR42" s="370"/>
      <c r="AS42" s="47" t="s">
        <v>9</v>
      </c>
      <c r="AT42" s="128"/>
      <c r="AU42" s="102"/>
      <c r="AV42" s="50">
        <f t="shared" si="47"/>
        <v>0</v>
      </c>
      <c r="AW42" s="370"/>
      <c r="AX42" s="47" t="s">
        <v>9</v>
      </c>
      <c r="AY42" s="128"/>
      <c r="AZ42" s="102"/>
      <c r="BA42" s="50">
        <f t="shared" si="48"/>
        <v>0</v>
      </c>
      <c r="BB42" s="370"/>
      <c r="BC42" s="47" t="s">
        <v>9</v>
      </c>
      <c r="BD42" s="128"/>
      <c r="BE42" s="102"/>
      <c r="BF42" s="50">
        <f t="shared" si="49"/>
        <v>0</v>
      </c>
      <c r="BG42" s="370"/>
      <c r="BH42" s="47" t="s">
        <v>9</v>
      </c>
      <c r="BI42" s="128"/>
      <c r="BJ42" s="102"/>
      <c r="BK42" s="50">
        <f t="shared" si="50"/>
        <v>0</v>
      </c>
      <c r="BL42" s="370"/>
      <c r="BM42" s="47" t="s">
        <v>9</v>
      </c>
      <c r="BN42" s="128"/>
      <c r="BO42" s="102"/>
      <c r="BP42" s="50">
        <f t="shared" si="51"/>
        <v>0</v>
      </c>
      <c r="BQ42" s="370"/>
    </row>
    <row r="43" spans="1:69" x14ac:dyDescent="0.15">
      <c r="A43" s="42" t="s">
        <v>58</v>
      </c>
      <c r="B43" s="43">
        <f>_xlfn.IFNA(VLOOKUP($A43,批次辅助!$A$4:$DC$41,MATCH($A$5&amp;B$4,批次辅助!$A$1:$DC$1,0),0),0)</f>
        <v>7.3139251398250389E-4</v>
      </c>
      <c r="C43" s="43">
        <f>_xlfn.IFNA(VLOOKUP($A43,批次辅助!$A$4:$DC$41,MATCH($A$5&amp;C$4,批次辅助!$A$1:$DC$1,0),0),0)</f>
        <v>4.5905917031095219E-4</v>
      </c>
      <c r="D43" s="43">
        <f>_xlfn.IFNA(VLOOKUP($A43,批次辅助!$A$4:$DC$41,MATCH($A$5&amp;D$4,批次辅助!$A$1:$DC$1,0),0),0)</f>
        <v>1.7313019390581717E-4</v>
      </c>
      <c r="E43" s="279"/>
      <c r="F43" s="45"/>
      <c r="G43" s="46"/>
      <c r="H43" s="277">
        <f t="shared" si="39"/>
        <v>4.5905917031095219E-4</v>
      </c>
      <c r="I43" s="370"/>
      <c r="J43" s="279"/>
      <c r="K43" s="128"/>
      <c r="L43" s="102"/>
      <c r="M43" s="50">
        <f t="shared" si="40"/>
        <v>4.5905917031095219E-4</v>
      </c>
      <c r="N43" s="370"/>
      <c r="O43" s="279"/>
      <c r="P43" s="128"/>
      <c r="Q43" s="102"/>
      <c r="R43" s="50">
        <f t="shared" si="41"/>
        <v>4.5905917031095219E-4</v>
      </c>
      <c r="S43" s="370"/>
      <c r="T43" s="279"/>
      <c r="U43" s="128"/>
      <c r="V43" s="102"/>
      <c r="W43" s="50">
        <f t="shared" si="42"/>
        <v>4.5905917031095219E-4</v>
      </c>
      <c r="X43" s="370"/>
      <c r="Y43" s="279"/>
      <c r="Z43" s="128"/>
      <c r="AA43" s="102"/>
      <c r="AB43" s="50">
        <f t="shared" si="43"/>
        <v>4.5905917031095219E-4</v>
      </c>
      <c r="AC43" s="370"/>
      <c r="AD43" s="279"/>
      <c r="AE43" s="128"/>
      <c r="AF43" s="102"/>
      <c r="AG43" s="50">
        <f t="shared" si="44"/>
        <v>4.5905917031095219E-4</v>
      </c>
      <c r="AH43" s="370"/>
      <c r="AI43" s="279"/>
      <c r="AJ43" s="128"/>
      <c r="AK43" s="102"/>
      <c r="AL43" s="50">
        <f t="shared" si="45"/>
        <v>4.5905917031095219E-4</v>
      </c>
      <c r="AM43" s="370"/>
      <c r="AN43" s="279"/>
      <c r="AO43" s="128"/>
      <c r="AP43" s="102"/>
      <c r="AQ43" s="50">
        <f t="shared" si="46"/>
        <v>4.5905917031095219E-4</v>
      </c>
      <c r="AR43" s="370"/>
      <c r="AS43" s="279"/>
      <c r="AT43" s="128"/>
      <c r="AU43" s="102"/>
      <c r="AV43" s="50">
        <f t="shared" si="47"/>
        <v>4.5905917031095219E-4</v>
      </c>
      <c r="AW43" s="370"/>
      <c r="AX43" s="279"/>
      <c r="AY43" s="128"/>
      <c r="AZ43" s="102"/>
      <c r="BA43" s="50">
        <f t="shared" si="48"/>
        <v>4.5905917031095219E-4</v>
      </c>
      <c r="BB43" s="370"/>
      <c r="BC43" s="279"/>
      <c r="BD43" s="128"/>
      <c r="BE43" s="102"/>
      <c r="BF43" s="50">
        <f t="shared" si="49"/>
        <v>4.5905917031095219E-4</v>
      </c>
      <c r="BG43" s="370"/>
      <c r="BH43" s="279"/>
      <c r="BI43" s="128"/>
      <c r="BJ43" s="102"/>
      <c r="BK43" s="50">
        <f t="shared" si="50"/>
        <v>4.5905917031095219E-4</v>
      </c>
      <c r="BL43" s="370"/>
      <c r="BM43" s="279"/>
      <c r="BN43" s="128"/>
      <c r="BO43" s="102"/>
      <c r="BP43" s="50">
        <f t="shared" si="51"/>
        <v>4.5905917031095219E-4</v>
      </c>
      <c r="BQ43" s="370"/>
    </row>
    <row r="44" spans="1:69" x14ac:dyDescent="0.15">
      <c r="A44" s="72" t="s">
        <v>39</v>
      </c>
      <c r="B44" s="61">
        <f>_xlfn.IFNA(VLOOKUP($A44,批次辅助!$A$4:$DC$41,MATCH($A$5&amp;B$4,批次辅助!$A$1:$DC$1,0),0),0)</f>
        <v>0</v>
      </c>
      <c r="C44" s="61">
        <f>_xlfn.IFNA(VLOOKUP($A44,批次辅助!$A$4:$DC$41,MATCH($A$5&amp;C$4,批次辅助!$A$1:$DC$1,0),0),0)</f>
        <v>0</v>
      </c>
      <c r="D44" s="61">
        <f>_xlfn.IFNA(VLOOKUP($A44,批次辅助!$A$4:$DC$41,MATCH($A$5&amp;D$4,批次辅助!$A$1:$DC$1,0),0),0)</f>
        <v>0</v>
      </c>
      <c r="E44" s="73"/>
      <c r="F44" s="74"/>
      <c r="G44" s="75"/>
      <c r="H44" s="62">
        <f t="shared" si="39"/>
        <v>0</v>
      </c>
      <c r="I44" s="62"/>
      <c r="J44" s="73"/>
      <c r="K44" s="135"/>
      <c r="L44" s="143"/>
      <c r="M44" s="62">
        <f t="shared" si="40"/>
        <v>0</v>
      </c>
      <c r="N44" s="62"/>
      <c r="O44" s="73"/>
      <c r="P44" s="135"/>
      <c r="Q44" s="143"/>
      <c r="R44" s="62">
        <f t="shared" si="41"/>
        <v>0</v>
      </c>
      <c r="S44" s="62"/>
      <c r="T44" s="73"/>
      <c r="U44" s="135"/>
      <c r="V44" s="143"/>
      <c r="W44" s="62">
        <f t="shared" si="42"/>
        <v>0</v>
      </c>
      <c r="X44" s="62"/>
      <c r="Y44" s="73"/>
      <c r="Z44" s="135"/>
      <c r="AA44" s="143"/>
      <c r="AB44" s="62">
        <f t="shared" si="43"/>
        <v>0</v>
      </c>
      <c r="AC44" s="62"/>
      <c r="AD44" s="73"/>
      <c r="AE44" s="135"/>
      <c r="AF44" s="143"/>
      <c r="AG44" s="62">
        <f t="shared" si="44"/>
        <v>0</v>
      </c>
      <c r="AH44" s="62"/>
      <c r="AI44" s="73"/>
      <c r="AJ44" s="135"/>
      <c r="AK44" s="143"/>
      <c r="AL44" s="62">
        <f t="shared" si="45"/>
        <v>0</v>
      </c>
      <c r="AM44" s="62"/>
      <c r="AN44" s="73"/>
      <c r="AO44" s="135"/>
      <c r="AP44" s="143"/>
      <c r="AQ44" s="62">
        <f t="shared" si="46"/>
        <v>0</v>
      </c>
      <c r="AR44" s="62"/>
      <c r="AS44" s="73"/>
      <c r="AT44" s="135"/>
      <c r="AU44" s="143"/>
      <c r="AV44" s="62">
        <f t="shared" si="47"/>
        <v>0</v>
      </c>
      <c r="AW44" s="62"/>
      <c r="AX44" s="73"/>
      <c r="AY44" s="135"/>
      <c r="AZ44" s="143"/>
      <c r="BA44" s="62">
        <f t="shared" si="48"/>
        <v>0</v>
      </c>
      <c r="BB44" s="62"/>
      <c r="BC44" s="73"/>
      <c r="BD44" s="135"/>
      <c r="BE44" s="143"/>
      <c r="BF44" s="62">
        <f t="shared" si="49"/>
        <v>0</v>
      </c>
      <c r="BG44" s="62"/>
      <c r="BH44" s="73"/>
      <c r="BI44" s="135"/>
      <c r="BJ44" s="143"/>
      <c r="BK44" s="62">
        <f t="shared" si="50"/>
        <v>0</v>
      </c>
      <c r="BL44" s="62"/>
      <c r="BM44" s="73"/>
      <c r="BN44" s="135"/>
      <c r="BO44" s="143"/>
      <c r="BP44" s="62">
        <f t="shared" si="51"/>
        <v>0</v>
      </c>
      <c r="BQ44" s="62"/>
    </row>
    <row r="45" spans="1:69" x14ac:dyDescent="0.15">
      <c r="A45" s="76" t="s">
        <v>28</v>
      </c>
      <c r="B45" s="76"/>
      <c r="C45" s="76"/>
      <c r="D45" s="76"/>
      <c r="E45" s="77"/>
      <c r="F45" s="78"/>
      <c r="G45" s="79"/>
      <c r="H45" s="62"/>
      <c r="I45" s="62"/>
      <c r="J45" s="77"/>
      <c r="K45" s="80"/>
      <c r="L45" s="144"/>
      <c r="M45" s="62"/>
      <c r="N45" s="62"/>
      <c r="O45" s="77"/>
      <c r="P45" s="80"/>
      <c r="Q45" s="144"/>
      <c r="R45" s="62"/>
      <c r="S45" s="62"/>
      <c r="T45" s="77"/>
      <c r="U45" s="80"/>
      <c r="V45" s="144"/>
      <c r="W45" s="62"/>
      <c r="X45" s="62"/>
      <c r="Y45" s="77"/>
      <c r="Z45" s="80"/>
      <c r="AA45" s="144"/>
      <c r="AB45" s="62"/>
      <c r="AC45" s="62"/>
      <c r="AD45" s="77"/>
      <c r="AE45" s="80"/>
      <c r="AF45" s="144"/>
      <c r="AG45" s="62"/>
      <c r="AH45" s="62"/>
      <c r="AI45" s="77"/>
      <c r="AJ45" s="80"/>
      <c r="AK45" s="144"/>
      <c r="AL45" s="62"/>
      <c r="AM45" s="62"/>
      <c r="AN45" s="77"/>
      <c r="AO45" s="80"/>
      <c r="AP45" s="144"/>
      <c r="AQ45" s="62"/>
      <c r="AR45" s="62"/>
      <c r="AS45" s="77"/>
      <c r="AT45" s="80"/>
      <c r="AU45" s="144"/>
      <c r="AV45" s="62"/>
      <c r="AW45" s="62"/>
      <c r="AX45" s="77"/>
      <c r="AY45" s="80"/>
      <c r="AZ45" s="144"/>
      <c r="BA45" s="62"/>
      <c r="BB45" s="62"/>
      <c r="BC45" s="77"/>
      <c r="BD45" s="80"/>
      <c r="BE45" s="144"/>
      <c r="BF45" s="62"/>
      <c r="BG45" s="62"/>
      <c r="BH45" s="77"/>
      <c r="BI45" s="80"/>
      <c r="BJ45" s="144"/>
      <c r="BK45" s="62"/>
      <c r="BL45" s="62"/>
      <c r="BM45" s="77"/>
      <c r="BN45" s="80"/>
      <c r="BO45" s="144"/>
      <c r="BP45" s="62"/>
      <c r="BQ45" s="62"/>
    </row>
    <row r="46" spans="1:69" x14ac:dyDescent="0.15">
      <c r="A46" s="81" t="s">
        <v>476</v>
      </c>
      <c r="B46" s="81"/>
      <c r="C46" s="81"/>
      <c r="D46" s="81"/>
      <c r="E46" s="81"/>
      <c r="F46" s="82">
        <f>SUM(F13:F45)</f>
        <v>6.0000000000000001E-3</v>
      </c>
      <c r="G46" s="83">
        <f>SUM(G13:G45)</f>
        <v>0</v>
      </c>
      <c r="H46" s="81"/>
      <c r="I46" s="81"/>
      <c r="J46" s="81"/>
      <c r="K46" s="84">
        <f>SUM(K13:K45)</f>
        <v>1.5E-3</v>
      </c>
      <c r="L46" s="145">
        <f>SUM(L13:L45)</f>
        <v>2.5000000000000001E-3</v>
      </c>
      <c r="M46" s="81"/>
      <c r="N46" s="81"/>
      <c r="O46" s="81"/>
      <c r="P46" s="84">
        <f>SUM(P13:P45)</f>
        <v>1E-3</v>
      </c>
      <c r="Q46" s="145">
        <f>SUM(Q13:Q45)</f>
        <v>0</v>
      </c>
      <c r="R46" s="81"/>
      <c r="S46" s="81"/>
      <c r="T46" s="81"/>
      <c r="U46" s="84">
        <f>SUM(U13:U45)</f>
        <v>0</v>
      </c>
      <c r="V46" s="145">
        <f>SUM(V13:V45)</f>
        <v>0</v>
      </c>
      <c r="W46" s="81"/>
      <c r="X46" s="81"/>
      <c r="Y46" s="81"/>
      <c r="Z46" s="84">
        <f>SUM(Z13:Z45)</f>
        <v>0</v>
      </c>
      <c r="AA46" s="145">
        <f>SUM(AA13:AA45)</f>
        <v>0</v>
      </c>
      <c r="AB46" s="81"/>
      <c r="AC46" s="81"/>
      <c r="AD46" s="81"/>
      <c r="AE46" s="84">
        <f>SUM(AE13:AE45)</f>
        <v>0</v>
      </c>
      <c r="AF46" s="145">
        <f>SUM(AF13:AF45)</f>
        <v>0</v>
      </c>
      <c r="AG46" s="81"/>
      <c r="AH46" s="81"/>
      <c r="AI46" s="81"/>
      <c r="AJ46" s="84">
        <f>SUM(AJ13:AJ45)</f>
        <v>0</v>
      </c>
      <c r="AK46" s="145">
        <f>SUM(AK13:AK45)</f>
        <v>0</v>
      </c>
      <c r="AL46" s="81"/>
      <c r="AM46" s="81"/>
      <c r="AN46" s="81"/>
      <c r="AO46" s="84">
        <f>SUM(AO13:AO45)</f>
        <v>0</v>
      </c>
      <c r="AP46" s="145">
        <f>SUM(AP13:AP45)</f>
        <v>0</v>
      </c>
      <c r="AQ46" s="81"/>
      <c r="AR46" s="81"/>
      <c r="AS46" s="81"/>
      <c r="AT46" s="84">
        <f>SUM(AT13:AT45)</f>
        <v>0</v>
      </c>
      <c r="AU46" s="145">
        <f>SUM(AU13:AU45)</f>
        <v>0</v>
      </c>
      <c r="AV46" s="81"/>
      <c r="AW46" s="81"/>
      <c r="AX46" s="81"/>
      <c r="AY46" s="84">
        <f>SUM(AY13:AY45)</f>
        <v>0</v>
      </c>
      <c r="AZ46" s="145">
        <f>SUM(AZ13:AZ45)</f>
        <v>0</v>
      </c>
      <c r="BA46" s="81"/>
      <c r="BB46" s="81"/>
      <c r="BC46" s="81"/>
      <c r="BD46" s="84">
        <f>SUM(BD13:BD45)</f>
        <v>0</v>
      </c>
      <c r="BE46" s="145">
        <f>SUM(BE13:BE45)</f>
        <v>0</v>
      </c>
      <c r="BF46" s="81"/>
      <c r="BG46" s="81"/>
      <c r="BH46" s="81"/>
      <c r="BI46" s="84">
        <f>SUM(BI13:BI45)</f>
        <v>0</v>
      </c>
      <c r="BJ46" s="145">
        <f>SUM(BJ13:BJ45)</f>
        <v>0</v>
      </c>
      <c r="BK46" s="81"/>
      <c r="BL46" s="81"/>
      <c r="BM46" s="81"/>
      <c r="BN46" s="84">
        <f>SUM(BN13:BN45)</f>
        <v>0</v>
      </c>
      <c r="BO46" s="145">
        <f>SUM(BO13:BO45)</f>
        <v>0</v>
      </c>
      <c r="BP46" s="81"/>
      <c r="BQ46" s="81"/>
    </row>
    <row r="48" spans="1:69" x14ac:dyDescent="0.15">
      <c r="A48" s="572" t="s">
        <v>481</v>
      </c>
      <c r="B48" s="572"/>
      <c r="C48" s="572"/>
      <c r="D48" s="572"/>
      <c r="E48" s="572"/>
      <c r="F48" s="572"/>
      <c r="G48" s="572"/>
      <c r="H48" s="572"/>
      <c r="I48" s="572"/>
      <c r="J48" s="572"/>
      <c r="K48" s="572"/>
    </row>
    <row r="49" spans="1:30" ht="33" x14ac:dyDescent="0.15">
      <c r="A49" s="573" t="s">
        <v>591</v>
      </c>
      <c r="B49" s="574"/>
      <c r="C49" s="574"/>
      <c r="D49" s="574"/>
      <c r="E49" s="574"/>
      <c r="F49" s="574"/>
      <c r="G49" s="574"/>
      <c r="H49" s="574"/>
      <c r="I49" s="574"/>
      <c r="J49" s="574"/>
      <c r="K49" s="574"/>
      <c r="L49" s="574"/>
      <c r="M49" s="574"/>
      <c r="N49" s="574"/>
      <c r="O49" s="575"/>
      <c r="P49" s="576" t="s">
        <v>589</v>
      </c>
      <c r="Q49" s="577"/>
      <c r="R49" s="577"/>
      <c r="S49" s="577"/>
      <c r="T49" s="577"/>
      <c r="U49" s="577"/>
      <c r="W49" s="578" t="s">
        <v>594</v>
      </c>
      <c r="X49" s="579"/>
      <c r="Y49" s="369" t="s">
        <v>596</v>
      </c>
      <c r="Z49" s="192" t="s">
        <v>596</v>
      </c>
      <c r="AC49" s="193"/>
      <c r="AD49" s="193"/>
    </row>
    <row r="50" spans="1:30" x14ac:dyDescent="0.15">
      <c r="A50" s="189" t="s">
        <v>469</v>
      </c>
      <c r="B50" s="190" t="str">
        <f>E3</f>
        <v>M03</v>
      </c>
      <c r="C50" s="190" t="str">
        <f>J3</f>
        <v>M03</v>
      </c>
      <c r="D50" s="189" t="str">
        <f>O3</f>
        <v/>
      </c>
      <c r="E50" s="189" t="str">
        <f>T3</f>
        <v/>
      </c>
      <c r="F50" s="189" t="str">
        <f>Y3</f>
        <v/>
      </c>
      <c r="G50" s="198" t="str">
        <f>AD3</f>
        <v/>
      </c>
      <c r="H50" s="198" t="str">
        <f>AI3</f>
        <v/>
      </c>
      <c r="I50" s="198" t="str">
        <f>AN3</f>
        <v/>
      </c>
      <c r="J50" s="198" t="str">
        <f>AS3</f>
        <v/>
      </c>
      <c r="K50" s="198" t="str">
        <f>AX3</f>
        <v/>
      </c>
      <c r="L50" s="198" t="str">
        <f>BC3</f>
        <v/>
      </c>
      <c r="M50" s="198" t="str">
        <f>BH3</f>
        <v/>
      </c>
      <c r="N50" s="198" t="str">
        <f>BM3</f>
        <v/>
      </c>
      <c r="O50" s="363" t="str">
        <f>P50</f>
        <v>M03</v>
      </c>
      <c r="P50" s="209" t="s">
        <v>1411</v>
      </c>
      <c r="Q50" s="209" t="s">
        <v>880</v>
      </c>
      <c r="R50" s="209" t="s">
        <v>910</v>
      </c>
      <c r="S50" s="209" t="s">
        <v>912</v>
      </c>
      <c r="T50" s="209" t="s">
        <v>1414</v>
      </c>
      <c r="U50" s="209"/>
      <c r="V50" s="87"/>
      <c r="W50" s="191" t="s">
        <v>450</v>
      </c>
      <c r="X50" s="355"/>
      <c r="Y50" s="355"/>
      <c r="Z50" s="355"/>
      <c r="AC50" s="194"/>
      <c r="AD50" s="194"/>
    </row>
    <row r="51" spans="1:30" x14ac:dyDescent="0.15">
      <c r="A51" s="31" t="s">
        <v>40</v>
      </c>
      <c r="B51" s="85" t="str">
        <f>E4</f>
        <v>02/10蒸镀批次</v>
      </c>
      <c r="C51" s="85" t="str">
        <f>J4</f>
        <v>02/20蒸镀批次</v>
      </c>
      <c r="D51" s="355" t="str">
        <f>O4</f>
        <v/>
      </c>
      <c r="E51" s="355" t="str">
        <f>T4</f>
        <v/>
      </c>
      <c r="F51" s="355" t="str">
        <f>Y4</f>
        <v/>
      </c>
      <c r="G51" s="199" t="str">
        <f>AD4</f>
        <v/>
      </c>
      <c r="H51" s="198" t="str">
        <f t="shared" ref="H51" si="52">AI4</f>
        <v/>
      </c>
      <c r="I51" s="198" t="str">
        <f>AN4</f>
        <v/>
      </c>
      <c r="J51" s="198" t="str">
        <f>AS4</f>
        <v/>
      </c>
      <c r="K51" s="198" t="str">
        <f>AX4</f>
        <v/>
      </c>
      <c r="L51" s="235" t="str">
        <f>BC4</f>
        <v/>
      </c>
      <c r="M51" s="235" t="str">
        <f t="shared" ref="M51" si="53">BH4</f>
        <v/>
      </c>
      <c r="N51" s="235" t="str">
        <f t="shared" ref="N51" si="54">BM4</f>
        <v/>
      </c>
      <c r="O51" s="364" t="str">
        <f>X51</f>
        <v>1/18批</v>
      </c>
      <c r="P51" s="210"/>
      <c r="Q51" s="85"/>
      <c r="R51" s="85"/>
      <c r="S51" s="85"/>
      <c r="T51" s="85"/>
      <c r="U51" s="85"/>
      <c r="W51" s="355" t="s">
        <v>451</v>
      </c>
      <c r="X51" s="355" t="s">
        <v>1282</v>
      </c>
      <c r="Y51" s="355" t="str">
        <f>X51</f>
        <v>1/18批</v>
      </c>
      <c r="Z51" s="355" t="str">
        <f>X51</f>
        <v>1/18批</v>
      </c>
      <c r="AC51" s="194"/>
      <c r="AD51" s="194"/>
    </row>
    <row r="52" spans="1:30" x14ac:dyDescent="0.15">
      <c r="A52" s="355" t="s">
        <v>470</v>
      </c>
      <c r="B52" s="355">
        <f>E6</f>
        <v>240</v>
      </c>
      <c r="C52" s="355">
        <f>J6</f>
        <v>984</v>
      </c>
      <c r="D52" s="355">
        <f>O6</f>
        <v>0</v>
      </c>
      <c r="E52" s="355">
        <f>T6</f>
        <v>0</v>
      </c>
      <c r="F52" s="355">
        <f>Y6</f>
        <v>0</v>
      </c>
      <c r="G52" s="199">
        <f>AD6</f>
        <v>0</v>
      </c>
      <c r="H52" s="198">
        <f>AI6</f>
        <v>0</v>
      </c>
      <c r="I52" s="199">
        <f>AN6</f>
        <v>0</v>
      </c>
      <c r="J52" s="199">
        <f>AS6</f>
        <v>0</v>
      </c>
      <c r="K52" s="199">
        <f t="shared" ref="K52:L54" si="55">AX6</f>
        <v>0</v>
      </c>
      <c r="L52" s="199">
        <f t="shared" si="55"/>
        <v>0</v>
      </c>
      <c r="M52" s="451">
        <f>BH6</f>
        <v>0</v>
      </c>
      <c r="N52" s="451">
        <f>BM6</f>
        <v>0</v>
      </c>
      <c r="O52" s="364">
        <f>_xlfn.IFNA(VLOOKUP(A52,$W$52:$Y$86,2,0),"0%")/A2</f>
        <v>0</v>
      </c>
      <c r="P52" s="209">
        <f t="shared" ref="P52:R53" si="56">SUMIF($B$50:$O$50,P$50,$B52:$O52)</f>
        <v>1224</v>
      </c>
      <c r="Q52" s="86">
        <f t="shared" si="56"/>
        <v>0</v>
      </c>
      <c r="R52" s="86">
        <f t="shared" si="56"/>
        <v>0</v>
      </c>
      <c r="S52" s="86">
        <f t="shared" ref="S52:T53" si="57">SUMIF($B$50:$O$50,S$50,$B52:$O52)</f>
        <v>0</v>
      </c>
      <c r="T52" s="86">
        <f t="shared" si="57"/>
        <v>0</v>
      </c>
      <c r="U52" s="86"/>
      <c r="W52" s="355" t="s">
        <v>470</v>
      </c>
      <c r="X52" s="355">
        <f>Z52-Y52</f>
        <v>0</v>
      </c>
      <c r="Y52" s="355"/>
      <c r="Z52" s="355"/>
      <c r="AC52" s="194"/>
      <c r="AD52" s="194"/>
    </row>
    <row r="53" spans="1:30" x14ac:dyDescent="0.15">
      <c r="A53" s="355" t="s">
        <v>472</v>
      </c>
      <c r="B53" s="355">
        <f>E7</f>
        <v>240</v>
      </c>
      <c r="C53" s="355">
        <f>J7</f>
        <v>984</v>
      </c>
      <c r="D53" s="355">
        <f>O7</f>
        <v>0</v>
      </c>
      <c r="E53" s="355">
        <f>T7</f>
        <v>0</v>
      </c>
      <c r="F53" s="355">
        <f>Y7</f>
        <v>0</v>
      </c>
      <c r="G53" s="199">
        <f>AD7</f>
        <v>0</v>
      </c>
      <c r="H53" s="198">
        <f t="shared" ref="H53:H54" si="58">AI7</f>
        <v>0</v>
      </c>
      <c r="I53" s="199">
        <f>AN7</f>
        <v>0</v>
      </c>
      <c r="J53" s="199">
        <f>AS7</f>
        <v>0</v>
      </c>
      <c r="K53" s="199">
        <f t="shared" si="55"/>
        <v>0</v>
      </c>
      <c r="L53" s="199">
        <f t="shared" si="55"/>
        <v>0</v>
      </c>
      <c r="M53" s="451">
        <f t="shared" ref="M53:M54" si="59">BH7</f>
        <v>0</v>
      </c>
      <c r="N53" s="451">
        <f t="shared" ref="N53:N54" si="60">BM7</f>
        <v>0</v>
      </c>
      <c r="O53" s="364">
        <f>O52</f>
        <v>0</v>
      </c>
      <c r="P53" s="209">
        <f t="shared" si="56"/>
        <v>1224</v>
      </c>
      <c r="Q53" s="86">
        <f t="shared" si="56"/>
        <v>0</v>
      </c>
      <c r="R53" s="86">
        <f t="shared" si="56"/>
        <v>0</v>
      </c>
      <c r="S53" s="86">
        <f t="shared" si="57"/>
        <v>0</v>
      </c>
      <c r="T53" s="86">
        <f t="shared" si="57"/>
        <v>0</v>
      </c>
      <c r="U53" s="86"/>
      <c r="W53" s="355" t="s">
        <v>472</v>
      </c>
      <c r="X53" s="355">
        <f>X52</f>
        <v>0</v>
      </c>
      <c r="Y53" s="355"/>
      <c r="Z53" s="355"/>
      <c r="AC53" s="194"/>
    </row>
    <row r="54" spans="1:30" x14ac:dyDescent="0.15">
      <c r="A54" s="355" t="s">
        <v>454</v>
      </c>
      <c r="B54" s="9">
        <f>E8</f>
        <v>1</v>
      </c>
      <c r="C54" s="9">
        <f>J8</f>
        <v>1</v>
      </c>
      <c r="D54" s="9">
        <f>O8</f>
        <v>0</v>
      </c>
      <c r="E54" s="9">
        <f>T8</f>
        <v>0</v>
      </c>
      <c r="F54" s="9">
        <f>Y8</f>
        <v>0</v>
      </c>
      <c r="G54" s="200">
        <f>AD8</f>
        <v>0</v>
      </c>
      <c r="H54" s="234">
        <f t="shared" si="58"/>
        <v>0</v>
      </c>
      <c r="I54" s="200">
        <f>AN8</f>
        <v>0</v>
      </c>
      <c r="J54" s="200">
        <f>AS8</f>
        <v>0</v>
      </c>
      <c r="K54" s="200">
        <f t="shared" si="55"/>
        <v>0</v>
      </c>
      <c r="L54" s="200">
        <f t="shared" si="55"/>
        <v>0</v>
      </c>
      <c r="M54" s="200">
        <f t="shared" si="59"/>
        <v>0</v>
      </c>
      <c r="N54" s="200">
        <f t="shared" si="60"/>
        <v>0</v>
      </c>
      <c r="O54" s="364" t="str">
        <f>_xlfn.IFNA(VLOOKUP(A54,$W$52:$Y$86,2,0),"0%")</f>
        <v>0%</v>
      </c>
      <c r="P54" s="211">
        <f>IFERROR(P53/P52,0)</f>
        <v>1</v>
      </c>
      <c r="Q54" s="88">
        <f>IFERROR(Q53/Q52,0)</f>
        <v>0</v>
      </c>
      <c r="R54" s="88">
        <f t="shared" ref="R54" si="61">IFERROR(R53/R52,0)</f>
        <v>0</v>
      </c>
      <c r="S54" s="88">
        <f t="shared" ref="S54:T54" si="62">IFERROR(S53/S52,0)</f>
        <v>0</v>
      </c>
      <c r="T54" s="88">
        <f t="shared" si="62"/>
        <v>0</v>
      </c>
      <c r="U54" s="88"/>
      <c r="W54" s="355" t="s">
        <v>59</v>
      </c>
      <c r="X54" s="9">
        <f>IF(Y54=0%,0%,(Z54*Z52-Y52*Y54)/X52)</f>
        <v>0</v>
      </c>
      <c r="Y54" s="9"/>
      <c r="Z54" s="9"/>
      <c r="AC54" s="359"/>
    </row>
    <row r="55" spans="1:30" ht="21" x14ac:dyDescent="0.15">
      <c r="A55" s="354" t="s">
        <v>59</v>
      </c>
      <c r="B55" s="215">
        <f t="shared" ref="B55:B91" si="63">H9</f>
        <v>0.94791454250163065</v>
      </c>
      <c r="C55" s="215">
        <f t="shared" ref="C55:C91" si="64">M9</f>
        <v>0.94691514250163067</v>
      </c>
      <c r="D55" s="215">
        <f t="shared" ref="D55:D91" si="65">R9</f>
        <v>0.94791454250163065</v>
      </c>
      <c r="E55" s="215">
        <f t="shared" ref="E55:E91" si="66">W9</f>
        <v>0.94791454250163065</v>
      </c>
      <c r="F55" s="215">
        <f t="shared" ref="F55:F91" si="67">AB9</f>
        <v>0.94791454250163065</v>
      </c>
      <c r="G55" s="216">
        <f t="shared" ref="G55:G91" si="68">AG9</f>
        <v>0.94791454250163065</v>
      </c>
      <c r="H55" s="216">
        <f>AL9</f>
        <v>0.94791454250163065</v>
      </c>
      <c r="I55" s="216">
        <f t="shared" ref="I55:I93" si="69">AQ9</f>
        <v>0.94791454250163065</v>
      </c>
      <c r="J55" s="216">
        <f t="shared" ref="J55:J93" si="70">AV9</f>
        <v>0.94791454250163065</v>
      </c>
      <c r="K55" s="216">
        <f t="shared" ref="K55:K93" si="71">BA9</f>
        <v>0.94791454250163065</v>
      </c>
      <c r="L55" s="216">
        <f t="shared" ref="L55:L93" si="72">BF9</f>
        <v>0.94791454250163065</v>
      </c>
      <c r="M55" s="216">
        <f>BK9</f>
        <v>0.94791454250163065</v>
      </c>
      <c r="N55" s="216">
        <f>BP9</f>
        <v>0.94791454250163065</v>
      </c>
      <c r="O55" s="364">
        <f>_xlfn.IFNA(VLOOKUP(A55,$W$52:$Y$86,2,0),"0%")</f>
        <v>0</v>
      </c>
      <c r="P55" s="212">
        <f t="shared" ref="P55:R74" si="73">IF(P$53=0,0%,SUMPRODUCT(($B$50:$O$50=P$50)*$B$53:$O$53*$B55:$O55)/P$53)</f>
        <v>0.94711110328594439</v>
      </c>
      <c r="Q55" s="96">
        <f t="shared" si="73"/>
        <v>0</v>
      </c>
      <c r="R55" s="96">
        <f t="shared" si="73"/>
        <v>0</v>
      </c>
      <c r="S55" s="96">
        <f t="shared" ref="S55:T70" si="74">IF(S$53=0,0%,SUMPRODUCT(($B$50:$O$50=S$50)*$B$53:$O$53*$B55:$O55)/S$53)</f>
        <v>0</v>
      </c>
      <c r="T55" s="96">
        <f>IF(T$53=0,0%,SUMPRODUCT(($B$50:$O$50=T$50)*$B$53:$O$53*$B55:$O55)/T$53)</f>
        <v>0</v>
      </c>
      <c r="U55" s="96"/>
      <c r="W55" s="89"/>
      <c r="X55" s="89"/>
      <c r="AA55" s="154"/>
    </row>
    <row r="56" spans="1:30" ht="21" x14ac:dyDescent="0.15">
      <c r="A56" s="355" t="s">
        <v>33</v>
      </c>
      <c r="B56" s="8">
        <f t="shared" si="63"/>
        <v>0.94791454250163065</v>
      </c>
      <c r="C56" s="8">
        <f t="shared" si="64"/>
        <v>0.94691514250163067</v>
      </c>
      <c r="D56" s="8">
        <f t="shared" si="65"/>
        <v>0.94791454250163065</v>
      </c>
      <c r="E56" s="8">
        <f t="shared" si="66"/>
        <v>0.94791454250163065</v>
      </c>
      <c r="F56" s="8">
        <f t="shared" si="67"/>
        <v>0.94791454250163065</v>
      </c>
      <c r="G56" s="201">
        <f t="shared" si="68"/>
        <v>0.94791454250163065</v>
      </c>
      <c r="H56" s="201">
        <f t="shared" ref="H56:H93" si="75">AL10</f>
        <v>0.94791454250163065</v>
      </c>
      <c r="I56" s="201">
        <f t="shared" si="69"/>
        <v>0.94791454250163065</v>
      </c>
      <c r="J56" s="201">
        <f t="shared" si="70"/>
        <v>0.94791454250163065</v>
      </c>
      <c r="K56" s="201">
        <f t="shared" si="71"/>
        <v>0.94791454250163065</v>
      </c>
      <c r="L56" s="201">
        <f t="shared" si="72"/>
        <v>0.94791454250163065</v>
      </c>
      <c r="M56" s="201">
        <f>BK10</f>
        <v>0.94791454250163065</v>
      </c>
      <c r="N56" s="201">
        <f>BP10</f>
        <v>0.94791454250163065</v>
      </c>
      <c r="O56" s="364">
        <f>O55</f>
        <v>0</v>
      </c>
      <c r="P56" s="212">
        <f>IF(P$53=0,0%,SUMPRODUCT(($B$50:$O$50=P$50)*$B$53:$O$53*$B56:$O56)/P$53)</f>
        <v>0.94711110328594439</v>
      </c>
      <c r="Q56" s="96">
        <f t="shared" si="73"/>
        <v>0</v>
      </c>
      <c r="R56" s="96">
        <f t="shared" si="73"/>
        <v>0</v>
      </c>
      <c r="S56" s="96">
        <f t="shared" si="74"/>
        <v>0</v>
      </c>
      <c r="T56" s="96">
        <f t="shared" si="74"/>
        <v>0</v>
      </c>
      <c r="U56" s="96"/>
      <c r="AA56" s="154"/>
    </row>
    <row r="57" spans="1:30" x14ac:dyDescent="0.15">
      <c r="A57" s="39" t="s">
        <v>32</v>
      </c>
      <c r="B57" s="90">
        <f t="shared" si="63"/>
        <v>0.95591305525622761</v>
      </c>
      <c r="C57" s="90">
        <f t="shared" si="64"/>
        <v>0.95491405525622763</v>
      </c>
      <c r="D57" s="90">
        <f t="shared" si="65"/>
        <v>0.95591305525622761</v>
      </c>
      <c r="E57" s="90">
        <f t="shared" si="66"/>
        <v>0.95591305525622761</v>
      </c>
      <c r="F57" s="90">
        <f t="shared" si="67"/>
        <v>0.95591305525622761</v>
      </c>
      <c r="G57" s="202">
        <f t="shared" si="68"/>
        <v>0.95591305525622761</v>
      </c>
      <c r="H57" s="202">
        <f t="shared" si="75"/>
        <v>0.95591305525622761</v>
      </c>
      <c r="I57" s="202">
        <f t="shared" si="69"/>
        <v>0.95591305525622761</v>
      </c>
      <c r="J57" s="202">
        <f t="shared" si="70"/>
        <v>0.95591305525622761</v>
      </c>
      <c r="K57" s="202">
        <f t="shared" si="71"/>
        <v>0.95591305525622761</v>
      </c>
      <c r="L57" s="202">
        <f t="shared" si="72"/>
        <v>0.95591305525622761</v>
      </c>
      <c r="M57" s="202">
        <f t="shared" ref="M57:M93" si="76">BK11</f>
        <v>0.95591305525622761</v>
      </c>
      <c r="N57" s="202">
        <f t="shared" ref="N57:N93" si="77">BP11</f>
        <v>0.95591305525622761</v>
      </c>
      <c r="O57" s="366">
        <f>O58*99.9%</f>
        <v>0</v>
      </c>
      <c r="P57" s="223">
        <f t="shared" si="73"/>
        <v>0.95510993760916874</v>
      </c>
      <c r="Q57" s="224">
        <f t="shared" si="73"/>
        <v>0</v>
      </c>
      <c r="R57" s="224">
        <f t="shared" si="73"/>
        <v>0</v>
      </c>
      <c r="S57" s="224">
        <f t="shared" si="74"/>
        <v>0</v>
      </c>
      <c r="T57" s="224">
        <f t="shared" si="74"/>
        <v>0</v>
      </c>
      <c r="U57" s="224"/>
      <c r="W57" s="97" t="s">
        <v>60</v>
      </c>
      <c r="X57" s="9">
        <f>IF(IF(Y57=0%,0%,(Z57*$Z$52-$Y$52*Y57)/$X$52)&gt;100%,"100%",IF(Y57=0%,0%,(Z57*$Z$52-$Y$52*Y57)/$X$52))</f>
        <v>0</v>
      </c>
      <c r="Y57" s="484"/>
      <c r="Z57" s="154"/>
      <c r="AA57" s="154"/>
    </row>
    <row r="58" spans="1:30" x14ac:dyDescent="0.35">
      <c r="A58" s="40" t="s">
        <v>60</v>
      </c>
      <c r="B58" s="91">
        <f t="shared" si="63"/>
        <v>0.9568699251814089</v>
      </c>
      <c r="C58" s="91">
        <f t="shared" si="64"/>
        <v>0.9558699251814089</v>
      </c>
      <c r="D58" s="91">
        <f t="shared" si="65"/>
        <v>0.9568699251814089</v>
      </c>
      <c r="E58" s="91">
        <f t="shared" si="66"/>
        <v>0.9568699251814089</v>
      </c>
      <c r="F58" s="91">
        <f t="shared" si="67"/>
        <v>0.9568699251814089</v>
      </c>
      <c r="G58" s="203">
        <f t="shared" si="68"/>
        <v>0.9568699251814089</v>
      </c>
      <c r="H58" s="203">
        <f t="shared" si="75"/>
        <v>0.9568699251814089</v>
      </c>
      <c r="I58" s="203">
        <f t="shared" si="69"/>
        <v>0.9568699251814089</v>
      </c>
      <c r="J58" s="203">
        <f t="shared" si="70"/>
        <v>0.9568699251814089</v>
      </c>
      <c r="K58" s="203">
        <f t="shared" si="71"/>
        <v>0.9568699251814089</v>
      </c>
      <c r="L58" s="203">
        <f t="shared" si="72"/>
        <v>0.9568699251814089</v>
      </c>
      <c r="M58" s="203">
        <f t="shared" si="76"/>
        <v>0.9568699251814089</v>
      </c>
      <c r="N58" s="203">
        <f t="shared" si="77"/>
        <v>0.9568699251814089</v>
      </c>
      <c r="O58" s="364"/>
      <c r="P58" s="223">
        <f t="shared" si="73"/>
        <v>0.95606600361278138</v>
      </c>
      <c r="Q58" s="224">
        <f t="shared" si="73"/>
        <v>0</v>
      </c>
      <c r="R58" s="224">
        <f t="shared" si="73"/>
        <v>0</v>
      </c>
      <c r="S58" s="224">
        <f t="shared" si="74"/>
        <v>0</v>
      </c>
      <c r="T58" s="224">
        <f t="shared" si="74"/>
        <v>0</v>
      </c>
      <c r="U58" s="224"/>
      <c r="W58" s="97" t="s">
        <v>61</v>
      </c>
      <c r="X58" s="9">
        <f t="shared" ref="X58:X60" si="78">IF(IF(Y58=0%,0%,(Z58*$Z$52-$Y$52*Y58)/$X$52)&gt;100%,"100%",IF(Y58=0%,0%,(Z58*$Z$52-$Y$52*Y58)/$X$52))</f>
        <v>0</v>
      </c>
      <c r="Y58" s="483"/>
      <c r="Z58" s="178"/>
      <c r="AA58" s="154"/>
    </row>
    <row r="59" spans="1:30" x14ac:dyDescent="0.15">
      <c r="A59" s="42" t="s">
        <v>42</v>
      </c>
      <c r="B59" s="53">
        <f t="shared" si="63"/>
        <v>5.8228031602599725E-3</v>
      </c>
      <c r="C59" s="53">
        <f t="shared" si="64"/>
        <v>5.8228031602599725E-3</v>
      </c>
      <c r="D59" s="53">
        <f t="shared" si="65"/>
        <v>5.8228031602599725E-3</v>
      </c>
      <c r="E59" s="53">
        <f t="shared" si="66"/>
        <v>5.8228031602599725E-3</v>
      </c>
      <c r="F59" s="53">
        <f t="shared" si="67"/>
        <v>5.8228031602599725E-3</v>
      </c>
      <c r="G59" s="204">
        <f t="shared" si="68"/>
        <v>5.8228031602599725E-3</v>
      </c>
      <c r="H59" s="204">
        <f t="shared" si="75"/>
        <v>5.8228031602599725E-3</v>
      </c>
      <c r="I59" s="204">
        <f t="shared" si="69"/>
        <v>5.8228031602599725E-3</v>
      </c>
      <c r="J59" s="204">
        <f t="shared" si="70"/>
        <v>5.8228031602599725E-3</v>
      </c>
      <c r="K59" s="204">
        <f t="shared" si="71"/>
        <v>5.8228031602599725E-3</v>
      </c>
      <c r="L59" s="204">
        <f t="shared" si="72"/>
        <v>5.8228031602599725E-3</v>
      </c>
      <c r="M59" s="204">
        <f t="shared" si="76"/>
        <v>5.8228031602599725E-3</v>
      </c>
      <c r="N59" s="204">
        <f t="shared" si="77"/>
        <v>5.8228031602599725E-3</v>
      </c>
      <c r="O59" s="364"/>
      <c r="P59" s="213">
        <f t="shared" si="73"/>
        <v>5.8228031602599716E-3</v>
      </c>
      <c r="Q59" s="92">
        <f t="shared" si="73"/>
        <v>0</v>
      </c>
      <c r="R59" s="92">
        <f t="shared" si="73"/>
        <v>0</v>
      </c>
      <c r="S59" s="92">
        <f t="shared" si="74"/>
        <v>0</v>
      </c>
      <c r="T59" s="92">
        <f t="shared" si="74"/>
        <v>0</v>
      </c>
      <c r="U59" s="92"/>
      <c r="W59" s="97" t="s">
        <v>62</v>
      </c>
      <c r="X59" s="9">
        <f t="shared" si="78"/>
        <v>0</v>
      </c>
      <c r="Y59" s="484"/>
      <c r="Z59" s="178"/>
      <c r="AA59" s="154"/>
    </row>
    <row r="60" spans="1:30" x14ac:dyDescent="0.15">
      <c r="A60" s="42" t="s">
        <v>43</v>
      </c>
      <c r="B60" s="53">
        <f t="shared" si="63"/>
        <v>1.8628137911039164E-2</v>
      </c>
      <c r="C60" s="53">
        <f t="shared" si="64"/>
        <v>1.8628137911039164E-2</v>
      </c>
      <c r="D60" s="53">
        <f t="shared" si="65"/>
        <v>1.8628137911039164E-2</v>
      </c>
      <c r="E60" s="53">
        <f t="shared" si="66"/>
        <v>1.8628137911039164E-2</v>
      </c>
      <c r="F60" s="53">
        <f t="shared" si="67"/>
        <v>1.8628137911039164E-2</v>
      </c>
      <c r="G60" s="204">
        <f t="shared" si="68"/>
        <v>1.8628137911039164E-2</v>
      </c>
      <c r="H60" s="204">
        <f t="shared" si="75"/>
        <v>1.8628137911039164E-2</v>
      </c>
      <c r="I60" s="204">
        <f t="shared" si="69"/>
        <v>1.8628137911039164E-2</v>
      </c>
      <c r="J60" s="204">
        <f t="shared" si="70"/>
        <v>1.8628137911039164E-2</v>
      </c>
      <c r="K60" s="204">
        <f t="shared" si="71"/>
        <v>1.8628137911039164E-2</v>
      </c>
      <c r="L60" s="204">
        <f t="shared" si="72"/>
        <v>1.8628137911039164E-2</v>
      </c>
      <c r="M60" s="204">
        <f t="shared" si="76"/>
        <v>1.8628137911039164E-2</v>
      </c>
      <c r="N60" s="204">
        <f t="shared" si="77"/>
        <v>1.8628137911039164E-2</v>
      </c>
      <c r="O60" s="364"/>
      <c r="P60" s="213">
        <f t="shared" si="73"/>
        <v>1.8628137911039167E-2</v>
      </c>
      <c r="Q60" s="92">
        <f t="shared" si="73"/>
        <v>0</v>
      </c>
      <c r="R60" s="92">
        <f t="shared" si="73"/>
        <v>0</v>
      </c>
      <c r="S60" s="92">
        <f t="shared" si="74"/>
        <v>0</v>
      </c>
      <c r="T60" s="92">
        <f t="shared" si="74"/>
        <v>0</v>
      </c>
      <c r="U60" s="92"/>
      <c r="W60" s="97" t="s">
        <v>63</v>
      </c>
      <c r="X60" s="9">
        <f t="shared" si="78"/>
        <v>0</v>
      </c>
      <c r="Y60" s="483"/>
      <c r="Z60" s="178"/>
      <c r="AA60" s="154"/>
    </row>
    <row r="61" spans="1:30" x14ac:dyDescent="0.15">
      <c r="A61" s="42" t="s">
        <v>44</v>
      </c>
      <c r="B61" s="53">
        <f t="shared" si="63"/>
        <v>5.06575821272963E-3</v>
      </c>
      <c r="C61" s="53">
        <f t="shared" si="64"/>
        <v>3.56575821272963E-3</v>
      </c>
      <c r="D61" s="53">
        <f t="shared" si="65"/>
        <v>3.56575821272963E-3</v>
      </c>
      <c r="E61" s="53">
        <f t="shared" si="66"/>
        <v>3.56575821272963E-3</v>
      </c>
      <c r="F61" s="53">
        <f t="shared" si="67"/>
        <v>3.56575821272963E-3</v>
      </c>
      <c r="G61" s="204">
        <f t="shared" si="68"/>
        <v>3.56575821272963E-3</v>
      </c>
      <c r="H61" s="204">
        <f t="shared" si="75"/>
        <v>3.56575821272963E-3</v>
      </c>
      <c r="I61" s="204">
        <f t="shared" si="69"/>
        <v>3.56575821272963E-3</v>
      </c>
      <c r="J61" s="204">
        <f t="shared" si="70"/>
        <v>3.56575821272963E-3</v>
      </c>
      <c r="K61" s="204">
        <f t="shared" si="71"/>
        <v>3.56575821272963E-3</v>
      </c>
      <c r="L61" s="204">
        <f t="shared" si="72"/>
        <v>3.56575821272963E-3</v>
      </c>
      <c r="M61" s="204">
        <f t="shared" si="76"/>
        <v>3.56575821272963E-3</v>
      </c>
      <c r="N61" s="204">
        <f t="shared" si="77"/>
        <v>3.56575821272963E-3</v>
      </c>
      <c r="O61" s="364"/>
      <c r="P61" s="213">
        <f t="shared" si="73"/>
        <v>3.859875859788454E-3</v>
      </c>
      <c r="Q61" s="92">
        <f t="shared" si="73"/>
        <v>0</v>
      </c>
      <c r="R61" s="92">
        <f t="shared" si="73"/>
        <v>0</v>
      </c>
      <c r="S61" s="92">
        <f t="shared" si="74"/>
        <v>0</v>
      </c>
      <c r="T61" s="92">
        <f t="shared" si="74"/>
        <v>0</v>
      </c>
      <c r="U61" s="92"/>
      <c r="AA61" s="154"/>
    </row>
    <row r="62" spans="1:30" x14ac:dyDescent="0.15">
      <c r="A62" s="53" t="s">
        <v>45</v>
      </c>
      <c r="B62" s="53">
        <f t="shared" si="63"/>
        <v>7.8019884510377151E-3</v>
      </c>
      <c r="C62" s="53">
        <f t="shared" si="64"/>
        <v>7.8019884510377151E-3</v>
      </c>
      <c r="D62" s="53">
        <f t="shared" si="65"/>
        <v>7.8019884510377151E-3</v>
      </c>
      <c r="E62" s="53">
        <f t="shared" si="66"/>
        <v>7.8019884510377151E-3</v>
      </c>
      <c r="F62" s="53">
        <f t="shared" si="67"/>
        <v>7.8019884510377151E-3</v>
      </c>
      <c r="G62" s="204">
        <f t="shared" si="68"/>
        <v>7.8019884510377151E-3</v>
      </c>
      <c r="H62" s="204">
        <f t="shared" si="75"/>
        <v>7.8019884510377151E-3</v>
      </c>
      <c r="I62" s="204">
        <f t="shared" si="69"/>
        <v>7.8019884510377151E-3</v>
      </c>
      <c r="J62" s="204">
        <f t="shared" si="70"/>
        <v>7.8019884510377151E-3</v>
      </c>
      <c r="K62" s="204">
        <f t="shared" si="71"/>
        <v>7.8019884510377151E-3</v>
      </c>
      <c r="L62" s="204">
        <f t="shared" si="72"/>
        <v>7.8019884510377151E-3</v>
      </c>
      <c r="M62" s="204">
        <f t="shared" si="76"/>
        <v>7.8019884510377151E-3</v>
      </c>
      <c r="N62" s="204">
        <f t="shared" si="77"/>
        <v>7.8019884510377151E-3</v>
      </c>
      <c r="O62" s="364"/>
      <c r="P62" s="213">
        <f t="shared" si="73"/>
        <v>7.8019884510377151E-3</v>
      </c>
      <c r="Q62" s="92">
        <f t="shared" si="73"/>
        <v>0</v>
      </c>
      <c r="R62" s="92">
        <f t="shared" si="73"/>
        <v>0</v>
      </c>
      <c r="S62" s="92">
        <f t="shared" si="74"/>
        <v>0</v>
      </c>
      <c r="T62" s="92">
        <f t="shared" si="74"/>
        <v>0</v>
      </c>
      <c r="U62" s="92"/>
      <c r="AA62" s="154"/>
    </row>
    <row r="63" spans="1:30" x14ac:dyDescent="0.15">
      <c r="A63" s="42" t="s">
        <v>46</v>
      </c>
      <c r="B63" s="53">
        <f t="shared" si="63"/>
        <v>3.0281797901213687E-3</v>
      </c>
      <c r="C63" s="53">
        <f t="shared" si="64"/>
        <v>3.0281797901213687E-3</v>
      </c>
      <c r="D63" s="53">
        <f t="shared" si="65"/>
        <v>3.0281797901213687E-3</v>
      </c>
      <c r="E63" s="53">
        <f t="shared" si="66"/>
        <v>3.0281797901213687E-3</v>
      </c>
      <c r="F63" s="53">
        <f t="shared" si="67"/>
        <v>3.0281797901213687E-3</v>
      </c>
      <c r="G63" s="204">
        <f t="shared" si="68"/>
        <v>3.0281797901213687E-3</v>
      </c>
      <c r="H63" s="204">
        <f t="shared" si="75"/>
        <v>3.0281797901213687E-3</v>
      </c>
      <c r="I63" s="204">
        <f t="shared" si="69"/>
        <v>3.0281797901213687E-3</v>
      </c>
      <c r="J63" s="204">
        <f t="shared" si="70"/>
        <v>3.0281797901213687E-3</v>
      </c>
      <c r="K63" s="204">
        <f t="shared" si="71"/>
        <v>3.0281797901213687E-3</v>
      </c>
      <c r="L63" s="204">
        <f t="shared" si="72"/>
        <v>3.0281797901213687E-3</v>
      </c>
      <c r="M63" s="204">
        <f t="shared" si="76"/>
        <v>3.0281797901213687E-3</v>
      </c>
      <c r="N63" s="204">
        <f t="shared" si="77"/>
        <v>3.0281797901213687E-3</v>
      </c>
      <c r="O63" s="364"/>
      <c r="P63" s="213">
        <f t="shared" si="73"/>
        <v>3.0281797901213691E-3</v>
      </c>
      <c r="Q63" s="92">
        <f t="shared" si="73"/>
        <v>0</v>
      </c>
      <c r="R63" s="92">
        <f t="shared" si="73"/>
        <v>0</v>
      </c>
      <c r="S63" s="92">
        <f t="shared" si="74"/>
        <v>0</v>
      </c>
      <c r="T63" s="92">
        <f t="shared" si="74"/>
        <v>0</v>
      </c>
      <c r="U63" s="92"/>
      <c r="AA63" s="154"/>
    </row>
    <row r="64" spans="1:30" x14ac:dyDescent="0.15">
      <c r="A64" s="42" t="s">
        <v>47</v>
      </c>
      <c r="B64" s="53">
        <f t="shared" si="63"/>
        <v>2.783207293403239E-3</v>
      </c>
      <c r="C64" s="53">
        <f t="shared" si="64"/>
        <v>5.283207293403239E-3</v>
      </c>
      <c r="D64" s="53">
        <f t="shared" si="65"/>
        <v>4.283207293403239E-3</v>
      </c>
      <c r="E64" s="53">
        <f t="shared" si="66"/>
        <v>4.283207293403239E-3</v>
      </c>
      <c r="F64" s="53">
        <f t="shared" si="67"/>
        <v>4.283207293403239E-3</v>
      </c>
      <c r="G64" s="204">
        <f t="shared" si="68"/>
        <v>4.283207293403239E-3</v>
      </c>
      <c r="H64" s="204">
        <f t="shared" si="75"/>
        <v>4.283207293403239E-3</v>
      </c>
      <c r="I64" s="204">
        <f t="shared" si="69"/>
        <v>4.283207293403239E-3</v>
      </c>
      <c r="J64" s="204">
        <f t="shared" si="70"/>
        <v>4.283207293403239E-3</v>
      </c>
      <c r="K64" s="204">
        <f t="shared" si="71"/>
        <v>4.283207293403239E-3</v>
      </c>
      <c r="L64" s="204">
        <f t="shared" si="72"/>
        <v>4.283207293403239E-3</v>
      </c>
      <c r="M64" s="204">
        <f t="shared" si="76"/>
        <v>4.283207293403239E-3</v>
      </c>
      <c r="N64" s="204">
        <f t="shared" si="77"/>
        <v>4.283207293403239E-3</v>
      </c>
      <c r="O64" s="364"/>
      <c r="P64" s="213">
        <f t="shared" si="73"/>
        <v>4.7930112149718665E-3</v>
      </c>
      <c r="Q64" s="92">
        <f t="shared" si="73"/>
        <v>0</v>
      </c>
      <c r="R64" s="92">
        <f t="shared" si="73"/>
        <v>0</v>
      </c>
      <c r="S64" s="92">
        <f t="shared" si="74"/>
        <v>0</v>
      </c>
      <c r="T64" s="92">
        <f t="shared" si="74"/>
        <v>0</v>
      </c>
      <c r="U64" s="92"/>
      <c r="AA64" s="154"/>
    </row>
    <row r="65" spans="1:27" x14ac:dyDescent="0.15">
      <c r="A65" s="61" t="s">
        <v>31</v>
      </c>
      <c r="B65" s="61">
        <f t="shared" si="63"/>
        <v>0</v>
      </c>
      <c r="C65" s="61">
        <f t="shared" si="64"/>
        <v>0</v>
      </c>
      <c r="D65" s="61">
        <f t="shared" si="65"/>
        <v>0</v>
      </c>
      <c r="E65" s="61">
        <f t="shared" si="66"/>
        <v>0</v>
      </c>
      <c r="F65" s="61">
        <f t="shared" si="67"/>
        <v>0</v>
      </c>
      <c r="G65" s="205">
        <f t="shared" si="68"/>
        <v>0</v>
      </c>
      <c r="H65" s="205">
        <f t="shared" si="75"/>
        <v>0</v>
      </c>
      <c r="I65" s="205">
        <f t="shared" si="69"/>
        <v>0</v>
      </c>
      <c r="J65" s="205">
        <f t="shared" si="70"/>
        <v>0</v>
      </c>
      <c r="K65" s="205">
        <f t="shared" si="71"/>
        <v>0</v>
      </c>
      <c r="L65" s="205">
        <f t="shared" si="72"/>
        <v>0</v>
      </c>
      <c r="M65" s="205">
        <f t="shared" si="76"/>
        <v>0</v>
      </c>
      <c r="N65" s="205">
        <f t="shared" si="77"/>
        <v>0</v>
      </c>
      <c r="O65" s="364"/>
      <c r="P65" s="213">
        <f t="shared" si="73"/>
        <v>0</v>
      </c>
      <c r="Q65" s="92">
        <f t="shared" si="73"/>
        <v>0</v>
      </c>
      <c r="R65" s="92">
        <f t="shared" si="73"/>
        <v>0</v>
      </c>
      <c r="S65" s="92">
        <f t="shared" si="74"/>
        <v>0</v>
      </c>
      <c r="T65" s="92">
        <f t="shared" si="74"/>
        <v>0</v>
      </c>
      <c r="U65" s="92"/>
      <c r="AA65" s="154"/>
    </row>
    <row r="66" spans="1:27" x14ac:dyDescent="0.15">
      <c r="A66" s="65" t="s">
        <v>30</v>
      </c>
      <c r="B66" s="90">
        <f t="shared" si="63"/>
        <v>0.9936523526057649</v>
      </c>
      <c r="C66" s="90">
        <f t="shared" si="64"/>
        <v>0.9936523526057649</v>
      </c>
      <c r="D66" s="90">
        <f t="shared" si="65"/>
        <v>0.9936523526057649</v>
      </c>
      <c r="E66" s="90">
        <f t="shared" si="66"/>
        <v>0.9936523526057649</v>
      </c>
      <c r="F66" s="90">
        <f t="shared" si="67"/>
        <v>0.9936523526057649</v>
      </c>
      <c r="G66" s="202">
        <f t="shared" si="68"/>
        <v>0.9936523526057649</v>
      </c>
      <c r="H66" s="202">
        <f t="shared" si="75"/>
        <v>0.9936523526057649</v>
      </c>
      <c r="I66" s="202">
        <f t="shared" si="69"/>
        <v>0.9936523526057649</v>
      </c>
      <c r="J66" s="202">
        <f t="shared" si="70"/>
        <v>0.9936523526057649</v>
      </c>
      <c r="K66" s="202">
        <f t="shared" si="71"/>
        <v>0.9936523526057649</v>
      </c>
      <c r="L66" s="202">
        <f t="shared" si="72"/>
        <v>0.9936523526057649</v>
      </c>
      <c r="M66" s="202">
        <f t="shared" si="76"/>
        <v>0.9936523526057649</v>
      </c>
      <c r="N66" s="202">
        <f t="shared" si="77"/>
        <v>0.9936523526057649</v>
      </c>
      <c r="O66" s="366">
        <f>O67*99.9%</f>
        <v>0</v>
      </c>
      <c r="P66" s="225">
        <f t="shared" si="73"/>
        <v>0.99365235260576501</v>
      </c>
      <c r="Q66" s="226">
        <f t="shared" si="73"/>
        <v>0</v>
      </c>
      <c r="R66" s="226">
        <f t="shared" si="73"/>
        <v>0</v>
      </c>
      <c r="S66" s="226">
        <f t="shared" si="74"/>
        <v>0</v>
      </c>
      <c r="T66" s="226">
        <f t="shared" si="74"/>
        <v>0</v>
      </c>
      <c r="U66" s="226"/>
      <c r="AA66" s="154"/>
    </row>
    <row r="67" spans="1:27" x14ac:dyDescent="0.35">
      <c r="A67" s="40" t="s">
        <v>456</v>
      </c>
      <c r="B67" s="91">
        <f t="shared" si="63"/>
        <v>0.99464699960537017</v>
      </c>
      <c r="C67" s="91">
        <f t="shared" si="64"/>
        <v>0.99464699960537017</v>
      </c>
      <c r="D67" s="91">
        <f t="shared" si="65"/>
        <v>0.99464699960537017</v>
      </c>
      <c r="E67" s="91">
        <f t="shared" si="66"/>
        <v>0.99464699960537017</v>
      </c>
      <c r="F67" s="91">
        <f t="shared" si="67"/>
        <v>0.99464699960537017</v>
      </c>
      <c r="G67" s="203">
        <f t="shared" si="68"/>
        <v>0.99464699960537017</v>
      </c>
      <c r="H67" s="203">
        <f t="shared" si="75"/>
        <v>0.99464699960537017</v>
      </c>
      <c r="I67" s="203">
        <f t="shared" si="69"/>
        <v>0.99464699960537017</v>
      </c>
      <c r="J67" s="203">
        <f t="shared" si="70"/>
        <v>0.99464699960537017</v>
      </c>
      <c r="K67" s="203">
        <f t="shared" si="71"/>
        <v>0.99464699960537017</v>
      </c>
      <c r="L67" s="203">
        <f t="shared" si="72"/>
        <v>0.99464699960537017</v>
      </c>
      <c r="M67" s="203">
        <f t="shared" si="76"/>
        <v>0.99464699960537017</v>
      </c>
      <c r="N67" s="203">
        <f t="shared" si="77"/>
        <v>0.99464699960537017</v>
      </c>
      <c r="O67" s="364"/>
      <c r="P67" s="225">
        <f t="shared" si="73"/>
        <v>0.99464699960537017</v>
      </c>
      <c r="Q67" s="226">
        <f t="shared" si="73"/>
        <v>0</v>
      </c>
      <c r="R67" s="226">
        <f t="shared" si="73"/>
        <v>0</v>
      </c>
      <c r="S67" s="226">
        <f t="shared" si="74"/>
        <v>0</v>
      </c>
      <c r="T67" s="226">
        <f t="shared" si="74"/>
        <v>0</v>
      </c>
      <c r="U67" s="226"/>
      <c r="AA67" s="154"/>
    </row>
    <row r="68" spans="1:27" x14ac:dyDescent="0.15">
      <c r="A68" s="42" t="s">
        <v>48</v>
      </c>
      <c r="B68" s="53">
        <f t="shared" si="63"/>
        <v>1.4577142074786377E-3</v>
      </c>
      <c r="C68" s="53">
        <f t="shared" si="64"/>
        <v>1.4577142074786377E-3</v>
      </c>
      <c r="D68" s="53">
        <f t="shared" si="65"/>
        <v>1.4577142074786377E-3</v>
      </c>
      <c r="E68" s="53">
        <f t="shared" si="66"/>
        <v>1.4577142074786377E-3</v>
      </c>
      <c r="F68" s="53">
        <f t="shared" si="67"/>
        <v>1.4577142074786377E-3</v>
      </c>
      <c r="G68" s="204">
        <f t="shared" si="68"/>
        <v>1.4577142074786377E-3</v>
      </c>
      <c r="H68" s="204">
        <f t="shared" si="75"/>
        <v>1.4577142074786377E-3</v>
      </c>
      <c r="I68" s="204">
        <f t="shared" si="69"/>
        <v>1.4577142074786377E-3</v>
      </c>
      <c r="J68" s="204">
        <f t="shared" si="70"/>
        <v>1.4577142074786377E-3</v>
      </c>
      <c r="K68" s="204">
        <f t="shared" si="71"/>
        <v>1.4577142074786377E-3</v>
      </c>
      <c r="L68" s="204">
        <f t="shared" si="72"/>
        <v>1.4577142074786377E-3</v>
      </c>
      <c r="M68" s="204">
        <f t="shared" si="76"/>
        <v>1.4577142074786377E-3</v>
      </c>
      <c r="N68" s="204">
        <f t="shared" si="77"/>
        <v>1.4577142074786377E-3</v>
      </c>
      <c r="O68" s="364"/>
      <c r="P68" s="213">
        <f t="shared" si="73"/>
        <v>1.4577142074786377E-3</v>
      </c>
      <c r="Q68" s="92">
        <f t="shared" si="73"/>
        <v>0</v>
      </c>
      <c r="R68" s="92">
        <f t="shared" si="73"/>
        <v>0</v>
      </c>
      <c r="S68" s="92">
        <f t="shared" si="74"/>
        <v>0</v>
      </c>
      <c r="T68" s="92">
        <f t="shared" si="74"/>
        <v>0</v>
      </c>
      <c r="U68" s="92"/>
      <c r="AA68" s="154"/>
    </row>
    <row r="69" spans="1:27" x14ac:dyDescent="0.15">
      <c r="A69" s="42" t="s">
        <v>49</v>
      </c>
      <c r="B69" s="53">
        <f t="shared" si="63"/>
        <v>1.634894939879356E-3</v>
      </c>
      <c r="C69" s="53">
        <f t="shared" si="64"/>
        <v>1.634894939879356E-3</v>
      </c>
      <c r="D69" s="53">
        <f t="shared" si="65"/>
        <v>1.634894939879356E-3</v>
      </c>
      <c r="E69" s="53">
        <f t="shared" si="66"/>
        <v>1.634894939879356E-3</v>
      </c>
      <c r="F69" s="53">
        <f t="shared" si="67"/>
        <v>1.634894939879356E-3</v>
      </c>
      <c r="G69" s="204">
        <f t="shared" si="68"/>
        <v>1.634894939879356E-3</v>
      </c>
      <c r="H69" s="204">
        <f t="shared" si="75"/>
        <v>1.634894939879356E-3</v>
      </c>
      <c r="I69" s="204">
        <f t="shared" si="69"/>
        <v>1.634894939879356E-3</v>
      </c>
      <c r="J69" s="204">
        <f t="shared" si="70"/>
        <v>1.634894939879356E-3</v>
      </c>
      <c r="K69" s="204">
        <f t="shared" si="71"/>
        <v>1.634894939879356E-3</v>
      </c>
      <c r="L69" s="204">
        <f t="shared" si="72"/>
        <v>1.634894939879356E-3</v>
      </c>
      <c r="M69" s="204">
        <f t="shared" si="76"/>
        <v>1.634894939879356E-3</v>
      </c>
      <c r="N69" s="204">
        <f t="shared" si="77"/>
        <v>1.634894939879356E-3</v>
      </c>
      <c r="O69" s="364"/>
      <c r="P69" s="213">
        <f t="shared" si="73"/>
        <v>1.634894939879356E-3</v>
      </c>
      <c r="Q69" s="92">
        <f t="shared" si="73"/>
        <v>0</v>
      </c>
      <c r="R69" s="92">
        <f t="shared" si="73"/>
        <v>0</v>
      </c>
      <c r="S69" s="92">
        <f t="shared" si="74"/>
        <v>0</v>
      </c>
      <c r="T69" s="92">
        <f t="shared" si="74"/>
        <v>0</v>
      </c>
      <c r="U69" s="92"/>
      <c r="AA69" s="154"/>
    </row>
    <row r="70" spans="1:27" x14ac:dyDescent="0.15">
      <c r="A70" s="42" t="s">
        <v>50</v>
      </c>
      <c r="B70" s="53">
        <f t="shared" si="63"/>
        <v>4.7516650962010839E-4</v>
      </c>
      <c r="C70" s="53">
        <f t="shared" si="64"/>
        <v>4.7516650962010839E-4</v>
      </c>
      <c r="D70" s="53">
        <f t="shared" si="65"/>
        <v>4.7516650962010839E-4</v>
      </c>
      <c r="E70" s="53">
        <f t="shared" si="66"/>
        <v>4.7516650962010839E-4</v>
      </c>
      <c r="F70" s="53">
        <f t="shared" si="67"/>
        <v>4.7516650962010839E-4</v>
      </c>
      <c r="G70" s="204">
        <f t="shared" si="68"/>
        <v>4.7516650962010839E-4</v>
      </c>
      <c r="H70" s="204">
        <f t="shared" si="75"/>
        <v>4.7516650962010839E-4</v>
      </c>
      <c r="I70" s="204">
        <f t="shared" si="69"/>
        <v>4.7516650962010839E-4</v>
      </c>
      <c r="J70" s="204">
        <f t="shared" si="70"/>
        <v>4.7516650962010839E-4</v>
      </c>
      <c r="K70" s="204">
        <f t="shared" si="71"/>
        <v>4.7516650962010839E-4</v>
      </c>
      <c r="L70" s="204">
        <f t="shared" si="72"/>
        <v>4.7516650962010839E-4</v>
      </c>
      <c r="M70" s="204">
        <f t="shared" si="76"/>
        <v>4.7516650962010839E-4</v>
      </c>
      <c r="N70" s="204">
        <f t="shared" si="77"/>
        <v>4.7516650962010839E-4</v>
      </c>
      <c r="O70" s="364"/>
      <c r="P70" s="213">
        <f t="shared" si="73"/>
        <v>4.7516650962010844E-4</v>
      </c>
      <c r="Q70" s="92">
        <f t="shared" si="73"/>
        <v>0</v>
      </c>
      <c r="R70" s="92">
        <f t="shared" si="73"/>
        <v>0</v>
      </c>
      <c r="S70" s="92">
        <f t="shared" si="74"/>
        <v>0</v>
      </c>
      <c r="T70" s="92">
        <f t="shared" si="74"/>
        <v>0</v>
      </c>
      <c r="U70" s="92"/>
      <c r="AA70" s="154"/>
    </row>
    <row r="71" spans="1:27" x14ac:dyDescent="0.15">
      <c r="A71" s="42" t="s">
        <v>51</v>
      </c>
      <c r="B71" s="53">
        <f t="shared" si="63"/>
        <v>1.7852247376517112E-3</v>
      </c>
      <c r="C71" s="53">
        <f t="shared" si="64"/>
        <v>1.7852247376517112E-3</v>
      </c>
      <c r="D71" s="53">
        <f t="shared" si="65"/>
        <v>1.7852247376517112E-3</v>
      </c>
      <c r="E71" s="53">
        <f t="shared" si="66"/>
        <v>1.7852247376517112E-3</v>
      </c>
      <c r="F71" s="53">
        <f t="shared" si="67"/>
        <v>1.7852247376517112E-3</v>
      </c>
      <c r="G71" s="204">
        <f t="shared" si="68"/>
        <v>1.7852247376517112E-3</v>
      </c>
      <c r="H71" s="204">
        <f t="shared" si="75"/>
        <v>1.7852247376517112E-3</v>
      </c>
      <c r="I71" s="204">
        <f t="shared" si="69"/>
        <v>1.7852247376517112E-3</v>
      </c>
      <c r="J71" s="204">
        <f t="shared" si="70"/>
        <v>1.7852247376517112E-3</v>
      </c>
      <c r="K71" s="204">
        <f t="shared" si="71"/>
        <v>1.7852247376517112E-3</v>
      </c>
      <c r="L71" s="204">
        <f t="shared" si="72"/>
        <v>1.7852247376517112E-3</v>
      </c>
      <c r="M71" s="204">
        <f t="shared" si="76"/>
        <v>1.7852247376517112E-3</v>
      </c>
      <c r="N71" s="204">
        <f t="shared" si="77"/>
        <v>1.7852247376517112E-3</v>
      </c>
      <c r="O71" s="364"/>
      <c r="P71" s="213">
        <f t="shared" si="73"/>
        <v>1.7852247376517109E-3</v>
      </c>
      <c r="Q71" s="92">
        <f t="shared" si="73"/>
        <v>0</v>
      </c>
      <c r="R71" s="92">
        <f t="shared" si="73"/>
        <v>0</v>
      </c>
      <c r="S71" s="92">
        <f t="shared" ref="S71:T74" si="79">IF(S$53=0,0%,SUMPRODUCT(($B$50:$O$50=S$50)*$B$53:$O$53*$B71:$O71)/S$53)</f>
        <v>0</v>
      </c>
      <c r="T71" s="92">
        <f t="shared" si="79"/>
        <v>0</v>
      </c>
      <c r="U71" s="92"/>
      <c r="AA71" s="154"/>
    </row>
    <row r="72" spans="1:27" x14ac:dyDescent="0.15">
      <c r="A72" s="42" t="s">
        <v>455</v>
      </c>
      <c r="B72" s="53">
        <f t="shared" si="63"/>
        <v>0</v>
      </c>
      <c r="C72" s="53">
        <f t="shared" si="64"/>
        <v>0</v>
      </c>
      <c r="D72" s="53">
        <f t="shared" si="65"/>
        <v>0</v>
      </c>
      <c r="E72" s="53">
        <f t="shared" si="66"/>
        <v>0</v>
      </c>
      <c r="F72" s="53">
        <f t="shared" si="67"/>
        <v>0</v>
      </c>
      <c r="G72" s="204">
        <f t="shared" si="68"/>
        <v>0</v>
      </c>
      <c r="H72" s="204">
        <f t="shared" si="75"/>
        <v>0</v>
      </c>
      <c r="I72" s="204">
        <f t="shared" si="69"/>
        <v>0</v>
      </c>
      <c r="J72" s="204">
        <f t="shared" si="70"/>
        <v>0</v>
      </c>
      <c r="K72" s="204">
        <f t="shared" si="71"/>
        <v>0</v>
      </c>
      <c r="L72" s="204">
        <f t="shared" si="72"/>
        <v>0</v>
      </c>
      <c r="M72" s="204">
        <f t="shared" si="76"/>
        <v>0</v>
      </c>
      <c r="N72" s="204">
        <f t="shared" si="77"/>
        <v>0</v>
      </c>
      <c r="O72" s="364"/>
      <c r="P72" s="213">
        <f t="shared" si="73"/>
        <v>0</v>
      </c>
      <c r="Q72" s="92">
        <f t="shared" si="73"/>
        <v>0</v>
      </c>
      <c r="R72" s="92">
        <f t="shared" si="73"/>
        <v>0</v>
      </c>
      <c r="S72" s="92">
        <f t="shared" si="79"/>
        <v>0</v>
      </c>
      <c r="T72" s="92">
        <f t="shared" si="79"/>
        <v>0</v>
      </c>
      <c r="U72" s="92"/>
      <c r="AA72" s="154"/>
    </row>
    <row r="73" spans="1:27" x14ac:dyDescent="0.15">
      <c r="A73" s="72" t="s">
        <v>29</v>
      </c>
      <c r="B73" s="61">
        <f t="shared" si="63"/>
        <v>0</v>
      </c>
      <c r="C73" s="61">
        <f t="shared" si="64"/>
        <v>0</v>
      </c>
      <c r="D73" s="61">
        <f t="shared" si="65"/>
        <v>0</v>
      </c>
      <c r="E73" s="61">
        <f t="shared" si="66"/>
        <v>0</v>
      </c>
      <c r="F73" s="61">
        <f t="shared" si="67"/>
        <v>0</v>
      </c>
      <c r="G73" s="205">
        <f t="shared" si="68"/>
        <v>0</v>
      </c>
      <c r="H73" s="205">
        <f t="shared" si="75"/>
        <v>0</v>
      </c>
      <c r="I73" s="205">
        <f t="shared" si="69"/>
        <v>0</v>
      </c>
      <c r="J73" s="205">
        <f t="shared" si="70"/>
        <v>0</v>
      </c>
      <c r="K73" s="205">
        <f t="shared" si="71"/>
        <v>0</v>
      </c>
      <c r="L73" s="205">
        <f t="shared" si="72"/>
        <v>0</v>
      </c>
      <c r="M73" s="205">
        <f t="shared" si="76"/>
        <v>0</v>
      </c>
      <c r="N73" s="205">
        <f t="shared" si="77"/>
        <v>0</v>
      </c>
      <c r="O73" s="364"/>
      <c r="P73" s="213">
        <f t="shared" si="73"/>
        <v>0</v>
      </c>
      <c r="Q73" s="92">
        <f t="shared" si="73"/>
        <v>0</v>
      </c>
      <c r="R73" s="92">
        <f t="shared" si="73"/>
        <v>0</v>
      </c>
      <c r="S73" s="92">
        <f t="shared" si="79"/>
        <v>0</v>
      </c>
      <c r="T73" s="92">
        <f t="shared" si="79"/>
        <v>0</v>
      </c>
      <c r="U73" s="92"/>
      <c r="AA73" s="154"/>
    </row>
    <row r="74" spans="1:27" x14ac:dyDescent="0.15">
      <c r="A74" s="76" t="s">
        <v>28</v>
      </c>
      <c r="B74" s="93">
        <f t="shared" si="63"/>
        <v>0</v>
      </c>
      <c r="C74" s="93">
        <f t="shared" si="64"/>
        <v>0</v>
      </c>
      <c r="D74" s="93">
        <f t="shared" si="65"/>
        <v>0</v>
      </c>
      <c r="E74" s="93">
        <f t="shared" si="66"/>
        <v>0</v>
      </c>
      <c r="F74" s="93">
        <f t="shared" si="67"/>
        <v>0</v>
      </c>
      <c r="G74" s="206">
        <f t="shared" si="68"/>
        <v>0</v>
      </c>
      <c r="H74" s="206">
        <f t="shared" si="75"/>
        <v>0</v>
      </c>
      <c r="I74" s="206">
        <f t="shared" si="69"/>
        <v>0</v>
      </c>
      <c r="J74" s="206">
        <f t="shared" si="70"/>
        <v>0</v>
      </c>
      <c r="K74" s="206">
        <f t="shared" si="71"/>
        <v>0</v>
      </c>
      <c r="L74" s="206">
        <f t="shared" si="72"/>
        <v>0</v>
      </c>
      <c r="M74" s="206">
        <f t="shared" si="76"/>
        <v>0</v>
      </c>
      <c r="N74" s="206">
        <f t="shared" si="77"/>
        <v>0</v>
      </c>
      <c r="O74" s="364"/>
      <c r="P74" s="213">
        <f t="shared" si="73"/>
        <v>0</v>
      </c>
      <c r="Q74" s="92">
        <f t="shared" si="73"/>
        <v>0</v>
      </c>
      <c r="R74" s="92">
        <f t="shared" si="73"/>
        <v>0</v>
      </c>
      <c r="S74" s="92">
        <f t="shared" si="79"/>
        <v>0</v>
      </c>
      <c r="T74" s="92">
        <f t="shared" si="79"/>
        <v>0</v>
      </c>
      <c r="U74" s="92"/>
      <c r="AA74" s="154"/>
    </row>
    <row r="75" spans="1:27" x14ac:dyDescent="0.15">
      <c r="A75" s="65" t="s">
        <v>37</v>
      </c>
      <c r="B75" s="39">
        <f t="shared" si="63"/>
        <v>0.99890766145594223</v>
      </c>
      <c r="C75" s="39">
        <f t="shared" si="64"/>
        <v>0.99890766145594223</v>
      </c>
      <c r="D75" s="39">
        <f t="shared" si="65"/>
        <v>0.99890766145594223</v>
      </c>
      <c r="E75" s="39">
        <f t="shared" si="66"/>
        <v>0.99890766145594223</v>
      </c>
      <c r="F75" s="39">
        <f t="shared" si="67"/>
        <v>0.99890766145594223</v>
      </c>
      <c r="G75" s="207">
        <f t="shared" si="68"/>
        <v>0.99890766145594223</v>
      </c>
      <c r="H75" s="207">
        <f t="shared" si="75"/>
        <v>0.99890766145594223</v>
      </c>
      <c r="I75" s="207">
        <f t="shared" si="69"/>
        <v>0.99890766145594223</v>
      </c>
      <c r="J75" s="207">
        <f t="shared" si="70"/>
        <v>0.99890766145594223</v>
      </c>
      <c r="K75" s="207">
        <f t="shared" si="71"/>
        <v>0.99890766145594223</v>
      </c>
      <c r="L75" s="207">
        <f t="shared" si="72"/>
        <v>0.99890766145594223</v>
      </c>
      <c r="M75" s="207">
        <f t="shared" si="76"/>
        <v>0.99890766145594223</v>
      </c>
      <c r="N75" s="207">
        <f t="shared" si="77"/>
        <v>0.99890766145594223</v>
      </c>
      <c r="O75" s="366">
        <f>O76*99.96%</f>
        <v>0</v>
      </c>
      <c r="P75" s="225">
        <f t="shared" ref="P75:T93" si="80">IF(P$53=0,0%,SUMPRODUCT(($B$50:$O$50=P$50)*$B$53:$O$53*$B75:$O75)/P$53)</f>
        <v>0.99890766145594234</v>
      </c>
      <c r="Q75" s="226">
        <f t="shared" si="80"/>
        <v>0</v>
      </c>
      <c r="R75" s="226">
        <f t="shared" si="80"/>
        <v>0</v>
      </c>
      <c r="S75" s="226">
        <f t="shared" si="80"/>
        <v>0</v>
      </c>
      <c r="T75" s="226">
        <f t="shared" si="80"/>
        <v>0</v>
      </c>
      <c r="U75" s="226"/>
      <c r="AA75" s="154"/>
    </row>
    <row r="76" spans="1:27" x14ac:dyDescent="0.35">
      <c r="A76" s="40" t="s">
        <v>458</v>
      </c>
      <c r="B76" s="41">
        <f t="shared" si="63"/>
        <v>0.99930738440970623</v>
      </c>
      <c r="C76" s="41">
        <f t="shared" si="64"/>
        <v>0.99930738440970623</v>
      </c>
      <c r="D76" s="41">
        <f t="shared" si="65"/>
        <v>0.99930738440970623</v>
      </c>
      <c r="E76" s="41">
        <f t="shared" si="66"/>
        <v>0.99930738440970623</v>
      </c>
      <c r="F76" s="41">
        <f t="shared" si="67"/>
        <v>0.99930738440970623</v>
      </c>
      <c r="G76" s="208">
        <f t="shared" si="68"/>
        <v>0.99930738440970623</v>
      </c>
      <c r="H76" s="208">
        <f t="shared" si="75"/>
        <v>0.99930738440970623</v>
      </c>
      <c r="I76" s="208">
        <f t="shared" si="69"/>
        <v>0.99930738440970623</v>
      </c>
      <c r="J76" s="208">
        <f t="shared" si="70"/>
        <v>0.99930738440970623</v>
      </c>
      <c r="K76" s="208">
        <f t="shared" si="71"/>
        <v>0.99930738440970623</v>
      </c>
      <c r="L76" s="208">
        <f t="shared" si="72"/>
        <v>0.99930738440970623</v>
      </c>
      <c r="M76" s="208">
        <f t="shared" si="76"/>
        <v>0.99930738440970623</v>
      </c>
      <c r="N76" s="208">
        <f t="shared" si="77"/>
        <v>0.99930738440970623</v>
      </c>
      <c r="O76" s="364"/>
      <c r="P76" s="225">
        <f t="shared" si="80"/>
        <v>0.99930738440970612</v>
      </c>
      <c r="Q76" s="226">
        <f t="shared" si="80"/>
        <v>0</v>
      </c>
      <c r="R76" s="226">
        <f t="shared" si="80"/>
        <v>0</v>
      </c>
      <c r="S76" s="226">
        <f t="shared" si="80"/>
        <v>0</v>
      </c>
      <c r="T76" s="226">
        <f t="shared" si="80"/>
        <v>0</v>
      </c>
      <c r="U76" s="226"/>
      <c r="AA76" s="154"/>
    </row>
    <row r="77" spans="1:27" x14ac:dyDescent="0.15">
      <c r="A77" s="42" t="s">
        <v>52</v>
      </c>
      <c r="B77" s="53">
        <f t="shared" si="63"/>
        <v>0</v>
      </c>
      <c r="C77" s="53">
        <f t="shared" si="64"/>
        <v>0</v>
      </c>
      <c r="D77" s="53">
        <f t="shared" si="65"/>
        <v>0</v>
      </c>
      <c r="E77" s="53">
        <f t="shared" si="66"/>
        <v>0</v>
      </c>
      <c r="F77" s="53">
        <f t="shared" si="67"/>
        <v>0</v>
      </c>
      <c r="G77" s="204">
        <f t="shared" si="68"/>
        <v>0</v>
      </c>
      <c r="H77" s="204">
        <f t="shared" si="75"/>
        <v>0</v>
      </c>
      <c r="I77" s="204">
        <f t="shared" si="69"/>
        <v>0</v>
      </c>
      <c r="J77" s="204">
        <f t="shared" si="70"/>
        <v>0</v>
      </c>
      <c r="K77" s="204">
        <f t="shared" si="71"/>
        <v>0</v>
      </c>
      <c r="L77" s="204">
        <f t="shared" si="72"/>
        <v>0</v>
      </c>
      <c r="M77" s="204">
        <f t="shared" si="76"/>
        <v>0</v>
      </c>
      <c r="N77" s="204">
        <f t="shared" si="77"/>
        <v>0</v>
      </c>
      <c r="O77" s="364"/>
      <c r="P77" s="213">
        <f t="shared" si="80"/>
        <v>0</v>
      </c>
      <c r="Q77" s="92">
        <f t="shared" si="80"/>
        <v>0</v>
      </c>
      <c r="R77" s="92">
        <f t="shared" si="80"/>
        <v>0</v>
      </c>
      <c r="S77" s="92">
        <f t="shared" si="80"/>
        <v>0</v>
      </c>
      <c r="T77" s="92">
        <f t="shared" si="80"/>
        <v>0</v>
      </c>
      <c r="U77" s="92"/>
      <c r="AA77" s="154"/>
    </row>
    <row r="78" spans="1:27" x14ac:dyDescent="0.15">
      <c r="A78" s="42" t="s">
        <v>545</v>
      </c>
      <c r="B78" s="53">
        <f t="shared" si="63"/>
        <v>4.9932751858384268E-4</v>
      </c>
      <c r="C78" s="53">
        <f t="shared" si="64"/>
        <v>4.9932751858384268E-4</v>
      </c>
      <c r="D78" s="53">
        <f t="shared" si="65"/>
        <v>4.9932751858384268E-4</v>
      </c>
      <c r="E78" s="53">
        <f t="shared" si="66"/>
        <v>4.9932751858384268E-4</v>
      </c>
      <c r="F78" s="53">
        <f t="shared" si="67"/>
        <v>4.9932751858384268E-4</v>
      </c>
      <c r="G78" s="204">
        <f t="shared" si="68"/>
        <v>4.9932751858384268E-4</v>
      </c>
      <c r="H78" s="204">
        <f t="shared" si="75"/>
        <v>4.9932751858384268E-4</v>
      </c>
      <c r="I78" s="204">
        <f t="shared" si="69"/>
        <v>4.9932751858384268E-4</v>
      </c>
      <c r="J78" s="204">
        <f t="shared" si="70"/>
        <v>4.9932751858384268E-4</v>
      </c>
      <c r="K78" s="204">
        <f t="shared" si="71"/>
        <v>4.9932751858384268E-4</v>
      </c>
      <c r="L78" s="204">
        <f t="shared" si="72"/>
        <v>4.9932751858384268E-4</v>
      </c>
      <c r="M78" s="204">
        <f t="shared" si="76"/>
        <v>4.9932751858384268E-4</v>
      </c>
      <c r="N78" s="204">
        <f t="shared" si="77"/>
        <v>4.9932751858384268E-4</v>
      </c>
      <c r="O78" s="364"/>
      <c r="P78" s="213">
        <f t="shared" si="80"/>
        <v>4.9932751858384268E-4</v>
      </c>
      <c r="Q78" s="92">
        <f t="shared" si="80"/>
        <v>0</v>
      </c>
      <c r="R78" s="92">
        <f t="shared" si="80"/>
        <v>0</v>
      </c>
      <c r="S78" s="92">
        <f t="shared" si="80"/>
        <v>0</v>
      </c>
      <c r="T78" s="92">
        <f t="shared" si="80"/>
        <v>0</v>
      </c>
      <c r="U78" s="92"/>
      <c r="AA78" s="154"/>
    </row>
    <row r="79" spans="1:27" x14ac:dyDescent="0.15">
      <c r="A79" s="42" t="s">
        <v>544</v>
      </c>
      <c r="B79" s="53">
        <f t="shared" si="63"/>
        <v>4.8322017927468648E-5</v>
      </c>
      <c r="C79" s="53">
        <f t="shared" si="64"/>
        <v>4.8322017927468648E-5</v>
      </c>
      <c r="D79" s="53">
        <f t="shared" si="65"/>
        <v>4.8322017927468648E-5</v>
      </c>
      <c r="E79" s="53">
        <f t="shared" si="66"/>
        <v>4.8322017927468648E-5</v>
      </c>
      <c r="F79" s="53">
        <f t="shared" si="67"/>
        <v>4.8322017927468648E-5</v>
      </c>
      <c r="G79" s="204">
        <f t="shared" si="68"/>
        <v>4.8322017927468648E-5</v>
      </c>
      <c r="H79" s="204">
        <f t="shared" si="75"/>
        <v>4.8322017927468648E-5</v>
      </c>
      <c r="I79" s="204">
        <f t="shared" si="69"/>
        <v>4.8322017927468648E-5</v>
      </c>
      <c r="J79" s="204">
        <f t="shared" si="70"/>
        <v>4.8322017927468648E-5</v>
      </c>
      <c r="K79" s="204">
        <f t="shared" si="71"/>
        <v>4.8322017927468648E-5</v>
      </c>
      <c r="L79" s="204">
        <f t="shared" si="72"/>
        <v>4.8322017927468648E-5</v>
      </c>
      <c r="M79" s="204">
        <f t="shared" si="76"/>
        <v>4.8322017927468648E-5</v>
      </c>
      <c r="N79" s="204">
        <f t="shared" si="77"/>
        <v>4.8322017927468648E-5</v>
      </c>
      <c r="O79" s="364"/>
      <c r="P79" s="213">
        <f t="shared" si="80"/>
        <v>4.8322017927468642E-5</v>
      </c>
      <c r="Q79" s="92">
        <f t="shared" si="80"/>
        <v>0</v>
      </c>
      <c r="R79" s="92">
        <f t="shared" si="80"/>
        <v>0</v>
      </c>
      <c r="S79" s="92">
        <f t="shared" si="80"/>
        <v>0</v>
      </c>
      <c r="T79" s="92">
        <f t="shared" si="80"/>
        <v>0</v>
      </c>
      <c r="U79" s="92"/>
      <c r="AA79" s="154"/>
    </row>
    <row r="80" spans="1:27" x14ac:dyDescent="0.15">
      <c r="A80" s="42" t="s">
        <v>53</v>
      </c>
      <c r="B80" s="53">
        <f t="shared" si="63"/>
        <v>1.3691238412782785E-4</v>
      </c>
      <c r="C80" s="53">
        <f t="shared" si="64"/>
        <v>1.3691238412782785E-4</v>
      </c>
      <c r="D80" s="53">
        <f t="shared" si="65"/>
        <v>1.3691238412782785E-4</v>
      </c>
      <c r="E80" s="53">
        <f t="shared" si="66"/>
        <v>1.3691238412782785E-4</v>
      </c>
      <c r="F80" s="53">
        <f t="shared" si="67"/>
        <v>1.3691238412782785E-4</v>
      </c>
      <c r="G80" s="204">
        <f t="shared" si="68"/>
        <v>1.3691238412782785E-4</v>
      </c>
      <c r="H80" s="204">
        <f t="shared" si="75"/>
        <v>1.3691238412782785E-4</v>
      </c>
      <c r="I80" s="204">
        <f t="shared" si="69"/>
        <v>1.3691238412782785E-4</v>
      </c>
      <c r="J80" s="204">
        <f t="shared" si="70"/>
        <v>1.3691238412782785E-4</v>
      </c>
      <c r="K80" s="204">
        <f t="shared" si="71"/>
        <v>1.3691238412782785E-4</v>
      </c>
      <c r="L80" s="204">
        <f t="shared" si="72"/>
        <v>1.3691238412782785E-4</v>
      </c>
      <c r="M80" s="204">
        <f t="shared" si="76"/>
        <v>1.3691238412782785E-4</v>
      </c>
      <c r="N80" s="204">
        <f t="shared" si="77"/>
        <v>1.3691238412782785E-4</v>
      </c>
      <c r="O80" s="364"/>
      <c r="P80" s="213">
        <f t="shared" si="80"/>
        <v>1.3691238412782785E-4</v>
      </c>
      <c r="Q80" s="92">
        <f t="shared" si="80"/>
        <v>0</v>
      </c>
      <c r="R80" s="92">
        <f t="shared" si="80"/>
        <v>0</v>
      </c>
      <c r="S80" s="92">
        <f t="shared" si="80"/>
        <v>0</v>
      </c>
      <c r="T80" s="92">
        <f t="shared" si="80"/>
        <v>0</v>
      </c>
      <c r="U80" s="92"/>
      <c r="AA80" s="154"/>
    </row>
    <row r="81" spans="1:27" x14ac:dyDescent="0.15">
      <c r="A81" s="42" t="s">
        <v>54</v>
      </c>
      <c r="B81" s="53">
        <f t="shared" si="63"/>
        <v>8.0536696545781092E-6</v>
      </c>
      <c r="C81" s="53">
        <f t="shared" si="64"/>
        <v>8.0536696545781092E-6</v>
      </c>
      <c r="D81" s="53">
        <f t="shared" si="65"/>
        <v>8.0536696545781092E-6</v>
      </c>
      <c r="E81" s="53">
        <f t="shared" si="66"/>
        <v>8.0536696545781092E-6</v>
      </c>
      <c r="F81" s="53">
        <f t="shared" si="67"/>
        <v>8.0536696545781092E-6</v>
      </c>
      <c r="G81" s="204">
        <f t="shared" si="68"/>
        <v>8.0536696545781092E-6</v>
      </c>
      <c r="H81" s="204">
        <f t="shared" si="75"/>
        <v>8.0536696545781092E-6</v>
      </c>
      <c r="I81" s="204">
        <f t="shared" si="69"/>
        <v>8.0536696545781092E-6</v>
      </c>
      <c r="J81" s="204">
        <f t="shared" si="70"/>
        <v>8.0536696545781092E-6</v>
      </c>
      <c r="K81" s="204">
        <f t="shared" si="71"/>
        <v>8.0536696545781092E-6</v>
      </c>
      <c r="L81" s="204">
        <f t="shared" si="72"/>
        <v>8.0536696545781092E-6</v>
      </c>
      <c r="M81" s="204">
        <f t="shared" si="76"/>
        <v>8.0536696545781092E-6</v>
      </c>
      <c r="N81" s="204">
        <f t="shared" si="77"/>
        <v>8.0536696545781092E-6</v>
      </c>
      <c r="O81" s="364"/>
      <c r="P81" s="213">
        <f t="shared" si="80"/>
        <v>8.0536696545781092E-6</v>
      </c>
      <c r="Q81" s="92">
        <f t="shared" si="80"/>
        <v>0</v>
      </c>
      <c r="R81" s="92">
        <f t="shared" si="80"/>
        <v>0</v>
      </c>
      <c r="S81" s="92">
        <f t="shared" si="80"/>
        <v>0</v>
      </c>
      <c r="T81" s="92">
        <f t="shared" si="80"/>
        <v>0</v>
      </c>
      <c r="U81" s="92"/>
      <c r="AA81" s="154"/>
    </row>
    <row r="82" spans="1:27" x14ac:dyDescent="0.15">
      <c r="A82" s="72" t="s">
        <v>38</v>
      </c>
      <c r="B82" s="61">
        <f t="shared" si="63"/>
        <v>0</v>
      </c>
      <c r="C82" s="61">
        <f t="shared" si="64"/>
        <v>0</v>
      </c>
      <c r="D82" s="61">
        <f t="shared" si="65"/>
        <v>0</v>
      </c>
      <c r="E82" s="61">
        <f t="shared" si="66"/>
        <v>0</v>
      </c>
      <c r="F82" s="61">
        <f t="shared" si="67"/>
        <v>0</v>
      </c>
      <c r="G82" s="205">
        <f t="shared" si="68"/>
        <v>0</v>
      </c>
      <c r="H82" s="205">
        <f t="shared" si="75"/>
        <v>0</v>
      </c>
      <c r="I82" s="205">
        <f t="shared" si="69"/>
        <v>0</v>
      </c>
      <c r="J82" s="205">
        <f t="shared" si="70"/>
        <v>0</v>
      </c>
      <c r="K82" s="205">
        <f t="shared" si="71"/>
        <v>0</v>
      </c>
      <c r="L82" s="205">
        <f t="shared" si="72"/>
        <v>0</v>
      </c>
      <c r="M82" s="205">
        <f t="shared" si="76"/>
        <v>0</v>
      </c>
      <c r="N82" s="205">
        <f t="shared" si="77"/>
        <v>0</v>
      </c>
      <c r="O82" s="364"/>
      <c r="P82" s="213">
        <f t="shared" si="80"/>
        <v>0</v>
      </c>
      <c r="Q82" s="92">
        <f t="shared" si="80"/>
        <v>0</v>
      </c>
      <c r="R82" s="92">
        <f t="shared" si="80"/>
        <v>0</v>
      </c>
      <c r="S82" s="92">
        <f t="shared" si="80"/>
        <v>0</v>
      </c>
      <c r="T82" s="92">
        <f t="shared" si="80"/>
        <v>0</v>
      </c>
      <c r="U82" s="92"/>
      <c r="AA82" s="154"/>
    </row>
    <row r="83" spans="1:27" x14ac:dyDescent="0.15">
      <c r="A83" s="76" t="s">
        <v>28</v>
      </c>
      <c r="B83" s="93">
        <f t="shared" si="63"/>
        <v>0</v>
      </c>
      <c r="C83" s="93">
        <f t="shared" si="64"/>
        <v>0</v>
      </c>
      <c r="D83" s="93">
        <f t="shared" si="65"/>
        <v>0</v>
      </c>
      <c r="E83" s="93">
        <f t="shared" si="66"/>
        <v>0</v>
      </c>
      <c r="F83" s="93">
        <f t="shared" si="67"/>
        <v>0</v>
      </c>
      <c r="G83" s="206">
        <f t="shared" si="68"/>
        <v>0</v>
      </c>
      <c r="H83" s="206">
        <f t="shared" si="75"/>
        <v>0</v>
      </c>
      <c r="I83" s="206">
        <f t="shared" si="69"/>
        <v>0</v>
      </c>
      <c r="J83" s="206">
        <f t="shared" si="70"/>
        <v>0</v>
      </c>
      <c r="K83" s="206">
        <f t="shared" si="71"/>
        <v>0</v>
      </c>
      <c r="L83" s="206">
        <f t="shared" si="72"/>
        <v>0</v>
      </c>
      <c r="M83" s="206">
        <f t="shared" si="76"/>
        <v>0</v>
      </c>
      <c r="N83" s="206">
        <f t="shared" si="77"/>
        <v>0</v>
      </c>
      <c r="O83" s="364"/>
      <c r="P83" s="213">
        <f t="shared" si="80"/>
        <v>0</v>
      </c>
      <c r="Q83" s="92">
        <f t="shared" si="80"/>
        <v>0</v>
      </c>
      <c r="R83" s="92">
        <f t="shared" si="80"/>
        <v>0</v>
      </c>
      <c r="S83" s="92">
        <f t="shared" si="80"/>
        <v>0</v>
      </c>
      <c r="T83" s="92">
        <f t="shared" si="80"/>
        <v>0</v>
      </c>
      <c r="U83" s="92"/>
      <c r="AA83" s="154"/>
    </row>
    <row r="84" spans="1:27" x14ac:dyDescent="0.15">
      <c r="A84" s="65" t="s">
        <v>36</v>
      </c>
      <c r="B84" s="39">
        <f t="shared" si="63"/>
        <v>0.9994604041331433</v>
      </c>
      <c r="C84" s="39">
        <f t="shared" si="64"/>
        <v>0.9994604041331433</v>
      </c>
      <c r="D84" s="39">
        <f t="shared" si="65"/>
        <v>0.9994604041331433</v>
      </c>
      <c r="E84" s="39">
        <f t="shared" si="66"/>
        <v>0.9994604041331433</v>
      </c>
      <c r="F84" s="39">
        <f t="shared" si="67"/>
        <v>0.9994604041331433</v>
      </c>
      <c r="G84" s="207">
        <f t="shared" si="68"/>
        <v>0.9994604041331433</v>
      </c>
      <c r="H84" s="207">
        <f t="shared" si="75"/>
        <v>0.9994604041331433</v>
      </c>
      <c r="I84" s="207">
        <f t="shared" si="69"/>
        <v>0.9994604041331433</v>
      </c>
      <c r="J84" s="207">
        <f t="shared" si="70"/>
        <v>0.9994604041331433</v>
      </c>
      <c r="K84" s="207">
        <f t="shared" si="71"/>
        <v>0.9994604041331433</v>
      </c>
      <c r="L84" s="207">
        <f t="shared" si="72"/>
        <v>0.9994604041331433</v>
      </c>
      <c r="M84" s="207">
        <f t="shared" si="76"/>
        <v>0.9994604041331433</v>
      </c>
      <c r="N84" s="207">
        <f t="shared" si="77"/>
        <v>0.9994604041331433</v>
      </c>
      <c r="O84" s="364">
        <f>O85</f>
        <v>0</v>
      </c>
      <c r="P84" s="225">
        <f t="shared" si="80"/>
        <v>0.99946040413314319</v>
      </c>
      <c r="Q84" s="226">
        <f t="shared" si="80"/>
        <v>0</v>
      </c>
      <c r="R84" s="226">
        <f t="shared" si="80"/>
        <v>0</v>
      </c>
      <c r="S84" s="226">
        <f t="shared" si="80"/>
        <v>0</v>
      </c>
      <c r="T84" s="226">
        <f t="shared" si="80"/>
        <v>0</v>
      </c>
      <c r="U84" s="226"/>
      <c r="AA84" s="154"/>
    </row>
    <row r="85" spans="1:27" x14ac:dyDescent="0.35">
      <c r="A85" s="40" t="s">
        <v>460</v>
      </c>
      <c r="B85" s="41">
        <f t="shared" si="63"/>
        <v>0.9994604041331433</v>
      </c>
      <c r="C85" s="41">
        <f t="shared" si="64"/>
        <v>0.9994604041331433</v>
      </c>
      <c r="D85" s="41">
        <f t="shared" si="65"/>
        <v>0.9994604041331433</v>
      </c>
      <c r="E85" s="41">
        <f t="shared" si="66"/>
        <v>0.9994604041331433</v>
      </c>
      <c r="F85" s="41">
        <f t="shared" si="67"/>
        <v>0.9994604041331433</v>
      </c>
      <c r="G85" s="208">
        <f t="shared" si="68"/>
        <v>0.9994604041331433</v>
      </c>
      <c r="H85" s="208">
        <f t="shared" si="75"/>
        <v>0.9994604041331433</v>
      </c>
      <c r="I85" s="208">
        <f t="shared" si="69"/>
        <v>0.9994604041331433</v>
      </c>
      <c r="J85" s="208">
        <f t="shared" si="70"/>
        <v>0.9994604041331433</v>
      </c>
      <c r="K85" s="208">
        <f t="shared" si="71"/>
        <v>0.9994604041331433</v>
      </c>
      <c r="L85" s="208">
        <f t="shared" si="72"/>
        <v>0.9994604041331433</v>
      </c>
      <c r="M85" s="208">
        <f t="shared" si="76"/>
        <v>0.9994604041331433</v>
      </c>
      <c r="N85" s="208">
        <f t="shared" si="77"/>
        <v>0.9994604041331433</v>
      </c>
      <c r="O85" s="364"/>
      <c r="P85" s="225">
        <f t="shared" si="80"/>
        <v>0.99946040413314319</v>
      </c>
      <c r="Q85" s="226">
        <f t="shared" si="80"/>
        <v>0</v>
      </c>
      <c r="R85" s="226">
        <f t="shared" si="80"/>
        <v>0</v>
      </c>
      <c r="S85" s="226">
        <f t="shared" si="80"/>
        <v>0</v>
      </c>
      <c r="T85" s="226">
        <f t="shared" si="80"/>
        <v>0</v>
      </c>
      <c r="U85" s="226"/>
      <c r="AA85" s="154"/>
    </row>
    <row r="86" spans="1:27" x14ac:dyDescent="0.15">
      <c r="A86" s="42" t="s">
        <v>55</v>
      </c>
      <c r="B86" s="53">
        <f t="shared" si="63"/>
        <v>8.0536696545781092E-6</v>
      </c>
      <c r="C86" s="53">
        <f t="shared" si="64"/>
        <v>8.0536696545781092E-6</v>
      </c>
      <c r="D86" s="53">
        <f t="shared" si="65"/>
        <v>8.0536696545781092E-6</v>
      </c>
      <c r="E86" s="53">
        <f t="shared" si="66"/>
        <v>8.0536696545781092E-6</v>
      </c>
      <c r="F86" s="53">
        <f t="shared" si="67"/>
        <v>8.0536696545781092E-6</v>
      </c>
      <c r="G86" s="204">
        <f t="shared" si="68"/>
        <v>8.0536696545781092E-6</v>
      </c>
      <c r="H86" s="204">
        <f t="shared" si="75"/>
        <v>8.0536696545781092E-6</v>
      </c>
      <c r="I86" s="204">
        <f t="shared" si="69"/>
        <v>8.0536696545781092E-6</v>
      </c>
      <c r="J86" s="204">
        <f t="shared" si="70"/>
        <v>8.0536696545781092E-6</v>
      </c>
      <c r="K86" s="204">
        <f t="shared" si="71"/>
        <v>8.0536696545781092E-6</v>
      </c>
      <c r="L86" s="204">
        <f t="shared" si="72"/>
        <v>8.0536696545781092E-6</v>
      </c>
      <c r="M86" s="204">
        <f t="shared" si="76"/>
        <v>8.0536696545781092E-6</v>
      </c>
      <c r="N86" s="204">
        <f t="shared" si="77"/>
        <v>8.0536696545781092E-6</v>
      </c>
      <c r="O86" s="364"/>
      <c r="P86" s="213">
        <f t="shared" si="80"/>
        <v>8.0536696545781092E-6</v>
      </c>
      <c r="Q86" s="92">
        <f t="shared" si="80"/>
        <v>0</v>
      </c>
      <c r="R86" s="92">
        <f t="shared" si="80"/>
        <v>0</v>
      </c>
      <c r="S86" s="92">
        <f t="shared" si="80"/>
        <v>0</v>
      </c>
      <c r="T86" s="92">
        <f t="shared" si="80"/>
        <v>0</v>
      </c>
      <c r="U86" s="92"/>
      <c r="AA86" s="154"/>
    </row>
    <row r="87" spans="1:27" x14ac:dyDescent="0.15">
      <c r="A87" s="42" t="s">
        <v>56</v>
      </c>
      <c r="B87" s="53">
        <f t="shared" si="63"/>
        <v>7.2483026891202986E-5</v>
      </c>
      <c r="C87" s="53">
        <f t="shared" si="64"/>
        <v>7.2483026891202986E-5</v>
      </c>
      <c r="D87" s="53">
        <f t="shared" si="65"/>
        <v>7.2483026891202986E-5</v>
      </c>
      <c r="E87" s="53">
        <f t="shared" si="66"/>
        <v>7.2483026891202986E-5</v>
      </c>
      <c r="F87" s="53">
        <f t="shared" si="67"/>
        <v>7.2483026891202986E-5</v>
      </c>
      <c r="G87" s="204">
        <f t="shared" si="68"/>
        <v>7.2483026891202986E-5</v>
      </c>
      <c r="H87" s="204">
        <f t="shared" si="75"/>
        <v>7.2483026891202986E-5</v>
      </c>
      <c r="I87" s="204">
        <f t="shared" si="69"/>
        <v>7.2483026891202986E-5</v>
      </c>
      <c r="J87" s="204">
        <f t="shared" si="70"/>
        <v>7.2483026891202986E-5</v>
      </c>
      <c r="K87" s="204">
        <f t="shared" si="71"/>
        <v>7.2483026891202986E-5</v>
      </c>
      <c r="L87" s="204">
        <f t="shared" si="72"/>
        <v>7.2483026891202986E-5</v>
      </c>
      <c r="M87" s="204">
        <f t="shared" si="76"/>
        <v>7.2483026891202986E-5</v>
      </c>
      <c r="N87" s="204">
        <f t="shared" si="77"/>
        <v>7.2483026891202986E-5</v>
      </c>
      <c r="O87" s="364"/>
      <c r="P87" s="213">
        <f t="shared" si="80"/>
        <v>7.2483026891202973E-5</v>
      </c>
      <c r="Q87" s="92">
        <f t="shared" si="80"/>
        <v>0</v>
      </c>
      <c r="R87" s="92">
        <f t="shared" si="80"/>
        <v>0</v>
      </c>
      <c r="S87" s="92">
        <f t="shared" si="80"/>
        <v>0</v>
      </c>
      <c r="T87" s="92">
        <f t="shared" si="80"/>
        <v>0</v>
      </c>
      <c r="U87" s="92"/>
      <c r="AA87" s="154"/>
    </row>
    <row r="88" spans="1:27" x14ac:dyDescent="0.15">
      <c r="A88" s="42" t="s">
        <v>57</v>
      </c>
      <c r="B88" s="53">
        <f t="shared" si="63"/>
        <v>0</v>
      </c>
      <c r="C88" s="53">
        <f t="shared" si="64"/>
        <v>0</v>
      </c>
      <c r="D88" s="53">
        <f t="shared" si="65"/>
        <v>0</v>
      </c>
      <c r="E88" s="53">
        <f t="shared" si="66"/>
        <v>0</v>
      </c>
      <c r="F88" s="53">
        <f t="shared" si="67"/>
        <v>0</v>
      </c>
      <c r="G88" s="204">
        <f t="shared" si="68"/>
        <v>0</v>
      </c>
      <c r="H88" s="204">
        <f t="shared" si="75"/>
        <v>0</v>
      </c>
      <c r="I88" s="204">
        <f t="shared" si="69"/>
        <v>0</v>
      </c>
      <c r="J88" s="204">
        <f t="shared" si="70"/>
        <v>0</v>
      </c>
      <c r="K88" s="204">
        <f t="shared" si="71"/>
        <v>0</v>
      </c>
      <c r="L88" s="204">
        <f t="shared" si="72"/>
        <v>0</v>
      </c>
      <c r="M88" s="204">
        <f t="shared" si="76"/>
        <v>0</v>
      </c>
      <c r="N88" s="204">
        <f t="shared" si="77"/>
        <v>0</v>
      </c>
      <c r="O88" s="364"/>
      <c r="P88" s="213">
        <f t="shared" si="80"/>
        <v>0</v>
      </c>
      <c r="Q88" s="92">
        <f t="shared" si="80"/>
        <v>0</v>
      </c>
      <c r="R88" s="92">
        <f t="shared" si="80"/>
        <v>0</v>
      </c>
      <c r="S88" s="92">
        <f t="shared" si="80"/>
        <v>0</v>
      </c>
      <c r="T88" s="92">
        <f t="shared" si="80"/>
        <v>0</v>
      </c>
      <c r="U88" s="92"/>
      <c r="AA88" s="154"/>
    </row>
    <row r="89" spans="1:27" x14ac:dyDescent="0.15">
      <c r="A89" s="42" t="s">
        <v>58</v>
      </c>
      <c r="B89" s="53">
        <f t="shared" si="63"/>
        <v>4.5905917031095219E-4</v>
      </c>
      <c r="C89" s="53">
        <f t="shared" si="64"/>
        <v>4.5905917031095219E-4</v>
      </c>
      <c r="D89" s="53">
        <f t="shared" si="65"/>
        <v>4.5905917031095219E-4</v>
      </c>
      <c r="E89" s="53">
        <f t="shared" si="66"/>
        <v>4.5905917031095219E-4</v>
      </c>
      <c r="F89" s="53">
        <f t="shared" si="67"/>
        <v>4.5905917031095219E-4</v>
      </c>
      <c r="G89" s="204">
        <f t="shared" si="68"/>
        <v>4.5905917031095219E-4</v>
      </c>
      <c r="H89" s="204">
        <f t="shared" si="75"/>
        <v>4.5905917031095219E-4</v>
      </c>
      <c r="I89" s="204">
        <f t="shared" si="69"/>
        <v>4.5905917031095219E-4</v>
      </c>
      <c r="J89" s="204">
        <f t="shared" si="70"/>
        <v>4.5905917031095219E-4</v>
      </c>
      <c r="K89" s="204">
        <f t="shared" si="71"/>
        <v>4.5905917031095219E-4</v>
      </c>
      <c r="L89" s="204">
        <f t="shared" si="72"/>
        <v>4.5905917031095219E-4</v>
      </c>
      <c r="M89" s="204">
        <f t="shared" si="76"/>
        <v>4.5905917031095219E-4</v>
      </c>
      <c r="N89" s="204">
        <f t="shared" si="77"/>
        <v>4.5905917031095219E-4</v>
      </c>
      <c r="O89" s="364"/>
      <c r="P89" s="213">
        <f t="shared" si="80"/>
        <v>4.5905917031095219E-4</v>
      </c>
      <c r="Q89" s="92">
        <f t="shared" si="80"/>
        <v>0</v>
      </c>
      <c r="R89" s="92">
        <f t="shared" si="80"/>
        <v>0</v>
      </c>
      <c r="S89" s="92">
        <f t="shared" si="80"/>
        <v>0</v>
      </c>
      <c r="T89" s="92">
        <f t="shared" si="80"/>
        <v>0</v>
      </c>
      <c r="U89" s="92"/>
      <c r="AA89" s="154"/>
    </row>
    <row r="90" spans="1:27" x14ac:dyDescent="0.15">
      <c r="A90" s="72" t="s">
        <v>39</v>
      </c>
      <c r="B90" s="61">
        <f t="shared" si="63"/>
        <v>0</v>
      </c>
      <c r="C90" s="61">
        <f t="shared" si="64"/>
        <v>0</v>
      </c>
      <c r="D90" s="61">
        <f t="shared" si="65"/>
        <v>0</v>
      </c>
      <c r="E90" s="61">
        <f t="shared" si="66"/>
        <v>0</v>
      </c>
      <c r="F90" s="61">
        <f t="shared" si="67"/>
        <v>0</v>
      </c>
      <c r="G90" s="205">
        <f t="shared" si="68"/>
        <v>0</v>
      </c>
      <c r="H90" s="205">
        <f t="shared" si="75"/>
        <v>0</v>
      </c>
      <c r="I90" s="205">
        <f t="shared" si="69"/>
        <v>0</v>
      </c>
      <c r="J90" s="205">
        <f t="shared" si="70"/>
        <v>0</v>
      </c>
      <c r="K90" s="205">
        <f t="shared" si="71"/>
        <v>0</v>
      </c>
      <c r="L90" s="205">
        <f t="shared" si="72"/>
        <v>0</v>
      </c>
      <c r="M90" s="205">
        <f t="shared" si="76"/>
        <v>0</v>
      </c>
      <c r="N90" s="205">
        <f t="shared" si="77"/>
        <v>0</v>
      </c>
      <c r="O90" s="364"/>
      <c r="P90" s="213">
        <f t="shared" si="80"/>
        <v>0</v>
      </c>
      <c r="Q90" s="92">
        <f t="shared" si="80"/>
        <v>0</v>
      </c>
      <c r="R90" s="92">
        <f t="shared" si="80"/>
        <v>0</v>
      </c>
      <c r="S90" s="92">
        <f t="shared" si="80"/>
        <v>0</v>
      </c>
      <c r="T90" s="92">
        <f t="shared" si="80"/>
        <v>0</v>
      </c>
      <c r="U90" s="92"/>
      <c r="AA90" s="154"/>
    </row>
    <row r="91" spans="1:27" x14ac:dyDescent="0.15">
      <c r="A91" s="76" t="s">
        <v>28</v>
      </c>
      <c r="B91" s="93">
        <f t="shared" si="63"/>
        <v>0</v>
      </c>
      <c r="C91" s="93">
        <f t="shared" si="64"/>
        <v>0</v>
      </c>
      <c r="D91" s="93">
        <f t="shared" si="65"/>
        <v>0</v>
      </c>
      <c r="E91" s="93">
        <f t="shared" si="66"/>
        <v>0</v>
      </c>
      <c r="F91" s="93">
        <f t="shared" si="67"/>
        <v>0</v>
      </c>
      <c r="G91" s="206">
        <f t="shared" si="68"/>
        <v>0</v>
      </c>
      <c r="H91" s="206">
        <f t="shared" si="75"/>
        <v>0</v>
      </c>
      <c r="I91" s="206">
        <f t="shared" si="69"/>
        <v>0</v>
      </c>
      <c r="J91" s="206">
        <f t="shared" si="70"/>
        <v>0</v>
      </c>
      <c r="K91" s="206">
        <f t="shared" si="71"/>
        <v>0</v>
      </c>
      <c r="L91" s="206">
        <f t="shared" si="72"/>
        <v>0</v>
      </c>
      <c r="M91" s="206">
        <f t="shared" si="76"/>
        <v>0</v>
      </c>
      <c r="N91" s="206">
        <f t="shared" si="77"/>
        <v>0</v>
      </c>
      <c r="O91" s="364"/>
      <c r="P91" s="213">
        <f t="shared" si="80"/>
        <v>0</v>
      </c>
      <c r="Q91" s="92">
        <f t="shared" si="80"/>
        <v>0</v>
      </c>
      <c r="R91" s="92">
        <f t="shared" si="80"/>
        <v>0</v>
      </c>
      <c r="S91" s="92">
        <f t="shared" si="80"/>
        <v>0</v>
      </c>
      <c r="T91" s="92">
        <f t="shared" si="80"/>
        <v>0</v>
      </c>
      <c r="U91" s="92"/>
      <c r="AA91" s="154"/>
    </row>
    <row r="92" spans="1:27" x14ac:dyDescent="0.15">
      <c r="A92" s="81" t="s">
        <v>478</v>
      </c>
      <c r="B92" s="8">
        <f>F46</f>
        <v>6.0000000000000001E-3</v>
      </c>
      <c r="C92" s="8">
        <f>K46</f>
        <v>1.5E-3</v>
      </c>
      <c r="D92" s="8">
        <f>P46</f>
        <v>1E-3</v>
      </c>
      <c r="E92" s="8">
        <f>U46</f>
        <v>0</v>
      </c>
      <c r="F92" s="8">
        <f>Z46</f>
        <v>0</v>
      </c>
      <c r="G92" s="201">
        <f>AE46</f>
        <v>0</v>
      </c>
      <c r="H92" s="201">
        <f t="shared" si="75"/>
        <v>0</v>
      </c>
      <c r="I92" s="201">
        <f t="shared" si="69"/>
        <v>0</v>
      </c>
      <c r="J92" s="201">
        <f t="shared" si="70"/>
        <v>0</v>
      </c>
      <c r="K92" s="201">
        <f t="shared" si="71"/>
        <v>0</v>
      </c>
      <c r="L92" s="201">
        <f t="shared" si="72"/>
        <v>0</v>
      </c>
      <c r="M92" s="201">
        <f t="shared" si="76"/>
        <v>0</v>
      </c>
      <c r="N92" s="201">
        <f t="shared" si="77"/>
        <v>0</v>
      </c>
      <c r="O92" s="364"/>
      <c r="P92" s="213">
        <f t="shared" si="80"/>
        <v>2.3823529411764704E-3</v>
      </c>
      <c r="Q92" s="92">
        <f t="shared" si="80"/>
        <v>0</v>
      </c>
      <c r="R92" s="92">
        <f t="shared" si="80"/>
        <v>0</v>
      </c>
      <c r="S92" s="92">
        <f t="shared" si="80"/>
        <v>0</v>
      </c>
      <c r="T92" s="92">
        <f t="shared" si="80"/>
        <v>0</v>
      </c>
      <c r="U92" s="92"/>
      <c r="AA92" s="154"/>
    </row>
    <row r="93" spans="1:27" x14ac:dyDescent="0.15">
      <c r="A93" s="81" t="s">
        <v>479</v>
      </c>
      <c r="B93" s="8">
        <f>G46</f>
        <v>0</v>
      </c>
      <c r="C93" s="8">
        <f>L46</f>
        <v>2.5000000000000001E-3</v>
      </c>
      <c r="D93" s="8">
        <f>Q46</f>
        <v>0</v>
      </c>
      <c r="E93" s="8">
        <f>V46</f>
        <v>0</v>
      </c>
      <c r="F93" s="8">
        <f>AA46</f>
        <v>0</v>
      </c>
      <c r="G93" s="201">
        <f>AF46</f>
        <v>0</v>
      </c>
      <c r="H93" s="201">
        <f t="shared" si="75"/>
        <v>0</v>
      </c>
      <c r="I93" s="201">
        <f t="shared" si="69"/>
        <v>0</v>
      </c>
      <c r="J93" s="201">
        <f t="shared" si="70"/>
        <v>0</v>
      </c>
      <c r="K93" s="201">
        <f t="shared" si="71"/>
        <v>0</v>
      </c>
      <c r="L93" s="201">
        <f t="shared" si="72"/>
        <v>0</v>
      </c>
      <c r="M93" s="201">
        <f t="shared" si="76"/>
        <v>0</v>
      </c>
      <c r="N93" s="201">
        <f t="shared" si="77"/>
        <v>0</v>
      </c>
      <c r="O93" s="364"/>
      <c r="P93" s="213">
        <f t="shared" si="80"/>
        <v>2.0098039215686275E-3</v>
      </c>
      <c r="Q93" s="92">
        <f t="shared" si="80"/>
        <v>0</v>
      </c>
      <c r="R93" s="92">
        <f t="shared" si="80"/>
        <v>0</v>
      </c>
      <c r="S93" s="92">
        <f t="shared" si="80"/>
        <v>0</v>
      </c>
      <c r="T93" s="92">
        <f t="shared" si="80"/>
        <v>0</v>
      </c>
      <c r="U93" s="92"/>
      <c r="AA93" s="154"/>
    </row>
  </sheetData>
  <mergeCells count="33">
    <mergeCell ref="B2:C2"/>
    <mergeCell ref="D2:D3"/>
    <mergeCell ref="E2:M2"/>
    <mergeCell ref="Y4:AC4"/>
    <mergeCell ref="AD4:AH4"/>
    <mergeCell ref="AD3:AH3"/>
    <mergeCell ref="AI4:AM4"/>
    <mergeCell ref="AN4:AR4"/>
    <mergeCell ref="AS4:AW4"/>
    <mergeCell ref="P49:U49"/>
    <mergeCell ref="E4:I4"/>
    <mergeCell ref="J4:N4"/>
    <mergeCell ref="O4:S4"/>
    <mergeCell ref="T4:X4"/>
    <mergeCell ref="W49:X49"/>
    <mergeCell ref="A48:K48"/>
    <mergeCell ref="A49:O49"/>
    <mergeCell ref="AI3:AM3"/>
    <mergeCell ref="AN3:AR3"/>
    <mergeCell ref="AS3:AW3"/>
    <mergeCell ref="AX3:BB3"/>
    <mergeCell ref="E3:I3"/>
    <mergeCell ref="J3:N3"/>
    <mergeCell ref="O3:S3"/>
    <mergeCell ref="T3:X3"/>
    <mergeCell ref="Y3:AC3"/>
    <mergeCell ref="BH3:BL3"/>
    <mergeCell ref="BH4:BL4"/>
    <mergeCell ref="BM3:BQ3"/>
    <mergeCell ref="BM4:BQ4"/>
    <mergeCell ref="AX4:BB4"/>
    <mergeCell ref="BC4:BG4"/>
    <mergeCell ref="BC3:BG3"/>
  </mergeCells>
  <phoneticPr fontId="2" type="noConversion"/>
  <conditionalFormatting sqref="H21:I21">
    <cfRule type="cellIs" dxfId="7040" priority="422" operator="lessThan">
      <formula>#REF!</formula>
    </cfRule>
  </conditionalFormatting>
  <conditionalFormatting sqref="H9:I9">
    <cfRule type="cellIs" dxfId="7039" priority="424" operator="lessThan">
      <formula>#REF!</formula>
    </cfRule>
    <cfRule type="cellIs" dxfId="7038" priority="425" operator="greaterThan">
      <formula>#REF!</formula>
    </cfRule>
  </conditionalFormatting>
  <conditionalFormatting sqref="H10:I10">
    <cfRule type="cellIs" dxfId="7037" priority="423" operator="lessThan">
      <formula>#REF!</formula>
    </cfRule>
  </conditionalFormatting>
  <conditionalFormatting sqref="H11:I11">
    <cfRule type="cellIs" dxfId="7036" priority="421" operator="lessThan">
      <formula>#REF!</formula>
    </cfRule>
  </conditionalFormatting>
  <conditionalFormatting sqref="H12:I12">
    <cfRule type="cellIs" dxfId="7035" priority="420" operator="lessThan">
      <formula>#REF!</formula>
    </cfRule>
  </conditionalFormatting>
  <conditionalFormatting sqref="O19 O13:O15 O17 E19:F19">
    <cfRule type="cellIs" dxfId="7034" priority="419" operator="greaterThan">
      <formula>#REF!</formula>
    </cfRule>
  </conditionalFormatting>
  <conditionalFormatting sqref="H20:I20">
    <cfRule type="cellIs" dxfId="7033" priority="426" operator="lessThan">
      <formula>#REF!</formula>
    </cfRule>
    <cfRule type="cellIs" dxfId="7032" priority="427" operator="lessThan">
      <formula>#REF!</formula>
    </cfRule>
  </conditionalFormatting>
  <conditionalFormatting sqref="M21">
    <cfRule type="cellIs" dxfId="7031" priority="416" operator="lessThan">
      <formula>#REF!</formula>
    </cfRule>
  </conditionalFormatting>
  <conditionalFormatting sqref="M11:N11">
    <cfRule type="cellIs" dxfId="7030" priority="415" operator="lessThan">
      <formula>#REF!</formula>
    </cfRule>
  </conditionalFormatting>
  <conditionalFormatting sqref="M12:N12">
    <cfRule type="cellIs" dxfId="7029" priority="414" operator="lessThan">
      <formula>#REF!</formula>
    </cfRule>
  </conditionalFormatting>
  <conditionalFormatting sqref="M20">
    <cfRule type="cellIs" dxfId="7028" priority="417" operator="lessThan">
      <formula>#REF!</formula>
    </cfRule>
    <cfRule type="cellIs" dxfId="7027" priority="418" operator="lessThan">
      <formula>#REF!</formula>
    </cfRule>
  </conditionalFormatting>
  <conditionalFormatting sqref="L14:L15">
    <cfRule type="cellIs" dxfId="7026" priority="408" operator="greaterThan">
      <formula>#REF!</formula>
    </cfRule>
  </conditionalFormatting>
  <conditionalFormatting sqref="L13">
    <cfRule type="cellIs" dxfId="7025" priority="407" operator="greaterThan">
      <formula>#REF!</formula>
    </cfRule>
  </conditionalFormatting>
  <conditionalFormatting sqref="J17:L17">
    <cfRule type="cellIs" dxfId="7024" priority="409" operator="greaterThan">
      <formula>#REF!</formula>
    </cfRule>
  </conditionalFormatting>
  <conditionalFormatting sqref="H30:I30">
    <cfRule type="cellIs" dxfId="7023" priority="403" operator="lessThan">
      <formula>#REF!</formula>
    </cfRule>
  </conditionalFormatting>
  <conditionalFormatting sqref="H29:I29">
    <cfRule type="cellIs" dxfId="7022" priority="404" operator="lessThan">
      <formula>#REF!</formula>
    </cfRule>
    <cfRule type="cellIs" dxfId="7021" priority="405" operator="lessThan">
      <formula>#REF!</formula>
    </cfRule>
  </conditionalFormatting>
  <conditionalFormatting sqref="M30">
    <cfRule type="cellIs" dxfId="7020" priority="400" operator="lessThan">
      <formula>#REF!</formula>
    </cfRule>
  </conditionalFormatting>
  <conditionalFormatting sqref="M29">
    <cfRule type="cellIs" dxfId="7019" priority="401" operator="lessThan">
      <formula>#REF!</formula>
    </cfRule>
    <cfRule type="cellIs" dxfId="7018" priority="402" operator="lessThan">
      <formula>#REF!</formula>
    </cfRule>
  </conditionalFormatting>
  <conditionalFormatting sqref="H39:I39">
    <cfRule type="cellIs" dxfId="7017" priority="397" operator="lessThan">
      <formula>#REF!</formula>
    </cfRule>
  </conditionalFormatting>
  <conditionalFormatting sqref="H38:I38">
    <cfRule type="cellIs" dxfId="7016" priority="398" operator="lessThan">
      <formula>#REF!</formula>
    </cfRule>
    <cfRule type="cellIs" dxfId="7015" priority="399" operator="lessThan">
      <formula>#REF!</formula>
    </cfRule>
  </conditionalFormatting>
  <conditionalFormatting sqref="M39">
    <cfRule type="cellIs" dxfId="7014" priority="396" operator="lessThan">
      <formula>#REF!</formula>
    </cfRule>
  </conditionalFormatting>
  <conditionalFormatting sqref="R21">
    <cfRule type="cellIs" dxfId="7013" priority="393" operator="lessThan">
      <formula>#REF!</formula>
    </cfRule>
  </conditionalFormatting>
  <conditionalFormatting sqref="R11:S11">
    <cfRule type="cellIs" dxfId="7012" priority="392" operator="lessThan">
      <formula>#REF!</formula>
    </cfRule>
  </conditionalFormatting>
  <conditionalFormatting sqref="R12:S12">
    <cfRule type="cellIs" dxfId="7011" priority="391" operator="lessThan">
      <formula>#REF!</formula>
    </cfRule>
  </conditionalFormatting>
  <conditionalFormatting sqref="R20">
    <cfRule type="cellIs" dxfId="7010" priority="394" operator="lessThan">
      <formula>#REF!</formula>
    </cfRule>
    <cfRule type="cellIs" dxfId="7009" priority="395" operator="lessThan">
      <formula>#REF!</formula>
    </cfRule>
  </conditionalFormatting>
  <conditionalFormatting sqref="R30">
    <cfRule type="cellIs" dxfId="7008" priority="388" operator="lessThan">
      <formula>#REF!</formula>
    </cfRule>
  </conditionalFormatting>
  <conditionalFormatting sqref="R29">
    <cfRule type="cellIs" dxfId="7007" priority="389" operator="lessThan">
      <formula>#REF!</formula>
    </cfRule>
    <cfRule type="cellIs" dxfId="7006" priority="390" operator="lessThan">
      <formula>#REF!</formula>
    </cfRule>
  </conditionalFormatting>
  <conditionalFormatting sqref="R39">
    <cfRule type="cellIs" dxfId="7005" priority="387" operator="lessThan">
      <formula>#REF!</formula>
    </cfRule>
  </conditionalFormatting>
  <conditionalFormatting sqref="M9:N9">
    <cfRule type="cellIs" dxfId="7004" priority="385" operator="lessThan">
      <formula>#REF!</formula>
    </cfRule>
    <cfRule type="cellIs" dxfId="7003" priority="386" operator="greaterThan">
      <formula>#REF!</formula>
    </cfRule>
  </conditionalFormatting>
  <conditionalFormatting sqref="R9:S9">
    <cfRule type="cellIs" dxfId="7002" priority="383" operator="lessThan">
      <formula>#REF!</formula>
    </cfRule>
    <cfRule type="cellIs" dxfId="7001" priority="384" operator="greaterThan">
      <formula>#REF!</formula>
    </cfRule>
  </conditionalFormatting>
  <conditionalFormatting sqref="T19 T13:T15 T17">
    <cfRule type="cellIs" dxfId="7000" priority="382" operator="greaterThan">
      <formula>#REF!</formula>
    </cfRule>
  </conditionalFormatting>
  <conditionalFormatting sqref="W21">
    <cfRule type="cellIs" dxfId="6999" priority="379" operator="lessThan">
      <formula>#REF!</formula>
    </cfRule>
  </conditionalFormatting>
  <conditionalFormatting sqref="W11:X11">
    <cfRule type="cellIs" dxfId="6998" priority="378" operator="lessThan">
      <formula>#REF!</formula>
    </cfRule>
  </conditionalFormatting>
  <conditionalFormatting sqref="W12:X12">
    <cfRule type="cellIs" dxfId="6997" priority="377" operator="lessThan">
      <formula>#REF!</formula>
    </cfRule>
  </conditionalFormatting>
  <conditionalFormatting sqref="W20">
    <cfRule type="cellIs" dxfId="6996" priority="380" operator="lessThan">
      <formula>#REF!</formula>
    </cfRule>
    <cfRule type="cellIs" dxfId="6995" priority="381" operator="lessThan">
      <formula>#REF!</formula>
    </cfRule>
  </conditionalFormatting>
  <conditionalFormatting sqref="W30">
    <cfRule type="cellIs" dxfId="6994" priority="374" operator="lessThan">
      <formula>#REF!</formula>
    </cfRule>
  </conditionalFormatting>
  <conditionalFormatting sqref="W29">
    <cfRule type="cellIs" dxfId="6993" priority="375" operator="lessThan">
      <formula>#REF!</formula>
    </cfRule>
    <cfRule type="cellIs" dxfId="6992" priority="376" operator="lessThan">
      <formula>#REF!</formula>
    </cfRule>
  </conditionalFormatting>
  <conditionalFormatting sqref="W39">
    <cfRule type="cellIs" dxfId="6991" priority="373" operator="lessThan">
      <formula>#REF!</formula>
    </cfRule>
  </conditionalFormatting>
  <conditionalFormatting sqref="W9:X9">
    <cfRule type="cellIs" dxfId="6990" priority="371" operator="lessThan">
      <formula>#REF!</formula>
    </cfRule>
    <cfRule type="cellIs" dxfId="6989" priority="372" operator="greaterThan">
      <formula>#REF!</formula>
    </cfRule>
  </conditionalFormatting>
  <conditionalFormatting sqref="Y19 Y13:Y15 Y17">
    <cfRule type="cellIs" dxfId="6988" priority="370" operator="greaterThan">
      <formula>#REF!</formula>
    </cfRule>
  </conditionalFormatting>
  <conditionalFormatting sqref="AB21">
    <cfRule type="cellIs" dxfId="6987" priority="367" operator="lessThan">
      <formula>#REF!</formula>
    </cfRule>
  </conditionalFormatting>
  <conditionalFormatting sqref="AB11:AC11">
    <cfRule type="cellIs" dxfId="6986" priority="366" operator="lessThan">
      <formula>#REF!</formula>
    </cfRule>
  </conditionalFormatting>
  <conditionalFormatting sqref="AB12:AC12">
    <cfRule type="cellIs" dxfId="6985" priority="365" operator="lessThan">
      <formula>#REF!</formula>
    </cfRule>
  </conditionalFormatting>
  <conditionalFormatting sqref="AB20">
    <cfRule type="cellIs" dxfId="6984" priority="368" operator="lessThan">
      <formula>#REF!</formula>
    </cfRule>
    <cfRule type="cellIs" dxfId="6983" priority="369" operator="lessThan">
      <formula>#REF!</formula>
    </cfRule>
  </conditionalFormatting>
  <conditionalFormatting sqref="AB30">
    <cfRule type="cellIs" dxfId="6982" priority="362" operator="lessThan">
      <formula>#REF!</formula>
    </cfRule>
  </conditionalFormatting>
  <conditionalFormatting sqref="AB29">
    <cfRule type="cellIs" dxfId="6981" priority="363" operator="lessThan">
      <formula>#REF!</formula>
    </cfRule>
    <cfRule type="cellIs" dxfId="6980" priority="364" operator="lessThan">
      <formula>#REF!</formula>
    </cfRule>
  </conditionalFormatting>
  <conditionalFormatting sqref="AB39">
    <cfRule type="cellIs" dxfId="6979" priority="361" operator="lessThan">
      <formula>#REF!</formula>
    </cfRule>
  </conditionalFormatting>
  <conditionalFormatting sqref="AB9:AC9">
    <cfRule type="cellIs" dxfId="6978" priority="359" operator="lessThan">
      <formula>#REF!</formula>
    </cfRule>
    <cfRule type="cellIs" dxfId="6977" priority="360" operator="greaterThan">
      <formula>#REF!</formula>
    </cfRule>
  </conditionalFormatting>
  <conditionalFormatting sqref="AD19 AD13:AD15 AD17">
    <cfRule type="cellIs" dxfId="6976" priority="358" operator="greaterThan">
      <formula>#REF!</formula>
    </cfRule>
  </conditionalFormatting>
  <conditionalFormatting sqref="AG21">
    <cfRule type="cellIs" dxfId="6975" priority="355" operator="lessThan">
      <formula>#REF!</formula>
    </cfRule>
  </conditionalFormatting>
  <conditionalFormatting sqref="AG11:AH11">
    <cfRule type="cellIs" dxfId="6974" priority="354" operator="lessThan">
      <formula>#REF!</formula>
    </cfRule>
  </conditionalFormatting>
  <conditionalFormatting sqref="AG12:AH12">
    <cfRule type="cellIs" dxfId="6973" priority="353" operator="lessThan">
      <formula>#REF!</formula>
    </cfRule>
  </conditionalFormatting>
  <conditionalFormatting sqref="AG20">
    <cfRule type="cellIs" dxfId="6972" priority="356" operator="lessThan">
      <formula>#REF!</formula>
    </cfRule>
    <cfRule type="cellIs" dxfId="6971" priority="357" operator="lessThan">
      <formula>#REF!</formula>
    </cfRule>
  </conditionalFormatting>
  <conditionalFormatting sqref="AG30">
    <cfRule type="cellIs" dxfId="6970" priority="350" operator="lessThan">
      <formula>#REF!</formula>
    </cfRule>
  </conditionalFormatting>
  <conditionalFormatting sqref="AG29">
    <cfRule type="cellIs" dxfId="6969" priority="351" operator="lessThan">
      <formula>#REF!</formula>
    </cfRule>
    <cfRule type="cellIs" dxfId="6968" priority="352" operator="lessThan">
      <formula>#REF!</formula>
    </cfRule>
  </conditionalFormatting>
  <conditionalFormatting sqref="AG39">
    <cfRule type="cellIs" dxfId="6967" priority="349" operator="lessThan">
      <formula>#REF!</formula>
    </cfRule>
  </conditionalFormatting>
  <conditionalFormatting sqref="AG9:AH9">
    <cfRule type="cellIs" dxfId="6966" priority="347" operator="lessThan">
      <formula>#REF!</formula>
    </cfRule>
    <cfRule type="cellIs" dxfId="6965" priority="348" operator="greaterThan">
      <formula>#REF!</formula>
    </cfRule>
  </conditionalFormatting>
  <conditionalFormatting sqref="P19:Q19">
    <cfRule type="cellIs" dxfId="6964" priority="346" operator="greaterThan">
      <formula>#REF!</formula>
    </cfRule>
  </conditionalFormatting>
  <conditionalFormatting sqref="P14:Q15">
    <cfRule type="cellIs" dxfId="6963" priority="344" operator="greaterThan">
      <formula>#REF!</formula>
    </cfRule>
  </conditionalFormatting>
  <conditionalFormatting sqref="P13:Q13">
    <cfRule type="cellIs" dxfId="6962" priority="343" operator="greaterThan">
      <formula>#REF!</formula>
    </cfRule>
  </conditionalFormatting>
  <conditionalFormatting sqref="P17:Q17">
    <cfRule type="cellIs" dxfId="6961" priority="345" operator="greaterThan">
      <formula>#REF!</formula>
    </cfRule>
  </conditionalFormatting>
  <conditionalFormatting sqref="U19:V19">
    <cfRule type="cellIs" dxfId="6960" priority="342" operator="greaterThan">
      <formula>#REF!</formula>
    </cfRule>
  </conditionalFormatting>
  <conditionalFormatting sqref="U14:V15">
    <cfRule type="cellIs" dxfId="6959" priority="340" operator="greaterThan">
      <formula>#REF!</formula>
    </cfRule>
  </conditionalFormatting>
  <conditionalFormatting sqref="U13:V13">
    <cfRule type="cellIs" dxfId="6958" priority="339" operator="greaterThan">
      <formula>#REF!</formula>
    </cfRule>
  </conditionalFormatting>
  <conditionalFormatting sqref="U17:V17">
    <cfRule type="cellIs" dxfId="6957" priority="341" operator="greaterThan">
      <formula>#REF!</formula>
    </cfRule>
  </conditionalFormatting>
  <conditionalFormatting sqref="Z19:AA19">
    <cfRule type="cellIs" dxfId="6956" priority="338" operator="greaterThan">
      <formula>#REF!</formula>
    </cfRule>
  </conditionalFormatting>
  <conditionalFormatting sqref="Z14:AA15">
    <cfRule type="cellIs" dxfId="6955" priority="336" operator="greaterThan">
      <formula>#REF!</formula>
    </cfRule>
  </conditionalFormatting>
  <conditionalFormatting sqref="Z13:AA13">
    <cfRule type="cellIs" dxfId="6954" priority="335" operator="greaterThan">
      <formula>#REF!</formula>
    </cfRule>
  </conditionalFormatting>
  <conditionalFormatting sqref="Z17:AA17">
    <cfRule type="cellIs" dxfId="6953" priority="337" operator="greaterThan">
      <formula>#REF!</formula>
    </cfRule>
  </conditionalFormatting>
  <conditionalFormatting sqref="AE19:AF19">
    <cfRule type="cellIs" dxfId="6952" priority="334" operator="greaterThan">
      <formula>#REF!</formula>
    </cfRule>
  </conditionalFormatting>
  <conditionalFormatting sqref="AE14:AF15">
    <cfRule type="cellIs" dxfId="6951" priority="332" operator="greaterThan">
      <formula>#REF!</formula>
    </cfRule>
  </conditionalFormatting>
  <conditionalFormatting sqref="AE13:AF13">
    <cfRule type="cellIs" dxfId="6950" priority="331" operator="greaterThan">
      <formula>#REF!</formula>
    </cfRule>
  </conditionalFormatting>
  <conditionalFormatting sqref="AE17:AF17">
    <cfRule type="cellIs" dxfId="6949" priority="333" operator="greaterThan">
      <formula>#REF!</formula>
    </cfRule>
  </conditionalFormatting>
  <conditionalFormatting sqref="M38">
    <cfRule type="cellIs" dxfId="6948" priority="329" operator="lessThan">
      <formula>#REF!</formula>
    </cfRule>
    <cfRule type="cellIs" dxfId="6947" priority="330" operator="lessThan">
      <formula>#REF!</formula>
    </cfRule>
  </conditionalFormatting>
  <conditionalFormatting sqref="R38">
    <cfRule type="cellIs" dxfId="6946" priority="327" operator="lessThan">
      <formula>#REF!</formula>
    </cfRule>
    <cfRule type="cellIs" dxfId="6945" priority="328" operator="lessThan">
      <formula>#REF!</formula>
    </cfRule>
  </conditionalFormatting>
  <conditionalFormatting sqref="W38">
    <cfRule type="cellIs" dxfId="6944" priority="325" operator="lessThan">
      <formula>#REF!</formula>
    </cfRule>
    <cfRule type="cellIs" dxfId="6943" priority="326" operator="lessThan">
      <formula>#REF!</formula>
    </cfRule>
  </conditionalFormatting>
  <conditionalFormatting sqref="AB38">
    <cfRule type="cellIs" dxfId="6942" priority="323" operator="lessThan">
      <formula>#REF!</formula>
    </cfRule>
    <cfRule type="cellIs" dxfId="6941" priority="324" operator="lessThan">
      <formula>#REF!</formula>
    </cfRule>
  </conditionalFormatting>
  <conditionalFormatting sqref="AG38">
    <cfRule type="cellIs" dxfId="6940" priority="321" operator="lessThan">
      <formula>#REF!</formula>
    </cfRule>
    <cfRule type="cellIs" dxfId="6939" priority="322" operator="lessThan">
      <formula>#REF!</formula>
    </cfRule>
  </conditionalFormatting>
  <conditionalFormatting sqref="N10">
    <cfRule type="cellIs" dxfId="6938" priority="320" operator="lessThan">
      <formula>#REF!</formula>
    </cfRule>
  </conditionalFormatting>
  <conditionalFormatting sqref="S10">
    <cfRule type="cellIs" dxfId="6937" priority="319" operator="lessThan">
      <formula>#REF!</formula>
    </cfRule>
  </conditionalFormatting>
  <conditionalFormatting sqref="X10">
    <cfRule type="cellIs" dxfId="6936" priority="318" operator="lessThan">
      <formula>#REF!</formula>
    </cfRule>
  </conditionalFormatting>
  <conditionalFormatting sqref="AC10">
    <cfRule type="cellIs" dxfId="6935" priority="317" operator="lessThan">
      <formula>#REF!</formula>
    </cfRule>
  </conditionalFormatting>
  <conditionalFormatting sqref="AH10">
    <cfRule type="cellIs" dxfId="6934" priority="316" operator="lessThan">
      <formula>#REF!</formula>
    </cfRule>
  </conditionalFormatting>
  <conditionalFormatting sqref="AI19 AI13:AI15 AI17">
    <cfRule type="cellIs" dxfId="6933" priority="315" operator="greaterThan">
      <formula>#REF!</formula>
    </cfRule>
  </conditionalFormatting>
  <conditionalFormatting sqref="AL21">
    <cfRule type="cellIs" dxfId="6932" priority="312" operator="lessThan">
      <formula>#REF!</formula>
    </cfRule>
  </conditionalFormatting>
  <conditionalFormatting sqref="AL11:AM11">
    <cfRule type="cellIs" dxfId="6931" priority="311" operator="lessThan">
      <formula>#REF!</formula>
    </cfRule>
  </conditionalFormatting>
  <conditionalFormatting sqref="AL12:AM12">
    <cfRule type="cellIs" dxfId="6930" priority="310" operator="lessThan">
      <formula>#REF!</formula>
    </cfRule>
  </conditionalFormatting>
  <conditionalFormatting sqref="AL20">
    <cfRule type="cellIs" dxfId="6929" priority="313" operator="lessThan">
      <formula>#REF!</formula>
    </cfRule>
    <cfRule type="cellIs" dxfId="6928" priority="314" operator="lessThan">
      <formula>#REF!</formula>
    </cfRule>
  </conditionalFormatting>
  <conditionalFormatting sqref="AL30">
    <cfRule type="cellIs" dxfId="6927" priority="307" operator="lessThan">
      <formula>#REF!</formula>
    </cfRule>
  </conditionalFormatting>
  <conditionalFormatting sqref="AL29">
    <cfRule type="cellIs" dxfId="6926" priority="308" operator="lessThan">
      <formula>#REF!</formula>
    </cfRule>
    <cfRule type="cellIs" dxfId="6925" priority="309" operator="lessThan">
      <formula>#REF!</formula>
    </cfRule>
  </conditionalFormatting>
  <conditionalFormatting sqref="AL39">
    <cfRule type="cellIs" dxfId="6924" priority="306" operator="lessThan">
      <formula>#REF!</formula>
    </cfRule>
  </conditionalFormatting>
  <conditionalFormatting sqref="AL9:AM9">
    <cfRule type="cellIs" dxfId="6923" priority="304" operator="lessThan">
      <formula>#REF!</formula>
    </cfRule>
    <cfRule type="cellIs" dxfId="6922" priority="305" operator="greaterThan">
      <formula>#REF!</formula>
    </cfRule>
  </conditionalFormatting>
  <conditionalFormatting sqref="AJ19:AK19">
    <cfRule type="cellIs" dxfId="6921" priority="303" operator="greaterThan">
      <formula>#REF!</formula>
    </cfRule>
  </conditionalFormatting>
  <conditionalFormatting sqref="AJ14:AK15">
    <cfRule type="cellIs" dxfId="6920" priority="301" operator="greaterThan">
      <formula>#REF!</formula>
    </cfRule>
  </conditionalFormatting>
  <conditionalFormatting sqref="AJ13:AK13">
    <cfRule type="cellIs" dxfId="6919" priority="300" operator="greaterThan">
      <formula>#REF!</formula>
    </cfRule>
  </conditionalFormatting>
  <conditionalFormatting sqref="AJ17:AK17">
    <cfRule type="cellIs" dxfId="6918" priority="302" operator="greaterThan">
      <formula>#REF!</formula>
    </cfRule>
  </conditionalFormatting>
  <conditionalFormatting sqref="AL38">
    <cfRule type="cellIs" dxfId="6917" priority="298" operator="lessThan">
      <formula>#REF!</formula>
    </cfRule>
    <cfRule type="cellIs" dxfId="6916" priority="299" operator="lessThan">
      <formula>#REF!</formula>
    </cfRule>
  </conditionalFormatting>
  <conditionalFormatting sqref="AM10">
    <cfRule type="cellIs" dxfId="6915" priority="297" operator="lessThan">
      <formula>#REF!</formula>
    </cfRule>
  </conditionalFormatting>
  <conditionalFormatting sqref="AN19 AN13:AN15 AN17">
    <cfRule type="cellIs" dxfId="6914" priority="296" operator="greaterThan">
      <formula>#REF!</formula>
    </cfRule>
  </conditionalFormatting>
  <conditionalFormatting sqref="AQ21">
    <cfRule type="cellIs" dxfId="6913" priority="293" operator="lessThan">
      <formula>#REF!</formula>
    </cfRule>
  </conditionalFormatting>
  <conditionalFormatting sqref="AQ11:AR11">
    <cfRule type="cellIs" dxfId="6912" priority="292" operator="lessThan">
      <formula>#REF!</formula>
    </cfRule>
  </conditionalFormatting>
  <conditionalFormatting sqref="AQ12:AR12">
    <cfRule type="cellIs" dxfId="6911" priority="291" operator="lessThan">
      <formula>#REF!</formula>
    </cfRule>
  </conditionalFormatting>
  <conditionalFormatting sqref="AQ20">
    <cfRule type="cellIs" dxfId="6910" priority="294" operator="lessThan">
      <formula>#REF!</formula>
    </cfRule>
    <cfRule type="cellIs" dxfId="6909" priority="295" operator="lessThan">
      <formula>#REF!</formula>
    </cfRule>
  </conditionalFormatting>
  <conditionalFormatting sqref="AQ30">
    <cfRule type="cellIs" dxfId="6908" priority="288" operator="lessThan">
      <formula>#REF!</formula>
    </cfRule>
  </conditionalFormatting>
  <conditionalFormatting sqref="AQ29">
    <cfRule type="cellIs" dxfId="6907" priority="289" operator="lessThan">
      <formula>#REF!</formula>
    </cfRule>
    <cfRule type="cellIs" dxfId="6906" priority="290" operator="lessThan">
      <formula>#REF!</formula>
    </cfRule>
  </conditionalFormatting>
  <conditionalFormatting sqref="AQ39">
    <cfRule type="cellIs" dxfId="6905" priority="287" operator="lessThan">
      <formula>#REF!</formula>
    </cfRule>
  </conditionalFormatting>
  <conditionalFormatting sqref="AQ9:AR9">
    <cfRule type="cellIs" dxfId="6904" priority="285" operator="lessThan">
      <formula>#REF!</formula>
    </cfRule>
    <cfRule type="cellIs" dxfId="6903" priority="286" operator="greaterThan">
      <formula>#REF!</formula>
    </cfRule>
  </conditionalFormatting>
  <conditionalFormatting sqref="AO19:AP19">
    <cfRule type="cellIs" dxfId="6902" priority="284" operator="greaterThan">
      <formula>#REF!</formula>
    </cfRule>
  </conditionalFormatting>
  <conditionalFormatting sqref="AO14:AP15">
    <cfRule type="cellIs" dxfId="6901" priority="282" operator="greaterThan">
      <formula>#REF!</formula>
    </cfRule>
  </conditionalFormatting>
  <conditionalFormatting sqref="AO13:AP13">
    <cfRule type="cellIs" dxfId="6900" priority="281" operator="greaterThan">
      <formula>#REF!</formula>
    </cfRule>
  </conditionalFormatting>
  <conditionalFormatting sqref="AO17:AP17">
    <cfRule type="cellIs" dxfId="6899" priority="283" operator="greaterThan">
      <formula>#REF!</formula>
    </cfRule>
  </conditionalFormatting>
  <conditionalFormatting sqref="AQ38">
    <cfRule type="cellIs" dxfId="6898" priority="279" operator="lessThan">
      <formula>#REF!</formula>
    </cfRule>
    <cfRule type="cellIs" dxfId="6897" priority="280" operator="lessThan">
      <formula>#REF!</formula>
    </cfRule>
  </conditionalFormatting>
  <conditionalFormatting sqref="AR10">
    <cfRule type="cellIs" dxfId="6896" priority="278" operator="lessThan">
      <formula>#REF!</formula>
    </cfRule>
  </conditionalFormatting>
  <conditionalFormatting sqref="AS19 AS13:AS15 AS17">
    <cfRule type="cellIs" dxfId="6895" priority="277" operator="greaterThan">
      <formula>#REF!</formula>
    </cfRule>
  </conditionalFormatting>
  <conditionalFormatting sqref="AV21">
    <cfRule type="cellIs" dxfId="6894" priority="274" operator="lessThan">
      <formula>#REF!</formula>
    </cfRule>
  </conditionalFormatting>
  <conditionalFormatting sqref="AV11:AW11">
    <cfRule type="cellIs" dxfId="6893" priority="273" operator="lessThan">
      <formula>#REF!</formula>
    </cfRule>
  </conditionalFormatting>
  <conditionalFormatting sqref="AV12:AW12">
    <cfRule type="cellIs" dxfId="6892" priority="272" operator="lessThan">
      <formula>#REF!</formula>
    </cfRule>
  </conditionalFormatting>
  <conditionalFormatting sqref="AV20">
    <cfRule type="cellIs" dxfId="6891" priority="275" operator="lessThan">
      <formula>#REF!</formula>
    </cfRule>
    <cfRule type="cellIs" dxfId="6890" priority="276" operator="lessThan">
      <formula>#REF!</formula>
    </cfRule>
  </conditionalFormatting>
  <conditionalFormatting sqref="AV30">
    <cfRule type="cellIs" dxfId="6889" priority="269" operator="lessThan">
      <formula>#REF!</formula>
    </cfRule>
  </conditionalFormatting>
  <conditionalFormatting sqref="AV29">
    <cfRule type="cellIs" dxfId="6888" priority="270" operator="lessThan">
      <formula>#REF!</formula>
    </cfRule>
    <cfRule type="cellIs" dxfId="6887" priority="271" operator="lessThan">
      <formula>#REF!</formula>
    </cfRule>
  </conditionalFormatting>
  <conditionalFormatting sqref="AV39">
    <cfRule type="cellIs" dxfId="6886" priority="268" operator="lessThan">
      <formula>#REF!</formula>
    </cfRule>
  </conditionalFormatting>
  <conditionalFormatting sqref="AV9:AW9">
    <cfRule type="cellIs" dxfId="6885" priority="266" operator="lessThan">
      <formula>#REF!</formula>
    </cfRule>
    <cfRule type="cellIs" dxfId="6884" priority="267" operator="greaterThan">
      <formula>#REF!</formula>
    </cfRule>
  </conditionalFormatting>
  <conditionalFormatting sqref="AT19:AU19">
    <cfRule type="cellIs" dxfId="6883" priority="265" operator="greaterThan">
      <formula>#REF!</formula>
    </cfRule>
  </conditionalFormatting>
  <conditionalFormatting sqref="AT14:AU15">
    <cfRule type="cellIs" dxfId="6882" priority="263" operator="greaterThan">
      <formula>#REF!</formula>
    </cfRule>
  </conditionalFormatting>
  <conditionalFormatting sqref="AT13:AU13">
    <cfRule type="cellIs" dxfId="6881" priority="262" operator="greaterThan">
      <formula>#REF!</formula>
    </cfRule>
  </conditionalFormatting>
  <conditionalFormatting sqref="AT17:AU17">
    <cfRule type="cellIs" dxfId="6880" priority="264" operator="greaterThan">
      <formula>#REF!</formula>
    </cfRule>
  </conditionalFormatting>
  <conditionalFormatting sqref="AV38">
    <cfRule type="cellIs" dxfId="6879" priority="260" operator="lessThan">
      <formula>#REF!</formula>
    </cfRule>
    <cfRule type="cellIs" dxfId="6878" priority="261" operator="lessThan">
      <formula>#REF!</formula>
    </cfRule>
  </conditionalFormatting>
  <conditionalFormatting sqref="AW10">
    <cfRule type="cellIs" dxfId="6877" priority="259" operator="lessThan">
      <formula>#REF!</formula>
    </cfRule>
  </conditionalFormatting>
  <conditionalFormatting sqref="AX19 AX13:AX15 AX17">
    <cfRule type="cellIs" dxfId="6876" priority="258" operator="greaterThan">
      <formula>#REF!</formula>
    </cfRule>
  </conditionalFormatting>
  <conditionalFormatting sqref="BA21">
    <cfRule type="cellIs" dxfId="6875" priority="255" operator="lessThan">
      <formula>#REF!</formula>
    </cfRule>
  </conditionalFormatting>
  <conditionalFormatting sqref="BA11:BB11">
    <cfRule type="cellIs" dxfId="6874" priority="254" operator="lessThan">
      <formula>#REF!</formula>
    </cfRule>
  </conditionalFormatting>
  <conditionalFormatting sqref="BA12:BB12">
    <cfRule type="cellIs" dxfId="6873" priority="253" operator="lessThan">
      <formula>#REF!</formula>
    </cfRule>
  </conditionalFormatting>
  <conditionalFormatting sqref="BA20">
    <cfRule type="cellIs" dxfId="6872" priority="256" operator="lessThan">
      <formula>#REF!</formula>
    </cfRule>
    <cfRule type="cellIs" dxfId="6871" priority="257" operator="lessThan">
      <formula>#REF!</formula>
    </cfRule>
  </conditionalFormatting>
  <conditionalFormatting sqref="BA30">
    <cfRule type="cellIs" dxfId="6870" priority="250" operator="lessThan">
      <formula>#REF!</formula>
    </cfRule>
  </conditionalFormatting>
  <conditionalFormatting sqref="BA29">
    <cfRule type="cellIs" dxfId="6869" priority="251" operator="lessThan">
      <formula>#REF!</formula>
    </cfRule>
    <cfRule type="cellIs" dxfId="6868" priority="252" operator="lessThan">
      <formula>#REF!</formula>
    </cfRule>
  </conditionalFormatting>
  <conditionalFormatting sqref="BA39">
    <cfRule type="cellIs" dxfId="6867" priority="249" operator="lessThan">
      <formula>#REF!</formula>
    </cfRule>
  </conditionalFormatting>
  <conditionalFormatting sqref="BA9:BB9">
    <cfRule type="cellIs" dxfId="6866" priority="247" operator="lessThan">
      <formula>#REF!</formula>
    </cfRule>
    <cfRule type="cellIs" dxfId="6865" priority="248" operator="greaterThan">
      <formula>#REF!</formula>
    </cfRule>
  </conditionalFormatting>
  <conditionalFormatting sqref="AY19:AZ19">
    <cfRule type="cellIs" dxfId="6864" priority="246" operator="greaterThan">
      <formula>#REF!</formula>
    </cfRule>
  </conditionalFormatting>
  <conditionalFormatting sqref="AY14:AZ15">
    <cfRule type="cellIs" dxfId="6863" priority="244" operator="greaterThan">
      <formula>#REF!</formula>
    </cfRule>
  </conditionalFormatting>
  <conditionalFormatting sqref="AY13:AZ13">
    <cfRule type="cellIs" dxfId="6862" priority="243" operator="greaterThan">
      <formula>#REF!</formula>
    </cfRule>
  </conditionalFormatting>
  <conditionalFormatting sqref="AY17:AZ17">
    <cfRule type="cellIs" dxfId="6861" priority="245" operator="greaterThan">
      <formula>#REF!</formula>
    </cfRule>
  </conditionalFormatting>
  <conditionalFormatting sqref="BA38">
    <cfRule type="cellIs" dxfId="6860" priority="241" operator="lessThan">
      <formula>#REF!</formula>
    </cfRule>
    <cfRule type="cellIs" dxfId="6859" priority="242" operator="lessThan">
      <formula>#REF!</formula>
    </cfRule>
  </conditionalFormatting>
  <conditionalFormatting sqref="BB10">
    <cfRule type="cellIs" dxfId="6858" priority="240" operator="lessThan">
      <formula>#REF!</formula>
    </cfRule>
  </conditionalFormatting>
  <conditionalFormatting sqref="BC19 BC13:BC15 BC17">
    <cfRule type="cellIs" dxfId="6857" priority="239" operator="greaterThan">
      <formula>#REF!</formula>
    </cfRule>
  </conditionalFormatting>
  <conditionalFormatting sqref="BF21">
    <cfRule type="cellIs" dxfId="6856" priority="236" operator="lessThan">
      <formula>#REF!</formula>
    </cfRule>
  </conditionalFormatting>
  <conditionalFormatting sqref="BF11">
    <cfRule type="cellIs" dxfId="6855" priority="235" operator="lessThan">
      <formula>#REF!</formula>
    </cfRule>
  </conditionalFormatting>
  <conditionalFormatting sqref="BF12">
    <cfRule type="cellIs" dxfId="6854" priority="234" operator="lessThan">
      <formula>#REF!</formula>
    </cfRule>
  </conditionalFormatting>
  <conditionalFormatting sqref="BF20">
    <cfRule type="cellIs" dxfId="6853" priority="237" operator="lessThan">
      <formula>#REF!</formula>
    </cfRule>
    <cfRule type="cellIs" dxfId="6852" priority="238" operator="lessThan">
      <formula>#REF!</formula>
    </cfRule>
  </conditionalFormatting>
  <conditionalFormatting sqref="BF30">
    <cfRule type="cellIs" dxfId="6851" priority="231" operator="lessThan">
      <formula>#REF!</formula>
    </cfRule>
  </conditionalFormatting>
  <conditionalFormatting sqref="BF29">
    <cfRule type="cellIs" dxfId="6850" priority="232" operator="lessThan">
      <formula>#REF!</formula>
    </cfRule>
    <cfRule type="cellIs" dxfId="6849" priority="233" operator="lessThan">
      <formula>#REF!</formula>
    </cfRule>
  </conditionalFormatting>
  <conditionalFormatting sqref="BF39">
    <cfRule type="cellIs" dxfId="6848" priority="230" operator="lessThan">
      <formula>#REF!</formula>
    </cfRule>
  </conditionalFormatting>
  <conditionalFormatting sqref="BF9">
    <cfRule type="cellIs" dxfId="6847" priority="228" operator="lessThan">
      <formula>#REF!</formula>
    </cfRule>
    <cfRule type="cellIs" dxfId="6846" priority="229" operator="greaterThan">
      <formula>#REF!</formula>
    </cfRule>
  </conditionalFormatting>
  <conditionalFormatting sqref="BD19:BE19">
    <cfRule type="cellIs" dxfId="6845" priority="227" operator="greaterThan">
      <formula>#REF!</formula>
    </cfRule>
  </conditionalFormatting>
  <conditionalFormatting sqref="BD14:BE15">
    <cfRule type="cellIs" dxfId="6844" priority="225" operator="greaterThan">
      <formula>#REF!</formula>
    </cfRule>
  </conditionalFormatting>
  <conditionalFormatting sqref="BD13:BE13">
    <cfRule type="cellIs" dxfId="6843" priority="224" operator="greaterThan">
      <formula>#REF!</formula>
    </cfRule>
  </conditionalFormatting>
  <conditionalFormatting sqref="BD17:BE17">
    <cfRule type="cellIs" dxfId="6842" priority="226" operator="greaterThan">
      <formula>#REF!</formula>
    </cfRule>
  </conditionalFormatting>
  <conditionalFormatting sqref="BF38">
    <cfRule type="cellIs" dxfId="6841" priority="222" operator="lessThan">
      <formula>#REF!</formula>
    </cfRule>
    <cfRule type="cellIs" dxfId="6840" priority="223" operator="lessThan">
      <formula>#REF!</formula>
    </cfRule>
  </conditionalFormatting>
  <conditionalFormatting sqref="G19">
    <cfRule type="cellIs" dxfId="6839" priority="220" operator="greaterThan">
      <formula>#REF!</formula>
    </cfRule>
  </conditionalFormatting>
  <conditionalFormatting sqref="G13">
    <cfRule type="cellIs" dxfId="6838" priority="218" operator="greaterThan">
      <formula>#REF!</formula>
    </cfRule>
  </conditionalFormatting>
  <conditionalFormatting sqref="G17">
    <cfRule type="cellIs" dxfId="6837" priority="219" operator="greaterThan">
      <formula>#REF!</formula>
    </cfRule>
  </conditionalFormatting>
  <conditionalFormatting sqref="G14">
    <cfRule type="cellIs" dxfId="6836" priority="217" operator="greaterThan">
      <formula>#REF!</formula>
    </cfRule>
  </conditionalFormatting>
  <conditionalFormatting sqref="BG11">
    <cfRule type="cellIs" dxfId="6835" priority="213" operator="lessThan">
      <formula>#REF!</formula>
    </cfRule>
  </conditionalFormatting>
  <conditionalFormatting sqref="BG12">
    <cfRule type="cellIs" dxfId="6834" priority="212" operator="lessThan">
      <formula>#REF!</formula>
    </cfRule>
  </conditionalFormatting>
  <conditionalFormatting sqref="BG9">
    <cfRule type="cellIs" dxfId="6833" priority="206" operator="lessThan">
      <formula>#REF!</formula>
    </cfRule>
    <cfRule type="cellIs" dxfId="6832" priority="207" operator="greaterThan">
      <formula>#REF!</formula>
    </cfRule>
  </conditionalFormatting>
  <conditionalFormatting sqref="BG10">
    <cfRule type="cellIs" dxfId="6831" priority="203" operator="lessThan">
      <formula>#REF!</formula>
    </cfRule>
  </conditionalFormatting>
  <conditionalFormatting sqref="N21">
    <cfRule type="cellIs" dxfId="6830" priority="200" operator="lessThan">
      <formula>#REF!</formula>
    </cfRule>
  </conditionalFormatting>
  <conditionalFormatting sqref="N20">
    <cfRule type="cellIs" dxfId="6829" priority="201" operator="lessThan">
      <formula>#REF!</formula>
    </cfRule>
    <cfRule type="cellIs" dxfId="6828" priority="202" operator="lessThan">
      <formula>#REF!</formula>
    </cfRule>
  </conditionalFormatting>
  <conditionalFormatting sqref="N30">
    <cfRule type="cellIs" dxfId="6827" priority="197" operator="lessThan">
      <formula>#REF!</formula>
    </cfRule>
  </conditionalFormatting>
  <conditionalFormatting sqref="N29">
    <cfRule type="cellIs" dxfId="6826" priority="198" operator="lessThan">
      <formula>#REF!</formula>
    </cfRule>
    <cfRule type="cellIs" dxfId="6825" priority="199" operator="lessThan">
      <formula>#REF!</formula>
    </cfRule>
  </conditionalFormatting>
  <conditionalFormatting sqref="N39">
    <cfRule type="cellIs" dxfId="6824" priority="194" operator="lessThan">
      <formula>#REF!</formula>
    </cfRule>
  </conditionalFormatting>
  <conditionalFormatting sqref="N38">
    <cfRule type="cellIs" dxfId="6823" priority="195" operator="lessThan">
      <formula>#REF!</formula>
    </cfRule>
    <cfRule type="cellIs" dxfId="6822" priority="196" operator="lessThan">
      <formula>#REF!</formula>
    </cfRule>
  </conditionalFormatting>
  <conditionalFormatting sqref="S21">
    <cfRule type="cellIs" dxfId="6821" priority="191" operator="lessThan">
      <formula>#REF!</formula>
    </cfRule>
  </conditionalFormatting>
  <conditionalFormatting sqref="S20">
    <cfRule type="cellIs" dxfId="6820" priority="192" operator="lessThan">
      <formula>#REF!</formula>
    </cfRule>
    <cfRule type="cellIs" dxfId="6819" priority="193" operator="lessThan">
      <formula>#REF!</formula>
    </cfRule>
  </conditionalFormatting>
  <conditionalFormatting sqref="S30">
    <cfRule type="cellIs" dxfId="6818" priority="188" operator="lessThan">
      <formula>#REF!</formula>
    </cfRule>
  </conditionalFormatting>
  <conditionalFormatting sqref="S29">
    <cfRule type="cellIs" dxfId="6817" priority="189" operator="lessThan">
      <formula>#REF!</formula>
    </cfRule>
    <cfRule type="cellIs" dxfId="6816" priority="190" operator="lessThan">
      <formula>#REF!</formula>
    </cfRule>
  </conditionalFormatting>
  <conditionalFormatting sqref="S39">
    <cfRule type="cellIs" dxfId="6815" priority="185" operator="lessThan">
      <formula>#REF!</formula>
    </cfRule>
  </conditionalFormatting>
  <conditionalFormatting sqref="S38">
    <cfRule type="cellIs" dxfId="6814" priority="186" operator="lessThan">
      <formula>#REF!</formula>
    </cfRule>
    <cfRule type="cellIs" dxfId="6813" priority="187" operator="lessThan">
      <formula>#REF!</formula>
    </cfRule>
  </conditionalFormatting>
  <conditionalFormatting sqref="X21">
    <cfRule type="cellIs" dxfId="6812" priority="182" operator="lessThan">
      <formula>#REF!</formula>
    </cfRule>
  </conditionalFormatting>
  <conditionalFormatting sqref="X20">
    <cfRule type="cellIs" dxfId="6811" priority="183" operator="lessThan">
      <formula>#REF!</formula>
    </cfRule>
    <cfRule type="cellIs" dxfId="6810" priority="184" operator="lessThan">
      <formula>#REF!</formula>
    </cfRule>
  </conditionalFormatting>
  <conditionalFormatting sqref="X30">
    <cfRule type="cellIs" dxfId="6809" priority="179" operator="lessThan">
      <formula>#REF!</formula>
    </cfRule>
  </conditionalFormatting>
  <conditionalFormatting sqref="X29">
    <cfRule type="cellIs" dxfId="6808" priority="180" operator="lessThan">
      <formula>#REF!</formula>
    </cfRule>
    <cfRule type="cellIs" dxfId="6807" priority="181" operator="lessThan">
      <formula>#REF!</formula>
    </cfRule>
  </conditionalFormatting>
  <conditionalFormatting sqref="X39">
    <cfRule type="cellIs" dxfId="6806" priority="176" operator="lessThan">
      <formula>#REF!</formula>
    </cfRule>
  </conditionalFormatting>
  <conditionalFormatting sqref="X38">
    <cfRule type="cellIs" dxfId="6805" priority="177" operator="lessThan">
      <formula>#REF!</formula>
    </cfRule>
    <cfRule type="cellIs" dxfId="6804" priority="178" operator="lessThan">
      <formula>#REF!</formula>
    </cfRule>
  </conditionalFormatting>
  <conditionalFormatting sqref="AC21">
    <cfRule type="cellIs" dxfId="6803" priority="173" operator="lessThan">
      <formula>#REF!</formula>
    </cfRule>
  </conditionalFormatting>
  <conditionalFormatting sqref="AC20">
    <cfRule type="cellIs" dxfId="6802" priority="174" operator="lessThan">
      <formula>#REF!</formula>
    </cfRule>
    <cfRule type="cellIs" dxfId="6801" priority="175" operator="lessThan">
      <formula>#REF!</formula>
    </cfRule>
  </conditionalFormatting>
  <conditionalFormatting sqref="AC30">
    <cfRule type="cellIs" dxfId="6800" priority="170" operator="lessThan">
      <formula>#REF!</formula>
    </cfRule>
  </conditionalFormatting>
  <conditionalFormatting sqref="AC29">
    <cfRule type="cellIs" dxfId="6799" priority="171" operator="lessThan">
      <formula>#REF!</formula>
    </cfRule>
    <cfRule type="cellIs" dxfId="6798" priority="172" operator="lessThan">
      <formula>#REF!</formula>
    </cfRule>
  </conditionalFormatting>
  <conditionalFormatting sqref="AC39">
    <cfRule type="cellIs" dxfId="6797" priority="167" operator="lessThan">
      <formula>#REF!</formula>
    </cfRule>
  </conditionalFormatting>
  <conditionalFormatting sqref="AC38">
    <cfRule type="cellIs" dxfId="6796" priority="168" operator="lessThan">
      <formula>#REF!</formula>
    </cfRule>
    <cfRule type="cellIs" dxfId="6795" priority="169" operator="lessThan">
      <formula>#REF!</formula>
    </cfRule>
  </conditionalFormatting>
  <conditionalFormatting sqref="AH21">
    <cfRule type="cellIs" dxfId="6794" priority="164" operator="lessThan">
      <formula>#REF!</formula>
    </cfRule>
  </conditionalFormatting>
  <conditionalFormatting sqref="AH20">
    <cfRule type="cellIs" dxfId="6793" priority="165" operator="lessThan">
      <formula>#REF!</formula>
    </cfRule>
    <cfRule type="cellIs" dxfId="6792" priority="166" operator="lessThan">
      <formula>#REF!</formula>
    </cfRule>
  </conditionalFormatting>
  <conditionalFormatting sqref="AH30">
    <cfRule type="cellIs" dxfId="6791" priority="161" operator="lessThan">
      <formula>#REF!</formula>
    </cfRule>
  </conditionalFormatting>
  <conditionalFormatting sqref="AH29">
    <cfRule type="cellIs" dxfId="6790" priority="162" operator="lessThan">
      <formula>#REF!</formula>
    </cfRule>
    <cfRule type="cellIs" dxfId="6789" priority="163" operator="lessThan">
      <formula>#REF!</formula>
    </cfRule>
  </conditionalFormatting>
  <conditionalFormatting sqref="AH39">
    <cfRule type="cellIs" dxfId="6788" priority="158" operator="lessThan">
      <formula>#REF!</formula>
    </cfRule>
  </conditionalFormatting>
  <conditionalFormatting sqref="AH38">
    <cfRule type="cellIs" dxfId="6787" priority="159" operator="lessThan">
      <formula>#REF!</formula>
    </cfRule>
    <cfRule type="cellIs" dxfId="6786" priority="160" operator="lessThan">
      <formula>#REF!</formula>
    </cfRule>
  </conditionalFormatting>
  <conditionalFormatting sqref="AM21">
    <cfRule type="cellIs" dxfId="6785" priority="155" operator="lessThan">
      <formula>#REF!</formula>
    </cfRule>
  </conditionalFormatting>
  <conditionalFormatting sqref="AM20">
    <cfRule type="cellIs" dxfId="6784" priority="156" operator="lessThan">
      <formula>#REF!</formula>
    </cfRule>
    <cfRule type="cellIs" dxfId="6783" priority="157" operator="lessThan">
      <formula>#REF!</formula>
    </cfRule>
  </conditionalFormatting>
  <conditionalFormatting sqref="AM30">
    <cfRule type="cellIs" dxfId="6782" priority="152" operator="lessThan">
      <formula>#REF!</formula>
    </cfRule>
  </conditionalFormatting>
  <conditionalFormatting sqref="AM29">
    <cfRule type="cellIs" dxfId="6781" priority="153" operator="lessThan">
      <formula>#REF!</formula>
    </cfRule>
    <cfRule type="cellIs" dxfId="6780" priority="154" operator="lessThan">
      <formula>#REF!</formula>
    </cfRule>
  </conditionalFormatting>
  <conditionalFormatting sqref="AM39">
    <cfRule type="cellIs" dxfId="6779" priority="149" operator="lessThan">
      <formula>#REF!</formula>
    </cfRule>
  </conditionalFormatting>
  <conditionalFormatting sqref="AM38">
    <cfRule type="cellIs" dxfId="6778" priority="150" operator="lessThan">
      <formula>#REF!</formula>
    </cfRule>
    <cfRule type="cellIs" dxfId="6777" priority="151" operator="lessThan">
      <formula>#REF!</formula>
    </cfRule>
  </conditionalFormatting>
  <conditionalFormatting sqref="AR21">
    <cfRule type="cellIs" dxfId="6776" priority="146" operator="lessThan">
      <formula>#REF!</formula>
    </cfRule>
  </conditionalFormatting>
  <conditionalFormatting sqref="AR20">
    <cfRule type="cellIs" dxfId="6775" priority="147" operator="lessThan">
      <formula>#REF!</formula>
    </cfRule>
    <cfRule type="cellIs" dxfId="6774" priority="148" operator="lessThan">
      <formula>#REF!</formula>
    </cfRule>
  </conditionalFormatting>
  <conditionalFormatting sqref="AR30">
    <cfRule type="cellIs" dxfId="6773" priority="143" operator="lessThan">
      <formula>#REF!</formula>
    </cfRule>
  </conditionalFormatting>
  <conditionalFormatting sqref="AR29">
    <cfRule type="cellIs" dxfId="6772" priority="144" operator="lessThan">
      <formula>#REF!</formula>
    </cfRule>
    <cfRule type="cellIs" dxfId="6771" priority="145" operator="lessThan">
      <formula>#REF!</formula>
    </cfRule>
  </conditionalFormatting>
  <conditionalFormatting sqref="AR39">
    <cfRule type="cellIs" dxfId="6770" priority="140" operator="lessThan">
      <formula>#REF!</formula>
    </cfRule>
  </conditionalFormatting>
  <conditionalFormatting sqref="AR38">
    <cfRule type="cellIs" dxfId="6769" priority="141" operator="lessThan">
      <formula>#REF!</formula>
    </cfRule>
    <cfRule type="cellIs" dxfId="6768" priority="142" operator="lessThan">
      <formula>#REF!</formula>
    </cfRule>
  </conditionalFormatting>
  <conditionalFormatting sqref="AW21">
    <cfRule type="cellIs" dxfId="6767" priority="137" operator="lessThan">
      <formula>#REF!</formula>
    </cfRule>
  </conditionalFormatting>
  <conditionalFormatting sqref="AW20">
    <cfRule type="cellIs" dxfId="6766" priority="138" operator="lessThan">
      <formula>#REF!</formula>
    </cfRule>
    <cfRule type="cellIs" dxfId="6765" priority="139" operator="lessThan">
      <formula>#REF!</formula>
    </cfRule>
  </conditionalFormatting>
  <conditionalFormatting sqref="AW30">
    <cfRule type="cellIs" dxfId="6764" priority="134" operator="lessThan">
      <formula>#REF!</formula>
    </cfRule>
  </conditionalFormatting>
  <conditionalFormatting sqref="AW29">
    <cfRule type="cellIs" dxfId="6763" priority="135" operator="lessThan">
      <formula>#REF!</formula>
    </cfRule>
    <cfRule type="cellIs" dxfId="6762" priority="136" operator="lessThan">
      <formula>#REF!</formula>
    </cfRule>
  </conditionalFormatting>
  <conditionalFormatting sqref="AW39">
    <cfRule type="cellIs" dxfId="6761" priority="131" operator="lessThan">
      <formula>#REF!</formula>
    </cfRule>
  </conditionalFormatting>
  <conditionalFormatting sqref="AW38">
    <cfRule type="cellIs" dxfId="6760" priority="132" operator="lessThan">
      <formula>#REF!</formula>
    </cfRule>
    <cfRule type="cellIs" dxfId="6759" priority="133" operator="lessThan">
      <formula>#REF!</formula>
    </cfRule>
  </conditionalFormatting>
  <conditionalFormatting sqref="BB21">
    <cfRule type="cellIs" dxfId="6758" priority="128" operator="lessThan">
      <formula>#REF!</formula>
    </cfRule>
  </conditionalFormatting>
  <conditionalFormatting sqref="BB20">
    <cfRule type="cellIs" dxfId="6757" priority="129" operator="lessThan">
      <formula>#REF!</formula>
    </cfRule>
    <cfRule type="cellIs" dxfId="6756" priority="130" operator="lessThan">
      <formula>#REF!</formula>
    </cfRule>
  </conditionalFormatting>
  <conditionalFormatting sqref="BB30">
    <cfRule type="cellIs" dxfId="6755" priority="125" operator="lessThan">
      <formula>#REF!</formula>
    </cfRule>
  </conditionalFormatting>
  <conditionalFormatting sqref="BB29">
    <cfRule type="cellIs" dxfId="6754" priority="126" operator="lessThan">
      <formula>#REF!</formula>
    </cfRule>
    <cfRule type="cellIs" dxfId="6753" priority="127" operator="lessThan">
      <formula>#REF!</formula>
    </cfRule>
  </conditionalFormatting>
  <conditionalFormatting sqref="BB39">
    <cfRule type="cellIs" dxfId="6752" priority="122" operator="lessThan">
      <formula>#REF!</formula>
    </cfRule>
  </conditionalFormatting>
  <conditionalFormatting sqref="BB38">
    <cfRule type="cellIs" dxfId="6751" priority="123" operator="lessThan">
      <formula>#REF!</formula>
    </cfRule>
    <cfRule type="cellIs" dxfId="6750" priority="124" operator="lessThan">
      <formula>#REF!</formula>
    </cfRule>
  </conditionalFormatting>
  <conditionalFormatting sqref="BG21">
    <cfRule type="cellIs" dxfId="6749" priority="119" operator="lessThan">
      <formula>#REF!</formula>
    </cfRule>
  </conditionalFormatting>
  <conditionalFormatting sqref="BG20">
    <cfRule type="cellIs" dxfId="6748" priority="120" operator="lessThan">
      <formula>#REF!</formula>
    </cfRule>
    <cfRule type="cellIs" dxfId="6747" priority="121" operator="lessThan">
      <formula>#REF!</formula>
    </cfRule>
  </conditionalFormatting>
  <conditionalFormatting sqref="BG30">
    <cfRule type="cellIs" dxfId="6746" priority="116" operator="lessThan">
      <formula>#REF!</formula>
    </cfRule>
  </conditionalFormatting>
  <conditionalFormatting sqref="BG29">
    <cfRule type="cellIs" dxfId="6745" priority="117" operator="lessThan">
      <formula>#REF!</formula>
    </cfRule>
    <cfRule type="cellIs" dxfId="6744" priority="118" operator="lessThan">
      <formula>#REF!</formula>
    </cfRule>
  </conditionalFormatting>
  <conditionalFormatting sqref="BG39">
    <cfRule type="cellIs" dxfId="6743" priority="113" operator="lessThan">
      <formula>#REF!</formula>
    </cfRule>
  </conditionalFormatting>
  <conditionalFormatting sqref="BG38">
    <cfRule type="cellIs" dxfId="6742" priority="114" operator="lessThan">
      <formula>#REF!</formula>
    </cfRule>
    <cfRule type="cellIs" dxfId="6741" priority="115" operator="lessThan">
      <formula>#REF!</formula>
    </cfRule>
  </conditionalFormatting>
  <conditionalFormatting sqref="BH19 BH13:BH15 BH17">
    <cfRule type="cellIs" dxfId="6740" priority="112" operator="greaterThan">
      <formula>#REF!</formula>
    </cfRule>
  </conditionalFormatting>
  <conditionalFormatting sqref="BK21">
    <cfRule type="cellIs" dxfId="6739" priority="109" operator="lessThan">
      <formula>#REF!</formula>
    </cfRule>
  </conditionalFormatting>
  <conditionalFormatting sqref="BK11">
    <cfRule type="cellIs" dxfId="6738" priority="108" operator="lessThan">
      <formula>#REF!</formula>
    </cfRule>
  </conditionalFormatting>
  <conditionalFormatting sqref="BK12">
    <cfRule type="cellIs" dxfId="6737" priority="107" operator="lessThan">
      <formula>#REF!</formula>
    </cfRule>
  </conditionalFormatting>
  <conditionalFormatting sqref="BK20">
    <cfRule type="cellIs" dxfId="6736" priority="110" operator="lessThan">
      <formula>#REF!</formula>
    </cfRule>
    <cfRule type="cellIs" dxfId="6735" priority="111" operator="lessThan">
      <formula>#REF!</formula>
    </cfRule>
  </conditionalFormatting>
  <conditionalFormatting sqref="BK30">
    <cfRule type="cellIs" dxfId="6734" priority="104" operator="lessThan">
      <formula>#REF!</formula>
    </cfRule>
  </conditionalFormatting>
  <conditionalFormatting sqref="BK29">
    <cfRule type="cellIs" dxfId="6733" priority="105" operator="lessThan">
      <formula>#REF!</formula>
    </cfRule>
    <cfRule type="cellIs" dxfId="6732" priority="106" operator="lessThan">
      <formula>#REF!</formula>
    </cfRule>
  </conditionalFormatting>
  <conditionalFormatting sqref="BK39">
    <cfRule type="cellIs" dxfId="6731" priority="103" operator="lessThan">
      <formula>#REF!</formula>
    </cfRule>
  </conditionalFormatting>
  <conditionalFormatting sqref="BK9">
    <cfRule type="cellIs" dxfId="6730" priority="101" operator="lessThan">
      <formula>#REF!</formula>
    </cfRule>
    <cfRule type="cellIs" dxfId="6729" priority="102" operator="greaterThan">
      <formula>#REF!</formula>
    </cfRule>
  </conditionalFormatting>
  <conditionalFormatting sqref="BI19:BJ19">
    <cfRule type="cellIs" dxfId="6728" priority="100" operator="greaterThan">
      <formula>#REF!</formula>
    </cfRule>
  </conditionalFormatting>
  <conditionalFormatting sqref="BI14:BJ15">
    <cfRule type="cellIs" dxfId="6727" priority="98" operator="greaterThan">
      <formula>#REF!</formula>
    </cfRule>
  </conditionalFormatting>
  <conditionalFormatting sqref="BI13:BJ13">
    <cfRule type="cellIs" dxfId="6726" priority="97" operator="greaterThan">
      <formula>#REF!</formula>
    </cfRule>
  </conditionalFormatting>
  <conditionalFormatting sqref="BI17:BJ17">
    <cfRule type="cellIs" dxfId="6725" priority="99" operator="greaterThan">
      <formula>#REF!</formula>
    </cfRule>
  </conditionalFormatting>
  <conditionalFormatting sqref="BK38">
    <cfRule type="cellIs" dxfId="6724" priority="95" operator="lessThan">
      <formula>#REF!</formula>
    </cfRule>
    <cfRule type="cellIs" dxfId="6723" priority="96" operator="lessThan">
      <formula>#REF!</formula>
    </cfRule>
  </conditionalFormatting>
  <conditionalFormatting sqref="BL11">
    <cfRule type="cellIs" dxfId="6722" priority="93" operator="lessThan">
      <formula>#REF!</formula>
    </cfRule>
  </conditionalFormatting>
  <conditionalFormatting sqref="BL12">
    <cfRule type="cellIs" dxfId="6721" priority="92" operator="lessThan">
      <formula>#REF!</formula>
    </cfRule>
  </conditionalFormatting>
  <conditionalFormatting sqref="BL9">
    <cfRule type="cellIs" dxfId="6720" priority="90" operator="lessThan">
      <formula>#REF!</formula>
    </cfRule>
    <cfRule type="cellIs" dxfId="6719" priority="91" operator="greaterThan">
      <formula>#REF!</formula>
    </cfRule>
  </conditionalFormatting>
  <conditionalFormatting sqref="BL10">
    <cfRule type="cellIs" dxfId="6718" priority="89" operator="lessThan">
      <formula>#REF!</formula>
    </cfRule>
  </conditionalFormatting>
  <conditionalFormatting sqref="BL21">
    <cfRule type="cellIs" dxfId="6717" priority="86" operator="lessThan">
      <formula>#REF!</formula>
    </cfRule>
  </conditionalFormatting>
  <conditionalFormatting sqref="BL20">
    <cfRule type="cellIs" dxfId="6716" priority="87" operator="lessThan">
      <formula>#REF!</formula>
    </cfRule>
    <cfRule type="cellIs" dxfId="6715" priority="88" operator="lessThan">
      <formula>#REF!</formula>
    </cfRule>
  </conditionalFormatting>
  <conditionalFormatting sqref="BL30">
    <cfRule type="cellIs" dxfId="6714" priority="83" operator="lessThan">
      <formula>#REF!</formula>
    </cfRule>
  </conditionalFormatting>
  <conditionalFormatting sqref="BL29">
    <cfRule type="cellIs" dxfId="6713" priority="84" operator="lessThan">
      <formula>#REF!</formula>
    </cfRule>
    <cfRule type="cellIs" dxfId="6712" priority="85" operator="lessThan">
      <formula>#REF!</formula>
    </cfRule>
  </conditionalFormatting>
  <conditionalFormatting sqref="BL39">
    <cfRule type="cellIs" dxfId="6711" priority="80" operator="lessThan">
      <formula>#REF!</formula>
    </cfRule>
  </conditionalFormatting>
  <conditionalFormatting sqref="BL38">
    <cfRule type="cellIs" dxfId="6710" priority="81" operator="lessThan">
      <formula>#REF!</formula>
    </cfRule>
    <cfRule type="cellIs" dxfId="6709" priority="82" operator="lessThan">
      <formula>#REF!</formula>
    </cfRule>
  </conditionalFormatting>
  <conditionalFormatting sqref="BM19 BM13:BM15 BM17">
    <cfRule type="cellIs" dxfId="6708" priority="79" operator="greaterThan">
      <formula>#REF!</formula>
    </cfRule>
  </conditionalFormatting>
  <conditionalFormatting sqref="BP21">
    <cfRule type="cellIs" dxfId="6707" priority="76" operator="lessThan">
      <formula>#REF!</formula>
    </cfRule>
  </conditionalFormatting>
  <conditionalFormatting sqref="BP11">
    <cfRule type="cellIs" dxfId="6706" priority="75" operator="lessThan">
      <formula>#REF!</formula>
    </cfRule>
  </conditionalFormatting>
  <conditionalFormatting sqref="BP12">
    <cfRule type="cellIs" dxfId="6705" priority="74" operator="lessThan">
      <formula>#REF!</formula>
    </cfRule>
  </conditionalFormatting>
  <conditionalFormatting sqref="BP20">
    <cfRule type="cellIs" dxfId="6704" priority="77" operator="lessThan">
      <formula>#REF!</formula>
    </cfRule>
    <cfRule type="cellIs" dxfId="6703" priority="78" operator="lessThan">
      <formula>#REF!</formula>
    </cfRule>
  </conditionalFormatting>
  <conditionalFormatting sqref="BP30">
    <cfRule type="cellIs" dxfId="6702" priority="71" operator="lessThan">
      <formula>#REF!</formula>
    </cfRule>
  </conditionalFormatting>
  <conditionalFormatting sqref="BP29">
    <cfRule type="cellIs" dxfId="6701" priority="72" operator="lessThan">
      <formula>#REF!</formula>
    </cfRule>
    <cfRule type="cellIs" dxfId="6700" priority="73" operator="lessThan">
      <formula>#REF!</formula>
    </cfRule>
  </conditionalFormatting>
  <conditionalFormatting sqref="BP39">
    <cfRule type="cellIs" dxfId="6699" priority="70" operator="lessThan">
      <formula>#REF!</formula>
    </cfRule>
  </conditionalFormatting>
  <conditionalFormatting sqref="BP9">
    <cfRule type="cellIs" dxfId="6698" priority="68" operator="lessThan">
      <formula>#REF!</formula>
    </cfRule>
    <cfRule type="cellIs" dxfId="6697" priority="69" operator="greaterThan">
      <formula>#REF!</formula>
    </cfRule>
  </conditionalFormatting>
  <conditionalFormatting sqref="BN19:BO19">
    <cfRule type="cellIs" dxfId="6696" priority="67" operator="greaterThan">
      <formula>#REF!</formula>
    </cfRule>
  </conditionalFormatting>
  <conditionalFormatting sqref="BN14:BO15">
    <cfRule type="cellIs" dxfId="6695" priority="65" operator="greaterThan">
      <formula>#REF!</formula>
    </cfRule>
  </conditionalFormatting>
  <conditionalFormatting sqref="BN13:BO13">
    <cfRule type="cellIs" dxfId="6694" priority="64" operator="greaterThan">
      <formula>#REF!</formula>
    </cfRule>
  </conditionalFormatting>
  <conditionalFormatting sqref="BN17:BO17">
    <cfRule type="cellIs" dxfId="6693" priority="66" operator="greaterThan">
      <formula>#REF!</formula>
    </cfRule>
  </conditionalFormatting>
  <conditionalFormatting sqref="BP38">
    <cfRule type="cellIs" dxfId="6692" priority="62" operator="lessThan">
      <formula>#REF!</formula>
    </cfRule>
    <cfRule type="cellIs" dxfId="6691" priority="63" operator="lessThan">
      <formula>#REF!</formula>
    </cfRule>
  </conditionalFormatting>
  <conditionalFormatting sqref="BQ11">
    <cfRule type="cellIs" dxfId="6690" priority="60" operator="lessThan">
      <formula>#REF!</formula>
    </cfRule>
  </conditionalFormatting>
  <conditionalFormatting sqref="BQ12">
    <cfRule type="cellIs" dxfId="6689" priority="59" operator="lessThan">
      <formula>#REF!</formula>
    </cfRule>
  </conditionalFormatting>
  <conditionalFormatting sqref="BQ9">
    <cfRule type="cellIs" dxfId="6688" priority="57" operator="lessThan">
      <formula>#REF!</formula>
    </cfRule>
    <cfRule type="cellIs" dxfId="6687" priority="58" operator="greaterThan">
      <formula>#REF!</formula>
    </cfRule>
  </conditionalFormatting>
  <conditionalFormatting sqref="BQ10">
    <cfRule type="cellIs" dxfId="6686" priority="56" operator="lessThan">
      <formula>#REF!</formula>
    </cfRule>
  </conditionalFormatting>
  <conditionalFormatting sqref="BQ21">
    <cfRule type="cellIs" dxfId="6685" priority="53" operator="lessThan">
      <formula>#REF!</formula>
    </cfRule>
  </conditionalFormatting>
  <conditionalFormatting sqref="BQ20">
    <cfRule type="cellIs" dxfId="6684" priority="54" operator="lessThan">
      <formula>#REF!</formula>
    </cfRule>
    <cfRule type="cellIs" dxfId="6683" priority="55" operator="lessThan">
      <formula>#REF!</formula>
    </cfRule>
  </conditionalFormatting>
  <conditionalFormatting sqref="BQ30">
    <cfRule type="cellIs" dxfId="6682" priority="50" operator="lessThan">
      <formula>#REF!</formula>
    </cfRule>
  </conditionalFormatting>
  <conditionalFormatting sqref="BQ29">
    <cfRule type="cellIs" dxfId="6681" priority="51" operator="lessThan">
      <formula>#REF!</formula>
    </cfRule>
    <cfRule type="cellIs" dxfId="6680" priority="52" operator="lessThan">
      <formula>#REF!</formula>
    </cfRule>
  </conditionalFormatting>
  <conditionalFormatting sqref="BQ39">
    <cfRule type="cellIs" dxfId="6679" priority="47" operator="lessThan">
      <formula>#REF!</formula>
    </cfRule>
  </conditionalFormatting>
  <conditionalFormatting sqref="BQ38">
    <cfRule type="cellIs" dxfId="6678" priority="48" operator="lessThan">
      <formula>#REF!</formula>
    </cfRule>
    <cfRule type="cellIs" dxfId="6677" priority="49" operator="lessThan">
      <formula>#REF!</formula>
    </cfRule>
  </conditionalFormatting>
  <conditionalFormatting sqref="J14">
    <cfRule type="cellIs" dxfId="6676" priority="46" operator="greaterThan">
      <formula>#REF!</formula>
    </cfRule>
  </conditionalFormatting>
  <conditionalFormatting sqref="K14">
    <cfRule type="cellIs" dxfId="6675" priority="45" operator="greaterThan">
      <formula>#REF!</formula>
    </cfRule>
  </conditionalFormatting>
  <conditionalFormatting sqref="K13">
    <cfRule type="cellIs" dxfId="6674" priority="44" operator="greaterThan">
      <formula>#REF!</formula>
    </cfRule>
  </conditionalFormatting>
  <conditionalFormatting sqref="J16">
    <cfRule type="cellIs" dxfId="6673" priority="43" operator="greaterThan">
      <formula>#REF!</formula>
    </cfRule>
  </conditionalFormatting>
  <conditionalFormatting sqref="J13">
    <cfRule type="cellIs" dxfId="6672" priority="42" operator="greaterThan">
      <formula>#REF!</formula>
    </cfRule>
  </conditionalFormatting>
  <conditionalFormatting sqref="E17:F17">
    <cfRule type="cellIs" dxfId="6671" priority="41" operator="greaterThan">
      <formula>#REF!</formula>
    </cfRule>
  </conditionalFormatting>
  <conditionalFormatting sqref="E14:E15">
    <cfRule type="cellIs" dxfId="6670" priority="40" operator="greaterThan">
      <formula>#REF!</formula>
    </cfRule>
  </conditionalFormatting>
  <conditionalFormatting sqref="F14:F15">
    <cfRule type="cellIs" dxfId="6669" priority="39" operator="greaterThan">
      <formula>#REF!</formula>
    </cfRule>
  </conditionalFormatting>
  <conditionalFormatting sqref="F13">
    <cfRule type="cellIs" dxfId="6668" priority="38" operator="greaterThan">
      <formula>#REF!</formula>
    </cfRule>
  </conditionalFormatting>
  <conditionalFormatting sqref="E13">
    <cfRule type="cellIs" dxfId="6667" priority="36" operator="greaterThan">
      <formula>#REF!</formula>
    </cfRule>
  </conditionalFormatting>
  <conditionalFormatting sqref="F36">
    <cfRule type="cellIs" dxfId="6666" priority="35" operator="greaterThan">
      <formula>#REF!</formula>
    </cfRule>
  </conditionalFormatting>
  <conditionalFormatting sqref="G36">
    <cfRule type="cellIs" dxfId="6665" priority="34" operator="greaterThan">
      <formula>#REF!</formula>
    </cfRule>
  </conditionalFormatting>
  <conditionalFormatting sqref="M10">
    <cfRule type="cellIs" dxfId="6664" priority="20" operator="lessThan">
      <formula>#REF!</formula>
    </cfRule>
  </conditionalFormatting>
  <conditionalFormatting sqref="R10">
    <cfRule type="cellIs" dxfId="6663" priority="19" operator="lessThan">
      <formula>#REF!</formula>
    </cfRule>
  </conditionalFormatting>
  <conditionalFormatting sqref="W10">
    <cfRule type="cellIs" dxfId="6662" priority="18" operator="lessThan">
      <formula>#REF!</formula>
    </cfRule>
  </conditionalFormatting>
  <conditionalFormatting sqref="AB10">
    <cfRule type="cellIs" dxfId="6661" priority="17" operator="lessThan">
      <formula>#REF!</formula>
    </cfRule>
  </conditionalFormatting>
  <conditionalFormatting sqref="AG10">
    <cfRule type="cellIs" dxfId="6660" priority="16" operator="lessThan">
      <formula>#REF!</formula>
    </cfRule>
  </conditionalFormatting>
  <conditionalFormatting sqref="AL10">
    <cfRule type="cellIs" dxfId="6659" priority="15" operator="lessThan">
      <formula>#REF!</formula>
    </cfRule>
  </conditionalFormatting>
  <conditionalFormatting sqref="AQ10">
    <cfRule type="cellIs" dxfId="6658" priority="14" operator="lessThan">
      <formula>#REF!</formula>
    </cfRule>
  </conditionalFormatting>
  <conditionalFormatting sqref="AV10">
    <cfRule type="cellIs" dxfId="6657" priority="13" operator="lessThan">
      <formula>#REF!</formula>
    </cfRule>
  </conditionalFormatting>
  <conditionalFormatting sqref="BA10">
    <cfRule type="cellIs" dxfId="6656" priority="12" operator="lessThan">
      <formula>#REF!</formula>
    </cfRule>
  </conditionalFormatting>
  <conditionalFormatting sqref="BF10">
    <cfRule type="cellIs" dxfId="6655" priority="11" operator="lessThan">
      <formula>#REF!</formula>
    </cfRule>
  </conditionalFormatting>
  <conditionalFormatting sqref="BK10">
    <cfRule type="cellIs" dxfId="6654" priority="10" operator="lessThan">
      <formula>#REF!</formula>
    </cfRule>
  </conditionalFormatting>
  <conditionalFormatting sqref="BP10">
    <cfRule type="cellIs" dxfId="6653" priority="9" operator="lessThan">
      <formula>#REF!</formula>
    </cfRule>
  </conditionalFormatting>
  <conditionalFormatting sqref="L19">
    <cfRule type="cellIs" dxfId="6652" priority="6" operator="greaterThan">
      <formula>#REF!</formula>
    </cfRule>
  </conditionalFormatting>
  <conditionalFormatting sqref="K19">
    <cfRule type="cellIs" dxfId="6651" priority="5" operator="greaterThan">
      <formula>#REF!</formula>
    </cfRule>
  </conditionalFormatting>
  <conditionalFormatting sqref="J19">
    <cfRule type="cellIs" dxfId="6650" priority="4" operator="greaterThan">
      <formula>#REF!</formula>
    </cfRule>
  </conditionalFormatting>
  <conditionalFormatting sqref="E16">
    <cfRule type="cellIs" dxfId="6649" priority="3" operator="greaterThan">
      <formula>#REF!</formula>
    </cfRule>
  </conditionalFormatting>
  <conditionalFormatting sqref="J15">
    <cfRule type="cellIs" dxfId="6648" priority="2" operator="greaterThan">
      <formula>#REF!</formula>
    </cfRule>
  </conditionalFormatting>
  <conditionalFormatting sqref="K15">
    <cfRule type="cellIs" dxfId="6647" priority="1" operator="greaterThan">
      <formula>#REF!</formula>
    </cfRule>
  </conditionalFormatting>
  <pageMargins left="0.7" right="0.7" top="0.75" bottom="0.75" header="0.3" footer="0.3"/>
  <pageSetup paperSize="9" orientation="portrait" r:id="rId1"/>
  <headerFooter>
    <oddHeader>&amp;C&amp;G</oddHeader>
  </headerFooter>
  <legacyDrawingHF r:id="rId2"/>
  <picture r:id="rId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9FFCC"/>
  </sheetPr>
  <dimension ref="A1:BQ93"/>
  <sheetViews>
    <sheetView zoomScale="70" zoomScaleNormal="70" workbookViewId="0">
      <pane xSplit="3" ySplit="10" topLeftCell="D11" activePane="bottomRight" state="frozenSplit"/>
      <selection activeCell="Y80" sqref="Y80"/>
      <selection pane="topRight" activeCell="Y80" sqref="Y80"/>
      <selection pane="bottomLeft" activeCell="Y80" sqref="Y80"/>
      <selection pane="bottomRight" activeCell="M37" sqref="M37"/>
    </sheetView>
  </sheetViews>
  <sheetFormatPr defaultRowHeight="16.5" x14ac:dyDescent="0.15"/>
  <cols>
    <col min="1" max="1" width="21" style="97" customWidth="1"/>
    <col min="2" max="2" width="15" style="97" customWidth="1"/>
    <col min="3" max="4" width="11.25" style="97" customWidth="1"/>
    <col min="5" max="5" width="43" style="97" customWidth="1"/>
    <col min="6" max="7" width="10.625" style="97" customWidth="1"/>
    <col min="8" max="9" width="13.625" style="97" customWidth="1"/>
    <col min="10" max="10" width="44.5" style="97" customWidth="1"/>
    <col min="11" max="12" width="12.25" style="97" customWidth="1"/>
    <col min="13" max="14" width="11.875" style="97" customWidth="1"/>
    <col min="15" max="15" width="38.25" style="97" customWidth="1"/>
    <col min="16" max="17" width="12.25" style="97" customWidth="1"/>
    <col min="18" max="19" width="11.875" style="97" customWidth="1"/>
    <col min="20" max="20" width="31.625" style="97" customWidth="1"/>
    <col min="21" max="22" width="12.625" style="97" customWidth="1"/>
    <col min="23" max="24" width="11.875" style="97" customWidth="1"/>
    <col min="25" max="25" width="31.625" style="97" customWidth="1"/>
    <col min="26" max="27" width="9.125" style="97" bestFit="1" customWidth="1"/>
    <col min="28" max="28" width="9.625" style="97" bestFit="1" customWidth="1"/>
    <col min="29" max="29" width="9.625" style="97" customWidth="1"/>
    <col min="30" max="30" width="31.625" style="97" customWidth="1"/>
    <col min="31" max="32" width="9.125" style="97" bestFit="1" customWidth="1"/>
    <col min="33" max="33" width="9.625" style="97" bestFit="1" customWidth="1"/>
    <col min="34" max="34" width="9.625" style="97" customWidth="1"/>
    <col min="35" max="35" width="31.625" style="97" customWidth="1"/>
    <col min="36" max="37" width="9.125" style="97" bestFit="1" customWidth="1"/>
    <col min="38" max="38" width="9.625" style="97" bestFit="1" customWidth="1"/>
    <col min="39" max="39" width="9.625" style="97" customWidth="1"/>
    <col min="40" max="40" width="31.625" style="97" customWidth="1"/>
    <col min="41" max="42" width="9.125" style="97" bestFit="1" customWidth="1"/>
    <col min="43" max="43" width="9.625" style="97" bestFit="1" customWidth="1"/>
    <col min="44" max="44" width="9.625" style="97" customWidth="1"/>
    <col min="45" max="45" width="31.625" style="97" customWidth="1"/>
    <col min="46" max="47" width="9.125" style="97" bestFit="1" customWidth="1"/>
    <col min="48" max="48" width="9.625" style="97" bestFit="1" customWidth="1"/>
    <col min="49" max="49" width="9.625" style="97" customWidth="1"/>
    <col min="50" max="50" width="31.625" style="97" customWidth="1"/>
    <col min="51" max="52" width="9.125" style="97" bestFit="1" customWidth="1"/>
    <col min="53" max="53" width="9.625" style="97" bestFit="1" customWidth="1"/>
    <col min="54" max="54" width="9.625" style="97" customWidth="1"/>
    <col min="55" max="55" width="31.625" style="97" customWidth="1"/>
    <col min="56" max="57" width="9.125" style="97" bestFit="1" customWidth="1"/>
    <col min="58" max="58" width="9.625" style="97" bestFit="1" customWidth="1"/>
    <col min="59" max="59" width="9.625" style="97" customWidth="1"/>
    <col min="60" max="60" width="43.875" style="97" customWidth="1"/>
    <col min="61" max="62" width="9" style="97"/>
    <col min="63" max="63" width="15.125" style="97" customWidth="1"/>
    <col min="64" max="64" width="9" style="97"/>
    <col min="65" max="65" width="48.125" style="97" customWidth="1"/>
    <col min="66" max="67" width="9" style="97"/>
    <col min="68" max="68" width="16" style="97" customWidth="1"/>
    <col min="69" max="16384" width="9" style="97"/>
  </cols>
  <sheetData>
    <row r="1" spans="1:69" x14ac:dyDescent="0.15">
      <c r="A1" s="97" t="s">
        <v>879</v>
      </c>
      <c r="B1" s="175" t="str">
        <f>VLOOKUP(A5,'PMC数据辅助&amp;月良率预估'!$AR$3:$AS$130,2,0)</f>
        <v>LTPS手机</v>
      </c>
      <c r="C1" s="177">
        <v>0.93</v>
      </c>
      <c r="E1" s="97" t="s">
        <v>474</v>
      </c>
      <c r="AI1" s="166"/>
      <c r="AJ1" s="166"/>
      <c r="AK1" s="166"/>
      <c r="AL1" s="166"/>
      <c r="AM1" s="166"/>
      <c r="AN1" s="166"/>
      <c r="AO1" s="166"/>
      <c r="AP1" s="166"/>
      <c r="AQ1" s="166"/>
      <c r="AR1" s="166"/>
      <c r="AS1" s="166"/>
      <c r="AT1" s="166"/>
      <c r="AU1" s="166"/>
      <c r="AV1" s="166"/>
      <c r="AW1" s="166"/>
      <c r="AX1" s="166"/>
      <c r="AY1" s="166"/>
      <c r="AZ1" s="166"/>
      <c r="BA1" s="166"/>
      <c r="BB1" s="166"/>
      <c r="BC1" s="166"/>
      <c r="BD1" s="166"/>
    </row>
    <row r="2" spans="1:69" x14ac:dyDescent="0.15">
      <c r="A2" s="356">
        <f>VLOOKUP(A5,切数!$C:$J,8,0)</f>
        <v>95</v>
      </c>
      <c r="B2" s="580" t="s">
        <v>27</v>
      </c>
      <c r="C2" s="580"/>
      <c r="D2" s="581" t="s">
        <v>553</v>
      </c>
      <c r="E2" s="583" t="s">
        <v>41</v>
      </c>
      <c r="F2" s="583"/>
      <c r="G2" s="583"/>
      <c r="H2" s="583"/>
      <c r="I2" s="583"/>
      <c r="J2" s="583"/>
      <c r="K2" s="583"/>
      <c r="L2" s="583"/>
      <c r="M2" s="583"/>
      <c r="N2" s="30"/>
      <c r="O2" s="30"/>
      <c r="P2" s="30"/>
      <c r="Q2" s="30"/>
      <c r="R2" s="30"/>
      <c r="S2" s="30"/>
    </row>
    <row r="3" spans="1:69" x14ac:dyDescent="0.15">
      <c r="A3" s="356" t="s">
        <v>469</v>
      </c>
      <c r="B3" s="393"/>
      <c r="C3" s="393"/>
      <c r="D3" s="582"/>
      <c r="E3" s="1" t="str">
        <f>_xlfn.IFNA(VLOOKUP($A$5&amp;E$4,'PMC数据辅助&amp;月良率预估'!$B$2:$G$1000,2,0),"")</f>
        <v>M03</v>
      </c>
      <c r="F3" s="567"/>
      <c r="G3" s="567"/>
      <c r="H3" s="567"/>
      <c r="I3" s="568"/>
      <c r="J3" s="1" t="str">
        <f>_xlfn.IFNA(VLOOKUP($A$5&amp;J$4,'PMC数据辅助&amp;月良率预估'!$B$2:$G$1000,2,0),"")</f>
        <v>M05</v>
      </c>
      <c r="K3" s="567"/>
      <c r="L3" s="567"/>
      <c r="M3" s="567"/>
      <c r="N3" s="568"/>
      <c r="O3" s="1" t="str">
        <f>_xlfn.IFNA(VLOOKUP($A$5&amp;O$4,'PMC数据辅助&amp;月良率预估'!$B$2:$G$1000,2,0),"")</f>
        <v/>
      </c>
      <c r="P3" s="567"/>
      <c r="Q3" s="567"/>
      <c r="R3" s="567"/>
      <c r="S3" s="568"/>
      <c r="T3" s="1" t="str">
        <f>_xlfn.IFNA(VLOOKUP($A$5&amp;T$4,'PMC数据辅助&amp;月良率预估'!$B$2:$G$1000,2,0),"")</f>
        <v/>
      </c>
      <c r="U3" s="567"/>
      <c r="V3" s="567"/>
      <c r="W3" s="567"/>
      <c r="X3" s="568"/>
      <c r="Y3" s="1" t="str">
        <f>_xlfn.IFNA(VLOOKUP($A$5&amp;Y$4,'PMC数据辅助&amp;月良率预估'!$B$2:$G$1000,2,0),"")</f>
        <v/>
      </c>
      <c r="Z3" s="567"/>
      <c r="AA3" s="567"/>
      <c r="AB3" s="567"/>
      <c r="AC3" s="568"/>
      <c r="AD3" s="1" t="str">
        <f>_xlfn.IFNA(VLOOKUP($A$5&amp;AD$4,'PMC数据辅助&amp;月良率预估'!$B$2:$G$1000,2,0),"")</f>
        <v/>
      </c>
      <c r="AE3" s="567"/>
      <c r="AF3" s="567"/>
      <c r="AG3" s="567"/>
      <c r="AH3" s="568"/>
      <c r="AI3" s="1" t="str">
        <f>_xlfn.IFNA(VLOOKUP($A$5&amp;AI$4,'PMC数据辅助&amp;月良率预估'!$B$2:$G$1000,2,0),"")</f>
        <v/>
      </c>
      <c r="AJ3" s="567"/>
      <c r="AK3" s="567"/>
      <c r="AL3" s="567"/>
      <c r="AM3" s="568"/>
      <c r="AN3" s="1" t="str">
        <f>_xlfn.IFNA(VLOOKUP($A$5&amp;AN$4,'PMC数据辅助&amp;月良率预估'!$B$2:$G$1000,2,0),"")</f>
        <v/>
      </c>
      <c r="AO3" s="567"/>
      <c r="AP3" s="567"/>
      <c r="AQ3" s="567"/>
      <c r="AR3" s="568"/>
      <c r="AS3" s="1" t="str">
        <f>_xlfn.IFNA(VLOOKUP($A$5&amp;AS$4,'PMC数据辅助&amp;月良率预估'!$B$2:$G$1000,2,0),"")</f>
        <v/>
      </c>
      <c r="AT3" s="567"/>
      <c r="AU3" s="567"/>
      <c r="AV3" s="567"/>
      <c r="AW3" s="568"/>
      <c r="AX3" s="1" t="str">
        <f>_xlfn.IFNA(VLOOKUP($A$5&amp;AX$4,'PMC数据辅助&amp;月良率预估'!$B$2:$G$1000,2,0),"")</f>
        <v/>
      </c>
      <c r="AY3" s="567"/>
      <c r="AZ3" s="567"/>
      <c r="BA3" s="567"/>
      <c r="BB3" s="568"/>
      <c r="BC3" s="1" t="str">
        <f>_xlfn.IFNA(VLOOKUP($A$5&amp;BC$4,'PMC数据辅助&amp;月良率预估'!$B$2:$G$1000,2,0),"")</f>
        <v/>
      </c>
      <c r="BD3" s="567"/>
      <c r="BE3" s="567"/>
      <c r="BF3" s="567"/>
      <c r="BG3" s="568"/>
      <c r="BH3" s="1" t="str">
        <f>_xlfn.IFNA(VLOOKUP($A$5&amp;BH$4,'PMC数据辅助&amp;月良率预估'!$B$2:$G$1000,2,0),"")</f>
        <v/>
      </c>
      <c r="BI3" s="567"/>
      <c r="BJ3" s="567"/>
      <c r="BK3" s="567"/>
      <c r="BL3" s="568"/>
      <c r="BM3" s="1" t="str">
        <f>_xlfn.IFNA(VLOOKUP($A$5&amp;BM$4,'PMC数据辅助&amp;月良率预估'!$B$2:$G$1000,2,0),"")</f>
        <v/>
      </c>
      <c r="BN3" s="567"/>
      <c r="BO3" s="567"/>
      <c r="BP3" s="567"/>
      <c r="BQ3" s="568"/>
    </row>
    <row r="4" spans="1:69" ht="33" x14ac:dyDescent="0.15">
      <c r="A4" s="31" t="s">
        <v>40</v>
      </c>
      <c r="B4" s="94" t="s">
        <v>1235</v>
      </c>
      <c r="C4" s="94" t="s">
        <v>1427</v>
      </c>
      <c r="D4" s="115" t="s">
        <v>1426</v>
      </c>
      <c r="E4" s="587" t="str">
        <f>_xlfn.IFNA(VLOOKUP($A$5&amp;COLUMN($A$1),'PMC数据辅助&amp;月良率预估'!$A:$F,5,0),"")</f>
        <v>02/10蒸镀批次</v>
      </c>
      <c r="F4" s="588"/>
      <c r="G4" s="588"/>
      <c r="H4" s="588"/>
      <c r="I4" s="589"/>
      <c r="J4" s="569" t="str">
        <f>_xlfn.IFNA(VLOOKUP($A$5&amp;COLUMN($B$1),'PMC数据辅助&amp;月良率预估'!$A:$F,5,0),"")</f>
        <v>05/10蒸镀批次</v>
      </c>
      <c r="K4" s="570"/>
      <c r="L4" s="570"/>
      <c r="M4" s="570"/>
      <c r="N4" s="571"/>
      <c r="O4" s="569" t="str">
        <f>_xlfn.IFNA(VLOOKUP($A$5&amp;COLUMN($C$1),'PMC数据辅助&amp;月良率预估'!$A:$F,5,0),"")</f>
        <v/>
      </c>
      <c r="P4" s="570"/>
      <c r="Q4" s="570"/>
      <c r="R4" s="570"/>
      <c r="S4" s="571"/>
      <c r="T4" s="569" t="str">
        <f>_xlfn.IFNA(VLOOKUP($A$5&amp;COLUMN($D$1),'PMC数据辅助&amp;月良率预估'!$A:$F,5,0),"")</f>
        <v/>
      </c>
      <c r="U4" s="570"/>
      <c r="V4" s="570"/>
      <c r="W4" s="570"/>
      <c r="X4" s="571"/>
      <c r="Y4" s="569" t="str">
        <f>_xlfn.IFNA(VLOOKUP($A$5&amp;COLUMN($E$1),'PMC数据辅助&amp;月良率预估'!$A:$F,5,0),"")</f>
        <v/>
      </c>
      <c r="Z4" s="570"/>
      <c r="AA4" s="570"/>
      <c r="AB4" s="570"/>
      <c r="AC4" s="571"/>
      <c r="AD4" s="569" t="str">
        <f>_xlfn.IFNA(VLOOKUP($A$5&amp;COLUMN($F$1),'PMC数据辅助&amp;月良率预估'!$A:$F,5,0),"")</f>
        <v/>
      </c>
      <c r="AE4" s="570"/>
      <c r="AF4" s="570"/>
      <c r="AG4" s="570"/>
      <c r="AH4" s="571"/>
      <c r="AI4" s="569" t="str">
        <f>_xlfn.IFNA(VLOOKUP($A$5&amp;COLUMN($G$1),'PMC数据辅助&amp;月良率预估'!$A:$F,5,0),"")</f>
        <v/>
      </c>
      <c r="AJ4" s="570"/>
      <c r="AK4" s="570"/>
      <c r="AL4" s="570"/>
      <c r="AM4" s="571"/>
      <c r="AN4" s="569" t="str">
        <f>_xlfn.IFNA(VLOOKUP($A$5&amp;COLUMN($H$1),'PMC数据辅助&amp;月良率预估'!$A:$F,5,0),"")</f>
        <v/>
      </c>
      <c r="AO4" s="570"/>
      <c r="AP4" s="570"/>
      <c r="AQ4" s="570"/>
      <c r="AR4" s="571"/>
      <c r="AS4" s="569" t="str">
        <f>_xlfn.IFNA(VLOOKUP($A$5&amp;COLUMN($I$1),'PMC数据辅助&amp;月良率预估'!$A:$F,5,0),"")</f>
        <v/>
      </c>
      <c r="AT4" s="570"/>
      <c r="AU4" s="570"/>
      <c r="AV4" s="570"/>
      <c r="AW4" s="571"/>
      <c r="AX4" s="569" t="str">
        <f>_xlfn.IFNA(VLOOKUP($A$5&amp;COLUMN($J$1),'PMC数据辅助&amp;月良率预估'!$A:$F,5,0),"")</f>
        <v/>
      </c>
      <c r="AY4" s="570"/>
      <c r="AZ4" s="570"/>
      <c r="BA4" s="570"/>
      <c r="BB4" s="571"/>
      <c r="BC4" s="569" t="str">
        <f>_xlfn.IFNA(VLOOKUP($A$5&amp;COLUMN($K$1),'PMC数据辅助&amp;月良率预估'!$A:$F,5,0),"")</f>
        <v/>
      </c>
      <c r="BD4" s="570"/>
      <c r="BE4" s="570"/>
      <c r="BF4" s="570"/>
      <c r="BG4" s="571"/>
      <c r="BH4" s="569" t="str">
        <f>_xlfn.IFNA(VLOOKUP($A$5&amp;COLUMN($L$1),'PMC数据辅助&amp;月良率预估'!$A:$F,5,0),"")</f>
        <v/>
      </c>
      <c r="BI4" s="570"/>
      <c r="BJ4" s="570"/>
      <c r="BK4" s="570"/>
      <c r="BL4" s="571"/>
      <c r="BM4" s="569" t="str">
        <f>_xlfn.IFNA(VLOOKUP($A$5&amp;COLUMN($M$1),'PMC数据辅助&amp;月良率预估'!$A:$F,5,0),"")</f>
        <v/>
      </c>
      <c r="BN4" s="570"/>
      <c r="BO4" s="570"/>
      <c r="BP4" s="570"/>
      <c r="BQ4" s="571"/>
    </row>
    <row r="5" spans="1:69" ht="51" customHeight="1" x14ac:dyDescent="0.15">
      <c r="A5" s="32" t="s">
        <v>845</v>
      </c>
      <c r="B5" s="32" t="s">
        <v>35</v>
      </c>
      <c r="C5" s="32" t="s">
        <v>35</v>
      </c>
      <c r="D5" s="32"/>
      <c r="E5" s="32" t="s">
        <v>467</v>
      </c>
      <c r="F5" s="33" t="s">
        <v>483</v>
      </c>
      <c r="G5" s="33" t="s">
        <v>484</v>
      </c>
      <c r="H5" s="33" t="s">
        <v>485</v>
      </c>
      <c r="I5" s="362" t="s">
        <v>839</v>
      </c>
      <c r="J5" s="32" t="s">
        <v>467</v>
      </c>
      <c r="K5" s="33" t="s">
        <v>483</v>
      </c>
      <c r="L5" s="33" t="s">
        <v>484</v>
      </c>
      <c r="M5" s="33" t="s">
        <v>485</v>
      </c>
      <c r="N5" s="362" t="s">
        <v>838</v>
      </c>
      <c r="O5" s="32" t="s">
        <v>467</v>
      </c>
      <c r="P5" s="33" t="s">
        <v>483</v>
      </c>
      <c r="Q5" s="33" t="s">
        <v>484</v>
      </c>
      <c r="R5" s="33" t="s">
        <v>485</v>
      </c>
      <c r="S5" s="362" t="s">
        <v>839</v>
      </c>
      <c r="T5" s="32" t="s">
        <v>467</v>
      </c>
      <c r="U5" s="33" t="s">
        <v>483</v>
      </c>
      <c r="V5" s="33" t="s">
        <v>484</v>
      </c>
      <c r="W5" s="33" t="s">
        <v>485</v>
      </c>
      <c r="X5" s="362" t="s">
        <v>839</v>
      </c>
      <c r="Y5" s="32" t="s">
        <v>467</v>
      </c>
      <c r="Z5" s="33" t="s">
        <v>483</v>
      </c>
      <c r="AA5" s="33" t="s">
        <v>484</v>
      </c>
      <c r="AB5" s="33" t="s">
        <v>485</v>
      </c>
      <c r="AC5" s="362" t="s">
        <v>839</v>
      </c>
      <c r="AD5" s="32" t="s">
        <v>467</v>
      </c>
      <c r="AE5" s="33" t="s">
        <v>483</v>
      </c>
      <c r="AF5" s="33" t="s">
        <v>484</v>
      </c>
      <c r="AG5" s="33" t="s">
        <v>485</v>
      </c>
      <c r="AH5" s="362" t="s">
        <v>839</v>
      </c>
      <c r="AI5" s="32" t="s">
        <v>467</v>
      </c>
      <c r="AJ5" s="33" t="s">
        <v>483</v>
      </c>
      <c r="AK5" s="33" t="s">
        <v>484</v>
      </c>
      <c r="AL5" s="33" t="s">
        <v>485</v>
      </c>
      <c r="AM5" s="362" t="s">
        <v>839</v>
      </c>
      <c r="AN5" s="32" t="s">
        <v>467</v>
      </c>
      <c r="AO5" s="33" t="s">
        <v>483</v>
      </c>
      <c r="AP5" s="33" t="s">
        <v>484</v>
      </c>
      <c r="AQ5" s="33" t="s">
        <v>485</v>
      </c>
      <c r="AR5" s="362" t="s">
        <v>839</v>
      </c>
      <c r="AS5" s="32" t="s">
        <v>467</v>
      </c>
      <c r="AT5" s="33" t="s">
        <v>483</v>
      </c>
      <c r="AU5" s="33" t="s">
        <v>484</v>
      </c>
      <c r="AV5" s="33" t="s">
        <v>485</v>
      </c>
      <c r="AW5" s="362" t="s">
        <v>839</v>
      </c>
      <c r="AX5" s="32" t="s">
        <v>467</v>
      </c>
      <c r="AY5" s="33" t="s">
        <v>483</v>
      </c>
      <c r="AZ5" s="33" t="s">
        <v>484</v>
      </c>
      <c r="BA5" s="33" t="s">
        <v>485</v>
      </c>
      <c r="BB5" s="362" t="s">
        <v>839</v>
      </c>
      <c r="BC5" s="32" t="s">
        <v>467</v>
      </c>
      <c r="BD5" s="33" t="s">
        <v>483</v>
      </c>
      <c r="BE5" s="33" t="s">
        <v>484</v>
      </c>
      <c r="BF5" s="33" t="s">
        <v>485</v>
      </c>
      <c r="BG5" s="362" t="s">
        <v>839</v>
      </c>
      <c r="BH5" s="32" t="s">
        <v>467</v>
      </c>
      <c r="BI5" s="33" t="s">
        <v>483</v>
      </c>
      <c r="BJ5" s="33" t="s">
        <v>484</v>
      </c>
      <c r="BK5" s="33" t="s">
        <v>485</v>
      </c>
      <c r="BL5" s="362" t="s">
        <v>839</v>
      </c>
      <c r="BM5" s="32" t="s">
        <v>467</v>
      </c>
      <c r="BN5" s="33" t="s">
        <v>483</v>
      </c>
      <c r="BO5" s="33" t="s">
        <v>484</v>
      </c>
      <c r="BP5" s="33" t="s">
        <v>485</v>
      </c>
      <c r="BQ5" s="362" t="s">
        <v>839</v>
      </c>
    </row>
    <row r="6" spans="1:69" x14ac:dyDescent="0.15">
      <c r="A6" s="34" t="s">
        <v>745</v>
      </c>
      <c r="B6" s="34">
        <f>_xlfn.IFNA(VLOOKUP($A6,批次辅助!$A$4:$DC$41,MATCH($A$5&amp;B$4,批次辅助!$A$1:$DC$1,0),0),0)</f>
        <v>11400</v>
      </c>
      <c r="C6" s="34">
        <f>_xlfn.IFNA(VLOOKUP($A6,批次辅助!$A$4:$DC$41,MATCH($A$5&amp;C$4,批次辅助!$A$1:$DC$1,0),0),0)</f>
        <v>39205</v>
      </c>
      <c r="D6" s="34">
        <f>_xlfn.IFNA(VLOOKUP($A6,批次辅助!$A$4:$DC$41,MATCH($A$5&amp;D$4,批次辅助!$A$1:$DC$1,0),0),0)</f>
        <v>20962</v>
      </c>
      <c r="E6" s="34">
        <f>_xlfn.IFNA(VLOOKUP($A$5&amp;E$4,'PMC数据辅助&amp;月良率预估'!$B$2:$G$599,5,0),0)</f>
        <v>240</v>
      </c>
      <c r="F6" s="34"/>
      <c r="G6" s="34"/>
      <c r="H6" s="35"/>
      <c r="I6" s="35"/>
      <c r="J6" s="34">
        <f>_xlfn.IFNA(VLOOKUP($A$5&amp;J$4,'PMC数据辅助&amp;月良率预估'!$B$2:$G$599,5,0),0)</f>
        <v>1540</v>
      </c>
      <c r="K6" s="34"/>
      <c r="L6" s="34"/>
      <c r="M6" s="35"/>
      <c r="N6" s="35"/>
      <c r="O6" s="34">
        <f>_xlfn.IFNA(VLOOKUP($A$5&amp;O$4,'PMC数据辅助&amp;月良率预估'!$B$2:$G$599,5,0),0)</f>
        <v>0</v>
      </c>
      <c r="P6" s="34"/>
      <c r="Q6" s="34"/>
      <c r="R6" s="35"/>
      <c r="S6" s="35"/>
      <c r="T6" s="34">
        <f>_xlfn.IFNA(VLOOKUP($A$5&amp;T$4,'PMC数据辅助&amp;月良率预估'!$B$2:$G$599,5,0),0)</f>
        <v>0</v>
      </c>
      <c r="U6" s="34"/>
      <c r="V6" s="34"/>
      <c r="W6" s="35"/>
      <c r="X6" s="35"/>
      <c r="Y6" s="34">
        <f>_xlfn.IFNA(VLOOKUP($A$5&amp;Y$4,'PMC数据辅助&amp;月良率预估'!$B$2:$G$599,5,0),0)</f>
        <v>0</v>
      </c>
      <c r="Z6" s="34"/>
      <c r="AA6" s="34"/>
      <c r="AB6" s="35"/>
      <c r="AC6" s="35"/>
      <c r="AD6" s="34">
        <f>_xlfn.IFNA(VLOOKUP($A$5&amp;AD$4,'PMC数据辅助&amp;月良率预估'!$B$2:$G$599,5,0),0)</f>
        <v>0</v>
      </c>
      <c r="AE6" s="34"/>
      <c r="AF6" s="34"/>
      <c r="AG6" s="35"/>
      <c r="AH6" s="35"/>
      <c r="AI6" s="34">
        <f>_xlfn.IFNA(VLOOKUP($A$5&amp;AI$4,'PMC数据辅助&amp;月良率预估'!$B$2:$G$599,5,0),0)</f>
        <v>0</v>
      </c>
      <c r="AJ6" s="34"/>
      <c r="AK6" s="34"/>
      <c r="AL6" s="35"/>
      <c r="AM6" s="35"/>
      <c r="AN6" s="34">
        <f>_xlfn.IFNA(VLOOKUP($A$5&amp;AN$4,'PMC数据辅助&amp;月良率预估'!$B$2:$G$599,5,0),0)</f>
        <v>0</v>
      </c>
      <c r="AO6" s="34"/>
      <c r="AP6" s="34"/>
      <c r="AQ6" s="35"/>
      <c r="AR6" s="35"/>
      <c r="AS6" s="34">
        <f>_xlfn.IFNA(VLOOKUP($A$5&amp;AS$4,'PMC数据辅助&amp;月良率预估'!$B$2:$G$599,5,0),0)</f>
        <v>0</v>
      </c>
      <c r="AT6" s="34"/>
      <c r="AU6" s="34"/>
      <c r="AV6" s="35"/>
      <c r="AW6" s="35"/>
      <c r="AX6" s="34">
        <f>_xlfn.IFNA(VLOOKUP($A$5&amp;AX$4,'PMC数据辅助&amp;月良率预估'!$B$2:$G$599,5,0),0)</f>
        <v>0</v>
      </c>
      <c r="AY6" s="34"/>
      <c r="AZ6" s="34"/>
      <c r="BA6" s="35"/>
      <c r="BB6" s="35"/>
      <c r="BC6" s="34">
        <f>_xlfn.IFNA(VLOOKUP($A$5&amp;BC$4,'PMC数据辅助&amp;月良率预估'!$B$2:$G$599,5,0),0)</f>
        <v>0</v>
      </c>
      <c r="BD6" s="34"/>
      <c r="BE6" s="34"/>
      <c r="BF6" s="35"/>
      <c r="BG6" s="35"/>
      <c r="BH6" s="34">
        <f>_xlfn.IFNA(VLOOKUP($A$5&amp;BH$4,'PMC数据辅助&amp;月良率预估'!$B$2:$G$599,5,0),0)</f>
        <v>0</v>
      </c>
      <c r="BI6" s="34"/>
      <c r="BJ6" s="34"/>
      <c r="BK6" s="35"/>
      <c r="BL6" s="35"/>
      <c r="BM6" s="34">
        <f>_xlfn.IFNA(VLOOKUP($A$5&amp;BM$4,'PMC数据辅助&amp;月良率预估'!$B$2:$G$599,5,0),0)</f>
        <v>0</v>
      </c>
      <c r="BN6" s="34"/>
      <c r="BO6" s="34"/>
      <c r="BP6" s="35"/>
      <c r="BQ6" s="35"/>
    </row>
    <row r="7" spans="1:69" x14ac:dyDescent="0.15">
      <c r="A7" s="34" t="s">
        <v>746</v>
      </c>
      <c r="B7" s="34">
        <f>_xlfn.IFNA(VLOOKUP($A7,批次辅助!$A$4:$DC$41,MATCH($A$5&amp;B$4,批次辅助!$A$1:$DC$1,0),0),0)</f>
        <v>11400</v>
      </c>
      <c r="C7" s="34">
        <f>_xlfn.IFNA(VLOOKUP($A7,批次辅助!$A$4:$DC$41,MATCH($A$5&amp;C$4,批次辅助!$A$1:$DC$1,0),0),0)</f>
        <v>39000</v>
      </c>
      <c r="D7" s="34">
        <f>_xlfn.IFNA(VLOOKUP($A7,批次辅助!$A$4:$DC$41,MATCH($A$5&amp;D$4,批次辅助!$A$1:$DC$1,0),0),0)</f>
        <v>22800</v>
      </c>
      <c r="E7" s="34">
        <f>_xlfn.IFNA(VLOOKUP($A$5&amp;E$4,'PMC数据辅助&amp;月良率预估'!$B$2:$G$599,6,0),0)</f>
        <v>240</v>
      </c>
      <c r="F7" s="34"/>
      <c r="G7" s="34"/>
      <c r="H7" s="35"/>
      <c r="I7" s="35"/>
      <c r="J7" s="34">
        <f>_xlfn.IFNA(VLOOKUP($A$5&amp;J$4,'PMC数据辅助&amp;月良率预估'!$B$2:$G$599,6,0),0)</f>
        <v>1540</v>
      </c>
      <c r="K7" s="34"/>
      <c r="L7" s="34"/>
      <c r="M7" s="35"/>
      <c r="N7" s="35"/>
      <c r="O7" s="34">
        <f>_xlfn.IFNA(VLOOKUP($A$5&amp;O$4,'PMC数据辅助&amp;月良率预估'!$B$2:$G$599,6,0),0)</f>
        <v>0</v>
      </c>
      <c r="P7" s="34"/>
      <c r="Q7" s="34"/>
      <c r="R7" s="35"/>
      <c r="S7" s="35"/>
      <c r="T7" s="34">
        <f>_xlfn.IFNA(VLOOKUP($A$5&amp;T$4,'PMC数据辅助&amp;月良率预估'!$B$2:$G$599,6,0),0)</f>
        <v>0</v>
      </c>
      <c r="U7" s="34"/>
      <c r="V7" s="34"/>
      <c r="W7" s="35"/>
      <c r="X7" s="35"/>
      <c r="Y7" s="34">
        <f>_xlfn.IFNA(VLOOKUP($A$5&amp;Y$4,'PMC数据辅助&amp;月良率预估'!$B$2:$G$599,6,0),0)</f>
        <v>0</v>
      </c>
      <c r="Z7" s="34"/>
      <c r="AA7" s="34"/>
      <c r="AB7" s="35"/>
      <c r="AC7" s="35"/>
      <c r="AD7" s="34">
        <f>_xlfn.IFNA(VLOOKUP($A$5&amp;AD$4,'PMC数据辅助&amp;月良率预估'!$B$2:$G$599,6,0),0)</f>
        <v>0</v>
      </c>
      <c r="AE7" s="34"/>
      <c r="AF7" s="34"/>
      <c r="AG7" s="35"/>
      <c r="AH7" s="35"/>
      <c r="AI7" s="34">
        <f>_xlfn.IFNA(VLOOKUP($A$5&amp;AI$4,'PMC数据辅助&amp;月良率预估'!$B$2:$G$599,6,0),0)</f>
        <v>0</v>
      </c>
      <c r="AJ7" s="34"/>
      <c r="AK7" s="34"/>
      <c r="AL7" s="35"/>
      <c r="AM7" s="35"/>
      <c r="AN7" s="34">
        <f>_xlfn.IFNA(VLOOKUP($A$5&amp;AN$4,'PMC数据辅助&amp;月良率预估'!$B$2:$G$599,6,0),0)</f>
        <v>0</v>
      </c>
      <c r="AO7" s="34"/>
      <c r="AP7" s="34"/>
      <c r="AQ7" s="35"/>
      <c r="AR7" s="35"/>
      <c r="AS7" s="34">
        <f>_xlfn.IFNA(VLOOKUP($A$5&amp;AS$4,'PMC数据辅助&amp;月良率预估'!$B$2:$G$599,6,0),0)</f>
        <v>0</v>
      </c>
      <c r="AT7" s="34"/>
      <c r="AU7" s="34"/>
      <c r="AV7" s="35"/>
      <c r="AW7" s="35"/>
      <c r="AX7" s="34">
        <f>_xlfn.IFNA(VLOOKUP($A$5&amp;AX$4,'PMC数据辅助&amp;月良率预估'!$B$2:$G$599,6,0),0)</f>
        <v>0</v>
      </c>
      <c r="AY7" s="34"/>
      <c r="AZ7" s="34"/>
      <c r="BA7" s="35"/>
      <c r="BB7" s="35"/>
      <c r="BC7" s="34">
        <f>_xlfn.IFNA(VLOOKUP($A$5&amp;BC$4,'PMC数据辅助&amp;月良率预估'!$B$2:$G$599,6,0),0)</f>
        <v>0</v>
      </c>
      <c r="BD7" s="34"/>
      <c r="BE7" s="34"/>
      <c r="BF7" s="35"/>
      <c r="BG7" s="35"/>
      <c r="BH7" s="34">
        <f>_xlfn.IFNA(VLOOKUP($A$5&amp;BH$4,'PMC数据辅助&amp;月良率预估'!$B$2:$G$599,6,0),0)</f>
        <v>0</v>
      </c>
      <c r="BI7" s="34"/>
      <c r="BJ7" s="34"/>
      <c r="BK7" s="35"/>
      <c r="BL7" s="35"/>
      <c r="BM7" s="34">
        <f>_xlfn.IFNA(VLOOKUP($A$5&amp;BM$4,'PMC数据辅助&amp;月良率预估'!$B$2:$G$599,6,0),0)</f>
        <v>0</v>
      </c>
      <c r="BN7" s="34"/>
      <c r="BO7" s="34"/>
      <c r="BP7" s="35"/>
      <c r="BQ7" s="35"/>
    </row>
    <row r="8" spans="1:69" s="119" customFormat="1" x14ac:dyDescent="0.15">
      <c r="A8" s="116" t="s">
        <v>454</v>
      </c>
      <c r="B8" s="117">
        <f>_xlfn.IFNA(VLOOKUP($A8,批次辅助!$A$4:$DC$41,MATCH($A$5&amp;B$4,批次辅助!$A$1:$DC$1,0),0),0)</f>
        <v>1</v>
      </c>
      <c r="C8" s="117">
        <f>_xlfn.IFNA(VLOOKUP($A8,批次辅助!$A$4:$DC$41,MATCH($A$5&amp;C$4,批次辅助!$A$1:$DC$1,0),0),0)</f>
        <v>0.98258145363408522</v>
      </c>
      <c r="D8" s="117">
        <f>_xlfn.IFNA(VLOOKUP($A8,批次辅助!$A$4:$DC$41,MATCH($A$5&amp;D$4,批次辅助!$A$1:$DC$1,0),0),0)</f>
        <v>0.91938596491228075</v>
      </c>
      <c r="E8" s="117">
        <f>IF(E6=0,0%,E7/E6)</f>
        <v>1</v>
      </c>
      <c r="F8" s="116"/>
      <c r="G8" s="116"/>
      <c r="H8" s="118"/>
      <c r="I8" s="118"/>
      <c r="J8" s="117">
        <f>IF(J6=0,0%,J7/J6)</f>
        <v>1</v>
      </c>
      <c r="K8" s="116"/>
      <c r="L8" s="116"/>
      <c r="M8" s="118"/>
      <c r="N8" s="118"/>
      <c r="O8" s="117">
        <f>IF(O6=0,0%,O7/O6)</f>
        <v>0</v>
      </c>
      <c r="P8" s="116"/>
      <c r="Q8" s="116"/>
      <c r="R8" s="118"/>
      <c r="S8" s="118"/>
      <c r="T8" s="117">
        <f>IF(T6=0,0%,T7/T6)</f>
        <v>0</v>
      </c>
      <c r="U8" s="116"/>
      <c r="V8" s="116"/>
      <c r="W8" s="118"/>
      <c r="X8" s="118"/>
      <c r="Y8" s="117">
        <f>IF(Y6=0,0%,Y7/Y6)</f>
        <v>0</v>
      </c>
      <c r="Z8" s="116"/>
      <c r="AA8" s="116"/>
      <c r="AB8" s="118"/>
      <c r="AC8" s="118"/>
      <c r="AD8" s="117">
        <f>IF(AD6=0,0%,AD7/AD6)</f>
        <v>0</v>
      </c>
      <c r="AE8" s="116"/>
      <c r="AF8" s="116"/>
      <c r="AG8" s="118"/>
      <c r="AH8" s="118"/>
      <c r="AI8" s="117">
        <f>IF(AI6=0,0%,AI7/AI6)</f>
        <v>0</v>
      </c>
      <c r="AJ8" s="116"/>
      <c r="AK8" s="116"/>
      <c r="AL8" s="118"/>
      <c r="AM8" s="118"/>
      <c r="AN8" s="117">
        <f>IF(AN6=0,0%,AN7/AN6)</f>
        <v>0</v>
      </c>
      <c r="AO8" s="116"/>
      <c r="AP8" s="116"/>
      <c r="AQ8" s="118"/>
      <c r="AR8" s="118"/>
      <c r="AS8" s="117">
        <f>IF(AS6=0,0%,AS7/AS6)</f>
        <v>0</v>
      </c>
      <c r="AT8" s="116"/>
      <c r="AU8" s="116"/>
      <c r="AV8" s="118"/>
      <c r="AW8" s="118"/>
      <c r="AX8" s="117">
        <f>IF(AX6=0,0%,AX7/AX6)</f>
        <v>0</v>
      </c>
      <c r="AY8" s="116"/>
      <c r="AZ8" s="116"/>
      <c r="BA8" s="118"/>
      <c r="BB8" s="118"/>
      <c r="BC8" s="117">
        <f>IF(BC6=0,0%,BC7/BC6)</f>
        <v>0</v>
      </c>
      <c r="BD8" s="116"/>
      <c r="BE8" s="116"/>
      <c r="BF8" s="118"/>
      <c r="BG8" s="118"/>
      <c r="BH8" s="117">
        <f>IF(BH6=0,0%,BH7/BH6)</f>
        <v>0</v>
      </c>
      <c r="BI8" s="116"/>
      <c r="BJ8" s="116"/>
      <c r="BK8" s="118"/>
      <c r="BL8" s="118"/>
      <c r="BM8" s="117">
        <f>IF(BM6=0,0%,BM7/BM6)</f>
        <v>0</v>
      </c>
      <c r="BN8" s="116"/>
      <c r="BO8" s="116"/>
      <c r="BP8" s="118"/>
      <c r="BQ8" s="118"/>
    </row>
    <row r="9" spans="1:69" s="161" customFormat="1" x14ac:dyDescent="0.15">
      <c r="A9" s="158" t="s">
        <v>34</v>
      </c>
      <c r="B9" s="159">
        <f>_xlfn.IFNA(VLOOKUP($A9,批次辅助!$A$4:$DC$41,MATCH($A$5&amp;B$4,批次辅助!$A$1:$DC$1,0),0),0)</f>
        <v>0.92315789473684207</v>
      </c>
      <c r="C9" s="159">
        <f>_xlfn.IFNA(VLOOKUP($A9,批次辅助!$A$4:$DC$41,MATCH($A$5&amp;C$4,批次辅助!$A$1:$DC$1,0),0),0)</f>
        <v>0.92779999999999996</v>
      </c>
      <c r="D9" s="159">
        <f>_xlfn.IFNA(VLOOKUP($A9,批次辅助!$A$4:$DC$41,MATCH($A$5&amp;D$4,批次辅助!$A$1:$DC$1,0),0),0)</f>
        <v>0.94633145692204945</v>
      </c>
      <c r="E9" s="160"/>
      <c r="F9" s="160"/>
      <c r="G9" s="160"/>
      <c r="H9" s="160">
        <f>H10-H19-H27-H28-H36-H37-H44-H45</f>
        <v>0.92879357238362426</v>
      </c>
      <c r="I9" s="160"/>
      <c r="J9" s="160"/>
      <c r="K9" s="160"/>
      <c r="L9" s="160"/>
      <c r="M9" s="160">
        <f>M10-M19-M27-M28-M36-M37-M44-M45</f>
        <v>0.92979297238362424</v>
      </c>
      <c r="N9" s="160"/>
      <c r="O9" s="160"/>
      <c r="P9" s="160"/>
      <c r="Q9" s="160"/>
      <c r="R9" s="160">
        <f>R10-R19-R27-R28-R36-R37-R44-R45</f>
        <v>0.92979297238362424</v>
      </c>
      <c r="S9" s="160"/>
      <c r="T9" s="160"/>
      <c r="U9" s="160"/>
      <c r="V9" s="160"/>
      <c r="W9" s="160">
        <f>W10-W19-W27-W28-W36-W37-W44-W45</f>
        <v>0.92979297238362424</v>
      </c>
      <c r="X9" s="160"/>
      <c r="Y9" s="160"/>
      <c r="Z9" s="160"/>
      <c r="AA9" s="160"/>
      <c r="AB9" s="160">
        <f>AB10-AB19-AB27-AB28-AB36-AB37-AB44-AB45</f>
        <v>0.92979297238362424</v>
      </c>
      <c r="AC9" s="160"/>
      <c r="AD9" s="160"/>
      <c r="AE9" s="160"/>
      <c r="AF9" s="160"/>
      <c r="AG9" s="160">
        <f>AG10-AG19-AG27-AG28-AG36-AG37-AG44-AG45</f>
        <v>0.92979297238362424</v>
      </c>
      <c r="AH9" s="160"/>
      <c r="AI9" s="160"/>
      <c r="AJ9" s="160"/>
      <c r="AK9" s="160"/>
      <c r="AL9" s="160">
        <f>AL10-AL19-AL27-AL28-AL36-AL37-AL44-AL45</f>
        <v>0.92979297238362424</v>
      </c>
      <c r="AM9" s="160"/>
      <c r="AN9" s="160"/>
      <c r="AO9" s="160"/>
      <c r="AP9" s="160"/>
      <c r="AQ9" s="160">
        <f>AQ10-AQ19-AQ27-AQ28-AQ36-AQ37-AQ44-AQ45</f>
        <v>0.92979297238362424</v>
      </c>
      <c r="AR9" s="160"/>
      <c r="AS9" s="160"/>
      <c r="AT9" s="160"/>
      <c r="AU9" s="160"/>
      <c r="AV9" s="160">
        <f>AV10-AV19-AV27-AV28-AV36-AV37-AV44-AV45</f>
        <v>0.92979297238362424</v>
      </c>
      <c r="AW9" s="160"/>
      <c r="AX9" s="160"/>
      <c r="AY9" s="160"/>
      <c r="AZ9" s="160"/>
      <c r="BA9" s="160">
        <f>BA10-BA19-BA27-BA28-BA36-BA37-BA44-BA45</f>
        <v>0.92979297238362424</v>
      </c>
      <c r="BB9" s="160"/>
      <c r="BC9" s="160"/>
      <c r="BD9" s="160"/>
      <c r="BE9" s="160"/>
      <c r="BF9" s="160">
        <f>BF10-BF19-BF27-BF28-BF36-BF37-BF44-BF45</f>
        <v>0.92979297238362424</v>
      </c>
      <c r="BG9" s="160"/>
      <c r="BH9" s="160"/>
      <c r="BI9" s="160"/>
      <c r="BJ9" s="160"/>
      <c r="BK9" s="160">
        <f>BK10-BK19-BK27-BK28-BK36-BK37-BK44-BK45</f>
        <v>0.92979297238362424</v>
      </c>
      <c r="BL9" s="160"/>
      <c r="BM9" s="160"/>
      <c r="BN9" s="160"/>
      <c r="BO9" s="160"/>
      <c r="BP9" s="160">
        <f>BP10-BP19-BP27-BP28-BP36-BP37-BP44-BP45</f>
        <v>0.92979297238362424</v>
      </c>
      <c r="BQ9" s="160"/>
    </row>
    <row r="10" spans="1:69" x14ac:dyDescent="0.15">
      <c r="A10" s="36" t="s">
        <v>33</v>
      </c>
      <c r="B10" s="37">
        <f>B9+B19+B27+B28+B36+B37+B44+B45</f>
        <v>0.92315789473684207</v>
      </c>
      <c r="C10" s="37">
        <f>C9+C19+C27+C28+C36+C37+C44+C45</f>
        <v>0.92779999999999996</v>
      </c>
      <c r="D10" s="37">
        <f>D9+D19+D27+D28+D36+D37+D44+D45</f>
        <v>0.94633145692204945</v>
      </c>
      <c r="E10" s="38"/>
      <c r="F10" s="38"/>
      <c r="G10" s="38"/>
      <c r="H10" s="38">
        <f>(H12+H21+H30+H39)*99.94%-3</f>
        <v>0.92879357238362426</v>
      </c>
      <c r="I10" s="38"/>
      <c r="J10" s="38"/>
      <c r="K10" s="38"/>
      <c r="L10" s="38"/>
      <c r="M10" s="38">
        <f>(M12+M21+M30+M39)*99.94%-3</f>
        <v>0.92979297238362424</v>
      </c>
      <c r="N10" s="38"/>
      <c r="O10" s="38"/>
      <c r="P10" s="38"/>
      <c r="Q10" s="38"/>
      <c r="R10" s="38">
        <f>(R12+R21+R30+R39)*99.94%-3</f>
        <v>0.92979297238362424</v>
      </c>
      <c r="S10" s="38"/>
      <c r="T10" s="38"/>
      <c r="U10" s="38"/>
      <c r="V10" s="38"/>
      <c r="W10" s="38">
        <f>(W12+W21+W30+W39)*99.94%-3</f>
        <v>0.92979297238362424</v>
      </c>
      <c r="X10" s="38"/>
      <c r="Y10" s="38"/>
      <c r="Z10" s="38"/>
      <c r="AA10" s="38"/>
      <c r="AB10" s="38">
        <f>(AB12+AB21+AB30+AB39)*99.94%-3</f>
        <v>0.92979297238362424</v>
      </c>
      <c r="AC10" s="38"/>
      <c r="AD10" s="38"/>
      <c r="AE10" s="38"/>
      <c r="AF10" s="38"/>
      <c r="AG10" s="38">
        <f>(AG12+AG21+AG30+AG39)*99.94%-3</f>
        <v>0.92979297238362424</v>
      </c>
      <c r="AH10" s="38"/>
      <c r="AI10" s="38"/>
      <c r="AJ10" s="38"/>
      <c r="AK10" s="38"/>
      <c r="AL10" s="38">
        <f>(AL12+AL21+AL30+AL39)*99.94%-3</f>
        <v>0.92979297238362424</v>
      </c>
      <c r="AM10" s="38"/>
      <c r="AN10" s="38"/>
      <c r="AO10" s="38"/>
      <c r="AP10" s="38"/>
      <c r="AQ10" s="38">
        <f>(AQ12+AQ21+AQ30+AQ39)*99.94%-3</f>
        <v>0.92979297238362424</v>
      </c>
      <c r="AR10" s="38"/>
      <c r="AS10" s="38"/>
      <c r="AT10" s="38"/>
      <c r="AU10" s="38"/>
      <c r="AV10" s="38">
        <f>(AV12+AV21+AV30+AV39)*99.94%-3</f>
        <v>0.92979297238362424</v>
      </c>
      <c r="AW10" s="38"/>
      <c r="AX10" s="38"/>
      <c r="AY10" s="38"/>
      <c r="AZ10" s="38"/>
      <c r="BA10" s="38">
        <f>(BA12+BA21+BA30+BA39)*99.94%-3</f>
        <v>0.92979297238362424</v>
      </c>
      <c r="BB10" s="38"/>
      <c r="BC10" s="38"/>
      <c r="BD10" s="38"/>
      <c r="BE10" s="38"/>
      <c r="BF10" s="38">
        <f>(BF12+BF21+BF30+BF39)*99.94%-3</f>
        <v>0.92979297238362424</v>
      </c>
      <c r="BG10" s="38"/>
      <c r="BH10" s="38"/>
      <c r="BI10" s="38"/>
      <c r="BJ10" s="38"/>
      <c r="BK10" s="38">
        <f>(BK12+BK21+BK30+BK39)*99.94%-3</f>
        <v>0.92979297238362424</v>
      </c>
      <c r="BL10" s="38"/>
      <c r="BM10" s="38"/>
      <c r="BN10" s="38"/>
      <c r="BO10" s="38"/>
      <c r="BP10" s="38">
        <f>(BP12+BP21+BP30+BP39)*99.94%-3</f>
        <v>0.92979297238362424</v>
      </c>
      <c r="BQ10" s="38"/>
    </row>
    <row r="11" spans="1:69" x14ac:dyDescent="0.15">
      <c r="A11" s="39" t="s">
        <v>32</v>
      </c>
      <c r="B11" s="39"/>
      <c r="C11" s="39"/>
      <c r="D11" s="39"/>
      <c r="E11" s="39"/>
      <c r="F11" s="39"/>
      <c r="G11" s="39"/>
      <c r="H11" s="39">
        <f>H12*99.9%</f>
        <v>0.9409687385027421</v>
      </c>
      <c r="I11" s="39"/>
      <c r="J11" s="39"/>
      <c r="K11" s="39"/>
      <c r="L11" s="39"/>
      <c r="M11" s="39">
        <f>M12*99.9%</f>
        <v>0.94196773850274218</v>
      </c>
      <c r="N11" s="39"/>
      <c r="O11" s="39"/>
      <c r="P11" s="39"/>
      <c r="Q11" s="39"/>
      <c r="R11" s="39">
        <f>R12*99.9%</f>
        <v>0.94196773850274218</v>
      </c>
      <c r="S11" s="39"/>
      <c r="T11" s="39"/>
      <c r="U11" s="39"/>
      <c r="V11" s="39"/>
      <c r="W11" s="39">
        <f>W12*99.9%</f>
        <v>0.94196773850274218</v>
      </c>
      <c r="X11" s="39"/>
      <c r="Y11" s="39"/>
      <c r="Z11" s="39"/>
      <c r="AA11" s="39"/>
      <c r="AB11" s="39">
        <f>AB12*99.9%</f>
        <v>0.94196773850274218</v>
      </c>
      <c r="AC11" s="39"/>
      <c r="AD11" s="39"/>
      <c r="AE11" s="39"/>
      <c r="AF11" s="39"/>
      <c r="AG11" s="39">
        <f>AG12*99.9%</f>
        <v>0.94196773850274218</v>
      </c>
      <c r="AH11" s="39"/>
      <c r="AI11" s="39"/>
      <c r="AJ11" s="39"/>
      <c r="AK11" s="39"/>
      <c r="AL11" s="39">
        <f>AL12*99.9%</f>
        <v>0.94196773850274218</v>
      </c>
      <c r="AM11" s="39"/>
      <c r="AN11" s="39"/>
      <c r="AO11" s="39"/>
      <c r="AP11" s="39"/>
      <c r="AQ11" s="39">
        <f>AQ12*99.9%</f>
        <v>0.94196773850274218</v>
      </c>
      <c r="AR11" s="39"/>
      <c r="AS11" s="39"/>
      <c r="AT11" s="39"/>
      <c r="AU11" s="39"/>
      <c r="AV11" s="39">
        <f>AV12*99.9%</f>
        <v>0.94196773850274218</v>
      </c>
      <c r="AW11" s="39"/>
      <c r="AX11" s="39"/>
      <c r="AY11" s="39"/>
      <c r="AZ11" s="39"/>
      <c r="BA11" s="39">
        <f>BA12*99.9%</f>
        <v>0.94196773850274218</v>
      </c>
      <c r="BB11" s="39"/>
      <c r="BC11" s="39"/>
      <c r="BD11" s="39"/>
      <c r="BE11" s="39"/>
      <c r="BF11" s="39">
        <f>BF12*99.9%</f>
        <v>0.94196773850274218</v>
      </c>
      <c r="BG11" s="39"/>
      <c r="BH11" s="39"/>
      <c r="BI11" s="39"/>
      <c r="BJ11" s="39"/>
      <c r="BK11" s="39">
        <f>BK12*99.9%</f>
        <v>0.94196773850274218</v>
      </c>
      <c r="BL11" s="39"/>
      <c r="BM11" s="39"/>
      <c r="BN11" s="39"/>
      <c r="BO11" s="39"/>
      <c r="BP11" s="39">
        <f>BP12*99.9%</f>
        <v>0.94196773850274218</v>
      </c>
      <c r="BQ11" s="39"/>
    </row>
    <row r="12" spans="1:69" x14ac:dyDescent="0.35">
      <c r="A12" s="40" t="s">
        <v>60</v>
      </c>
      <c r="B12" s="41">
        <f>_xlfn.IFNA(VLOOKUP($A12,批次辅助!$A$4:$DC$41,MATCH($A$5&amp;B$4,批次辅助!$A$1:$DC$1,0),0),0)</f>
        <v>0.93929824561403508</v>
      </c>
      <c r="C12" s="41">
        <f>_xlfn.IFNA(VLOOKUP($A12,批次辅助!$A$4:$DC$41,MATCH($A$5&amp;C$4,批次辅助!$A$1:$DC$1,0),0),0)</f>
        <v>0.94763423032776428</v>
      </c>
      <c r="D12" s="41">
        <f>_xlfn.IFNA(VLOOKUP($A12,批次辅助!$A$4:$DC$41,MATCH($A$5&amp;D$4,批次辅助!$A$1:$DC$1,0),0),0)</f>
        <v>0.95444137009827301</v>
      </c>
      <c r="E12" s="39"/>
      <c r="F12" s="39"/>
      <c r="G12" s="39"/>
      <c r="H12" s="39">
        <f>1-SUM(H13:H18)</f>
        <v>0.94191064915189393</v>
      </c>
      <c r="I12" s="39"/>
      <c r="J12" s="39"/>
      <c r="K12" s="39"/>
      <c r="L12" s="39"/>
      <c r="M12" s="39">
        <f>1-SUM(M13:M18)</f>
        <v>0.94291064915189393</v>
      </c>
      <c r="N12" s="39"/>
      <c r="O12" s="39"/>
      <c r="P12" s="39"/>
      <c r="Q12" s="39"/>
      <c r="R12" s="39">
        <f>1-SUM(R13:R18)</f>
        <v>0.94291064915189393</v>
      </c>
      <c r="S12" s="39"/>
      <c r="T12" s="39"/>
      <c r="U12" s="39"/>
      <c r="V12" s="39"/>
      <c r="W12" s="39">
        <f>1-SUM(W13:W18)</f>
        <v>0.94291064915189393</v>
      </c>
      <c r="X12" s="39"/>
      <c r="Y12" s="39"/>
      <c r="Z12" s="39"/>
      <c r="AA12" s="39"/>
      <c r="AB12" s="39">
        <f>1-SUM(AB13:AB18)</f>
        <v>0.94291064915189393</v>
      </c>
      <c r="AC12" s="39"/>
      <c r="AD12" s="39"/>
      <c r="AE12" s="39"/>
      <c r="AF12" s="39"/>
      <c r="AG12" s="39">
        <f>1-SUM(AG13:AG18)</f>
        <v>0.94291064915189393</v>
      </c>
      <c r="AH12" s="39"/>
      <c r="AI12" s="39"/>
      <c r="AJ12" s="39"/>
      <c r="AK12" s="39"/>
      <c r="AL12" s="39">
        <f>1-SUM(AL13:AL18)</f>
        <v>0.94291064915189393</v>
      </c>
      <c r="AM12" s="39"/>
      <c r="AN12" s="39"/>
      <c r="AO12" s="39"/>
      <c r="AP12" s="39"/>
      <c r="AQ12" s="39">
        <f>1-SUM(AQ13:AQ18)</f>
        <v>0.94291064915189393</v>
      </c>
      <c r="AR12" s="39"/>
      <c r="AS12" s="39"/>
      <c r="AT12" s="39"/>
      <c r="AU12" s="39"/>
      <c r="AV12" s="39">
        <f>1-SUM(AV13:AV18)</f>
        <v>0.94291064915189393</v>
      </c>
      <c r="AW12" s="39"/>
      <c r="AX12" s="39"/>
      <c r="AY12" s="39"/>
      <c r="AZ12" s="39"/>
      <c r="BA12" s="39">
        <f>1-SUM(BA13:BA18)</f>
        <v>0.94291064915189393</v>
      </c>
      <c r="BB12" s="39"/>
      <c r="BC12" s="39"/>
      <c r="BD12" s="39"/>
      <c r="BE12" s="39"/>
      <c r="BF12" s="39">
        <f>1-SUM(BF13:BF18)</f>
        <v>0.94291064915189393</v>
      </c>
      <c r="BG12" s="39"/>
      <c r="BH12" s="39"/>
      <c r="BI12" s="39"/>
      <c r="BJ12" s="39"/>
      <c r="BK12" s="39">
        <f>1-SUM(BK13:BK18)</f>
        <v>0.94291064915189393</v>
      </c>
      <c r="BL12" s="39"/>
      <c r="BM12" s="39"/>
      <c r="BN12" s="39"/>
      <c r="BO12" s="39"/>
      <c r="BP12" s="39">
        <f>1-SUM(BP13:BP18)</f>
        <v>0.94291064915189393</v>
      </c>
      <c r="BQ12" s="39"/>
    </row>
    <row r="13" spans="1:69" x14ac:dyDescent="0.15">
      <c r="A13" s="42" t="s">
        <v>42</v>
      </c>
      <c r="B13" s="43">
        <f>_xlfn.IFNA(VLOOKUP($A13,批次辅助!$A$4:$DC$41,MATCH($A$5&amp;B$4,批次辅助!$A$1:$DC$1,0),0),0)</f>
        <v>1.6578947368421054E-2</v>
      </c>
      <c r="C13" s="43">
        <f>_xlfn.IFNA(VLOOKUP($A13,批次辅助!$A$4:$DC$41,MATCH($A$5&amp;C$4,批次辅助!$A$1:$DC$1,0),0),0)</f>
        <v>1.3875781150363474E-2</v>
      </c>
      <c r="D13" s="43">
        <f>_xlfn.IFNA(VLOOKUP($A13,批次辅助!$A$4:$DC$41,MATCH($A$5&amp;D$4,批次辅助!$A$1:$DC$1,0),0),0)</f>
        <v>1.4073084629329262E-2</v>
      </c>
      <c r="E13" s="279"/>
      <c r="F13" s="45"/>
      <c r="G13" s="102"/>
      <c r="H13" s="47">
        <f>C13-F13+G13</f>
        <v>1.3875781150363474E-2</v>
      </c>
      <c r="I13" s="370"/>
      <c r="J13" s="279"/>
      <c r="K13" s="128"/>
      <c r="L13" s="102"/>
      <c r="M13" s="47">
        <f>H13-K13+L13</f>
        <v>1.3875781150363474E-2</v>
      </c>
      <c r="N13" s="370"/>
      <c r="O13" s="279"/>
      <c r="P13" s="128"/>
      <c r="Q13" s="102"/>
      <c r="R13" s="47">
        <f>M13-P13+Q13</f>
        <v>1.3875781150363474E-2</v>
      </c>
      <c r="S13" s="370"/>
      <c r="T13" s="279"/>
      <c r="U13" s="128"/>
      <c r="V13" s="102"/>
      <c r="W13" s="47">
        <f>R13-U13+V13</f>
        <v>1.3875781150363474E-2</v>
      </c>
      <c r="X13" s="370"/>
      <c r="Y13" s="279"/>
      <c r="Z13" s="128"/>
      <c r="AA13" s="102"/>
      <c r="AB13" s="47">
        <f>W13-Z13+AA13</f>
        <v>1.3875781150363474E-2</v>
      </c>
      <c r="AC13" s="370"/>
      <c r="AD13" s="279"/>
      <c r="AE13" s="128"/>
      <c r="AF13" s="102"/>
      <c r="AG13" s="47">
        <f>AB13-AE13+AF13</f>
        <v>1.3875781150363474E-2</v>
      </c>
      <c r="AH13" s="370"/>
      <c r="AI13" s="279"/>
      <c r="AJ13" s="128"/>
      <c r="AK13" s="102"/>
      <c r="AL13" s="47">
        <f>AG13-AJ13+AK13</f>
        <v>1.3875781150363474E-2</v>
      </c>
      <c r="AM13" s="370"/>
      <c r="AN13" s="279"/>
      <c r="AO13" s="128"/>
      <c r="AP13" s="102"/>
      <c r="AQ13" s="47">
        <f>AL13-AO13+AP13</f>
        <v>1.3875781150363474E-2</v>
      </c>
      <c r="AR13" s="370"/>
      <c r="AS13" s="279"/>
      <c r="AT13" s="128"/>
      <c r="AU13" s="102"/>
      <c r="AV13" s="47">
        <f>AQ13-AT13+AU13</f>
        <v>1.3875781150363474E-2</v>
      </c>
      <c r="AW13" s="370"/>
      <c r="AX13" s="279"/>
      <c r="AY13" s="128"/>
      <c r="AZ13" s="102"/>
      <c r="BA13" s="47">
        <f>AV13-AY13+AZ13</f>
        <v>1.3875781150363474E-2</v>
      </c>
      <c r="BB13" s="370"/>
      <c r="BC13" s="279"/>
      <c r="BD13" s="128"/>
      <c r="BE13" s="102"/>
      <c r="BF13" s="47">
        <f>BA13-BD13+BE13</f>
        <v>1.3875781150363474E-2</v>
      </c>
      <c r="BG13" s="370"/>
      <c r="BH13" s="279"/>
      <c r="BI13" s="128"/>
      <c r="BJ13" s="102"/>
      <c r="BK13" s="47">
        <f>BF13-BI13+BJ13</f>
        <v>1.3875781150363474E-2</v>
      </c>
      <c r="BL13" s="370"/>
      <c r="BM13" s="279"/>
      <c r="BN13" s="128"/>
      <c r="BO13" s="102"/>
      <c r="BP13" s="47">
        <f>BK13-BN13+BO13</f>
        <v>1.3875781150363474E-2</v>
      </c>
      <c r="BQ13" s="370"/>
    </row>
    <row r="14" spans="1:69" x14ac:dyDescent="0.15">
      <c r="A14" s="42" t="s">
        <v>43</v>
      </c>
      <c r="B14" s="43">
        <f>_xlfn.IFNA(VLOOKUP($A14,批次辅助!$A$4:$DC$41,MATCH($A$5&amp;B$4,批次辅助!$A$1:$DC$1,0),0),0)</f>
        <v>1.3508771929824562E-2</v>
      </c>
      <c r="C14" s="43">
        <f>_xlfn.IFNA(VLOOKUP($A14,批次辅助!$A$4:$DC$41,MATCH($A$5&amp;C$4,批次辅助!$A$1:$DC$1,0),0),0)</f>
        <v>1.8237469710496109E-2</v>
      </c>
      <c r="D14" s="43">
        <f>_xlfn.IFNA(VLOOKUP($A14,批次辅助!$A$4:$DC$41,MATCH($A$5&amp;D$4,批次辅助!$A$1:$DC$1,0),0),0)</f>
        <v>2.0083961454059728E-2</v>
      </c>
      <c r="E14" s="48"/>
      <c r="F14" s="45"/>
      <c r="G14" s="102"/>
      <c r="H14" s="47">
        <f t="shared" ref="H14:H19" si="0">C14-F14+G14</f>
        <v>1.8237469710496109E-2</v>
      </c>
      <c r="I14" s="370"/>
      <c r="J14" s="51"/>
      <c r="K14" s="129"/>
      <c r="L14" s="140"/>
      <c r="M14" s="50">
        <f t="shared" ref="M14:M19" si="1">H14-K14+L14</f>
        <v>1.8237469710496109E-2</v>
      </c>
      <c r="N14" s="370"/>
      <c r="O14" s="51"/>
      <c r="P14" s="129"/>
      <c r="Q14" s="140"/>
      <c r="R14" s="50">
        <f t="shared" ref="R14:R19" si="2">M14-P14+Q14</f>
        <v>1.8237469710496109E-2</v>
      </c>
      <c r="S14" s="370"/>
      <c r="T14" s="51"/>
      <c r="U14" s="129"/>
      <c r="V14" s="140"/>
      <c r="W14" s="50">
        <f t="shared" ref="W14:W19" si="3">R14-U14+V14</f>
        <v>1.8237469710496109E-2</v>
      </c>
      <c r="X14" s="370"/>
      <c r="Y14" s="51"/>
      <c r="Z14" s="129"/>
      <c r="AA14" s="140"/>
      <c r="AB14" s="50">
        <f t="shared" ref="AB14:AB19" si="4">W14-Z14+AA14</f>
        <v>1.8237469710496109E-2</v>
      </c>
      <c r="AC14" s="370"/>
      <c r="AD14" s="51"/>
      <c r="AE14" s="129"/>
      <c r="AF14" s="140"/>
      <c r="AG14" s="50">
        <f t="shared" ref="AG14:AG19" si="5">AB14-AE14+AF14</f>
        <v>1.8237469710496109E-2</v>
      </c>
      <c r="AH14" s="370"/>
      <c r="AI14" s="51"/>
      <c r="AJ14" s="129"/>
      <c r="AK14" s="140"/>
      <c r="AL14" s="50">
        <f t="shared" ref="AL14:AL19" si="6">AG14-AJ14+AK14</f>
        <v>1.8237469710496109E-2</v>
      </c>
      <c r="AM14" s="370"/>
      <c r="AN14" s="51"/>
      <c r="AO14" s="129"/>
      <c r="AP14" s="140"/>
      <c r="AQ14" s="50">
        <f t="shared" ref="AQ14:AQ19" si="7">AL14-AO14+AP14</f>
        <v>1.8237469710496109E-2</v>
      </c>
      <c r="AR14" s="370"/>
      <c r="AS14" s="51"/>
      <c r="AT14" s="129"/>
      <c r="AU14" s="140"/>
      <c r="AV14" s="50">
        <f t="shared" ref="AV14:AV19" si="8">AQ14-AT14+AU14</f>
        <v>1.8237469710496109E-2</v>
      </c>
      <c r="AW14" s="370"/>
      <c r="AX14" s="51"/>
      <c r="AY14" s="129"/>
      <c r="AZ14" s="140"/>
      <c r="BA14" s="50">
        <f t="shared" ref="BA14:BA19" si="9">AV14-AY14+AZ14</f>
        <v>1.8237469710496109E-2</v>
      </c>
      <c r="BB14" s="370"/>
      <c r="BC14" s="51"/>
      <c r="BD14" s="129"/>
      <c r="BE14" s="140"/>
      <c r="BF14" s="50">
        <f t="shared" ref="BF14:BF19" si="10">BA14-BD14+BE14</f>
        <v>1.8237469710496109E-2</v>
      </c>
      <c r="BG14" s="370"/>
      <c r="BH14" s="51"/>
      <c r="BI14" s="129"/>
      <c r="BJ14" s="140"/>
      <c r="BK14" s="50">
        <f t="shared" ref="BK14:BK19" si="11">BF14-BI14+BJ14</f>
        <v>1.8237469710496109E-2</v>
      </c>
      <c r="BL14" s="370"/>
      <c r="BM14" s="51"/>
      <c r="BN14" s="129"/>
      <c r="BO14" s="140"/>
      <c r="BP14" s="50">
        <f t="shared" ref="BP14:BP19" si="12">BK14-BN14+BO14</f>
        <v>1.8237469710496109E-2</v>
      </c>
      <c r="BQ14" s="370"/>
    </row>
    <row r="15" spans="1:69" x14ac:dyDescent="0.15">
      <c r="A15" s="42" t="s">
        <v>44</v>
      </c>
      <c r="B15" s="43">
        <f>_xlfn.IFNA(VLOOKUP($A15,批次辅助!$A$4:$DC$41,MATCH($A$5&amp;B$4,批次辅助!$A$1:$DC$1,0),0),0)</f>
        <v>3.9473684210526317E-3</v>
      </c>
      <c r="C15" s="43">
        <f>_xlfn.IFNA(VLOOKUP($A15,批次辅助!$A$4:$DC$41,MATCH($A$5&amp;C$4,批次辅助!$A$1:$DC$1,0),0),0)</f>
        <v>3.6219869914551716E-3</v>
      </c>
      <c r="D15" s="43">
        <f>_xlfn.IFNA(VLOOKUP($A15,批次辅助!$A$4:$DC$41,MATCH($A$5&amp;D$4,批次辅助!$A$1:$DC$1,0),0),0)</f>
        <v>2.3852685812422478E-3</v>
      </c>
      <c r="E15" s="95"/>
      <c r="F15" s="45"/>
      <c r="G15" s="102"/>
      <c r="H15" s="47">
        <f t="shared" si="0"/>
        <v>3.6219869914551716E-3</v>
      </c>
      <c r="I15" s="370"/>
      <c r="J15" s="279"/>
      <c r="K15" s="128"/>
      <c r="L15" s="102"/>
      <c r="M15" s="50">
        <f t="shared" si="1"/>
        <v>3.6219869914551716E-3</v>
      </c>
      <c r="N15" s="370"/>
      <c r="O15" s="279"/>
      <c r="P15" s="128"/>
      <c r="Q15" s="102"/>
      <c r="R15" s="50">
        <f t="shared" si="2"/>
        <v>3.6219869914551716E-3</v>
      </c>
      <c r="S15" s="370"/>
      <c r="T15" s="279"/>
      <c r="U15" s="128"/>
      <c r="V15" s="102"/>
      <c r="W15" s="50">
        <f t="shared" si="3"/>
        <v>3.6219869914551716E-3</v>
      </c>
      <c r="X15" s="370"/>
      <c r="Y15" s="279"/>
      <c r="Z15" s="128"/>
      <c r="AA15" s="102"/>
      <c r="AB15" s="50">
        <f t="shared" si="4"/>
        <v>3.6219869914551716E-3</v>
      </c>
      <c r="AC15" s="370"/>
      <c r="AD15" s="279"/>
      <c r="AE15" s="128"/>
      <c r="AF15" s="102"/>
      <c r="AG15" s="50">
        <f t="shared" si="5"/>
        <v>3.6219869914551716E-3</v>
      </c>
      <c r="AH15" s="370"/>
      <c r="AI15" s="279"/>
      <c r="AJ15" s="128"/>
      <c r="AK15" s="102"/>
      <c r="AL15" s="50">
        <f t="shared" si="6"/>
        <v>3.6219869914551716E-3</v>
      </c>
      <c r="AM15" s="370"/>
      <c r="AN15" s="279"/>
      <c r="AO15" s="128"/>
      <c r="AP15" s="102"/>
      <c r="AQ15" s="50">
        <f t="shared" si="7"/>
        <v>3.6219869914551716E-3</v>
      </c>
      <c r="AR15" s="370"/>
      <c r="AS15" s="279"/>
      <c r="AT15" s="128"/>
      <c r="AU15" s="102"/>
      <c r="AV15" s="50">
        <f t="shared" si="8"/>
        <v>3.6219869914551716E-3</v>
      </c>
      <c r="AW15" s="370"/>
      <c r="AX15" s="279"/>
      <c r="AY15" s="128"/>
      <c r="AZ15" s="102"/>
      <c r="BA15" s="50">
        <f t="shared" si="9"/>
        <v>3.6219869914551716E-3</v>
      </c>
      <c r="BB15" s="370"/>
      <c r="BC15" s="279"/>
      <c r="BD15" s="128"/>
      <c r="BE15" s="102"/>
      <c r="BF15" s="50">
        <f t="shared" si="10"/>
        <v>3.6219869914551716E-3</v>
      </c>
      <c r="BG15" s="370"/>
      <c r="BH15" s="279"/>
      <c r="BI15" s="128"/>
      <c r="BJ15" s="102"/>
      <c r="BK15" s="50">
        <f t="shared" si="11"/>
        <v>3.6219869914551716E-3</v>
      </c>
      <c r="BL15" s="370"/>
      <c r="BM15" s="279"/>
      <c r="BN15" s="128"/>
      <c r="BO15" s="102"/>
      <c r="BP15" s="50">
        <f t="shared" si="12"/>
        <v>3.6219869914551716E-3</v>
      </c>
      <c r="BQ15" s="370"/>
    </row>
    <row r="16" spans="1:69" x14ac:dyDescent="0.15">
      <c r="A16" s="53" t="s">
        <v>45</v>
      </c>
      <c r="B16" s="53">
        <f>_xlfn.IFNA(VLOOKUP($A16,批次辅助!$A$4:$DC$41,MATCH($A$5&amp;B$4,批次辅助!$A$1:$DC$1,0),0),0)</f>
        <v>1.1929824561403509E-2</v>
      </c>
      <c r="C16" s="53">
        <f>_xlfn.IFNA(VLOOKUP($A16,批次辅助!$A$4:$DC$41,MATCH($A$5&amp;C$4,批次辅助!$A$1:$DC$1,0),0),0)</f>
        <v>1.46E-2</v>
      </c>
      <c r="D16" s="53">
        <f>_xlfn.IFNA(VLOOKUP($A16,批次辅助!$A$4:$DC$41,MATCH($A$5&amp;D$4,批次辅助!$A$1:$DC$1,0),0),0)</f>
        <v>1.9082148649937983E-3</v>
      </c>
      <c r="E16" s="279"/>
      <c r="F16" s="54"/>
      <c r="G16" s="103"/>
      <c r="H16" s="47">
        <f t="shared" si="0"/>
        <v>1.46E-2</v>
      </c>
      <c r="I16" s="370"/>
      <c r="J16" s="51"/>
      <c r="K16" s="129"/>
      <c r="L16" s="103"/>
      <c r="M16" s="50">
        <f t="shared" si="1"/>
        <v>1.46E-2</v>
      </c>
      <c r="N16" s="370"/>
      <c r="O16" s="279"/>
      <c r="P16" s="130"/>
      <c r="Q16" s="103"/>
      <c r="R16" s="50">
        <f t="shared" si="2"/>
        <v>1.46E-2</v>
      </c>
      <c r="S16" s="370"/>
      <c r="T16" s="56"/>
      <c r="U16" s="130"/>
      <c r="V16" s="103"/>
      <c r="W16" s="50">
        <f t="shared" si="3"/>
        <v>1.46E-2</v>
      </c>
      <c r="X16" s="370"/>
      <c r="Y16" s="56"/>
      <c r="Z16" s="130"/>
      <c r="AA16" s="103"/>
      <c r="AB16" s="50">
        <f t="shared" si="4"/>
        <v>1.46E-2</v>
      </c>
      <c r="AC16" s="370"/>
      <c r="AD16" s="56"/>
      <c r="AE16" s="130"/>
      <c r="AF16" s="103"/>
      <c r="AG16" s="50">
        <f t="shared" si="5"/>
        <v>1.46E-2</v>
      </c>
      <c r="AH16" s="370"/>
      <c r="AI16" s="56"/>
      <c r="AJ16" s="130"/>
      <c r="AK16" s="103"/>
      <c r="AL16" s="50">
        <f t="shared" si="6"/>
        <v>1.46E-2</v>
      </c>
      <c r="AM16" s="370"/>
      <c r="AN16" s="56"/>
      <c r="AO16" s="130"/>
      <c r="AP16" s="103"/>
      <c r="AQ16" s="50">
        <f t="shared" si="7"/>
        <v>1.46E-2</v>
      </c>
      <c r="AR16" s="370"/>
      <c r="AS16" s="56"/>
      <c r="AT16" s="130"/>
      <c r="AU16" s="103"/>
      <c r="AV16" s="50">
        <f t="shared" si="8"/>
        <v>1.46E-2</v>
      </c>
      <c r="AW16" s="370"/>
      <c r="AX16" s="56"/>
      <c r="AY16" s="130"/>
      <c r="AZ16" s="103"/>
      <c r="BA16" s="50">
        <f t="shared" si="9"/>
        <v>1.46E-2</v>
      </c>
      <c r="BB16" s="370"/>
      <c r="BC16" s="56"/>
      <c r="BD16" s="130"/>
      <c r="BE16" s="103"/>
      <c r="BF16" s="50">
        <f t="shared" si="10"/>
        <v>1.46E-2</v>
      </c>
      <c r="BG16" s="370"/>
      <c r="BH16" s="56"/>
      <c r="BI16" s="130"/>
      <c r="BJ16" s="103"/>
      <c r="BK16" s="50">
        <f t="shared" si="11"/>
        <v>1.46E-2</v>
      </c>
      <c r="BL16" s="370"/>
      <c r="BM16" s="56"/>
      <c r="BN16" s="130"/>
      <c r="BO16" s="103"/>
      <c r="BP16" s="50">
        <f t="shared" si="12"/>
        <v>1.46E-2</v>
      </c>
      <c r="BQ16" s="370"/>
    </row>
    <row r="17" spans="1:69" x14ac:dyDescent="0.15">
      <c r="A17" s="42" t="s">
        <v>46</v>
      </c>
      <c r="B17" s="53">
        <f>_xlfn.IFNA(VLOOKUP($A17,批次辅助!$A$4:$DC$41,MATCH($A$5&amp;B$4,批次辅助!$A$1:$DC$1,0),0),0)</f>
        <v>4.3859649122807015E-3</v>
      </c>
      <c r="C17" s="53">
        <f>_xlfn.IFNA(VLOOKUP($A17,批次辅助!$A$4:$DC$41,MATCH($A$5&amp;C$4,批次辅助!$A$1:$DC$1,0),0),0)</f>
        <v>3.596480040811121E-3</v>
      </c>
      <c r="D17" s="53">
        <f>_xlfn.IFNA(VLOOKUP($A17,批次辅助!$A$4:$DC$41,MATCH($A$5&amp;D$4,批次辅助!$A$1:$DC$1,0),0),0)</f>
        <v>2.9577330407403873E-3</v>
      </c>
      <c r="E17" s="43"/>
      <c r="F17" s="57"/>
      <c r="G17" s="104"/>
      <c r="H17" s="47">
        <f t="shared" si="0"/>
        <v>3.596480040811121E-3</v>
      </c>
      <c r="I17" s="370"/>
      <c r="J17" s="10"/>
      <c r="K17" s="113"/>
      <c r="L17" s="104"/>
      <c r="M17" s="53">
        <f t="shared" si="1"/>
        <v>3.596480040811121E-3</v>
      </c>
      <c r="N17" s="370"/>
      <c r="O17" s="43"/>
      <c r="P17" s="131"/>
      <c r="Q17" s="104"/>
      <c r="R17" s="53">
        <f t="shared" si="2"/>
        <v>3.596480040811121E-3</v>
      </c>
      <c r="S17" s="370"/>
      <c r="T17" s="43"/>
      <c r="U17" s="131"/>
      <c r="V17" s="104"/>
      <c r="W17" s="53">
        <f t="shared" si="3"/>
        <v>3.596480040811121E-3</v>
      </c>
      <c r="X17" s="370"/>
      <c r="Y17" s="43"/>
      <c r="Z17" s="131"/>
      <c r="AA17" s="104"/>
      <c r="AB17" s="53">
        <f t="shared" si="4"/>
        <v>3.596480040811121E-3</v>
      </c>
      <c r="AC17" s="370"/>
      <c r="AD17" s="43"/>
      <c r="AE17" s="131"/>
      <c r="AF17" s="104"/>
      <c r="AG17" s="53">
        <f t="shared" si="5"/>
        <v>3.596480040811121E-3</v>
      </c>
      <c r="AH17" s="370"/>
      <c r="AI17" s="43"/>
      <c r="AJ17" s="131"/>
      <c r="AK17" s="104"/>
      <c r="AL17" s="53">
        <f t="shared" si="6"/>
        <v>3.596480040811121E-3</v>
      </c>
      <c r="AM17" s="370"/>
      <c r="AN17" s="43"/>
      <c r="AO17" s="131"/>
      <c r="AP17" s="104"/>
      <c r="AQ17" s="53">
        <f t="shared" si="7"/>
        <v>3.596480040811121E-3</v>
      </c>
      <c r="AR17" s="370"/>
      <c r="AS17" s="43"/>
      <c r="AT17" s="131"/>
      <c r="AU17" s="104"/>
      <c r="AV17" s="53">
        <f t="shared" si="8"/>
        <v>3.596480040811121E-3</v>
      </c>
      <c r="AW17" s="370"/>
      <c r="AX17" s="43"/>
      <c r="AY17" s="131"/>
      <c r="AZ17" s="104"/>
      <c r="BA17" s="53">
        <f t="shared" si="9"/>
        <v>3.596480040811121E-3</v>
      </c>
      <c r="BB17" s="370"/>
      <c r="BC17" s="43"/>
      <c r="BD17" s="131"/>
      <c r="BE17" s="104"/>
      <c r="BF17" s="53">
        <f t="shared" si="10"/>
        <v>3.596480040811121E-3</v>
      </c>
      <c r="BG17" s="370"/>
      <c r="BH17" s="43"/>
      <c r="BI17" s="131"/>
      <c r="BJ17" s="104"/>
      <c r="BK17" s="53">
        <f t="shared" si="11"/>
        <v>3.596480040811121E-3</v>
      </c>
      <c r="BL17" s="370"/>
      <c r="BM17" s="43"/>
      <c r="BN17" s="131"/>
      <c r="BO17" s="104"/>
      <c r="BP17" s="53">
        <f t="shared" si="12"/>
        <v>3.596480040811121E-3</v>
      </c>
      <c r="BQ17" s="370"/>
    </row>
    <row r="18" spans="1:69" x14ac:dyDescent="0.15">
      <c r="A18" s="42" t="s">
        <v>47</v>
      </c>
      <c r="B18" s="43">
        <f>_xlfn.IFNA(VLOOKUP($A18,批次辅助!$A$4:$DC$41,MATCH($A$5&amp;B$4,批次辅助!$A$1:$DC$1,0),0),0)</f>
        <v>1.0350877192982456E-2</v>
      </c>
      <c r="C18" s="43">
        <f>_xlfn.IFNA(VLOOKUP($A18,批次辅助!$A$4:$DC$41,MATCH($A$5&amp;C$4,批次辅助!$A$1:$DC$1,0),0),0)</f>
        <v>4.1576329549802317E-3</v>
      </c>
      <c r="D18" s="114">
        <f>_xlfn.IFNA(VLOOKUP($A18,批次辅助!$A$4:$DC$41,MATCH($A$5&amp;D$4,批次辅助!$A$1:$DC$1,0),0),0)</f>
        <v>4.1503673313615114E-3</v>
      </c>
      <c r="E18" s="10"/>
      <c r="F18" s="132"/>
      <c r="G18" s="105"/>
      <c r="H18" s="47">
        <f t="shared" si="0"/>
        <v>4.1576329549802317E-3</v>
      </c>
      <c r="I18" s="370"/>
      <c r="J18" s="564" t="s">
        <v>1536</v>
      </c>
      <c r="K18" s="132">
        <v>1E-3</v>
      </c>
      <c r="L18" s="105"/>
      <c r="M18" s="43">
        <f t="shared" si="1"/>
        <v>3.1576329549802317E-3</v>
      </c>
      <c r="N18" s="370"/>
      <c r="O18" s="10"/>
      <c r="P18" s="132"/>
      <c r="Q18" s="105"/>
      <c r="R18" s="43">
        <f t="shared" si="2"/>
        <v>3.1576329549802317E-3</v>
      </c>
      <c r="S18" s="370"/>
      <c r="T18" s="10"/>
      <c r="U18" s="132"/>
      <c r="V18" s="105"/>
      <c r="W18" s="43">
        <f t="shared" si="3"/>
        <v>3.1576329549802317E-3</v>
      </c>
      <c r="X18" s="370"/>
      <c r="Y18" s="10"/>
      <c r="Z18" s="132"/>
      <c r="AA18" s="105"/>
      <c r="AB18" s="43">
        <f t="shared" si="4"/>
        <v>3.1576329549802317E-3</v>
      </c>
      <c r="AC18" s="370"/>
      <c r="AD18" s="10"/>
      <c r="AE18" s="132"/>
      <c r="AF18" s="105"/>
      <c r="AG18" s="43">
        <f t="shared" si="5"/>
        <v>3.1576329549802317E-3</v>
      </c>
      <c r="AH18" s="370"/>
      <c r="AI18" s="10"/>
      <c r="AJ18" s="132"/>
      <c r="AK18" s="105"/>
      <c r="AL18" s="43">
        <f t="shared" si="6"/>
        <v>3.1576329549802317E-3</v>
      </c>
      <c r="AM18" s="370"/>
      <c r="AN18" s="10"/>
      <c r="AO18" s="132"/>
      <c r="AP18" s="105"/>
      <c r="AQ18" s="43">
        <f t="shared" si="7"/>
        <v>3.1576329549802317E-3</v>
      </c>
      <c r="AR18" s="370"/>
      <c r="AS18" s="10"/>
      <c r="AT18" s="132"/>
      <c r="AU18" s="105"/>
      <c r="AV18" s="43">
        <f t="shared" si="8"/>
        <v>3.1576329549802317E-3</v>
      </c>
      <c r="AW18" s="370"/>
      <c r="AX18" s="10"/>
      <c r="AY18" s="132"/>
      <c r="AZ18" s="105"/>
      <c r="BA18" s="43">
        <f t="shared" si="9"/>
        <v>3.1576329549802317E-3</v>
      </c>
      <c r="BB18" s="370"/>
      <c r="BC18" s="10"/>
      <c r="BD18" s="132"/>
      <c r="BE18" s="105"/>
      <c r="BF18" s="43">
        <f t="shared" si="10"/>
        <v>3.1576329549802317E-3</v>
      </c>
      <c r="BG18" s="370"/>
      <c r="BH18" s="10"/>
      <c r="BI18" s="132"/>
      <c r="BJ18" s="105"/>
      <c r="BK18" s="43">
        <f t="shared" si="11"/>
        <v>3.1576329549802317E-3</v>
      </c>
      <c r="BL18" s="370"/>
      <c r="BM18" s="10"/>
      <c r="BN18" s="132"/>
      <c r="BO18" s="105"/>
      <c r="BP18" s="43">
        <f t="shared" si="12"/>
        <v>3.1576329549802317E-3</v>
      </c>
      <c r="BQ18" s="370"/>
    </row>
    <row r="19" spans="1:69" x14ac:dyDescent="0.15">
      <c r="A19" s="61" t="s">
        <v>31</v>
      </c>
      <c r="B19" s="61">
        <f>_xlfn.IFNA(VLOOKUP($A19,批次辅助!$A$4:$DC$41,MATCH($A$5&amp;B$4,批次辅助!$A$1:$DC$1,0),0),0)</f>
        <v>0</v>
      </c>
      <c r="C19" s="61">
        <f>_xlfn.IFNA(VLOOKUP($A19,批次辅助!$A$4:$DC$41,MATCH($A$5&amp;C$4,批次辅助!$A$1:$DC$1,0),0),0)</f>
        <v>0</v>
      </c>
      <c r="D19" s="61">
        <f>_xlfn.IFNA(VLOOKUP($A19,批次辅助!$A$4:$DC$41,MATCH($A$5&amp;D$4,批次辅助!$A$1:$DC$1,0),0),0)</f>
        <v>0</v>
      </c>
      <c r="E19" s="75"/>
      <c r="F19" s="63"/>
      <c r="G19" s="141"/>
      <c r="H19" s="62">
        <f t="shared" si="0"/>
        <v>0</v>
      </c>
      <c r="I19" s="62"/>
      <c r="J19" s="62"/>
      <c r="K19" s="63"/>
      <c r="L19" s="141"/>
      <c r="M19" s="62">
        <f t="shared" si="1"/>
        <v>0</v>
      </c>
      <c r="N19" s="62"/>
      <c r="O19" s="62"/>
      <c r="P19" s="133"/>
      <c r="Q19" s="141"/>
      <c r="R19" s="62">
        <f t="shared" si="2"/>
        <v>0</v>
      </c>
      <c r="S19" s="62"/>
      <c r="T19" s="62"/>
      <c r="U19" s="133"/>
      <c r="V19" s="141"/>
      <c r="W19" s="62">
        <f t="shared" si="3"/>
        <v>0</v>
      </c>
      <c r="X19" s="62"/>
      <c r="Y19" s="62"/>
      <c r="Z19" s="133"/>
      <c r="AA19" s="141"/>
      <c r="AB19" s="62">
        <f t="shared" si="4"/>
        <v>0</v>
      </c>
      <c r="AC19" s="62"/>
      <c r="AD19" s="62"/>
      <c r="AE19" s="133"/>
      <c r="AF19" s="141"/>
      <c r="AG19" s="62">
        <f t="shared" si="5"/>
        <v>0</v>
      </c>
      <c r="AH19" s="62"/>
      <c r="AI19" s="62"/>
      <c r="AJ19" s="133"/>
      <c r="AK19" s="141"/>
      <c r="AL19" s="62">
        <f t="shared" si="6"/>
        <v>0</v>
      </c>
      <c r="AM19" s="62"/>
      <c r="AN19" s="62"/>
      <c r="AO19" s="133"/>
      <c r="AP19" s="141"/>
      <c r="AQ19" s="62">
        <f t="shared" si="7"/>
        <v>0</v>
      </c>
      <c r="AR19" s="62"/>
      <c r="AS19" s="62"/>
      <c r="AT19" s="133"/>
      <c r="AU19" s="141"/>
      <c r="AV19" s="62">
        <f t="shared" si="8"/>
        <v>0</v>
      </c>
      <c r="AW19" s="62"/>
      <c r="AX19" s="62"/>
      <c r="AY19" s="133"/>
      <c r="AZ19" s="141"/>
      <c r="BA19" s="62">
        <f t="shared" si="9"/>
        <v>0</v>
      </c>
      <c r="BB19" s="62"/>
      <c r="BC19" s="62"/>
      <c r="BD19" s="133"/>
      <c r="BE19" s="141"/>
      <c r="BF19" s="62">
        <f t="shared" si="10"/>
        <v>0</v>
      </c>
      <c r="BG19" s="62"/>
      <c r="BH19" s="62"/>
      <c r="BI19" s="133"/>
      <c r="BJ19" s="141"/>
      <c r="BK19" s="62">
        <f t="shared" si="11"/>
        <v>0</v>
      </c>
      <c r="BL19" s="62"/>
      <c r="BM19" s="62"/>
      <c r="BN19" s="133"/>
      <c r="BO19" s="141"/>
      <c r="BP19" s="62">
        <f t="shared" si="12"/>
        <v>0</v>
      </c>
      <c r="BQ19" s="62"/>
    </row>
    <row r="20" spans="1:69" x14ac:dyDescent="0.15">
      <c r="A20" s="65" t="s">
        <v>30</v>
      </c>
      <c r="B20" s="66"/>
      <c r="C20" s="66"/>
      <c r="D20" s="66"/>
      <c r="E20" s="66"/>
      <c r="F20" s="67"/>
      <c r="G20" s="142"/>
      <c r="H20" s="66">
        <f>H21*99.9%</f>
        <v>0.99355251326361438</v>
      </c>
      <c r="I20" s="66"/>
      <c r="J20" s="66"/>
      <c r="K20" s="134"/>
      <c r="L20" s="142"/>
      <c r="M20" s="66">
        <f>M21*99.9%</f>
        <v>0.99355251326361438</v>
      </c>
      <c r="N20" s="66"/>
      <c r="O20" s="66"/>
      <c r="P20" s="134"/>
      <c r="Q20" s="142"/>
      <c r="R20" s="66">
        <f>R21*99.9%</f>
        <v>0.99355251326361438</v>
      </c>
      <c r="S20" s="66"/>
      <c r="T20" s="66"/>
      <c r="U20" s="134"/>
      <c r="V20" s="142"/>
      <c r="W20" s="66">
        <f>W21*99.9%</f>
        <v>0.99355251326361438</v>
      </c>
      <c r="X20" s="66"/>
      <c r="Y20" s="66"/>
      <c r="Z20" s="134"/>
      <c r="AA20" s="142"/>
      <c r="AB20" s="66">
        <f>AB21*99.9%</f>
        <v>0.99355251326361438</v>
      </c>
      <c r="AC20" s="66"/>
      <c r="AD20" s="66"/>
      <c r="AE20" s="134"/>
      <c r="AF20" s="142"/>
      <c r="AG20" s="66">
        <f>AG21*99.9%</f>
        <v>0.99355251326361438</v>
      </c>
      <c r="AH20" s="66"/>
      <c r="AI20" s="66"/>
      <c r="AJ20" s="134"/>
      <c r="AK20" s="142"/>
      <c r="AL20" s="66">
        <f>AL21*99.9%</f>
        <v>0.99355251326361438</v>
      </c>
      <c r="AM20" s="66"/>
      <c r="AN20" s="66"/>
      <c r="AO20" s="134"/>
      <c r="AP20" s="142"/>
      <c r="AQ20" s="66">
        <f>AQ21*99.9%</f>
        <v>0.99355251326361438</v>
      </c>
      <c r="AR20" s="66"/>
      <c r="AS20" s="66"/>
      <c r="AT20" s="134"/>
      <c r="AU20" s="142"/>
      <c r="AV20" s="66">
        <f>AV21*99.9%</f>
        <v>0.99355251326361438</v>
      </c>
      <c r="AW20" s="66"/>
      <c r="AX20" s="66"/>
      <c r="AY20" s="134"/>
      <c r="AZ20" s="142"/>
      <c r="BA20" s="66">
        <f>BA21*99.9%</f>
        <v>0.99355251326361438</v>
      </c>
      <c r="BB20" s="66"/>
      <c r="BC20" s="66"/>
      <c r="BD20" s="134"/>
      <c r="BE20" s="142"/>
      <c r="BF20" s="66">
        <f>BF21*99.9%</f>
        <v>0.99355251326361438</v>
      </c>
      <c r="BG20" s="66"/>
      <c r="BH20" s="66"/>
      <c r="BI20" s="134"/>
      <c r="BJ20" s="142"/>
      <c r="BK20" s="66">
        <f>BK21*99.9%</f>
        <v>0.99355251326361438</v>
      </c>
      <c r="BL20" s="66"/>
      <c r="BM20" s="66"/>
      <c r="BN20" s="134"/>
      <c r="BO20" s="142"/>
      <c r="BP20" s="66">
        <f>BP21*99.9%</f>
        <v>0.99355251326361438</v>
      </c>
      <c r="BQ20" s="66"/>
    </row>
    <row r="21" spans="1:69" x14ac:dyDescent="0.35">
      <c r="A21" s="40" t="s">
        <v>456</v>
      </c>
      <c r="B21" s="41">
        <f>_xlfn.IFNA(VLOOKUP($A21,批次辅助!$A$4:$DC$41,MATCH($A$5&amp;B$4,批次辅助!$A$1:$DC$1,0),0),0)</f>
        <v>0.98710526315789471</v>
      </c>
      <c r="C21" s="41">
        <f>_xlfn.IFNA(VLOOKUP($A21,批次辅助!$A$4:$DC$41,MATCH($A$5&amp;C$4,批次辅助!$A$1:$DC$1,0),0),0)</f>
        <v>0.9910470603239383</v>
      </c>
      <c r="D21" s="41">
        <f>_xlfn.IFNA(VLOOKUP($A21,批次辅助!$A$4:$DC$41,MATCH($A$5&amp;D$4,批次辅助!$A$1:$DC$1,0),0),0)</f>
        <v>0.99518175746589066</v>
      </c>
      <c r="E21" s="66"/>
      <c r="F21" s="67"/>
      <c r="G21" s="142"/>
      <c r="H21" s="66">
        <f>1-SUM(H22:H26)</f>
        <v>0.99454706032393825</v>
      </c>
      <c r="I21" s="66"/>
      <c r="J21" s="66"/>
      <c r="K21" s="134"/>
      <c r="L21" s="142"/>
      <c r="M21" s="66">
        <f>1-SUM(M22:M26)</f>
        <v>0.99454706032393825</v>
      </c>
      <c r="N21" s="66"/>
      <c r="O21" s="66"/>
      <c r="P21" s="134"/>
      <c r="Q21" s="142"/>
      <c r="R21" s="66">
        <f>1-SUM(R22:R26)</f>
        <v>0.99454706032393825</v>
      </c>
      <c r="S21" s="66"/>
      <c r="T21" s="66"/>
      <c r="U21" s="134"/>
      <c r="V21" s="142"/>
      <c r="W21" s="66">
        <f>1-SUM(W22:W26)</f>
        <v>0.99454706032393825</v>
      </c>
      <c r="X21" s="66"/>
      <c r="Y21" s="66"/>
      <c r="Z21" s="134"/>
      <c r="AA21" s="142"/>
      <c r="AB21" s="66">
        <f>1-SUM(AB22:AB26)</f>
        <v>0.99454706032393825</v>
      </c>
      <c r="AC21" s="66"/>
      <c r="AD21" s="66"/>
      <c r="AE21" s="134"/>
      <c r="AF21" s="142"/>
      <c r="AG21" s="66">
        <f>1-SUM(AG22:AG26)</f>
        <v>0.99454706032393825</v>
      </c>
      <c r="AH21" s="66"/>
      <c r="AI21" s="66"/>
      <c r="AJ21" s="134"/>
      <c r="AK21" s="142"/>
      <c r="AL21" s="66">
        <f>1-SUM(AL22:AL26)</f>
        <v>0.99454706032393825</v>
      </c>
      <c r="AM21" s="66"/>
      <c r="AN21" s="66"/>
      <c r="AO21" s="134"/>
      <c r="AP21" s="142"/>
      <c r="AQ21" s="66">
        <f>1-SUM(AQ22:AQ26)</f>
        <v>0.99454706032393825</v>
      </c>
      <c r="AR21" s="66"/>
      <c r="AS21" s="66"/>
      <c r="AT21" s="134"/>
      <c r="AU21" s="142"/>
      <c r="AV21" s="66">
        <f>1-SUM(AV22:AV26)</f>
        <v>0.99454706032393825</v>
      </c>
      <c r="AW21" s="66"/>
      <c r="AX21" s="66"/>
      <c r="AY21" s="134"/>
      <c r="AZ21" s="142"/>
      <c r="BA21" s="66">
        <f>1-SUM(BA22:BA26)</f>
        <v>0.99454706032393825</v>
      </c>
      <c r="BB21" s="66"/>
      <c r="BC21" s="66"/>
      <c r="BD21" s="134"/>
      <c r="BE21" s="142"/>
      <c r="BF21" s="66">
        <f>1-SUM(BF22:BF26)</f>
        <v>0.99454706032393825</v>
      </c>
      <c r="BG21" s="66"/>
      <c r="BH21" s="66"/>
      <c r="BI21" s="134"/>
      <c r="BJ21" s="142"/>
      <c r="BK21" s="66">
        <f>1-SUM(BK22:BK26)</f>
        <v>0.99454706032393825</v>
      </c>
      <c r="BL21" s="66"/>
      <c r="BM21" s="66"/>
      <c r="BN21" s="134"/>
      <c r="BO21" s="142"/>
      <c r="BP21" s="66">
        <f>1-SUM(BP22:BP26)</f>
        <v>0.99454706032393825</v>
      </c>
      <c r="BQ21" s="66"/>
    </row>
    <row r="22" spans="1:69" x14ac:dyDescent="0.15">
      <c r="A22" s="42" t="s">
        <v>48</v>
      </c>
      <c r="B22" s="43">
        <f>_xlfn.IFNA(VLOOKUP($A22,批次辅助!$A$4:$DC$41,MATCH($A$5&amp;B$4,批次辅助!$A$1:$DC$1,0),0),0)</f>
        <v>8.4210526315789472E-3</v>
      </c>
      <c r="C22" s="43">
        <f>_xlfn.IFNA(VLOOKUP($A22,批次辅助!$A$4:$DC$41,MATCH($A$5&amp;C$4,批次辅助!$A$1:$DC$1,0),0),0)</f>
        <v>1.6579517918632828E-3</v>
      </c>
      <c r="D22" s="43">
        <f>_xlfn.IFNA(VLOOKUP($A22,批次辅助!$A$4:$DC$41,MATCH($A$5&amp;D$4,批次辅助!$A$1:$DC$1,0),0),0)</f>
        <v>2.242152466367713E-3</v>
      </c>
      <c r="E22" s="277"/>
      <c r="F22" s="113"/>
      <c r="G22" s="105"/>
      <c r="H22" s="277">
        <f>C22-F22+G22</f>
        <v>1.6579517918632828E-3</v>
      </c>
      <c r="I22" s="370"/>
      <c r="J22" s="277"/>
      <c r="K22" s="113"/>
      <c r="L22" s="149"/>
      <c r="M22" s="277">
        <f>H22-K22+L22</f>
        <v>1.6579517918632828E-3</v>
      </c>
      <c r="N22" s="370"/>
      <c r="O22" s="277"/>
      <c r="P22" s="113"/>
      <c r="Q22" s="105"/>
      <c r="R22" s="277">
        <f>M22-P22+Q22</f>
        <v>1.6579517918632828E-3</v>
      </c>
      <c r="S22" s="370"/>
      <c r="T22" s="277"/>
      <c r="U22" s="113"/>
      <c r="V22" s="149"/>
      <c r="W22" s="277">
        <f>R22-U22+V22</f>
        <v>1.6579517918632828E-3</v>
      </c>
      <c r="X22" s="370"/>
      <c r="Y22" s="277" t="s">
        <v>9</v>
      </c>
      <c r="Z22" s="132"/>
      <c r="AA22" s="105"/>
      <c r="AB22" s="277">
        <f>W22-Z22+AA22</f>
        <v>1.6579517918632828E-3</v>
      </c>
      <c r="AC22" s="370"/>
      <c r="AD22" s="277" t="s">
        <v>9</v>
      </c>
      <c r="AE22" s="132"/>
      <c r="AF22" s="105"/>
      <c r="AG22" s="277">
        <f>AB22-AE22+AF22</f>
        <v>1.6579517918632828E-3</v>
      </c>
      <c r="AH22" s="370"/>
      <c r="AI22" s="277" t="s">
        <v>9</v>
      </c>
      <c r="AJ22" s="132"/>
      <c r="AK22" s="105"/>
      <c r="AL22" s="277">
        <f>AG22-AJ22+AK22</f>
        <v>1.6579517918632828E-3</v>
      </c>
      <c r="AM22" s="370"/>
      <c r="AN22" s="277" t="s">
        <v>9</v>
      </c>
      <c r="AO22" s="132"/>
      <c r="AP22" s="105"/>
      <c r="AQ22" s="277">
        <f>AL22-AO22+AP22</f>
        <v>1.6579517918632828E-3</v>
      </c>
      <c r="AR22" s="370"/>
      <c r="AS22" s="277" t="s">
        <v>9</v>
      </c>
      <c r="AT22" s="132"/>
      <c r="AU22" s="105"/>
      <c r="AV22" s="277">
        <f>AQ22-AT22+AU22</f>
        <v>1.6579517918632828E-3</v>
      </c>
      <c r="AW22" s="370"/>
      <c r="AX22" s="277" t="s">
        <v>9</v>
      </c>
      <c r="AY22" s="132"/>
      <c r="AZ22" s="105"/>
      <c r="BA22" s="277">
        <f>AV22-AY22+AZ22</f>
        <v>1.6579517918632828E-3</v>
      </c>
      <c r="BB22" s="370"/>
      <c r="BC22" s="277" t="s">
        <v>9</v>
      </c>
      <c r="BD22" s="132"/>
      <c r="BE22" s="105"/>
      <c r="BF22" s="277">
        <f>BA22-BD22+BE22</f>
        <v>1.6579517918632828E-3</v>
      </c>
      <c r="BG22" s="370"/>
      <c r="BH22" s="277" t="s">
        <v>9</v>
      </c>
      <c r="BI22" s="132"/>
      <c r="BJ22" s="105"/>
      <c r="BK22" s="277">
        <f>BF22-BI22+BJ22</f>
        <v>1.6579517918632828E-3</v>
      </c>
      <c r="BL22" s="370"/>
      <c r="BM22" s="277" t="s">
        <v>9</v>
      </c>
      <c r="BN22" s="132"/>
      <c r="BO22" s="105"/>
      <c r="BP22" s="277">
        <f>BK22-BN22+BO22</f>
        <v>1.6579517918632828E-3</v>
      </c>
      <c r="BQ22" s="370"/>
    </row>
    <row r="23" spans="1:69" x14ac:dyDescent="0.15">
      <c r="A23" s="42" t="s">
        <v>49</v>
      </c>
      <c r="B23" s="43">
        <f>_xlfn.IFNA(VLOOKUP($A23,批次辅助!$A$4:$DC$41,MATCH($A$5&amp;B$4,批次辅助!$A$1:$DC$1,0),0),0)</f>
        <v>3.4210526315789475E-3</v>
      </c>
      <c r="C23" s="43">
        <f>_xlfn.IFNA(VLOOKUP($A23,批次辅助!$A$4:$DC$41,MATCH($A$5&amp;C$4,批次辅助!$A$1:$DC$1,0),0),0)</f>
        <v>2.5762020150491009E-3</v>
      </c>
      <c r="D23" s="43">
        <f>_xlfn.IFNA(VLOOKUP($A23,批次辅助!$A$4:$DC$41,MATCH($A$5&amp;D$4,批次辅助!$A$1:$DC$1,0),0),0)</f>
        <v>1.144928918996279E-3</v>
      </c>
      <c r="E23" s="47"/>
      <c r="F23" s="128"/>
      <c r="G23" s="102"/>
      <c r="H23" s="277">
        <f>C23-F23+G23</f>
        <v>2.5762020150491009E-3</v>
      </c>
      <c r="I23" s="370"/>
      <c r="J23" s="47"/>
      <c r="K23" s="128"/>
      <c r="L23" s="102"/>
      <c r="M23" s="50">
        <f t="shared" ref="M23:M27" si="13">H23-K23+L23</f>
        <v>2.5762020150491009E-3</v>
      </c>
      <c r="N23" s="370"/>
      <c r="O23" s="47" t="s">
        <v>9</v>
      </c>
      <c r="P23" s="128"/>
      <c r="Q23" s="102"/>
      <c r="R23" s="50">
        <f t="shared" ref="R23:R27" si="14">M23-P23+Q23</f>
        <v>2.5762020150491009E-3</v>
      </c>
      <c r="S23" s="370"/>
      <c r="T23" s="47" t="s">
        <v>9</v>
      </c>
      <c r="U23" s="128"/>
      <c r="V23" s="102"/>
      <c r="W23" s="50">
        <f t="shared" ref="W23:W27" si="15">R23-U23+V23</f>
        <v>2.5762020150491009E-3</v>
      </c>
      <c r="X23" s="370"/>
      <c r="Y23" s="47" t="s">
        <v>9</v>
      </c>
      <c r="Z23" s="128"/>
      <c r="AA23" s="102"/>
      <c r="AB23" s="50">
        <f t="shared" ref="AB23:AB27" si="16">W23-Z23+AA23</f>
        <v>2.5762020150491009E-3</v>
      </c>
      <c r="AC23" s="370"/>
      <c r="AD23" s="47" t="s">
        <v>9</v>
      </c>
      <c r="AE23" s="128"/>
      <c r="AF23" s="102"/>
      <c r="AG23" s="50">
        <f t="shared" ref="AG23:AG27" si="17">AB23-AE23+AF23</f>
        <v>2.5762020150491009E-3</v>
      </c>
      <c r="AH23" s="370"/>
      <c r="AI23" s="47" t="s">
        <v>9</v>
      </c>
      <c r="AJ23" s="128"/>
      <c r="AK23" s="102"/>
      <c r="AL23" s="50">
        <f t="shared" ref="AL23:AL27" si="18">AG23-AJ23+AK23</f>
        <v>2.5762020150491009E-3</v>
      </c>
      <c r="AM23" s="370"/>
      <c r="AN23" s="47" t="s">
        <v>9</v>
      </c>
      <c r="AO23" s="128"/>
      <c r="AP23" s="102"/>
      <c r="AQ23" s="50">
        <f t="shared" ref="AQ23:AQ27" si="19">AL23-AO23+AP23</f>
        <v>2.5762020150491009E-3</v>
      </c>
      <c r="AR23" s="370"/>
      <c r="AS23" s="47" t="s">
        <v>9</v>
      </c>
      <c r="AT23" s="128"/>
      <c r="AU23" s="102"/>
      <c r="AV23" s="50">
        <f t="shared" ref="AV23:AV27" si="20">AQ23-AT23+AU23</f>
        <v>2.5762020150491009E-3</v>
      </c>
      <c r="AW23" s="370"/>
      <c r="AX23" s="47" t="s">
        <v>9</v>
      </c>
      <c r="AY23" s="128"/>
      <c r="AZ23" s="102"/>
      <c r="BA23" s="50">
        <f t="shared" ref="BA23:BA27" si="21">AV23-AY23+AZ23</f>
        <v>2.5762020150491009E-3</v>
      </c>
      <c r="BB23" s="370"/>
      <c r="BC23" s="47" t="s">
        <v>9</v>
      </c>
      <c r="BD23" s="128"/>
      <c r="BE23" s="102"/>
      <c r="BF23" s="50">
        <f t="shared" ref="BF23:BF27" si="22">BA23-BD23+BE23</f>
        <v>2.5762020150491009E-3</v>
      </c>
      <c r="BG23" s="370"/>
      <c r="BH23" s="47" t="s">
        <v>9</v>
      </c>
      <c r="BI23" s="128"/>
      <c r="BJ23" s="102"/>
      <c r="BK23" s="50">
        <f t="shared" ref="BK23:BK27" si="23">BF23-BI23+BJ23</f>
        <v>2.5762020150491009E-3</v>
      </c>
      <c r="BL23" s="370"/>
      <c r="BM23" s="47" t="s">
        <v>9</v>
      </c>
      <c r="BN23" s="128"/>
      <c r="BO23" s="102"/>
      <c r="BP23" s="50">
        <f t="shared" ref="BP23:BP27" si="24">BK23-BN23+BO23</f>
        <v>2.5762020150491009E-3</v>
      </c>
      <c r="BQ23" s="370"/>
    </row>
    <row r="24" spans="1:69" x14ac:dyDescent="0.15">
      <c r="A24" s="42" t="s">
        <v>50</v>
      </c>
      <c r="B24" s="43">
        <f>_xlfn.IFNA(VLOOKUP($A24,批次辅助!$A$4:$DC$41,MATCH($A$5&amp;B$4,批次辅助!$A$1:$DC$1,0),0),0)</f>
        <v>0</v>
      </c>
      <c r="C24" s="43">
        <f>_xlfn.IFNA(VLOOKUP($A24,批次辅助!$A$4:$DC$41,MATCH($A$5&amp;C$4,批次辅助!$A$1:$DC$1,0),0),0)</f>
        <v>1.2753475322025253E-4</v>
      </c>
      <c r="D24" s="43">
        <f>_xlfn.IFNA(VLOOKUP($A24,批次辅助!$A$4:$DC$41,MATCH($A$5&amp;D$4,批次辅助!$A$1:$DC$1,0),0),0)</f>
        <v>0</v>
      </c>
      <c r="E24" s="47"/>
      <c r="F24" s="128"/>
      <c r="G24" s="102"/>
      <c r="H24" s="277">
        <f t="shared" ref="H24:H27" si="25">C24-F24+G24</f>
        <v>1.2753475322025253E-4</v>
      </c>
      <c r="I24" s="370"/>
      <c r="J24" s="47"/>
      <c r="K24" s="128"/>
      <c r="L24" s="102"/>
      <c r="M24" s="50">
        <f t="shared" si="13"/>
        <v>1.2753475322025253E-4</v>
      </c>
      <c r="N24" s="370"/>
      <c r="O24" s="47" t="s">
        <v>9</v>
      </c>
      <c r="P24" s="128"/>
      <c r="Q24" s="102"/>
      <c r="R24" s="50">
        <f t="shared" si="14"/>
        <v>1.2753475322025253E-4</v>
      </c>
      <c r="S24" s="370"/>
      <c r="T24" s="47" t="s">
        <v>9</v>
      </c>
      <c r="U24" s="128"/>
      <c r="V24" s="102"/>
      <c r="W24" s="50">
        <f t="shared" si="15"/>
        <v>1.2753475322025253E-4</v>
      </c>
      <c r="X24" s="370"/>
      <c r="Y24" s="47" t="s">
        <v>9</v>
      </c>
      <c r="Z24" s="128"/>
      <c r="AA24" s="102"/>
      <c r="AB24" s="50">
        <f t="shared" si="16"/>
        <v>1.2753475322025253E-4</v>
      </c>
      <c r="AC24" s="370"/>
      <c r="AD24" s="47" t="s">
        <v>9</v>
      </c>
      <c r="AE24" s="128"/>
      <c r="AF24" s="102"/>
      <c r="AG24" s="50">
        <f t="shared" si="17"/>
        <v>1.2753475322025253E-4</v>
      </c>
      <c r="AH24" s="370"/>
      <c r="AI24" s="47" t="s">
        <v>9</v>
      </c>
      <c r="AJ24" s="128"/>
      <c r="AK24" s="102"/>
      <c r="AL24" s="50">
        <f t="shared" si="18"/>
        <v>1.2753475322025253E-4</v>
      </c>
      <c r="AM24" s="370"/>
      <c r="AN24" s="47" t="s">
        <v>9</v>
      </c>
      <c r="AO24" s="128"/>
      <c r="AP24" s="102"/>
      <c r="AQ24" s="50">
        <f t="shared" si="19"/>
        <v>1.2753475322025253E-4</v>
      </c>
      <c r="AR24" s="370"/>
      <c r="AS24" s="47" t="s">
        <v>9</v>
      </c>
      <c r="AT24" s="128"/>
      <c r="AU24" s="102"/>
      <c r="AV24" s="50">
        <f t="shared" si="20"/>
        <v>1.2753475322025253E-4</v>
      </c>
      <c r="AW24" s="370"/>
      <c r="AX24" s="47" t="s">
        <v>9</v>
      </c>
      <c r="AY24" s="128"/>
      <c r="AZ24" s="102"/>
      <c r="BA24" s="50">
        <f t="shared" si="21"/>
        <v>1.2753475322025253E-4</v>
      </c>
      <c r="BB24" s="370"/>
      <c r="BC24" s="47" t="s">
        <v>9</v>
      </c>
      <c r="BD24" s="128"/>
      <c r="BE24" s="102"/>
      <c r="BF24" s="50">
        <f t="shared" si="22"/>
        <v>1.2753475322025253E-4</v>
      </c>
      <c r="BG24" s="370"/>
      <c r="BH24" s="47" t="s">
        <v>9</v>
      </c>
      <c r="BI24" s="128"/>
      <c r="BJ24" s="102"/>
      <c r="BK24" s="50">
        <f t="shared" si="23"/>
        <v>1.2753475322025253E-4</v>
      </c>
      <c r="BL24" s="370"/>
      <c r="BM24" s="47" t="s">
        <v>9</v>
      </c>
      <c r="BN24" s="128"/>
      <c r="BO24" s="102"/>
      <c r="BP24" s="50">
        <f t="shared" si="24"/>
        <v>1.2753475322025253E-4</v>
      </c>
      <c r="BQ24" s="370"/>
    </row>
    <row r="25" spans="1:69" x14ac:dyDescent="0.15">
      <c r="A25" s="42" t="s">
        <v>51</v>
      </c>
      <c r="B25" s="43">
        <f>_xlfn.IFNA(VLOOKUP($A25,批次辅助!$A$4:$DC$41,MATCH($A$5&amp;B$4,批次辅助!$A$1:$DC$1,0),0),0)</f>
        <v>1.0526315789473684E-3</v>
      </c>
      <c r="C25" s="43">
        <f>_xlfn.IFNA(VLOOKUP($A25,批次辅助!$A$4:$DC$41,MATCH($A$5&amp;C$4,批次辅助!$A$1:$DC$1,0),0),0)</f>
        <v>4.5912511159290903E-3</v>
      </c>
      <c r="D25" s="43">
        <f>_xlfn.IFNA(VLOOKUP($A25,批次辅助!$A$4:$DC$41,MATCH($A$5&amp;D$4,批次辅助!$A$1:$DC$1,0),0),0)</f>
        <v>1.4311611487453487E-3</v>
      </c>
      <c r="E25" s="47" t="s">
        <v>1537</v>
      </c>
      <c r="F25" s="128">
        <v>3.5000000000000001E-3</v>
      </c>
      <c r="G25" s="102"/>
      <c r="H25" s="277">
        <f t="shared" si="25"/>
        <v>1.0912511159290902E-3</v>
      </c>
      <c r="I25" s="370"/>
      <c r="J25" s="47"/>
      <c r="K25" s="128"/>
      <c r="L25" s="102"/>
      <c r="M25" s="50">
        <f t="shared" si="13"/>
        <v>1.0912511159290902E-3</v>
      </c>
      <c r="N25" s="370"/>
      <c r="O25" s="47"/>
      <c r="P25" s="128"/>
      <c r="Q25" s="102"/>
      <c r="R25" s="50">
        <f t="shared" si="14"/>
        <v>1.0912511159290902E-3</v>
      </c>
      <c r="S25" s="370"/>
      <c r="T25" s="47"/>
      <c r="U25" s="128"/>
      <c r="V25" s="102"/>
      <c r="W25" s="50">
        <f t="shared" si="15"/>
        <v>1.0912511159290902E-3</v>
      </c>
      <c r="X25" s="370"/>
      <c r="Y25" s="47"/>
      <c r="Z25" s="128"/>
      <c r="AA25" s="102"/>
      <c r="AB25" s="50">
        <f t="shared" si="16"/>
        <v>1.0912511159290902E-3</v>
      </c>
      <c r="AC25" s="370"/>
      <c r="AD25" s="47"/>
      <c r="AE25" s="128"/>
      <c r="AF25" s="102"/>
      <c r="AG25" s="50">
        <f t="shared" si="17"/>
        <v>1.0912511159290902E-3</v>
      </c>
      <c r="AH25" s="370"/>
      <c r="AI25" s="47"/>
      <c r="AJ25" s="128"/>
      <c r="AK25" s="102"/>
      <c r="AL25" s="50">
        <f t="shared" si="18"/>
        <v>1.0912511159290902E-3</v>
      </c>
      <c r="AM25" s="370"/>
      <c r="AN25" s="47"/>
      <c r="AO25" s="128"/>
      <c r="AP25" s="102"/>
      <c r="AQ25" s="50">
        <f t="shared" si="19"/>
        <v>1.0912511159290902E-3</v>
      </c>
      <c r="AR25" s="370"/>
      <c r="AS25" s="47"/>
      <c r="AT25" s="128"/>
      <c r="AU25" s="102"/>
      <c r="AV25" s="50">
        <f t="shared" si="20"/>
        <v>1.0912511159290902E-3</v>
      </c>
      <c r="AW25" s="370"/>
      <c r="AX25" s="47"/>
      <c r="AY25" s="128"/>
      <c r="AZ25" s="102"/>
      <c r="BA25" s="50">
        <f t="shared" si="21"/>
        <v>1.0912511159290902E-3</v>
      </c>
      <c r="BB25" s="370"/>
      <c r="BC25" s="47"/>
      <c r="BD25" s="128"/>
      <c r="BE25" s="102"/>
      <c r="BF25" s="50">
        <f t="shared" si="22"/>
        <v>1.0912511159290902E-3</v>
      </c>
      <c r="BG25" s="370"/>
      <c r="BH25" s="47"/>
      <c r="BI25" s="128"/>
      <c r="BJ25" s="102"/>
      <c r="BK25" s="50">
        <f t="shared" si="23"/>
        <v>1.0912511159290902E-3</v>
      </c>
      <c r="BL25" s="370"/>
      <c r="BM25" s="47"/>
      <c r="BN25" s="128"/>
      <c r="BO25" s="102"/>
      <c r="BP25" s="50">
        <f t="shared" si="24"/>
        <v>1.0912511159290902E-3</v>
      </c>
      <c r="BQ25" s="370"/>
    </row>
    <row r="26" spans="1:69" x14ac:dyDescent="0.15">
      <c r="A26" s="42" t="s">
        <v>455</v>
      </c>
      <c r="B26" s="43">
        <f>_xlfn.IFNA(VLOOKUP($A26,批次辅助!$A$4:$DC$41,MATCH($A$5&amp;B$4,批次辅助!$A$1:$DC$1,0),0),0)</f>
        <v>0</v>
      </c>
      <c r="C26" s="43">
        <f>_xlfn.IFNA(VLOOKUP($A26,批次辅助!$A$4:$DC$41,MATCH($A$5&amp;C$4,批次辅助!$A$1:$DC$1,0),0),0)</f>
        <v>0</v>
      </c>
      <c r="D26" s="43">
        <f>_xlfn.IFNA(VLOOKUP($A26,批次辅助!$A$4:$DC$41,MATCH($A$5&amp;D$4,批次辅助!$A$1:$DC$1,0),0),0)</f>
        <v>0</v>
      </c>
      <c r="E26" s="47"/>
      <c r="F26" s="45"/>
      <c r="G26" s="102"/>
      <c r="H26" s="277">
        <f t="shared" si="25"/>
        <v>0</v>
      </c>
      <c r="I26" s="370"/>
      <c r="J26" s="279"/>
      <c r="K26" s="128"/>
      <c r="L26" s="102"/>
      <c r="M26" s="50">
        <f t="shared" si="13"/>
        <v>0</v>
      </c>
      <c r="N26" s="370"/>
      <c r="O26" s="279"/>
      <c r="P26" s="128"/>
      <c r="Q26" s="102"/>
      <c r="R26" s="50">
        <f t="shared" si="14"/>
        <v>0</v>
      </c>
      <c r="S26" s="370"/>
      <c r="T26" s="279"/>
      <c r="U26" s="128"/>
      <c r="V26" s="102"/>
      <c r="W26" s="50">
        <f t="shared" si="15"/>
        <v>0</v>
      </c>
      <c r="X26" s="370"/>
      <c r="Y26" s="279"/>
      <c r="Z26" s="128"/>
      <c r="AA26" s="102"/>
      <c r="AB26" s="50">
        <f t="shared" si="16"/>
        <v>0</v>
      </c>
      <c r="AC26" s="370"/>
      <c r="AD26" s="279"/>
      <c r="AE26" s="128"/>
      <c r="AF26" s="102"/>
      <c r="AG26" s="50">
        <f t="shared" si="17"/>
        <v>0</v>
      </c>
      <c r="AH26" s="370"/>
      <c r="AI26" s="279"/>
      <c r="AJ26" s="128"/>
      <c r="AK26" s="102"/>
      <c r="AL26" s="50">
        <f t="shared" si="18"/>
        <v>0</v>
      </c>
      <c r="AM26" s="370"/>
      <c r="AN26" s="279"/>
      <c r="AO26" s="128"/>
      <c r="AP26" s="102"/>
      <c r="AQ26" s="50">
        <f t="shared" si="19"/>
        <v>0</v>
      </c>
      <c r="AR26" s="370"/>
      <c r="AS26" s="279"/>
      <c r="AT26" s="128"/>
      <c r="AU26" s="102"/>
      <c r="AV26" s="50">
        <f t="shared" si="20"/>
        <v>0</v>
      </c>
      <c r="AW26" s="370"/>
      <c r="AX26" s="279"/>
      <c r="AY26" s="128"/>
      <c r="AZ26" s="102"/>
      <c r="BA26" s="50">
        <f t="shared" si="21"/>
        <v>0</v>
      </c>
      <c r="BB26" s="370"/>
      <c r="BC26" s="279"/>
      <c r="BD26" s="128"/>
      <c r="BE26" s="102"/>
      <c r="BF26" s="50">
        <f t="shared" si="22"/>
        <v>0</v>
      </c>
      <c r="BG26" s="370"/>
      <c r="BH26" s="279"/>
      <c r="BI26" s="128"/>
      <c r="BJ26" s="102"/>
      <c r="BK26" s="50">
        <f t="shared" si="23"/>
        <v>0</v>
      </c>
      <c r="BL26" s="370"/>
      <c r="BM26" s="279"/>
      <c r="BN26" s="128"/>
      <c r="BO26" s="102"/>
      <c r="BP26" s="50">
        <f t="shared" si="24"/>
        <v>0</v>
      </c>
      <c r="BQ26" s="370"/>
    </row>
    <row r="27" spans="1:69" x14ac:dyDescent="0.15">
      <c r="A27" s="72" t="s">
        <v>29</v>
      </c>
      <c r="B27" s="61">
        <f>_xlfn.IFNA(VLOOKUP($A27,批次辅助!$A$4:$DC$41,MATCH($A$5&amp;B$4,批次辅助!$A$1:$DC$1,0),0),0)</f>
        <v>0</v>
      </c>
      <c r="C27" s="61">
        <f>_xlfn.IFNA(VLOOKUP($A27,批次辅助!$A$4:$DC$41,MATCH($A$5&amp;C$4,批次辅助!$A$1:$DC$1,0),0),0)</f>
        <v>0</v>
      </c>
      <c r="D27" s="61">
        <f>_xlfn.IFNA(VLOOKUP($A27,批次辅助!$A$4:$DC$41,MATCH($A$5&amp;D$4,批次辅助!$A$1:$DC$1,0),0),0)</f>
        <v>0</v>
      </c>
      <c r="E27" s="73"/>
      <c r="F27" s="74"/>
      <c r="G27" s="143"/>
      <c r="H27" s="62">
        <f t="shared" si="25"/>
        <v>0</v>
      </c>
      <c r="I27" s="62"/>
      <c r="J27" s="73"/>
      <c r="K27" s="135"/>
      <c r="L27" s="143"/>
      <c r="M27" s="62">
        <f t="shared" si="13"/>
        <v>0</v>
      </c>
      <c r="N27" s="62"/>
      <c r="O27" s="73"/>
      <c r="P27" s="135"/>
      <c r="Q27" s="143"/>
      <c r="R27" s="62">
        <f t="shared" si="14"/>
        <v>0</v>
      </c>
      <c r="S27" s="62"/>
      <c r="T27" s="73"/>
      <c r="U27" s="135"/>
      <c r="V27" s="143"/>
      <c r="W27" s="62">
        <f t="shared" si="15"/>
        <v>0</v>
      </c>
      <c r="X27" s="62"/>
      <c r="Y27" s="73"/>
      <c r="Z27" s="135"/>
      <c r="AA27" s="143"/>
      <c r="AB27" s="62">
        <f t="shared" si="16"/>
        <v>0</v>
      </c>
      <c r="AC27" s="62"/>
      <c r="AD27" s="73"/>
      <c r="AE27" s="135"/>
      <c r="AF27" s="143"/>
      <c r="AG27" s="62">
        <f t="shared" si="17"/>
        <v>0</v>
      </c>
      <c r="AH27" s="62"/>
      <c r="AI27" s="73"/>
      <c r="AJ27" s="135"/>
      <c r="AK27" s="143"/>
      <c r="AL27" s="62">
        <f t="shared" si="18"/>
        <v>0</v>
      </c>
      <c r="AM27" s="62"/>
      <c r="AN27" s="73"/>
      <c r="AO27" s="135"/>
      <c r="AP27" s="143"/>
      <c r="AQ27" s="62">
        <f t="shared" si="19"/>
        <v>0</v>
      </c>
      <c r="AR27" s="62"/>
      <c r="AS27" s="73"/>
      <c r="AT27" s="135"/>
      <c r="AU27" s="143"/>
      <c r="AV27" s="62">
        <f t="shared" si="20"/>
        <v>0</v>
      </c>
      <c r="AW27" s="62"/>
      <c r="AX27" s="73"/>
      <c r="AY27" s="135"/>
      <c r="AZ27" s="143"/>
      <c r="BA27" s="62">
        <f t="shared" si="21"/>
        <v>0</v>
      </c>
      <c r="BB27" s="62"/>
      <c r="BC27" s="73"/>
      <c r="BD27" s="135"/>
      <c r="BE27" s="143"/>
      <c r="BF27" s="62">
        <f t="shared" si="22"/>
        <v>0</v>
      </c>
      <c r="BG27" s="62"/>
      <c r="BH27" s="73"/>
      <c r="BI27" s="135"/>
      <c r="BJ27" s="143"/>
      <c r="BK27" s="62">
        <f t="shared" si="23"/>
        <v>0</v>
      </c>
      <c r="BL27" s="62"/>
      <c r="BM27" s="73"/>
      <c r="BN27" s="135"/>
      <c r="BO27" s="143"/>
      <c r="BP27" s="62">
        <f t="shared" si="24"/>
        <v>0</v>
      </c>
      <c r="BQ27" s="62"/>
    </row>
    <row r="28" spans="1:69" x14ac:dyDescent="0.15">
      <c r="A28" s="76" t="s">
        <v>28</v>
      </c>
      <c r="B28" s="76"/>
      <c r="C28" s="76"/>
      <c r="D28" s="76"/>
      <c r="E28" s="77"/>
      <c r="F28" s="78"/>
      <c r="G28" s="144"/>
      <c r="H28" s="62"/>
      <c r="I28" s="62"/>
      <c r="J28" s="77"/>
      <c r="K28" s="136"/>
      <c r="L28" s="144"/>
      <c r="M28" s="62"/>
      <c r="N28" s="62"/>
      <c r="O28" s="77"/>
      <c r="P28" s="136"/>
      <c r="Q28" s="144"/>
      <c r="R28" s="62"/>
      <c r="S28" s="62"/>
      <c r="T28" s="77"/>
      <c r="U28" s="136"/>
      <c r="V28" s="144"/>
      <c r="W28" s="62"/>
      <c r="X28" s="62"/>
      <c r="Y28" s="77"/>
      <c r="Z28" s="136"/>
      <c r="AA28" s="144"/>
      <c r="AB28" s="62"/>
      <c r="AC28" s="62"/>
      <c r="AD28" s="77"/>
      <c r="AE28" s="136"/>
      <c r="AF28" s="144"/>
      <c r="AG28" s="62"/>
      <c r="AH28" s="62"/>
      <c r="AI28" s="77"/>
      <c r="AJ28" s="136"/>
      <c r="AK28" s="144"/>
      <c r="AL28" s="62"/>
      <c r="AM28" s="62"/>
      <c r="AN28" s="77"/>
      <c r="AO28" s="136"/>
      <c r="AP28" s="144"/>
      <c r="AQ28" s="62"/>
      <c r="AR28" s="62"/>
      <c r="AS28" s="77"/>
      <c r="AT28" s="136"/>
      <c r="AU28" s="144"/>
      <c r="AV28" s="62"/>
      <c r="AW28" s="62"/>
      <c r="AX28" s="77"/>
      <c r="AY28" s="136"/>
      <c r="AZ28" s="144"/>
      <c r="BA28" s="62"/>
      <c r="BB28" s="62"/>
      <c r="BC28" s="77"/>
      <c r="BD28" s="136"/>
      <c r="BE28" s="144"/>
      <c r="BF28" s="62"/>
      <c r="BG28" s="62"/>
      <c r="BH28" s="77"/>
      <c r="BI28" s="136"/>
      <c r="BJ28" s="144"/>
      <c r="BK28" s="62"/>
      <c r="BL28" s="62"/>
      <c r="BM28" s="77"/>
      <c r="BN28" s="136"/>
      <c r="BO28" s="144"/>
      <c r="BP28" s="62"/>
      <c r="BQ28" s="62"/>
    </row>
    <row r="29" spans="1:69" x14ac:dyDescent="0.15">
      <c r="A29" s="65" t="s">
        <v>37</v>
      </c>
      <c r="B29" s="66"/>
      <c r="C29" s="66"/>
      <c r="D29" s="66"/>
      <c r="E29" s="66"/>
      <c r="F29" s="67"/>
      <c r="G29" s="142"/>
      <c r="H29" s="66">
        <f>H30*99.96%</f>
        <v>0.99524005611529132</v>
      </c>
      <c r="I29" s="66"/>
      <c r="J29" s="66"/>
      <c r="K29" s="134"/>
      <c r="L29" s="142"/>
      <c r="M29" s="66">
        <f>M30*99.96%</f>
        <v>0.99524005611529132</v>
      </c>
      <c r="N29" s="66"/>
      <c r="O29" s="66"/>
      <c r="P29" s="134"/>
      <c r="Q29" s="142"/>
      <c r="R29" s="66">
        <f>R30*99.96%</f>
        <v>0.99524005611529132</v>
      </c>
      <c r="S29" s="66"/>
      <c r="T29" s="66"/>
      <c r="U29" s="134"/>
      <c r="V29" s="142"/>
      <c r="W29" s="66">
        <f>W30*99.96%</f>
        <v>0.99524005611529132</v>
      </c>
      <c r="X29" s="66"/>
      <c r="Y29" s="66"/>
      <c r="Z29" s="134"/>
      <c r="AA29" s="142"/>
      <c r="AB29" s="66">
        <f>AB30*99.96%</f>
        <v>0.99524005611529132</v>
      </c>
      <c r="AC29" s="66"/>
      <c r="AD29" s="66"/>
      <c r="AE29" s="134"/>
      <c r="AF29" s="142"/>
      <c r="AG29" s="66">
        <f>AG30*99.96%</f>
        <v>0.99524005611529132</v>
      </c>
      <c r="AH29" s="66"/>
      <c r="AI29" s="66"/>
      <c r="AJ29" s="134"/>
      <c r="AK29" s="142"/>
      <c r="AL29" s="66">
        <f>AL30*99.96%</f>
        <v>0.99524005611529132</v>
      </c>
      <c r="AM29" s="66"/>
      <c r="AN29" s="66"/>
      <c r="AO29" s="134"/>
      <c r="AP29" s="142"/>
      <c r="AQ29" s="66">
        <f>AQ30*99.96%</f>
        <v>0.99524005611529132</v>
      </c>
      <c r="AR29" s="66"/>
      <c r="AS29" s="66"/>
      <c r="AT29" s="134"/>
      <c r="AU29" s="142"/>
      <c r="AV29" s="66">
        <f>AV30*99.96%</f>
        <v>0.99524005611529132</v>
      </c>
      <c r="AW29" s="66"/>
      <c r="AX29" s="66"/>
      <c r="AY29" s="134"/>
      <c r="AZ29" s="142"/>
      <c r="BA29" s="66">
        <f>BA30*99.96%</f>
        <v>0.99524005611529132</v>
      </c>
      <c r="BB29" s="66"/>
      <c r="BC29" s="66"/>
      <c r="BD29" s="134"/>
      <c r="BE29" s="142"/>
      <c r="BF29" s="66">
        <f>BF30*99.96%</f>
        <v>0.99524005611529132</v>
      </c>
      <c r="BG29" s="66"/>
      <c r="BH29" s="66"/>
      <c r="BI29" s="134"/>
      <c r="BJ29" s="142"/>
      <c r="BK29" s="66">
        <f>BK30*99.96%</f>
        <v>0.99524005611529132</v>
      </c>
      <c r="BL29" s="66"/>
      <c r="BM29" s="66"/>
      <c r="BN29" s="134"/>
      <c r="BO29" s="142"/>
      <c r="BP29" s="66">
        <f>BP30*99.96%</f>
        <v>0.99524005611529132</v>
      </c>
      <c r="BQ29" s="66"/>
    </row>
    <row r="30" spans="1:69" x14ac:dyDescent="0.35">
      <c r="A30" s="40" t="s">
        <v>458</v>
      </c>
      <c r="B30" s="41">
        <f>_xlfn.IFNA(VLOOKUP($A30,批次辅助!$A$4:$DC$41,MATCH($A$5&amp;B$4,批次辅助!$A$1:$DC$1,0),0),0)</f>
        <v>0.99859649122807015</v>
      </c>
      <c r="C30" s="41">
        <f>_xlfn.IFNA(VLOOKUP($A30,批次辅助!$A$4:$DC$41,MATCH($A$5&amp;C$4,批次辅助!$A$1:$DC$1,0),0),0)</f>
        <v>0.99563831143986736</v>
      </c>
      <c r="D30" s="41">
        <f>_xlfn.IFNA(VLOOKUP($A30,批次辅助!$A$4:$DC$41,MATCH($A$5&amp;D$4,批次辅助!$A$1:$DC$1,0),0),0)</f>
        <v>0.99742390993225838</v>
      </c>
      <c r="E30" s="66"/>
      <c r="F30" s="67"/>
      <c r="G30" s="142"/>
      <c r="H30" s="66">
        <f>1-SUM(H31:H35)</f>
        <v>0.99563831143986736</v>
      </c>
      <c r="I30" s="66"/>
      <c r="J30" s="66"/>
      <c r="K30" s="134"/>
      <c r="L30" s="142"/>
      <c r="M30" s="66">
        <f>1-SUM(M31:M35)</f>
        <v>0.99563831143986736</v>
      </c>
      <c r="N30" s="66"/>
      <c r="O30" s="66"/>
      <c r="P30" s="134"/>
      <c r="Q30" s="142"/>
      <c r="R30" s="66">
        <f>1-SUM(R31:R35)</f>
        <v>0.99563831143986736</v>
      </c>
      <c r="S30" s="66"/>
      <c r="T30" s="66"/>
      <c r="U30" s="134"/>
      <c r="V30" s="142"/>
      <c r="W30" s="66">
        <f>1-SUM(W31:W35)</f>
        <v>0.99563831143986736</v>
      </c>
      <c r="X30" s="66"/>
      <c r="Y30" s="66"/>
      <c r="Z30" s="134"/>
      <c r="AA30" s="142"/>
      <c r="AB30" s="66">
        <f>1-SUM(AB31:AB35)</f>
        <v>0.99563831143986736</v>
      </c>
      <c r="AC30" s="66"/>
      <c r="AD30" s="66"/>
      <c r="AE30" s="134"/>
      <c r="AF30" s="142"/>
      <c r="AG30" s="66">
        <f>1-SUM(AG31:AG35)</f>
        <v>0.99563831143986736</v>
      </c>
      <c r="AH30" s="66"/>
      <c r="AI30" s="66"/>
      <c r="AJ30" s="134"/>
      <c r="AK30" s="142"/>
      <c r="AL30" s="66">
        <f>1-SUM(AL31:AL35)</f>
        <v>0.99563831143986736</v>
      </c>
      <c r="AM30" s="66"/>
      <c r="AN30" s="66"/>
      <c r="AO30" s="134"/>
      <c r="AP30" s="142"/>
      <c r="AQ30" s="66">
        <f>1-SUM(AQ31:AQ35)</f>
        <v>0.99563831143986736</v>
      </c>
      <c r="AR30" s="66"/>
      <c r="AS30" s="66"/>
      <c r="AT30" s="134"/>
      <c r="AU30" s="142"/>
      <c r="AV30" s="66">
        <f>1-SUM(AV31:AV35)</f>
        <v>0.99563831143986736</v>
      </c>
      <c r="AW30" s="66"/>
      <c r="AX30" s="66"/>
      <c r="AY30" s="134"/>
      <c r="AZ30" s="142"/>
      <c r="BA30" s="66">
        <f>1-SUM(BA31:BA35)</f>
        <v>0.99563831143986736</v>
      </c>
      <c r="BB30" s="66"/>
      <c r="BC30" s="66"/>
      <c r="BD30" s="134"/>
      <c r="BE30" s="142"/>
      <c r="BF30" s="66">
        <f>1-SUM(BF31:BF35)</f>
        <v>0.99563831143986736</v>
      </c>
      <c r="BG30" s="66"/>
      <c r="BH30" s="66"/>
      <c r="BI30" s="134"/>
      <c r="BJ30" s="142"/>
      <c r="BK30" s="66">
        <f>1-SUM(BK31:BK35)</f>
        <v>0.99563831143986736</v>
      </c>
      <c r="BL30" s="66"/>
      <c r="BM30" s="66"/>
      <c r="BN30" s="134"/>
      <c r="BO30" s="142"/>
      <c r="BP30" s="66">
        <f>1-SUM(BP31:BP35)</f>
        <v>0.99563831143986736</v>
      </c>
      <c r="BQ30" s="66"/>
    </row>
    <row r="31" spans="1:69" x14ac:dyDescent="0.15">
      <c r="A31" s="42" t="s">
        <v>52</v>
      </c>
      <c r="B31" s="43">
        <f>_xlfn.IFNA(VLOOKUP($A31,批次辅助!$A$4:$DC$41,MATCH($A$5&amp;B$4,批次辅助!$A$1:$DC$1,0),0),0)</f>
        <v>0</v>
      </c>
      <c r="C31" s="43">
        <f>_xlfn.IFNA(VLOOKUP($A31,批次辅助!$A$4:$DC$41,MATCH($A$5&amp;C$4,批次辅助!$A$1:$DC$1,0),0),0)</f>
        <v>0</v>
      </c>
      <c r="D31" s="43">
        <f>_xlfn.IFNA(VLOOKUP($A31,批次辅助!$A$4:$DC$41,MATCH($A$5&amp;D$4,批次辅助!$A$1:$DC$1,0),0),0)</f>
        <v>0</v>
      </c>
      <c r="E31" s="279"/>
      <c r="F31" s="69"/>
      <c r="G31" s="105"/>
      <c r="H31" s="277">
        <f>C31-F31+G31</f>
        <v>0</v>
      </c>
      <c r="I31" s="370"/>
      <c r="J31" s="277" t="s">
        <v>9</v>
      </c>
      <c r="K31" s="132"/>
      <c r="L31" s="105"/>
      <c r="M31" s="277">
        <f>H31-K31+L31</f>
        <v>0</v>
      </c>
      <c r="N31" s="370"/>
      <c r="O31" s="277" t="s">
        <v>9</v>
      </c>
      <c r="P31" s="132"/>
      <c r="Q31" s="105"/>
      <c r="R31" s="277">
        <f>M31-P31+Q31</f>
        <v>0</v>
      </c>
      <c r="S31" s="370"/>
      <c r="T31" s="277" t="s">
        <v>9</v>
      </c>
      <c r="U31" s="132"/>
      <c r="V31" s="105"/>
      <c r="W31" s="277">
        <f>R31-U31+V31</f>
        <v>0</v>
      </c>
      <c r="X31" s="370"/>
      <c r="Y31" s="277" t="s">
        <v>9</v>
      </c>
      <c r="Z31" s="132"/>
      <c r="AA31" s="105"/>
      <c r="AB31" s="277">
        <f>W31-Z31+AA31</f>
        <v>0</v>
      </c>
      <c r="AC31" s="370"/>
      <c r="AD31" s="277" t="s">
        <v>9</v>
      </c>
      <c r="AE31" s="132"/>
      <c r="AF31" s="105"/>
      <c r="AG31" s="277">
        <f>AB31-AE31+AF31</f>
        <v>0</v>
      </c>
      <c r="AH31" s="370"/>
      <c r="AI31" s="277" t="s">
        <v>9</v>
      </c>
      <c r="AJ31" s="132"/>
      <c r="AK31" s="105"/>
      <c r="AL31" s="277">
        <f>AG31-AJ31+AK31</f>
        <v>0</v>
      </c>
      <c r="AM31" s="370"/>
      <c r="AN31" s="277" t="s">
        <v>9</v>
      </c>
      <c r="AO31" s="132"/>
      <c r="AP31" s="105"/>
      <c r="AQ31" s="277">
        <f>AL31-AO31+AP31</f>
        <v>0</v>
      </c>
      <c r="AR31" s="370"/>
      <c r="AS31" s="277" t="s">
        <v>9</v>
      </c>
      <c r="AT31" s="132"/>
      <c r="AU31" s="105"/>
      <c r="AV31" s="277">
        <f>AQ31-AT31+AU31</f>
        <v>0</v>
      </c>
      <c r="AW31" s="370"/>
      <c r="AX31" s="277" t="s">
        <v>9</v>
      </c>
      <c r="AY31" s="132"/>
      <c r="AZ31" s="105"/>
      <c r="BA31" s="277">
        <f>AV31-AY31+AZ31</f>
        <v>0</v>
      </c>
      <c r="BB31" s="370"/>
      <c r="BC31" s="277" t="s">
        <v>9</v>
      </c>
      <c r="BD31" s="132"/>
      <c r="BE31" s="105"/>
      <c r="BF31" s="277">
        <f>BA31-BD31+BE31</f>
        <v>0</v>
      </c>
      <c r="BG31" s="370"/>
      <c r="BH31" s="277" t="s">
        <v>9</v>
      </c>
      <c r="BI31" s="132"/>
      <c r="BJ31" s="105"/>
      <c r="BK31" s="277">
        <f>BF31-BI31+BJ31</f>
        <v>0</v>
      </c>
      <c r="BL31" s="370"/>
      <c r="BM31" s="277" t="s">
        <v>9</v>
      </c>
      <c r="BN31" s="132"/>
      <c r="BO31" s="105"/>
      <c r="BP31" s="277">
        <f>BK31-BN31+BO31</f>
        <v>0</v>
      </c>
      <c r="BQ31" s="370"/>
    </row>
    <row r="32" spans="1:69" x14ac:dyDescent="0.15">
      <c r="A32" s="42" t="s">
        <v>545</v>
      </c>
      <c r="B32" s="43">
        <f>_xlfn.IFNA(VLOOKUP($A32,批次辅助!$A$4:$DC$41,MATCH($A$5&amp;B$4,批次辅助!$A$1:$DC$1,0),0),0)</f>
        <v>7.894736842105263E-4</v>
      </c>
      <c r="C32" s="43">
        <f>_xlfn.IFNA(VLOOKUP($A32,批次辅助!$A$4:$DC$41,MATCH($A$5&amp;C$4,批次辅助!$A$1:$DC$1,0),0),0)</f>
        <v>4.2086468562683331E-3</v>
      </c>
      <c r="D32" s="43">
        <f>_xlfn.IFNA(VLOOKUP($A32,批次辅助!$A$4:$DC$41,MATCH($A$5&amp;D$4,批次辅助!$A$1:$DC$1,0),0),0)</f>
        <v>2.5283846961167825E-3</v>
      </c>
      <c r="E32" s="279"/>
      <c r="F32" s="69"/>
      <c r="G32" s="105"/>
      <c r="H32" s="277">
        <f t="shared" ref="H32:H33" si="26">C32-F32+G32</f>
        <v>4.2086468562683331E-3</v>
      </c>
      <c r="I32" s="370"/>
      <c r="J32" s="277"/>
      <c r="K32" s="132"/>
      <c r="L32" s="105"/>
      <c r="M32" s="277">
        <f t="shared" ref="M32:M36" si="27">H32-K32+L32</f>
        <v>4.2086468562683331E-3</v>
      </c>
      <c r="N32" s="370"/>
      <c r="O32" s="277"/>
      <c r="P32" s="132"/>
      <c r="Q32" s="105"/>
      <c r="R32" s="277">
        <f t="shared" ref="R32:R36" si="28">M32-P32+Q32</f>
        <v>4.2086468562683331E-3</v>
      </c>
      <c r="S32" s="370"/>
      <c r="T32" s="277"/>
      <c r="U32" s="132"/>
      <c r="V32" s="105"/>
      <c r="W32" s="277">
        <f t="shared" ref="W32:W36" si="29">R32-U32+V32</f>
        <v>4.2086468562683331E-3</v>
      </c>
      <c r="X32" s="370"/>
      <c r="Y32" s="277"/>
      <c r="Z32" s="132"/>
      <c r="AA32" s="105"/>
      <c r="AB32" s="277">
        <f t="shared" ref="AB32:AB36" si="30">W32-Z32+AA32</f>
        <v>4.2086468562683331E-3</v>
      </c>
      <c r="AC32" s="370"/>
      <c r="AD32" s="277"/>
      <c r="AE32" s="132"/>
      <c r="AF32" s="105"/>
      <c r="AG32" s="277">
        <f t="shared" ref="AG32:AG36" si="31">AB32-AE32+AF32</f>
        <v>4.2086468562683331E-3</v>
      </c>
      <c r="AH32" s="370"/>
      <c r="AI32" s="277"/>
      <c r="AJ32" s="132"/>
      <c r="AK32" s="105"/>
      <c r="AL32" s="277">
        <f t="shared" ref="AL32:AL36" si="32">AG32-AJ32+AK32</f>
        <v>4.2086468562683331E-3</v>
      </c>
      <c r="AM32" s="370"/>
      <c r="AN32" s="277"/>
      <c r="AO32" s="132"/>
      <c r="AP32" s="105"/>
      <c r="AQ32" s="277">
        <f t="shared" ref="AQ32:AQ36" si="33">AL32-AO32+AP32</f>
        <v>4.2086468562683331E-3</v>
      </c>
      <c r="AR32" s="370"/>
      <c r="AS32" s="277"/>
      <c r="AT32" s="132"/>
      <c r="AU32" s="105"/>
      <c r="AV32" s="277">
        <f t="shared" ref="AV32:AV36" si="34">AQ32-AT32+AU32</f>
        <v>4.2086468562683331E-3</v>
      </c>
      <c r="AW32" s="370"/>
      <c r="AX32" s="277"/>
      <c r="AY32" s="132"/>
      <c r="AZ32" s="105"/>
      <c r="BA32" s="277">
        <f t="shared" ref="BA32:BA36" si="35">AV32-AY32+AZ32</f>
        <v>4.2086468562683331E-3</v>
      </c>
      <c r="BB32" s="370"/>
      <c r="BC32" s="277"/>
      <c r="BD32" s="132"/>
      <c r="BE32" s="105"/>
      <c r="BF32" s="277">
        <f t="shared" ref="BF32:BF36" si="36">BA32-BD32+BE32</f>
        <v>4.2086468562683331E-3</v>
      </c>
      <c r="BG32" s="370"/>
      <c r="BH32" s="277"/>
      <c r="BI32" s="132"/>
      <c r="BJ32" s="105"/>
      <c r="BK32" s="277">
        <f t="shared" ref="BK32:BK36" si="37">BF32-BI32+BJ32</f>
        <v>4.2086468562683331E-3</v>
      </c>
      <c r="BL32" s="370"/>
      <c r="BM32" s="277"/>
      <c r="BN32" s="132"/>
      <c r="BO32" s="105"/>
      <c r="BP32" s="277">
        <f t="shared" ref="BP32:BP36" si="38">BK32-BN32+BO32</f>
        <v>4.2086468562683331E-3</v>
      </c>
      <c r="BQ32" s="370"/>
    </row>
    <row r="33" spans="1:69" x14ac:dyDescent="0.15">
      <c r="A33" s="42" t="s">
        <v>544</v>
      </c>
      <c r="B33" s="43">
        <f>_xlfn.IFNA(VLOOKUP($A33,批次辅助!$A$4:$DC$41,MATCH($A$5&amp;B$4,批次辅助!$A$1:$DC$1,0),0),0)</f>
        <v>4.3859649122807018E-4</v>
      </c>
      <c r="C33" s="43">
        <f>_xlfn.IFNA(VLOOKUP($A33,批次辅助!$A$4:$DC$41,MATCH($A$5&amp;C$4,批次辅助!$A$1:$DC$1,0),0),0)</f>
        <v>1.2753475322025253E-4</v>
      </c>
      <c r="D33" s="43">
        <f>_xlfn.IFNA(VLOOKUP($A33,批次辅助!$A$4:$DC$41,MATCH($A$5&amp;D$4,批次辅助!$A$1:$DC$1,0),0),0)</f>
        <v>0</v>
      </c>
      <c r="E33" s="279"/>
      <c r="F33" s="69"/>
      <c r="G33" s="105"/>
      <c r="H33" s="277">
        <f t="shared" si="26"/>
        <v>1.2753475322025253E-4</v>
      </c>
      <c r="I33" s="370"/>
      <c r="J33" s="277"/>
      <c r="K33" s="132"/>
      <c r="L33" s="105"/>
      <c r="M33" s="277">
        <f t="shared" si="27"/>
        <v>1.2753475322025253E-4</v>
      </c>
      <c r="N33" s="370"/>
      <c r="O33" s="277"/>
      <c r="P33" s="132"/>
      <c r="Q33" s="105"/>
      <c r="R33" s="277">
        <f t="shared" si="28"/>
        <v>1.2753475322025253E-4</v>
      </c>
      <c r="S33" s="370"/>
      <c r="T33" s="277"/>
      <c r="U33" s="132"/>
      <c r="V33" s="105"/>
      <c r="W33" s="277">
        <f t="shared" si="29"/>
        <v>1.2753475322025253E-4</v>
      </c>
      <c r="X33" s="370"/>
      <c r="Y33" s="277"/>
      <c r="Z33" s="132"/>
      <c r="AA33" s="105"/>
      <c r="AB33" s="277">
        <f t="shared" si="30"/>
        <v>1.2753475322025253E-4</v>
      </c>
      <c r="AC33" s="370"/>
      <c r="AD33" s="277"/>
      <c r="AE33" s="132"/>
      <c r="AF33" s="105"/>
      <c r="AG33" s="277">
        <f t="shared" si="31"/>
        <v>1.2753475322025253E-4</v>
      </c>
      <c r="AH33" s="370"/>
      <c r="AI33" s="277"/>
      <c r="AJ33" s="132"/>
      <c r="AK33" s="105"/>
      <c r="AL33" s="277">
        <f t="shared" si="32"/>
        <v>1.2753475322025253E-4</v>
      </c>
      <c r="AM33" s="370"/>
      <c r="AN33" s="277"/>
      <c r="AO33" s="132"/>
      <c r="AP33" s="105"/>
      <c r="AQ33" s="277">
        <f t="shared" si="33"/>
        <v>1.2753475322025253E-4</v>
      </c>
      <c r="AR33" s="370"/>
      <c r="AS33" s="277"/>
      <c r="AT33" s="132"/>
      <c r="AU33" s="105"/>
      <c r="AV33" s="277">
        <f t="shared" si="34"/>
        <v>1.2753475322025253E-4</v>
      </c>
      <c r="AW33" s="370"/>
      <c r="AX33" s="277"/>
      <c r="AY33" s="132"/>
      <c r="AZ33" s="105"/>
      <c r="BA33" s="277">
        <f t="shared" si="35"/>
        <v>1.2753475322025253E-4</v>
      </c>
      <c r="BB33" s="370"/>
      <c r="BC33" s="277"/>
      <c r="BD33" s="132"/>
      <c r="BE33" s="105"/>
      <c r="BF33" s="277">
        <f t="shared" si="36"/>
        <v>1.2753475322025253E-4</v>
      </c>
      <c r="BG33" s="370"/>
      <c r="BH33" s="277"/>
      <c r="BI33" s="132"/>
      <c r="BJ33" s="105"/>
      <c r="BK33" s="277">
        <f t="shared" si="37"/>
        <v>1.2753475322025253E-4</v>
      </c>
      <c r="BL33" s="370"/>
      <c r="BM33" s="277"/>
      <c r="BN33" s="132"/>
      <c r="BO33" s="105"/>
      <c r="BP33" s="277">
        <f t="shared" si="38"/>
        <v>1.2753475322025253E-4</v>
      </c>
      <c r="BQ33" s="370"/>
    </row>
    <row r="34" spans="1:69" x14ac:dyDescent="0.15">
      <c r="A34" s="42" t="s">
        <v>53</v>
      </c>
      <c r="B34" s="43">
        <f>_xlfn.IFNA(VLOOKUP($A34,批次辅助!$A$4:$DC$41,MATCH($A$5&amp;B$4,批次辅助!$A$1:$DC$1,0),0),0)</f>
        <v>1.7543859649122806E-4</v>
      </c>
      <c r="C34" s="43">
        <f>_xlfn.IFNA(VLOOKUP($A34,批次辅助!$A$4:$DC$41,MATCH($A$5&amp;C$4,批次辅助!$A$1:$DC$1,0),0),0)</f>
        <v>2.5506950644050498E-5</v>
      </c>
      <c r="D34" s="43">
        <f>_xlfn.IFNA(VLOOKUP($A34,批次辅助!$A$4:$DC$41,MATCH($A$5&amp;D$4,批次辅助!$A$1:$DC$1,0),0),0)</f>
        <v>4.7705371624844963E-5</v>
      </c>
      <c r="E34" s="279"/>
      <c r="F34" s="45"/>
      <c r="G34" s="102"/>
      <c r="H34" s="277">
        <f>C34-F34+G34</f>
        <v>2.5506950644050498E-5</v>
      </c>
      <c r="I34" s="370"/>
      <c r="J34" s="47" t="s">
        <v>9</v>
      </c>
      <c r="K34" s="128"/>
      <c r="L34" s="102"/>
      <c r="M34" s="50">
        <f t="shared" si="27"/>
        <v>2.5506950644050498E-5</v>
      </c>
      <c r="N34" s="370"/>
      <c r="O34" s="47" t="s">
        <v>9</v>
      </c>
      <c r="P34" s="128"/>
      <c r="Q34" s="102"/>
      <c r="R34" s="50">
        <f t="shared" si="28"/>
        <v>2.5506950644050498E-5</v>
      </c>
      <c r="S34" s="370"/>
      <c r="T34" s="47" t="s">
        <v>9</v>
      </c>
      <c r="U34" s="128"/>
      <c r="V34" s="102"/>
      <c r="W34" s="50">
        <f t="shared" si="29"/>
        <v>2.5506950644050498E-5</v>
      </c>
      <c r="X34" s="370"/>
      <c r="Y34" s="47" t="s">
        <v>9</v>
      </c>
      <c r="Z34" s="128"/>
      <c r="AA34" s="102"/>
      <c r="AB34" s="50">
        <f t="shared" si="30"/>
        <v>2.5506950644050498E-5</v>
      </c>
      <c r="AC34" s="370"/>
      <c r="AD34" s="47" t="s">
        <v>9</v>
      </c>
      <c r="AE34" s="128"/>
      <c r="AF34" s="102"/>
      <c r="AG34" s="50">
        <f t="shared" si="31"/>
        <v>2.5506950644050498E-5</v>
      </c>
      <c r="AH34" s="370"/>
      <c r="AI34" s="47" t="s">
        <v>9</v>
      </c>
      <c r="AJ34" s="128"/>
      <c r="AK34" s="102"/>
      <c r="AL34" s="50">
        <f t="shared" si="32"/>
        <v>2.5506950644050498E-5</v>
      </c>
      <c r="AM34" s="370"/>
      <c r="AN34" s="47" t="s">
        <v>9</v>
      </c>
      <c r="AO34" s="128"/>
      <c r="AP34" s="102"/>
      <c r="AQ34" s="50">
        <f t="shared" si="33"/>
        <v>2.5506950644050498E-5</v>
      </c>
      <c r="AR34" s="370"/>
      <c r="AS34" s="47" t="s">
        <v>9</v>
      </c>
      <c r="AT34" s="128"/>
      <c r="AU34" s="102"/>
      <c r="AV34" s="50">
        <f t="shared" si="34"/>
        <v>2.5506950644050498E-5</v>
      </c>
      <c r="AW34" s="370"/>
      <c r="AX34" s="47" t="s">
        <v>9</v>
      </c>
      <c r="AY34" s="128"/>
      <c r="AZ34" s="102"/>
      <c r="BA34" s="50">
        <f t="shared" si="35"/>
        <v>2.5506950644050498E-5</v>
      </c>
      <c r="BB34" s="370"/>
      <c r="BC34" s="47" t="s">
        <v>9</v>
      </c>
      <c r="BD34" s="128"/>
      <c r="BE34" s="102"/>
      <c r="BF34" s="50">
        <f t="shared" si="36"/>
        <v>2.5506950644050498E-5</v>
      </c>
      <c r="BG34" s="370"/>
      <c r="BH34" s="47" t="s">
        <v>9</v>
      </c>
      <c r="BI34" s="128"/>
      <c r="BJ34" s="102"/>
      <c r="BK34" s="50">
        <f t="shared" si="37"/>
        <v>2.5506950644050498E-5</v>
      </c>
      <c r="BL34" s="370"/>
      <c r="BM34" s="47" t="s">
        <v>9</v>
      </c>
      <c r="BN34" s="128"/>
      <c r="BO34" s="102"/>
      <c r="BP34" s="50">
        <f t="shared" si="38"/>
        <v>2.5506950644050498E-5</v>
      </c>
      <c r="BQ34" s="370"/>
    </row>
    <row r="35" spans="1:69" x14ac:dyDescent="0.15">
      <c r="A35" s="42" t="s">
        <v>54</v>
      </c>
      <c r="B35" s="43">
        <f>_xlfn.IFNA(VLOOKUP($A35,批次辅助!$A$4:$DC$41,MATCH($A$5&amp;B$4,批次辅助!$A$1:$DC$1,0),0),0)</f>
        <v>0</v>
      </c>
      <c r="C35" s="43">
        <f>_xlfn.IFNA(VLOOKUP($A35,批次辅助!$A$4:$DC$41,MATCH($A$5&amp;C$4,批次辅助!$A$1:$DC$1,0),0),0)</f>
        <v>0</v>
      </c>
      <c r="D35" s="43">
        <f>_xlfn.IFNA(VLOOKUP($A35,批次辅助!$A$4:$DC$41,MATCH($A$5&amp;D$4,批次辅助!$A$1:$DC$1,0),0),0)</f>
        <v>0</v>
      </c>
      <c r="E35" s="279"/>
      <c r="F35" s="45"/>
      <c r="G35" s="102"/>
      <c r="H35" s="277">
        <f t="shared" ref="H35:H36" si="39">C35-F35+G35</f>
        <v>0</v>
      </c>
      <c r="I35" s="370"/>
      <c r="J35" s="47" t="s">
        <v>9</v>
      </c>
      <c r="K35" s="128"/>
      <c r="L35" s="102"/>
      <c r="M35" s="50">
        <f t="shared" si="27"/>
        <v>0</v>
      </c>
      <c r="N35" s="370"/>
      <c r="O35" s="47" t="s">
        <v>9</v>
      </c>
      <c r="P35" s="128"/>
      <c r="Q35" s="102"/>
      <c r="R35" s="50">
        <f t="shared" si="28"/>
        <v>0</v>
      </c>
      <c r="S35" s="370"/>
      <c r="T35" s="47" t="s">
        <v>9</v>
      </c>
      <c r="U35" s="128"/>
      <c r="V35" s="102"/>
      <c r="W35" s="50">
        <f t="shared" si="29"/>
        <v>0</v>
      </c>
      <c r="X35" s="370"/>
      <c r="Y35" s="47" t="s">
        <v>9</v>
      </c>
      <c r="Z35" s="128"/>
      <c r="AA35" s="102"/>
      <c r="AB35" s="50">
        <f t="shared" si="30"/>
        <v>0</v>
      </c>
      <c r="AC35" s="370"/>
      <c r="AD35" s="47" t="s">
        <v>9</v>
      </c>
      <c r="AE35" s="128"/>
      <c r="AF35" s="102"/>
      <c r="AG35" s="50">
        <f t="shared" si="31"/>
        <v>0</v>
      </c>
      <c r="AH35" s="370"/>
      <c r="AI35" s="47" t="s">
        <v>9</v>
      </c>
      <c r="AJ35" s="128"/>
      <c r="AK35" s="102"/>
      <c r="AL35" s="50">
        <f t="shared" si="32"/>
        <v>0</v>
      </c>
      <c r="AM35" s="370"/>
      <c r="AN35" s="47" t="s">
        <v>9</v>
      </c>
      <c r="AO35" s="128"/>
      <c r="AP35" s="102"/>
      <c r="AQ35" s="50">
        <f t="shared" si="33"/>
        <v>0</v>
      </c>
      <c r="AR35" s="370"/>
      <c r="AS35" s="47" t="s">
        <v>9</v>
      </c>
      <c r="AT35" s="128"/>
      <c r="AU35" s="102"/>
      <c r="AV35" s="50">
        <f t="shared" si="34"/>
        <v>0</v>
      </c>
      <c r="AW35" s="370"/>
      <c r="AX35" s="47" t="s">
        <v>9</v>
      </c>
      <c r="AY35" s="128"/>
      <c r="AZ35" s="102"/>
      <c r="BA35" s="50">
        <f t="shared" si="35"/>
        <v>0</v>
      </c>
      <c r="BB35" s="370"/>
      <c r="BC35" s="47" t="s">
        <v>9</v>
      </c>
      <c r="BD35" s="128"/>
      <c r="BE35" s="102"/>
      <c r="BF35" s="50">
        <f t="shared" si="36"/>
        <v>0</v>
      </c>
      <c r="BG35" s="370"/>
      <c r="BH35" s="47" t="s">
        <v>9</v>
      </c>
      <c r="BI35" s="128"/>
      <c r="BJ35" s="102"/>
      <c r="BK35" s="50">
        <f t="shared" si="37"/>
        <v>0</v>
      </c>
      <c r="BL35" s="370"/>
      <c r="BM35" s="47" t="s">
        <v>9</v>
      </c>
      <c r="BN35" s="128"/>
      <c r="BO35" s="102"/>
      <c r="BP35" s="50">
        <f t="shared" si="38"/>
        <v>0</v>
      </c>
      <c r="BQ35" s="370"/>
    </row>
    <row r="36" spans="1:69" x14ac:dyDescent="0.15">
      <c r="A36" s="72" t="s">
        <v>38</v>
      </c>
      <c r="B36" s="61">
        <f>_xlfn.IFNA(VLOOKUP($A36,批次辅助!$A$4:$DC$41,MATCH($A$5&amp;B$4,批次辅助!$A$1:$DC$1,0),0),0)</f>
        <v>0</v>
      </c>
      <c r="C36" s="61">
        <f>_xlfn.IFNA(VLOOKUP($A36,批次辅助!$A$4:$DC$41,MATCH($A$5&amp;C$4,批次辅助!$A$1:$DC$1,0),0),0)</f>
        <v>0</v>
      </c>
      <c r="D36" s="61">
        <f>_xlfn.IFNA(VLOOKUP($A36,批次辅助!$A$4:$DC$41,MATCH($A$5&amp;D$4,批次辅助!$A$1:$DC$1,0),0),0)</f>
        <v>0</v>
      </c>
      <c r="E36" s="73"/>
      <c r="F36" s="74"/>
      <c r="G36" s="143"/>
      <c r="H36" s="62">
        <f t="shared" si="39"/>
        <v>0</v>
      </c>
      <c r="I36" s="62"/>
      <c r="J36" s="73"/>
      <c r="K36" s="135"/>
      <c r="L36" s="143"/>
      <c r="M36" s="62">
        <f t="shared" si="27"/>
        <v>0</v>
      </c>
      <c r="N36" s="62"/>
      <c r="O36" s="73"/>
      <c r="P36" s="135"/>
      <c r="Q36" s="143"/>
      <c r="R36" s="62">
        <f t="shared" si="28"/>
        <v>0</v>
      </c>
      <c r="S36" s="62"/>
      <c r="T36" s="73"/>
      <c r="U36" s="135"/>
      <c r="V36" s="143"/>
      <c r="W36" s="62">
        <f t="shared" si="29"/>
        <v>0</v>
      </c>
      <c r="X36" s="62"/>
      <c r="Y36" s="73"/>
      <c r="Z36" s="135"/>
      <c r="AA36" s="143"/>
      <c r="AB36" s="62">
        <f t="shared" si="30"/>
        <v>0</v>
      </c>
      <c r="AC36" s="62"/>
      <c r="AD36" s="73"/>
      <c r="AE36" s="135"/>
      <c r="AF36" s="143"/>
      <c r="AG36" s="62">
        <f t="shared" si="31"/>
        <v>0</v>
      </c>
      <c r="AH36" s="62"/>
      <c r="AI36" s="73"/>
      <c r="AJ36" s="135"/>
      <c r="AK36" s="143"/>
      <c r="AL36" s="62">
        <f t="shared" si="32"/>
        <v>0</v>
      </c>
      <c r="AM36" s="62"/>
      <c r="AN36" s="73"/>
      <c r="AO36" s="135"/>
      <c r="AP36" s="143"/>
      <c r="AQ36" s="62">
        <f t="shared" si="33"/>
        <v>0</v>
      </c>
      <c r="AR36" s="62"/>
      <c r="AS36" s="73"/>
      <c r="AT36" s="135"/>
      <c r="AU36" s="143"/>
      <c r="AV36" s="62">
        <f t="shared" si="34"/>
        <v>0</v>
      </c>
      <c r="AW36" s="62"/>
      <c r="AX36" s="73"/>
      <c r="AY36" s="135"/>
      <c r="AZ36" s="143"/>
      <c r="BA36" s="62">
        <f t="shared" si="35"/>
        <v>0</v>
      </c>
      <c r="BB36" s="62"/>
      <c r="BC36" s="73"/>
      <c r="BD36" s="135"/>
      <c r="BE36" s="143"/>
      <c r="BF36" s="62">
        <f t="shared" si="36"/>
        <v>0</v>
      </c>
      <c r="BG36" s="62"/>
      <c r="BH36" s="73"/>
      <c r="BI36" s="135"/>
      <c r="BJ36" s="143"/>
      <c r="BK36" s="62">
        <f t="shared" si="37"/>
        <v>0</v>
      </c>
      <c r="BL36" s="62"/>
      <c r="BM36" s="73"/>
      <c r="BN36" s="135"/>
      <c r="BO36" s="143"/>
      <c r="BP36" s="62">
        <f t="shared" si="38"/>
        <v>0</v>
      </c>
      <c r="BQ36" s="62"/>
    </row>
    <row r="37" spans="1:69" x14ac:dyDescent="0.15">
      <c r="A37" s="76" t="s">
        <v>28</v>
      </c>
      <c r="B37" s="76"/>
      <c r="C37" s="76"/>
      <c r="D37" s="76"/>
      <c r="E37" s="77"/>
      <c r="F37" s="78"/>
      <c r="G37" s="144"/>
      <c r="H37" s="62"/>
      <c r="I37" s="62"/>
      <c r="J37" s="77"/>
      <c r="K37" s="136"/>
      <c r="L37" s="144"/>
      <c r="M37" s="62"/>
      <c r="N37" s="62"/>
      <c r="O37" s="77"/>
      <c r="P37" s="136"/>
      <c r="Q37" s="144"/>
      <c r="R37" s="62"/>
      <c r="S37" s="62"/>
      <c r="T37" s="77"/>
      <c r="U37" s="136"/>
      <c r="V37" s="144"/>
      <c r="W37" s="62"/>
      <c r="X37" s="62"/>
      <c r="Y37" s="77"/>
      <c r="Z37" s="136"/>
      <c r="AA37" s="144"/>
      <c r="AB37" s="62"/>
      <c r="AC37" s="62"/>
      <c r="AD37" s="77"/>
      <c r="AE37" s="136"/>
      <c r="AF37" s="144"/>
      <c r="AG37" s="62"/>
      <c r="AH37" s="62"/>
      <c r="AI37" s="77"/>
      <c r="AJ37" s="136"/>
      <c r="AK37" s="144"/>
      <c r="AL37" s="62"/>
      <c r="AM37" s="62"/>
      <c r="AN37" s="77"/>
      <c r="AO37" s="136"/>
      <c r="AP37" s="144"/>
      <c r="AQ37" s="62"/>
      <c r="AR37" s="62"/>
      <c r="AS37" s="77"/>
      <c r="AT37" s="136"/>
      <c r="AU37" s="144"/>
      <c r="AV37" s="62"/>
      <c r="AW37" s="62"/>
      <c r="AX37" s="77"/>
      <c r="AY37" s="136"/>
      <c r="AZ37" s="144"/>
      <c r="BA37" s="62"/>
      <c r="BB37" s="62"/>
      <c r="BC37" s="77"/>
      <c r="BD37" s="136"/>
      <c r="BE37" s="144"/>
      <c r="BF37" s="62"/>
      <c r="BG37" s="62"/>
      <c r="BH37" s="77"/>
      <c r="BI37" s="136"/>
      <c r="BJ37" s="144"/>
      <c r="BK37" s="62"/>
      <c r="BL37" s="62"/>
      <c r="BM37" s="77"/>
      <c r="BN37" s="136"/>
      <c r="BO37" s="144"/>
      <c r="BP37" s="62"/>
      <c r="BQ37" s="62"/>
    </row>
    <row r="38" spans="1:69" x14ac:dyDescent="0.15">
      <c r="A38" s="65" t="s">
        <v>36</v>
      </c>
      <c r="B38" s="66"/>
      <c r="C38" s="66"/>
      <c r="D38" s="66"/>
      <c r="E38" s="66"/>
      <c r="F38" s="67"/>
      <c r="G38" s="142"/>
      <c r="H38" s="66">
        <f>H39</f>
        <v>0.99905624282617012</v>
      </c>
      <c r="I38" s="66"/>
      <c r="J38" s="66"/>
      <c r="K38" s="134"/>
      <c r="L38" s="142"/>
      <c r="M38" s="66">
        <f>M39</f>
        <v>0.99905624282617012</v>
      </c>
      <c r="N38" s="66"/>
      <c r="O38" s="66"/>
      <c r="P38" s="134"/>
      <c r="Q38" s="142"/>
      <c r="R38" s="66">
        <f>R39</f>
        <v>0.99905624282617012</v>
      </c>
      <c r="S38" s="66"/>
      <c r="T38" s="66"/>
      <c r="U38" s="134"/>
      <c r="V38" s="142"/>
      <c r="W38" s="66">
        <f>W39</f>
        <v>0.99905624282617012</v>
      </c>
      <c r="X38" s="66"/>
      <c r="Y38" s="66"/>
      <c r="Z38" s="134"/>
      <c r="AA38" s="142"/>
      <c r="AB38" s="66">
        <f>AB39</f>
        <v>0.99905624282617012</v>
      </c>
      <c r="AC38" s="66"/>
      <c r="AD38" s="66"/>
      <c r="AE38" s="134"/>
      <c r="AF38" s="142"/>
      <c r="AG38" s="66">
        <f>AG39</f>
        <v>0.99905624282617012</v>
      </c>
      <c r="AH38" s="66"/>
      <c r="AI38" s="66"/>
      <c r="AJ38" s="134"/>
      <c r="AK38" s="142"/>
      <c r="AL38" s="66">
        <f>AL39</f>
        <v>0.99905624282617012</v>
      </c>
      <c r="AM38" s="66"/>
      <c r="AN38" s="66"/>
      <c r="AO38" s="134"/>
      <c r="AP38" s="142"/>
      <c r="AQ38" s="66">
        <f>AQ39</f>
        <v>0.99905624282617012</v>
      </c>
      <c r="AR38" s="66"/>
      <c r="AS38" s="66"/>
      <c r="AT38" s="134"/>
      <c r="AU38" s="142"/>
      <c r="AV38" s="66">
        <f>AV39</f>
        <v>0.99905624282617012</v>
      </c>
      <c r="AW38" s="66"/>
      <c r="AX38" s="66"/>
      <c r="AY38" s="134"/>
      <c r="AZ38" s="142"/>
      <c r="BA38" s="66">
        <f>BA39</f>
        <v>0.99905624282617012</v>
      </c>
      <c r="BB38" s="66"/>
      <c r="BC38" s="66"/>
      <c r="BD38" s="134"/>
      <c r="BE38" s="142"/>
      <c r="BF38" s="66">
        <f>BF39</f>
        <v>0.99905624282617012</v>
      </c>
      <c r="BG38" s="66"/>
      <c r="BH38" s="66"/>
      <c r="BI38" s="134"/>
      <c r="BJ38" s="142"/>
      <c r="BK38" s="66">
        <f>BK39</f>
        <v>0.99905624282617012</v>
      </c>
      <c r="BL38" s="66"/>
      <c r="BM38" s="66"/>
      <c r="BN38" s="134"/>
      <c r="BO38" s="142"/>
      <c r="BP38" s="66">
        <f>BP39</f>
        <v>0.99905624282617012</v>
      </c>
      <c r="BQ38" s="66"/>
    </row>
    <row r="39" spans="1:69" x14ac:dyDescent="0.35">
      <c r="A39" s="40" t="s">
        <v>460</v>
      </c>
      <c r="B39" s="41">
        <f>_xlfn.IFNA(VLOOKUP($A39,批次辅助!$A$4:$DC$41,MATCH($A$5&amp;B$4,批次辅助!$A$1:$DC$1,0),0),0)</f>
        <v>0.99833333333333329</v>
      </c>
      <c r="C39" s="41">
        <f>_xlfn.IFNA(VLOOKUP($A39,批次辅助!$A$4:$DC$41,MATCH($A$5&amp;C$4,批次辅助!$A$1:$DC$1,0),0),0)</f>
        <v>0.99905624282617012</v>
      </c>
      <c r="D39" s="41">
        <f>_xlfn.IFNA(VLOOKUP($A39,批次辅助!$A$4:$DC$41,MATCH($A$5&amp;D$4,批次辅助!$A$1:$DC$1,0),0),0)</f>
        <v>0.9993321247972522</v>
      </c>
      <c r="E39" s="66"/>
      <c r="F39" s="67"/>
      <c r="G39" s="142"/>
      <c r="H39" s="66">
        <f>1-SUM(H40:H43)</f>
        <v>0.99905624282617012</v>
      </c>
      <c r="I39" s="66"/>
      <c r="J39" s="66"/>
      <c r="K39" s="134"/>
      <c r="L39" s="142"/>
      <c r="M39" s="66">
        <f>1-SUM(M40:M43)</f>
        <v>0.99905624282617012</v>
      </c>
      <c r="N39" s="66"/>
      <c r="O39" s="66"/>
      <c r="P39" s="134"/>
      <c r="Q39" s="142"/>
      <c r="R39" s="66">
        <f>1-SUM(R40:R43)</f>
        <v>0.99905624282617012</v>
      </c>
      <c r="S39" s="66"/>
      <c r="T39" s="66"/>
      <c r="U39" s="134"/>
      <c r="V39" s="142"/>
      <c r="W39" s="66">
        <f>1-SUM(W40:W43)</f>
        <v>0.99905624282617012</v>
      </c>
      <c r="X39" s="66"/>
      <c r="Y39" s="66"/>
      <c r="Z39" s="134"/>
      <c r="AA39" s="142"/>
      <c r="AB39" s="66">
        <f>1-SUM(AB40:AB43)</f>
        <v>0.99905624282617012</v>
      </c>
      <c r="AC39" s="66"/>
      <c r="AD39" s="66"/>
      <c r="AE39" s="134"/>
      <c r="AF39" s="142"/>
      <c r="AG39" s="66">
        <f>1-SUM(AG40:AG43)</f>
        <v>0.99905624282617012</v>
      </c>
      <c r="AH39" s="66"/>
      <c r="AI39" s="66"/>
      <c r="AJ39" s="134"/>
      <c r="AK39" s="142"/>
      <c r="AL39" s="66">
        <f>1-SUM(AL40:AL43)</f>
        <v>0.99905624282617012</v>
      </c>
      <c r="AM39" s="66"/>
      <c r="AN39" s="66"/>
      <c r="AO39" s="134"/>
      <c r="AP39" s="142"/>
      <c r="AQ39" s="66">
        <f>1-SUM(AQ40:AQ43)</f>
        <v>0.99905624282617012</v>
      </c>
      <c r="AR39" s="66"/>
      <c r="AS39" s="66"/>
      <c r="AT39" s="134"/>
      <c r="AU39" s="142"/>
      <c r="AV39" s="66">
        <f>1-SUM(AV40:AV43)</f>
        <v>0.99905624282617012</v>
      </c>
      <c r="AW39" s="66"/>
      <c r="AX39" s="66"/>
      <c r="AY39" s="134"/>
      <c r="AZ39" s="142"/>
      <c r="BA39" s="66">
        <f>1-SUM(BA40:BA43)</f>
        <v>0.99905624282617012</v>
      </c>
      <c r="BB39" s="66"/>
      <c r="BC39" s="66"/>
      <c r="BD39" s="134"/>
      <c r="BE39" s="142"/>
      <c r="BF39" s="66">
        <f>1-SUM(BF40:BF43)</f>
        <v>0.99905624282617012</v>
      </c>
      <c r="BG39" s="66"/>
      <c r="BH39" s="66"/>
      <c r="BI39" s="134"/>
      <c r="BJ39" s="142"/>
      <c r="BK39" s="66">
        <f>1-SUM(BK40:BK43)</f>
        <v>0.99905624282617012</v>
      </c>
      <c r="BL39" s="66"/>
      <c r="BM39" s="66"/>
      <c r="BN39" s="134"/>
      <c r="BO39" s="142"/>
      <c r="BP39" s="66">
        <f>1-SUM(BP40:BP43)</f>
        <v>0.99905624282617012</v>
      </c>
      <c r="BQ39" s="66"/>
    </row>
    <row r="40" spans="1:69" x14ac:dyDescent="0.15">
      <c r="A40" s="42" t="s">
        <v>55</v>
      </c>
      <c r="B40" s="43">
        <f>_xlfn.IFNA(VLOOKUP($A40,批次辅助!$A$4:$DC$41,MATCH($A$5&amp;B$4,批次辅助!$A$1:$DC$1,0),0),0)</f>
        <v>8.7719298245614042E-5</v>
      </c>
      <c r="C40" s="43">
        <f>_xlfn.IFNA(VLOOKUP($A40,批次辅助!$A$4:$DC$41,MATCH($A$5&amp;C$4,批次辅助!$A$1:$DC$1,0),0),0)</f>
        <v>1.7854865450835352E-4</v>
      </c>
      <c r="D40" s="43">
        <f>_xlfn.IFNA(VLOOKUP($A40,批次辅助!$A$4:$DC$41,MATCH($A$5&amp;D$4,批次辅助!$A$1:$DC$1,0),0),0)</f>
        <v>4.7705371624844963E-5</v>
      </c>
      <c r="E40" s="279"/>
      <c r="F40" s="69"/>
      <c r="G40" s="105"/>
      <c r="H40" s="277">
        <f>C40-F40+G40</f>
        <v>1.7854865450835352E-4</v>
      </c>
      <c r="I40" s="370"/>
      <c r="J40" s="277" t="s">
        <v>9</v>
      </c>
      <c r="K40" s="132"/>
      <c r="L40" s="105"/>
      <c r="M40" s="277">
        <f>H40-K40+L40</f>
        <v>1.7854865450835352E-4</v>
      </c>
      <c r="N40" s="370"/>
      <c r="O40" s="277" t="s">
        <v>9</v>
      </c>
      <c r="P40" s="132"/>
      <c r="Q40" s="105"/>
      <c r="R40" s="277">
        <f>M40-P40+Q40</f>
        <v>1.7854865450835352E-4</v>
      </c>
      <c r="S40" s="370"/>
      <c r="T40" s="277" t="s">
        <v>9</v>
      </c>
      <c r="U40" s="132"/>
      <c r="V40" s="105"/>
      <c r="W40" s="277">
        <f>R40-U40+V40</f>
        <v>1.7854865450835352E-4</v>
      </c>
      <c r="X40" s="370"/>
      <c r="Y40" s="277" t="s">
        <v>9</v>
      </c>
      <c r="Z40" s="132"/>
      <c r="AA40" s="105"/>
      <c r="AB40" s="277">
        <f>W40-Z40+AA40</f>
        <v>1.7854865450835352E-4</v>
      </c>
      <c r="AC40" s="370"/>
      <c r="AD40" s="277" t="s">
        <v>9</v>
      </c>
      <c r="AE40" s="132"/>
      <c r="AF40" s="105"/>
      <c r="AG40" s="277">
        <f>AB40-AE40+AF40</f>
        <v>1.7854865450835352E-4</v>
      </c>
      <c r="AH40" s="370"/>
      <c r="AI40" s="277" t="s">
        <v>9</v>
      </c>
      <c r="AJ40" s="132"/>
      <c r="AK40" s="105"/>
      <c r="AL40" s="277">
        <f>AG40-AJ40+AK40</f>
        <v>1.7854865450835352E-4</v>
      </c>
      <c r="AM40" s="370"/>
      <c r="AN40" s="277" t="s">
        <v>9</v>
      </c>
      <c r="AO40" s="132"/>
      <c r="AP40" s="105"/>
      <c r="AQ40" s="277">
        <f>AL40-AO40+AP40</f>
        <v>1.7854865450835352E-4</v>
      </c>
      <c r="AR40" s="370"/>
      <c r="AS40" s="277" t="s">
        <v>9</v>
      </c>
      <c r="AT40" s="132"/>
      <c r="AU40" s="105"/>
      <c r="AV40" s="277">
        <f>AQ40-AT40+AU40</f>
        <v>1.7854865450835352E-4</v>
      </c>
      <c r="AW40" s="370"/>
      <c r="AX40" s="277" t="s">
        <v>9</v>
      </c>
      <c r="AY40" s="132"/>
      <c r="AZ40" s="105"/>
      <c r="BA40" s="277">
        <f>AV40-AY40+AZ40</f>
        <v>1.7854865450835352E-4</v>
      </c>
      <c r="BB40" s="370"/>
      <c r="BC40" s="277" t="s">
        <v>9</v>
      </c>
      <c r="BD40" s="132"/>
      <c r="BE40" s="105"/>
      <c r="BF40" s="277">
        <f>BA40-BD40+BE40</f>
        <v>1.7854865450835352E-4</v>
      </c>
      <c r="BG40" s="370"/>
      <c r="BH40" s="277" t="s">
        <v>9</v>
      </c>
      <c r="BI40" s="132"/>
      <c r="BJ40" s="105"/>
      <c r="BK40" s="277">
        <f>BF40-BI40+BJ40</f>
        <v>1.7854865450835352E-4</v>
      </c>
      <c r="BL40" s="370"/>
      <c r="BM40" s="277" t="s">
        <v>9</v>
      </c>
      <c r="BN40" s="132"/>
      <c r="BO40" s="105"/>
      <c r="BP40" s="277">
        <f>BK40-BN40+BO40</f>
        <v>1.7854865450835352E-4</v>
      </c>
      <c r="BQ40" s="370"/>
    </row>
    <row r="41" spans="1:69" x14ac:dyDescent="0.15">
      <c r="A41" s="42" t="s">
        <v>56</v>
      </c>
      <c r="B41" s="43">
        <f>_xlfn.IFNA(VLOOKUP($A41,批次辅助!$A$4:$DC$41,MATCH($A$5&amp;B$4,批次辅助!$A$1:$DC$1,0),0),0)</f>
        <v>1.7543859649122806E-4</v>
      </c>
      <c r="C41" s="43">
        <f>_xlfn.IFNA(VLOOKUP($A41,批次辅助!$A$4:$DC$41,MATCH($A$5&amp;C$4,批次辅助!$A$1:$DC$1,0),0),0)</f>
        <v>7.6520851932151512E-5</v>
      </c>
      <c r="D41" s="43">
        <f>_xlfn.IFNA(VLOOKUP($A41,批次辅助!$A$4:$DC$41,MATCH($A$5&amp;D$4,批次辅助!$A$1:$DC$1,0),0),0)</f>
        <v>0</v>
      </c>
      <c r="E41" s="279"/>
      <c r="F41" s="45"/>
      <c r="G41" s="102"/>
      <c r="H41" s="277">
        <f t="shared" ref="H41:H44" si="40">C41-F41+G41</f>
        <v>7.6520851932151512E-5</v>
      </c>
      <c r="I41" s="370"/>
      <c r="J41" s="47" t="s">
        <v>9</v>
      </c>
      <c r="K41" s="128"/>
      <c r="L41" s="102"/>
      <c r="M41" s="50">
        <f t="shared" ref="M41:M44" si="41">H41-K41+L41</f>
        <v>7.6520851932151512E-5</v>
      </c>
      <c r="N41" s="370"/>
      <c r="O41" s="47" t="s">
        <v>9</v>
      </c>
      <c r="P41" s="128"/>
      <c r="Q41" s="102"/>
      <c r="R41" s="50">
        <f t="shared" ref="R41:R44" si="42">M41-P41+Q41</f>
        <v>7.6520851932151512E-5</v>
      </c>
      <c r="S41" s="370"/>
      <c r="T41" s="47" t="s">
        <v>9</v>
      </c>
      <c r="U41" s="128"/>
      <c r="V41" s="102"/>
      <c r="W41" s="50">
        <f t="shared" ref="W41:W44" si="43">R41-U41+V41</f>
        <v>7.6520851932151512E-5</v>
      </c>
      <c r="X41" s="370"/>
      <c r="Y41" s="47" t="s">
        <v>9</v>
      </c>
      <c r="Z41" s="128"/>
      <c r="AA41" s="102"/>
      <c r="AB41" s="50">
        <f t="shared" ref="AB41:AB44" si="44">W41-Z41+AA41</f>
        <v>7.6520851932151512E-5</v>
      </c>
      <c r="AC41" s="370"/>
      <c r="AD41" s="47" t="s">
        <v>9</v>
      </c>
      <c r="AE41" s="128"/>
      <c r="AF41" s="102"/>
      <c r="AG41" s="50">
        <f t="shared" ref="AG41:AG44" si="45">AB41-AE41+AF41</f>
        <v>7.6520851932151512E-5</v>
      </c>
      <c r="AH41" s="370"/>
      <c r="AI41" s="47" t="s">
        <v>9</v>
      </c>
      <c r="AJ41" s="128"/>
      <c r="AK41" s="102"/>
      <c r="AL41" s="50">
        <f t="shared" ref="AL41:AL44" si="46">AG41-AJ41+AK41</f>
        <v>7.6520851932151512E-5</v>
      </c>
      <c r="AM41" s="370"/>
      <c r="AN41" s="47" t="s">
        <v>9</v>
      </c>
      <c r="AO41" s="128"/>
      <c r="AP41" s="102"/>
      <c r="AQ41" s="50">
        <f t="shared" ref="AQ41:AQ44" si="47">AL41-AO41+AP41</f>
        <v>7.6520851932151512E-5</v>
      </c>
      <c r="AR41" s="370"/>
      <c r="AS41" s="47" t="s">
        <v>9</v>
      </c>
      <c r="AT41" s="128"/>
      <c r="AU41" s="102"/>
      <c r="AV41" s="50">
        <f t="shared" ref="AV41:AV44" si="48">AQ41-AT41+AU41</f>
        <v>7.6520851932151512E-5</v>
      </c>
      <c r="AW41" s="370"/>
      <c r="AX41" s="47" t="s">
        <v>9</v>
      </c>
      <c r="AY41" s="128"/>
      <c r="AZ41" s="102"/>
      <c r="BA41" s="50">
        <f t="shared" ref="BA41:BA44" si="49">AV41-AY41+AZ41</f>
        <v>7.6520851932151512E-5</v>
      </c>
      <c r="BB41" s="370"/>
      <c r="BC41" s="47" t="s">
        <v>9</v>
      </c>
      <c r="BD41" s="128"/>
      <c r="BE41" s="102"/>
      <c r="BF41" s="50">
        <f t="shared" ref="BF41:BF44" si="50">BA41-BD41+BE41</f>
        <v>7.6520851932151512E-5</v>
      </c>
      <c r="BG41" s="370"/>
      <c r="BH41" s="47" t="s">
        <v>9</v>
      </c>
      <c r="BI41" s="128"/>
      <c r="BJ41" s="102"/>
      <c r="BK41" s="50">
        <f t="shared" ref="BK41:BK44" si="51">BF41-BI41+BJ41</f>
        <v>7.6520851932151512E-5</v>
      </c>
      <c r="BL41" s="370"/>
      <c r="BM41" s="47" t="s">
        <v>9</v>
      </c>
      <c r="BN41" s="128"/>
      <c r="BO41" s="102"/>
      <c r="BP41" s="50">
        <f t="shared" ref="BP41:BP44" si="52">BK41-BN41+BO41</f>
        <v>7.6520851932151512E-5</v>
      </c>
      <c r="BQ41" s="370"/>
    </row>
    <row r="42" spans="1:69" x14ac:dyDescent="0.15">
      <c r="A42" s="42" t="s">
        <v>57</v>
      </c>
      <c r="B42" s="43">
        <f>_xlfn.IFNA(VLOOKUP($A42,批次辅助!$A$4:$DC$41,MATCH($A$5&amp;B$4,批次辅助!$A$1:$DC$1,0),0),0)</f>
        <v>0</v>
      </c>
      <c r="C42" s="43">
        <f>_xlfn.IFNA(VLOOKUP($A42,批次辅助!$A$4:$DC$41,MATCH($A$5&amp;C$4,批次辅助!$A$1:$DC$1,0),0),0)</f>
        <v>0</v>
      </c>
      <c r="D42" s="43">
        <f>_xlfn.IFNA(VLOOKUP($A42,批次辅助!$A$4:$DC$41,MATCH($A$5&amp;D$4,批次辅助!$A$1:$DC$1,0),0),0)</f>
        <v>0</v>
      </c>
      <c r="E42" s="279"/>
      <c r="F42" s="45"/>
      <c r="G42" s="102"/>
      <c r="H42" s="277">
        <f t="shared" si="40"/>
        <v>0</v>
      </c>
      <c r="I42" s="370"/>
      <c r="J42" s="47" t="s">
        <v>9</v>
      </c>
      <c r="K42" s="128"/>
      <c r="L42" s="102"/>
      <c r="M42" s="50">
        <f t="shared" si="41"/>
        <v>0</v>
      </c>
      <c r="N42" s="370"/>
      <c r="O42" s="47" t="s">
        <v>9</v>
      </c>
      <c r="P42" s="128"/>
      <c r="Q42" s="102"/>
      <c r="R42" s="50">
        <f t="shared" si="42"/>
        <v>0</v>
      </c>
      <c r="S42" s="370"/>
      <c r="T42" s="47" t="s">
        <v>9</v>
      </c>
      <c r="U42" s="128"/>
      <c r="V42" s="102"/>
      <c r="W42" s="50">
        <f t="shared" si="43"/>
        <v>0</v>
      </c>
      <c r="X42" s="370"/>
      <c r="Y42" s="47" t="s">
        <v>9</v>
      </c>
      <c r="Z42" s="128"/>
      <c r="AA42" s="102"/>
      <c r="AB42" s="50">
        <f t="shared" si="44"/>
        <v>0</v>
      </c>
      <c r="AC42" s="370"/>
      <c r="AD42" s="47" t="s">
        <v>9</v>
      </c>
      <c r="AE42" s="128"/>
      <c r="AF42" s="102"/>
      <c r="AG42" s="50">
        <f t="shared" si="45"/>
        <v>0</v>
      </c>
      <c r="AH42" s="370"/>
      <c r="AI42" s="47" t="s">
        <v>9</v>
      </c>
      <c r="AJ42" s="128"/>
      <c r="AK42" s="102"/>
      <c r="AL42" s="50">
        <f t="shared" si="46"/>
        <v>0</v>
      </c>
      <c r="AM42" s="370"/>
      <c r="AN42" s="47" t="s">
        <v>9</v>
      </c>
      <c r="AO42" s="128"/>
      <c r="AP42" s="102"/>
      <c r="AQ42" s="50">
        <f t="shared" si="47"/>
        <v>0</v>
      </c>
      <c r="AR42" s="370"/>
      <c r="AS42" s="47" t="s">
        <v>9</v>
      </c>
      <c r="AT42" s="128"/>
      <c r="AU42" s="102"/>
      <c r="AV42" s="50">
        <f t="shared" si="48"/>
        <v>0</v>
      </c>
      <c r="AW42" s="370"/>
      <c r="AX42" s="47" t="s">
        <v>9</v>
      </c>
      <c r="AY42" s="128"/>
      <c r="AZ42" s="102"/>
      <c r="BA42" s="50">
        <f t="shared" si="49"/>
        <v>0</v>
      </c>
      <c r="BB42" s="370"/>
      <c r="BC42" s="47" t="s">
        <v>9</v>
      </c>
      <c r="BD42" s="128"/>
      <c r="BE42" s="102"/>
      <c r="BF42" s="50">
        <f t="shared" si="50"/>
        <v>0</v>
      </c>
      <c r="BG42" s="370"/>
      <c r="BH42" s="47" t="s">
        <v>9</v>
      </c>
      <c r="BI42" s="128"/>
      <c r="BJ42" s="102"/>
      <c r="BK42" s="50">
        <f t="shared" si="51"/>
        <v>0</v>
      </c>
      <c r="BL42" s="370"/>
      <c r="BM42" s="47" t="s">
        <v>9</v>
      </c>
      <c r="BN42" s="128"/>
      <c r="BO42" s="102"/>
      <c r="BP42" s="50">
        <f t="shared" si="52"/>
        <v>0</v>
      </c>
      <c r="BQ42" s="370"/>
    </row>
    <row r="43" spans="1:69" x14ac:dyDescent="0.15">
      <c r="A43" s="42" t="s">
        <v>58</v>
      </c>
      <c r="B43" s="43">
        <f>_xlfn.IFNA(VLOOKUP($A43,批次辅助!$A$4:$DC$41,MATCH($A$5&amp;B$4,批次辅助!$A$1:$DC$1,0),0),0)</f>
        <v>1.4035087719298245E-3</v>
      </c>
      <c r="C43" s="43">
        <f>_xlfn.IFNA(VLOOKUP($A43,批次辅助!$A$4:$DC$41,MATCH($A$5&amp;C$4,批次辅助!$A$1:$DC$1,0),0),0)</f>
        <v>6.8868766738936361E-4</v>
      </c>
      <c r="D43" s="43">
        <f>_xlfn.IFNA(VLOOKUP($A43,批次辅助!$A$4:$DC$41,MATCH($A$5&amp;D$4,批次辅助!$A$1:$DC$1,0),0),0)</f>
        <v>6.201698311229844E-4</v>
      </c>
      <c r="E43" s="279"/>
      <c r="F43" s="45"/>
      <c r="G43" s="102"/>
      <c r="H43" s="277">
        <f>C43-F43+G43</f>
        <v>6.8868766738936361E-4</v>
      </c>
      <c r="I43" s="370"/>
      <c r="J43" s="279"/>
      <c r="K43" s="128"/>
      <c r="L43" s="102"/>
      <c r="M43" s="50">
        <f t="shared" si="41"/>
        <v>6.8868766738936361E-4</v>
      </c>
      <c r="N43" s="370"/>
      <c r="O43" s="279"/>
      <c r="P43" s="128"/>
      <c r="Q43" s="102"/>
      <c r="R43" s="50">
        <f t="shared" si="42"/>
        <v>6.8868766738936361E-4</v>
      </c>
      <c r="S43" s="370"/>
      <c r="T43" s="279"/>
      <c r="U43" s="128"/>
      <c r="V43" s="102"/>
      <c r="W43" s="50">
        <f t="shared" si="43"/>
        <v>6.8868766738936361E-4</v>
      </c>
      <c r="X43" s="370"/>
      <c r="Y43" s="279"/>
      <c r="Z43" s="128"/>
      <c r="AA43" s="102"/>
      <c r="AB43" s="50">
        <f t="shared" si="44"/>
        <v>6.8868766738936361E-4</v>
      </c>
      <c r="AC43" s="370"/>
      <c r="AD43" s="279"/>
      <c r="AE43" s="128"/>
      <c r="AF43" s="102"/>
      <c r="AG43" s="50">
        <f t="shared" si="45"/>
        <v>6.8868766738936361E-4</v>
      </c>
      <c r="AH43" s="370"/>
      <c r="AI43" s="279"/>
      <c r="AJ43" s="128"/>
      <c r="AK43" s="102"/>
      <c r="AL43" s="50">
        <f t="shared" si="46"/>
        <v>6.8868766738936361E-4</v>
      </c>
      <c r="AM43" s="370"/>
      <c r="AN43" s="279"/>
      <c r="AO43" s="128"/>
      <c r="AP43" s="102"/>
      <c r="AQ43" s="50">
        <f t="shared" si="47"/>
        <v>6.8868766738936361E-4</v>
      </c>
      <c r="AR43" s="370"/>
      <c r="AS43" s="279"/>
      <c r="AT43" s="128"/>
      <c r="AU43" s="102"/>
      <c r="AV43" s="50">
        <f t="shared" si="48"/>
        <v>6.8868766738936361E-4</v>
      </c>
      <c r="AW43" s="370"/>
      <c r="AX43" s="279"/>
      <c r="AY43" s="128"/>
      <c r="AZ43" s="102"/>
      <c r="BA43" s="50">
        <f t="shared" si="49"/>
        <v>6.8868766738936361E-4</v>
      </c>
      <c r="BB43" s="370"/>
      <c r="BC43" s="279"/>
      <c r="BD43" s="128"/>
      <c r="BE43" s="102"/>
      <c r="BF43" s="50">
        <f t="shared" si="50"/>
        <v>6.8868766738936361E-4</v>
      </c>
      <c r="BG43" s="370"/>
      <c r="BH43" s="279"/>
      <c r="BI43" s="128"/>
      <c r="BJ43" s="102"/>
      <c r="BK43" s="50">
        <f t="shared" si="51"/>
        <v>6.8868766738936361E-4</v>
      </c>
      <c r="BL43" s="370"/>
      <c r="BM43" s="279"/>
      <c r="BN43" s="128"/>
      <c r="BO43" s="102"/>
      <c r="BP43" s="50">
        <f t="shared" si="52"/>
        <v>6.8868766738936361E-4</v>
      </c>
      <c r="BQ43" s="370"/>
    </row>
    <row r="44" spans="1:69" x14ac:dyDescent="0.15">
      <c r="A44" s="72" t="s">
        <v>39</v>
      </c>
      <c r="B44" s="61">
        <f>_xlfn.IFNA(VLOOKUP($A44,批次辅助!$A$4:$DC$41,MATCH($A$5&amp;B$4,批次辅助!$A$1:$DC$1,0),0),0)</f>
        <v>0</v>
      </c>
      <c r="C44" s="61">
        <f>_xlfn.IFNA(VLOOKUP($A44,批次辅助!$A$4:$DC$41,MATCH($A$5&amp;C$4,批次辅助!$A$1:$DC$1,0),0),0)</f>
        <v>0</v>
      </c>
      <c r="D44" s="61">
        <f>_xlfn.IFNA(VLOOKUP($A44,批次辅助!$A$4:$DC$41,MATCH($A$5&amp;D$4,批次辅助!$A$1:$DC$1,0),0),0)</f>
        <v>0</v>
      </c>
      <c r="E44" s="73"/>
      <c r="F44" s="74"/>
      <c r="G44" s="143"/>
      <c r="H44" s="62">
        <f t="shared" si="40"/>
        <v>0</v>
      </c>
      <c r="I44" s="62"/>
      <c r="J44" s="73"/>
      <c r="K44" s="135"/>
      <c r="L44" s="143"/>
      <c r="M44" s="62">
        <f t="shared" si="41"/>
        <v>0</v>
      </c>
      <c r="N44" s="62"/>
      <c r="O44" s="73"/>
      <c r="P44" s="135"/>
      <c r="Q44" s="143"/>
      <c r="R44" s="62">
        <f t="shared" si="42"/>
        <v>0</v>
      </c>
      <c r="S44" s="62"/>
      <c r="T44" s="73"/>
      <c r="U44" s="135"/>
      <c r="V44" s="143"/>
      <c r="W44" s="62">
        <f t="shared" si="43"/>
        <v>0</v>
      </c>
      <c r="X44" s="62"/>
      <c r="Y44" s="73"/>
      <c r="Z44" s="135"/>
      <c r="AA44" s="143"/>
      <c r="AB44" s="62">
        <f t="shared" si="44"/>
        <v>0</v>
      </c>
      <c r="AC44" s="62"/>
      <c r="AD44" s="73"/>
      <c r="AE44" s="135"/>
      <c r="AF44" s="143"/>
      <c r="AG44" s="62">
        <f t="shared" si="45"/>
        <v>0</v>
      </c>
      <c r="AH44" s="62"/>
      <c r="AI44" s="73"/>
      <c r="AJ44" s="135"/>
      <c r="AK44" s="143"/>
      <c r="AL44" s="62">
        <f t="shared" si="46"/>
        <v>0</v>
      </c>
      <c r="AM44" s="62"/>
      <c r="AN44" s="73"/>
      <c r="AO44" s="135"/>
      <c r="AP44" s="143"/>
      <c r="AQ44" s="62">
        <f t="shared" si="47"/>
        <v>0</v>
      </c>
      <c r="AR44" s="62"/>
      <c r="AS44" s="73"/>
      <c r="AT44" s="135"/>
      <c r="AU44" s="143"/>
      <c r="AV44" s="62">
        <f t="shared" si="48"/>
        <v>0</v>
      </c>
      <c r="AW44" s="62"/>
      <c r="AX44" s="73"/>
      <c r="AY44" s="135"/>
      <c r="AZ44" s="143"/>
      <c r="BA44" s="62">
        <f t="shared" si="49"/>
        <v>0</v>
      </c>
      <c r="BB44" s="62"/>
      <c r="BC44" s="73"/>
      <c r="BD44" s="135"/>
      <c r="BE44" s="143"/>
      <c r="BF44" s="62">
        <f t="shared" si="50"/>
        <v>0</v>
      </c>
      <c r="BG44" s="62"/>
      <c r="BH44" s="73"/>
      <c r="BI44" s="135"/>
      <c r="BJ44" s="143"/>
      <c r="BK44" s="62">
        <f t="shared" si="51"/>
        <v>0</v>
      </c>
      <c r="BL44" s="62"/>
      <c r="BM44" s="73"/>
      <c r="BN44" s="135"/>
      <c r="BO44" s="143"/>
      <c r="BP44" s="62">
        <f t="shared" si="52"/>
        <v>0</v>
      </c>
      <c r="BQ44" s="62"/>
    </row>
    <row r="45" spans="1:69" x14ac:dyDescent="0.15">
      <c r="A45" s="76" t="s">
        <v>28</v>
      </c>
      <c r="B45" s="76"/>
      <c r="C45" s="76"/>
      <c r="D45" s="76"/>
      <c r="E45" s="77"/>
      <c r="F45" s="78"/>
      <c r="G45" s="79"/>
      <c r="H45" s="62"/>
      <c r="I45" s="62"/>
      <c r="J45" s="77"/>
      <c r="K45" s="80"/>
      <c r="L45" s="144"/>
      <c r="M45" s="62"/>
      <c r="N45" s="62"/>
      <c r="O45" s="77"/>
      <c r="P45" s="80"/>
      <c r="Q45" s="144"/>
      <c r="R45" s="62"/>
      <c r="S45" s="62"/>
      <c r="T45" s="77"/>
      <c r="U45" s="80"/>
      <c r="V45" s="144"/>
      <c r="W45" s="62"/>
      <c r="X45" s="62"/>
      <c r="Y45" s="77"/>
      <c r="Z45" s="80"/>
      <c r="AA45" s="144"/>
      <c r="AB45" s="62"/>
      <c r="AC45" s="62"/>
      <c r="AD45" s="77"/>
      <c r="AE45" s="80"/>
      <c r="AF45" s="144"/>
      <c r="AG45" s="62"/>
      <c r="AH45" s="62"/>
      <c r="AI45" s="77"/>
      <c r="AJ45" s="80"/>
      <c r="AK45" s="144"/>
      <c r="AL45" s="62"/>
      <c r="AM45" s="62"/>
      <c r="AN45" s="77"/>
      <c r="AO45" s="80"/>
      <c r="AP45" s="144"/>
      <c r="AQ45" s="62"/>
      <c r="AR45" s="62"/>
      <c r="AS45" s="77"/>
      <c r="AT45" s="80"/>
      <c r="AU45" s="144"/>
      <c r="AV45" s="62"/>
      <c r="AW45" s="62"/>
      <c r="AX45" s="77"/>
      <c r="AY45" s="80"/>
      <c r="AZ45" s="144"/>
      <c r="BA45" s="62"/>
      <c r="BB45" s="62"/>
      <c r="BC45" s="77"/>
      <c r="BD45" s="80"/>
      <c r="BE45" s="144"/>
      <c r="BF45" s="62"/>
      <c r="BG45" s="62"/>
      <c r="BH45" s="77"/>
      <c r="BI45" s="80"/>
      <c r="BJ45" s="144"/>
      <c r="BK45" s="62"/>
      <c r="BL45" s="62"/>
      <c r="BM45" s="77"/>
      <c r="BN45" s="80"/>
      <c r="BO45" s="144"/>
      <c r="BP45" s="62"/>
      <c r="BQ45" s="62"/>
    </row>
    <row r="46" spans="1:69" x14ac:dyDescent="0.15">
      <c r="A46" s="81" t="s">
        <v>476</v>
      </c>
      <c r="B46" s="81"/>
      <c r="C46" s="81"/>
      <c r="D46" s="81"/>
      <c r="E46" s="81"/>
      <c r="F46" s="82">
        <f>SUM(F13:F45)</f>
        <v>3.5000000000000001E-3</v>
      </c>
      <c r="G46" s="83">
        <f>SUM(G13:G45)</f>
        <v>0</v>
      </c>
      <c r="H46" s="81"/>
      <c r="I46" s="81"/>
      <c r="J46" s="81"/>
      <c r="K46" s="84">
        <f>SUM(K13:K45)</f>
        <v>1E-3</v>
      </c>
      <c r="L46" s="145">
        <f>SUM(L13:L45)</f>
        <v>0</v>
      </c>
      <c r="M46" s="81"/>
      <c r="N46" s="81"/>
      <c r="O46" s="81"/>
      <c r="P46" s="84">
        <f>SUM(P13:P45)</f>
        <v>0</v>
      </c>
      <c r="Q46" s="145">
        <f>SUM(Q13:Q45)</f>
        <v>0</v>
      </c>
      <c r="R46" s="81"/>
      <c r="S46" s="81"/>
      <c r="T46" s="81"/>
      <c r="U46" s="84">
        <f>SUM(U13:U45)</f>
        <v>0</v>
      </c>
      <c r="V46" s="145">
        <f>SUM(V13:V45)</f>
        <v>0</v>
      </c>
      <c r="W46" s="81"/>
      <c r="X46" s="81"/>
      <c r="Y46" s="81"/>
      <c r="Z46" s="84">
        <f>SUM(Z13:Z45)</f>
        <v>0</v>
      </c>
      <c r="AA46" s="145">
        <f>SUM(AA13:AA45)</f>
        <v>0</v>
      </c>
      <c r="AB46" s="81"/>
      <c r="AC46" s="81"/>
      <c r="AD46" s="81"/>
      <c r="AE46" s="84">
        <f>SUM(AE13:AE45)</f>
        <v>0</v>
      </c>
      <c r="AF46" s="145">
        <f>SUM(AF13:AF45)</f>
        <v>0</v>
      </c>
      <c r="AG46" s="81"/>
      <c r="AH46" s="81"/>
      <c r="AI46" s="81"/>
      <c r="AJ46" s="84">
        <f>SUM(AJ13:AJ45)</f>
        <v>0</v>
      </c>
      <c r="AK46" s="145">
        <f>SUM(AK13:AK45)</f>
        <v>0</v>
      </c>
      <c r="AL46" s="81"/>
      <c r="AM46" s="81"/>
      <c r="AN46" s="81"/>
      <c r="AO46" s="84">
        <f>SUM(AO13:AO45)</f>
        <v>0</v>
      </c>
      <c r="AP46" s="145">
        <f>SUM(AP13:AP45)</f>
        <v>0</v>
      </c>
      <c r="AQ46" s="81"/>
      <c r="AR46" s="81"/>
      <c r="AS46" s="81"/>
      <c r="AT46" s="84">
        <f>SUM(AT13:AT45)</f>
        <v>0</v>
      </c>
      <c r="AU46" s="145">
        <f>SUM(AU13:AU45)</f>
        <v>0</v>
      </c>
      <c r="AV46" s="81"/>
      <c r="AW46" s="81"/>
      <c r="AX46" s="81"/>
      <c r="AY46" s="84">
        <f>SUM(AY13:AY45)</f>
        <v>0</v>
      </c>
      <c r="AZ46" s="145">
        <f>SUM(AZ13:AZ45)</f>
        <v>0</v>
      </c>
      <c r="BA46" s="81"/>
      <c r="BB46" s="81"/>
      <c r="BC46" s="81"/>
      <c r="BD46" s="84">
        <f>SUM(BD13:BD45)</f>
        <v>0</v>
      </c>
      <c r="BE46" s="145">
        <f>SUM(BE13:BE45)</f>
        <v>0</v>
      </c>
      <c r="BF46" s="81"/>
      <c r="BG46" s="81"/>
      <c r="BH46" s="81"/>
      <c r="BI46" s="84">
        <f>SUM(BI13:BI45)</f>
        <v>0</v>
      </c>
      <c r="BJ46" s="145">
        <f>SUM(BJ13:BJ45)</f>
        <v>0</v>
      </c>
      <c r="BK46" s="81"/>
      <c r="BL46" s="81"/>
      <c r="BM46" s="81"/>
      <c r="BN46" s="84">
        <f>SUM(BN13:BN45)</f>
        <v>0</v>
      </c>
      <c r="BO46" s="145">
        <f>SUM(BO13:BO45)</f>
        <v>0</v>
      </c>
      <c r="BP46" s="81"/>
      <c r="BQ46" s="81"/>
    </row>
    <row r="48" spans="1:69" x14ac:dyDescent="0.15">
      <c r="A48" s="572" t="s">
        <v>481</v>
      </c>
      <c r="B48" s="572"/>
      <c r="C48" s="572"/>
      <c r="D48" s="572"/>
      <c r="E48" s="572"/>
      <c r="F48" s="572"/>
      <c r="G48" s="572"/>
      <c r="H48" s="572"/>
      <c r="I48" s="572"/>
      <c r="J48" s="572"/>
      <c r="K48" s="572"/>
    </row>
    <row r="49" spans="1:30" ht="49.5" x14ac:dyDescent="0.15">
      <c r="A49" s="573" t="s">
        <v>591</v>
      </c>
      <c r="B49" s="574"/>
      <c r="C49" s="574"/>
      <c r="D49" s="574"/>
      <c r="E49" s="574"/>
      <c r="F49" s="574"/>
      <c r="G49" s="574"/>
      <c r="H49" s="574"/>
      <c r="I49" s="574"/>
      <c r="J49" s="574"/>
      <c r="K49" s="574"/>
      <c r="L49" s="574"/>
      <c r="M49" s="574"/>
      <c r="N49" s="574"/>
      <c r="O49" s="575"/>
      <c r="P49" s="576" t="s">
        <v>589</v>
      </c>
      <c r="Q49" s="577"/>
      <c r="R49" s="577"/>
      <c r="S49" s="577"/>
      <c r="T49" s="577"/>
      <c r="U49" s="577"/>
      <c r="W49" s="578" t="s">
        <v>594</v>
      </c>
      <c r="X49" s="579"/>
      <c r="Y49" s="369" t="s">
        <v>596</v>
      </c>
      <c r="Z49" s="192" t="s">
        <v>596</v>
      </c>
      <c r="AC49" s="193"/>
      <c r="AD49" s="193"/>
    </row>
    <row r="50" spans="1:30" x14ac:dyDescent="0.15">
      <c r="A50" s="189" t="s">
        <v>469</v>
      </c>
      <c r="B50" s="190" t="str">
        <f>E3</f>
        <v>M03</v>
      </c>
      <c r="C50" s="190" t="str">
        <f>J3</f>
        <v>M05</v>
      </c>
      <c r="D50" s="189" t="str">
        <f>O3</f>
        <v/>
      </c>
      <c r="E50" s="189" t="str">
        <f>T3</f>
        <v/>
      </c>
      <c r="F50" s="189" t="str">
        <f>Y3</f>
        <v/>
      </c>
      <c r="G50" s="198" t="str">
        <f>AD3</f>
        <v/>
      </c>
      <c r="H50" s="198" t="str">
        <f>AI3</f>
        <v/>
      </c>
      <c r="I50" s="198" t="str">
        <f>AN3</f>
        <v/>
      </c>
      <c r="J50" s="198" t="str">
        <f>AS3</f>
        <v/>
      </c>
      <c r="K50" s="198" t="str">
        <f>AX3</f>
        <v/>
      </c>
      <c r="L50" s="198" t="str">
        <f>BC3</f>
        <v/>
      </c>
      <c r="M50" s="198" t="str">
        <f>BH3</f>
        <v/>
      </c>
      <c r="N50" s="198" t="str">
        <f>BM3</f>
        <v/>
      </c>
      <c r="O50" s="363" t="str">
        <f>P50</f>
        <v>M03</v>
      </c>
      <c r="P50" s="209" t="s">
        <v>1411</v>
      </c>
      <c r="Q50" s="209" t="s">
        <v>880</v>
      </c>
      <c r="R50" s="209" t="s">
        <v>910</v>
      </c>
      <c r="S50" s="209" t="s">
        <v>912</v>
      </c>
      <c r="T50" s="209" t="s">
        <v>1414</v>
      </c>
      <c r="U50" s="209"/>
      <c r="V50" s="87"/>
      <c r="W50" s="191" t="s">
        <v>450</v>
      </c>
      <c r="X50" s="356"/>
      <c r="Y50" s="356"/>
      <c r="Z50" s="356"/>
      <c r="AC50" s="194"/>
      <c r="AD50" s="195"/>
    </row>
    <row r="51" spans="1:30" x14ac:dyDescent="0.15">
      <c r="A51" s="31" t="s">
        <v>40</v>
      </c>
      <c r="B51" s="85" t="str">
        <f>E4</f>
        <v>02/10蒸镀批次</v>
      </c>
      <c r="C51" s="85" t="str">
        <f>J4</f>
        <v>05/10蒸镀批次</v>
      </c>
      <c r="D51" s="356" t="str">
        <f>O4</f>
        <v/>
      </c>
      <c r="E51" s="356" t="str">
        <f>T4</f>
        <v/>
      </c>
      <c r="F51" s="356" t="str">
        <f>Y4</f>
        <v/>
      </c>
      <c r="G51" s="392" t="str">
        <f>AD4</f>
        <v/>
      </c>
      <c r="H51" s="198" t="str">
        <f t="shared" ref="H51" si="53">AI4</f>
        <v/>
      </c>
      <c r="I51" s="198" t="str">
        <f>AN4</f>
        <v/>
      </c>
      <c r="J51" s="198" t="str">
        <f>AS4</f>
        <v/>
      </c>
      <c r="K51" s="198" t="str">
        <f>AX4</f>
        <v/>
      </c>
      <c r="L51" s="235" t="str">
        <f>BC4</f>
        <v/>
      </c>
      <c r="M51" s="235" t="str">
        <f t="shared" ref="M51" si="54">BH4</f>
        <v/>
      </c>
      <c r="N51" s="235" t="str">
        <f t="shared" ref="N51" si="55">BM4</f>
        <v/>
      </c>
      <c r="O51" s="364" t="str">
        <f>X51</f>
        <v>2/10批</v>
      </c>
      <c r="P51" s="210"/>
      <c r="Q51" s="85"/>
      <c r="R51" s="85"/>
      <c r="S51" s="85"/>
      <c r="T51" s="85"/>
      <c r="U51" s="85"/>
      <c r="W51" s="356" t="s">
        <v>451</v>
      </c>
      <c r="X51" s="356" t="s">
        <v>1481</v>
      </c>
      <c r="Y51" s="356" t="str">
        <f>X51</f>
        <v>2/10批</v>
      </c>
      <c r="Z51" s="356" t="str">
        <f>X51</f>
        <v>2/10批</v>
      </c>
      <c r="AC51" s="194"/>
      <c r="AD51" s="194"/>
    </row>
    <row r="52" spans="1:30" x14ac:dyDescent="0.15">
      <c r="A52" s="356" t="s">
        <v>470</v>
      </c>
      <c r="B52" s="356">
        <f>E6</f>
        <v>240</v>
      </c>
      <c r="C52" s="356">
        <f>J6</f>
        <v>1540</v>
      </c>
      <c r="D52" s="356">
        <f>O6</f>
        <v>0</v>
      </c>
      <c r="E52" s="356">
        <f>T6</f>
        <v>0</v>
      </c>
      <c r="F52" s="356">
        <f>Y6</f>
        <v>0</v>
      </c>
      <c r="G52" s="392">
        <f>AD6</f>
        <v>0</v>
      </c>
      <c r="H52" s="198">
        <f>AI6</f>
        <v>0</v>
      </c>
      <c r="I52" s="392">
        <f>AN6</f>
        <v>0</v>
      </c>
      <c r="J52" s="392">
        <f>AS6</f>
        <v>0</v>
      </c>
      <c r="K52" s="392">
        <f t="shared" ref="K52:L54" si="56">AX6</f>
        <v>0</v>
      </c>
      <c r="L52" s="392">
        <f t="shared" si="56"/>
        <v>0</v>
      </c>
      <c r="M52" s="451">
        <f>BH6</f>
        <v>0</v>
      </c>
      <c r="N52" s="451">
        <f>BM6</f>
        <v>0</v>
      </c>
      <c r="O52" s="364">
        <f>_xlfn.IFNA(VLOOKUP(A52,$W$52:$Y$86,2,0),"0%")/A2</f>
        <v>175.68421052631578</v>
      </c>
      <c r="P52" s="209">
        <f t="shared" ref="P52:T53" si="57">SUMIF($B$50:$O$50,P$50,$B52:$O52)</f>
        <v>415.68421052631578</v>
      </c>
      <c r="Q52" s="86">
        <f t="shared" si="57"/>
        <v>0</v>
      </c>
      <c r="R52" s="86">
        <f t="shared" si="57"/>
        <v>1540</v>
      </c>
      <c r="S52" s="86">
        <f t="shared" si="57"/>
        <v>0</v>
      </c>
      <c r="T52" s="86">
        <f t="shared" si="57"/>
        <v>0</v>
      </c>
      <c r="U52" s="86"/>
      <c r="W52" s="356" t="s">
        <v>470</v>
      </c>
      <c r="X52" s="356">
        <f>Z52-Y52</f>
        <v>16690</v>
      </c>
      <c r="Y52" s="356">
        <v>6110</v>
      </c>
      <c r="Z52" s="356">
        <v>22800</v>
      </c>
      <c r="AC52" s="194"/>
      <c r="AD52" s="194"/>
    </row>
    <row r="53" spans="1:30" x14ac:dyDescent="0.15">
      <c r="A53" s="356" t="s">
        <v>472</v>
      </c>
      <c r="B53" s="356">
        <f>E7</f>
        <v>240</v>
      </c>
      <c r="C53" s="356">
        <f>J7</f>
        <v>1540</v>
      </c>
      <c r="D53" s="356">
        <f>O7</f>
        <v>0</v>
      </c>
      <c r="E53" s="356">
        <f>T7</f>
        <v>0</v>
      </c>
      <c r="F53" s="356">
        <f>Y7</f>
        <v>0</v>
      </c>
      <c r="G53" s="392">
        <f>AD7</f>
        <v>0</v>
      </c>
      <c r="H53" s="198">
        <f t="shared" ref="H53:H54" si="58">AI7</f>
        <v>0</v>
      </c>
      <c r="I53" s="392">
        <f>AN7</f>
        <v>0</v>
      </c>
      <c r="J53" s="392">
        <f>AS7</f>
        <v>0</v>
      </c>
      <c r="K53" s="392">
        <f t="shared" si="56"/>
        <v>0</v>
      </c>
      <c r="L53" s="392">
        <f t="shared" si="56"/>
        <v>0</v>
      </c>
      <c r="M53" s="451">
        <f t="shared" ref="M53:M54" si="59">BH7</f>
        <v>0</v>
      </c>
      <c r="N53" s="451">
        <f t="shared" ref="N53:N54" si="60">BM7</f>
        <v>0</v>
      </c>
      <c r="O53" s="364">
        <f>O52</f>
        <v>175.68421052631578</v>
      </c>
      <c r="P53" s="209">
        <f t="shared" si="57"/>
        <v>415.68421052631578</v>
      </c>
      <c r="Q53" s="86">
        <f t="shared" si="57"/>
        <v>0</v>
      </c>
      <c r="R53" s="86">
        <f t="shared" si="57"/>
        <v>1540</v>
      </c>
      <c r="S53" s="86">
        <f t="shared" si="57"/>
        <v>0</v>
      </c>
      <c r="T53" s="86">
        <f t="shared" si="57"/>
        <v>0</v>
      </c>
      <c r="U53" s="86"/>
      <c r="W53" s="356" t="s">
        <v>472</v>
      </c>
      <c r="X53" s="356">
        <f>X52</f>
        <v>16690</v>
      </c>
      <c r="Y53" s="356"/>
      <c r="Z53" s="356"/>
      <c r="AC53" s="194"/>
    </row>
    <row r="54" spans="1:30" x14ac:dyDescent="0.15">
      <c r="A54" s="356" t="s">
        <v>454</v>
      </c>
      <c r="B54" s="9">
        <f>E8</f>
        <v>1</v>
      </c>
      <c r="C54" s="9">
        <f>J8</f>
        <v>1</v>
      </c>
      <c r="D54" s="9">
        <f>O8</f>
        <v>0</v>
      </c>
      <c r="E54" s="9">
        <f>T8</f>
        <v>0</v>
      </c>
      <c r="F54" s="9">
        <f>Y8</f>
        <v>0</v>
      </c>
      <c r="G54" s="200">
        <f>AD8</f>
        <v>0</v>
      </c>
      <c r="H54" s="234">
        <f t="shared" si="58"/>
        <v>0</v>
      </c>
      <c r="I54" s="200">
        <f>AN8</f>
        <v>0</v>
      </c>
      <c r="J54" s="200">
        <f>AS8</f>
        <v>0</v>
      </c>
      <c r="K54" s="200">
        <f t="shared" si="56"/>
        <v>0</v>
      </c>
      <c r="L54" s="200">
        <f t="shared" si="56"/>
        <v>0</v>
      </c>
      <c r="M54" s="200">
        <f t="shared" si="59"/>
        <v>0</v>
      </c>
      <c r="N54" s="200">
        <f t="shared" si="60"/>
        <v>0</v>
      </c>
      <c r="O54" s="364" t="str">
        <f>_xlfn.IFNA(VLOOKUP(A54,$W$52:$Y$86,2,0),"0%")</f>
        <v>0%</v>
      </c>
      <c r="P54" s="211">
        <f>IFERROR(P53/P52,0)</f>
        <v>1</v>
      </c>
      <c r="Q54" s="88">
        <f>IFERROR(Q53/Q52,0)</f>
        <v>0</v>
      </c>
      <c r="R54" s="88">
        <f t="shared" ref="R54:T54" si="61">IFERROR(R53/R52,0)</f>
        <v>1</v>
      </c>
      <c r="S54" s="88">
        <f t="shared" si="61"/>
        <v>0</v>
      </c>
      <c r="T54" s="88">
        <f t="shared" si="61"/>
        <v>0</v>
      </c>
      <c r="U54" s="88"/>
      <c r="W54" s="356" t="s">
        <v>59</v>
      </c>
      <c r="X54" s="9">
        <f>IF(Y54=0%,0%,(Z54*Z52-Y52*Y54)/X52)</f>
        <v>0.92459517377750944</v>
      </c>
      <c r="Y54" s="9">
        <v>0.94026186579378068</v>
      </c>
      <c r="Z54" s="9">
        <f>B55</f>
        <v>0.92879357238362426</v>
      </c>
      <c r="AC54" s="359"/>
    </row>
    <row r="55" spans="1:30" ht="21" x14ac:dyDescent="0.15">
      <c r="A55" s="393" t="s">
        <v>59</v>
      </c>
      <c r="B55" s="215">
        <f t="shared" ref="B55:B91" si="62">H9</f>
        <v>0.92879357238362426</v>
      </c>
      <c r="C55" s="215">
        <f t="shared" ref="C55:C91" si="63">M9</f>
        <v>0.92979297238362424</v>
      </c>
      <c r="D55" s="215">
        <f t="shared" ref="D55:D91" si="64">R9</f>
        <v>0.92979297238362424</v>
      </c>
      <c r="E55" s="215">
        <f t="shared" ref="E55:E91" si="65">W9</f>
        <v>0.92979297238362424</v>
      </c>
      <c r="F55" s="215">
        <f t="shared" ref="F55:F91" si="66">AB9</f>
        <v>0.92979297238362424</v>
      </c>
      <c r="G55" s="216">
        <f t="shared" ref="G55:G91" si="67">AG9</f>
        <v>0.92979297238362424</v>
      </c>
      <c r="H55" s="216">
        <f>AL9</f>
        <v>0.92979297238362424</v>
      </c>
      <c r="I55" s="216">
        <f t="shared" ref="I55:I93" si="68">AQ9</f>
        <v>0.92979297238362424</v>
      </c>
      <c r="J55" s="216">
        <f t="shared" ref="J55:J93" si="69">AV9</f>
        <v>0.92979297238362424</v>
      </c>
      <c r="K55" s="216">
        <f t="shared" ref="K55:K93" si="70">BA9</f>
        <v>0.92979297238362424</v>
      </c>
      <c r="L55" s="216">
        <f t="shared" ref="L55:L93" si="71">BF9</f>
        <v>0.92979297238362424</v>
      </c>
      <c r="M55" s="216">
        <f>BK9</f>
        <v>0.92979297238362424</v>
      </c>
      <c r="N55" s="216">
        <f>BP9</f>
        <v>0.92979297238362424</v>
      </c>
      <c r="O55" s="364">
        <f>_xlfn.IFNA(VLOOKUP(A55,$W$52:$Y$86,2,0),"0%")</f>
        <v>0.92459517377750944</v>
      </c>
      <c r="P55" s="212">
        <f t="shared" ref="P55:T70" si="72">IF(P$53=0,0%,SUMPRODUCT(($B$50:$O$50=P$50)*$B$53:$O$53*$B55:$O55)/P$53)</f>
        <v>0.92701916689524611</v>
      </c>
      <c r="Q55" s="96">
        <f t="shared" si="72"/>
        <v>0</v>
      </c>
      <c r="R55" s="96">
        <f t="shared" si="72"/>
        <v>0.92979297238362424</v>
      </c>
      <c r="S55" s="96">
        <f t="shared" si="72"/>
        <v>0</v>
      </c>
      <c r="T55" s="96">
        <f>IF(T$53=0,0%,SUMPRODUCT(($B$50:$O$50=T$50)*$B$53:$O$53*$B55:$O55)/T$53)</f>
        <v>0</v>
      </c>
      <c r="U55" s="96"/>
      <c r="W55" s="89"/>
      <c r="X55" s="89"/>
      <c r="AA55" s="154"/>
    </row>
    <row r="56" spans="1:30" ht="21" x14ac:dyDescent="0.15">
      <c r="A56" s="356" t="s">
        <v>33</v>
      </c>
      <c r="B56" s="8">
        <f t="shared" si="62"/>
        <v>0.92879357238362426</v>
      </c>
      <c r="C56" s="8">
        <f t="shared" si="63"/>
        <v>0.92979297238362424</v>
      </c>
      <c r="D56" s="8">
        <f t="shared" si="64"/>
        <v>0.92979297238362424</v>
      </c>
      <c r="E56" s="8">
        <f t="shared" si="65"/>
        <v>0.92979297238362424</v>
      </c>
      <c r="F56" s="8">
        <f t="shared" si="66"/>
        <v>0.92979297238362424</v>
      </c>
      <c r="G56" s="201">
        <f t="shared" si="67"/>
        <v>0.92979297238362424</v>
      </c>
      <c r="H56" s="201">
        <f t="shared" ref="H56:H93" si="73">AL10</f>
        <v>0.92979297238362424</v>
      </c>
      <c r="I56" s="201">
        <f t="shared" si="68"/>
        <v>0.92979297238362424</v>
      </c>
      <c r="J56" s="201">
        <f t="shared" si="69"/>
        <v>0.92979297238362424</v>
      </c>
      <c r="K56" s="201">
        <f t="shared" si="70"/>
        <v>0.92979297238362424</v>
      </c>
      <c r="L56" s="201">
        <f t="shared" si="71"/>
        <v>0.92979297238362424</v>
      </c>
      <c r="M56" s="201">
        <f>BK10</f>
        <v>0.92979297238362424</v>
      </c>
      <c r="N56" s="201">
        <f>BP10</f>
        <v>0.92979297238362424</v>
      </c>
      <c r="O56" s="364">
        <f>O55</f>
        <v>0.92459517377750944</v>
      </c>
      <c r="P56" s="212">
        <f t="shared" si="72"/>
        <v>0.92701916689524611</v>
      </c>
      <c r="Q56" s="96">
        <f t="shared" si="72"/>
        <v>0</v>
      </c>
      <c r="R56" s="96">
        <f t="shared" si="72"/>
        <v>0.92979297238362424</v>
      </c>
      <c r="S56" s="96">
        <f t="shared" si="72"/>
        <v>0</v>
      </c>
      <c r="T56" s="96">
        <f t="shared" si="72"/>
        <v>0</v>
      </c>
      <c r="U56" s="96"/>
      <c r="AA56" s="154"/>
    </row>
    <row r="57" spans="1:30" x14ac:dyDescent="0.15">
      <c r="A57" s="39" t="s">
        <v>32</v>
      </c>
      <c r="B57" s="90">
        <f t="shared" si="62"/>
        <v>0.9409687385027421</v>
      </c>
      <c r="C57" s="90">
        <f t="shared" si="63"/>
        <v>0.94196773850274218</v>
      </c>
      <c r="D57" s="90">
        <f t="shared" si="64"/>
        <v>0.94196773850274218</v>
      </c>
      <c r="E57" s="90">
        <f t="shared" si="65"/>
        <v>0.94196773850274218</v>
      </c>
      <c r="F57" s="90">
        <f t="shared" si="66"/>
        <v>0.94196773850274218</v>
      </c>
      <c r="G57" s="202">
        <f t="shared" si="67"/>
        <v>0.94196773850274218</v>
      </c>
      <c r="H57" s="202">
        <f t="shared" si="73"/>
        <v>0.94196773850274218</v>
      </c>
      <c r="I57" s="202">
        <f t="shared" si="68"/>
        <v>0.94196773850274218</v>
      </c>
      <c r="J57" s="202">
        <f t="shared" si="69"/>
        <v>0.94196773850274218</v>
      </c>
      <c r="K57" s="202">
        <f t="shared" si="70"/>
        <v>0.94196773850274218</v>
      </c>
      <c r="L57" s="202">
        <f t="shared" si="71"/>
        <v>0.94196773850274218</v>
      </c>
      <c r="M57" s="202">
        <f t="shared" ref="M57:M93" si="74">BK11</f>
        <v>0.94196773850274218</v>
      </c>
      <c r="N57" s="202">
        <f t="shared" ref="N57:N93" si="75">BP11</f>
        <v>0.94196773850274218</v>
      </c>
      <c r="O57" s="366">
        <f>O58*99.9%</f>
        <v>0.93941691059691557</v>
      </c>
      <c r="P57" s="223">
        <f t="shared" si="72"/>
        <v>0.94031287606292846</v>
      </c>
      <c r="Q57" s="224">
        <f t="shared" si="72"/>
        <v>0</v>
      </c>
      <c r="R57" s="224">
        <f t="shared" si="72"/>
        <v>0.94196773850274218</v>
      </c>
      <c r="S57" s="224">
        <f t="shared" si="72"/>
        <v>0</v>
      </c>
      <c r="T57" s="224">
        <f t="shared" si="72"/>
        <v>0</v>
      </c>
      <c r="U57" s="224"/>
      <c r="W57" s="97" t="s">
        <v>60</v>
      </c>
      <c r="X57" s="9">
        <f>IF(IF(Y57=0%,0%,(Z57*$Z$52-$Y$52*Y57)/$X$52)&gt;100%,"100%",IF(Y57=0%,0%,(Z57*$Z$52-$Y$52*Y57)/$X$52))</f>
        <v>0.94035726786478024</v>
      </c>
      <c r="Y57" s="154">
        <v>0.94615384615384612</v>
      </c>
      <c r="Z57" s="178">
        <f>B58</f>
        <v>0.94191064915189393</v>
      </c>
      <c r="AA57" s="154"/>
    </row>
    <row r="58" spans="1:30" x14ac:dyDescent="0.35">
      <c r="A58" s="40" t="s">
        <v>60</v>
      </c>
      <c r="B58" s="91">
        <f t="shared" si="62"/>
        <v>0.94191064915189393</v>
      </c>
      <c r="C58" s="91">
        <f t="shared" si="63"/>
        <v>0.94291064915189393</v>
      </c>
      <c r="D58" s="91">
        <f t="shared" si="64"/>
        <v>0.94291064915189393</v>
      </c>
      <c r="E58" s="91">
        <f t="shared" si="65"/>
        <v>0.94291064915189393</v>
      </c>
      <c r="F58" s="91">
        <f t="shared" si="66"/>
        <v>0.94291064915189393</v>
      </c>
      <c r="G58" s="203">
        <f t="shared" si="67"/>
        <v>0.94291064915189393</v>
      </c>
      <c r="H58" s="203">
        <f t="shared" si="73"/>
        <v>0.94291064915189393</v>
      </c>
      <c r="I58" s="203">
        <f t="shared" si="68"/>
        <v>0.94291064915189393</v>
      </c>
      <c r="J58" s="203">
        <f t="shared" si="69"/>
        <v>0.94291064915189393</v>
      </c>
      <c r="K58" s="203">
        <f t="shared" si="70"/>
        <v>0.94291064915189393</v>
      </c>
      <c r="L58" s="203">
        <f t="shared" si="71"/>
        <v>0.94291064915189393</v>
      </c>
      <c r="M58" s="203">
        <f t="shared" si="74"/>
        <v>0.94291064915189393</v>
      </c>
      <c r="N58" s="203">
        <f t="shared" si="75"/>
        <v>0.94291064915189393</v>
      </c>
      <c r="O58" s="364">
        <f t="shared" ref="O58:O93" si="76">_xlfn.IFNA(VLOOKUP(A58,$W$52:$Y$86,2,0),"0%")</f>
        <v>0.94035726786478024</v>
      </c>
      <c r="P58" s="223">
        <f t="shared" si="72"/>
        <v>0.94125413019312132</v>
      </c>
      <c r="Q58" s="224">
        <f t="shared" si="72"/>
        <v>0</v>
      </c>
      <c r="R58" s="224">
        <f t="shared" si="72"/>
        <v>0.94291064915189393</v>
      </c>
      <c r="S58" s="224">
        <f t="shared" si="72"/>
        <v>0</v>
      </c>
      <c r="T58" s="224">
        <f t="shared" si="72"/>
        <v>0</v>
      </c>
      <c r="U58" s="224"/>
      <c r="W58" s="97" t="s">
        <v>61</v>
      </c>
      <c r="X58" s="9">
        <f t="shared" ref="X58:X60" si="77">IF(IF(Y58=0%,0%,(Z58*$Z$52-$Y$52*Y58)/$X$52)&gt;100%,"100%",IF(Y58=0%,0%,(Z58*$Z$52-$Y$52*Y58)/$X$52))</f>
        <v>0.99410146799454624</v>
      </c>
      <c r="Y58" s="154">
        <v>0.99983633387888704</v>
      </c>
      <c r="Z58" s="178">
        <f>B76</f>
        <v>0.99563831143986736</v>
      </c>
      <c r="AA58" s="154"/>
    </row>
    <row r="59" spans="1:30" x14ac:dyDescent="0.15">
      <c r="A59" s="42" t="s">
        <v>42</v>
      </c>
      <c r="B59" s="53">
        <f t="shared" si="62"/>
        <v>1.3875781150363474E-2</v>
      </c>
      <c r="C59" s="53">
        <f t="shared" si="63"/>
        <v>1.3875781150363474E-2</v>
      </c>
      <c r="D59" s="53">
        <f t="shared" si="64"/>
        <v>1.3875781150363474E-2</v>
      </c>
      <c r="E59" s="53">
        <f t="shared" si="65"/>
        <v>1.3875781150363474E-2</v>
      </c>
      <c r="F59" s="53">
        <f t="shared" si="66"/>
        <v>1.3875781150363474E-2</v>
      </c>
      <c r="G59" s="204">
        <f t="shared" si="67"/>
        <v>1.3875781150363474E-2</v>
      </c>
      <c r="H59" s="204">
        <f t="shared" si="73"/>
        <v>1.3875781150363474E-2</v>
      </c>
      <c r="I59" s="204">
        <f t="shared" si="68"/>
        <v>1.3875781150363474E-2</v>
      </c>
      <c r="J59" s="204">
        <f t="shared" si="69"/>
        <v>1.3875781150363474E-2</v>
      </c>
      <c r="K59" s="204">
        <f t="shared" si="70"/>
        <v>1.3875781150363474E-2</v>
      </c>
      <c r="L59" s="204">
        <f t="shared" si="71"/>
        <v>1.3875781150363474E-2</v>
      </c>
      <c r="M59" s="204">
        <f t="shared" si="74"/>
        <v>1.3875781150363474E-2</v>
      </c>
      <c r="N59" s="204">
        <f t="shared" si="75"/>
        <v>1.3875781150363474E-2</v>
      </c>
      <c r="O59" s="364">
        <f t="shared" si="76"/>
        <v>2.9579275151759873E-3</v>
      </c>
      <c r="P59" s="213">
        <f t="shared" si="72"/>
        <v>9.2614743088522272E-3</v>
      </c>
      <c r="Q59" s="92">
        <f t="shared" si="72"/>
        <v>0</v>
      </c>
      <c r="R59" s="92">
        <f t="shared" si="72"/>
        <v>1.3875781150363474E-2</v>
      </c>
      <c r="S59" s="92">
        <f t="shared" si="72"/>
        <v>0</v>
      </c>
      <c r="T59" s="92">
        <f t="shared" si="72"/>
        <v>0</v>
      </c>
      <c r="U59" s="92"/>
      <c r="W59" s="97" t="s">
        <v>62</v>
      </c>
      <c r="X59" s="9">
        <f t="shared" si="77"/>
        <v>0.99440820703330079</v>
      </c>
      <c r="Y59" s="154">
        <v>0.99492635024549914</v>
      </c>
      <c r="Z59" s="178">
        <f>B67</f>
        <v>0.99454706032393825</v>
      </c>
      <c r="AA59" s="154"/>
    </row>
    <row r="60" spans="1:30" x14ac:dyDescent="0.15">
      <c r="A60" s="42" t="s">
        <v>43</v>
      </c>
      <c r="B60" s="53">
        <f t="shared" si="62"/>
        <v>1.8237469710496109E-2</v>
      </c>
      <c r="C60" s="53">
        <f t="shared" si="63"/>
        <v>1.8237469710496109E-2</v>
      </c>
      <c r="D60" s="53">
        <f t="shared" si="64"/>
        <v>1.8237469710496109E-2</v>
      </c>
      <c r="E60" s="53">
        <f t="shared" si="65"/>
        <v>1.8237469710496109E-2</v>
      </c>
      <c r="F60" s="53">
        <f t="shared" si="66"/>
        <v>1.8237469710496109E-2</v>
      </c>
      <c r="G60" s="204">
        <f t="shared" si="67"/>
        <v>1.8237469710496109E-2</v>
      </c>
      <c r="H60" s="204">
        <f t="shared" si="73"/>
        <v>1.8237469710496109E-2</v>
      </c>
      <c r="I60" s="204">
        <f t="shared" si="68"/>
        <v>1.8237469710496109E-2</v>
      </c>
      <c r="J60" s="204">
        <f t="shared" si="69"/>
        <v>1.8237469710496109E-2</v>
      </c>
      <c r="K60" s="204">
        <f t="shared" si="70"/>
        <v>1.8237469710496109E-2</v>
      </c>
      <c r="L60" s="204">
        <f t="shared" si="71"/>
        <v>1.8237469710496109E-2</v>
      </c>
      <c r="M60" s="204">
        <f t="shared" si="74"/>
        <v>1.8237469710496109E-2</v>
      </c>
      <c r="N60" s="204">
        <f t="shared" si="75"/>
        <v>1.8237469710496109E-2</v>
      </c>
      <c r="O60" s="364">
        <f t="shared" si="76"/>
        <v>2.4913978993367964E-2</v>
      </c>
      <c r="P60" s="213">
        <f t="shared" si="72"/>
        <v>2.1059220531745318E-2</v>
      </c>
      <c r="Q60" s="92">
        <f t="shared" si="72"/>
        <v>0</v>
      </c>
      <c r="R60" s="92">
        <f t="shared" si="72"/>
        <v>1.8237469710496109E-2</v>
      </c>
      <c r="S60" s="92">
        <f t="shared" si="72"/>
        <v>0</v>
      </c>
      <c r="T60" s="92">
        <f t="shared" si="72"/>
        <v>0</v>
      </c>
      <c r="U60" s="92"/>
      <c r="W60" s="97" t="s">
        <v>63</v>
      </c>
      <c r="X60" s="9">
        <f t="shared" si="77"/>
        <v>0.99889049349530723</v>
      </c>
      <c r="Y60" s="154">
        <v>0.99950900163666123</v>
      </c>
      <c r="Z60" s="178">
        <f>B85</f>
        <v>0.99905624282617012</v>
      </c>
      <c r="AA60" s="154"/>
    </row>
    <row r="61" spans="1:30" x14ac:dyDescent="0.15">
      <c r="A61" s="42" t="s">
        <v>44</v>
      </c>
      <c r="B61" s="53">
        <f t="shared" si="62"/>
        <v>3.6219869914551716E-3</v>
      </c>
      <c r="C61" s="53">
        <f t="shared" si="63"/>
        <v>3.6219869914551716E-3</v>
      </c>
      <c r="D61" s="53">
        <f t="shared" si="64"/>
        <v>3.6219869914551716E-3</v>
      </c>
      <c r="E61" s="53">
        <f t="shared" si="65"/>
        <v>3.6219869914551716E-3</v>
      </c>
      <c r="F61" s="53">
        <f t="shared" si="66"/>
        <v>3.6219869914551716E-3</v>
      </c>
      <c r="G61" s="204">
        <f t="shared" si="67"/>
        <v>3.6219869914551716E-3</v>
      </c>
      <c r="H61" s="204">
        <f t="shared" si="73"/>
        <v>3.6219869914551716E-3</v>
      </c>
      <c r="I61" s="204">
        <f t="shared" si="68"/>
        <v>3.6219869914551716E-3</v>
      </c>
      <c r="J61" s="204">
        <f t="shared" si="69"/>
        <v>3.6219869914551716E-3</v>
      </c>
      <c r="K61" s="204">
        <f t="shared" si="70"/>
        <v>3.6219869914551716E-3</v>
      </c>
      <c r="L61" s="204">
        <f t="shared" si="71"/>
        <v>3.6219869914551716E-3</v>
      </c>
      <c r="M61" s="204">
        <f t="shared" si="74"/>
        <v>3.6219869914551716E-3</v>
      </c>
      <c r="N61" s="204">
        <f t="shared" si="75"/>
        <v>3.6219869914551716E-3</v>
      </c>
      <c r="O61" s="364">
        <f t="shared" si="76"/>
        <v>4.9479510728087433E-3</v>
      </c>
      <c r="P61" s="213">
        <f t="shared" si="72"/>
        <v>4.1823906510599102E-3</v>
      </c>
      <c r="Q61" s="92">
        <f t="shared" si="72"/>
        <v>0</v>
      </c>
      <c r="R61" s="92">
        <f t="shared" si="72"/>
        <v>3.6219869914551721E-3</v>
      </c>
      <c r="S61" s="92">
        <f t="shared" si="72"/>
        <v>0</v>
      </c>
      <c r="T61" s="92">
        <f t="shared" si="72"/>
        <v>0</v>
      </c>
      <c r="U61" s="92"/>
      <c r="W61" s="97" t="s">
        <v>43</v>
      </c>
      <c r="X61" s="9">
        <f>IF((Z61*$Z$52-Y61*$Y$52)&lt;0,Y61*$Y$52/$X$52,(Z61*$Z$52-Y61*$Y$52)/$X$52)</f>
        <v>2.4913978993367964E-2</v>
      </c>
      <c r="Y61" s="154">
        <v>0</v>
      </c>
      <c r="Z61" s="154">
        <f>VLOOKUP(W61,$A$57:$B$93,2,0)</f>
        <v>1.8237469710496109E-2</v>
      </c>
      <c r="AA61" s="154"/>
    </row>
    <row r="62" spans="1:30" x14ac:dyDescent="0.15">
      <c r="A62" s="53" t="s">
        <v>45</v>
      </c>
      <c r="B62" s="53">
        <f t="shared" si="62"/>
        <v>1.46E-2</v>
      </c>
      <c r="C62" s="53">
        <f t="shared" si="63"/>
        <v>1.46E-2</v>
      </c>
      <c r="D62" s="53">
        <f t="shared" si="64"/>
        <v>1.46E-2</v>
      </c>
      <c r="E62" s="53">
        <f t="shared" si="65"/>
        <v>1.46E-2</v>
      </c>
      <c r="F62" s="53">
        <f t="shared" si="66"/>
        <v>1.46E-2</v>
      </c>
      <c r="G62" s="204">
        <f t="shared" si="67"/>
        <v>1.46E-2</v>
      </c>
      <c r="H62" s="204">
        <f t="shared" si="73"/>
        <v>1.46E-2</v>
      </c>
      <c r="I62" s="204">
        <f t="shared" si="68"/>
        <v>1.46E-2</v>
      </c>
      <c r="J62" s="204">
        <f t="shared" si="69"/>
        <v>1.46E-2</v>
      </c>
      <c r="K62" s="204">
        <f t="shared" si="70"/>
        <v>1.46E-2</v>
      </c>
      <c r="L62" s="204">
        <f t="shared" si="71"/>
        <v>1.46E-2</v>
      </c>
      <c r="M62" s="204">
        <f t="shared" si="74"/>
        <v>1.46E-2</v>
      </c>
      <c r="N62" s="204">
        <f t="shared" si="75"/>
        <v>1.46E-2</v>
      </c>
      <c r="O62" s="364">
        <f t="shared" si="76"/>
        <v>1.9944877171959256E-2</v>
      </c>
      <c r="P62" s="213">
        <f t="shared" si="72"/>
        <v>1.685895163332489E-2</v>
      </c>
      <c r="Q62" s="92">
        <f t="shared" si="72"/>
        <v>0</v>
      </c>
      <c r="R62" s="92">
        <f t="shared" si="72"/>
        <v>1.4600000000000002E-2</v>
      </c>
      <c r="S62" s="92">
        <f t="shared" si="72"/>
        <v>0</v>
      </c>
      <c r="T62" s="92">
        <f t="shared" si="72"/>
        <v>0</v>
      </c>
      <c r="U62" s="92"/>
      <c r="W62" s="97" t="s">
        <v>47</v>
      </c>
      <c r="X62" s="9">
        <f t="shared" ref="X62:X82" si="78">IF((Z62*$Z$52-Y62*$Y$52)&lt;0,Y62*$Y$52/$X$52,(Z62*$Z$52-Y62*$Y$52)/$X$52)</f>
        <v>5.679690315970598E-3</v>
      </c>
      <c r="Y62" s="154">
        <v>0</v>
      </c>
      <c r="Z62" s="154">
        <f t="shared" ref="Z62:Z82" si="79">VLOOKUP(W62,$A$57:$B$93,2,0)</f>
        <v>4.1576329549802317E-3</v>
      </c>
      <c r="AA62" s="154"/>
    </row>
    <row r="63" spans="1:30" x14ac:dyDescent="0.15">
      <c r="A63" s="42" t="s">
        <v>46</v>
      </c>
      <c r="B63" s="53">
        <f t="shared" si="62"/>
        <v>3.596480040811121E-3</v>
      </c>
      <c r="C63" s="53">
        <f t="shared" si="63"/>
        <v>3.596480040811121E-3</v>
      </c>
      <c r="D63" s="53">
        <f t="shared" si="64"/>
        <v>3.596480040811121E-3</v>
      </c>
      <c r="E63" s="53">
        <f t="shared" si="65"/>
        <v>3.596480040811121E-3</v>
      </c>
      <c r="F63" s="53">
        <f t="shared" si="66"/>
        <v>3.596480040811121E-3</v>
      </c>
      <c r="G63" s="204">
        <f t="shared" si="67"/>
        <v>3.596480040811121E-3</v>
      </c>
      <c r="H63" s="204">
        <f t="shared" si="73"/>
        <v>3.596480040811121E-3</v>
      </c>
      <c r="I63" s="204">
        <f t="shared" si="68"/>
        <v>3.596480040811121E-3</v>
      </c>
      <c r="J63" s="204">
        <f t="shared" si="69"/>
        <v>3.596480040811121E-3</v>
      </c>
      <c r="K63" s="204">
        <f t="shared" si="70"/>
        <v>3.596480040811121E-3</v>
      </c>
      <c r="L63" s="204">
        <f t="shared" si="71"/>
        <v>3.596480040811121E-3</v>
      </c>
      <c r="M63" s="204">
        <f t="shared" si="74"/>
        <v>3.596480040811121E-3</v>
      </c>
      <c r="N63" s="204">
        <f t="shared" si="75"/>
        <v>3.596480040811121E-3</v>
      </c>
      <c r="O63" s="364">
        <f t="shared" si="76"/>
        <v>1.1983070659373016E-3</v>
      </c>
      <c r="P63" s="213">
        <f t="shared" si="72"/>
        <v>2.5829194697641715E-3</v>
      </c>
      <c r="Q63" s="92">
        <f t="shared" si="72"/>
        <v>0</v>
      </c>
      <c r="R63" s="92">
        <f t="shared" si="72"/>
        <v>3.5964800408111205E-3</v>
      </c>
      <c r="S63" s="92">
        <f t="shared" si="72"/>
        <v>0</v>
      </c>
      <c r="T63" s="92">
        <f t="shared" si="72"/>
        <v>0</v>
      </c>
      <c r="U63" s="92"/>
      <c r="W63" s="97" t="s">
        <v>42</v>
      </c>
      <c r="X63" s="9">
        <f t="shared" si="78"/>
        <v>2.9579275151759873E-3</v>
      </c>
      <c r="Y63" s="154">
        <v>4.3698854337152211E-2</v>
      </c>
      <c r="Z63" s="154">
        <f t="shared" si="79"/>
        <v>1.3875781150363474E-2</v>
      </c>
      <c r="AA63" s="154"/>
    </row>
    <row r="64" spans="1:30" x14ac:dyDescent="0.15">
      <c r="A64" s="42" t="s">
        <v>47</v>
      </c>
      <c r="B64" s="53">
        <f t="shared" si="62"/>
        <v>4.1576329549802317E-3</v>
      </c>
      <c r="C64" s="53">
        <f t="shared" si="63"/>
        <v>3.1576329549802317E-3</v>
      </c>
      <c r="D64" s="53">
        <f t="shared" si="64"/>
        <v>3.1576329549802317E-3</v>
      </c>
      <c r="E64" s="53">
        <f t="shared" si="65"/>
        <v>3.1576329549802317E-3</v>
      </c>
      <c r="F64" s="53">
        <f t="shared" si="66"/>
        <v>3.1576329549802317E-3</v>
      </c>
      <c r="G64" s="204">
        <f t="shared" si="67"/>
        <v>3.1576329549802317E-3</v>
      </c>
      <c r="H64" s="204">
        <f t="shared" si="73"/>
        <v>3.1576329549802317E-3</v>
      </c>
      <c r="I64" s="204">
        <f t="shared" si="68"/>
        <v>3.1576329549802317E-3</v>
      </c>
      <c r="J64" s="204">
        <f t="shared" si="69"/>
        <v>3.1576329549802317E-3</v>
      </c>
      <c r="K64" s="204">
        <f t="shared" si="70"/>
        <v>3.1576329549802317E-3</v>
      </c>
      <c r="L64" s="204">
        <f t="shared" si="71"/>
        <v>3.1576329549802317E-3</v>
      </c>
      <c r="M64" s="204">
        <f t="shared" si="74"/>
        <v>3.1576329549802317E-3</v>
      </c>
      <c r="N64" s="204">
        <f t="shared" si="75"/>
        <v>3.1576329549802317E-3</v>
      </c>
      <c r="O64" s="364">
        <f t="shared" si="76"/>
        <v>5.679690315970598E-3</v>
      </c>
      <c r="P64" s="213">
        <f t="shared" si="72"/>
        <v>4.8009132121321491E-3</v>
      </c>
      <c r="Q64" s="92">
        <f t="shared" si="72"/>
        <v>0</v>
      </c>
      <c r="R64" s="92">
        <f t="shared" si="72"/>
        <v>3.1576329549802317E-3</v>
      </c>
      <c r="S64" s="92">
        <f t="shared" si="72"/>
        <v>0</v>
      </c>
      <c r="T64" s="92">
        <f t="shared" si="72"/>
        <v>0</v>
      </c>
      <c r="U64" s="92"/>
      <c r="W64" s="97" t="s">
        <v>44</v>
      </c>
      <c r="X64" s="9">
        <f t="shared" si="78"/>
        <v>4.9479510728087433E-3</v>
      </c>
      <c r="Y64" s="154">
        <v>0</v>
      </c>
      <c r="Z64" s="154">
        <f t="shared" si="79"/>
        <v>3.6219869914551716E-3</v>
      </c>
      <c r="AA64" s="154"/>
    </row>
    <row r="65" spans="1:27" x14ac:dyDescent="0.15">
      <c r="A65" s="61" t="s">
        <v>31</v>
      </c>
      <c r="B65" s="61">
        <f t="shared" si="62"/>
        <v>0</v>
      </c>
      <c r="C65" s="61">
        <f t="shared" si="63"/>
        <v>0</v>
      </c>
      <c r="D65" s="61">
        <f t="shared" si="64"/>
        <v>0</v>
      </c>
      <c r="E65" s="61">
        <f t="shared" si="65"/>
        <v>0</v>
      </c>
      <c r="F65" s="61">
        <f t="shared" si="66"/>
        <v>0</v>
      </c>
      <c r="G65" s="205">
        <f t="shared" si="67"/>
        <v>0</v>
      </c>
      <c r="H65" s="205">
        <f t="shared" si="73"/>
        <v>0</v>
      </c>
      <c r="I65" s="205">
        <f t="shared" si="68"/>
        <v>0</v>
      </c>
      <c r="J65" s="205">
        <f t="shared" si="69"/>
        <v>0</v>
      </c>
      <c r="K65" s="205">
        <f t="shared" si="70"/>
        <v>0</v>
      </c>
      <c r="L65" s="205">
        <f t="shared" si="71"/>
        <v>0</v>
      </c>
      <c r="M65" s="205">
        <f t="shared" si="74"/>
        <v>0</v>
      </c>
      <c r="N65" s="205">
        <f t="shared" si="75"/>
        <v>0</v>
      </c>
      <c r="O65" s="364">
        <f t="shared" si="76"/>
        <v>0</v>
      </c>
      <c r="P65" s="213">
        <f t="shared" si="72"/>
        <v>0</v>
      </c>
      <c r="Q65" s="92">
        <f t="shared" si="72"/>
        <v>0</v>
      </c>
      <c r="R65" s="92">
        <f t="shared" si="72"/>
        <v>0</v>
      </c>
      <c r="S65" s="92">
        <f t="shared" si="72"/>
        <v>0</v>
      </c>
      <c r="T65" s="92">
        <f t="shared" si="72"/>
        <v>0</v>
      </c>
      <c r="U65" s="92"/>
      <c r="W65" s="97" t="s">
        <v>45</v>
      </c>
      <c r="X65" s="9">
        <f t="shared" si="78"/>
        <v>1.9944877171959256E-2</v>
      </c>
      <c r="Y65" s="154">
        <v>0</v>
      </c>
      <c r="Z65" s="154">
        <f t="shared" si="79"/>
        <v>1.46E-2</v>
      </c>
      <c r="AA65" s="154"/>
    </row>
    <row r="66" spans="1:27" x14ac:dyDescent="0.15">
      <c r="A66" s="65" t="s">
        <v>30</v>
      </c>
      <c r="B66" s="90">
        <f t="shared" si="62"/>
        <v>0.99355251326361438</v>
      </c>
      <c r="C66" s="90">
        <f t="shared" si="63"/>
        <v>0.99355251326361438</v>
      </c>
      <c r="D66" s="90">
        <f t="shared" si="64"/>
        <v>0.99355251326361438</v>
      </c>
      <c r="E66" s="90">
        <f t="shared" si="65"/>
        <v>0.99355251326361438</v>
      </c>
      <c r="F66" s="90">
        <f t="shared" si="66"/>
        <v>0.99355251326361438</v>
      </c>
      <c r="G66" s="202">
        <f t="shared" si="67"/>
        <v>0.99355251326361438</v>
      </c>
      <c r="H66" s="202">
        <f t="shared" si="73"/>
        <v>0.99355251326361438</v>
      </c>
      <c r="I66" s="202">
        <f t="shared" si="68"/>
        <v>0.99355251326361438</v>
      </c>
      <c r="J66" s="202">
        <f t="shared" si="69"/>
        <v>0.99355251326361438</v>
      </c>
      <c r="K66" s="202">
        <f t="shared" si="70"/>
        <v>0.99355251326361438</v>
      </c>
      <c r="L66" s="202">
        <f t="shared" si="71"/>
        <v>0.99355251326361438</v>
      </c>
      <c r="M66" s="202">
        <f t="shared" si="74"/>
        <v>0.99355251326361438</v>
      </c>
      <c r="N66" s="202">
        <f t="shared" si="75"/>
        <v>0.99355251326361438</v>
      </c>
      <c r="O66" s="366">
        <f>O67*99.9%</f>
        <v>0.99341379882626757</v>
      </c>
      <c r="P66" s="225">
        <f t="shared" si="72"/>
        <v>0.99349388718209208</v>
      </c>
      <c r="Q66" s="226">
        <f t="shared" si="72"/>
        <v>0</v>
      </c>
      <c r="R66" s="226">
        <f t="shared" si="72"/>
        <v>0.99355251326361438</v>
      </c>
      <c r="S66" s="226">
        <f t="shared" si="72"/>
        <v>0</v>
      </c>
      <c r="T66" s="226">
        <f t="shared" si="72"/>
        <v>0</v>
      </c>
      <c r="U66" s="226"/>
      <c r="W66" s="97" t="s">
        <v>48</v>
      </c>
      <c r="X66" s="9">
        <f t="shared" si="78"/>
        <v>2.2649071812152694E-3</v>
      </c>
      <c r="Y66" s="154">
        <v>0</v>
      </c>
      <c r="Z66" s="154">
        <f t="shared" si="79"/>
        <v>1.6579517918632828E-3</v>
      </c>
      <c r="AA66" s="154"/>
    </row>
    <row r="67" spans="1:27" x14ac:dyDescent="0.35">
      <c r="A67" s="40" t="s">
        <v>456</v>
      </c>
      <c r="B67" s="91">
        <f t="shared" si="62"/>
        <v>0.99454706032393825</v>
      </c>
      <c r="C67" s="91">
        <f t="shared" si="63"/>
        <v>0.99454706032393825</v>
      </c>
      <c r="D67" s="91">
        <f t="shared" si="64"/>
        <v>0.99454706032393825</v>
      </c>
      <c r="E67" s="91">
        <f t="shared" si="65"/>
        <v>0.99454706032393825</v>
      </c>
      <c r="F67" s="91">
        <f t="shared" si="66"/>
        <v>0.99454706032393825</v>
      </c>
      <c r="G67" s="203">
        <f t="shared" si="67"/>
        <v>0.99454706032393825</v>
      </c>
      <c r="H67" s="203">
        <f t="shared" si="73"/>
        <v>0.99454706032393825</v>
      </c>
      <c r="I67" s="203">
        <f t="shared" si="68"/>
        <v>0.99454706032393825</v>
      </c>
      <c r="J67" s="203">
        <f t="shared" si="69"/>
        <v>0.99454706032393825</v>
      </c>
      <c r="K67" s="203">
        <f t="shared" si="70"/>
        <v>0.99454706032393825</v>
      </c>
      <c r="L67" s="203">
        <f t="shared" si="71"/>
        <v>0.99454706032393825</v>
      </c>
      <c r="M67" s="203">
        <f t="shared" si="74"/>
        <v>0.99454706032393825</v>
      </c>
      <c r="N67" s="203">
        <f t="shared" si="75"/>
        <v>0.99454706032393825</v>
      </c>
      <c r="O67" s="364">
        <f t="shared" si="76"/>
        <v>0.99440820703330079</v>
      </c>
      <c r="P67" s="225">
        <f t="shared" si="72"/>
        <v>0.99448837555764968</v>
      </c>
      <c r="Q67" s="226">
        <f t="shared" si="72"/>
        <v>0</v>
      </c>
      <c r="R67" s="226">
        <f t="shared" si="72"/>
        <v>0.99454706032393814</v>
      </c>
      <c r="S67" s="226">
        <f t="shared" si="72"/>
        <v>0</v>
      </c>
      <c r="T67" s="226">
        <f t="shared" si="72"/>
        <v>0</v>
      </c>
      <c r="U67" s="226"/>
      <c r="W67" s="97" t="s">
        <v>49</v>
      </c>
      <c r="X67" s="9">
        <f t="shared" si="78"/>
        <v>2.2011627287668967E-3</v>
      </c>
      <c r="Y67" s="154">
        <v>3.6006546644844518E-3</v>
      </c>
      <c r="Z67" s="154">
        <f t="shared" si="79"/>
        <v>2.5762020150491009E-3</v>
      </c>
      <c r="AA67" s="154"/>
    </row>
    <row r="68" spans="1:27" x14ac:dyDescent="0.15">
      <c r="A68" s="42" t="s">
        <v>48</v>
      </c>
      <c r="B68" s="53">
        <f t="shared" si="62"/>
        <v>1.6579517918632828E-3</v>
      </c>
      <c r="C68" s="53">
        <f t="shared" si="63"/>
        <v>1.6579517918632828E-3</v>
      </c>
      <c r="D68" s="53">
        <f t="shared" si="64"/>
        <v>1.6579517918632828E-3</v>
      </c>
      <c r="E68" s="53">
        <f t="shared" si="65"/>
        <v>1.6579517918632828E-3</v>
      </c>
      <c r="F68" s="53">
        <f t="shared" si="66"/>
        <v>1.6579517918632828E-3</v>
      </c>
      <c r="G68" s="204">
        <f t="shared" si="67"/>
        <v>1.6579517918632828E-3</v>
      </c>
      <c r="H68" s="204">
        <f t="shared" si="73"/>
        <v>1.6579517918632828E-3</v>
      </c>
      <c r="I68" s="204">
        <f t="shared" si="68"/>
        <v>1.6579517918632828E-3</v>
      </c>
      <c r="J68" s="204">
        <f t="shared" si="69"/>
        <v>1.6579517918632828E-3</v>
      </c>
      <c r="K68" s="204">
        <f t="shared" si="70"/>
        <v>1.6579517918632828E-3</v>
      </c>
      <c r="L68" s="204">
        <f t="shared" si="71"/>
        <v>1.6579517918632828E-3</v>
      </c>
      <c r="M68" s="204">
        <f t="shared" si="74"/>
        <v>1.6579517918632828E-3</v>
      </c>
      <c r="N68" s="204">
        <f t="shared" si="75"/>
        <v>1.6579517918632828E-3</v>
      </c>
      <c r="O68" s="364">
        <f t="shared" si="76"/>
        <v>2.2649071812152694E-3</v>
      </c>
      <c r="P68" s="213">
        <f t="shared" si="72"/>
        <v>1.9144745937950292E-3</v>
      </c>
      <c r="Q68" s="92">
        <f t="shared" si="72"/>
        <v>0</v>
      </c>
      <c r="R68" s="92">
        <f t="shared" si="72"/>
        <v>1.6579517918632826E-3</v>
      </c>
      <c r="S68" s="92">
        <f t="shared" si="72"/>
        <v>0</v>
      </c>
      <c r="T68" s="92">
        <f t="shared" si="72"/>
        <v>0</v>
      </c>
      <c r="U68" s="92"/>
      <c r="W68" s="97" t="s">
        <v>51</v>
      </c>
      <c r="X68" s="9">
        <f t="shared" si="78"/>
        <v>9.5149942739264565E-4</v>
      </c>
      <c r="Y68" s="154">
        <v>1.4729950900163667E-3</v>
      </c>
      <c r="Z68" s="154">
        <f t="shared" si="79"/>
        <v>1.0912511159290902E-3</v>
      </c>
      <c r="AA68" s="154"/>
    </row>
    <row r="69" spans="1:27" x14ac:dyDescent="0.15">
      <c r="A69" s="42" t="s">
        <v>49</v>
      </c>
      <c r="B69" s="53">
        <f t="shared" si="62"/>
        <v>2.5762020150491009E-3</v>
      </c>
      <c r="C69" s="53">
        <f t="shared" si="63"/>
        <v>2.5762020150491009E-3</v>
      </c>
      <c r="D69" s="53">
        <f t="shared" si="64"/>
        <v>2.5762020150491009E-3</v>
      </c>
      <c r="E69" s="53">
        <f t="shared" si="65"/>
        <v>2.5762020150491009E-3</v>
      </c>
      <c r="F69" s="53">
        <f t="shared" si="66"/>
        <v>2.5762020150491009E-3</v>
      </c>
      <c r="G69" s="204">
        <f t="shared" si="67"/>
        <v>2.5762020150491009E-3</v>
      </c>
      <c r="H69" s="204">
        <f t="shared" si="73"/>
        <v>2.5762020150491009E-3</v>
      </c>
      <c r="I69" s="204">
        <f t="shared" si="68"/>
        <v>2.5762020150491009E-3</v>
      </c>
      <c r="J69" s="204">
        <f t="shared" si="69"/>
        <v>2.5762020150491009E-3</v>
      </c>
      <c r="K69" s="204">
        <f t="shared" si="70"/>
        <v>2.5762020150491009E-3</v>
      </c>
      <c r="L69" s="204">
        <f t="shared" si="71"/>
        <v>2.5762020150491009E-3</v>
      </c>
      <c r="M69" s="204">
        <f t="shared" si="74"/>
        <v>2.5762020150491009E-3</v>
      </c>
      <c r="N69" s="204">
        <f t="shared" si="75"/>
        <v>2.5762020150491009E-3</v>
      </c>
      <c r="O69" s="364">
        <f t="shared" si="76"/>
        <v>2.2011627287668967E-3</v>
      </c>
      <c r="P69" s="213">
        <f t="shared" si="72"/>
        <v>2.4176959201377313E-3</v>
      </c>
      <c r="Q69" s="92">
        <f t="shared" si="72"/>
        <v>0</v>
      </c>
      <c r="R69" s="92">
        <f t="shared" si="72"/>
        <v>2.5762020150491009E-3</v>
      </c>
      <c r="S69" s="92">
        <f t="shared" si="72"/>
        <v>0</v>
      </c>
      <c r="T69" s="92">
        <f t="shared" si="72"/>
        <v>0</v>
      </c>
      <c r="U69" s="92"/>
      <c r="W69" s="97" t="s">
        <v>50</v>
      </c>
      <c r="X69" s="9">
        <f t="shared" si="78"/>
        <v>1.742236293242515E-4</v>
      </c>
      <c r="Y69" s="154">
        <v>0</v>
      </c>
      <c r="Z69" s="154">
        <f t="shared" si="79"/>
        <v>1.2753475322025253E-4</v>
      </c>
      <c r="AA69" s="154"/>
    </row>
    <row r="70" spans="1:27" x14ac:dyDescent="0.15">
      <c r="A70" s="42" t="s">
        <v>50</v>
      </c>
      <c r="B70" s="53">
        <f t="shared" si="62"/>
        <v>1.2753475322025253E-4</v>
      </c>
      <c r="C70" s="53">
        <f t="shared" si="63"/>
        <v>1.2753475322025253E-4</v>
      </c>
      <c r="D70" s="53">
        <f t="shared" si="64"/>
        <v>1.2753475322025253E-4</v>
      </c>
      <c r="E70" s="53">
        <f t="shared" si="65"/>
        <v>1.2753475322025253E-4</v>
      </c>
      <c r="F70" s="53">
        <f t="shared" si="66"/>
        <v>1.2753475322025253E-4</v>
      </c>
      <c r="G70" s="204">
        <f t="shared" si="67"/>
        <v>1.2753475322025253E-4</v>
      </c>
      <c r="H70" s="204">
        <f t="shared" si="73"/>
        <v>1.2753475322025253E-4</v>
      </c>
      <c r="I70" s="204">
        <f t="shared" si="68"/>
        <v>1.2753475322025253E-4</v>
      </c>
      <c r="J70" s="204">
        <f t="shared" si="69"/>
        <v>1.2753475322025253E-4</v>
      </c>
      <c r="K70" s="204">
        <f t="shared" si="70"/>
        <v>1.2753475322025253E-4</v>
      </c>
      <c r="L70" s="204">
        <f t="shared" si="71"/>
        <v>1.2753475322025253E-4</v>
      </c>
      <c r="M70" s="204">
        <f t="shared" si="74"/>
        <v>1.2753475322025253E-4</v>
      </c>
      <c r="N70" s="204">
        <f t="shared" si="75"/>
        <v>1.2753475322025253E-4</v>
      </c>
      <c r="O70" s="364">
        <f t="shared" si="76"/>
        <v>1.742236293242515E-4</v>
      </c>
      <c r="P70" s="213">
        <f t="shared" si="72"/>
        <v>1.4726727644577146E-4</v>
      </c>
      <c r="Q70" s="92">
        <f t="shared" si="72"/>
        <v>0</v>
      </c>
      <c r="R70" s="92">
        <f t="shared" si="72"/>
        <v>1.2753475322025253E-4</v>
      </c>
      <c r="S70" s="92">
        <f t="shared" si="72"/>
        <v>0</v>
      </c>
      <c r="T70" s="92">
        <f t="shared" si="72"/>
        <v>0</v>
      </c>
      <c r="U70" s="92"/>
      <c r="W70" s="97" t="s">
        <v>54</v>
      </c>
      <c r="X70" s="9">
        <f t="shared" si="78"/>
        <v>0</v>
      </c>
      <c r="Y70" s="154">
        <v>0</v>
      </c>
      <c r="Z70" s="154">
        <f t="shared" si="79"/>
        <v>0</v>
      </c>
      <c r="AA70" s="154"/>
    </row>
    <row r="71" spans="1:27" x14ac:dyDescent="0.15">
      <c r="A71" s="42" t="s">
        <v>51</v>
      </c>
      <c r="B71" s="53">
        <f t="shared" si="62"/>
        <v>1.0912511159290902E-3</v>
      </c>
      <c r="C71" s="53">
        <f t="shared" si="63"/>
        <v>1.0912511159290902E-3</v>
      </c>
      <c r="D71" s="53">
        <f t="shared" si="64"/>
        <v>1.0912511159290902E-3</v>
      </c>
      <c r="E71" s="53">
        <f t="shared" si="65"/>
        <v>1.0912511159290902E-3</v>
      </c>
      <c r="F71" s="53">
        <f t="shared" si="66"/>
        <v>1.0912511159290902E-3</v>
      </c>
      <c r="G71" s="204">
        <f t="shared" si="67"/>
        <v>1.0912511159290902E-3</v>
      </c>
      <c r="H71" s="204">
        <f t="shared" si="73"/>
        <v>1.0912511159290902E-3</v>
      </c>
      <c r="I71" s="204">
        <f t="shared" si="68"/>
        <v>1.0912511159290902E-3</v>
      </c>
      <c r="J71" s="204">
        <f t="shared" si="69"/>
        <v>1.0912511159290902E-3</v>
      </c>
      <c r="K71" s="204">
        <f t="shared" si="70"/>
        <v>1.0912511159290902E-3</v>
      </c>
      <c r="L71" s="204">
        <f t="shared" si="71"/>
        <v>1.0912511159290902E-3</v>
      </c>
      <c r="M71" s="204">
        <f t="shared" si="74"/>
        <v>1.0912511159290902E-3</v>
      </c>
      <c r="N71" s="204">
        <f t="shared" si="75"/>
        <v>1.0912511159290902E-3</v>
      </c>
      <c r="O71" s="364">
        <f t="shared" si="76"/>
        <v>9.5149942739264565E-4</v>
      </c>
      <c r="P71" s="213">
        <f t="shared" ref="P71:T86" si="80">IF(P$53=0,0%,SUMPRODUCT(($B$50:$O$50=P$50)*$B$53:$O$53*$B71:$O71)/P$53)</f>
        <v>1.0321866519718032E-3</v>
      </c>
      <c r="Q71" s="92">
        <f t="shared" si="80"/>
        <v>0</v>
      </c>
      <c r="R71" s="92">
        <f t="shared" si="80"/>
        <v>1.0912511159290902E-3</v>
      </c>
      <c r="S71" s="92">
        <f t="shared" si="80"/>
        <v>0</v>
      </c>
      <c r="T71" s="92">
        <f t="shared" si="80"/>
        <v>0</v>
      </c>
      <c r="U71" s="92"/>
      <c r="W71" s="97" t="s">
        <v>544</v>
      </c>
      <c r="X71" s="9">
        <f t="shared" si="78"/>
        <v>1.742236293242515E-4</v>
      </c>
      <c r="Y71" s="154">
        <v>0</v>
      </c>
      <c r="Z71" s="154">
        <f t="shared" si="79"/>
        <v>1.2753475322025253E-4</v>
      </c>
      <c r="AA71" s="154"/>
    </row>
    <row r="72" spans="1:27" x14ac:dyDescent="0.15">
      <c r="A72" s="42" t="s">
        <v>455</v>
      </c>
      <c r="B72" s="53">
        <f t="shared" si="62"/>
        <v>0</v>
      </c>
      <c r="C72" s="53">
        <f t="shared" si="63"/>
        <v>0</v>
      </c>
      <c r="D72" s="53">
        <f t="shared" si="64"/>
        <v>0</v>
      </c>
      <c r="E72" s="53">
        <f t="shared" si="65"/>
        <v>0</v>
      </c>
      <c r="F72" s="53">
        <f t="shared" si="66"/>
        <v>0</v>
      </c>
      <c r="G72" s="204">
        <f t="shared" si="67"/>
        <v>0</v>
      </c>
      <c r="H72" s="204">
        <f t="shared" si="73"/>
        <v>0</v>
      </c>
      <c r="I72" s="204">
        <f t="shared" si="68"/>
        <v>0</v>
      </c>
      <c r="J72" s="204">
        <f t="shared" si="69"/>
        <v>0</v>
      </c>
      <c r="K72" s="204">
        <f t="shared" si="70"/>
        <v>0</v>
      </c>
      <c r="L72" s="204">
        <f t="shared" si="71"/>
        <v>0</v>
      </c>
      <c r="M72" s="204">
        <f t="shared" si="74"/>
        <v>0</v>
      </c>
      <c r="N72" s="204">
        <f t="shared" si="75"/>
        <v>0</v>
      </c>
      <c r="O72" s="364" t="str">
        <f t="shared" si="76"/>
        <v>0%</v>
      </c>
      <c r="P72" s="213">
        <f t="shared" si="80"/>
        <v>0</v>
      </c>
      <c r="Q72" s="92">
        <f t="shared" si="80"/>
        <v>0</v>
      </c>
      <c r="R72" s="92">
        <f t="shared" si="80"/>
        <v>0</v>
      </c>
      <c r="S72" s="92">
        <f t="shared" si="80"/>
        <v>0</v>
      </c>
      <c r="T72" s="92">
        <f t="shared" si="80"/>
        <v>0</v>
      </c>
      <c r="U72" s="92"/>
      <c r="W72" s="97" t="s">
        <v>58</v>
      </c>
      <c r="X72" s="9">
        <f t="shared" si="78"/>
        <v>8.2097536347977768E-4</v>
      </c>
      <c r="Y72" s="154">
        <v>3.2733224222585927E-4</v>
      </c>
      <c r="Z72" s="154">
        <f t="shared" si="79"/>
        <v>6.8868766738936361E-4</v>
      </c>
      <c r="AA72" s="154"/>
    </row>
    <row r="73" spans="1:27" x14ac:dyDescent="0.15">
      <c r="A73" s="72" t="s">
        <v>29</v>
      </c>
      <c r="B73" s="61">
        <f t="shared" si="62"/>
        <v>0</v>
      </c>
      <c r="C73" s="61">
        <f t="shared" si="63"/>
        <v>0</v>
      </c>
      <c r="D73" s="61">
        <f t="shared" si="64"/>
        <v>0</v>
      </c>
      <c r="E73" s="61">
        <f t="shared" si="65"/>
        <v>0</v>
      </c>
      <c r="F73" s="61">
        <f t="shared" si="66"/>
        <v>0</v>
      </c>
      <c r="G73" s="205">
        <f t="shared" si="67"/>
        <v>0</v>
      </c>
      <c r="H73" s="205">
        <f t="shared" si="73"/>
        <v>0</v>
      </c>
      <c r="I73" s="205">
        <f t="shared" si="68"/>
        <v>0</v>
      </c>
      <c r="J73" s="205">
        <f t="shared" si="69"/>
        <v>0</v>
      </c>
      <c r="K73" s="205">
        <f t="shared" si="70"/>
        <v>0</v>
      </c>
      <c r="L73" s="205">
        <f t="shared" si="71"/>
        <v>0</v>
      </c>
      <c r="M73" s="205">
        <f t="shared" si="74"/>
        <v>0</v>
      </c>
      <c r="N73" s="205">
        <f t="shared" si="75"/>
        <v>0</v>
      </c>
      <c r="O73" s="364">
        <f t="shared" si="76"/>
        <v>0</v>
      </c>
      <c r="P73" s="213">
        <f t="shared" si="80"/>
        <v>0</v>
      </c>
      <c r="Q73" s="92">
        <f t="shared" si="80"/>
        <v>0</v>
      </c>
      <c r="R73" s="92">
        <f t="shared" si="80"/>
        <v>0</v>
      </c>
      <c r="S73" s="92">
        <f t="shared" si="80"/>
        <v>0</v>
      </c>
      <c r="T73" s="92">
        <f t="shared" si="80"/>
        <v>0</v>
      </c>
      <c r="U73" s="92"/>
      <c r="W73" s="97" t="s">
        <v>57</v>
      </c>
      <c r="X73" s="9">
        <f t="shared" si="78"/>
        <v>0</v>
      </c>
      <c r="Y73" s="154">
        <v>0</v>
      </c>
      <c r="Z73" s="154">
        <f t="shared" si="79"/>
        <v>0</v>
      </c>
      <c r="AA73" s="154"/>
    </row>
    <row r="74" spans="1:27" x14ac:dyDescent="0.15">
      <c r="A74" s="76" t="s">
        <v>28</v>
      </c>
      <c r="B74" s="93">
        <f t="shared" si="62"/>
        <v>0</v>
      </c>
      <c r="C74" s="93">
        <f t="shared" si="63"/>
        <v>0</v>
      </c>
      <c r="D74" s="93">
        <f t="shared" si="64"/>
        <v>0</v>
      </c>
      <c r="E74" s="93">
        <f t="shared" si="65"/>
        <v>0</v>
      </c>
      <c r="F74" s="93">
        <f t="shared" si="66"/>
        <v>0</v>
      </c>
      <c r="G74" s="206">
        <f t="shared" si="67"/>
        <v>0</v>
      </c>
      <c r="H74" s="206">
        <f t="shared" si="73"/>
        <v>0</v>
      </c>
      <c r="I74" s="206">
        <f t="shared" si="68"/>
        <v>0</v>
      </c>
      <c r="J74" s="206">
        <f t="shared" si="69"/>
        <v>0</v>
      </c>
      <c r="K74" s="206">
        <f t="shared" si="70"/>
        <v>0</v>
      </c>
      <c r="L74" s="206">
        <f t="shared" si="71"/>
        <v>0</v>
      </c>
      <c r="M74" s="206">
        <f t="shared" si="74"/>
        <v>0</v>
      </c>
      <c r="N74" s="206">
        <f t="shared" si="75"/>
        <v>0</v>
      </c>
      <c r="O74" s="364" t="str">
        <f t="shared" si="76"/>
        <v>0%</v>
      </c>
      <c r="P74" s="213">
        <f t="shared" si="80"/>
        <v>0</v>
      </c>
      <c r="Q74" s="92">
        <f t="shared" si="80"/>
        <v>0</v>
      </c>
      <c r="R74" s="92">
        <f t="shared" si="80"/>
        <v>0</v>
      </c>
      <c r="S74" s="92">
        <f t="shared" si="80"/>
        <v>0</v>
      </c>
      <c r="T74" s="92">
        <f t="shared" si="80"/>
        <v>0</v>
      </c>
      <c r="U74" s="92"/>
      <c r="W74" s="97" t="s">
        <v>55</v>
      </c>
      <c r="X74" s="9">
        <f t="shared" si="78"/>
        <v>1.8399696361836193E-4</v>
      </c>
      <c r="Y74" s="154">
        <v>1.6366612111292961E-4</v>
      </c>
      <c r="Z74" s="154">
        <f t="shared" si="79"/>
        <v>1.7854865450835352E-4</v>
      </c>
      <c r="AA74" s="154"/>
    </row>
    <row r="75" spans="1:27" x14ac:dyDescent="0.15">
      <c r="A75" s="65" t="s">
        <v>37</v>
      </c>
      <c r="B75" s="39">
        <f t="shared" si="62"/>
        <v>0.99524005611529132</v>
      </c>
      <c r="C75" s="39">
        <f t="shared" si="63"/>
        <v>0.99524005611529132</v>
      </c>
      <c r="D75" s="39">
        <f t="shared" si="64"/>
        <v>0.99524005611529132</v>
      </c>
      <c r="E75" s="39">
        <f t="shared" si="65"/>
        <v>0.99524005611529132</v>
      </c>
      <c r="F75" s="39">
        <f t="shared" si="66"/>
        <v>0.99524005611529132</v>
      </c>
      <c r="G75" s="207">
        <f t="shared" si="67"/>
        <v>0.99524005611529132</v>
      </c>
      <c r="H75" s="207">
        <f t="shared" si="73"/>
        <v>0.99524005611529132</v>
      </c>
      <c r="I75" s="207">
        <f t="shared" si="68"/>
        <v>0.99524005611529132</v>
      </c>
      <c r="J75" s="207">
        <f t="shared" si="69"/>
        <v>0.99524005611529132</v>
      </c>
      <c r="K75" s="207">
        <f t="shared" si="70"/>
        <v>0.99524005611529132</v>
      </c>
      <c r="L75" s="207">
        <f t="shared" si="71"/>
        <v>0.99524005611529132</v>
      </c>
      <c r="M75" s="207">
        <f t="shared" si="74"/>
        <v>0.99524005611529132</v>
      </c>
      <c r="N75" s="207">
        <f t="shared" si="75"/>
        <v>0.99524005611529132</v>
      </c>
      <c r="O75" s="366">
        <f>O76*99.96%</f>
        <v>0.99370382740734831</v>
      </c>
      <c r="P75" s="225">
        <f t="shared" si="80"/>
        <v>0.99459078649929833</v>
      </c>
      <c r="Q75" s="226">
        <f t="shared" si="80"/>
        <v>0</v>
      </c>
      <c r="R75" s="226">
        <f t="shared" si="80"/>
        <v>0.99524005611529121</v>
      </c>
      <c r="S75" s="226">
        <f t="shared" si="80"/>
        <v>0</v>
      </c>
      <c r="T75" s="226">
        <f t="shared" si="80"/>
        <v>0</v>
      </c>
      <c r="U75" s="226"/>
      <c r="W75" s="97" t="s">
        <v>46</v>
      </c>
      <c r="X75" s="9">
        <f t="shared" si="78"/>
        <v>1.1983070659373016E-3</v>
      </c>
      <c r="Y75" s="154">
        <v>1.0147299509001636E-2</v>
      </c>
      <c r="Z75" s="154">
        <f t="shared" si="79"/>
        <v>3.596480040811121E-3</v>
      </c>
      <c r="AA75" s="154"/>
    </row>
    <row r="76" spans="1:27" x14ac:dyDescent="0.35">
      <c r="A76" s="40" t="s">
        <v>458</v>
      </c>
      <c r="B76" s="41">
        <f t="shared" si="62"/>
        <v>0.99563831143986736</v>
      </c>
      <c r="C76" s="41">
        <f t="shared" si="63"/>
        <v>0.99563831143986736</v>
      </c>
      <c r="D76" s="41">
        <f t="shared" si="64"/>
        <v>0.99563831143986736</v>
      </c>
      <c r="E76" s="41">
        <f t="shared" si="65"/>
        <v>0.99563831143986736</v>
      </c>
      <c r="F76" s="41">
        <f t="shared" si="66"/>
        <v>0.99563831143986736</v>
      </c>
      <c r="G76" s="208">
        <f t="shared" si="67"/>
        <v>0.99563831143986736</v>
      </c>
      <c r="H76" s="208">
        <f t="shared" si="73"/>
        <v>0.99563831143986736</v>
      </c>
      <c r="I76" s="208">
        <f t="shared" si="68"/>
        <v>0.99563831143986736</v>
      </c>
      <c r="J76" s="208">
        <f t="shared" si="69"/>
        <v>0.99563831143986736</v>
      </c>
      <c r="K76" s="208">
        <f t="shared" si="70"/>
        <v>0.99563831143986736</v>
      </c>
      <c r="L76" s="208">
        <f t="shared" si="71"/>
        <v>0.99563831143986736</v>
      </c>
      <c r="M76" s="208">
        <f t="shared" si="74"/>
        <v>0.99563831143986736</v>
      </c>
      <c r="N76" s="208">
        <f t="shared" si="75"/>
        <v>0.99563831143986736</v>
      </c>
      <c r="O76" s="364">
        <f t="shared" si="76"/>
        <v>0.99410146799454624</v>
      </c>
      <c r="P76" s="225">
        <f t="shared" si="80"/>
        <v>0.99498878201210317</v>
      </c>
      <c r="Q76" s="226">
        <f t="shared" si="80"/>
        <v>0</v>
      </c>
      <c r="R76" s="226">
        <f t="shared" si="80"/>
        <v>0.99563831143986736</v>
      </c>
      <c r="S76" s="226">
        <f t="shared" si="80"/>
        <v>0</v>
      </c>
      <c r="T76" s="226">
        <f t="shared" si="80"/>
        <v>0</v>
      </c>
      <c r="U76" s="226"/>
      <c r="W76" s="97" t="s">
        <v>53</v>
      </c>
      <c r="X76" s="9">
        <f t="shared" si="78"/>
        <v>5.991611743559017E-5</v>
      </c>
      <c r="Y76" s="154">
        <v>1.6366612111292961E-4</v>
      </c>
      <c r="Z76" s="154">
        <f t="shared" si="79"/>
        <v>2.5506950644050498E-5</v>
      </c>
      <c r="AA76" s="154"/>
    </row>
    <row r="77" spans="1:27" x14ac:dyDescent="0.15">
      <c r="A77" s="42" t="s">
        <v>52</v>
      </c>
      <c r="B77" s="53">
        <f t="shared" si="62"/>
        <v>0</v>
      </c>
      <c r="C77" s="53">
        <f t="shared" si="63"/>
        <v>0</v>
      </c>
      <c r="D77" s="53">
        <f t="shared" si="64"/>
        <v>0</v>
      </c>
      <c r="E77" s="53">
        <f t="shared" si="65"/>
        <v>0</v>
      </c>
      <c r="F77" s="53">
        <f t="shared" si="66"/>
        <v>0</v>
      </c>
      <c r="G77" s="204">
        <f t="shared" si="67"/>
        <v>0</v>
      </c>
      <c r="H77" s="204">
        <f t="shared" si="73"/>
        <v>0</v>
      </c>
      <c r="I77" s="204">
        <f t="shared" si="68"/>
        <v>0</v>
      </c>
      <c r="J77" s="204">
        <f t="shared" si="69"/>
        <v>0</v>
      </c>
      <c r="K77" s="204">
        <f t="shared" si="70"/>
        <v>0</v>
      </c>
      <c r="L77" s="204">
        <f t="shared" si="71"/>
        <v>0</v>
      </c>
      <c r="M77" s="204">
        <f t="shared" si="74"/>
        <v>0</v>
      </c>
      <c r="N77" s="204">
        <f t="shared" si="75"/>
        <v>0</v>
      </c>
      <c r="O77" s="364" t="str">
        <f t="shared" si="76"/>
        <v>0%</v>
      </c>
      <c r="P77" s="213">
        <f t="shared" si="80"/>
        <v>0</v>
      </c>
      <c r="Q77" s="92">
        <f t="shared" si="80"/>
        <v>0</v>
      </c>
      <c r="R77" s="92">
        <f t="shared" si="80"/>
        <v>0</v>
      </c>
      <c r="S77" s="92">
        <f t="shared" si="80"/>
        <v>0</v>
      </c>
      <c r="T77" s="92">
        <f t="shared" si="80"/>
        <v>0</v>
      </c>
      <c r="U77" s="92"/>
      <c r="W77" s="97" t="s">
        <v>545</v>
      </c>
      <c r="X77" s="9">
        <f t="shared" si="78"/>
        <v>5.7493797677002989E-3</v>
      </c>
      <c r="Y77" s="154">
        <v>0</v>
      </c>
      <c r="Z77" s="154">
        <f t="shared" si="79"/>
        <v>4.2086468562683331E-3</v>
      </c>
      <c r="AA77" s="154"/>
    </row>
    <row r="78" spans="1:27" x14ac:dyDescent="0.15">
      <c r="A78" s="42" t="s">
        <v>545</v>
      </c>
      <c r="B78" s="53">
        <f t="shared" si="62"/>
        <v>4.2086468562683331E-3</v>
      </c>
      <c r="C78" s="53">
        <f t="shared" si="63"/>
        <v>4.2086468562683331E-3</v>
      </c>
      <c r="D78" s="53">
        <f t="shared" si="64"/>
        <v>4.2086468562683331E-3</v>
      </c>
      <c r="E78" s="53">
        <f t="shared" si="65"/>
        <v>4.2086468562683331E-3</v>
      </c>
      <c r="F78" s="53">
        <f t="shared" si="66"/>
        <v>4.2086468562683331E-3</v>
      </c>
      <c r="G78" s="204">
        <f t="shared" si="67"/>
        <v>4.2086468562683331E-3</v>
      </c>
      <c r="H78" s="204">
        <f t="shared" si="73"/>
        <v>4.2086468562683331E-3</v>
      </c>
      <c r="I78" s="204">
        <f t="shared" si="68"/>
        <v>4.2086468562683331E-3</v>
      </c>
      <c r="J78" s="204">
        <f t="shared" si="69"/>
        <v>4.2086468562683331E-3</v>
      </c>
      <c r="K78" s="204">
        <f t="shared" si="70"/>
        <v>4.2086468562683331E-3</v>
      </c>
      <c r="L78" s="204">
        <f t="shared" si="71"/>
        <v>4.2086468562683331E-3</v>
      </c>
      <c r="M78" s="204">
        <f t="shared" si="74"/>
        <v>4.2086468562683331E-3</v>
      </c>
      <c r="N78" s="204">
        <f t="shared" si="75"/>
        <v>4.2086468562683331E-3</v>
      </c>
      <c r="O78" s="364">
        <f t="shared" si="76"/>
        <v>5.7493797677002989E-3</v>
      </c>
      <c r="P78" s="213">
        <f t="shared" si="80"/>
        <v>4.8598201227104581E-3</v>
      </c>
      <c r="Q78" s="92">
        <f t="shared" si="80"/>
        <v>0</v>
      </c>
      <c r="R78" s="92">
        <f t="shared" si="80"/>
        <v>4.2086468562683331E-3</v>
      </c>
      <c r="S78" s="92">
        <f t="shared" si="80"/>
        <v>0</v>
      </c>
      <c r="T78" s="92">
        <f t="shared" si="80"/>
        <v>0</v>
      </c>
      <c r="U78" s="92"/>
      <c r="W78" s="97" t="s">
        <v>56</v>
      </c>
      <c r="X78" s="9">
        <f t="shared" si="78"/>
        <v>1.0453417759455089E-4</v>
      </c>
      <c r="Y78" s="154">
        <v>0</v>
      </c>
      <c r="Z78" s="154">
        <f t="shared" si="79"/>
        <v>7.6520851932151512E-5</v>
      </c>
      <c r="AA78" s="154"/>
    </row>
    <row r="79" spans="1:27" x14ac:dyDescent="0.15">
      <c r="A79" s="42" t="s">
        <v>544</v>
      </c>
      <c r="B79" s="53">
        <f t="shared" si="62"/>
        <v>1.2753475322025253E-4</v>
      </c>
      <c r="C79" s="53">
        <f t="shared" si="63"/>
        <v>1.2753475322025253E-4</v>
      </c>
      <c r="D79" s="53">
        <f t="shared" si="64"/>
        <v>1.2753475322025253E-4</v>
      </c>
      <c r="E79" s="53">
        <f t="shared" si="65"/>
        <v>1.2753475322025253E-4</v>
      </c>
      <c r="F79" s="53">
        <f t="shared" si="66"/>
        <v>1.2753475322025253E-4</v>
      </c>
      <c r="G79" s="204">
        <f t="shared" si="67"/>
        <v>1.2753475322025253E-4</v>
      </c>
      <c r="H79" s="204">
        <f t="shared" si="73"/>
        <v>1.2753475322025253E-4</v>
      </c>
      <c r="I79" s="204">
        <f t="shared" si="68"/>
        <v>1.2753475322025253E-4</v>
      </c>
      <c r="J79" s="204">
        <f t="shared" si="69"/>
        <v>1.2753475322025253E-4</v>
      </c>
      <c r="K79" s="204">
        <f t="shared" si="70"/>
        <v>1.2753475322025253E-4</v>
      </c>
      <c r="L79" s="204">
        <f t="shared" si="71"/>
        <v>1.2753475322025253E-4</v>
      </c>
      <c r="M79" s="204">
        <f t="shared" si="74"/>
        <v>1.2753475322025253E-4</v>
      </c>
      <c r="N79" s="204">
        <f t="shared" si="75"/>
        <v>1.2753475322025253E-4</v>
      </c>
      <c r="O79" s="364">
        <f t="shared" si="76"/>
        <v>1.742236293242515E-4</v>
      </c>
      <c r="P79" s="213">
        <f t="shared" si="80"/>
        <v>1.4726727644577146E-4</v>
      </c>
      <c r="Q79" s="92">
        <f t="shared" si="80"/>
        <v>0</v>
      </c>
      <c r="R79" s="92">
        <f t="shared" si="80"/>
        <v>1.2753475322025253E-4</v>
      </c>
      <c r="S79" s="92">
        <f t="shared" si="80"/>
        <v>0</v>
      </c>
      <c r="T79" s="92">
        <f t="shared" si="80"/>
        <v>0</v>
      </c>
      <c r="U79" s="92"/>
      <c r="W79" s="97" t="s">
        <v>463</v>
      </c>
      <c r="X79" s="9">
        <f t="shared" si="78"/>
        <v>0</v>
      </c>
      <c r="Y79" s="154">
        <v>0</v>
      </c>
      <c r="Z79" s="154">
        <f t="shared" si="79"/>
        <v>0</v>
      </c>
      <c r="AA79" s="154"/>
    </row>
    <row r="80" spans="1:27" x14ac:dyDescent="0.15">
      <c r="A80" s="42" t="s">
        <v>53</v>
      </c>
      <c r="B80" s="53">
        <f t="shared" si="62"/>
        <v>2.5506950644050498E-5</v>
      </c>
      <c r="C80" s="53">
        <f t="shared" si="63"/>
        <v>2.5506950644050498E-5</v>
      </c>
      <c r="D80" s="53">
        <f t="shared" si="64"/>
        <v>2.5506950644050498E-5</v>
      </c>
      <c r="E80" s="53">
        <f t="shared" si="65"/>
        <v>2.5506950644050498E-5</v>
      </c>
      <c r="F80" s="53">
        <f t="shared" si="66"/>
        <v>2.5506950644050498E-5</v>
      </c>
      <c r="G80" s="204">
        <f t="shared" si="67"/>
        <v>2.5506950644050498E-5</v>
      </c>
      <c r="H80" s="204">
        <f t="shared" si="73"/>
        <v>2.5506950644050498E-5</v>
      </c>
      <c r="I80" s="204">
        <f t="shared" si="68"/>
        <v>2.5506950644050498E-5</v>
      </c>
      <c r="J80" s="204">
        <f t="shared" si="69"/>
        <v>2.5506950644050498E-5</v>
      </c>
      <c r="K80" s="204">
        <f t="shared" si="70"/>
        <v>2.5506950644050498E-5</v>
      </c>
      <c r="L80" s="204">
        <f t="shared" si="71"/>
        <v>2.5506950644050498E-5</v>
      </c>
      <c r="M80" s="204">
        <f t="shared" si="74"/>
        <v>2.5506950644050498E-5</v>
      </c>
      <c r="N80" s="204">
        <f t="shared" si="75"/>
        <v>2.5506950644050498E-5</v>
      </c>
      <c r="O80" s="364">
        <f t="shared" si="76"/>
        <v>5.991611743559017E-5</v>
      </c>
      <c r="P80" s="213">
        <f t="shared" si="80"/>
        <v>4.0049594193070427E-5</v>
      </c>
      <c r="Q80" s="92">
        <f t="shared" si="80"/>
        <v>0</v>
      </c>
      <c r="R80" s="92">
        <f t="shared" si="80"/>
        <v>2.5506950644050495E-5</v>
      </c>
      <c r="S80" s="92">
        <f t="shared" si="80"/>
        <v>0</v>
      </c>
      <c r="T80" s="92">
        <f t="shared" si="80"/>
        <v>0</v>
      </c>
      <c r="U80" s="92"/>
      <c r="W80" s="97" t="s">
        <v>465</v>
      </c>
      <c r="X80" s="9">
        <f t="shared" si="78"/>
        <v>0</v>
      </c>
      <c r="Y80" s="154">
        <v>0</v>
      </c>
      <c r="Z80" s="154">
        <f t="shared" si="79"/>
        <v>0</v>
      </c>
      <c r="AA80" s="154"/>
    </row>
    <row r="81" spans="1:27" x14ac:dyDescent="0.15">
      <c r="A81" s="42" t="s">
        <v>54</v>
      </c>
      <c r="B81" s="53">
        <f t="shared" si="62"/>
        <v>0</v>
      </c>
      <c r="C81" s="53">
        <f t="shared" si="63"/>
        <v>0</v>
      </c>
      <c r="D81" s="53">
        <f t="shared" si="64"/>
        <v>0</v>
      </c>
      <c r="E81" s="53">
        <f t="shared" si="65"/>
        <v>0</v>
      </c>
      <c r="F81" s="53">
        <f t="shared" si="66"/>
        <v>0</v>
      </c>
      <c r="G81" s="204">
        <f t="shared" si="67"/>
        <v>0</v>
      </c>
      <c r="H81" s="204">
        <f t="shared" si="73"/>
        <v>0</v>
      </c>
      <c r="I81" s="204">
        <f t="shared" si="68"/>
        <v>0</v>
      </c>
      <c r="J81" s="204">
        <f t="shared" si="69"/>
        <v>0</v>
      </c>
      <c r="K81" s="204">
        <f t="shared" si="70"/>
        <v>0</v>
      </c>
      <c r="L81" s="204">
        <f t="shared" si="71"/>
        <v>0</v>
      </c>
      <c r="M81" s="204">
        <f t="shared" si="74"/>
        <v>0</v>
      </c>
      <c r="N81" s="204">
        <f t="shared" si="75"/>
        <v>0</v>
      </c>
      <c r="O81" s="364">
        <f t="shared" si="76"/>
        <v>0</v>
      </c>
      <c r="P81" s="213">
        <f t="shared" si="80"/>
        <v>0</v>
      </c>
      <c r="Q81" s="92">
        <f t="shared" si="80"/>
        <v>0</v>
      </c>
      <c r="R81" s="92">
        <f t="shared" si="80"/>
        <v>0</v>
      </c>
      <c r="S81" s="92">
        <f t="shared" si="80"/>
        <v>0</v>
      </c>
      <c r="T81" s="92">
        <f t="shared" si="80"/>
        <v>0</v>
      </c>
      <c r="U81" s="92"/>
      <c r="W81" s="97" t="s">
        <v>464</v>
      </c>
      <c r="X81" s="9">
        <f t="shared" si="78"/>
        <v>0</v>
      </c>
      <c r="Y81" s="154">
        <v>0</v>
      </c>
      <c r="Z81" s="154">
        <f t="shared" si="79"/>
        <v>0</v>
      </c>
      <c r="AA81" s="154"/>
    </row>
    <row r="82" spans="1:27" x14ac:dyDescent="0.15">
      <c r="A82" s="72" t="s">
        <v>38</v>
      </c>
      <c r="B82" s="61">
        <f t="shared" si="62"/>
        <v>0</v>
      </c>
      <c r="C82" s="61">
        <f t="shared" si="63"/>
        <v>0</v>
      </c>
      <c r="D82" s="61">
        <f t="shared" si="64"/>
        <v>0</v>
      </c>
      <c r="E82" s="61">
        <f t="shared" si="65"/>
        <v>0</v>
      </c>
      <c r="F82" s="61">
        <f t="shared" si="66"/>
        <v>0</v>
      </c>
      <c r="G82" s="205">
        <f t="shared" si="67"/>
        <v>0</v>
      </c>
      <c r="H82" s="205">
        <f t="shared" si="73"/>
        <v>0</v>
      </c>
      <c r="I82" s="205">
        <f t="shared" si="68"/>
        <v>0</v>
      </c>
      <c r="J82" s="205">
        <f t="shared" si="69"/>
        <v>0</v>
      </c>
      <c r="K82" s="205">
        <f t="shared" si="70"/>
        <v>0</v>
      </c>
      <c r="L82" s="205">
        <f t="shared" si="71"/>
        <v>0</v>
      </c>
      <c r="M82" s="205">
        <f t="shared" si="74"/>
        <v>0</v>
      </c>
      <c r="N82" s="205">
        <f t="shared" si="75"/>
        <v>0</v>
      </c>
      <c r="O82" s="364">
        <f t="shared" si="76"/>
        <v>0</v>
      </c>
      <c r="P82" s="213">
        <f t="shared" si="80"/>
        <v>0</v>
      </c>
      <c r="Q82" s="92">
        <f t="shared" si="80"/>
        <v>0</v>
      </c>
      <c r="R82" s="92">
        <f t="shared" si="80"/>
        <v>0</v>
      </c>
      <c r="S82" s="92">
        <f t="shared" si="80"/>
        <v>0</v>
      </c>
      <c r="T82" s="92">
        <f t="shared" si="80"/>
        <v>0</v>
      </c>
      <c r="U82" s="92"/>
      <c r="W82" s="97" t="s">
        <v>466</v>
      </c>
      <c r="X82" s="9">
        <f t="shared" si="78"/>
        <v>0</v>
      </c>
      <c r="Y82" s="154">
        <v>0</v>
      </c>
      <c r="Z82" s="154">
        <f t="shared" si="79"/>
        <v>0</v>
      </c>
      <c r="AA82" s="154"/>
    </row>
    <row r="83" spans="1:27" x14ac:dyDescent="0.15">
      <c r="A83" s="76" t="s">
        <v>28</v>
      </c>
      <c r="B83" s="93">
        <f t="shared" si="62"/>
        <v>0</v>
      </c>
      <c r="C83" s="93">
        <f t="shared" si="63"/>
        <v>0</v>
      </c>
      <c r="D83" s="93">
        <f t="shared" si="64"/>
        <v>0</v>
      </c>
      <c r="E83" s="93">
        <f t="shared" si="65"/>
        <v>0</v>
      </c>
      <c r="F83" s="93">
        <f t="shared" si="66"/>
        <v>0</v>
      </c>
      <c r="G83" s="206">
        <f t="shared" si="67"/>
        <v>0</v>
      </c>
      <c r="H83" s="206">
        <f t="shared" si="73"/>
        <v>0</v>
      </c>
      <c r="I83" s="206">
        <f t="shared" si="68"/>
        <v>0</v>
      </c>
      <c r="J83" s="206">
        <f t="shared" si="69"/>
        <v>0</v>
      </c>
      <c r="K83" s="206">
        <f t="shared" si="70"/>
        <v>0</v>
      </c>
      <c r="L83" s="206">
        <f t="shared" si="71"/>
        <v>0</v>
      </c>
      <c r="M83" s="206">
        <f t="shared" si="74"/>
        <v>0</v>
      </c>
      <c r="N83" s="206">
        <f t="shared" si="75"/>
        <v>0</v>
      </c>
      <c r="O83" s="364" t="str">
        <f t="shared" si="76"/>
        <v>0%</v>
      </c>
      <c r="P83" s="213">
        <f t="shared" si="80"/>
        <v>0</v>
      </c>
      <c r="Q83" s="92">
        <f t="shared" si="80"/>
        <v>0</v>
      </c>
      <c r="R83" s="92">
        <f t="shared" si="80"/>
        <v>0</v>
      </c>
      <c r="S83" s="92">
        <f t="shared" si="80"/>
        <v>0</v>
      </c>
      <c r="T83" s="92">
        <f t="shared" si="80"/>
        <v>0</v>
      </c>
      <c r="U83" s="92"/>
      <c r="Y83" s="154"/>
      <c r="AA83" s="154"/>
    </row>
    <row r="84" spans="1:27" x14ac:dyDescent="0.15">
      <c r="A84" s="65" t="s">
        <v>36</v>
      </c>
      <c r="B84" s="39">
        <f t="shared" si="62"/>
        <v>0.99905624282617012</v>
      </c>
      <c r="C84" s="39">
        <f t="shared" si="63"/>
        <v>0.99905624282617012</v>
      </c>
      <c r="D84" s="39">
        <f t="shared" si="64"/>
        <v>0.99905624282617012</v>
      </c>
      <c r="E84" s="39">
        <f t="shared" si="65"/>
        <v>0.99905624282617012</v>
      </c>
      <c r="F84" s="39">
        <f t="shared" si="66"/>
        <v>0.99905624282617012</v>
      </c>
      <c r="G84" s="207">
        <f t="shared" si="67"/>
        <v>0.99905624282617012</v>
      </c>
      <c r="H84" s="207">
        <f t="shared" si="73"/>
        <v>0.99905624282617012</v>
      </c>
      <c r="I84" s="207">
        <f t="shared" si="68"/>
        <v>0.99905624282617012</v>
      </c>
      <c r="J84" s="207">
        <f t="shared" si="69"/>
        <v>0.99905624282617012</v>
      </c>
      <c r="K84" s="207">
        <f t="shared" si="70"/>
        <v>0.99905624282617012</v>
      </c>
      <c r="L84" s="207">
        <f t="shared" si="71"/>
        <v>0.99905624282617012</v>
      </c>
      <c r="M84" s="207">
        <f t="shared" si="74"/>
        <v>0.99905624282617012</v>
      </c>
      <c r="N84" s="207">
        <f t="shared" si="75"/>
        <v>0.99905624282617012</v>
      </c>
      <c r="O84" s="364">
        <f>O85</f>
        <v>0.99889049349530723</v>
      </c>
      <c r="P84" s="225">
        <f t="shared" si="80"/>
        <v>0.99898619075394668</v>
      </c>
      <c r="Q84" s="226">
        <f t="shared" si="80"/>
        <v>0</v>
      </c>
      <c r="R84" s="226">
        <f t="shared" si="80"/>
        <v>0.99905624282617</v>
      </c>
      <c r="S84" s="226">
        <f t="shared" si="80"/>
        <v>0</v>
      </c>
      <c r="T84" s="226">
        <f t="shared" si="80"/>
        <v>0</v>
      </c>
      <c r="U84" s="226"/>
      <c r="AA84" s="154"/>
    </row>
    <row r="85" spans="1:27" x14ac:dyDescent="0.35">
      <c r="A85" s="40" t="s">
        <v>460</v>
      </c>
      <c r="B85" s="41">
        <f t="shared" si="62"/>
        <v>0.99905624282617012</v>
      </c>
      <c r="C85" s="41">
        <f t="shared" si="63"/>
        <v>0.99905624282617012</v>
      </c>
      <c r="D85" s="41">
        <f t="shared" si="64"/>
        <v>0.99905624282617012</v>
      </c>
      <c r="E85" s="41">
        <f t="shared" si="65"/>
        <v>0.99905624282617012</v>
      </c>
      <c r="F85" s="41">
        <f t="shared" si="66"/>
        <v>0.99905624282617012</v>
      </c>
      <c r="G85" s="208">
        <f t="shared" si="67"/>
        <v>0.99905624282617012</v>
      </c>
      <c r="H85" s="208">
        <f t="shared" si="73"/>
        <v>0.99905624282617012</v>
      </c>
      <c r="I85" s="208">
        <f t="shared" si="68"/>
        <v>0.99905624282617012</v>
      </c>
      <c r="J85" s="208">
        <f t="shared" si="69"/>
        <v>0.99905624282617012</v>
      </c>
      <c r="K85" s="208">
        <f t="shared" si="70"/>
        <v>0.99905624282617012</v>
      </c>
      <c r="L85" s="208">
        <f t="shared" si="71"/>
        <v>0.99905624282617012</v>
      </c>
      <c r="M85" s="208">
        <f t="shared" si="74"/>
        <v>0.99905624282617012</v>
      </c>
      <c r="N85" s="208">
        <f t="shared" si="75"/>
        <v>0.99905624282617012</v>
      </c>
      <c r="O85" s="364">
        <f t="shared" si="76"/>
        <v>0.99889049349530723</v>
      </c>
      <c r="P85" s="225">
        <f t="shared" si="80"/>
        <v>0.99898619075394668</v>
      </c>
      <c r="Q85" s="226">
        <f t="shared" si="80"/>
        <v>0</v>
      </c>
      <c r="R85" s="226">
        <f t="shared" si="80"/>
        <v>0.99905624282617</v>
      </c>
      <c r="S85" s="226">
        <f t="shared" si="80"/>
        <v>0</v>
      </c>
      <c r="T85" s="226">
        <f t="shared" si="80"/>
        <v>0</v>
      </c>
      <c r="U85" s="226"/>
      <c r="AA85" s="154"/>
    </row>
    <row r="86" spans="1:27" x14ac:dyDescent="0.15">
      <c r="A86" s="42" t="s">
        <v>55</v>
      </c>
      <c r="B86" s="53">
        <f t="shared" si="62"/>
        <v>1.7854865450835352E-4</v>
      </c>
      <c r="C86" s="53">
        <f t="shared" si="63"/>
        <v>1.7854865450835352E-4</v>
      </c>
      <c r="D86" s="53">
        <f t="shared" si="64"/>
        <v>1.7854865450835352E-4</v>
      </c>
      <c r="E86" s="53">
        <f t="shared" si="65"/>
        <v>1.7854865450835352E-4</v>
      </c>
      <c r="F86" s="53">
        <f t="shared" si="66"/>
        <v>1.7854865450835352E-4</v>
      </c>
      <c r="G86" s="204">
        <f t="shared" si="67"/>
        <v>1.7854865450835352E-4</v>
      </c>
      <c r="H86" s="204">
        <f t="shared" si="73"/>
        <v>1.7854865450835352E-4</v>
      </c>
      <c r="I86" s="204">
        <f t="shared" si="68"/>
        <v>1.7854865450835352E-4</v>
      </c>
      <c r="J86" s="204">
        <f t="shared" si="69"/>
        <v>1.7854865450835352E-4</v>
      </c>
      <c r="K86" s="204">
        <f t="shared" si="70"/>
        <v>1.7854865450835352E-4</v>
      </c>
      <c r="L86" s="204">
        <f t="shared" si="71"/>
        <v>1.7854865450835352E-4</v>
      </c>
      <c r="M86" s="204">
        <f t="shared" si="74"/>
        <v>1.7854865450835352E-4</v>
      </c>
      <c r="N86" s="204">
        <f t="shared" si="75"/>
        <v>1.7854865450835352E-4</v>
      </c>
      <c r="O86" s="364">
        <f t="shared" si="76"/>
        <v>1.8399696361836193E-4</v>
      </c>
      <c r="P86" s="213">
        <f t="shared" si="80"/>
        <v>1.8085132047558676E-4</v>
      </c>
      <c r="Q86" s="92">
        <f t="shared" si="80"/>
        <v>0</v>
      </c>
      <c r="R86" s="92">
        <f t="shared" si="80"/>
        <v>1.7854865450835352E-4</v>
      </c>
      <c r="S86" s="92">
        <f t="shared" si="80"/>
        <v>0</v>
      </c>
      <c r="T86" s="92">
        <f t="shared" si="80"/>
        <v>0</v>
      </c>
      <c r="U86" s="92"/>
      <c r="AA86" s="154"/>
    </row>
    <row r="87" spans="1:27" x14ac:dyDescent="0.15">
      <c r="A87" s="42" t="s">
        <v>56</v>
      </c>
      <c r="B87" s="53">
        <f t="shared" si="62"/>
        <v>7.6520851932151512E-5</v>
      </c>
      <c r="C87" s="53">
        <f t="shared" si="63"/>
        <v>7.6520851932151512E-5</v>
      </c>
      <c r="D87" s="53">
        <f t="shared" si="64"/>
        <v>7.6520851932151512E-5</v>
      </c>
      <c r="E87" s="53">
        <f t="shared" si="65"/>
        <v>7.6520851932151512E-5</v>
      </c>
      <c r="F87" s="53">
        <f t="shared" si="66"/>
        <v>7.6520851932151512E-5</v>
      </c>
      <c r="G87" s="204">
        <f t="shared" si="67"/>
        <v>7.6520851932151512E-5</v>
      </c>
      <c r="H87" s="204">
        <f t="shared" si="73"/>
        <v>7.6520851932151512E-5</v>
      </c>
      <c r="I87" s="204">
        <f t="shared" si="68"/>
        <v>7.6520851932151512E-5</v>
      </c>
      <c r="J87" s="204">
        <f t="shared" si="69"/>
        <v>7.6520851932151512E-5</v>
      </c>
      <c r="K87" s="204">
        <f t="shared" si="70"/>
        <v>7.6520851932151512E-5</v>
      </c>
      <c r="L87" s="204">
        <f t="shared" si="71"/>
        <v>7.6520851932151512E-5</v>
      </c>
      <c r="M87" s="204">
        <f t="shared" si="74"/>
        <v>7.6520851932151512E-5</v>
      </c>
      <c r="N87" s="204">
        <f t="shared" si="75"/>
        <v>7.6520851932151512E-5</v>
      </c>
      <c r="O87" s="364">
        <f t="shared" si="76"/>
        <v>1.0453417759455089E-4</v>
      </c>
      <c r="P87" s="213">
        <f t="shared" ref="P87:T93" si="81">IF(P$53=0,0%,SUMPRODUCT(($B$50:$O$50=P$50)*$B$53:$O$53*$B87:$O87)/P$53)</f>
        <v>8.8360365867462873E-5</v>
      </c>
      <c r="Q87" s="92">
        <f t="shared" si="81"/>
        <v>0</v>
      </c>
      <c r="R87" s="92">
        <f t="shared" si="81"/>
        <v>7.6520851932151512E-5</v>
      </c>
      <c r="S87" s="92">
        <f t="shared" si="81"/>
        <v>0</v>
      </c>
      <c r="T87" s="92">
        <f t="shared" si="81"/>
        <v>0</v>
      </c>
      <c r="U87" s="92"/>
      <c r="AA87" s="154"/>
    </row>
    <row r="88" spans="1:27" x14ac:dyDescent="0.15">
      <c r="A88" s="42" t="s">
        <v>57</v>
      </c>
      <c r="B88" s="53">
        <f t="shared" si="62"/>
        <v>0</v>
      </c>
      <c r="C88" s="53">
        <f t="shared" si="63"/>
        <v>0</v>
      </c>
      <c r="D88" s="53">
        <f t="shared" si="64"/>
        <v>0</v>
      </c>
      <c r="E88" s="53">
        <f t="shared" si="65"/>
        <v>0</v>
      </c>
      <c r="F88" s="53">
        <f t="shared" si="66"/>
        <v>0</v>
      </c>
      <c r="G88" s="204">
        <f t="shared" si="67"/>
        <v>0</v>
      </c>
      <c r="H88" s="204">
        <f t="shared" si="73"/>
        <v>0</v>
      </c>
      <c r="I88" s="204">
        <f t="shared" si="68"/>
        <v>0</v>
      </c>
      <c r="J88" s="204">
        <f t="shared" si="69"/>
        <v>0</v>
      </c>
      <c r="K88" s="204">
        <f t="shared" si="70"/>
        <v>0</v>
      </c>
      <c r="L88" s="204">
        <f t="shared" si="71"/>
        <v>0</v>
      </c>
      <c r="M88" s="204">
        <f t="shared" si="74"/>
        <v>0</v>
      </c>
      <c r="N88" s="204">
        <f t="shared" si="75"/>
        <v>0</v>
      </c>
      <c r="O88" s="364">
        <f t="shared" si="76"/>
        <v>0</v>
      </c>
      <c r="P88" s="213">
        <f t="shared" si="81"/>
        <v>0</v>
      </c>
      <c r="Q88" s="92">
        <f t="shared" si="81"/>
        <v>0</v>
      </c>
      <c r="R88" s="92">
        <f t="shared" si="81"/>
        <v>0</v>
      </c>
      <c r="S88" s="92">
        <f t="shared" si="81"/>
        <v>0</v>
      </c>
      <c r="T88" s="92">
        <f t="shared" si="81"/>
        <v>0</v>
      </c>
      <c r="U88" s="92"/>
      <c r="AA88" s="154"/>
    </row>
    <row r="89" spans="1:27" x14ac:dyDescent="0.15">
      <c r="A89" s="42" t="s">
        <v>58</v>
      </c>
      <c r="B89" s="53">
        <f t="shared" si="62"/>
        <v>6.8868766738936361E-4</v>
      </c>
      <c r="C89" s="53">
        <f t="shared" si="63"/>
        <v>6.8868766738936361E-4</v>
      </c>
      <c r="D89" s="53">
        <f t="shared" si="64"/>
        <v>6.8868766738936361E-4</v>
      </c>
      <c r="E89" s="53">
        <f t="shared" si="65"/>
        <v>6.8868766738936361E-4</v>
      </c>
      <c r="F89" s="53">
        <f t="shared" si="66"/>
        <v>6.8868766738936361E-4</v>
      </c>
      <c r="G89" s="204">
        <f t="shared" si="67"/>
        <v>6.8868766738936361E-4</v>
      </c>
      <c r="H89" s="204">
        <f t="shared" si="73"/>
        <v>6.8868766738936361E-4</v>
      </c>
      <c r="I89" s="204">
        <f t="shared" si="68"/>
        <v>6.8868766738936361E-4</v>
      </c>
      <c r="J89" s="204">
        <f t="shared" si="69"/>
        <v>6.8868766738936361E-4</v>
      </c>
      <c r="K89" s="204">
        <f t="shared" si="70"/>
        <v>6.8868766738936361E-4</v>
      </c>
      <c r="L89" s="204">
        <f t="shared" si="71"/>
        <v>6.8868766738936361E-4</v>
      </c>
      <c r="M89" s="204">
        <f t="shared" si="74"/>
        <v>6.8868766738936361E-4</v>
      </c>
      <c r="N89" s="204">
        <f t="shared" si="75"/>
        <v>6.8868766738936361E-4</v>
      </c>
      <c r="O89" s="364">
        <f t="shared" si="76"/>
        <v>8.2097536347977768E-4</v>
      </c>
      <c r="P89" s="213">
        <f t="shared" si="81"/>
        <v>7.445975597101793E-4</v>
      </c>
      <c r="Q89" s="92">
        <f t="shared" si="81"/>
        <v>0</v>
      </c>
      <c r="R89" s="92">
        <f t="shared" si="81"/>
        <v>6.8868766738936361E-4</v>
      </c>
      <c r="S89" s="92">
        <f t="shared" si="81"/>
        <v>0</v>
      </c>
      <c r="T89" s="92">
        <f t="shared" si="81"/>
        <v>0</v>
      </c>
      <c r="U89" s="92"/>
      <c r="AA89" s="154"/>
    </row>
    <row r="90" spans="1:27" x14ac:dyDescent="0.15">
      <c r="A90" s="72" t="s">
        <v>39</v>
      </c>
      <c r="B90" s="61">
        <f t="shared" si="62"/>
        <v>0</v>
      </c>
      <c r="C90" s="61">
        <f t="shared" si="63"/>
        <v>0</v>
      </c>
      <c r="D90" s="61">
        <f t="shared" si="64"/>
        <v>0</v>
      </c>
      <c r="E90" s="61">
        <f t="shared" si="65"/>
        <v>0</v>
      </c>
      <c r="F90" s="61">
        <f t="shared" si="66"/>
        <v>0</v>
      </c>
      <c r="G90" s="205">
        <f t="shared" si="67"/>
        <v>0</v>
      </c>
      <c r="H90" s="205">
        <f t="shared" si="73"/>
        <v>0</v>
      </c>
      <c r="I90" s="205">
        <f t="shared" si="68"/>
        <v>0</v>
      </c>
      <c r="J90" s="205">
        <f t="shared" si="69"/>
        <v>0</v>
      </c>
      <c r="K90" s="205">
        <f t="shared" si="70"/>
        <v>0</v>
      </c>
      <c r="L90" s="205">
        <f t="shared" si="71"/>
        <v>0</v>
      </c>
      <c r="M90" s="205">
        <f t="shared" si="74"/>
        <v>0</v>
      </c>
      <c r="N90" s="205">
        <f t="shared" si="75"/>
        <v>0</v>
      </c>
      <c r="O90" s="364">
        <f t="shared" si="76"/>
        <v>0</v>
      </c>
      <c r="P90" s="213">
        <f t="shared" si="81"/>
        <v>0</v>
      </c>
      <c r="Q90" s="92">
        <f t="shared" si="81"/>
        <v>0</v>
      </c>
      <c r="R90" s="92">
        <f t="shared" si="81"/>
        <v>0</v>
      </c>
      <c r="S90" s="92">
        <f t="shared" si="81"/>
        <v>0</v>
      </c>
      <c r="T90" s="92">
        <f t="shared" si="81"/>
        <v>0</v>
      </c>
      <c r="U90" s="92"/>
      <c r="AA90" s="154"/>
    </row>
    <row r="91" spans="1:27" x14ac:dyDescent="0.15">
      <c r="A91" s="76" t="s">
        <v>28</v>
      </c>
      <c r="B91" s="93">
        <f t="shared" si="62"/>
        <v>0</v>
      </c>
      <c r="C91" s="93">
        <f t="shared" si="63"/>
        <v>0</v>
      </c>
      <c r="D91" s="93">
        <f t="shared" si="64"/>
        <v>0</v>
      </c>
      <c r="E91" s="93">
        <f t="shared" si="65"/>
        <v>0</v>
      </c>
      <c r="F91" s="93">
        <f t="shared" si="66"/>
        <v>0</v>
      </c>
      <c r="G91" s="206">
        <f t="shared" si="67"/>
        <v>0</v>
      </c>
      <c r="H91" s="206">
        <f t="shared" si="73"/>
        <v>0</v>
      </c>
      <c r="I91" s="206">
        <f t="shared" si="68"/>
        <v>0</v>
      </c>
      <c r="J91" s="206">
        <f t="shared" si="69"/>
        <v>0</v>
      </c>
      <c r="K91" s="206">
        <f t="shared" si="70"/>
        <v>0</v>
      </c>
      <c r="L91" s="206">
        <f t="shared" si="71"/>
        <v>0</v>
      </c>
      <c r="M91" s="206">
        <f t="shared" si="74"/>
        <v>0</v>
      </c>
      <c r="N91" s="206">
        <f t="shared" si="75"/>
        <v>0</v>
      </c>
      <c r="O91" s="364" t="str">
        <f t="shared" si="76"/>
        <v>0%</v>
      </c>
      <c r="P91" s="213">
        <f t="shared" si="81"/>
        <v>0</v>
      </c>
      <c r="Q91" s="92">
        <f t="shared" si="81"/>
        <v>0</v>
      </c>
      <c r="R91" s="92">
        <f t="shared" si="81"/>
        <v>0</v>
      </c>
      <c r="S91" s="92">
        <f t="shared" si="81"/>
        <v>0</v>
      </c>
      <c r="T91" s="92">
        <f t="shared" si="81"/>
        <v>0</v>
      </c>
      <c r="U91" s="92"/>
      <c r="AA91" s="154"/>
    </row>
    <row r="92" spans="1:27" x14ac:dyDescent="0.15">
      <c r="A92" s="81" t="s">
        <v>478</v>
      </c>
      <c r="B92" s="8">
        <f>F46</f>
        <v>3.5000000000000001E-3</v>
      </c>
      <c r="C92" s="8">
        <f>K46</f>
        <v>1E-3</v>
      </c>
      <c r="D92" s="8">
        <f>P46</f>
        <v>0</v>
      </c>
      <c r="E92" s="8">
        <f>U46</f>
        <v>0</v>
      </c>
      <c r="F92" s="8">
        <f>Z46</f>
        <v>0</v>
      </c>
      <c r="G92" s="201">
        <f>AE46</f>
        <v>0</v>
      </c>
      <c r="H92" s="201">
        <f t="shared" si="73"/>
        <v>0</v>
      </c>
      <c r="I92" s="201">
        <f t="shared" si="68"/>
        <v>0</v>
      </c>
      <c r="J92" s="201">
        <f t="shared" si="69"/>
        <v>0</v>
      </c>
      <c r="K92" s="201">
        <f t="shared" si="70"/>
        <v>0</v>
      </c>
      <c r="L92" s="201">
        <f t="shared" si="71"/>
        <v>0</v>
      </c>
      <c r="M92" s="201">
        <f t="shared" si="74"/>
        <v>0</v>
      </c>
      <c r="N92" s="201">
        <f t="shared" si="75"/>
        <v>0</v>
      </c>
      <c r="O92" s="364" t="str">
        <f t="shared" si="76"/>
        <v>0%</v>
      </c>
      <c r="P92" s="213">
        <f t="shared" si="81"/>
        <v>2.0207647505697643E-3</v>
      </c>
      <c r="Q92" s="92">
        <f t="shared" si="81"/>
        <v>0</v>
      </c>
      <c r="R92" s="92">
        <f t="shared" si="81"/>
        <v>1E-3</v>
      </c>
      <c r="S92" s="92">
        <f t="shared" si="81"/>
        <v>0</v>
      </c>
      <c r="T92" s="92">
        <f t="shared" si="81"/>
        <v>0</v>
      </c>
      <c r="U92" s="92"/>
      <c r="AA92" s="154"/>
    </row>
    <row r="93" spans="1:27" x14ac:dyDescent="0.15">
      <c r="A93" s="81" t="s">
        <v>479</v>
      </c>
      <c r="B93" s="8">
        <f>G46</f>
        <v>0</v>
      </c>
      <c r="C93" s="8">
        <f>L46</f>
        <v>0</v>
      </c>
      <c r="D93" s="8">
        <f>Q46</f>
        <v>0</v>
      </c>
      <c r="E93" s="8">
        <f>V46</f>
        <v>0</v>
      </c>
      <c r="F93" s="8">
        <f>AA46</f>
        <v>0</v>
      </c>
      <c r="G93" s="201">
        <f>AF46</f>
        <v>0</v>
      </c>
      <c r="H93" s="201">
        <f t="shared" si="73"/>
        <v>0</v>
      </c>
      <c r="I93" s="201">
        <f t="shared" si="68"/>
        <v>0</v>
      </c>
      <c r="J93" s="201">
        <f t="shared" si="69"/>
        <v>0</v>
      </c>
      <c r="K93" s="201">
        <f t="shared" si="70"/>
        <v>0</v>
      </c>
      <c r="L93" s="201">
        <f t="shared" si="71"/>
        <v>0</v>
      </c>
      <c r="M93" s="201">
        <f t="shared" si="74"/>
        <v>0</v>
      </c>
      <c r="N93" s="201">
        <f t="shared" si="75"/>
        <v>0</v>
      </c>
      <c r="O93" s="364" t="str">
        <f t="shared" si="76"/>
        <v>0%</v>
      </c>
      <c r="P93" s="213">
        <f t="shared" si="81"/>
        <v>0</v>
      </c>
      <c r="Q93" s="92">
        <f t="shared" si="81"/>
        <v>0</v>
      </c>
      <c r="R93" s="92">
        <f t="shared" si="81"/>
        <v>0</v>
      </c>
      <c r="S93" s="92">
        <f t="shared" si="81"/>
        <v>0</v>
      </c>
      <c r="T93" s="92">
        <f t="shared" si="81"/>
        <v>0</v>
      </c>
      <c r="U93" s="92"/>
      <c r="AA93" s="154"/>
    </row>
  </sheetData>
  <mergeCells count="33">
    <mergeCell ref="AI3:AM3"/>
    <mergeCell ref="AN3:AR3"/>
    <mergeCell ref="AS3:AW3"/>
    <mergeCell ref="O3:S3"/>
    <mergeCell ref="B2:C2"/>
    <mergeCell ref="D2:D3"/>
    <mergeCell ref="E2:M2"/>
    <mergeCell ref="E3:I3"/>
    <mergeCell ref="J3:N3"/>
    <mergeCell ref="A48:K48"/>
    <mergeCell ref="A49:O49"/>
    <mergeCell ref="P49:U49"/>
    <mergeCell ref="W49:X49"/>
    <mergeCell ref="AX3:BB3"/>
    <mergeCell ref="E4:I4"/>
    <mergeCell ref="J4:N4"/>
    <mergeCell ref="O4:S4"/>
    <mergeCell ref="T4:X4"/>
    <mergeCell ref="Y4:AC4"/>
    <mergeCell ref="AD4:AH4"/>
    <mergeCell ref="AI4:AM4"/>
    <mergeCell ref="AN4:AR4"/>
    <mergeCell ref="T3:X3"/>
    <mergeCell ref="Y3:AC3"/>
    <mergeCell ref="AD3:AH3"/>
    <mergeCell ref="BH3:BL3"/>
    <mergeCell ref="BH4:BL4"/>
    <mergeCell ref="BM3:BQ3"/>
    <mergeCell ref="BM4:BQ4"/>
    <mergeCell ref="AS4:AW4"/>
    <mergeCell ref="AX4:BB4"/>
    <mergeCell ref="BC4:BG4"/>
    <mergeCell ref="BC3:BG3"/>
  </mergeCells>
  <phoneticPr fontId="2" type="noConversion"/>
  <conditionalFormatting sqref="H21:I21">
    <cfRule type="cellIs" dxfId="6646" priority="391" operator="lessThan">
      <formula>#REF!</formula>
    </cfRule>
  </conditionalFormatting>
  <conditionalFormatting sqref="H9:I9">
    <cfRule type="cellIs" dxfId="6645" priority="393" operator="lessThan">
      <formula>#REF!</formula>
    </cfRule>
    <cfRule type="cellIs" dxfId="6644" priority="394" operator="greaterThan">
      <formula>#REF!</formula>
    </cfRule>
  </conditionalFormatting>
  <conditionalFormatting sqref="H10:I10">
    <cfRule type="cellIs" dxfId="6643" priority="392" operator="lessThan">
      <formula>#REF!</formula>
    </cfRule>
  </conditionalFormatting>
  <conditionalFormatting sqref="H11:I11">
    <cfRule type="cellIs" dxfId="6642" priority="390" operator="lessThan">
      <formula>#REF!</formula>
    </cfRule>
  </conditionalFormatting>
  <conditionalFormatting sqref="H12:I12">
    <cfRule type="cellIs" dxfId="6641" priority="389" operator="lessThan">
      <formula>#REF!</formula>
    </cfRule>
  </conditionalFormatting>
  <conditionalFormatting sqref="F19:G19 O19 O13:O15 O17">
    <cfRule type="cellIs" dxfId="6640" priority="388" operator="greaterThan">
      <formula>#REF!</formula>
    </cfRule>
  </conditionalFormatting>
  <conditionalFormatting sqref="H20:I20">
    <cfRule type="cellIs" dxfId="6639" priority="395" operator="lessThan">
      <formula>#REF!</formula>
    </cfRule>
    <cfRule type="cellIs" dxfId="6638" priority="396" operator="lessThan">
      <formula>#REF!</formula>
    </cfRule>
  </conditionalFormatting>
  <conditionalFormatting sqref="M21">
    <cfRule type="cellIs" dxfId="6637" priority="385" operator="lessThan">
      <formula>#REF!</formula>
    </cfRule>
  </conditionalFormatting>
  <conditionalFormatting sqref="M11:N11">
    <cfRule type="cellIs" dxfId="6636" priority="384" operator="lessThan">
      <formula>#REF!</formula>
    </cfRule>
  </conditionalFormatting>
  <conditionalFormatting sqref="M12:N12">
    <cfRule type="cellIs" dxfId="6635" priority="383" operator="lessThan">
      <formula>#REF!</formula>
    </cfRule>
  </conditionalFormatting>
  <conditionalFormatting sqref="J19 L19">
    <cfRule type="cellIs" dxfId="6634" priority="382" operator="greaterThan">
      <formula>#REF!</formula>
    </cfRule>
  </conditionalFormatting>
  <conditionalFormatting sqref="M20">
    <cfRule type="cellIs" dxfId="6633" priority="386" operator="lessThan">
      <formula>#REF!</formula>
    </cfRule>
    <cfRule type="cellIs" dxfId="6632" priority="387" operator="lessThan">
      <formula>#REF!</formula>
    </cfRule>
  </conditionalFormatting>
  <conditionalFormatting sqref="E14">
    <cfRule type="cellIs" dxfId="6631" priority="380" operator="greaterThan">
      <formula>#REF!</formula>
    </cfRule>
  </conditionalFormatting>
  <conditionalFormatting sqref="E13:G13">
    <cfRule type="cellIs" dxfId="6630" priority="379" operator="greaterThan">
      <formula>#REF!</formula>
    </cfRule>
  </conditionalFormatting>
  <conditionalFormatting sqref="E17:G17">
    <cfRule type="cellIs" dxfId="6629" priority="381" operator="greaterThan">
      <formula>#REF!</formula>
    </cfRule>
  </conditionalFormatting>
  <conditionalFormatting sqref="J14:L15">
    <cfRule type="cellIs" dxfId="6628" priority="377" operator="greaterThan">
      <formula>#REF!</formula>
    </cfRule>
  </conditionalFormatting>
  <conditionalFormatting sqref="J13:L13">
    <cfRule type="cellIs" dxfId="6627" priority="376" operator="greaterThan">
      <formula>#REF!</formula>
    </cfRule>
  </conditionalFormatting>
  <conditionalFormatting sqref="L17">
    <cfRule type="cellIs" dxfId="6626" priority="378" operator="greaterThan">
      <formula>#REF!</formula>
    </cfRule>
  </conditionalFormatting>
  <conditionalFormatting sqref="F14:G14">
    <cfRule type="cellIs" dxfId="6625" priority="375" operator="greaterThan">
      <formula>#REF!</formula>
    </cfRule>
  </conditionalFormatting>
  <conditionalFormatting sqref="H30:I30">
    <cfRule type="cellIs" dxfId="6624" priority="372" operator="lessThan">
      <formula>#REF!</formula>
    </cfRule>
  </conditionalFormatting>
  <conditionalFormatting sqref="H29:I29">
    <cfRule type="cellIs" dxfId="6623" priority="373" operator="lessThan">
      <formula>#REF!</formula>
    </cfRule>
    <cfRule type="cellIs" dxfId="6622" priority="374" operator="lessThan">
      <formula>#REF!</formula>
    </cfRule>
  </conditionalFormatting>
  <conditionalFormatting sqref="M30">
    <cfRule type="cellIs" dxfId="6621" priority="369" operator="lessThan">
      <formula>#REF!</formula>
    </cfRule>
  </conditionalFormatting>
  <conditionalFormatting sqref="M29">
    <cfRule type="cellIs" dxfId="6620" priority="370" operator="lessThan">
      <formula>#REF!</formula>
    </cfRule>
    <cfRule type="cellIs" dxfId="6619" priority="371" operator="lessThan">
      <formula>#REF!</formula>
    </cfRule>
  </conditionalFormatting>
  <conditionalFormatting sqref="H39:I39">
    <cfRule type="cellIs" dxfId="6618" priority="366" operator="lessThan">
      <formula>#REF!</formula>
    </cfRule>
  </conditionalFormatting>
  <conditionalFormatting sqref="H38:I38">
    <cfRule type="cellIs" dxfId="6617" priority="367" operator="lessThan">
      <formula>#REF!</formula>
    </cfRule>
    <cfRule type="cellIs" dxfId="6616" priority="368" operator="lessThan">
      <formula>#REF!</formula>
    </cfRule>
  </conditionalFormatting>
  <conditionalFormatting sqref="M39">
    <cfRule type="cellIs" dxfId="6615" priority="365" operator="lessThan">
      <formula>#REF!</formula>
    </cfRule>
  </conditionalFormatting>
  <conditionalFormatting sqref="R21">
    <cfRule type="cellIs" dxfId="6614" priority="362" operator="lessThan">
      <formula>#REF!</formula>
    </cfRule>
  </conditionalFormatting>
  <conditionalFormatting sqref="R11:S11">
    <cfRule type="cellIs" dxfId="6613" priority="361" operator="lessThan">
      <formula>#REF!</formula>
    </cfRule>
  </conditionalFormatting>
  <conditionalFormatting sqref="R12:S12">
    <cfRule type="cellIs" dxfId="6612" priority="360" operator="lessThan">
      <formula>#REF!</formula>
    </cfRule>
  </conditionalFormatting>
  <conditionalFormatting sqref="R20">
    <cfRule type="cellIs" dxfId="6611" priority="363" operator="lessThan">
      <formula>#REF!</formula>
    </cfRule>
    <cfRule type="cellIs" dxfId="6610" priority="364" operator="lessThan">
      <formula>#REF!</formula>
    </cfRule>
  </conditionalFormatting>
  <conditionalFormatting sqref="R30">
    <cfRule type="cellIs" dxfId="6609" priority="357" operator="lessThan">
      <formula>#REF!</formula>
    </cfRule>
  </conditionalFormatting>
  <conditionalFormatting sqref="R29">
    <cfRule type="cellIs" dxfId="6608" priority="358" operator="lessThan">
      <formula>#REF!</formula>
    </cfRule>
    <cfRule type="cellIs" dxfId="6607" priority="359" operator="lessThan">
      <formula>#REF!</formula>
    </cfRule>
  </conditionalFormatting>
  <conditionalFormatting sqref="R39">
    <cfRule type="cellIs" dxfId="6606" priority="356" operator="lessThan">
      <formula>#REF!</formula>
    </cfRule>
  </conditionalFormatting>
  <conditionalFormatting sqref="M9:N9">
    <cfRule type="cellIs" dxfId="6605" priority="354" operator="lessThan">
      <formula>#REF!</formula>
    </cfRule>
    <cfRule type="cellIs" dxfId="6604" priority="355" operator="greaterThan">
      <formula>#REF!</formula>
    </cfRule>
  </conditionalFormatting>
  <conditionalFormatting sqref="R9:S9">
    <cfRule type="cellIs" dxfId="6603" priority="352" operator="lessThan">
      <formula>#REF!</formula>
    </cfRule>
    <cfRule type="cellIs" dxfId="6602" priority="353" operator="greaterThan">
      <formula>#REF!</formula>
    </cfRule>
  </conditionalFormatting>
  <conditionalFormatting sqref="T19 T13:T15 T17">
    <cfRule type="cellIs" dxfId="6601" priority="351" operator="greaterThan">
      <formula>#REF!</formula>
    </cfRule>
  </conditionalFormatting>
  <conditionalFormatting sqref="W21">
    <cfRule type="cellIs" dxfId="6600" priority="348" operator="lessThan">
      <formula>#REF!</formula>
    </cfRule>
  </conditionalFormatting>
  <conditionalFormatting sqref="W11:X11">
    <cfRule type="cellIs" dxfId="6599" priority="347" operator="lessThan">
      <formula>#REF!</formula>
    </cfRule>
  </conditionalFormatting>
  <conditionalFormatting sqref="W12:X12">
    <cfRule type="cellIs" dxfId="6598" priority="346" operator="lessThan">
      <formula>#REF!</formula>
    </cfRule>
  </conditionalFormatting>
  <conditionalFormatting sqref="W20">
    <cfRule type="cellIs" dxfId="6597" priority="349" operator="lessThan">
      <formula>#REF!</formula>
    </cfRule>
    <cfRule type="cellIs" dxfId="6596" priority="350" operator="lessThan">
      <formula>#REF!</formula>
    </cfRule>
  </conditionalFormatting>
  <conditionalFormatting sqref="W30">
    <cfRule type="cellIs" dxfId="6595" priority="343" operator="lessThan">
      <formula>#REF!</formula>
    </cfRule>
  </conditionalFormatting>
  <conditionalFormatting sqref="W29">
    <cfRule type="cellIs" dxfId="6594" priority="344" operator="lessThan">
      <formula>#REF!</formula>
    </cfRule>
    <cfRule type="cellIs" dxfId="6593" priority="345" operator="lessThan">
      <formula>#REF!</formula>
    </cfRule>
  </conditionalFormatting>
  <conditionalFormatting sqref="W39">
    <cfRule type="cellIs" dxfId="6592" priority="342" operator="lessThan">
      <formula>#REF!</formula>
    </cfRule>
  </conditionalFormatting>
  <conditionalFormatting sqref="W9:X9">
    <cfRule type="cellIs" dxfId="6591" priority="340" operator="lessThan">
      <formula>#REF!</formula>
    </cfRule>
    <cfRule type="cellIs" dxfId="6590" priority="341" operator="greaterThan">
      <formula>#REF!</formula>
    </cfRule>
  </conditionalFormatting>
  <conditionalFormatting sqref="Y19 Y13:Y15 Y17">
    <cfRule type="cellIs" dxfId="6589" priority="339" operator="greaterThan">
      <formula>#REF!</formula>
    </cfRule>
  </conditionalFormatting>
  <conditionalFormatting sqref="AB21">
    <cfRule type="cellIs" dxfId="6588" priority="336" operator="lessThan">
      <formula>#REF!</formula>
    </cfRule>
  </conditionalFormatting>
  <conditionalFormatting sqref="AB11:AC11">
    <cfRule type="cellIs" dxfId="6587" priority="335" operator="lessThan">
      <formula>#REF!</formula>
    </cfRule>
  </conditionalFormatting>
  <conditionalFormatting sqref="AB12:AC12">
    <cfRule type="cellIs" dxfId="6586" priority="334" operator="lessThan">
      <formula>#REF!</formula>
    </cfRule>
  </conditionalFormatting>
  <conditionalFormatting sqref="AB20">
    <cfRule type="cellIs" dxfId="6585" priority="337" operator="lessThan">
      <formula>#REF!</formula>
    </cfRule>
    <cfRule type="cellIs" dxfId="6584" priority="338" operator="lessThan">
      <formula>#REF!</formula>
    </cfRule>
  </conditionalFormatting>
  <conditionalFormatting sqref="AB30">
    <cfRule type="cellIs" dxfId="6583" priority="331" operator="lessThan">
      <formula>#REF!</formula>
    </cfRule>
  </conditionalFormatting>
  <conditionalFormatting sqref="AB29">
    <cfRule type="cellIs" dxfId="6582" priority="332" operator="lessThan">
      <formula>#REF!</formula>
    </cfRule>
    <cfRule type="cellIs" dxfId="6581" priority="333" operator="lessThan">
      <formula>#REF!</formula>
    </cfRule>
  </conditionalFormatting>
  <conditionalFormatting sqref="AB39">
    <cfRule type="cellIs" dxfId="6580" priority="330" operator="lessThan">
      <formula>#REF!</formula>
    </cfRule>
  </conditionalFormatting>
  <conditionalFormatting sqref="AB9:AC9">
    <cfRule type="cellIs" dxfId="6579" priority="328" operator="lessThan">
      <formula>#REF!</formula>
    </cfRule>
    <cfRule type="cellIs" dxfId="6578" priority="329" operator="greaterThan">
      <formula>#REF!</formula>
    </cfRule>
  </conditionalFormatting>
  <conditionalFormatting sqref="AD19 AD13:AD15 AD17">
    <cfRule type="cellIs" dxfId="6577" priority="327" operator="greaterThan">
      <formula>#REF!</formula>
    </cfRule>
  </conditionalFormatting>
  <conditionalFormatting sqref="AG21">
    <cfRule type="cellIs" dxfId="6576" priority="324" operator="lessThan">
      <formula>#REF!</formula>
    </cfRule>
  </conditionalFormatting>
  <conditionalFormatting sqref="AG11:AH11">
    <cfRule type="cellIs" dxfId="6575" priority="323" operator="lessThan">
      <formula>#REF!</formula>
    </cfRule>
  </conditionalFormatting>
  <conditionalFormatting sqref="AG12:AH12">
    <cfRule type="cellIs" dxfId="6574" priority="322" operator="lessThan">
      <formula>#REF!</formula>
    </cfRule>
  </conditionalFormatting>
  <conditionalFormatting sqref="AG20">
    <cfRule type="cellIs" dxfId="6573" priority="325" operator="lessThan">
      <formula>#REF!</formula>
    </cfRule>
    <cfRule type="cellIs" dxfId="6572" priority="326" operator="lessThan">
      <formula>#REF!</formula>
    </cfRule>
  </conditionalFormatting>
  <conditionalFormatting sqref="AG30">
    <cfRule type="cellIs" dxfId="6571" priority="319" operator="lessThan">
      <formula>#REF!</formula>
    </cfRule>
  </conditionalFormatting>
  <conditionalFormatting sqref="AG29">
    <cfRule type="cellIs" dxfId="6570" priority="320" operator="lessThan">
      <formula>#REF!</formula>
    </cfRule>
    <cfRule type="cellIs" dxfId="6569" priority="321" operator="lessThan">
      <formula>#REF!</formula>
    </cfRule>
  </conditionalFormatting>
  <conditionalFormatting sqref="AG39">
    <cfRule type="cellIs" dxfId="6568" priority="318" operator="lessThan">
      <formula>#REF!</formula>
    </cfRule>
  </conditionalFormatting>
  <conditionalFormatting sqref="AG9:AH9">
    <cfRule type="cellIs" dxfId="6567" priority="316" operator="lessThan">
      <formula>#REF!</formula>
    </cfRule>
    <cfRule type="cellIs" dxfId="6566" priority="317" operator="greaterThan">
      <formula>#REF!</formula>
    </cfRule>
  </conditionalFormatting>
  <conditionalFormatting sqref="P19:Q19">
    <cfRule type="cellIs" dxfId="6565" priority="315" operator="greaterThan">
      <formula>#REF!</formula>
    </cfRule>
  </conditionalFormatting>
  <conditionalFormatting sqref="P14:Q15">
    <cfRule type="cellIs" dxfId="6564" priority="313" operator="greaterThan">
      <formula>#REF!</formula>
    </cfRule>
  </conditionalFormatting>
  <conditionalFormatting sqref="P13:Q13">
    <cfRule type="cellIs" dxfId="6563" priority="312" operator="greaterThan">
      <formula>#REF!</formula>
    </cfRule>
  </conditionalFormatting>
  <conditionalFormatting sqref="P17:Q17">
    <cfRule type="cellIs" dxfId="6562" priority="314" operator="greaterThan">
      <formula>#REF!</formula>
    </cfRule>
  </conditionalFormatting>
  <conditionalFormatting sqref="U19:V19">
    <cfRule type="cellIs" dxfId="6561" priority="311" operator="greaterThan">
      <formula>#REF!</formula>
    </cfRule>
  </conditionalFormatting>
  <conditionalFormatting sqref="U14:V15">
    <cfRule type="cellIs" dxfId="6560" priority="309" operator="greaterThan">
      <formula>#REF!</formula>
    </cfRule>
  </conditionalFormatting>
  <conditionalFormatting sqref="U13:V13">
    <cfRule type="cellIs" dxfId="6559" priority="308" operator="greaterThan">
      <formula>#REF!</formula>
    </cfRule>
  </conditionalFormatting>
  <conditionalFormatting sqref="U17:V17">
    <cfRule type="cellIs" dxfId="6558" priority="310" operator="greaterThan">
      <formula>#REF!</formula>
    </cfRule>
  </conditionalFormatting>
  <conditionalFormatting sqref="Z19:AA19">
    <cfRule type="cellIs" dxfId="6557" priority="307" operator="greaterThan">
      <formula>#REF!</formula>
    </cfRule>
  </conditionalFormatting>
  <conditionalFormatting sqref="Z14:AA15">
    <cfRule type="cellIs" dxfId="6556" priority="305" operator="greaterThan">
      <formula>#REF!</formula>
    </cfRule>
  </conditionalFormatting>
  <conditionalFormatting sqref="Z13:AA13">
    <cfRule type="cellIs" dxfId="6555" priority="304" operator="greaterThan">
      <formula>#REF!</formula>
    </cfRule>
  </conditionalFormatting>
  <conditionalFormatting sqref="Z17:AA17">
    <cfRule type="cellIs" dxfId="6554" priority="306" operator="greaterThan">
      <formula>#REF!</formula>
    </cfRule>
  </conditionalFormatting>
  <conditionalFormatting sqref="AE19:AF19">
    <cfRule type="cellIs" dxfId="6553" priority="303" operator="greaterThan">
      <formula>#REF!</formula>
    </cfRule>
  </conditionalFormatting>
  <conditionalFormatting sqref="AE14:AF15">
    <cfRule type="cellIs" dxfId="6552" priority="301" operator="greaterThan">
      <formula>#REF!</formula>
    </cfRule>
  </conditionalFormatting>
  <conditionalFormatting sqref="AE13:AF13">
    <cfRule type="cellIs" dxfId="6551" priority="300" operator="greaterThan">
      <formula>#REF!</formula>
    </cfRule>
  </conditionalFormatting>
  <conditionalFormatting sqref="AE17:AF17">
    <cfRule type="cellIs" dxfId="6550" priority="302" operator="greaterThan">
      <formula>#REF!</formula>
    </cfRule>
  </conditionalFormatting>
  <conditionalFormatting sqref="O16">
    <cfRule type="cellIs" dxfId="6549" priority="299" operator="greaterThan">
      <formula>#REF!</formula>
    </cfRule>
  </conditionalFormatting>
  <conditionalFormatting sqref="K19">
    <cfRule type="cellIs" dxfId="6548" priority="298" operator="greaterThan">
      <formula>#REF!</formula>
    </cfRule>
  </conditionalFormatting>
  <conditionalFormatting sqref="J16:K16">
    <cfRule type="cellIs" dxfId="6547" priority="297" operator="greaterThan">
      <formula>#REF!</formula>
    </cfRule>
  </conditionalFormatting>
  <conditionalFormatting sqref="E19">
    <cfRule type="cellIs" dxfId="6546" priority="296" operator="greaterThan">
      <formula>#REF!</formula>
    </cfRule>
  </conditionalFormatting>
  <conditionalFormatting sqref="M38">
    <cfRule type="cellIs" dxfId="6545" priority="294" operator="lessThan">
      <formula>#REF!</formula>
    </cfRule>
    <cfRule type="cellIs" dxfId="6544" priority="295" operator="lessThan">
      <formula>#REF!</formula>
    </cfRule>
  </conditionalFormatting>
  <conditionalFormatting sqref="R38">
    <cfRule type="cellIs" dxfId="6543" priority="292" operator="lessThan">
      <formula>#REF!</formula>
    </cfRule>
    <cfRule type="cellIs" dxfId="6542" priority="293" operator="lessThan">
      <formula>#REF!</formula>
    </cfRule>
  </conditionalFormatting>
  <conditionalFormatting sqref="W38">
    <cfRule type="cellIs" dxfId="6541" priority="290" operator="lessThan">
      <formula>#REF!</formula>
    </cfRule>
    <cfRule type="cellIs" dxfId="6540" priority="291" operator="lessThan">
      <formula>#REF!</formula>
    </cfRule>
  </conditionalFormatting>
  <conditionalFormatting sqref="AB38">
    <cfRule type="cellIs" dxfId="6539" priority="288" operator="lessThan">
      <formula>#REF!</formula>
    </cfRule>
    <cfRule type="cellIs" dxfId="6538" priority="289" operator="lessThan">
      <formula>#REF!</formula>
    </cfRule>
  </conditionalFormatting>
  <conditionalFormatting sqref="AG38">
    <cfRule type="cellIs" dxfId="6537" priority="286" operator="lessThan">
      <formula>#REF!</formula>
    </cfRule>
    <cfRule type="cellIs" dxfId="6536" priority="287" operator="lessThan">
      <formula>#REF!</formula>
    </cfRule>
  </conditionalFormatting>
  <conditionalFormatting sqref="N10">
    <cfRule type="cellIs" dxfId="6535" priority="285" operator="lessThan">
      <formula>#REF!</formula>
    </cfRule>
  </conditionalFormatting>
  <conditionalFormatting sqref="S10">
    <cfRule type="cellIs" dxfId="6534" priority="284" operator="lessThan">
      <formula>#REF!</formula>
    </cfRule>
  </conditionalFormatting>
  <conditionalFormatting sqref="X10">
    <cfRule type="cellIs" dxfId="6533" priority="283" operator="lessThan">
      <formula>#REF!</formula>
    </cfRule>
  </conditionalFormatting>
  <conditionalFormatting sqref="AC10">
    <cfRule type="cellIs" dxfId="6532" priority="282" operator="lessThan">
      <formula>#REF!</formula>
    </cfRule>
  </conditionalFormatting>
  <conditionalFormatting sqref="AH10">
    <cfRule type="cellIs" dxfId="6531" priority="281" operator="lessThan">
      <formula>#REF!</formula>
    </cfRule>
  </conditionalFormatting>
  <conditionalFormatting sqref="AI19 AI13:AI15 AI17">
    <cfRule type="cellIs" dxfId="6530" priority="280" operator="greaterThan">
      <formula>#REF!</formula>
    </cfRule>
  </conditionalFormatting>
  <conditionalFormatting sqref="AL21">
    <cfRule type="cellIs" dxfId="6529" priority="277" operator="lessThan">
      <formula>#REF!</formula>
    </cfRule>
  </conditionalFormatting>
  <conditionalFormatting sqref="AL11:AM11">
    <cfRule type="cellIs" dxfId="6528" priority="276" operator="lessThan">
      <formula>#REF!</formula>
    </cfRule>
  </conditionalFormatting>
  <conditionalFormatting sqref="AL12:AM12">
    <cfRule type="cellIs" dxfId="6527" priority="275" operator="lessThan">
      <formula>#REF!</formula>
    </cfRule>
  </conditionalFormatting>
  <conditionalFormatting sqref="AL20">
    <cfRule type="cellIs" dxfId="6526" priority="278" operator="lessThan">
      <formula>#REF!</formula>
    </cfRule>
    <cfRule type="cellIs" dxfId="6525" priority="279" operator="lessThan">
      <formula>#REF!</formula>
    </cfRule>
  </conditionalFormatting>
  <conditionalFormatting sqref="AL30">
    <cfRule type="cellIs" dxfId="6524" priority="272" operator="lessThan">
      <formula>#REF!</formula>
    </cfRule>
  </conditionalFormatting>
  <conditionalFormatting sqref="AL29">
    <cfRule type="cellIs" dxfId="6523" priority="273" operator="lessThan">
      <formula>#REF!</formula>
    </cfRule>
    <cfRule type="cellIs" dxfId="6522" priority="274" operator="lessThan">
      <formula>#REF!</formula>
    </cfRule>
  </conditionalFormatting>
  <conditionalFormatting sqref="AL39">
    <cfRule type="cellIs" dxfId="6521" priority="271" operator="lessThan">
      <formula>#REF!</formula>
    </cfRule>
  </conditionalFormatting>
  <conditionalFormatting sqref="AL9:AM9">
    <cfRule type="cellIs" dxfId="6520" priority="269" operator="lessThan">
      <formula>#REF!</formula>
    </cfRule>
    <cfRule type="cellIs" dxfId="6519" priority="270" operator="greaterThan">
      <formula>#REF!</formula>
    </cfRule>
  </conditionalFormatting>
  <conditionalFormatting sqref="AJ19:AK19">
    <cfRule type="cellIs" dxfId="6518" priority="268" operator="greaterThan">
      <formula>#REF!</formula>
    </cfRule>
  </conditionalFormatting>
  <conditionalFormatting sqref="AJ14:AK15">
    <cfRule type="cellIs" dxfId="6517" priority="266" operator="greaterThan">
      <formula>#REF!</formula>
    </cfRule>
  </conditionalFormatting>
  <conditionalFormatting sqref="AJ13:AK13">
    <cfRule type="cellIs" dxfId="6516" priority="265" operator="greaterThan">
      <formula>#REF!</formula>
    </cfRule>
  </conditionalFormatting>
  <conditionalFormatting sqref="AJ17:AK17">
    <cfRule type="cellIs" dxfId="6515" priority="267" operator="greaterThan">
      <formula>#REF!</formula>
    </cfRule>
  </conditionalFormatting>
  <conditionalFormatting sqref="AL38">
    <cfRule type="cellIs" dxfId="6514" priority="263" operator="lessThan">
      <formula>#REF!</formula>
    </cfRule>
    <cfRule type="cellIs" dxfId="6513" priority="264" operator="lessThan">
      <formula>#REF!</formula>
    </cfRule>
  </conditionalFormatting>
  <conditionalFormatting sqref="AM10">
    <cfRule type="cellIs" dxfId="6512" priority="262" operator="lessThan">
      <formula>#REF!</formula>
    </cfRule>
  </conditionalFormatting>
  <conditionalFormatting sqref="AN19 AN13:AN15 AN17">
    <cfRule type="cellIs" dxfId="6511" priority="261" operator="greaterThan">
      <formula>#REF!</formula>
    </cfRule>
  </conditionalFormatting>
  <conditionalFormatting sqref="AQ21">
    <cfRule type="cellIs" dxfId="6510" priority="258" operator="lessThan">
      <formula>#REF!</formula>
    </cfRule>
  </conditionalFormatting>
  <conditionalFormatting sqref="AQ11:AR11">
    <cfRule type="cellIs" dxfId="6509" priority="257" operator="lessThan">
      <formula>#REF!</formula>
    </cfRule>
  </conditionalFormatting>
  <conditionalFormatting sqref="AQ12:AR12">
    <cfRule type="cellIs" dxfId="6508" priority="256" operator="lessThan">
      <formula>#REF!</formula>
    </cfRule>
  </conditionalFormatting>
  <conditionalFormatting sqref="AQ20">
    <cfRule type="cellIs" dxfId="6507" priority="259" operator="lessThan">
      <formula>#REF!</formula>
    </cfRule>
    <cfRule type="cellIs" dxfId="6506" priority="260" operator="lessThan">
      <formula>#REF!</formula>
    </cfRule>
  </conditionalFormatting>
  <conditionalFormatting sqref="AQ30">
    <cfRule type="cellIs" dxfId="6505" priority="253" operator="lessThan">
      <formula>#REF!</formula>
    </cfRule>
  </conditionalFormatting>
  <conditionalFormatting sqref="AQ29">
    <cfRule type="cellIs" dxfId="6504" priority="254" operator="lessThan">
      <formula>#REF!</formula>
    </cfRule>
    <cfRule type="cellIs" dxfId="6503" priority="255" operator="lessThan">
      <formula>#REF!</formula>
    </cfRule>
  </conditionalFormatting>
  <conditionalFormatting sqref="AQ39">
    <cfRule type="cellIs" dxfId="6502" priority="252" operator="lessThan">
      <formula>#REF!</formula>
    </cfRule>
  </conditionalFormatting>
  <conditionalFormatting sqref="AQ9:AR9">
    <cfRule type="cellIs" dxfId="6501" priority="250" operator="lessThan">
      <formula>#REF!</formula>
    </cfRule>
    <cfRule type="cellIs" dxfId="6500" priority="251" operator="greaterThan">
      <formula>#REF!</formula>
    </cfRule>
  </conditionalFormatting>
  <conditionalFormatting sqref="AO19:AP19">
    <cfRule type="cellIs" dxfId="6499" priority="249" operator="greaterThan">
      <formula>#REF!</formula>
    </cfRule>
  </conditionalFormatting>
  <conditionalFormatting sqref="AO14:AP15">
    <cfRule type="cellIs" dxfId="6498" priority="247" operator="greaterThan">
      <formula>#REF!</formula>
    </cfRule>
  </conditionalFormatting>
  <conditionalFormatting sqref="AO13:AP13">
    <cfRule type="cellIs" dxfId="6497" priority="246" operator="greaterThan">
      <formula>#REF!</formula>
    </cfRule>
  </conditionalFormatting>
  <conditionalFormatting sqref="AO17:AP17">
    <cfRule type="cellIs" dxfId="6496" priority="248" operator="greaterThan">
      <formula>#REF!</formula>
    </cfRule>
  </conditionalFormatting>
  <conditionalFormatting sqref="AQ38">
    <cfRule type="cellIs" dxfId="6495" priority="244" operator="lessThan">
      <formula>#REF!</formula>
    </cfRule>
    <cfRule type="cellIs" dxfId="6494" priority="245" operator="lessThan">
      <formula>#REF!</formula>
    </cfRule>
  </conditionalFormatting>
  <conditionalFormatting sqref="AR10">
    <cfRule type="cellIs" dxfId="6493" priority="243" operator="lessThan">
      <formula>#REF!</formula>
    </cfRule>
  </conditionalFormatting>
  <conditionalFormatting sqref="AS19 AS13:AS15 AS17">
    <cfRule type="cellIs" dxfId="6492" priority="242" operator="greaterThan">
      <formula>#REF!</formula>
    </cfRule>
  </conditionalFormatting>
  <conditionalFormatting sqref="AV21">
    <cfRule type="cellIs" dxfId="6491" priority="239" operator="lessThan">
      <formula>#REF!</formula>
    </cfRule>
  </conditionalFormatting>
  <conditionalFormatting sqref="AV11:AW11">
    <cfRule type="cellIs" dxfId="6490" priority="238" operator="lessThan">
      <formula>#REF!</formula>
    </cfRule>
  </conditionalFormatting>
  <conditionalFormatting sqref="AV12:AW12">
    <cfRule type="cellIs" dxfId="6489" priority="237" operator="lessThan">
      <formula>#REF!</formula>
    </cfRule>
  </conditionalFormatting>
  <conditionalFormatting sqref="AV20">
    <cfRule type="cellIs" dxfId="6488" priority="240" operator="lessThan">
      <formula>#REF!</formula>
    </cfRule>
    <cfRule type="cellIs" dxfId="6487" priority="241" operator="lessThan">
      <formula>#REF!</formula>
    </cfRule>
  </conditionalFormatting>
  <conditionalFormatting sqref="AV30">
    <cfRule type="cellIs" dxfId="6486" priority="234" operator="lessThan">
      <formula>#REF!</formula>
    </cfRule>
  </conditionalFormatting>
  <conditionalFormatting sqref="AV29">
    <cfRule type="cellIs" dxfId="6485" priority="235" operator="lessThan">
      <formula>#REF!</formula>
    </cfRule>
    <cfRule type="cellIs" dxfId="6484" priority="236" operator="lessThan">
      <formula>#REF!</formula>
    </cfRule>
  </conditionalFormatting>
  <conditionalFormatting sqref="AV39">
    <cfRule type="cellIs" dxfId="6483" priority="233" operator="lessThan">
      <formula>#REF!</formula>
    </cfRule>
  </conditionalFormatting>
  <conditionalFormatting sqref="AV9:AW9">
    <cfRule type="cellIs" dxfId="6482" priority="231" operator="lessThan">
      <formula>#REF!</formula>
    </cfRule>
    <cfRule type="cellIs" dxfId="6481" priority="232" operator="greaterThan">
      <formula>#REF!</formula>
    </cfRule>
  </conditionalFormatting>
  <conditionalFormatting sqref="AT19:AU19">
    <cfRule type="cellIs" dxfId="6480" priority="230" operator="greaterThan">
      <formula>#REF!</formula>
    </cfRule>
  </conditionalFormatting>
  <conditionalFormatting sqref="AT14:AU15">
    <cfRule type="cellIs" dxfId="6479" priority="228" operator="greaterThan">
      <formula>#REF!</formula>
    </cfRule>
  </conditionalFormatting>
  <conditionalFormatting sqref="AT13:AU13">
    <cfRule type="cellIs" dxfId="6478" priority="227" operator="greaterThan">
      <formula>#REF!</formula>
    </cfRule>
  </conditionalFormatting>
  <conditionalFormatting sqref="AT17:AU17">
    <cfRule type="cellIs" dxfId="6477" priority="229" operator="greaterThan">
      <formula>#REF!</formula>
    </cfRule>
  </conditionalFormatting>
  <conditionalFormatting sqref="AV38">
    <cfRule type="cellIs" dxfId="6476" priority="225" operator="lessThan">
      <formula>#REF!</formula>
    </cfRule>
    <cfRule type="cellIs" dxfId="6475" priority="226" operator="lessThan">
      <formula>#REF!</formula>
    </cfRule>
  </conditionalFormatting>
  <conditionalFormatting sqref="AW10">
    <cfRule type="cellIs" dxfId="6474" priority="224" operator="lessThan">
      <formula>#REF!</formula>
    </cfRule>
  </conditionalFormatting>
  <conditionalFormatting sqref="AX19 AX13:AX15 AX17">
    <cfRule type="cellIs" dxfId="6473" priority="223" operator="greaterThan">
      <formula>#REF!</formula>
    </cfRule>
  </conditionalFormatting>
  <conditionalFormatting sqref="BA21">
    <cfRule type="cellIs" dxfId="6472" priority="220" operator="lessThan">
      <formula>#REF!</formula>
    </cfRule>
  </conditionalFormatting>
  <conditionalFormatting sqref="BA11:BB11">
    <cfRule type="cellIs" dxfId="6471" priority="219" operator="lessThan">
      <formula>#REF!</formula>
    </cfRule>
  </conditionalFormatting>
  <conditionalFormatting sqref="BA12:BB12">
    <cfRule type="cellIs" dxfId="6470" priority="218" operator="lessThan">
      <formula>#REF!</formula>
    </cfRule>
  </conditionalFormatting>
  <conditionalFormatting sqref="BA20">
    <cfRule type="cellIs" dxfId="6469" priority="221" operator="lessThan">
      <formula>#REF!</formula>
    </cfRule>
    <cfRule type="cellIs" dxfId="6468" priority="222" operator="lessThan">
      <formula>#REF!</formula>
    </cfRule>
  </conditionalFormatting>
  <conditionalFormatting sqref="BA30">
    <cfRule type="cellIs" dxfId="6467" priority="215" operator="lessThan">
      <formula>#REF!</formula>
    </cfRule>
  </conditionalFormatting>
  <conditionalFormatting sqref="BA29">
    <cfRule type="cellIs" dxfId="6466" priority="216" operator="lessThan">
      <formula>#REF!</formula>
    </cfRule>
    <cfRule type="cellIs" dxfId="6465" priority="217" operator="lessThan">
      <formula>#REF!</formula>
    </cfRule>
  </conditionalFormatting>
  <conditionalFormatting sqref="BA39">
    <cfRule type="cellIs" dxfId="6464" priority="214" operator="lessThan">
      <formula>#REF!</formula>
    </cfRule>
  </conditionalFormatting>
  <conditionalFormatting sqref="BA9:BB9">
    <cfRule type="cellIs" dxfId="6463" priority="212" operator="lessThan">
      <formula>#REF!</formula>
    </cfRule>
    <cfRule type="cellIs" dxfId="6462" priority="213" operator="greaterThan">
      <formula>#REF!</formula>
    </cfRule>
  </conditionalFormatting>
  <conditionalFormatting sqref="AY19:AZ19">
    <cfRule type="cellIs" dxfId="6461" priority="211" operator="greaterThan">
      <formula>#REF!</formula>
    </cfRule>
  </conditionalFormatting>
  <conditionalFormatting sqref="AY14:AZ15">
    <cfRule type="cellIs" dxfId="6460" priority="209" operator="greaterThan">
      <formula>#REF!</formula>
    </cfRule>
  </conditionalFormatting>
  <conditionalFormatting sqref="AY13:AZ13">
    <cfRule type="cellIs" dxfId="6459" priority="208" operator="greaterThan">
      <formula>#REF!</formula>
    </cfRule>
  </conditionalFormatting>
  <conditionalFormatting sqref="AY17:AZ17">
    <cfRule type="cellIs" dxfId="6458" priority="210" operator="greaterThan">
      <formula>#REF!</formula>
    </cfRule>
  </conditionalFormatting>
  <conditionalFormatting sqref="BA38">
    <cfRule type="cellIs" dxfId="6457" priority="206" operator="lessThan">
      <formula>#REF!</formula>
    </cfRule>
    <cfRule type="cellIs" dxfId="6456" priority="207" operator="lessThan">
      <formula>#REF!</formula>
    </cfRule>
  </conditionalFormatting>
  <conditionalFormatting sqref="BB10">
    <cfRule type="cellIs" dxfId="6455" priority="205" operator="lessThan">
      <formula>#REF!</formula>
    </cfRule>
  </conditionalFormatting>
  <conditionalFormatting sqref="BC19 BC13:BC15 BC17">
    <cfRule type="cellIs" dxfId="6454" priority="204" operator="greaterThan">
      <formula>#REF!</formula>
    </cfRule>
  </conditionalFormatting>
  <conditionalFormatting sqref="BF21">
    <cfRule type="cellIs" dxfId="6453" priority="201" operator="lessThan">
      <formula>#REF!</formula>
    </cfRule>
  </conditionalFormatting>
  <conditionalFormatting sqref="BF11">
    <cfRule type="cellIs" dxfId="6452" priority="200" operator="lessThan">
      <formula>#REF!</formula>
    </cfRule>
  </conditionalFormatting>
  <conditionalFormatting sqref="BF12">
    <cfRule type="cellIs" dxfId="6451" priority="199" operator="lessThan">
      <formula>#REF!</formula>
    </cfRule>
  </conditionalFormatting>
  <conditionalFormatting sqref="BF20">
    <cfRule type="cellIs" dxfId="6450" priority="202" operator="lessThan">
      <formula>#REF!</formula>
    </cfRule>
    <cfRule type="cellIs" dxfId="6449" priority="203" operator="lessThan">
      <formula>#REF!</formula>
    </cfRule>
  </conditionalFormatting>
  <conditionalFormatting sqref="BF30">
    <cfRule type="cellIs" dxfId="6448" priority="196" operator="lessThan">
      <formula>#REF!</formula>
    </cfRule>
  </conditionalFormatting>
  <conditionalFormatting sqref="BF29">
    <cfRule type="cellIs" dxfId="6447" priority="197" operator="lessThan">
      <formula>#REF!</formula>
    </cfRule>
    <cfRule type="cellIs" dxfId="6446" priority="198" operator="lessThan">
      <formula>#REF!</formula>
    </cfRule>
  </conditionalFormatting>
  <conditionalFormatting sqref="BF39">
    <cfRule type="cellIs" dxfId="6445" priority="195" operator="lessThan">
      <formula>#REF!</formula>
    </cfRule>
  </conditionalFormatting>
  <conditionalFormatting sqref="BF9">
    <cfRule type="cellIs" dxfId="6444" priority="193" operator="lessThan">
      <formula>#REF!</formula>
    </cfRule>
    <cfRule type="cellIs" dxfId="6443" priority="194" operator="greaterThan">
      <formula>#REF!</formula>
    </cfRule>
  </conditionalFormatting>
  <conditionalFormatting sqref="BD19:BE19">
    <cfRule type="cellIs" dxfId="6442" priority="192" operator="greaterThan">
      <formula>#REF!</formula>
    </cfRule>
  </conditionalFormatting>
  <conditionalFormatting sqref="BD14:BE15">
    <cfRule type="cellIs" dxfId="6441" priority="190" operator="greaterThan">
      <formula>#REF!</formula>
    </cfRule>
  </conditionalFormatting>
  <conditionalFormatting sqref="BD13:BE13">
    <cfRule type="cellIs" dxfId="6440" priority="189" operator="greaterThan">
      <formula>#REF!</formula>
    </cfRule>
  </conditionalFormatting>
  <conditionalFormatting sqref="BD17:BE17">
    <cfRule type="cellIs" dxfId="6439" priority="191" operator="greaterThan">
      <formula>#REF!</formula>
    </cfRule>
  </conditionalFormatting>
  <conditionalFormatting sqref="BF38">
    <cfRule type="cellIs" dxfId="6438" priority="187" operator="lessThan">
      <formula>#REF!</formula>
    </cfRule>
    <cfRule type="cellIs" dxfId="6437" priority="188" operator="lessThan">
      <formula>#REF!</formula>
    </cfRule>
  </conditionalFormatting>
  <conditionalFormatting sqref="BG11">
    <cfRule type="cellIs" dxfId="6436" priority="185" operator="lessThan">
      <formula>#REF!</formula>
    </cfRule>
  </conditionalFormatting>
  <conditionalFormatting sqref="BG12">
    <cfRule type="cellIs" dxfId="6435" priority="184" operator="lessThan">
      <formula>#REF!</formula>
    </cfRule>
  </conditionalFormatting>
  <conditionalFormatting sqref="BG9">
    <cfRule type="cellIs" dxfId="6434" priority="182" operator="lessThan">
      <formula>#REF!</formula>
    </cfRule>
    <cfRule type="cellIs" dxfId="6433" priority="183" operator="greaterThan">
      <formula>#REF!</formula>
    </cfRule>
  </conditionalFormatting>
  <conditionalFormatting sqref="BG10">
    <cfRule type="cellIs" dxfId="6432" priority="181" operator="lessThan">
      <formula>#REF!</formula>
    </cfRule>
  </conditionalFormatting>
  <conditionalFormatting sqref="N21">
    <cfRule type="cellIs" dxfId="6431" priority="178" operator="lessThan">
      <formula>#REF!</formula>
    </cfRule>
  </conditionalFormatting>
  <conditionalFormatting sqref="N20">
    <cfRule type="cellIs" dxfId="6430" priority="179" operator="lessThan">
      <formula>#REF!</formula>
    </cfRule>
    <cfRule type="cellIs" dxfId="6429" priority="180" operator="lessThan">
      <formula>#REF!</formula>
    </cfRule>
  </conditionalFormatting>
  <conditionalFormatting sqref="N30">
    <cfRule type="cellIs" dxfId="6428" priority="175" operator="lessThan">
      <formula>#REF!</formula>
    </cfRule>
  </conditionalFormatting>
  <conditionalFormatting sqref="N29">
    <cfRule type="cellIs" dxfId="6427" priority="176" operator="lessThan">
      <formula>#REF!</formula>
    </cfRule>
    <cfRule type="cellIs" dxfId="6426" priority="177" operator="lessThan">
      <formula>#REF!</formula>
    </cfRule>
  </conditionalFormatting>
  <conditionalFormatting sqref="N39">
    <cfRule type="cellIs" dxfId="6425" priority="172" operator="lessThan">
      <formula>#REF!</formula>
    </cfRule>
  </conditionalFormatting>
  <conditionalFormatting sqref="N38">
    <cfRule type="cellIs" dxfId="6424" priority="173" operator="lessThan">
      <formula>#REF!</formula>
    </cfRule>
    <cfRule type="cellIs" dxfId="6423" priority="174" operator="lessThan">
      <formula>#REF!</formula>
    </cfRule>
  </conditionalFormatting>
  <conditionalFormatting sqref="S21">
    <cfRule type="cellIs" dxfId="6422" priority="169" operator="lessThan">
      <formula>#REF!</formula>
    </cfRule>
  </conditionalFormatting>
  <conditionalFormatting sqref="S20">
    <cfRule type="cellIs" dxfId="6421" priority="170" operator="lessThan">
      <formula>#REF!</formula>
    </cfRule>
    <cfRule type="cellIs" dxfId="6420" priority="171" operator="lessThan">
      <formula>#REF!</formula>
    </cfRule>
  </conditionalFormatting>
  <conditionalFormatting sqref="S30">
    <cfRule type="cellIs" dxfId="6419" priority="166" operator="lessThan">
      <formula>#REF!</formula>
    </cfRule>
  </conditionalFormatting>
  <conditionalFormatting sqref="S29">
    <cfRule type="cellIs" dxfId="6418" priority="167" operator="lessThan">
      <formula>#REF!</formula>
    </cfRule>
    <cfRule type="cellIs" dxfId="6417" priority="168" operator="lessThan">
      <formula>#REF!</formula>
    </cfRule>
  </conditionalFormatting>
  <conditionalFormatting sqref="S39">
    <cfRule type="cellIs" dxfId="6416" priority="163" operator="lessThan">
      <formula>#REF!</formula>
    </cfRule>
  </conditionalFormatting>
  <conditionalFormatting sqref="S38">
    <cfRule type="cellIs" dxfId="6415" priority="164" operator="lessThan">
      <formula>#REF!</formula>
    </cfRule>
    <cfRule type="cellIs" dxfId="6414" priority="165" operator="lessThan">
      <formula>#REF!</formula>
    </cfRule>
  </conditionalFormatting>
  <conditionalFormatting sqref="X21">
    <cfRule type="cellIs" dxfId="6413" priority="160" operator="lessThan">
      <formula>#REF!</formula>
    </cfRule>
  </conditionalFormatting>
  <conditionalFormatting sqref="X20">
    <cfRule type="cellIs" dxfId="6412" priority="161" operator="lessThan">
      <formula>#REF!</formula>
    </cfRule>
    <cfRule type="cellIs" dxfId="6411" priority="162" operator="lessThan">
      <formula>#REF!</formula>
    </cfRule>
  </conditionalFormatting>
  <conditionalFormatting sqref="X30">
    <cfRule type="cellIs" dxfId="6410" priority="157" operator="lessThan">
      <formula>#REF!</formula>
    </cfRule>
  </conditionalFormatting>
  <conditionalFormatting sqref="X29">
    <cfRule type="cellIs" dxfId="6409" priority="158" operator="lessThan">
      <formula>#REF!</formula>
    </cfRule>
    <cfRule type="cellIs" dxfId="6408" priority="159" operator="lessThan">
      <formula>#REF!</formula>
    </cfRule>
  </conditionalFormatting>
  <conditionalFormatting sqref="X39">
    <cfRule type="cellIs" dxfId="6407" priority="154" operator="lessThan">
      <formula>#REF!</formula>
    </cfRule>
  </conditionalFormatting>
  <conditionalFormatting sqref="X38">
    <cfRule type="cellIs" dxfId="6406" priority="155" operator="lessThan">
      <formula>#REF!</formula>
    </cfRule>
    <cfRule type="cellIs" dxfId="6405" priority="156" operator="lessThan">
      <formula>#REF!</formula>
    </cfRule>
  </conditionalFormatting>
  <conditionalFormatting sqref="AC21">
    <cfRule type="cellIs" dxfId="6404" priority="151" operator="lessThan">
      <formula>#REF!</formula>
    </cfRule>
  </conditionalFormatting>
  <conditionalFormatting sqref="AC20">
    <cfRule type="cellIs" dxfId="6403" priority="152" operator="lessThan">
      <formula>#REF!</formula>
    </cfRule>
    <cfRule type="cellIs" dxfId="6402" priority="153" operator="lessThan">
      <formula>#REF!</formula>
    </cfRule>
  </conditionalFormatting>
  <conditionalFormatting sqref="AC30">
    <cfRule type="cellIs" dxfId="6401" priority="148" operator="lessThan">
      <formula>#REF!</formula>
    </cfRule>
  </conditionalFormatting>
  <conditionalFormatting sqref="AC29">
    <cfRule type="cellIs" dxfId="6400" priority="149" operator="lessThan">
      <formula>#REF!</formula>
    </cfRule>
    <cfRule type="cellIs" dxfId="6399" priority="150" operator="lessThan">
      <formula>#REF!</formula>
    </cfRule>
  </conditionalFormatting>
  <conditionalFormatting sqref="AC39">
    <cfRule type="cellIs" dxfId="6398" priority="145" operator="lessThan">
      <formula>#REF!</formula>
    </cfRule>
  </conditionalFormatting>
  <conditionalFormatting sqref="AC38">
    <cfRule type="cellIs" dxfId="6397" priority="146" operator="lessThan">
      <formula>#REF!</formula>
    </cfRule>
    <cfRule type="cellIs" dxfId="6396" priority="147" operator="lessThan">
      <formula>#REF!</formula>
    </cfRule>
  </conditionalFormatting>
  <conditionalFormatting sqref="AH21">
    <cfRule type="cellIs" dxfId="6395" priority="142" operator="lessThan">
      <formula>#REF!</formula>
    </cfRule>
  </conditionalFormatting>
  <conditionalFormatting sqref="AH20">
    <cfRule type="cellIs" dxfId="6394" priority="143" operator="lessThan">
      <formula>#REF!</formula>
    </cfRule>
    <cfRule type="cellIs" dxfId="6393" priority="144" operator="lessThan">
      <formula>#REF!</formula>
    </cfRule>
  </conditionalFormatting>
  <conditionalFormatting sqref="AH30">
    <cfRule type="cellIs" dxfId="6392" priority="139" operator="lessThan">
      <formula>#REF!</formula>
    </cfRule>
  </conditionalFormatting>
  <conditionalFormatting sqref="AH29">
    <cfRule type="cellIs" dxfId="6391" priority="140" operator="lessThan">
      <formula>#REF!</formula>
    </cfRule>
    <cfRule type="cellIs" dxfId="6390" priority="141" operator="lessThan">
      <formula>#REF!</formula>
    </cfRule>
  </conditionalFormatting>
  <conditionalFormatting sqref="AH39">
    <cfRule type="cellIs" dxfId="6389" priority="136" operator="lessThan">
      <formula>#REF!</formula>
    </cfRule>
  </conditionalFormatting>
  <conditionalFormatting sqref="AH38">
    <cfRule type="cellIs" dxfId="6388" priority="137" operator="lessThan">
      <formula>#REF!</formula>
    </cfRule>
    <cfRule type="cellIs" dxfId="6387" priority="138" operator="lessThan">
      <formula>#REF!</formula>
    </cfRule>
  </conditionalFormatting>
  <conditionalFormatting sqref="AM21">
    <cfRule type="cellIs" dxfId="6386" priority="133" operator="lessThan">
      <formula>#REF!</formula>
    </cfRule>
  </conditionalFormatting>
  <conditionalFormatting sqref="AM20">
    <cfRule type="cellIs" dxfId="6385" priority="134" operator="lessThan">
      <formula>#REF!</formula>
    </cfRule>
    <cfRule type="cellIs" dxfId="6384" priority="135" operator="lessThan">
      <formula>#REF!</formula>
    </cfRule>
  </conditionalFormatting>
  <conditionalFormatting sqref="AM30">
    <cfRule type="cellIs" dxfId="6383" priority="130" operator="lessThan">
      <formula>#REF!</formula>
    </cfRule>
  </conditionalFormatting>
  <conditionalFormatting sqref="AM29">
    <cfRule type="cellIs" dxfId="6382" priority="131" operator="lessThan">
      <formula>#REF!</formula>
    </cfRule>
    <cfRule type="cellIs" dxfId="6381" priority="132" operator="lessThan">
      <formula>#REF!</formula>
    </cfRule>
  </conditionalFormatting>
  <conditionalFormatting sqref="AM39">
    <cfRule type="cellIs" dxfId="6380" priority="127" operator="lessThan">
      <formula>#REF!</formula>
    </cfRule>
  </conditionalFormatting>
  <conditionalFormatting sqref="AM38">
    <cfRule type="cellIs" dxfId="6379" priority="128" operator="lessThan">
      <formula>#REF!</formula>
    </cfRule>
    <cfRule type="cellIs" dxfId="6378" priority="129" operator="lessThan">
      <formula>#REF!</formula>
    </cfRule>
  </conditionalFormatting>
  <conditionalFormatting sqref="AR21">
    <cfRule type="cellIs" dxfId="6377" priority="124" operator="lessThan">
      <formula>#REF!</formula>
    </cfRule>
  </conditionalFormatting>
  <conditionalFormatting sqref="AR20">
    <cfRule type="cellIs" dxfId="6376" priority="125" operator="lessThan">
      <formula>#REF!</formula>
    </cfRule>
    <cfRule type="cellIs" dxfId="6375" priority="126" operator="lessThan">
      <formula>#REF!</formula>
    </cfRule>
  </conditionalFormatting>
  <conditionalFormatting sqref="AR30">
    <cfRule type="cellIs" dxfId="6374" priority="121" operator="lessThan">
      <formula>#REF!</formula>
    </cfRule>
  </conditionalFormatting>
  <conditionalFormatting sqref="AR29">
    <cfRule type="cellIs" dxfId="6373" priority="122" operator="lessThan">
      <formula>#REF!</formula>
    </cfRule>
    <cfRule type="cellIs" dxfId="6372" priority="123" operator="lessThan">
      <formula>#REF!</formula>
    </cfRule>
  </conditionalFormatting>
  <conditionalFormatting sqref="AR39">
    <cfRule type="cellIs" dxfId="6371" priority="118" operator="lessThan">
      <formula>#REF!</formula>
    </cfRule>
  </conditionalFormatting>
  <conditionalFormatting sqref="AR38">
    <cfRule type="cellIs" dxfId="6370" priority="119" operator="lessThan">
      <formula>#REF!</formula>
    </cfRule>
    <cfRule type="cellIs" dxfId="6369" priority="120" operator="lessThan">
      <formula>#REF!</formula>
    </cfRule>
  </conditionalFormatting>
  <conditionalFormatting sqref="AW21">
    <cfRule type="cellIs" dxfId="6368" priority="115" operator="lessThan">
      <formula>#REF!</formula>
    </cfRule>
  </conditionalFormatting>
  <conditionalFormatting sqref="AW20">
    <cfRule type="cellIs" dxfId="6367" priority="116" operator="lessThan">
      <formula>#REF!</formula>
    </cfRule>
    <cfRule type="cellIs" dxfId="6366" priority="117" operator="lessThan">
      <formula>#REF!</formula>
    </cfRule>
  </conditionalFormatting>
  <conditionalFormatting sqref="AW30">
    <cfRule type="cellIs" dxfId="6365" priority="112" operator="lessThan">
      <formula>#REF!</formula>
    </cfRule>
  </conditionalFormatting>
  <conditionalFormatting sqref="AW29">
    <cfRule type="cellIs" dxfId="6364" priority="113" operator="lessThan">
      <formula>#REF!</formula>
    </cfRule>
    <cfRule type="cellIs" dxfId="6363" priority="114" operator="lessThan">
      <formula>#REF!</formula>
    </cfRule>
  </conditionalFormatting>
  <conditionalFormatting sqref="AW39">
    <cfRule type="cellIs" dxfId="6362" priority="109" operator="lessThan">
      <formula>#REF!</formula>
    </cfRule>
  </conditionalFormatting>
  <conditionalFormatting sqref="AW38">
    <cfRule type="cellIs" dxfId="6361" priority="110" operator="lessThan">
      <formula>#REF!</formula>
    </cfRule>
    <cfRule type="cellIs" dxfId="6360" priority="111" operator="lessThan">
      <formula>#REF!</formula>
    </cfRule>
  </conditionalFormatting>
  <conditionalFormatting sqref="BB21">
    <cfRule type="cellIs" dxfId="6359" priority="106" operator="lessThan">
      <formula>#REF!</formula>
    </cfRule>
  </conditionalFormatting>
  <conditionalFormatting sqref="BB20">
    <cfRule type="cellIs" dxfId="6358" priority="107" operator="lessThan">
      <formula>#REF!</formula>
    </cfRule>
    <cfRule type="cellIs" dxfId="6357" priority="108" operator="lessThan">
      <formula>#REF!</formula>
    </cfRule>
  </conditionalFormatting>
  <conditionalFormatting sqref="BB30">
    <cfRule type="cellIs" dxfId="6356" priority="103" operator="lessThan">
      <formula>#REF!</formula>
    </cfRule>
  </conditionalFormatting>
  <conditionalFormatting sqref="BB29">
    <cfRule type="cellIs" dxfId="6355" priority="104" operator="lessThan">
      <formula>#REF!</formula>
    </cfRule>
    <cfRule type="cellIs" dxfId="6354" priority="105" operator="lessThan">
      <formula>#REF!</formula>
    </cfRule>
  </conditionalFormatting>
  <conditionalFormatting sqref="BB39">
    <cfRule type="cellIs" dxfId="6353" priority="100" operator="lessThan">
      <formula>#REF!</formula>
    </cfRule>
  </conditionalFormatting>
  <conditionalFormatting sqref="BB38">
    <cfRule type="cellIs" dxfId="6352" priority="101" operator="lessThan">
      <formula>#REF!</formula>
    </cfRule>
    <cfRule type="cellIs" dxfId="6351" priority="102" operator="lessThan">
      <formula>#REF!</formula>
    </cfRule>
  </conditionalFormatting>
  <conditionalFormatting sqref="BG21">
    <cfRule type="cellIs" dxfId="6350" priority="97" operator="lessThan">
      <formula>#REF!</formula>
    </cfRule>
  </conditionalFormatting>
  <conditionalFormatting sqref="BG20">
    <cfRule type="cellIs" dxfId="6349" priority="98" operator="lessThan">
      <formula>#REF!</formula>
    </cfRule>
    <cfRule type="cellIs" dxfId="6348" priority="99" operator="lessThan">
      <formula>#REF!</formula>
    </cfRule>
  </conditionalFormatting>
  <conditionalFormatting sqref="BG30">
    <cfRule type="cellIs" dxfId="6347" priority="94" operator="lessThan">
      <formula>#REF!</formula>
    </cfRule>
  </conditionalFormatting>
  <conditionalFormatting sqref="BG29">
    <cfRule type="cellIs" dxfId="6346" priority="95" operator="lessThan">
      <formula>#REF!</formula>
    </cfRule>
    <cfRule type="cellIs" dxfId="6345" priority="96" operator="lessThan">
      <formula>#REF!</formula>
    </cfRule>
  </conditionalFormatting>
  <conditionalFormatting sqref="BG39">
    <cfRule type="cellIs" dxfId="6344" priority="91" operator="lessThan">
      <formula>#REF!</formula>
    </cfRule>
  </conditionalFormatting>
  <conditionalFormatting sqref="BG38">
    <cfRule type="cellIs" dxfId="6343" priority="92" operator="lessThan">
      <formula>#REF!</formula>
    </cfRule>
    <cfRule type="cellIs" dxfId="6342" priority="93" operator="lessThan">
      <formula>#REF!</formula>
    </cfRule>
  </conditionalFormatting>
  <conditionalFormatting sqref="BH19 BH13:BH15 BH17">
    <cfRule type="cellIs" dxfId="6341" priority="90" operator="greaterThan">
      <formula>#REF!</formula>
    </cfRule>
  </conditionalFormatting>
  <conditionalFormatting sqref="BK21">
    <cfRule type="cellIs" dxfId="6340" priority="87" operator="lessThan">
      <formula>#REF!</formula>
    </cfRule>
  </conditionalFormatting>
  <conditionalFormatting sqref="BK11">
    <cfRule type="cellIs" dxfId="6339" priority="86" operator="lessThan">
      <formula>#REF!</formula>
    </cfRule>
  </conditionalFormatting>
  <conditionalFormatting sqref="BK12">
    <cfRule type="cellIs" dxfId="6338" priority="85" operator="lessThan">
      <formula>#REF!</formula>
    </cfRule>
  </conditionalFormatting>
  <conditionalFormatting sqref="BK20">
    <cfRule type="cellIs" dxfId="6337" priority="88" operator="lessThan">
      <formula>#REF!</formula>
    </cfRule>
    <cfRule type="cellIs" dxfId="6336" priority="89" operator="lessThan">
      <formula>#REF!</formula>
    </cfRule>
  </conditionalFormatting>
  <conditionalFormatting sqref="BK30">
    <cfRule type="cellIs" dxfId="6335" priority="82" operator="lessThan">
      <formula>#REF!</formula>
    </cfRule>
  </conditionalFormatting>
  <conditionalFormatting sqref="BK29">
    <cfRule type="cellIs" dxfId="6334" priority="83" operator="lessThan">
      <formula>#REF!</formula>
    </cfRule>
    <cfRule type="cellIs" dxfId="6333" priority="84" operator="lessThan">
      <formula>#REF!</formula>
    </cfRule>
  </conditionalFormatting>
  <conditionalFormatting sqref="BK39">
    <cfRule type="cellIs" dxfId="6332" priority="81" operator="lessThan">
      <formula>#REF!</formula>
    </cfRule>
  </conditionalFormatting>
  <conditionalFormatting sqref="BK9">
    <cfRule type="cellIs" dxfId="6331" priority="79" operator="lessThan">
      <formula>#REF!</formula>
    </cfRule>
    <cfRule type="cellIs" dxfId="6330" priority="80" operator="greaterThan">
      <formula>#REF!</formula>
    </cfRule>
  </conditionalFormatting>
  <conditionalFormatting sqref="BI19:BJ19">
    <cfRule type="cellIs" dxfId="6329" priority="78" operator="greaterThan">
      <formula>#REF!</formula>
    </cfRule>
  </conditionalFormatting>
  <conditionalFormatting sqref="BI14:BJ15">
    <cfRule type="cellIs" dxfId="6328" priority="76" operator="greaterThan">
      <formula>#REF!</formula>
    </cfRule>
  </conditionalFormatting>
  <conditionalFormatting sqref="BI13:BJ13">
    <cfRule type="cellIs" dxfId="6327" priority="75" operator="greaterThan">
      <formula>#REF!</formula>
    </cfRule>
  </conditionalFormatting>
  <conditionalFormatting sqref="BI17:BJ17">
    <cfRule type="cellIs" dxfId="6326" priority="77" operator="greaterThan">
      <formula>#REF!</formula>
    </cfRule>
  </conditionalFormatting>
  <conditionalFormatting sqref="BK38">
    <cfRule type="cellIs" dxfId="6325" priority="73" operator="lessThan">
      <formula>#REF!</formula>
    </cfRule>
    <cfRule type="cellIs" dxfId="6324" priority="74" operator="lessThan">
      <formula>#REF!</formula>
    </cfRule>
  </conditionalFormatting>
  <conditionalFormatting sqref="BL11">
    <cfRule type="cellIs" dxfId="6323" priority="71" operator="lessThan">
      <formula>#REF!</formula>
    </cfRule>
  </conditionalFormatting>
  <conditionalFormatting sqref="BL12">
    <cfRule type="cellIs" dxfId="6322" priority="70" operator="lessThan">
      <formula>#REF!</formula>
    </cfRule>
  </conditionalFormatting>
  <conditionalFormatting sqref="BL9">
    <cfRule type="cellIs" dxfId="6321" priority="68" operator="lessThan">
      <formula>#REF!</formula>
    </cfRule>
    <cfRule type="cellIs" dxfId="6320" priority="69" operator="greaterThan">
      <formula>#REF!</formula>
    </cfRule>
  </conditionalFormatting>
  <conditionalFormatting sqref="BL10">
    <cfRule type="cellIs" dxfId="6319" priority="67" operator="lessThan">
      <formula>#REF!</formula>
    </cfRule>
  </conditionalFormatting>
  <conditionalFormatting sqref="BL21">
    <cfRule type="cellIs" dxfId="6318" priority="64" operator="lessThan">
      <formula>#REF!</formula>
    </cfRule>
  </conditionalFormatting>
  <conditionalFormatting sqref="BL20">
    <cfRule type="cellIs" dxfId="6317" priority="65" operator="lessThan">
      <formula>#REF!</formula>
    </cfRule>
    <cfRule type="cellIs" dxfId="6316" priority="66" operator="lessThan">
      <formula>#REF!</formula>
    </cfRule>
  </conditionalFormatting>
  <conditionalFormatting sqref="BL30">
    <cfRule type="cellIs" dxfId="6315" priority="61" operator="lessThan">
      <formula>#REF!</formula>
    </cfRule>
  </conditionalFormatting>
  <conditionalFormatting sqref="BL29">
    <cfRule type="cellIs" dxfId="6314" priority="62" operator="lessThan">
      <formula>#REF!</formula>
    </cfRule>
    <cfRule type="cellIs" dxfId="6313" priority="63" operator="lessThan">
      <formula>#REF!</formula>
    </cfRule>
  </conditionalFormatting>
  <conditionalFormatting sqref="BL39">
    <cfRule type="cellIs" dxfId="6312" priority="58" operator="lessThan">
      <formula>#REF!</formula>
    </cfRule>
  </conditionalFormatting>
  <conditionalFormatting sqref="BL38">
    <cfRule type="cellIs" dxfId="6311" priority="59" operator="lessThan">
      <formula>#REF!</formula>
    </cfRule>
    <cfRule type="cellIs" dxfId="6310" priority="60" operator="lessThan">
      <formula>#REF!</formula>
    </cfRule>
  </conditionalFormatting>
  <conditionalFormatting sqref="BM19 BM13:BM15 BM17">
    <cfRule type="cellIs" dxfId="6309" priority="57" operator="greaterThan">
      <formula>#REF!</formula>
    </cfRule>
  </conditionalFormatting>
  <conditionalFormatting sqref="BP21">
    <cfRule type="cellIs" dxfId="6308" priority="54" operator="lessThan">
      <formula>#REF!</formula>
    </cfRule>
  </conditionalFormatting>
  <conditionalFormatting sqref="BP11">
    <cfRule type="cellIs" dxfId="6307" priority="53" operator="lessThan">
      <formula>#REF!</formula>
    </cfRule>
  </conditionalFormatting>
  <conditionalFormatting sqref="BP12">
    <cfRule type="cellIs" dxfId="6306" priority="52" operator="lessThan">
      <formula>#REF!</formula>
    </cfRule>
  </conditionalFormatting>
  <conditionalFormatting sqref="BP20">
    <cfRule type="cellIs" dxfId="6305" priority="55" operator="lessThan">
      <formula>#REF!</formula>
    </cfRule>
    <cfRule type="cellIs" dxfId="6304" priority="56" operator="lessThan">
      <formula>#REF!</formula>
    </cfRule>
  </conditionalFormatting>
  <conditionalFormatting sqref="BP30">
    <cfRule type="cellIs" dxfId="6303" priority="49" operator="lessThan">
      <formula>#REF!</formula>
    </cfRule>
  </conditionalFormatting>
  <conditionalFormatting sqref="BP29">
    <cfRule type="cellIs" dxfId="6302" priority="50" operator="lessThan">
      <formula>#REF!</formula>
    </cfRule>
    <cfRule type="cellIs" dxfId="6301" priority="51" operator="lessThan">
      <formula>#REF!</formula>
    </cfRule>
  </conditionalFormatting>
  <conditionalFormatting sqref="BP39">
    <cfRule type="cellIs" dxfId="6300" priority="48" operator="lessThan">
      <formula>#REF!</formula>
    </cfRule>
  </conditionalFormatting>
  <conditionalFormatting sqref="BP9">
    <cfRule type="cellIs" dxfId="6299" priority="46" operator="lessThan">
      <formula>#REF!</formula>
    </cfRule>
    <cfRule type="cellIs" dxfId="6298" priority="47" operator="greaterThan">
      <formula>#REF!</formula>
    </cfRule>
  </conditionalFormatting>
  <conditionalFormatting sqref="BN19:BO19">
    <cfRule type="cellIs" dxfId="6297" priority="45" operator="greaterThan">
      <formula>#REF!</formula>
    </cfRule>
  </conditionalFormatting>
  <conditionalFormatting sqref="BN14:BO15">
    <cfRule type="cellIs" dxfId="6296" priority="43" operator="greaterThan">
      <formula>#REF!</formula>
    </cfRule>
  </conditionalFormatting>
  <conditionalFormatting sqref="BN13:BO13">
    <cfRule type="cellIs" dxfId="6295" priority="42" operator="greaterThan">
      <formula>#REF!</formula>
    </cfRule>
  </conditionalFormatting>
  <conditionalFormatting sqref="BN17:BO17">
    <cfRule type="cellIs" dxfId="6294" priority="44" operator="greaterThan">
      <formula>#REF!</formula>
    </cfRule>
  </conditionalFormatting>
  <conditionalFormatting sqref="BP38">
    <cfRule type="cellIs" dxfId="6293" priority="40" operator="lessThan">
      <formula>#REF!</formula>
    </cfRule>
    <cfRule type="cellIs" dxfId="6292" priority="41" operator="lessThan">
      <formula>#REF!</formula>
    </cfRule>
  </conditionalFormatting>
  <conditionalFormatting sqref="BQ11">
    <cfRule type="cellIs" dxfId="6291" priority="38" operator="lessThan">
      <formula>#REF!</formula>
    </cfRule>
  </conditionalFormatting>
  <conditionalFormatting sqref="BQ12">
    <cfRule type="cellIs" dxfId="6290" priority="37" operator="lessThan">
      <formula>#REF!</formula>
    </cfRule>
  </conditionalFormatting>
  <conditionalFormatting sqref="BQ9">
    <cfRule type="cellIs" dxfId="6289" priority="35" operator="lessThan">
      <formula>#REF!</formula>
    </cfRule>
    <cfRule type="cellIs" dxfId="6288" priority="36" operator="greaterThan">
      <formula>#REF!</formula>
    </cfRule>
  </conditionalFormatting>
  <conditionalFormatting sqref="BQ10">
    <cfRule type="cellIs" dxfId="6287" priority="34" operator="lessThan">
      <formula>#REF!</formula>
    </cfRule>
  </conditionalFormatting>
  <conditionalFormatting sqref="BQ21">
    <cfRule type="cellIs" dxfId="6286" priority="31" operator="lessThan">
      <formula>#REF!</formula>
    </cfRule>
  </conditionalFormatting>
  <conditionalFormatting sqref="BQ20">
    <cfRule type="cellIs" dxfId="6285" priority="32" operator="lessThan">
      <formula>#REF!</formula>
    </cfRule>
    <cfRule type="cellIs" dxfId="6284" priority="33" operator="lessThan">
      <formula>#REF!</formula>
    </cfRule>
  </conditionalFormatting>
  <conditionalFormatting sqref="BQ30">
    <cfRule type="cellIs" dxfId="6283" priority="28" operator="lessThan">
      <formula>#REF!</formula>
    </cfRule>
  </conditionalFormatting>
  <conditionalFormatting sqref="BQ29">
    <cfRule type="cellIs" dxfId="6282" priority="29" operator="lessThan">
      <formula>#REF!</formula>
    </cfRule>
    <cfRule type="cellIs" dxfId="6281" priority="30" operator="lessThan">
      <formula>#REF!</formula>
    </cfRule>
  </conditionalFormatting>
  <conditionalFormatting sqref="BQ39">
    <cfRule type="cellIs" dxfId="6280" priority="25" operator="lessThan">
      <formula>#REF!</formula>
    </cfRule>
  </conditionalFormatting>
  <conditionalFormatting sqref="BQ38">
    <cfRule type="cellIs" dxfId="6279" priority="26" operator="lessThan">
      <formula>#REF!</formula>
    </cfRule>
    <cfRule type="cellIs" dxfId="6278" priority="27" operator="lessThan">
      <formula>#REF!</formula>
    </cfRule>
  </conditionalFormatting>
  <conditionalFormatting sqref="M10">
    <cfRule type="cellIs" dxfId="6277" priority="12" operator="lessThan">
      <formula>#REF!</formula>
    </cfRule>
  </conditionalFormatting>
  <conditionalFormatting sqref="R10">
    <cfRule type="cellIs" dxfId="6276" priority="11" operator="lessThan">
      <formula>#REF!</formula>
    </cfRule>
  </conditionalFormatting>
  <conditionalFormatting sqref="W10">
    <cfRule type="cellIs" dxfId="6275" priority="10" operator="lessThan">
      <formula>#REF!</formula>
    </cfRule>
  </conditionalFormatting>
  <conditionalFormatting sqref="AB10">
    <cfRule type="cellIs" dxfId="6274" priority="9" operator="lessThan">
      <formula>#REF!</formula>
    </cfRule>
  </conditionalFormatting>
  <conditionalFormatting sqref="AG10">
    <cfRule type="cellIs" dxfId="6273" priority="8" operator="lessThan">
      <formula>#REF!</formula>
    </cfRule>
  </conditionalFormatting>
  <conditionalFormatting sqref="AL10">
    <cfRule type="cellIs" dxfId="6272" priority="7" operator="lessThan">
      <formula>#REF!</formula>
    </cfRule>
  </conditionalFormatting>
  <conditionalFormatting sqref="AQ10">
    <cfRule type="cellIs" dxfId="6271" priority="6" operator="lessThan">
      <formula>#REF!</formula>
    </cfRule>
  </conditionalFormatting>
  <conditionalFormatting sqref="AV10">
    <cfRule type="cellIs" dxfId="6270" priority="5" operator="lessThan">
      <formula>#REF!</formula>
    </cfRule>
  </conditionalFormatting>
  <conditionalFormatting sqref="BA10">
    <cfRule type="cellIs" dxfId="6269" priority="4" operator="lessThan">
      <formula>#REF!</formula>
    </cfRule>
  </conditionalFormatting>
  <conditionalFormatting sqref="BF10">
    <cfRule type="cellIs" dxfId="6268" priority="3" operator="lessThan">
      <formula>#REF!</formula>
    </cfRule>
  </conditionalFormatting>
  <conditionalFormatting sqref="BK10">
    <cfRule type="cellIs" dxfId="6267" priority="2" operator="lessThan">
      <formula>#REF!</formula>
    </cfRule>
  </conditionalFormatting>
  <conditionalFormatting sqref="BP10">
    <cfRule type="cellIs" dxfId="6266" priority="1" operator="lessThan">
      <formula>#REF!</formula>
    </cfRule>
  </conditionalFormatting>
  <pageMargins left="0.7" right="0.7" top="0.75" bottom="0.75" header="0.3" footer="0.3"/>
  <pageSetup paperSize="9" orientation="portrait" r:id="rId1"/>
  <headerFooter>
    <oddHeader>&amp;C&amp;G</oddHeader>
  </headerFooter>
  <legacyDrawingHF r:id="rId2"/>
  <picture r:id="rId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9FFCC"/>
  </sheetPr>
  <dimension ref="A1:BQ93"/>
  <sheetViews>
    <sheetView zoomScale="70" zoomScaleNormal="70" workbookViewId="0">
      <pane xSplit="3" ySplit="10" topLeftCell="H11" activePane="bottomRight" state="frozenSplit"/>
      <selection activeCell="V56" sqref="V56"/>
      <selection pane="topRight" activeCell="V56" sqref="V56"/>
      <selection pane="bottomLeft" activeCell="V56" sqref="V56"/>
      <selection pane="bottomRight" activeCell="O22" sqref="O22"/>
    </sheetView>
  </sheetViews>
  <sheetFormatPr defaultRowHeight="16.5" x14ac:dyDescent="0.15"/>
  <cols>
    <col min="1" max="1" width="21" style="97" customWidth="1"/>
    <col min="2" max="2" width="15" style="97" customWidth="1"/>
    <col min="3" max="4" width="11.25" style="97" customWidth="1"/>
    <col min="5" max="5" width="46.375" style="97" customWidth="1"/>
    <col min="6" max="7" width="10.625" style="97" customWidth="1"/>
    <col min="8" max="9" width="13.625" style="97" customWidth="1"/>
    <col min="10" max="10" width="44.5" style="97" customWidth="1"/>
    <col min="11" max="12" width="12.25" style="97" customWidth="1"/>
    <col min="13" max="14" width="11.875" style="97" customWidth="1"/>
    <col min="15" max="15" width="38.25" style="97" customWidth="1"/>
    <col min="16" max="17" width="12.25" style="97" customWidth="1"/>
    <col min="18" max="19" width="11.875" style="97" customWidth="1"/>
    <col min="20" max="20" width="31.625" style="97" customWidth="1"/>
    <col min="21" max="22" width="12.625" style="97" customWidth="1"/>
    <col min="23" max="24" width="11.875" style="97" customWidth="1"/>
    <col min="25" max="25" width="31.625" style="97" customWidth="1"/>
    <col min="26" max="29" width="9" style="97"/>
    <col min="30" max="30" width="31.625" style="97" customWidth="1"/>
    <col min="31" max="34" width="9" style="97"/>
    <col min="35" max="35" width="31.625" style="97" customWidth="1"/>
    <col min="36" max="39" width="9" style="97"/>
    <col min="40" max="40" width="31.625" style="97" customWidth="1"/>
    <col min="41" max="44" width="9" style="97"/>
    <col min="45" max="45" width="31.625" style="97" customWidth="1"/>
    <col min="46" max="49" width="9" style="97"/>
    <col min="50" max="50" width="31.625" style="97" customWidth="1"/>
    <col min="51" max="54" width="9" style="97"/>
    <col min="55" max="55" width="31.625" style="97" customWidth="1"/>
    <col min="56" max="59" width="9" style="97"/>
    <col min="60" max="60" width="43.875" style="97" customWidth="1"/>
    <col min="61" max="62" width="9" style="97"/>
    <col min="63" max="63" width="15.125" style="97" customWidth="1"/>
    <col min="64" max="64" width="9" style="97"/>
    <col min="65" max="65" width="48.125" style="97" customWidth="1"/>
    <col min="66" max="67" width="9" style="97"/>
    <col min="68" max="68" width="16" style="97" customWidth="1"/>
    <col min="69" max="16384" width="9" style="97"/>
  </cols>
  <sheetData>
    <row r="1" spans="1:69" x14ac:dyDescent="0.15">
      <c r="B1" s="175" t="str">
        <f>VLOOKUP(A5,'PMC数据辅助&amp;月良率预估'!$AR$3:$AS$130,2,0)</f>
        <v>LTPO手机</v>
      </c>
      <c r="C1" s="176">
        <v>0.88</v>
      </c>
      <c r="E1" s="97" t="s">
        <v>474</v>
      </c>
      <c r="G1" s="154"/>
      <c r="AI1" s="166"/>
      <c r="AJ1" s="166"/>
      <c r="AK1" s="166"/>
      <c r="AL1" s="166"/>
      <c r="AM1" s="166"/>
      <c r="AN1" s="166"/>
      <c r="AO1" s="166"/>
      <c r="AP1" s="166"/>
      <c r="AQ1" s="166"/>
      <c r="AR1" s="166"/>
      <c r="AS1" s="166"/>
      <c r="AT1" s="166"/>
      <c r="AU1" s="166"/>
      <c r="AV1" s="166"/>
      <c r="AW1" s="166"/>
      <c r="AX1" s="166"/>
      <c r="AY1" s="166"/>
      <c r="AZ1" s="166"/>
      <c r="BA1" s="166"/>
      <c r="BB1" s="166"/>
      <c r="BC1" s="166"/>
      <c r="BD1" s="166"/>
    </row>
    <row r="2" spans="1:69" x14ac:dyDescent="0.15">
      <c r="A2" s="356">
        <f>VLOOKUP(A5,切数!$C:$J,8,0)</f>
        <v>95</v>
      </c>
      <c r="B2" s="580" t="s">
        <v>27</v>
      </c>
      <c r="C2" s="580"/>
      <c r="D2" s="581" t="s">
        <v>553</v>
      </c>
      <c r="E2" s="583" t="s">
        <v>41</v>
      </c>
      <c r="F2" s="583"/>
      <c r="G2" s="583"/>
      <c r="H2" s="583"/>
      <c r="I2" s="583"/>
      <c r="J2" s="583"/>
      <c r="K2" s="583"/>
      <c r="L2" s="583"/>
      <c r="M2" s="583"/>
      <c r="N2" s="30"/>
      <c r="O2" s="30"/>
      <c r="P2" s="30"/>
      <c r="Q2" s="30"/>
      <c r="R2" s="30"/>
      <c r="S2" s="30"/>
    </row>
    <row r="3" spans="1:69" x14ac:dyDescent="0.15">
      <c r="A3" s="356" t="s">
        <v>469</v>
      </c>
      <c r="B3" s="485"/>
      <c r="C3" s="485"/>
      <c r="D3" s="582"/>
      <c r="E3" s="1" t="str">
        <f>_xlfn.IFNA(VLOOKUP($A$5&amp;E$4,'PMC数据辅助&amp;月良率预估'!$B$2:$G$1000,2,0),"")</f>
        <v>M02</v>
      </c>
      <c r="F3" s="567"/>
      <c r="G3" s="567"/>
      <c r="H3" s="567"/>
      <c r="I3" s="568"/>
      <c r="J3" s="1" t="str">
        <f>_xlfn.IFNA(VLOOKUP($A$5&amp;J$4,'PMC数据辅助&amp;月良率预估'!$B$2:$G$1000,2,0),"")</f>
        <v>M03</v>
      </c>
      <c r="K3" s="567"/>
      <c r="L3" s="567"/>
      <c r="M3" s="567"/>
      <c r="N3" s="568"/>
      <c r="O3" s="1" t="str">
        <f>_xlfn.IFNA(VLOOKUP($A$5&amp;O$4,'PMC数据辅助&amp;月良率预估'!$B$2:$G$1000,2,0),"")</f>
        <v>M03</v>
      </c>
      <c r="P3" s="567"/>
      <c r="Q3" s="567"/>
      <c r="R3" s="567"/>
      <c r="S3" s="568"/>
      <c r="T3" s="1" t="str">
        <f>_xlfn.IFNA(VLOOKUP($A$5&amp;T$4,'PMC数据辅助&amp;月良率预估'!$B$2:$G$1000,2,0),"")</f>
        <v>M04</v>
      </c>
      <c r="U3" s="567"/>
      <c r="V3" s="567"/>
      <c r="W3" s="567"/>
      <c r="X3" s="568"/>
      <c r="Y3" s="1" t="str">
        <f>_xlfn.IFNA(VLOOKUP($A$5&amp;Y$4,'PMC数据辅助&amp;月良率预估'!$B$2:$G$1000,2,0),"")</f>
        <v>M04</v>
      </c>
      <c r="Z3" s="567"/>
      <c r="AA3" s="567"/>
      <c r="AB3" s="567"/>
      <c r="AC3" s="568"/>
      <c r="AD3" s="1" t="str">
        <f>_xlfn.IFNA(VLOOKUP($A$5&amp;AD$4,'PMC数据辅助&amp;月良率预估'!$B$2:$G$1000,2,0),"")</f>
        <v>M04</v>
      </c>
      <c r="AE3" s="567"/>
      <c r="AF3" s="567"/>
      <c r="AG3" s="567"/>
      <c r="AH3" s="568"/>
      <c r="AI3" s="1" t="str">
        <f>_xlfn.IFNA(VLOOKUP($A$5&amp;AI$4,'PMC数据辅助&amp;月良率预估'!$B$2:$G$1000,2,0),"")</f>
        <v>M05</v>
      </c>
      <c r="AJ3" s="567"/>
      <c r="AK3" s="567"/>
      <c r="AL3" s="567"/>
      <c r="AM3" s="568"/>
      <c r="AN3" s="1" t="str">
        <f>_xlfn.IFNA(VLOOKUP($A$5&amp;AN$4,'PMC数据辅助&amp;月良率预估'!$B$2:$G$1000,2,0),"")</f>
        <v>M05</v>
      </c>
      <c r="AO3" s="567"/>
      <c r="AP3" s="567"/>
      <c r="AQ3" s="567"/>
      <c r="AR3" s="568"/>
      <c r="AS3" s="1" t="str">
        <f>_xlfn.IFNA(VLOOKUP($A$5&amp;AS$4,'PMC数据辅助&amp;月良率预估'!$B$2:$G$1000,2,0),"")</f>
        <v/>
      </c>
      <c r="AT3" s="567"/>
      <c r="AU3" s="567"/>
      <c r="AV3" s="567"/>
      <c r="AW3" s="568"/>
      <c r="AX3" s="1" t="str">
        <f>_xlfn.IFNA(VLOOKUP($A$5&amp;AX$4,'PMC数据辅助&amp;月良率预估'!$B$2:$G$1000,2,0),"")</f>
        <v/>
      </c>
      <c r="AY3" s="567"/>
      <c r="AZ3" s="567"/>
      <c r="BA3" s="567"/>
      <c r="BB3" s="568"/>
      <c r="BC3" s="1" t="str">
        <f>_xlfn.IFNA(VLOOKUP($A$5&amp;BC$4,'PMC数据辅助&amp;月良率预估'!$B$2:$G$1000,2,0),"")</f>
        <v/>
      </c>
      <c r="BD3" s="567"/>
      <c r="BE3" s="567"/>
      <c r="BF3" s="567"/>
      <c r="BG3" s="568"/>
      <c r="BH3" s="1" t="str">
        <f>_xlfn.IFNA(VLOOKUP($A$5&amp;BH$4,'PMC数据辅助&amp;月良率预估'!$B$2:$G$1000,2,0),"")</f>
        <v/>
      </c>
      <c r="BI3" s="567"/>
      <c r="BJ3" s="567"/>
      <c r="BK3" s="567"/>
      <c r="BL3" s="568"/>
      <c r="BM3" s="1" t="str">
        <f>_xlfn.IFNA(VLOOKUP($A$5&amp;BM$4,'PMC数据辅助&amp;月良率预估'!$B$2:$G$1000,2,0),"")</f>
        <v/>
      </c>
      <c r="BN3" s="567"/>
      <c r="BO3" s="567"/>
      <c r="BP3" s="567"/>
      <c r="BQ3" s="568"/>
    </row>
    <row r="4" spans="1:69" ht="33" x14ac:dyDescent="0.15">
      <c r="A4" s="31" t="s">
        <v>40</v>
      </c>
      <c r="B4" s="94"/>
      <c r="C4" s="94" t="s">
        <v>1427</v>
      </c>
      <c r="D4" s="115" t="s">
        <v>1426</v>
      </c>
      <c r="E4" s="587" t="str">
        <f>_xlfn.IFNA(VLOOKUP($A$5&amp;COLUMN($A$1),'PMC数据辅助&amp;月良率预估'!$A:$F,5,0),"")</f>
        <v>02/10蒸镀批次</v>
      </c>
      <c r="F4" s="588"/>
      <c r="G4" s="588"/>
      <c r="H4" s="588"/>
      <c r="I4" s="589"/>
      <c r="J4" s="569" t="str">
        <f>_xlfn.IFNA(VLOOKUP($A$5&amp;COLUMN($B$1),'PMC数据辅助&amp;月良率预估'!$A:$F,5,0),"")</f>
        <v>02/20蒸镀批次</v>
      </c>
      <c r="K4" s="570"/>
      <c r="L4" s="570"/>
      <c r="M4" s="570"/>
      <c r="N4" s="571"/>
      <c r="O4" s="569" t="str">
        <f>_xlfn.IFNA(VLOOKUP($A$5&amp;COLUMN($C$1),'PMC数据辅助&amp;月良率预估'!$A:$F,5,0),"")</f>
        <v>03/16蒸镀批次</v>
      </c>
      <c r="P4" s="570"/>
      <c r="Q4" s="570"/>
      <c r="R4" s="570"/>
      <c r="S4" s="571"/>
      <c r="T4" s="569" t="str">
        <f>_xlfn.IFNA(VLOOKUP($A$5&amp;COLUMN($D$1),'PMC数据辅助&amp;月良率预估'!$A:$F,5,0),"")</f>
        <v>03/27蒸镀批次</v>
      </c>
      <c r="U4" s="570"/>
      <c r="V4" s="570"/>
      <c r="W4" s="570"/>
      <c r="X4" s="571"/>
      <c r="Y4" s="569" t="str">
        <f>_xlfn.IFNA(VLOOKUP($A$5&amp;COLUMN($E$1),'PMC数据辅助&amp;月良率预估'!$A:$F,5,0),"")</f>
        <v>04/09蒸镀批次</v>
      </c>
      <c r="Z4" s="570"/>
      <c r="AA4" s="570"/>
      <c r="AB4" s="570"/>
      <c r="AC4" s="571"/>
      <c r="AD4" s="569" t="str">
        <f>_xlfn.IFNA(VLOOKUP($A$5&amp;COLUMN($F$1),'PMC数据辅助&amp;月良率预估'!$A:$F,5,0),"")</f>
        <v>04/16蒸镀批次</v>
      </c>
      <c r="AE4" s="570"/>
      <c r="AF4" s="570"/>
      <c r="AG4" s="570"/>
      <c r="AH4" s="571"/>
      <c r="AI4" s="569" t="str">
        <f>_xlfn.IFNA(VLOOKUP($A$5&amp;COLUMN($G$1),'PMC数据辅助&amp;月良率预估'!$A:$F,5,0),"")</f>
        <v>04/27蒸镀批次</v>
      </c>
      <c r="AJ4" s="570"/>
      <c r="AK4" s="570"/>
      <c r="AL4" s="570"/>
      <c r="AM4" s="571"/>
      <c r="AN4" s="569" t="str">
        <f>_xlfn.IFNA(VLOOKUP($A$5&amp;COLUMN($H$1),'PMC数据辅助&amp;月良率预估'!$A:$F,5,0),"")</f>
        <v>05/16蒸镀批次</v>
      </c>
      <c r="AO4" s="570"/>
      <c r="AP4" s="570"/>
      <c r="AQ4" s="570"/>
      <c r="AR4" s="571"/>
      <c r="AS4" s="569" t="str">
        <f>_xlfn.IFNA(VLOOKUP($A$5&amp;COLUMN($I$1),'PMC数据辅助&amp;月良率预估'!$A:$F,5,0),"")</f>
        <v/>
      </c>
      <c r="AT4" s="570"/>
      <c r="AU4" s="570"/>
      <c r="AV4" s="570"/>
      <c r="AW4" s="571"/>
      <c r="AX4" s="569" t="str">
        <f>_xlfn.IFNA(VLOOKUP($A$5&amp;COLUMN($J$1),'PMC数据辅助&amp;月良率预估'!$A:$F,5,0),"")</f>
        <v/>
      </c>
      <c r="AY4" s="570"/>
      <c r="AZ4" s="570"/>
      <c r="BA4" s="570"/>
      <c r="BB4" s="571"/>
      <c r="BC4" s="569" t="str">
        <f>_xlfn.IFNA(VLOOKUP($A$5&amp;COLUMN($K$1),'PMC数据辅助&amp;月良率预估'!$A:$F,5,0),"")</f>
        <v/>
      </c>
      <c r="BD4" s="570"/>
      <c r="BE4" s="570"/>
      <c r="BF4" s="570"/>
      <c r="BG4" s="571"/>
      <c r="BH4" s="569" t="str">
        <f>_xlfn.IFNA(VLOOKUP($A$5&amp;COLUMN($L$1),'PMC数据辅助&amp;月良率预估'!$A:$F,5,0),"")</f>
        <v/>
      </c>
      <c r="BI4" s="570"/>
      <c r="BJ4" s="570"/>
      <c r="BK4" s="570"/>
      <c r="BL4" s="571"/>
      <c r="BM4" s="569" t="str">
        <f>_xlfn.IFNA(VLOOKUP($A$5&amp;COLUMN($M$1),'PMC数据辅助&amp;月良率预估'!$A:$F,5,0),"")</f>
        <v/>
      </c>
      <c r="BN4" s="570"/>
      <c r="BO4" s="570"/>
      <c r="BP4" s="570"/>
      <c r="BQ4" s="571"/>
    </row>
    <row r="5" spans="1:69" ht="51" customHeight="1" x14ac:dyDescent="0.15">
      <c r="A5" s="32" t="s">
        <v>1304</v>
      </c>
      <c r="B5" s="32" t="s">
        <v>35</v>
      </c>
      <c r="C5" s="32" t="s">
        <v>35</v>
      </c>
      <c r="D5" s="32"/>
      <c r="E5" s="32" t="s">
        <v>467</v>
      </c>
      <c r="F5" s="33" t="s">
        <v>483</v>
      </c>
      <c r="G5" s="33" t="s">
        <v>484</v>
      </c>
      <c r="H5" s="33" t="s">
        <v>485</v>
      </c>
      <c r="I5" s="362" t="s">
        <v>840</v>
      </c>
      <c r="J5" s="32" t="s">
        <v>467</v>
      </c>
      <c r="K5" s="33" t="s">
        <v>483</v>
      </c>
      <c r="L5" s="33" t="s">
        <v>484</v>
      </c>
      <c r="M5" s="33" t="s">
        <v>485</v>
      </c>
      <c r="N5" s="362" t="s">
        <v>838</v>
      </c>
      <c r="O5" s="32" t="s">
        <v>467</v>
      </c>
      <c r="P5" s="33" t="s">
        <v>483</v>
      </c>
      <c r="Q5" s="33" t="s">
        <v>484</v>
      </c>
      <c r="R5" s="33" t="s">
        <v>485</v>
      </c>
      <c r="S5" s="362" t="s">
        <v>840</v>
      </c>
      <c r="T5" s="32" t="s">
        <v>467</v>
      </c>
      <c r="U5" s="33" t="s">
        <v>483</v>
      </c>
      <c r="V5" s="33" t="s">
        <v>484</v>
      </c>
      <c r="W5" s="33" t="s">
        <v>485</v>
      </c>
      <c r="X5" s="362" t="s">
        <v>840</v>
      </c>
      <c r="Y5" s="32" t="s">
        <v>467</v>
      </c>
      <c r="Z5" s="33" t="s">
        <v>483</v>
      </c>
      <c r="AA5" s="33" t="s">
        <v>484</v>
      </c>
      <c r="AB5" s="33" t="s">
        <v>485</v>
      </c>
      <c r="AC5" s="362" t="s">
        <v>840</v>
      </c>
      <c r="AD5" s="32" t="s">
        <v>467</v>
      </c>
      <c r="AE5" s="33" t="s">
        <v>483</v>
      </c>
      <c r="AF5" s="33" t="s">
        <v>484</v>
      </c>
      <c r="AG5" s="33" t="s">
        <v>485</v>
      </c>
      <c r="AH5" s="362" t="s">
        <v>840</v>
      </c>
      <c r="AI5" s="32" t="s">
        <v>467</v>
      </c>
      <c r="AJ5" s="33" t="s">
        <v>483</v>
      </c>
      <c r="AK5" s="33" t="s">
        <v>484</v>
      </c>
      <c r="AL5" s="33" t="s">
        <v>485</v>
      </c>
      <c r="AM5" s="362" t="s">
        <v>840</v>
      </c>
      <c r="AN5" s="32" t="s">
        <v>467</v>
      </c>
      <c r="AO5" s="33" t="s">
        <v>483</v>
      </c>
      <c r="AP5" s="33" t="s">
        <v>484</v>
      </c>
      <c r="AQ5" s="33" t="s">
        <v>485</v>
      </c>
      <c r="AR5" s="362" t="s">
        <v>840</v>
      </c>
      <c r="AS5" s="32" t="s">
        <v>467</v>
      </c>
      <c r="AT5" s="33" t="s">
        <v>483</v>
      </c>
      <c r="AU5" s="33" t="s">
        <v>484</v>
      </c>
      <c r="AV5" s="33" t="s">
        <v>485</v>
      </c>
      <c r="AW5" s="362" t="s">
        <v>840</v>
      </c>
      <c r="AX5" s="32" t="s">
        <v>467</v>
      </c>
      <c r="AY5" s="33" t="s">
        <v>483</v>
      </c>
      <c r="AZ5" s="33" t="s">
        <v>484</v>
      </c>
      <c r="BA5" s="33" t="s">
        <v>485</v>
      </c>
      <c r="BB5" s="362" t="s">
        <v>840</v>
      </c>
      <c r="BC5" s="32" t="s">
        <v>467</v>
      </c>
      <c r="BD5" s="33" t="s">
        <v>483</v>
      </c>
      <c r="BE5" s="33" t="s">
        <v>484</v>
      </c>
      <c r="BF5" s="33" t="s">
        <v>485</v>
      </c>
      <c r="BG5" s="362" t="s">
        <v>840</v>
      </c>
      <c r="BH5" s="32" t="s">
        <v>467</v>
      </c>
      <c r="BI5" s="33" t="s">
        <v>483</v>
      </c>
      <c r="BJ5" s="33" t="s">
        <v>484</v>
      </c>
      <c r="BK5" s="33" t="s">
        <v>485</v>
      </c>
      <c r="BL5" s="362" t="s">
        <v>839</v>
      </c>
      <c r="BM5" s="32" t="s">
        <v>467</v>
      </c>
      <c r="BN5" s="33" t="s">
        <v>483</v>
      </c>
      <c r="BO5" s="33" t="s">
        <v>484</v>
      </c>
      <c r="BP5" s="33" t="s">
        <v>485</v>
      </c>
      <c r="BQ5" s="362" t="s">
        <v>839</v>
      </c>
    </row>
    <row r="6" spans="1:69" x14ac:dyDescent="0.15">
      <c r="A6" s="34" t="s">
        <v>745</v>
      </c>
      <c r="B6" s="34">
        <f>_xlfn.IFNA(VLOOKUP($A6,批次辅助!$A$4:$DC$41,MATCH($A$5&amp;B$4,批次辅助!$A$1:$DC$1,0),0),0)</f>
        <v>0</v>
      </c>
      <c r="C6" s="34">
        <f>_xlfn.IFNA(VLOOKUP($A6,批次辅助!$A$4:$DC$41,MATCH($A$5&amp;C$4,批次辅助!$A$1:$DC$1,0),0),0)</f>
        <v>199029</v>
      </c>
      <c r="D6" s="34">
        <f>_xlfn.IFNA(VLOOKUP($A6,批次辅助!$A$4:$DC$41,MATCH($A$5&amp;D$4,批次辅助!$A$1:$DC$1,0),0),0)</f>
        <v>175812</v>
      </c>
      <c r="E6" s="34">
        <f>_xlfn.IFNA(VLOOKUP($A$5&amp;E$4,'PMC数据辅助&amp;月良率预估'!$B$2:$G$599,5,0),0)</f>
        <v>1888</v>
      </c>
      <c r="F6" s="34"/>
      <c r="G6" s="34"/>
      <c r="H6" s="35"/>
      <c r="I6" s="35"/>
      <c r="J6" s="34">
        <f>_xlfn.IFNA(VLOOKUP($A$5&amp;J$4,'PMC数据辅助&amp;月良率预估'!$B$2:$G$599,5,0),0)</f>
        <v>322</v>
      </c>
      <c r="K6" s="34"/>
      <c r="L6" s="34"/>
      <c r="M6" s="35"/>
      <c r="N6" s="35"/>
      <c r="O6" s="34"/>
      <c r="P6" s="34"/>
      <c r="Q6" s="34"/>
      <c r="R6" s="35"/>
      <c r="S6" s="35"/>
      <c r="T6" s="34">
        <f>_xlfn.IFNA(VLOOKUP($A$5&amp;T$4,'PMC数据辅助&amp;月良率预估'!$B$2:$G$599,5,0),0)</f>
        <v>2200</v>
      </c>
      <c r="U6" s="34"/>
      <c r="V6" s="34"/>
      <c r="W6" s="35"/>
      <c r="X6" s="35"/>
      <c r="Y6" s="34">
        <f>_xlfn.IFNA(VLOOKUP($A$5&amp;Y$4,'PMC数据辅助&amp;月良率预估'!$B$2:$G$599,5,0),0)</f>
        <v>1310</v>
      </c>
      <c r="Z6" s="34"/>
      <c r="AA6" s="34"/>
      <c r="AB6" s="35"/>
      <c r="AC6" s="35"/>
      <c r="AD6" s="34">
        <f>_xlfn.IFNA(VLOOKUP($A$5&amp;AD$4,'PMC数据辅助&amp;月良率预估'!$B$2:$G$599,5,0),0)</f>
        <v>2090</v>
      </c>
      <c r="AE6" s="34"/>
      <c r="AF6" s="34"/>
      <c r="AG6" s="35"/>
      <c r="AH6" s="35"/>
      <c r="AI6" s="34">
        <f>_xlfn.IFNA(VLOOKUP($A$5&amp;AI$4,'PMC数据辅助&amp;月良率预估'!$B$2:$G$599,5,0),0)</f>
        <v>2280</v>
      </c>
      <c r="AJ6" s="34"/>
      <c r="AK6" s="34"/>
      <c r="AL6" s="35"/>
      <c r="AM6" s="35"/>
      <c r="AN6" s="34">
        <f>_xlfn.IFNA(VLOOKUP($A$5&amp;AN$4,'PMC数据辅助&amp;月良率预估'!$B$2:$G$599,5,0),0)</f>
        <v>420</v>
      </c>
      <c r="AO6" s="34"/>
      <c r="AP6" s="34"/>
      <c r="AQ6" s="35"/>
      <c r="AR6" s="35"/>
      <c r="AS6" s="34">
        <f>_xlfn.IFNA(VLOOKUP($A$5&amp;AS$4,'PMC数据辅助&amp;月良率预估'!$B$2:$G$599,5,0),0)</f>
        <v>0</v>
      </c>
      <c r="AT6" s="34"/>
      <c r="AU6" s="34"/>
      <c r="AV6" s="35"/>
      <c r="AW6" s="35"/>
      <c r="AX6" s="34">
        <f>_xlfn.IFNA(VLOOKUP($A$5&amp;AX$4,'PMC数据辅助&amp;月良率预估'!$B$2:$G$599,5,0),0)</f>
        <v>0</v>
      </c>
      <c r="AY6" s="34"/>
      <c r="AZ6" s="34"/>
      <c r="BA6" s="35"/>
      <c r="BB6" s="35"/>
      <c r="BC6" s="34">
        <f>_xlfn.IFNA(VLOOKUP($A$5&amp;BC$4,'PMC数据辅助&amp;月良率预估'!$B$2:$G$599,5,0),0)</f>
        <v>0</v>
      </c>
      <c r="BD6" s="34"/>
      <c r="BE6" s="34"/>
      <c r="BF6" s="35"/>
      <c r="BG6" s="35"/>
      <c r="BH6" s="34">
        <f>_xlfn.IFNA(VLOOKUP($A$5&amp;BH$4,'PMC数据辅助&amp;月良率预估'!$B$2:$G$599,5,0),0)</f>
        <v>0</v>
      </c>
      <c r="BI6" s="34"/>
      <c r="BJ6" s="34"/>
      <c r="BK6" s="35"/>
      <c r="BL6" s="35"/>
      <c r="BM6" s="34">
        <f>_xlfn.IFNA(VLOOKUP($A$5&amp;BM$4,'PMC数据辅助&amp;月良率预估'!$B$2:$G$599,5,0),0)</f>
        <v>0</v>
      </c>
      <c r="BN6" s="34"/>
      <c r="BO6" s="34"/>
      <c r="BP6" s="35"/>
      <c r="BQ6" s="35"/>
    </row>
    <row r="7" spans="1:69" x14ac:dyDescent="0.15">
      <c r="A7" s="34" t="s">
        <v>746</v>
      </c>
      <c r="B7" s="34">
        <f>_xlfn.IFNA(VLOOKUP($A7,批次辅助!$A$4:$DC$41,MATCH($A$5&amp;B$4,批次辅助!$A$1:$DC$1,0),0),0)</f>
        <v>0</v>
      </c>
      <c r="C7" s="34">
        <f>_xlfn.IFNA(VLOOKUP($A7,批次辅助!$A$4:$DC$41,MATCH($A$5&amp;C$4,批次辅助!$A$1:$DC$1,0),0),0)</f>
        <v>199120</v>
      </c>
      <c r="D7" s="34">
        <f>_xlfn.IFNA(VLOOKUP($A7,批次辅助!$A$4:$DC$41,MATCH($A$5&amp;D$4,批次辅助!$A$1:$DC$1,0),0),0)</f>
        <v>179360</v>
      </c>
      <c r="E7" s="34">
        <f>_xlfn.IFNA(VLOOKUP($A$5&amp;E$4,'PMC数据辅助&amp;月良率预估'!$B$2:$G$599,6,0),0)</f>
        <v>1888</v>
      </c>
      <c r="F7" s="34"/>
      <c r="G7" s="34"/>
      <c r="H7" s="35"/>
      <c r="I7" s="35"/>
      <c r="J7" s="34">
        <f>_xlfn.IFNA(VLOOKUP($A$5&amp;J$4,'PMC数据辅助&amp;月良率预估'!$B$2:$G$599,6,0),0)</f>
        <v>322</v>
      </c>
      <c r="K7" s="34"/>
      <c r="L7" s="34"/>
      <c r="M7" s="35"/>
      <c r="N7" s="35"/>
      <c r="O7" s="34"/>
      <c r="P7" s="34"/>
      <c r="Q7" s="34"/>
      <c r="R7" s="35"/>
      <c r="S7" s="35"/>
      <c r="T7" s="34">
        <f>_xlfn.IFNA(VLOOKUP($A$5&amp;T$4,'PMC数据辅助&amp;月良率预估'!$B$2:$G$599,6,0),0)</f>
        <v>2200</v>
      </c>
      <c r="U7" s="34"/>
      <c r="V7" s="34"/>
      <c r="W7" s="35"/>
      <c r="X7" s="35"/>
      <c r="Y7" s="34">
        <f>_xlfn.IFNA(VLOOKUP($A$5&amp;Y$4,'PMC数据辅助&amp;月良率预估'!$B$2:$G$599,6,0),0)</f>
        <v>1310</v>
      </c>
      <c r="Z7" s="34"/>
      <c r="AA7" s="34"/>
      <c r="AB7" s="35"/>
      <c r="AC7" s="35"/>
      <c r="AD7" s="34">
        <f>_xlfn.IFNA(VLOOKUP($A$5&amp;AD$4,'PMC数据辅助&amp;月良率预估'!$B$2:$G$599,6,0),0)</f>
        <v>2090</v>
      </c>
      <c r="AE7" s="34"/>
      <c r="AF7" s="34"/>
      <c r="AG7" s="35"/>
      <c r="AH7" s="35"/>
      <c r="AI7" s="34">
        <f>_xlfn.IFNA(VLOOKUP($A$5&amp;AI$4,'PMC数据辅助&amp;月良率预估'!$B$2:$G$599,6,0),0)</f>
        <v>2280</v>
      </c>
      <c r="AJ7" s="34"/>
      <c r="AK7" s="34"/>
      <c r="AL7" s="35"/>
      <c r="AM7" s="35"/>
      <c r="AN7" s="34">
        <f>_xlfn.IFNA(VLOOKUP($A$5&amp;AN$4,'PMC数据辅助&amp;月良率预估'!$B$2:$G$599,6,0),0)</f>
        <v>420</v>
      </c>
      <c r="AO7" s="34"/>
      <c r="AP7" s="34"/>
      <c r="AQ7" s="35"/>
      <c r="AR7" s="35"/>
      <c r="AS7" s="34">
        <f>_xlfn.IFNA(VLOOKUP($A$5&amp;AS$4,'PMC数据辅助&amp;月良率预估'!$B$2:$G$599,6,0),0)</f>
        <v>0</v>
      </c>
      <c r="AT7" s="34"/>
      <c r="AU7" s="34"/>
      <c r="AV7" s="35"/>
      <c r="AW7" s="35"/>
      <c r="AX7" s="34">
        <f>_xlfn.IFNA(VLOOKUP($A$5&amp;AX$4,'PMC数据辅助&amp;月良率预估'!$B$2:$G$599,6,0),0)</f>
        <v>0</v>
      </c>
      <c r="AY7" s="34"/>
      <c r="AZ7" s="34"/>
      <c r="BA7" s="35"/>
      <c r="BB7" s="35"/>
      <c r="BC7" s="34">
        <f>_xlfn.IFNA(VLOOKUP($A$5&amp;BC$4,'PMC数据辅助&amp;月良率预估'!$B$2:$G$599,6,0),0)</f>
        <v>0</v>
      </c>
      <c r="BD7" s="34"/>
      <c r="BE7" s="34"/>
      <c r="BF7" s="35"/>
      <c r="BG7" s="35"/>
      <c r="BH7" s="34">
        <f>_xlfn.IFNA(VLOOKUP($A$5&amp;BH$4,'PMC数据辅助&amp;月良率预估'!$B$2:$G$599,6,0),0)</f>
        <v>0</v>
      </c>
      <c r="BI7" s="34"/>
      <c r="BJ7" s="34"/>
      <c r="BK7" s="35"/>
      <c r="BL7" s="35"/>
      <c r="BM7" s="34">
        <f>_xlfn.IFNA(VLOOKUP($A$5&amp;BM$4,'PMC数据辅助&amp;月良率预估'!$B$2:$G$599,6,0),0)</f>
        <v>0</v>
      </c>
      <c r="BN7" s="34"/>
      <c r="BO7" s="34"/>
      <c r="BP7" s="35"/>
      <c r="BQ7" s="35"/>
    </row>
    <row r="8" spans="1:69" s="119" customFormat="1" x14ac:dyDescent="0.15">
      <c r="A8" s="116" t="s">
        <v>454</v>
      </c>
      <c r="B8" s="117">
        <f>_xlfn.IFNA(VLOOKUP($A8,批次辅助!$A$4:$DC$41,MATCH($A$5&amp;B$4,批次辅助!$A$1:$DC$1,0),0),0)</f>
        <v>0</v>
      </c>
      <c r="C8" s="117">
        <f>_xlfn.IFNA(VLOOKUP($A8,批次辅助!$A$4:$DC$41,MATCH($A$5&amp;C$4,批次辅助!$A$1:$DC$1,0),0),0)</f>
        <v>0.99954298915227002</v>
      </c>
      <c r="D8" s="117">
        <f>_xlfn.IFNA(VLOOKUP($A8,批次辅助!$A$4:$DC$41,MATCH($A$5&amp;D$4,批次辅助!$A$1:$DC$1,0),0),0)</f>
        <v>0.98074821587867977</v>
      </c>
      <c r="E8" s="117">
        <f>IF(E6=0,0%,E7/E6)</f>
        <v>1</v>
      </c>
      <c r="F8" s="116"/>
      <c r="G8" s="116"/>
      <c r="H8" s="118"/>
      <c r="I8" s="118"/>
      <c r="J8" s="117">
        <f>IF(J6=0,0%,J7/J6)</f>
        <v>1</v>
      </c>
      <c r="K8" s="116"/>
      <c r="L8" s="116"/>
      <c r="M8" s="118"/>
      <c r="N8" s="118"/>
      <c r="O8" s="117"/>
      <c r="P8" s="116"/>
      <c r="Q8" s="116"/>
      <c r="R8" s="118"/>
      <c r="S8" s="118"/>
      <c r="T8" s="117">
        <f>IF(T6=0,0%,T7/T6)</f>
        <v>1</v>
      </c>
      <c r="U8" s="116"/>
      <c r="V8" s="116"/>
      <c r="W8" s="118"/>
      <c r="X8" s="118"/>
      <c r="Y8" s="117">
        <f>IF(Y6=0,0%,Y7/Y6)</f>
        <v>1</v>
      </c>
      <c r="Z8" s="116"/>
      <c r="AA8" s="116"/>
      <c r="AB8" s="118"/>
      <c r="AC8" s="118"/>
      <c r="AD8" s="117">
        <f>IF(AD6=0,0%,AD7/AD6)</f>
        <v>1</v>
      </c>
      <c r="AE8" s="116"/>
      <c r="AF8" s="116"/>
      <c r="AG8" s="118"/>
      <c r="AH8" s="118"/>
      <c r="AI8" s="117">
        <f>IF(AI6=0,0%,AI7/AI6)</f>
        <v>1</v>
      </c>
      <c r="AJ8" s="116"/>
      <c r="AK8" s="116"/>
      <c r="AL8" s="118"/>
      <c r="AM8" s="118"/>
      <c r="AN8" s="117">
        <f>IF(AN6=0,0%,AN7/AN6)</f>
        <v>1</v>
      </c>
      <c r="AO8" s="116"/>
      <c r="AP8" s="116"/>
      <c r="AQ8" s="118"/>
      <c r="AR8" s="118"/>
      <c r="AS8" s="117">
        <f>IF(AS6=0,0%,AS7/AS6)</f>
        <v>0</v>
      </c>
      <c r="AT8" s="116"/>
      <c r="AU8" s="116"/>
      <c r="AV8" s="118"/>
      <c r="AW8" s="118"/>
      <c r="AX8" s="117">
        <f>IF(AX6=0,0%,AX7/AX6)</f>
        <v>0</v>
      </c>
      <c r="AY8" s="116"/>
      <c r="AZ8" s="116"/>
      <c r="BA8" s="118"/>
      <c r="BB8" s="118"/>
      <c r="BC8" s="117">
        <f>IF(BC6=0,0%,BC7/BC6)</f>
        <v>0</v>
      </c>
      <c r="BD8" s="116"/>
      <c r="BE8" s="116"/>
      <c r="BF8" s="118"/>
      <c r="BG8" s="118"/>
      <c r="BH8" s="117">
        <f>IF(BH6=0,0%,BH7/BH6)</f>
        <v>0</v>
      </c>
      <c r="BI8" s="116"/>
      <c r="BJ8" s="116"/>
      <c r="BK8" s="118"/>
      <c r="BL8" s="118"/>
      <c r="BM8" s="117">
        <f>IF(BM6=0,0%,BM7/BM6)</f>
        <v>0</v>
      </c>
      <c r="BN8" s="116"/>
      <c r="BO8" s="116"/>
      <c r="BP8" s="118"/>
      <c r="BQ8" s="118"/>
    </row>
    <row r="9" spans="1:69" s="161" customFormat="1" x14ac:dyDescent="0.15">
      <c r="A9" s="158" t="s">
        <v>34</v>
      </c>
      <c r="B9" s="159">
        <f>_xlfn.IFNA(VLOOKUP($A9,批次辅助!$A$4:$DC$41,MATCH($A$5&amp;B$4,批次辅助!$A$1:$DC$1,0),0),0)</f>
        <v>0</v>
      </c>
      <c r="C9" s="159">
        <f>_xlfn.IFNA(VLOOKUP($A9,批次辅助!$A$4:$DC$41,MATCH($A$5&amp;C$4,批次辅助!$A$1:$DC$1,0),0),0)</f>
        <v>0.93464269026121827</v>
      </c>
      <c r="D9" s="159">
        <f>_xlfn.IFNA(VLOOKUP($A9,批次辅助!$A$4:$DC$41,MATCH($A$5&amp;D$4,批次辅助!$A$1:$DC$1,0),0),0)</f>
        <v>0.95254021340977868</v>
      </c>
      <c r="E9" s="160"/>
      <c r="F9" s="160"/>
      <c r="G9" s="160"/>
      <c r="H9" s="160">
        <f>H10-H19-H27-H28-H36-H37-H44-H45</f>
        <v>0.93975975701128966</v>
      </c>
      <c r="I9" s="160"/>
      <c r="J9" s="160"/>
      <c r="K9" s="160"/>
      <c r="L9" s="160"/>
      <c r="M9" s="160">
        <f>M10-M19-M27-M28-M36-M37-M44-M45</f>
        <v>0.93906017701128963</v>
      </c>
      <c r="N9" s="160"/>
      <c r="O9" s="160"/>
      <c r="P9" s="160"/>
      <c r="Q9" s="160"/>
      <c r="R9" s="160">
        <f>R10-R19-R27-R28-R36-R37-R44-R45</f>
        <v>0.92476875701128991</v>
      </c>
      <c r="S9" s="160"/>
      <c r="T9" s="160"/>
      <c r="U9" s="160"/>
      <c r="V9" s="160"/>
      <c r="W9" s="160">
        <f>W10-W19-W27-W28-W36-W37-W44-W45</f>
        <v>0.94125885701128986</v>
      </c>
      <c r="X9" s="160"/>
      <c r="Y9" s="160"/>
      <c r="Z9" s="160"/>
      <c r="AA9" s="160"/>
      <c r="AB9" s="160">
        <f>AB10-AB19-AB27-AB28-AB36-AB37-AB44-AB45</f>
        <v>0.94125885701128986</v>
      </c>
      <c r="AC9" s="160"/>
      <c r="AD9" s="160"/>
      <c r="AE9" s="160"/>
      <c r="AF9" s="160"/>
      <c r="AG9" s="160">
        <f>AG10-AG19-AG27-AG28-AG36-AG37-AG44-AG45</f>
        <v>0.94125885701128986</v>
      </c>
      <c r="AH9" s="160"/>
      <c r="AI9" s="160"/>
      <c r="AJ9" s="160"/>
      <c r="AK9" s="160"/>
      <c r="AL9" s="160">
        <f>AL10-AL19-AL27-AL28-AL36-AL37-AL44-AL45</f>
        <v>0.94125885701128986</v>
      </c>
      <c r="AM9" s="160"/>
      <c r="AN9" s="160"/>
      <c r="AO9" s="160"/>
      <c r="AP9" s="160"/>
      <c r="AQ9" s="160">
        <f>AQ10-AQ19-AQ27-AQ28-AQ36-AQ37-AQ44-AQ45</f>
        <v>0.94125885701128986</v>
      </c>
      <c r="AR9" s="160"/>
      <c r="AS9" s="160"/>
      <c r="AT9" s="160"/>
      <c r="AU9" s="160"/>
      <c r="AV9" s="160">
        <f>AV10-AV19-AV27-AV28-AV36-AV37-AV44-AV45</f>
        <v>0.94125885701128986</v>
      </c>
      <c r="AW9" s="160"/>
      <c r="AX9" s="160"/>
      <c r="AY9" s="160"/>
      <c r="AZ9" s="160"/>
      <c r="BA9" s="160">
        <f>BA10-BA19-BA27-BA28-BA36-BA37-BA44-BA45</f>
        <v>0.94125885701128986</v>
      </c>
      <c r="BB9" s="160"/>
      <c r="BC9" s="160"/>
      <c r="BD9" s="160"/>
      <c r="BE9" s="160"/>
      <c r="BF9" s="160">
        <f>BF10-BF19-BF27-BF28-BF36-BF37-BF44-BF45</f>
        <v>0.94125885701128986</v>
      </c>
      <c r="BG9" s="160"/>
      <c r="BH9" s="160"/>
      <c r="BI9" s="160"/>
      <c r="BJ9" s="160"/>
      <c r="BK9" s="160">
        <f>BK10-BK19-BK27-BK28-BK36-BK37-BK44-BK45</f>
        <v>0.94125885701128986</v>
      </c>
      <c r="BL9" s="160"/>
      <c r="BM9" s="160"/>
      <c r="BN9" s="160"/>
      <c r="BO9" s="160"/>
      <c r="BP9" s="160">
        <f>BP10-BP19-BP27-BP28-BP36-BP37-BP44-BP45</f>
        <v>0.94125885701128986</v>
      </c>
      <c r="BQ9" s="160"/>
    </row>
    <row r="10" spans="1:69" x14ac:dyDescent="0.15">
      <c r="A10" s="36" t="s">
        <v>33</v>
      </c>
      <c r="B10" s="37">
        <f>B9+B19+B27+B28+B36+B37+B44+B45</f>
        <v>0</v>
      </c>
      <c r="C10" s="37">
        <f>C9+C19+C27+C28+C36+C37+C44+C45</f>
        <v>0.93464269026121827</v>
      </c>
      <c r="D10" s="37">
        <f>D9+D19+D27+D28+D36+D37+D44+D45</f>
        <v>0.95254021340977868</v>
      </c>
      <c r="E10" s="38"/>
      <c r="F10" s="38"/>
      <c r="G10" s="38"/>
      <c r="H10" s="38">
        <f>(H12+H21+H30+H39)*99.94%-3</f>
        <v>0.93975975701128966</v>
      </c>
      <c r="I10" s="38"/>
      <c r="J10" s="38"/>
      <c r="K10" s="38"/>
      <c r="L10" s="38"/>
      <c r="M10" s="38">
        <f>(M12+M21+M30+M39)*99.94%-3</f>
        <v>0.93906017701128963</v>
      </c>
      <c r="N10" s="38"/>
      <c r="O10" s="38"/>
      <c r="P10" s="38"/>
      <c r="Q10" s="38"/>
      <c r="R10" s="38">
        <f>(R12+R21+R30+R39)*99.94%-3</f>
        <v>0.92476875701128991</v>
      </c>
      <c r="S10" s="38"/>
      <c r="T10" s="38"/>
      <c r="U10" s="38"/>
      <c r="V10" s="38"/>
      <c r="W10" s="38">
        <f>(W12+W21+W30+W39)*99.94%-3</f>
        <v>0.94125885701128986</v>
      </c>
      <c r="X10" s="38"/>
      <c r="Y10" s="38"/>
      <c r="Z10" s="38"/>
      <c r="AA10" s="38"/>
      <c r="AB10" s="38">
        <f>(AB12+AB21+AB30+AB39)*99.94%-3</f>
        <v>0.94125885701128986</v>
      </c>
      <c r="AC10" s="38"/>
      <c r="AD10" s="38"/>
      <c r="AE10" s="38"/>
      <c r="AF10" s="38"/>
      <c r="AG10" s="38">
        <f>(AG12+AG21+AG30+AG39)*99.94%-3</f>
        <v>0.94125885701128986</v>
      </c>
      <c r="AH10" s="38"/>
      <c r="AI10" s="38"/>
      <c r="AJ10" s="38"/>
      <c r="AK10" s="38"/>
      <c r="AL10" s="38">
        <f>(AL12+AL21+AL30+AL39)*99.94%-3</f>
        <v>0.94125885701128986</v>
      </c>
      <c r="AM10" s="38"/>
      <c r="AN10" s="38"/>
      <c r="AO10" s="38"/>
      <c r="AP10" s="38"/>
      <c r="AQ10" s="38">
        <f>(AQ12+AQ21+AQ30+AQ39)*99.94%-3</f>
        <v>0.94125885701128986</v>
      </c>
      <c r="AR10" s="38"/>
      <c r="AS10" s="38"/>
      <c r="AT10" s="38"/>
      <c r="AU10" s="38"/>
      <c r="AV10" s="38">
        <f>(AV12+AV21+AV30+AV39)*99.94%-3</f>
        <v>0.94125885701128986</v>
      </c>
      <c r="AW10" s="38"/>
      <c r="AX10" s="38"/>
      <c r="AY10" s="38"/>
      <c r="AZ10" s="38"/>
      <c r="BA10" s="38">
        <f>(BA12+BA21+BA30+BA39)*99.94%-3</f>
        <v>0.94125885701128986</v>
      </c>
      <c r="BB10" s="38"/>
      <c r="BC10" s="38"/>
      <c r="BD10" s="38"/>
      <c r="BE10" s="38"/>
      <c r="BF10" s="38">
        <f>(BF12+BF21+BF30+BF39)*99.94%-3</f>
        <v>0.94125885701128986</v>
      </c>
      <c r="BG10" s="38"/>
      <c r="BH10" s="38"/>
      <c r="BI10" s="38"/>
      <c r="BJ10" s="38"/>
      <c r="BK10" s="38">
        <f>(BK12+BK21+BK30+BK39)*99.94%-3</f>
        <v>0.94125885701128986</v>
      </c>
      <c r="BL10" s="38"/>
      <c r="BM10" s="38"/>
      <c r="BN10" s="38"/>
      <c r="BO10" s="38"/>
      <c r="BP10" s="38">
        <f>(BP12+BP21+BP30+BP39)*99.94%-3</f>
        <v>0.94125885701128986</v>
      </c>
      <c r="BQ10" s="38"/>
    </row>
    <row r="11" spans="1:69" x14ac:dyDescent="0.15">
      <c r="A11" s="39" t="s">
        <v>32</v>
      </c>
      <c r="B11" s="39"/>
      <c r="C11" s="39"/>
      <c r="D11" s="39"/>
      <c r="E11" s="39"/>
      <c r="F11" s="39"/>
      <c r="G11" s="39"/>
      <c r="H11" s="39">
        <f>H12*99.9%</f>
        <v>0.95028804243100262</v>
      </c>
      <c r="I11" s="39"/>
      <c r="J11" s="39"/>
      <c r="K11" s="39"/>
      <c r="L11" s="39"/>
      <c r="M11" s="39">
        <f>M12*99.9%</f>
        <v>0.95028804243100262</v>
      </c>
      <c r="N11" s="39"/>
      <c r="O11" s="39"/>
      <c r="P11" s="39"/>
      <c r="Q11" s="39"/>
      <c r="R11" s="39">
        <f>R12*99.9%</f>
        <v>0.95028804243100262</v>
      </c>
      <c r="S11" s="39"/>
      <c r="T11" s="39"/>
      <c r="U11" s="39"/>
      <c r="V11" s="39"/>
      <c r="W11" s="39">
        <f>W12*99.9%</f>
        <v>0.95028804243100262</v>
      </c>
      <c r="X11" s="39"/>
      <c r="Y11" s="39"/>
      <c r="Z11" s="39"/>
      <c r="AA11" s="39"/>
      <c r="AB11" s="39">
        <f>AB12*99.9%</f>
        <v>0.95028804243100262</v>
      </c>
      <c r="AC11" s="39"/>
      <c r="AD11" s="39"/>
      <c r="AE11" s="39"/>
      <c r="AF11" s="39"/>
      <c r="AG11" s="39">
        <f>AG12*99.9%</f>
        <v>0.95028804243100262</v>
      </c>
      <c r="AH11" s="39"/>
      <c r="AI11" s="39"/>
      <c r="AJ11" s="39"/>
      <c r="AK11" s="39"/>
      <c r="AL11" s="39">
        <f>AL12*99.9%</f>
        <v>0.95028804243100262</v>
      </c>
      <c r="AM11" s="39"/>
      <c r="AN11" s="39"/>
      <c r="AO11" s="39"/>
      <c r="AP11" s="39"/>
      <c r="AQ11" s="39">
        <f>AQ12*99.9%</f>
        <v>0.95028804243100262</v>
      </c>
      <c r="AR11" s="39"/>
      <c r="AS11" s="39"/>
      <c r="AT11" s="39"/>
      <c r="AU11" s="39"/>
      <c r="AV11" s="39">
        <f>AV12*99.9%</f>
        <v>0.95028804243100262</v>
      </c>
      <c r="AW11" s="39"/>
      <c r="AX11" s="39"/>
      <c r="AY11" s="39"/>
      <c r="AZ11" s="39"/>
      <c r="BA11" s="39">
        <f>BA12*99.9%</f>
        <v>0.95028804243100262</v>
      </c>
      <c r="BB11" s="39"/>
      <c r="BC11" s="39"/>
      <c r="BD11" s="39"/>
      <c r="BE11" s="39"/>
      <c r="BF11" s="39">
        <f>BF12*99.9%</f>
        <v>0.95028804243100262</v>
      </c>
      <c r="BG11" s="39"/>
      <c r="BH11" s="39"/>
      <c r="BI11" s="39"/>
      <c r="BJ11" s="39"/>
      <c r="BK11" s="39">
        <f>BK12*99.9%</f>
        <v>0.95028804243100262</v>
      </c>
      <c r="BL11" s="39"/>
      <c r="BM11" s="39"/>
      <c r="BN11" s="39"/>
      <c r="BO11" s="39"/>
      <c r="BP11" s="39">
        <f>BP12*99.9%</f>
        <v>0.95028804243100262</v>
      </c>
      <c r="BQ11" s="39"/>
    </row>
    <row r="12" spans="1:69" x14ac:dyDescent="0.35">
      <c r="A12" s="40" t="s">
        <v>60</v>
      </c>
      <c r="B12" s="41">
        <f>_xlfn.IFNA(VLOOKUP($A12,批次辅助!$A$4:$DC$41,MATCH($A$5&amp;B$4,批次辅助!$A$1:$DC$1,0),0),0)</f>
        <v>0</v>
      </c>
      <c r="C12" s="41">
        <f>_xlfn.IFNA(VLOOKUP($A12,批次辅助!$A$4:$DC$41,MATCH($A$5&amp;C$4,批次辅助!$A$1:$DC$1,0),0),0)</f>
        <v>0.94423928171271521</v>
      </c>
      <c r="D12" s="41">
        <f>_xlfn.IFNA(VLOOKUP($A12,批次辅助!$A$4:$DC$41,MATCH($A$5&amp;D$4,批次辅助!$A$1:$DC$1,0),0),0)</f>
        <v>0.96112893317862258</v>
      </c>
      <c r="E12" s="39"/>
      <c r="F12" s="39"/>
      <c r="G12" s="39"/>
      <c r="H12" s="39">
        <f>1-SUM(H13:H18)</f>
        <v>0.95123928171271521</v>
      </c>
      <c r="I12" s="39"/>
      <c r="J12" s="39"/>
      <c r="K12" s="39"/>
      <c r="L12" s="39"/>
      <c r="M12" s="39">
        <f>1-SUM(M13:M18)</f>
        <v>0.95123928171271521</v>
      </c>
      <c r="N12" s="39"/>
      <c r="O12" s="39"/>
      <c r="P12" s="39"/>
      <c r="Q12" s="39"/>
      <c r="R12" s="39">
        <f>1-SUM(R13:R18)</f>
        <v>0.95123928171271521</v>
      </c>
      <c r="S12" s="39"/>
      <c r="T12" s="39"/>
      <c r="U12" s="39"/>
      <c r="V12" s="39"/>
      <c r="W12" s="39">
        <f>1-SUM(W13:W18)</f>
        <v>0.95123928171271521</v>
      </c>
      <c r="X12" s="39"/>
      <c r="Y12" s="39"/>
      <c r="Z12" s="39"/>
      <c r="AA12" s="39"/>
      <c r="AB12" s="39">
        <f>1-SUM(AB13:AB18)</f>
        <v>0.95123928171271521</v>
      </c>
      <c r="AC12" s="39"/>
      <c r="AD12" s="39"/>
      <c r="AE12" s="39"/>
      <c r="AF12" s="39"/>
      <c r="AG12" s="39">
        <f>1-SUM(AG13:AG18)</f>
        <v>0.95123928171271521</v>
      </c>
      <c r="AH12" s="39"/>
      <c r="AI12" s="39"/>
      <c r="AJ12" s="39"/>
      <c r="AK12" s="39"/>
      <c r="AL12" s="39">
        <f>1-SUM(AL13:AL18)</f>
        <v>0.95123928171271521</v>
      </c>
      <c r="AM12" s="39"/>
      <c r="AN12" s="39"/>
      <c r="AO12" s="39"/>
      <c r="AP12" s="39"/>
      <c r="AQ12" s="39">
        <f>1-SUM(AQ13:AQ18)</f>
        <v>0.95123928171271521</v>
      </c>
      <c r="AR12" s="39"/>
      <c r="AS12" s="39"/>
      <c r="AT12" s="39"/>
      <c r="AU12" s="39"/>
      <c r="AV12" s="39">
        <f>1-SUM(AV13:AV18)</f>
        <v>0.95123928171271521</v>
      </c>
      <c r="AW12" s="39"/>
      <c r="AX12" s="39"/>
      <c r="AY12" s="39"/>
      <c r="AZ12" s="39"/>
      <c r="BA12" s="39">
        <f>1-SUM(BA13:BA18)</f>
        <v>0.95123928171271521</v>
      </c>
      <c r="BB12" s="39"/>
      <c r="BC12" s="39"/>
      <c r="BD12" s="39"/>
      <c r="BE12" s="39"/>
      <c r="BF12" s="39">
        <f>1-SUM(BF13:BF18)</f>
        <v>0.95123928171271521</v>
      </c>
      <c r="BG12" s="39"/>
      <c r="BH12" s="39"/>
      <c r="BI12" s="39"/>
      <c r="BJ12" s="39"/>
      <c r="BK12" s="39">
        <f>1-SUM(BK13:BK18)</f>
        <v>0.95123928171271521</v>
      </c>
      <c r="BL12" s="39"/>
      <c r="BM12" s="39"/>
      <c r="BN12" s="39"/>
      <c r="BO12" s="39"/>
      <c r="BP12" s="39">
        <f>1-SUM(BP13:BP18)</f>
        <v>0.95123928171271521</v>
      </c>
      <c r="BQ12" s="39"/>
    </row>
    <row r="13" spans="1:69" x14ac:dyDescent="0.15">
      <c r="A13" s="42" t="s">
        <v>42</v>
      </c>
      <c r="B13" s="43">
        <f>_xlfn.IFNA(VLOOKUP($A13,批次辅助!$A$4:$DC$41,MATCH($A$5&amp;B$4,批次辅助!$A$1:$DC$1,0),0),0)</f>
        <v>0</v>
      </c>
      <c r="C13" s="43">
        <f>_xlfn.IFNA(VLOOKUP($A13,批次辅助!$A$4:$DC$41,MATCH($A$5&amp;C$4,批次辅助!$A$1:$DC$1,0),0),0)</f>
        <v>1.2349959051193545E-2</v>
      </c>
      <c r="D13" s="43">
        <f>_xlfn.IFNA(VLOOKUP($A13,批次辅助!$A$4:$DC$41,MATCH($A$5&amp;D$4,批次辅助!$A$1:$DC$1,0),0),0)</f>
        <v>8.1166245762519049E-3</v>
      </c>
      <c r="E13" s="279"/>
      <c r="F13" s="45"/>
      <c r="G13" s="46"/>
      <c r="H13" s="47">
        <f>C13-F13+G13</f>
        <v>1.2349959051193545E-2</v>
      </c>
      <c r="I13" s="370"/>
      <c r="J13" s="279"/>
      <c r="K13" s="128"/>
      <c r="L13" s="102"/>
      <c r="M13" s="47">
        <f>H13-K13+L13</f>
        <v>1.2349959051193545E-2</v>
      </c>
      <c r="N13" s="370"/>
      <c r="O13" s="279"/>
      <c r="P13" s="128"/>
      <c r="Q13" s="102"/>
      <c r="R13" s="47">
        <f>M13-P13+Q13</f>
        <v>1.2349959051193545E-2</v>
      </c>
      <c r="S13" s="370"/>
      <c r="T13" s="279"/>
      <c r="U13" s="128"/>
      <c r="V13" s="102"/>
      <c r="W13" s="47">
        <f>R13-U13+V13</f>
        <v>1.2349959051193545E-2</v>
      </c>
      <c r="X13" s="370"/>
      <c r="Y13" s="279"/>
      <c r="Z13" s="128"/>
      <c r="AA13" s="102"/>
      <c r="AB13" s="47">
        <f>W13-Z13+AA13</f>
        <v>1.2349959051193545E-2</v>
      </c>
      <c r="AC13" s="370"/>
      <c r="AD13" s="279"/>
      <c r="AE13" s="128"/>
      <c r="AF13" s="102"/>
      <c r="AG13" s="47">
        <f>AB13-AE13+AF13</f>
        <v>1.2349959051193545E-2</v>
      </c>
      <c r="AH13" s="370"/>
      <c r="AI13" s="279"/>
      <c r="AJ13" s="128"/>
      <c r="AK13" s="102"/>
      <c r="AL13" s="47">
        <f>AG13-AJ13+AK13</f>
        <v>1.2349959051193545E-2</v>
      </c>
      <c r="AM13" s="370"/>
      <c r="AN13" s="279"/>
      <c r="AO13" s="128"/>
      <c r="AP13" s="102"/>
      <c r="AQ13" s="47">
        <f>AL13-AO13+AP13</f>
        <v>1.2349959051193545E-2</v>
      </c>
      <c r="AR13" s="370"/>
      <c r="AS13" s="279"/>
      <c r="AT13" s="128"/>
      <c r="AU13" s="102"/>
      <c r="AV13" s="47">
        <f>AQ13-AT13+AU13</f>
        <v>1.2349959051193545E-2</v>
      </c>
      <c r="AW13" s="370"/>
      <c r="AX13" s="279"/>
      <c r="AY13" s="128"/>
      <c r="AZ13" s="102"/>
      <c r="BA13" s="47">
        <f>AV13-AY13+AZ13</f>
        <v>1.2349959051193545E-2</v>
      </c>
      <c r="BB13" s="370"/>
      <c r="BC13" s="279"/>
      <c r="BD13" s="128"/>
      <c r="BE13" s="102"/>
      <c r="BF13" s="47">
        <f>BA13-BD13+BE13</f>
        <v>1.2349959051193545E-2</v>
      </c>
      <c r="BG13" s="370"/>
      <c r="BH13" s="279"/>
      <c r="BI13" s="128"/>
      <c r="BJ13" s="102"/>
      <c r="BK13" s="47">
        <f>BF13-BI13+BJ13</f>
        <v>1.2349959051193545E-2</v>
      </c>
      <c r="BL13" s="370"/>
      <c r="BM13" s="279"/>
      <c r="BN13" s="128"/>
      <c r="BO13" s="102"/>
      <c r="BP13" s="47">
        <f>BK13-BN13+BO13</f>
        <v>1.2349959051193545E-2</v>
      </c>
      <c r="BQ13" s="370"/>
    </row>
    <row r="14" spans="1:69" x14ac:dyDescent="0.15">
      <c r="A14" s="42" t="s">
        <v>43</v>
      </c>
      <c r="B14" s="43">
        <f>_xlfn.IFNA(VLOOKUP($A14,批次辅助!$A$4:$DC$41,MATCH($A$5&amp;B$4,批次辅助!$A$1:$DC$1,0),0),0)</f>
        <v>0</v>
      </c>
      <c r="C14" s="43">
        <f>_xlfn.IFNA(VLOOKUP($A14,批次辅助!$A$4:$DC$41,MATCH($A$5&amp;C$4,批次辅助!$A$1:$DC$1,0),0),0)</f>
        <v>2.2147526239894688E-2</v>
      </c>
      <c r="D14" s="43">
        <f>_xlfn.IFNA(VLOOKUP($A14,批次辅助!$A$4:$DC$41,MATCH($A$5&amp;D$4,批次辅助!$A$1:$DC$1,0),0),0)</f>
        <v>1.9788182831661092E-2</v>
      </c>
      <c r="E14" s="279"/>
      <c r="F14" s="45"/>
      <c r="G14" s="49"/>
      <c r="H14" s="47">
        <f t="shared" ref="H14:H19" si="0">C14-F14+G14</f>
        <v>2.2147526239894688E-2</v>
      </c>
      <c r="I14" s="370"/>
      <c r="J14" s="51"/>
      <c r="K14" s="122"/>
      <c r="L14" s="146"/>
      <c r="M14" s="50">
        <f t="shared" ref="M14:M19" si="1">H14-K14+L14</f>
        <v>2.2147526239894688E-2</v>
      </c>
      <c r="N14" s="370"/>
      <c r="O14" s="279"/>
      <c r="P14" s="122"/>
      <c r="Q14" s="146"/>
      <c r="R14" s="50">
        <f t="shared" ref="R14:R19" si="2">M14-P14+Q14</f>
        <v>2.2147526239894688E-2</v>
      </c>
      <c r="S14" s="370"/>
      <c r="T14" s="51"/>
      <c r="U14" s="122"/>
      <c r="V14" s="146"/>
      <c r="W14" s="50">
        <f t="shared" ref="W14:W19" si="3">R14-U14+V14</f>
        <v>2.2147526239894688E-2</v>
      </c>
      <c r="X14" s="370"/>
      <c r="Y14" s="51"/>
      <c r="Z14" s="122"/>
      <c r="AA14" s="146"/>
      <c r="AB14" s="50">
        <f t="shared" ref="AB14:AB19" si="4">W14-Z14+AA14</f>
        <v>2.2147526239894688E-2</v>
      </c>
      <c r="AC14" s="370"/>
      <c r="AD14" s="51"/>
      <c r="AE14" s="122"/>
      <c r="AF14" s="146"/>
      <c r="AG14" s="50">
        <f t="shared" ref="AG14:AG19" si="5">AB14-AE14+AF14</f>
        <v>2.2147526239894688E-2</v>
      </c>
      <c r="AH14" s="370"/>
      <c r="AI14" s="51"/>
      <c r="AJ14" s="122"/>
      <c r="AK14" s="146"/>
      <c r="AL14" s="50">
        <f t="shared" ref="AL14:AL19" si="6">AG14-AJ14+AK14</f>
        <v>2.2147526239894688E-2</v>
      </c>
      <c r="AM14" s="370"/>
      <c r="AN14" s="51"/>
      <c r="AO14" s="122"/>
      <c r="AP14" s="146"/>
      <c r="AQ14" s="50">
        <f t="shared" ref="AQ14:AQ19" si="7">AL14-AO14+AP14</f>
        <v>2.2147526239894688E-2</v>
      </c>
      <c r="AR14" s="370"/>
      <c r="AS14" s="51"/>
      <c r="AT14" s="122"/>
      <c r="AU14" s="146"/>
      <c r="AV14" s="50">
        <f t="shared" ref="AV14:AV19" si="8">AQ14-AT14+AU14</f>
        <v>2.2147526239894688E-2</v>
      </c>
      <c r="AW14" s="370"/>
      <c r="AX14" s="51"/>
      <c r="AY14" s="122"/>
      <c r="AZ14" s="146"/>
      <c r="BA14" s="50">
        <f t="shared" ref="BA14:BA19" si="9">AV14-AY14+AZ14</f>
        <v>2.2147526239894688E-2</v>
      </c>
      <c r="BB14" s="370"/>
      <c r="BC14" s="51"/>
      <c r="BD14" s="122"/>
      <c r="BE14" s="146"/>
      <c r="BF14" s="50">
        <f t="shared" ref="BF14:BF19" si="10">BA14-BD14+BE14</f>
        <v>2.2147526239894688E-2</v>
      </c>
      <c r="BG14" s="370"/>
      <c r="BH14" s="51"/>
      <c r="BI14" s="122"/>
      <c r="BJ14" s="146"/>
      <c r="BK14" s="50">
        <f t="shared" ref="BK14:BK19" si="11">BF14-BI14+BJ14</f>
        <v>2.2147526239894688E-2</v>
      </c>
      <c r="BL14" s="370"/>
      <c r="BM14" s="51"/>
      <c r="BN14" s="122"/>
      <c r="BO14" s="146"/>
      <c r="BP14" s="50">
        <f t="shared" ref="BP14:BP19" si="12">BK14-BN14+BO14</f>
        <v>2.2147526239894688E-2</v>
      </c>
      <c r="BQ14" s="370"/>
    </row>
    <row r="15" spans="1:69" x14ac:dyDescent="0.15">
      <c r="A15" s="42" t="s">
        <v>44</v>
      </c>
      <c r="B15" s="43">
        <f>_xlfn.IFNA(VLOOKUP($A15,批次辅助!$A$4:$DC$41,MATCH($A$5&amp;B$4,批次辅助!$A$1:$DC$1,0),0),0)</f>
        <v>0</v>
      </c>
      <c r="C15" s="43">
        <f>_xlfn.IFNA(VLOOKUP($A15,批次辅助!$A$4:$DC$41,MATCH($A$5&amp;C$4,批次辅助!$A$1:$DC$1,0),0),0)</f>
        <v>4.1752709404157184E-3</v>
      </c>
      <c r="D15" s="43">
        <f>_xlfn.IFNA(VLOOKUP($A15,批次辅助!$A$4:$DC$41,MATCH($A$5&amp;D$4,批次辅助!$A$1:$DC$1,0),0),0)</f>
        <v>3.3899847564443837E-3</v>
      </c>
      <c r="E15" s="279"/>
      <c r="F15" s="45"/>
      <c r="G15" s="46"/>
      <c r="H15" s="47">
        <f t="shared" si="0"/>
        <v>4.1752709404157184E-3</v>
      </c>
      <c r="I15" s="370"/>
      <c r="J15" s="279"/>
      <c r="K15" s="121"/>
      <c r="L15" s="147"/>
      <c r="M15" s="50">
        <f t="shared" si="1"/>
        <v>4.1752709404157184E-3</v>
      </c>
      <c r="N15" s="370"/>
      <c r="O15" s="279"/>
      <c r="P15" s="121"/>
      <c r="Q15" s="147"/>
      <c r="R15" s="50">
        <f t="shared" si="2"/>
        <v>4.1752709404157184E-3</v>
      </c>
      <c r="S15" s="370"/>
      <c r="T15" s="279"/>
      <c r="U15" s="121"/>
      <c r="V15" s="147"/>
      <c r="W15" s="50">
        <f t="shared" si="3"/>
        <v>4.1752709404157184E-3</v>
      </c>
      <c r="X15" s="370"/>
      <c r="Y15" s="279"/>
      <c r="Z15" s="121"/>
      <c r="AA15" s="147"/>
      <c r="AB15" s="50">
        <f t="shared" si="4"/>
        <v>4.1752709404157184E-3</v>
      </c>
      <c r="AC15" s="370"/>
      <c r="AD15" s="279"/>
      <c r="AE15" s="121"/>
      <c r="AF15" s="147"/>
      <c r="AG15" s="50">
        <f t="shared" si="5"/>
        <v>4.1752709404157184E-3</v>
      </c>
      <c r="AH15" s="370"/>
      <c r="AI15" s="279"/>
      <c r="AJ15" s="121"/>
      <c r="AK15" s="147"/>
      <c r="AL15" s="50">
        <f t="shared" si="6"/>
        <v>4.1752709404157184E-3</v>
      </c>
      <c r="AM15" s="370"/>
      <c r="AN15" s="279"/>
      <c r="AO15" s="121"/>
      <c r="AP15" s="147"/>
      <c r="AQ15" s="50">
        <f t="shared" si="7"/>
        <v>4.1752709404157184E-3</v>
      </c>
      <c r="AR15" s="370"/>
      <c r="AS15" s="279"/>
      <c r="AT15" s="121"/>
      <c r="AU15" s="147"/>
      <c r="AV15" s="50">
        <f t="shared" si="8"/>
        <v>4.1752709404157184E-3</v>
      </c>
      <c r="AW15" s="370"/>
      <c r="AX15" s="279"/>
      <c r="AY15" s="121"/>
      <c r="AZ15" s="147"/>
      <c r="BA15" s="50">
        <f t="shared" si="9"/>
        <v>4.1752709404157184E-3</v>
      </c>
      <c r="BB15" s="370"/>
      <c r="BC15" s="279"/>
      <c r="BD15" s="121"/>
      <c r="BE15" s="147"/>
      <c r="BF15" s="50">
        <f t="shared" si="10"/>
        <v>4.1752709404157184E-3</v>
      </c>
      <c r="BG15" s="370"/>
      <c r="BH15" s="279"/>
      <c r="BI15" s="121"/>
      <c r="BJ15" s="147"/>
      <c r="BK15" s="50">
        <f t="shared" si="11"/>
        <v>4.1752709404157184E-3</v>
      </c>
      <c r="BL15" s="370"/>
      <c r="BM15" s="279"/>
      <c r="BN15" s="121"/>
      <c r="BO15" s="147"/>
      <c r="BP15" s="50">
        <f t="shared" si="12"/>
        <v>4.1752709404157184E-3</v>
      </c>
      <c r="BQ15" s="370"/>
    </row>
    <row r="16" spans="1:69" x14ac:dyDescent="0.15">
      <c r="A16" s="53" t="s">
        <v>45</v>
      </c>
      <c r="B16" s="53">
        <f>_xlfn.IFNA(VLOOKUP($A16,批次辅助!$A$4:$DC$41,MATCH($A$5&amp;B$4,批次辅助!$A$1:$DC$1,0),0),0)</f>
        <v>0</v>
      </c>
      <c r="C16" s="53">
        <f>_xlfn.IFNA(VLOOKUP($A16,批次辅助!$A$4:$DC$41,MATCH($A$5&amp;C$4,批次辅助!$A$1:$DC$1,0),0),0)</f>
        <v>1.2666495837290043E-2</v>
      </c>
      <c r="D16" s="53">
        <f>_xlfn.IFNA(VLOOKUP($A16,批次辅助!$A$4:$DC$41,MATCH($A$5&amp;D$4,批次辅助!$A$1:$DC$1,0),0),0)</f>
        <v>3.6402520874570564E-3</v>
      </c>
      <c r="E16" s="279" t="s">
        <v>1562</v>
      </c>
      <c r="F16" s="45">
        <v>7.0000000000000001E-3</v>
      </c>
      <c r="G16" s="55"/>
      <c r="H16" s="47">
        <f t="shared" si="0"/>
        <v>5.6664958372900425E-3</v>
      </c>
      <c r="I16" s="370"/>
      <c r="J16" s="56"/>
      <c r="K16" s="123"/>
      <c r="L16" s="148"/>
      <c r="M16" s="50">
        <f t="shared" si="1"/>
        <v>5.6664958372900425E-3</v>
      </c>
      <c r="N16" s="370"/>
      <c r="O16" s="56"/>
      <c r="P16" s="123"/>
      <c r="Q16" s="148"/>
      <c r="R16" s="50">
        <f t="shared" si="2"/>
        <v>5.6664958372900425E-3</v>
      </c>
      <c r="S16" s="370"/>
      <c r="T16" s="56"/>
      <c r="U16" s="123"/>
      <c r="V16" s="148"/>
      <c r="W16" s="50">
        <f t="shared" si="3"/>
        <v>5.6664958372900425E-3</v>
      </c>
      <c r="X16" s="370"/>
      <c r="Y16" s="56"/>
      <c r="Z16" s="123"/>
      <c r="AA16" s="148"/>
      <c r="AB16" s="50">
        <f t="shared" si="4"/>
        <v>5.6664958372900425E-3</v>
      </c>
      <c r="AC16" s="370"/>
      <c r="AD16" s="56"/>
      <c r="AE16" s="123"/>
      <c r="AF16" s="148"/>
      <c r="AG16" s="50">
        <f t="shared" si="5"/>
        <v>5.6664958372900425E-3</v>
      </c>
      <c r="AH16" s="370"/>
      <c r="AI16" s="56"/>
      <c r="AJ16" s="123"/>
      <c r="AK16" s="148"/>
      <c r="AL16" s="50">
        <f t="shared" si="6"/>
        <v>5.6664958372900425E-3</v>
      </c>
      <c r="AM16" s="370"/>
      <c r="AN16" s="56"/>
      <c r="AO16" s="123"/>
      <c r="AP16" s="148"/>
      <c r="AQ16" s="50">
        <f t="shared" si="7"/>
        <v>5.6664958372900425E-3</v>
      </c>
      <c r="AR16" s="370"/>
      <c r="AS16" s="56"/>
      <c r="AT16" s="123"/>
      <c r="AU16" s="148"/>
      <c r="AV16" s="50">
        <f t="shared" si="8"/>
        <v>5.6664958372900425E-3</v>
      </c>
      <c r="AW16" s="370"/>
      <c r="AX16" s="56"/>
      <c r="AY16" s="123"/>
      <c r="AZ16" s="148"/>
      <c r="BA16" s="50">
        <f t="shared" si="9"/>
        <v>5.6664958372900425E-3</v>
      </c>
      <c r="BB16" s="370"/>
      <c r="BC16" s="56"/>
      <c r="BD16" s="123"/>
      <c r="BE16" s="148"/>
      <c r="BF16" s="50">
        <f t="shared" si="10"/>
        <v>5.6664958372900425E-3</v>
      </c>
      <c r="BG16" s="370"/>
      <c r="BH16" s="56"/>
      <c r="BI16" s="123"/>
      <c r="BJ16" s="148"/>
      <c r="BK16" s="50">
        <f t="shared" si="11"/>
        <v>5.6664958372900425E-3</v>
      </c>
      <c r="BL16" s="370"/>
      <c r="BM16" s="56"/>
      <c r="BN16" s="123"/>
      <c r="BO16" s="148"/>
      <c r="BP16" s="50">
        <f t="shared" si="12"/>
        <v>5.6664958372900425E-3</v>
      </c>
      <c r="BQ16" s="370"/>
    </row>
    <row r="17" spans="1:69" x14ac:dyDescent="0.15">
      <c r="A17" s="42" t="s">
        <v>46</v>
      </c>
      <c r="B17" s="53">
        <f>_xlfn.IFNA(VLOOKUP($A17,批次辅助!$A$4:$DC$41,MATCH($A$5&amp;B$4,批次辅助!$A$1:$DC$1,0),0),0)</f>
        <v>0</v>
      </c>
      <c r="C17" s="53">
        <f>_xlfn.IFNA(VLOOKUP($A17,批次辅助!$A$4:$DC$41,MATCH($A$5&amp;C$4,批次辅助!$A$1:$DC$1,0),0),0)</f>
        <v>2.9844896974812714E-3</v>
      </c>
      <c r="D17" s="53">
        <f>_xlfn.IFNA(VLOOKUP($A17,批次辅助!$A$4:$DC$41,MATCH($A$5&amp;D$4,批次辅助!$A$1:$DC$1,0),0),0)</f>
        <v>2.9690806088321616E-3</v>
      </c>
      <c r="E17" s="279"/>
      <c r="F17" s="45"/>
      <c r="G17" s="58"/>
      <c r="H17" s="47">
        <f t="shared" si="0"/>
        <v>2.9844896974812714E-3</v>
      </c>
      <c r="I17" s="370"/>
      <c r="J17" s="43"/>
      <c r="K17" s="124"/>
      <c r="L17" s="104"/>
      <c r="M17" s="53">
        <f t="shared" si="1"/>
        <v>2.9844896974812714E-3</v>
      </c>
      <c r="N17" s="370"/>
      <c r="O17" s="43"/>
      <c r="P17" s="124"/>
      <c r="Q17" s="104"/>
      <c r="R17" s="53">
        <f t="shared" si="2"/>
        <v>2.9844896974812714E-3</v>
      </c>
      <c r="S17" s="370"/>
      <c r="T17" s="43"/>
      <c r="U17" s="124"/>
      <c r="V17" s="104"/>
      <c r="W17" s="53">
        <f t="shared" si="3"/>
        <v>2.9844896974812714E-3</v>
      </c>
      <c r="X17" s="370"/>
      <c r="Y17" s="43"/>
      <c r="Z17" s="124"/>
      <c r="AA17" s="104"/>
      <c r="AB17" s="53">
        <f t="shared" si="4"/>
        <v>2.9844896974812714E-3</v>
      </c>
      <c r="AC17" s="370"/>
      <c r="AD17" s="43"/>
      <c r="AE17" s="124"/>
      <c r="AF17" s="104"/>
      <c r="AG17" s="53">
        <f t="shared" si="5"/>
        <v>2.9844896974812714E-3</v>
      </c>
      <c r="AH17" s="370"/>
      <c r="AI17" s="43"/>
      <c r="AJ17" s="124"/>
      <c r="AK17" s="104"/>
      <c r="AL17" s="53">
        <f t="shared" si="6"/>
        <v>2.9844896974812714E-3</v>
      </c>
      <c r="AM17" s="370"/>
      <c r="AN17" s="43"/>
      <c r="AO17" s="124"/>
      <c r="AP17" s="104"/>
      <c r="AQ17" s="53">
        <f t="shared" si="7"/>
        <v>2.9844896974812714E-3</v>
      </c>
      <c r="AR17" s="370"/>
      <c r="AS17" s="43"/>
      <c r="AT17" s="124"/>
      <c r="AU17" s="104"/>
      <c r="AV17" s="53">
        <f t="shared" si="8"/>
        <v>2.9844896974812714E-3</v>
      </c>
      <c r="AW17" s="370"/>
      <c r="AX17" s="43"/>
      <c r="AY17" s="124"/>
      <c r="AZ17" s="104"/>
      <c r="BA17" s="53">
        <f t="shared" si="9"/>
        <v>2.9844896974812714E-3</v>
      </c>
      <c r="BB17" s="370"/>
      <c r="BC17" s="43"/>
      <c r="BD17" s="124"/>
      <c r="BE17" s="104"/>
      <c r="BF17" s="53">
        <f t="shared" si="10"/>
        <v>2.9844896974812714E-3</v>
      </c>
      <c r="BG17" s="370"/>
      <c r="BH17" s="43"/>
      <c r="BI17" s="124"/>
      <c r="BJ17" s="104"/>
      <c r="BK17" s="53">
        <f t="shared" si="11"/>
        <v>2.9844896974812714E-3</v>
      </c>
      <c r="BL17" s="370"/>
      <c r="BM17" s="43"/>
      <c r="BN17" s="124"/>
      <c r="BO17" s="104"/>
      <c r="BP17" s="53">
        <f t="shared" si="12"/>
        <v>2.9844896974812714E-3</v>
      </c>
      <c r="BQ17" s="370"/>
    </row>
    <row r="18" spans="1:69" x14ac:dyDescent="0.15">
      <c r="A18" s="42" t="s">
        <v>47</v>
      </c>
      <c r="B18" s="43">
        <f>_xlfn.IFNA(VLOOKUP($A18,批次辅助!$A$4:$DC$41,MATCH($A$5&amp;B$4,批次辅助!$A$1:$DC$1,0),0),0)</f>
        <v>0</v>
      </c>
      <c r="C18" s="43">
        <f>_xlfn.IFNA(VLOOKUP($A18,批次辅助!$A$4:$DC$41,MATCH($A$5&amp;C$4,批次辅助!$A$1:$DC$1,0),0),0)</f>
        <v>1.4369765210095011E-3</v>
      </c>
      <c r="D18" s="43">
        <f>_xlfn.IFNA(VLOOKUP($A18,批次辅助!$A$4:$DC$41,MATCH($A$5&amp;D$4,批次辅助!$A$1:$DC$1,0),0),0)</f>
        <v>9.6694196073078065E-4</v>
      </c>
      <c r="E18" s="10"/>
      <c r="F18" s="113"/>
      <c r="G18" s="70"/>
      <c r="H18" s="47">
        <f t="shared" si="0"/>
        <v>1.4369765210095011E-3</v>
      </c>
      <c r="I18" s="370"/>
      <c r="J18" s="57"/>
      <c r="K18" s="124"/>
      <c r="L18" s="104"/>
      <c r="M18" s="43">
        <f t="shared" si="1"/>
        <v>1.4369765210095011E-3</v>
      </c>
      <c r="N18" s="370"/>
      <c r="O18" s="43"/>
      <c r="P18" s="124"/>
      <c r="Q18" s="104"/>
      <c r="R18" s="43">
        <f t="shared" si="2"/>
        <v>1.4369765210095011E-3</v>
      </c>
      <c r="S18" s="370"/>
      <c r="T18" s="43"/>
      <c r="U18" s="124"/>
      <c r="V18" s="104"/>
      <c r="W18" s="43">
        <f t="shared" si="3"/>
        <v>1.4369765210095011E-3</v>
      </c>
      <c r="X18" s="370"/>
      <c r="Y18" s="10"/>
      <c r="Z18" s="124"/>
      <c r="AA18" s="104"/>
      <c r="AB18" s="43">
        <f t="shared" si="4"/>
        <v>1.4369765210095011E-3</v>
      </c>
      <c r="AC18" s="370"/>
      <c r="AD18" s="10"/>
      <c r="AE18" s="124"/>
      <c r="AF18" s="104"/>
      <c r="AG18" s="43">
        <f t="shared" si="5"/>
        <v>1.4369765210095011E-3</v>
      </c>
      <c r="AH18" s="370"/>
      <c r="AI18" s="10"/>
      <c r="AJ18" s="124"/>
      <c r="AK18" s="104"/>
      <c r="AL18" s="43">
        <f t="shared" si="6"/>
        <v>1.4369765210095011E-3</v>
      </c>
      <c r="AM18" s="370"/>
      <c r="AN18" s="10"/>
      <c r="AO18" s="124"/>
      <c r="AP18" s="104"/>
      <c r="AQ18" s="43">
        <f t="shared" si="7"/>
        <v>1.4369765210095011E-3</v>
      </c>
      <c r="AR18" s="370"/>
      <c r="AS18" s="10"/>
      <c r="AT18" s="124"/>
      <c r="AU18" s="104"/>
      <c r="AV18" s="43">
        <f t="shared" si="8"/>
        <v>1.4369765210095011E-3</v>
      </c>
      <c r="AW18" s="370"/>
      <c r="AX18" s="10"/>
      <c r="AY18" s="124"/>
      <c r="AZ18" s="104"/>
      <c r="BA18" s="43">
        <f t="shared" si="9"/>
        <v>1.4369765210095011E-3</v>
      </c>
      <c r="BB18" s="370"/>
      <c r="BC18" s="10"/>
      <c r="BD18" s="124"/>
      <c r="BE18" s="104"/>
      <c r="BF18" s="43">
        <f t="shared" si="10"/>
        <v>1.4369765210095011E-3</v>
      </c>
      <c r="BG18" s="370"/>
      <c r="BH18" s="10"/>
      <c r="BI18" s="124"/>
      <c r="BJ18" s="104"/>
      <c r="BK18" s="43">
        <f t="shared" si="11"/>
        <v>1.4369765210095011E-3</v>
      </c>
      <c r="BL18" s="370"/>
      <c r="BM18" s="10"/>
      <c r="BN18" s="124"/>
      <c r="BO18" s="104"/>
      <c r="BP18" s="43">
        <f t="shared" si="12"/>
        <v>1.4369765210095011E-3</v>
      </c>
      <c r="BQ18" s="370"/>
    </row>
    <row r="19" spans="1:69" ht="41.25" customHeight="1" x14ac:dyDescent="0.15">
      <c r="A19" s="61" t="s">
        <v>31</v>
      </c>
      <c r="B19" s="61">
        <f>_xlfn.IFNA(VLOOKUP($A19,批次辅助!$A$4:$DC$41,MATCH($A$5&amp;B$4,批次辅助!$A$1:$DC$1,0),0),0)</f>
        <v>0</v>
      </c>
      <c r="C19" s="61">
        <f>_xlfn.IFNA(VLOOKUP($A19,批次辅助!$A$4:$DC$41,MATCH($A$5&amp;C$4,批次辅助!$A$1:$DC$1,0),0),0)</f>
        <v>0</v>
      </c>
      <c r="D19" s="61">
        <f>_xlfn.IFNA(VLOOKUP($A19,批次辅助!$A$4:$DC$41,MATCH($A$5&amp;D$4,批次辅助!$A$1:$DC$1,0),0),0)</f>
        <v>0</v>
      </c>
      <c r="E19" s="156"/>
      <c r="F19" s="125"/>
      <c r="G19" s="64"/>
      <c r="H19" s="62">
        <f t="shared" si="0"/>
        <v>0</v>
      </c>
      <c r="I19" s="62"/>
      <c r="J19" s="73"/>
      <c r="K19" s="133"/>
      <c r="L19" s="141"/>
      <c r="M19" s="62">
        <f t="shared" si="1"/>
        <v>0</v>
      </c>
      <c r="N19" s="62"/>
      <c r="O19" s="62"/>
      <c r="P19" s="125"/>
      <c r="Q19" s="141"/>
      <c r="R19" s="62">
        <f t="shared" si="2"/>
        <v>0</v>
      </c>
      <c r="S19" s="62"/>
      <c r="T19" s="62"/>
      <c r="U19" s="125"/>
      <c r="V19" s="141"/>
      <c r="W19" s="62">
        <f t="shared" si="3"/>
        <v>0</v>
      </c>
      <c r="X19" s="62"/>
      <c r="Y19" s="62"/>
      <c r="Z19" s="125"/>
      <c r="AA19" s="141"/>
      <c r="AB19" s="62">
        <f t="shared" si="4"/>
        <v>0</v>
      </c>
      <c r="AC19" s="62"/>
      <c r="AD19" s="62"/>
      <c r="AE19" s="125"/>
      <c r="AF19" s="141"/>
      <c r="AG19" s="62">
        <f t="shared" si="5"/>
        <v>0</v>
      </c>
      <c r="AH19" s="62"/>
      <c r="AI19" s="62"/>
      <c r="AJ19" s="125"/>
      <c r="AK19" s="141"/>
      <c r="AL19" s="62">
        <f t="shared" si="6"/>
        <v>0</v>
      </c>
      <c r="AM19" s="62"/>
      <c r="AN19" s="62"/>
      <c r="AO19" s="125"/>
      <c r="AP19" s="141"/>
      <c r="AQ19" s="62">
        <f t="shared" si="7"/>
        <v>0</v>
      </c>
      <c r="AR19" s="62"/>
      <c r="AS19" s="62"/>
      <c r="AT19" s="125"/>
      <c r="AU19" s="141"/>
      <c r="AV19" s="62">
        <f t="shared" si="8"/>
        <v>0</v>
      </c>
      <c r="AW19" s="62"/>
      <c r="AX19" s="62"/>
      <c r="AY19" s="125"/>
      <c r="AZ19" s="141"/>
      <c r="BA19" s="62">
        <f t="shared" si="9"/>
        <v>0</v>
      </c>
      <c r="BB19" s="62"/>
      <c r="BC19" s="62"/>
      <c r="BD19" s="125"/>
      <c r="BE19" s="141"/>
      <c r="BF19" s="62">
        <f t="shared" si="10"/>
        <v>0</v>
      </c>
      <c r="BG19" s="62"/>
      <c r="BH19" s="62"/>
      <c r="BI19" s="125"/>
      <c r="BJ19" s="141"/>
      <c r="BK19" s="62">
        <f t="shared" si="11"/>
        <v>0</v>
      </c>
      <c r="BL19" s="62"/>
      <c r="BM19" s="62"/>
      <c r="BN19" s="125"/>
      <c r="BO19" s="141"/>
      <c r="BP19" s="62">
        <f t="shared" si="12"/>
        <v>0</v>
      </c>
      <c r="BQ19" s="62"/>
    </row>
    <row r="20" spans="1:69" x14ac:dyDescent="0.15">
      <c r="A20" s="65" t="s">
        <v>30</v>
      </c>
      <c r="B20" s="66"/>
      <c r="C20" s="66"/>
      <c r="D20" s="66"/>
      <c r="E20" s="66"/>
      <c r="F20" s="67"/>
      <c r="G20" s="68"/>
      <c r="H20" s="66">
        <f>H21*99.9%</f>
        <v>0.99110955187435001</v>
      </c>
      <c r="I20" s="66"/>
      <c r="J20" s="66"/>
      <c r="K20" s="126"/>
      <c r="L20" s="142"/>
      <c r="M20" s="66">
        <f>M21*99.9%</f>
        <v>0.99041025187435017</v>
      </c>
      <c r="N20" s="66"/>
      <c r="O20" s="66"/>
      <c r="P20" s="126"/>
      <c r="Q20" s="142"/>
      <c r="R20" s="66">
        <f>R21*99.9%</f>
        <v>0.97612455187434999</v>
      </c>
      <c r="S20" s="66"/>
      <c r="T20" s="66"/>
      <c r="U20" s="126"/>
      <c r="V20" s="142"/>
      <c r="W20" s="66">
        <f>W21*99.9%</f>
        <v>0.99260805187435008</v>
      </c>
      <c r="X20" s="66"/>
      <c r="Y20" s="66"/>
      <c r="Z20" s="126"/>
      <c r="AA20" s="142"/>
      <c r="AB20" s="66">
        <f>AB21*99.9%</f>
        <v>0.99260805187435008</v>
      </c>
      <c r="AC20" s="66"/>
      <c r="AD20" s="66"/>
      <c r="AE20" s="126"/>
      <c r="AF20" s="142"/>
      <c r="AG20" s="66">
        <f>AG21*99.9%</f>
        <v>0.99260805187435008</v>
      </c>
      <c r="AH20" s="66"/>
      <c r="AI20" s="66"/>
      <c r="AJ20" s="126"/>
      <c r="AK20" s="142"/>
      <c r="AL20" s="66">
        <f>AL21*99.9%</f>
        <v>0.99260805187435008</v>
      </c>
      <c r="AM20" s="66"/>
      <c r="AN20" s="66"/>
      <c r="AO20" s="126"/>
      <c r="AP20" s="142"/>
      <c r="AQ20" s="66">
        <f>AQ21*99.9%</f>
        <v>0.99260805187435008</v>
      </c>
      <c r="AR20" s="66"/>
      <c r="AS20" s="66"/>
      <c r="AT20" s="126"/>
      <c r="AU20" s="142"/>
      <c r="AV20" s="66">
        <f>AV21*99.9%</f>
        <v>0.99260805187435008</v>
      </c>
      <c r="AW20" s="66"/>
      <c r="AX20" s="66"/>
      <c r="AY20" s="126"/>
      <c r="AZ20" s="142"/>
      <c r="BA20" s="66">
        <f>BA21*99.9%</f>
        <v>0.99260805187435008</v>
      </c>
      <c r="BB20" s="66"/>
      <c r="BC20" s="66"/>
      <c r="BD20" s="126"/>
      <c r="BE20" s="142"/>
      <c r="BF20" s="66">
        <f>BF21*99.9%</f>
        <v>0.99260805187435008</v>
      </c>
      <c r="BG20" s="66"/>
      <c r="BH20" s="66"/>
      <c r="BI20" s="126"/>
      <c r="BJ20" s="142"/>
      <c r="BK20" s="66">
        <f>BK21*99.9%</f>
        <v>0.99260805187435008</v>
      </c>
      <c r="BL20" s="66"/>
      <c r="BM20" s="66"/>
      <c r="BN20" s="126"/>
      <c r="BO20" s="142"/>
      <c r="BP20" s="66">
        <f>BP21*99.9%</f>
        <v>0.99260805187435008</v>
      </c>
      <c r="BQ20" s="66"/>
    </row>
    <row r="21" spans="1:69" x14ac:dyDescent="0.35">
      <c r="A21" s="40" t="s">
        <v>456</v>
      </c>
      <c r="B21" s="41">
        <f>_xlfn.IFNA(VLOOKUP($A21,批次辅助!$A$4:$DC$41,MATCH($A$5&amp;B$4,批次辅助!$A$1:$DC$1,0),0),0)</f>
        <v>0</v>
      </c>
      <c r="C21" s="41">
        <f>_xlfn.IFNA(VLOOKUP($A21,批次辅助!$A$4:$DC$41,MATCH($A$5&amp;C$4,批次辅助!$A$1:$DC$1,0),0),0)</f>
        <v>0.99210165352787782</v>
      </c>
      <c r="D21" s="41">
        <f>_xlfn.IFNA(VLOOKUP($A21,批次辅助!$A$4:$DC$41,MATCH($A$5&amp;D$4,批次辅助!$A$1:$DC$1,0),0),0)</f>
        <v>0.99326553363820447</v>
      </c>
      <c r="E21" s="66"/>
      <c r="F21" s="67"/>
      <c r="G21" s="68"/>
      <c r="H21" s="66">
        <f>1-SUM(H22:H26)</f>
        <v>0.99210165352787782</v>
      </c>
      <c r="I21" s="66"/>
      <c r="J21" s="66"/>
      <c r="K21" s="126"/>
      <c r="L21" s="142"/>
      <c r="M21" s="66">
        <f>1-SUM(M22:M26)</f>
        <v>0.9914016535278779</v>
      </c>
      <c r="N21" s="66"/>
      <c r="O21" s="66"/>
      <c r="P21" s="126"/>
      <c r="Q21" s="142"/>
      <c r="R21" s="66">
        <f>1-SUM(R22:R26)</f>
        <v>0.97710165352787781</v>
      </c>
      <c r="S21" s="66"/>
      <c r="T21" s="66"/>
      <c r="U21" s="126"/>
      <c r="V21" s="142"/>
      <c r="W21" s="66">
        <f>1-SUM(W22:W26)</f>
        <v>0.99360165352787788</v>
      </c>
      <c r="X21" s="66"/>
      <c r="Y21" s="66"/>
      <c r="Z21" s="126"/>
      <c r="AA21" s="142"/>
      <c r="AB21" s="66">
        <f>1-SUM(AB22:AB26)</f>
        <v>0.99360165352787788</v>
      </c>
      <c r="AC21" s="66"/>
      <c r="AD21" s="66"/>
      <c r="AE21" s="126"/>
      <c r="AF21" s="142"/>
      <c r="AG21" s="66">
        <f>1-SUM(AG22:AG26)</f>
        <v>0.99360165352787788</v>
      </c>
      <c r="AH21" s="66"/>
      <c r="AI21" s="66"/>
      <c r="AJ21" s="126"/>
      <c r="AK21" s="142"/>
      <c r="AL21" s="66">
        <f>1-SUM(AL22:AL26)</f>
        <v>0.99360165352787788</v>
      </c>
      <c r="AM21" s="66"/>
      <c r="AN21" s="66"/>
      <c r="AO21" s="126"/>
      <c r="AP21" s="142"/>
      <c r="AQ21" s="66">
        <f>1-SUM(AQ22:AQ26)</f>
        <v>0.99360165352787788</v>
      </c>
      <c r="AR21" s="66"/>
      <c r="AS21" s="66"/>
      <c r="AT21" s="126"/>
      <c r="AU21" s="142"/>
      <c r="AV21" s="66">
        <f>1-SUM(AV22:AV26)</f>
        <v>0.99360165352787788</v>
      </c>
      <c r="AW21" s="66"/>
      <c r="AX21" s="66"/>
      <c r="AY21" s="126"/>
      <c r="AZ21" s="142"/>
      <c r="BA21" s="66">
        <f>1-SUM(BA22:BA26)</f>
        <v>0.99360165352787788</v>
      </c>
      <c r="BB21" s="66"/>
      <c r="BC21" s="66"/>
      <c r="BD21" s="126"/>
      <c r="BE21" s="142"/>
      <c r="BF21" s="66">
        <f>1-SUM(BF22:BF26)</f>
        <v>0.99360165352787788</v>
      </c>
      <c r="BG21" s="66"/>
      <c r="BH21" s="66"/>
      <c r="BI21" s="126"/>
      <c r="BJ21" s="142"/>
      <c r="BK21" s="66">
        <f>1-SUM(BK22:BK26)</f>
        <v>0.99360165352787788</v>
      </c>
      <c r="BL21" s="66"/>
      <c r="BM21" s="66"/>
      <c r="BN21" s="126"/>
      <c r="BO21" s="142"/>
      <c r="BP21" s="66">
        <f>1-SUM(BP22:BP26)</f>
        <v>0.99360165352787788</v>
      </c>
      <c r="BQ21" s="66"/>
    </row>
    <row r="22" spans="1:69" x14ac:dyDescent="0.15">
      <c r="A22" s="42" t="s">
        <v>48</v>
      </c>
      <c r="B22" s="43">
        <f>_xlfn.IFNA(VLOOKUP($A22,批次辅助!$A$4:$DC$41,MATCH($A$5&amp;B$4,批次辅助!$A$1:$DC$1,0),0),0)</f>
        <v>0</v>
      </c>
      <c r="C22" s="43">
        <f>_xlfn.IFNA(VLOOKUP($A22,批次辅助!$A$4:$DC$41,MATCH($A$5&amp;C$4,批次辅助!$A$1:$DC$1,0),0),0)</f>
        <v>4.9490275286516033E-3</v>
      </c>
      <c r="D22" s="43">
        <f>_xlfn.IFNA(VLOOKUP($A22,批次辅助!$A$4:$DC$41,MATCH($A$5&amp;D$4,批次辅助!$A$1:$DC$1,0),0),0)</f>
        <v>4.1578504311423565E-3</v>
      </c>
      <c r="E22" s="279"/>
      <c r="F22" s="113"/>
      <c r="G22" s="149"/>
      <c r="H22" s="277">
        <f>C22-F22+G22</f>
        <v>4.9490275286516033E-3</v>
      </c>
      <c r="I22" s="370"/>
      <c r="J22" s="277"/>
      <c r="K22" s="113"/>
      <c r="L22" s="149"/>
      <c r="M22" s="277">
        <f>H22-K22+L22</f>
        <v>4.9490275286516033E-3</v>
      </c>
      <c r="N22" s="370"/>
      <c r="O22" s="277" t="s">
        <v>1572</v>
      </c>
      <c r="P22" s="113"/>
      <c r="Q22" s="149">
        <v>1.4999999999999999E-2</v>
      </c>
      <c r="R22" s="277">
        <f>M22-P22+Q22</f>
        <v>1.9949027528651603E-2</v>
      </c>
      <c r="S22" s="370"/>
      <c r="T22" s="277" t="s">
        <v>1573</v>
      </c>
      <c r="U22" s="113">
        <v>1.6500000000000001E-2</v>
      </c>
      <c r="V22" s="149"/>
      <c r="W22" s="277">
        <f>R22-U22+V22</f>
        <v>3.449027528651602E-3</v>
      </c>
      <c r="X22" s="370"/>
      <c r="Y22" s="277" t="s">
        <v>9</v>
      </c>
      <c r="Z22" s="113"/>
      <c r="AA22" s="149"/>
      <c r="AB22" s="277">
        <f>W22-Z22+AA22</f>
        <v>3.449027528651602E-3</v>
      </c>
      <c r="AC22" s="370"/>
      <c r="AD22" s="277" t="s">
        <v>9</v>
      </c>
      <c r="AE22" s="113"/>
      <c r="AF22" s="149"/>
      <c r="AG22" s="277">
        <f>AB22-AE22+AF22</f>
        <v>3.449027528651602E-3</v>
      </c>
      <c r="AH22" s="370"/>
      <c r="AI22" s="277" t="s">
        <v>9</v>
      </c>
      <c r="AJ22" s="113"/>
      <c r="AK22" s="149"/>
      <c r="AL22" s="277">
        <f>AG22-AJ22+AK22</f>
        <v>3.449027528651602E-3</v>
      </c>
      <c r="AM22" s="370"/>
      <c r="AN22" s="277" t="s">
        <v>9</v>
      </c>
      <c r="AO22" s="113"/>
      <c r="AP22" s="149"/>
      <c r="AQ22" s="277">
        <f>AL22-AO22+AP22</f>
        <v>3.449027528651602E-3</v>
      </c>
      <c r="AR22" s="370"/>
      <c r="AS22" s="277" t="s">
        <v>9</v>
      </c>
      <c r="AT22" s="113"/>
      <c r="AU22" s="149"/>
      <c r="AV22" s="277">
        <f>AQ22-AT22+AU22</f>
        <v>3.449027528651602E-3</v>
      </c>
      <c r="AW22" s="370"/>
      <c r="AX22" s="277" t="s">
        <v>9</v>
      </c>
      <c r="AY22" s="113"/>
      <c r="AZ22" s="149"/>
      <c r="BA22" s="277">
        <f>AV22-AY22+AZ22</f>
        <v>3.449027528651602E-3</v>
      </c>
      <c r="BB22" s="370"/>
      <c r="BC22" s="277" t="s">
        <v>9</v>
      </c>
      <c r="BD22" s="113"/>
      <c r="BE22" s="149"/>
      <c r="BF22" s="277">
        <f>BA22-BD22+BE22</f>
        <v>3.449027528651602E-3</v>
      </c>
      <c r="BG22" s="370"/>
      <c r="BH22" s="277" t="s">
        <v>9</v>
      </c>
      <c r="BI22" s="113"/>
      <c r="BJ22" s="149"/>
      <c r="BK22" s="277">
        <f>BF22-BI22+BJ22</f>
        <v>3.449027528651602E-3</v>
      </c>
      <c r="BL22" s="370"/>
      <c r="BM22" s="277" t="s">
        <v>9</v>
      </c>
      <c r="BN22" s="113"/>
      <c r="BO22" s="149"/>
      <c r="BP22" s="277">
        <f>BK22-BN22+BO22</f>
        <v>3.449027528651602E-3</v>
      </c>
      <c r="BQ22" s="370"/>
    </row>
    <row r="23" spans="1:69" x14ac:dyDescent="0.15">
      <c r="A23" s="42" t="s">
        <v>49</v>
      </c>
      <c r="B23" s="43">
        <f>_xlfn.IFNA(VLOOKUP($A23,批次辅助!$A$4:$DC$41,MATCH($A$5&amp;B$4,批次辅助!$A$1:$DC$1,0),0),0)</f>
        <v>0</v>
      </c>
      <c r="C23" s="43">
        <f>_xlfn.IFNA(VLOOKUP($A23,批次辅助!$A$4:$DC$41,MATCH($A$5&amp;C$4,批次辅助!$A$1:$DC$1,0),0),0)</f>
        <v>7.4361022765526629E-4</v>
      </c>
      <c r="D23" s="43">
        <f>_xlfn.IFNA(VLOOKUP($A23,批次辅助!$A$4:$DC$41,MATCH($A$5&amp;D$4,批次辅助!$A$1:$DC$1,0),0),0)</f>
        <v>1.0522603690305554E-3</v>
      </c>
      <c r="E23" s="279"/>
      <c r="F23" s="45"/>
      <c r="G23" s="46"/>
      <c r="H23" s="277">
        <f>C23-F23+G23</f>
        <v>7.4361022765526629E-4</v>
      </c>
      <c r="I23" s="370"/>
      <c r="J23" s="47" t="s">
        <v>1514</v>
      </c>
      <c r="K23" s="121"/>
      <c r="L23" s="102">
        <v>6.9999999999999999E-4</v>
      </c>
      <c r="M23" s="50">
        <f t="shared" ref="M23:M27" si="13">H23-K23+L23</f>
        <v>1.4436102276552663E-3</v>
      </c>
      <c r="N23" s="370"/>
      <c r="O23" s="47" t="s">
        <v>1522</v>
      </c>
      <c r="P23" s="121">
        <v>6.9999999999999999E-4</v>
      </c>
      <c r="Q23" s="147"/>
      <c r="R23" s="50">
        <f t="shared" ref="R23:R27" si="14">M23-P23+Q23</f>
        <v>7.4361022765526629E-4</v>
      </c>
      <c r="S23" s="370"/>
      <c r="T23" s="47"/>
      <c r="U23" s="121"/>
      <c r="V23" s="147"/>
      <c r="W23" s="50">
        <f t="shared" ref="W23:W27" si="15">R23-U23+V23</f>
        <v>7.4361022765526629E-4</v>
      </c>
      <c r="X23" s="370"/>
      <c r="Y23" s="47" t="s">
        <v>9</v>
      </c>
      <c r="Z23" s="121"/>
      <c r="AA23" s="147"/>
      <c r="AB23" s="50">
        <f t="shared" ref="AB23:AB27" si="16">W23-Z23+AA23</f>
        <v>7.4361022765526629E-4</v>
      </c>
      <c r="AC23" s="370"/>
      <c r="AD23" s="47" t="s">
        <v>9</v>
      </c>
      <c r="AE23" s="121"/>
      <c r="AF23" s="147"/>
      <c r="AG23" s="50">
        <f t="shared" ref="AG23:AG27" si="17">AB23-AE23+AF23</f>
        <v>7.4361022765526629E-4</v>
      </c>
      <c r="AH23" s="370"/>
      <c r="AI23" s="47" t="s">
        <v>9</v>
      </c>
      <c r="AJ23" s="121"/>
      <c r="AK23" s="147"/>
      <c r="AL23" s="50">
        <f t="shared" ref="AL23:AL27" si="18">AG23-AJ23+AK23</f>
        <v>7.4361022765526629E-4</v>
      </c>
      <c r="AM23" s="370"/>
      <c r="AN23" s="47" t="s">
        <v>9</v>
      </c>
      <c r="AO23" s="121"/>
      <c r="AP23" s="147"/>
      <c r="AQ23" s="50">
        <f t="shared" ref="AQ23:AQ27" si="19">AL23-AO23+AP23</f>
        <v>7.4361022765526629E-4</v>
      </c>
      <c r="AR23" s="370"/>
      <c r="AS23" s="47" t="s">
        <v>9</v>
      </c>
      <c r="AT23" s="121"/>
      <c r="AU23" s="147"/>
      <c r="AV23" s="50">
        <f t="shared" ref="AV23:AV27" si="20">AQ23-AT23+AU23</f>
        <v>7.4361022765526629E-4</v>
      </c>
      <c r="AW23" s="370"/>
      <c r="AX23" s="47" t="s">
        <v>9</v>
      </c>
      <c r="AY23" s="121"/>
      <c r="AZ23" s="147"/>
      <c r="BA23" s="50">
        <f t="shared" ref="BA23:BA27" si="21">AV23-AY23+AZ23</f>
        <v>7.4361022765526629E-4</v>
      </c>
      <c r="BB23" s="370"/>
      <c r="BC23" s="47" t="s">
        <v>9</v>
      </c>
      <c r="BD23" s="121"/>
      <c r="BE23" s="147"/>
      <c r="BF23" s="50">
        <f t="shared" ref="BF23:BF27" si="22">BA23-BD23+BE23</f>
        <v>7.4361022765526629E-4</v>
      </c>
      <c r="BG23" s="370"/>
      <c r="BH23" s="47" t="s">
        <v>9</v>
      </c>
      <c r="BI23" s="121"/>
      <c r="BJ23" s="147"/>
      <c r="BK23" s="50">
        <f t="shared" ref="BK23:BK27" si="23">BF23-BI23+BJ23</f>
        <v>7.4361022765526629E-4</v>
      </c>
      <c r="BL23" s="370"/>
      <c r="BM23" s="47" t="s">
        <v>9</v>
      </c>
      <c r="BN23" s="121"/>
      <c r="BO23" s="147"/>
      <c r="BP23" s="50">
        <f t="shared" ref="BP23:BP27" si="24">BK23-BN23+BO23</f>
        <v>7.4361022765526629E-4</v>
      </c>
      <c r="BQ23" s="370"/>
    </row>
    <row r="24" spans="1:69" x14ac:dyDescent="0.15">
      <c r="A24" s="42" t="s">
        <v>50</v>
      </c>
      <c r="B24" s="43">
        <f>_xlfn.IFNA(VLOOKUP($A24,批次辅助!$A$4:$DC$41,MATCH($A$5&amp;B$4,批次辅助!$A$1:$DC$1,0),0),0)</f>
        <v>0</v>
      </c>
      <c r="C24" s="43">
        <f>_xlfn.IFNA(VLOOKUP($A24,批次辅助!$A$4:$DC$41,MATCH($A$5&amp;C$4,批次辅助!$A$1:$DC$1,0),0),0)</f>
        <v>0</v>
      </c>
      <c r="D24" s="43">
        <f>_xlfn.IFNA(VLOOKUP($A24,批次辅助!$A$4:$DC$41,MATCH($A$5&amp;D$4,批次辅助!$A$1:$DC$1,0),0),0)</f>
        <v>2.843946943325825E-5</v>
      </c>
      <c r="E24" s="47"/>
      <c r="F24" s="45"/>
      <c r="G24" s="46"/>
      <c r="H24" s="277">
        <f t="shared" ref="H24:H27" si="25">C24-F24+G24</f>
        <v>0</v>
      </c>
      <c r="I24" s="370"/>
      <c r="J24" s="47"/>
      <c r="K24" s="121"/>
      <c r="L24" s="102"/>
      <c r="M24" s="50">
        <f t="shared" si="13"/>
        <v>0</v>
      </c>
      <c r="N24" s="370"/>
      <c r="O24" s="47"/>
      <c r="P24" s="121"/>
      <c r="Q24" s="102"/>
      <c r="R24" s="50">
        <f t="shared" si="14"/>
        <v>0</v>
      </c>
      <c r="S24" s="370"/>
      <c r="T24" s="47" t="s">
        <v>9</v>
      </c>
      <c r="U24" s="121"/>
      <c r="V24" s="102"/>
      <c r="W24" s="50">
        <f t="shared" si="15"/>
        <v>0</v>
      </c>
      <c r="X24" s="370"/>
      <c r="Y24" s="47" t="s">
        <v>9</v>
      </c>
      <c r="Z24" s="121"/>
      <c r="AA24" s="102"/>
      <c r="AB24" s="50">
        <f t="shared" si="16"/>
        <v>0</v>
      </c>
      <c r="AC24" s="370"/>
      <c r="AD24" s="47" t="s">
        <v>9</v>
      </c>
      <c r="AE24" s="121"/>
      <c r="AF24" s="102"/>
      <c r="AG24" s="50">
        <f t="shared" si="17"/>
        <v>0</v>
      </c>
      <c r="AH24" s="370"/>
      <c r="AI24" s="47" t="s">
        <v>9</v>
      </c>
      <c r="AJ24" s="121"/>
      <c r="AK24" s="102"/>
      <c r="AL24" s="50">
        <f t="shared" si="18"/>
        <v>0</v>
      </c>
      <c r="AM24" s="370"/>
      <c r="AN24" s="47" t="s">
        <v>9</v>
      </c>
      <c r="AO24" s="121"/>
      <c r="AP24" s="102"/>
      <c r="AQ24" s="50">
        <f t="shared" si="19"/>
        <v>0</v>
      </c>
      <c r="AR24" s="370"/>
      <c r="AS24" s="47" t="s">
        <v>9</v>
      </c>
      <c r="AT24" s="121"/>
      <c r="AU24" s="102"/>
      <c r="AV24" s="50">
        <f t="shared" si="20"/>
        <v>0</v>
      </c>
      <c r="AW24" s="370"/>
      <c r="AX24" s="47" t="s">
        <v>9</v>
      </c>
      <c r="AY24" s="121"/>
      <c r="AZ24" s="102"/>
      <c r="BA24" s="50">
        <f t="shared" si="21"/>
        <v>0</v>
      </c>
      <c r="BB24" s="370"/>
      <c r="BC24" s="47" t="s">
        <v>9</v>
      </c>
      <c r="BD24" s="121"/>
      <c r="BE24" s="102"/>
      <c r="BF24" s="50">
        <f t="shared" si="22"/>
        <v>0</v>
      </c>
      <c r="BG24" s="370"/>
      <c r="BH24" s="47" t="s">
        <v>9</v>
      </c>
      <c r="BI24" s="121"/>
      <c r="BJ24" s="102"/>
      <c r="BK24" s="50">
        <f t="shared" si="23"/>
        <v>0</v>
      </c>
      <c r="BL24" s="370"/>
      <c r="BM24" s="47" t="s">
        <v>9</v>
      </c>
      <c r="BN24" s="121"/>
      <c r="BO24" s="102"/>
      <c r="BP24" s="50">
        <f t="shared" si="24"/>
        <v>0</v>
      </c>
      <c r="BQ24" s="370"/>
    </row>
    <row r="25" spans="1:69" x14ac:dyDescent="0.15">
      <c r="A25" s="42" t="s">
        <v>51</v>
      </c>
      <c r="B25" s="43">
        <f>_xlfn.IFNA(VLOOKUP($A25,批次辅助!$A$4:$DC$41,MATCH($A$5&amp;B$4,批次辅助!$A$1:$DC$1,0),0),0)</f>
        <v>0</v>
      </c>
      <c r="C25" s="43">
        <f>_xlfn.IFNA(VLOOKUP($A25,批次辅助!$A$4:$DC$41,MATCH($A$5&amp;C$4,批次辅助!$A$1:$DC$1,0),0),0)</f>
        <v>2.2057087158152832E-3</v>
      </c>
      <c r="D25" s="43">
        <f>_xlfn.IFNA(VLOOKUP($A25,批次辅助!$A$4:$DC$41,MATCH($A$5&amp;D$4,批次辅助!$A$1:$DC$1,0),0),0)</f>
        <v>1.4959160921893841E-3</v>
      </c>
      <c r="E25" s="47"/>
      <c r="F25" s="45"/>
      <c r="G25" s="46"/>
      <c r="H25" s="277">
        <f t="shared" si="25"/>
        <v>2.2057087158152832E-3</v>
      </c>
      <c r="I25" s="370"/>
      <c r="J25" s="47"/>
      <c r="K25" s="121"/>
      <c r="L25" s="102"/>
      <c r="M25" s="50">
        <f t="shared" si="13"/>
        <v>2.2057087158152832E-3</v>
      </c>
      <c r="N25" s="370"/>
      <c r="O25" s="47"/>
      <c r="P25" s="121"/>
      <c r="Q25" s="102"/>
      <c r="R25" s="50">
        <f t="shared" si="14"/>
        <v>2.2057087158152832E-3</v>
      </c>
      <c r="S25" s="370"/>
      <c r="T25" s="47"/>
      <c r="U25" s="121"/>
      <c r="V25" s="102"/>
      <c r="W25" s="50">
        <f t="shared" si="15"/>
        <v>2.2057087158152832E-3</v>
      </c>
      <c r="X25" s="370"/>
      <c r="Y25" s="47"/>
      <c r="Z25" s="121"/>
      <c r="AA25" s="102"/>
      <c r="AB25" s="50">
        <f t="shared" si="16"/>
        <v>2.2057087158152832E-3</v>
      </c>
      <c r="AC25" s="370"/>
      <c r="AD25" s="47"/>
      <c r="AE25" s="121"/>
      <c r="AF25" s="102"/>
      <c r="AG25" s="50">
        <f t="shared" si="17"/>
        <v>2.2057087158152832E-3</v>
      </c>
      <c r="AH25" s="370"/>
      <c r="AI25" s="47"/>
      <c r="AJ25" s="121"/>
      <c r="AK25" s="102"/>
      <c r="AL25" s="50">
        <f t="shared" si="18"/>
        <v>2.2057087158152832E-3</v>
      </c>
      <c r="AM25" s="370"/>
      <c r="AN25" s="47"/>
      <c r="AO25" s="121"/>
      <c r="AP25" s="102"/>
      <c r="AQ25" s="50">
        <f t="shared" si="19"/>
        <v>2.2057087158152832E-3</v>
      </c>
      <c r="AR25" s="370"/>
      <c r="AS25" s="47"/>
      <c r="AT25" s="121"/>
      <c r="AU25" s="102"/>
      <c r="AV25" s="50">
        <f t="shared" si="20"/>
        <v>2.2057087158152832E-3</v>
      </c>
      <c r="AW25" s="370"/>
      <c r="AX25" s="47"/>
      <c r="AY25" s="121"/>
      <c r="AZ25" s="102"/>
      <c r="BA25" s="50">
        <f t="shared" si="21"/>
        <v>2.2057087158152832E-3</v>
      </c>
      <c r="BB25" s="370"/>
      <c r="BC25" s="47"/>
      <c r="BD25" s="121"/>
      <c r="BE25" s="102"/>
      <c r="BF25" s="50">
        <f t="shared" si="22"/>
        <v>2.2057087158152832E-3</v>
      </c>
      <c r="BG25" s="370"/>
      <c r="BH25" s="47"/>
      <c r="BI25" s="121"/>
      <c r="BJ25" s="102"/>
      <c r="BK25" s="50">
        <f t="shared" si="23"/>
        <v>2.2057087158152832E-3</v>
      </c>
      <c r="BL25" s="370"/>
      <c r="BM25" s="47"/>
      <c r="BN25" s="121"/>
      <c r="BO25" s="102"/>
      <c r="BP25" s="50">
        <f t="shared" si="24"/>
        <v>2.2057087158152832E-3</v>
      </c>
      <c r="BQ25" s="370"/>
    </row>
    <row r="26" spans="1:69" x14ac:dyDescent="0.15">
      <c r="A26" s="42" t="s">
        <v>455</v>
      </c>
      <c r="B26" s="43">
        <f>_xlfn.IFNA(VLOOKUP($A26,批次辅助!$A$4:$DC$41,MATCH($A$5&amp;B$4,批次辅助!$A$1:$DC$1,0),0),0)</f>
        <v>0</v>
      </c>
      <c r="C26" s="43">
        <f>_xlfn.IFNA(VLOOKUP($A26,批次辅助!$A$4:$DC$41,MATCH($A$5&amp;C$4,批次辅助!$A$1:$DC$1,0),0),0)</f>
        <v>0</v>
      </c>
      <c r="D26" s="43">
        <f>_xlfn.IFNA(VLOOKUP($A26,批次辅助!$A$4:$DC$41,MATCH($A$5&amp;D$4,批次辅助!$A$1:$DC$1,0),0),0)</f>
        <v>0</v>
      </c>
      <c r="E26" s="279"/>
      <c r="F26" s="45"/>
      <c r="G26" s="46"/>
      <c r="H26" s="277">
        <f t="shared" si="25"/>
        <v>0</v>
      </c>
      <c r="I26" s="370"/>
      <c r="J26" s="279"/>
      <c r="K26" s="128"/>
      <c r="L26" s="102"/>
      <c r="M26" s="50">
        <f t="shared" si="13"/>
        <v>0</v>
      </c>
      <c r="N26" s="370"/>
      <c r="O26" s="279"/>
      <c r="P26" s="128"/>
      <c r="Q26" s="102"/>
      <c r="R26" s="50">
        <f t="shared" si="14"/>
        <v>0</v>
      </c>
      <c r="S26" s="370"/>
      <c r="T26" s="279"/>
      <c r="U26" s="128"/>
      <c r="V26" s="102"/>
      <c r="W26" s="50">
        <f t="shared" si="15"/>
        <v>0</v>
      </c>
      <c r="X26" s="370"/>
      <c r="Y26" s="279"/>
      <c r="Z26" s="128"/>
      <c r="AA26" s="102"/>
      <c r="AB26" s="50">
        <f t="shared" si="16"/>
        <v>0</v>
      </c>
      <c r="AC26" s="370"/>
      <c r="AD26" s="279"/>
      <c r="AE26" s="128"/>
      <c r="AF26" s="102"/>
      <c r="AG26" s="50">
        <f t="shared" si="17"/>
        <v>0</v>
      </c>
      <c r="AH26" s="370"/>
      <c r="AI26" s="279"/>
      <c r="AJ26" s="128"/>
      <c r="AK26" s="102"/>
      <c r="AL26" s="50">
        <f t="shared" si="18"/>
        <v>0</v>
      </c>
      <c r="AM26" s="370"/>
      <c r="AN26" s="279"/>
      <c r="AO26" s="128"/>
      <c r="AP26" s="102"/>
      <c r="AQ26" s="50">
        <f t="shared" si="19"/>
        <v>0</v>
      </c>
      <c r="AR26" s="370"/>
      <c r="AS26" s="279"/>
      <c r="AT26" s="128"/>
      <c r="AU26" s="102"/>
      <c r="AV26" s="50">
        <f t="shared" si="20"/>
        <v>0</v>
      </c>
      <c r="AW26" s="370"/>
      <c r="AX26" s="279"/>
      <c r="AY26" s="128"/>
      <c r="AZ26" s="102"/>
      <c r="BA26" s="50">
        <f t="shared" si="21"/>
        <v>0</v>
      </c>
      <c r="BB26" s="370"/>
      <c r="BC26" s="279"/>
      <c r="BD26" s="128"/>
      <c r="BE26" s="102"/>
      <c r="BF26" s="50">
        <f t="shared" si="22"/>
        <v>0</v>
      </c>
      <c r="BG26" s="370"/>
      <c r="BH26" s="279"/>
      <c r="BI26" s="128"/>
      <c r="BJ26" s="102"/>
      <c r="BK26" s="50">
        <f t="shared" si="23"/>
        <v>0</v>
      </c>
      <c r="BL26" s="370"/>
      <c r="BM26" s="279"/>
      <c r="BN26" s="128"/>
      <c r="BO26" s="102"/>
      <c r="BP26" s="50">
        <f t="shared" si="24"/>
        <v>0</v>
      </c>
      <c r="BQ26" s="370"/>
    </row>
    <row r="27" spans="1:69" x14ac:dyDescent="0.15">
      <c r="A27" s="72" t="s">
        <v>29</v>
      </c>
      <c r="B27" s="61">
        <f>_xlfn.IFNA(VLOOKUP($A27,批次辅助!$A$4:$DC$41,MATCH($A$5&amp;B$4,批次辅助!$A$1:$DC$1,0),0),0)</f>
        <v>0</v>
      </c>
      <c r="C27" s="61">
        <f>_xlfn.IFNA(VLOOKUP($A27,批次辅助!$A$4:$DC$41,MATCH($A$5&amp;C$4,批次辅助!$A$1:$DC$1,0),0),0)</f>
        <v>0</v>
      </c>
      <c r="D27" s="61">
        <f>_xlfn.IFNA(VLOOKUP($A27,批次辅助!$A$4:$DC$41,MATCH($A$5&amp;D$4,批次辅助!$A$1:$DC$1,0),0),0)</f>
        <v>0</v>
      </c>
      <c r="E27" s="74"/>
      <c r="F27" s="74"/>
      <c r="G27" s="75"/>
      <c r="H27" s="62">
        <f t="shared" si="25"/>
        <v>0</v>
      </c>
      <c r="I27" s="62"/>
      <c r="J27" s="75"/>
      <c r="K27" s="135"/>
      <c r="L27" s="143"/>
      <c r="M27" s="62">
        <f t="shared" si="13"/>
        <v>0</v>
      </c>
      <c r="N27" s="62"/>
      <c r="O27" s="73"/>
      <c r="P27" s="135"/>
      <c r="Q27" s="143"/>
      <c r="R27" s="62">
        <f t="shared" si="14"/>
        <v>0</v>
      </c>
      <c r="S27" s="62"/>
      <c r="T27" s="73"/>
      <c r="U27" s="135"/>
      <c r="V27" s="143"/>
      <c r="W27" s="62">
        <f t="shared" si="15"/>
        <v>0</v>
      </c>
      <c r="X27" s="62"/>
      <c r="Y27" s="73"/>
      <c r="Z27" s="135"/>
      <c r="AA27" s="143"/>
      <c r="AB27" s="62">
        <f t="shared" si="16"/>
        <v>0</v>
      </c>
      <c r="AC27" s="62"/>
      <c r="AD27" s="73"/>
      <c r="AE27" s="135"/>
      <c r="AF27" s="143"/>
      <c r="AG27" s="62">
        <f t="shared" si="17"/>
        <v>0</v>
      </c>
      <c r="AH27" s="62"/>
      <c r="AI27" s="73"/>
      <c r="AJ27" s="135"/>
      <c r="AK27" s="143"/>
      <c r="AL27" s="62">
        <f t="shared" si="18"/>
        <v>0</v>
      </c>
      <c r="AM27" s="62"/>
      <c r="AN27" s="73"/>
      <c r="AO27" s="135"/>
      <c r="AP27" s="143"/>
      <c r="AQ27" s="62">
        <f t="shared" si="19"/>
        <v>0</v>
      </c>
      <c r="AR27" s="62"/>
      <c r="AS27" s="73"/>
      <c r="AT27" s="135"/>
      <c r="AU27" s="143"/>
      <c r="AV27" s="62">
        <f t="shared" si="20"/>
        <v>0</v>
      </c>
      <c r="AW27" s="62"/>
      <c r="AX27" s="73"/>
      <c r="AY27" s="135"/>
      <c r="AZ27" s="143"/>
      <c r="BA27" s="62">
        <f t="shared" si="21"/>
        <v>0</v>
      </c>
      <c r="BB27" s="62"/>
      <c r="BC27" s="73"/>
      <c r="BD27" s="135"/>
      <c r="BE27" s="143"/>
      <c r="BF27" s="62">
        <f t="shared" si="22"/>
        <v>0</v>
      </c>
      <c r="BG27" s="62"/>
      <c r="BH27" s="73"/>
      <c r="BI27" s="135"/>
      <c r="BJ27" s="143"/>
      <c r="BK27" s="62">
        <f t="shared" si="23"/>
        <v>0</v>
      </c>
      <c r="BL27" s="62"/>
      <c r="BM27" s="73"/>
      <c r="BN27" s="135"/>
      <c r="BO27" s="143"/>
      <c r="BP27" s="62">
        <f t="shared" si="24"/>
        <v>0</v>
      </c>
      <c r="BQ27" s="62"/>
    </row>
    <row r="28" spans="1:69" x14ac:dyDescent="0.15">
      <c r="A28" s="76" t="s">
        <v>28</v>
      </c>
      <c r="B28" s="76"/>
      <c r="C28" s="76"/>
      <c r="D28" s="76"/>
      <c r="E28" s="77"/>
      <c r="F28" s="78"/>
      <c r="G28" s="79"/>
      <c r="H28" s="62"/>
      <c r="I28" s="62"/>
      <c r="J28" s="77"/>
      <c r="K28" s="136"/>
      <c r="L28" s="144"/>
      <c r="M28" s="62"/>
      <c r="N28" s="62"/>
      <c r="O28" s="77"/>
      <c r="P28" s="136"/>
      <c r="Q28" s="144"/>
      <c r="R28" s="62"/>
      <c r="S28" s="62"/>
      <c r="T28" s="77"/>
      <c r="U28" s="136"/>
      <c r="V28" s="144"/>
      <c r="W28" s="62"/>
      <c r="X28" s="62"/>
      <c r="Y28" s="77"/>
      <c r="Z28" s="136"/>
      <c r="AA28" s="144"/>
      <c r="AB28" s="62"/>
      <c r="AC28" s="62"/>
      <c r="AD28" s="77"/>
      <c r="AE28" s="136"/>
      <c r="AF28" s="144"/>
      <c r="AG28" s="62"/>
      <c r="AH28" s="62"/>
      <c r="AI28" s="77"/>
      <c r="AJ28" s="136"/>
      <c r="AK28" s="144"/>
      <c r="AL28" s="62"/>
      <c r="AM28" s="62"/>
      <c r="AN28" s="77"/>
      <c r="AO28" s="136"/>
      <c r="AP28" s="144"/>
      <c r="AQ28" s="62"/>
      <c r="AR28" s="62"/>
      <c r="AS28" s="77"/>
      <c r="AT28" s="136"/>
      <c r="AU28" s="144"/>
      <c r="AV28" s="62"/>
      <c r="AW28" s="62"/>
      <c r="AX28" s="77"/>
      <c r="AY28" s="136"/>
      <c r="AZ28" s="144"/>
      <c r="BA28" s="62"/>
      <c r="BB28" s="62"/>
      <c r="BC28" s="77"/>
      <c r="BD28" s="136"/>
      <c r="BE28" s="144"/>
      <c r="BF28" s="62"/>
      <c r="BG28" s="62"/>
      <c r="BH28" s="77"/>
      <c r="BI28" s="136"/>
      <c r="BJ28" s="144"/>
      <c r="BK28" s="62"/>
      <c r="BL28" s="62"/>
      <c r="BM28" s="77"/>
      <c r="BN28" s="136"/>
      <c r="BO28" s="144"/>
      <c r="BP28" s="62"/>
      <c r="BQ28" s="62"/>
    </row>
    <row r="29" spans="1:69" x14ac:dyDescent="0.15">
      <c r="A29" s="65" t="s">
        <v>37</v>
      </c>
      <c r="B29" s="66"/>
      <c r="C29" s="66"/>
      <c r="D29" s="66"/>
      <c r="E29" s="66"/>
      <c r="F29" s="67"/>
      <c r="G29" s="68"/>
      <c r="H29" s="66">
        <f>H30*99.96%</f>
        <v>0.99925345552658151</v>
      </c>
      <c r="I29" s="66"/>
      <c r="J29" s="66"/>
      <c r="K29" s="134"/>
      <c r="L29" s="142"/>
      <c r="M29" s="66">
        <f>M30*99.96%</f>
        <v>0.99925345552658151</v>
      </c>
      <c r="N29" s="66"/>
      <c r="O29" s="66"/>
      <c r="P29" s="134"/>
      <c r="Q29" s="142"/>
      <c r="R29" s="66">
        <f>R30*99.96%</f>
        <v>0.99925345552658151</v>
      </c>
      <c r="S29" s="66"/>
      <c r="T29" s="66"/>
      <c r="U29" s="134"/>
      <c r="V29" s="142"/>
      <c r="W29" s="66">
        <f>W30*99.96%</f>
        <v>0.99925345552658151</v>
      </c>
      <c r="X29" s="66"/>
      <c r="Y29" s="66"/>
      <c r="Z29" s="134"/>
      <c r="AA29" s="142"/>
      <c r="AB29" s="66">
        <f>AB30*99.96%</f>
        <v>0.99925345552658151</v>
      </c>
      <c r="AC29" s="66"/>
      <c r="AD29" s="66"/>
      <c r="AE29" s="134"/>
      <c r="AF29" s="142"/>
      <c r="AG29" s="66">
        <f>AG30*99.96%</f>
        <v>0.99925345552658151</v>
      </c>
      <c r="AH29" s="66"/>
      <c r="AI29" s="66"/>
      <c r="AJ29" s="134"/>
      <c r="AK29" s="142"/>
      <c r="AL29" s="66">
        <f>AL30*99.96%</f>
        <v>0.99925345552658151</v>
      </c>
      <c r="AM29" s="66"/>
      <c r="AN29" s="66"/>
      <c r="AO29" s="134"/>
      <c r="AP29" s="142"/>
      <c r="AQ29" s="66">
        <f>AQ30*99.96%</f>
        <v>0.99925345552658151</v>
      </c>
      <c r="AR29" s="66"/>
      <c r="AS29" s="66"/>
      <c r="AT29" s="134"/>
      <c r="AU29" s="142"/>
      <c r="AV29" s="66">
        <f>AV30*99.96%</f>
        <v>0.99925345552658151</v>
      </c>
      <c r="AW29" s="66"/>
      <c r="AX29" s="66"/>
      <c r="AY29" s="134"/>
      <c r="AZ29" s="142"/>
      <c r="BA29" s="66">
        <f>BA30*99.96%</f>
        <v>0.99925345552658151</v>
      </c>
      <c r="BB29" s="66"/>
      <c r="BC29" s="66"/>
      <c r="BD29" s="134"/>
      <c r="BE29" s="142"/>
      <c r="BF29" s="66">
        <f>BF30*99.96%</f>
        <v>0.99925345552658151</v>
      </c>
      <c r="BG29" s="66"/>
      <c r="BH29" s="66"/>
      <c r="BI29" s="134"/>
      <c r="BJ29" s="142"/>
      <c r="BK29" s="66">
        <f>BK30*99.96%</f>
        <v>0.99925345552658151</v>
      </c>
      <c r="BL29" s="66"/>
      <c r="BM29" s="66"/>
      <c r="BN29" s="134"/>
      <c r="BO29" s="142"/>
      <c r="BP29" s="66">
        <f>BP30*99.96%</f>
        <v>0.99925345552658151</v>
      </c>
      <c r="BQ29" s="66"/>
    </row>
    <row r="30" spans="1:69" x14ac:dyDescent="0.35">
      <c r="A30" s="40" t="s">
        <v>458</v>
      </c>
      <c r="B30" s="41">
        <f>_xlfn.IFNA(VLOOKUP($A30,批次辅助!$A$4:$DC$41,MATCH($A$5&amp;B$4,批次辅助!$A$1:$DC$1,0),0),0)</f>
        <v>0</v>
      </c>
      <c r="C30" s="41">
        <f>_xlfn.IFNA(VLOOKUP($A30,批次辅助!$A$4:$DC$41,MATCH($A$5&amp;C$4,批次辅助!$A$1:$DC$1,0),0),0)</f>
        <v>0.99965331685332293</v>
      </c>
      <c r="D30" s="41">
        <f>_xlfn.IFNA(VLOOKUP($A30,批次辅助!$A$4:$DC$41,MATCH($A$5&amp;D$4,批次辅助!$A$1:$DC$1,0),0),0)</f>
        <v>0.9997440447751007</v>
      </c>
      <c r="E30" s="66"/>
      <c r="F30" s="67"/>
      <c r="G30" s="68"/>
      <c r="H30" s="66">
        <f>1-SUM(H31:H35)</f>
        <v>0.99965331685332293</v>
      </c>
      <c r="I30" s="66"/>
      <c r="J30" s="66"/>
      <c r="K30" s="134"/>
      <c r="L30" s="142"/>
      <c r="M30" s="66">
        <f>1-SUM(M31:M35)</f>
        <v>0.99965331685332293</v>
      </c>
      <c r="N30" s="66"/>
      <c r="O30" s="66"/>
      <c r="P30" s="134"/>
      <c r="Q30" s="142"/>
      <c r="R30" s="66">
        <f>1-SUM(R31:R35)</f>
        <v>0.99965331685332293</v>
      </c>
      <c r="S30" s="66"/>
      <c r="T30" s="66"/>
      <c r="U30" s="134"/>
      <c r="V30" s="142"/>
      <c r="W30" s="66">
        <f>1-SUM(W31:W35)</f>
        <v>0.99965331685332293</v>
      </c>
      <c r="X30" s="66"/>
      <c r="Y30" s="66"/>
      <c r="Z30" s="134"/>
      <c r="AA30" s="142"/>
      <c r="AB30" s="66">
        <f>1-SUM(AB31:AB35)</f>
        <v>0.99965331685332293</v>
      </c>
      <c r="AC30" s="66"/>
      <c r="AD30" s="66"/>
      <c r="AE30" s="134"/>
      <c r="AF30" s="142"/>
      <c r="AG30" s="66">
        <f>1-SUM(AG31:AG35)</f>
        <v>0.99965331685332293</v>
      </c>
      <c r="AH30" s="66"/>
      <c r="AI30" s="66"/>
      <c r="AJ30" s="134"/>
      <c r="AK30" s="142"/>
      <c r="AL30" s="66">
        <f>1-SUM(AL31:AL35)</f>
        <v>0.99965331685332293</v>
      </c>
      <c r="AM30" s="66"/>
      <c r="AN30" s="66"/>
      <c r="AO30" s="134"/>
      <c r="AP30" s="142"/>
      <c r="AQ30" s="66">
        <f>1-SUM(AQ31:AQ35)</f>
        <v>0.99965331685332293</v>
      </c>
      <c r="AR30" s="66"/>
      <c r="AS30" s="66"/>
      <c r="AT30" s="134"/>
      <c r="AU30" s="142"/>
      <c r="AV30" s="66">
        <f>1-SUM(AV31:AV35)</f>
        <v>0.99965331685332293</v>
      </c>
      <c r="AW30" s="66"/>
      <c r="AX30" s="66"/>
      <c r="AY30" s="134"/>
      <c r="AZ30" s="142"/>
      <c r="BA30" s="66">
        <f>1-SUM(BA31:BA35)</f>
        <v>0.99965331685332293</v>
      </c>
      <c r="BB30" s="66"/>
      <c r="BC30" s="66"/>
      <c r="BD30" s="134"/>
      <c r="BE30" s="142"/>
      <c r="BF30" s="66">
        <f>1-SUM(BF31:BF35)</f>
        <v>0.99965331685332293</v>
      </c>
      <c r="BG30" s="66"/>
      <c r="BH30" s="66"/>
      <c r="BI30" s="134"/>
      <c r="BJ30" s="142"/>
      <c r="BK30" s="66">
        <f>1-SUM(BK31:BK35)</f>
        <v>0.99965331685332293</v>
      </c>
      <c r="BL30" s="66"/>
      <c r="BM30" s="66"/>
      <c r="BN30" s="134"/>
      <c r="BO30" s="142"/>
      <c r="BP30" s="66">
        <f>1-SUM(BP31:BP35)</f>
        <v>0.99965331685332293</v>
      </c>
      <c r="BQ30" s="66"/>
    </row>
    <row r="31" spans="1:69" x14ac:dyDescent="0.15">
      <c r="A31" s="42" t="s">
        <v>52</v>
      </c>
      <c r="B31" s="43">
        <f>_xlfn.IFNA(VLOOKUP($A31,批次辅助!$A$4:$DC$41,MATCH($A$5&amp;B$4,批次辅助!$A$1:$DC$1,0),0),0)</f>
        <v>0</v>
      </c>
      <c r="C31" s="43">
        <f>_xlfn.IFNA(VLOOKUP($A31,批次辅助!$A$4:$DC$41,MATCH($A$5&amp;C$4,批次辅助!$A$1:$DC$1,0),0),0)</f>
        <v>0</v>
      </c>
      <c r="D31" s="43">
        <f>_xlfn.IFNA(VLOOKUP($A31,批次辅助!$A$4:$DC$41,MATCH($A$5&amp;D$4,批次辅助!$A$1:$DC$1,0),0),0)</f>
        <v>0</v>
      </c>
      <c r="E31" s="277"/>
      <c r="F31" s="69"/>
      <c r="G31" s="70"/>
      <c r="H31" s="277">
        <f>C31-F31+G31</f>
        <v>0</v>
      </c>
      <c r="I31" s="370"/>
      <c r="J31" s="277" t="s">
        <v>9</v>
      </c>
      <c r="K31" s="132"/>
      <c r="L31" s="105"/>
      <c r="M31" s="277">
        <f>H31-K31+L31</f>
        <v>0</v>
      </c>
      <c r="N31" s="370"/>
      <c r="O31" s="277" t="s">
        <v>9</v>
      </c>
      <c r="P31" s="132"/>
      <c r="Q31" s="105"/>
      <c r="R31" s="277">
        <f>M31-P31+Q31</f>
        <v>0</v>
      </c>
      <c r="S31" s="370"/>
      <c r="T31" s="277" t="s">
        <v>9</v>
      </c>
      <c r="U31" s="132"/>
      <c r="V31" s="105"/>
      <c r="W31" s="277">
        <f>R31-U31+V31</f>
        <v>0</v>
      </c>
      <c r="X31" s="370"/>
      <c r="Y31" s="277" t="s">
        <v>9</v>
      </c>
      <c r="Z31" s="132"/>
      <c r="AA31" s="105"/>
      <c r="AB31" s="277">
        <f>W31-Z31+AA31</f>
        <v>0</v>
      </c>
      <c r="AC31" s="370"/>
      <c r="AD31" s="277" t="s">
        <v>9</v>
      </c>
      <c r="AE31" s="132"/>
      <c r="AF31" s="105"/>
      <c r="AG31" s="277">
        <f>AB31-AE31+AF31</f>
        <v>0</v>
      </c>
      <c r="AH31" s="370"/>
      <c r="AI31" s="277" t="s">
        <v>9</v>
      </c>
      <c r="AJ31" s="132"/>
      <c r="AK31" s="105"/>
      <c r="AL31" s="277">
        <f>AG31-AJ31+AK31</f>
        <v>0</v>
      </c>
      <c r="AM31" s="370"/>
      <c r="AN31" s="277" t="s">
        <v>9</v>
      </c>
      <c r="AO31" s="132"/>
      <c r="AP31" s="105"/>
      <c r="AQ31" s="277">
        <f>AL31-AO31+AP31</f>
        <v>0</v>
      </c>
      <c r="AR31" s="370"/>
      <c r="AS31" s="277" t="s">
        <v>9</v>
      </c>
      <c r="AT31" s="132"/>
      <c r="AU31" s="105"/>
      <c r="AV31" s="277">
        <f>AQ31-AT31+AU31</f>
        <v>0</v>
      </c>
      <c r="AW31" s="370"/>
      <c r="AX31" s="277" t="s">
        <v>9</v>
      </c>
      <c r="AY31" s="132"/>
      <c r="AZ31" s="105"/>
      <c r="BA31" s="277">
        <f>AV31-AY31+AZ31</f>
        <v>0</v>
      </c>
      <c r="BB31" s="370"/>
      <c r="BC31" s="277" t="s">
        <v>9</v>
      </c>
      <c r="BD31" s="132"/>
      <c r="BE31" s="105"/>
      <c r="BF31" s="277">
        <f>BA31-BD31+BE31</f>
        <v>0</v>
      </c>
      <c r="BG31" s="370"/>
      <c r="BH31" s="277" t="s">
        <v>9</v>
      </c>
      <c r="BI31" s="132"/>
      <c r="BJ31" s="105"/>
      <c r="BK31" s="277">
        <f>BF31-BI31+BJ31</f>
        <v>0</v>
      </c>
      <c r="BL31" s="370"/>
      <c r="BM31" s="277" t="s">
        <v>9</v>
      </c>
      <c r="BN31" s="132"/>
      <c r="BO31" s="105"/>
      <c r="BP31" s="277">
        <f>BK31-BN31+BO31</f>
        <v>0</v>
      </c>
      <c r="BQ31" s="370"/>
    </row>
    <row r="32" spans="1:69" x14ac:dyDescent="0.15">
      <c r="A32" s="42" t="s">
        <v>545</v>
      </c>
      <c r="B32" s="43">
        <f>_xlfn.IFNA(VLOOKUP($A32,批次辅助!$A$4:$DC$41,MATCH($A$5&amp;B$4,批次辅助!$A$1:$DC$1,0),0),0)</f>
        <v>0</v>
      </c>
      <c r="C32" s="43">
        <f>_xlfn.IFNA(VLOOKUP($A32,批次辅助!$A$4:$DC$41,MATCH($A$5&amp;C$4,批次辅助!$A$1:$DC$1,0),0),0)</f>
        <v>0</v>
      </c>
      <c r="D32" s="43">
        <f>_xlfn.IFNA(VLOOKUP($A32,批次辅助!$A$4:$DC$41,MATCH($A$5&amp;D$4,批次辅助!$A$1:$DC$1,0),0),0)</f>
        <v>0</v>
      </c>
      <c r="E32" s="277"/>
      <c r="F32" s="69"/>
      <c r="G32" s="70"/>
      <c r="H32" s="277">
        <f t="shared" ref="H32:H36" si="26">C32-F32+G32</f>
        <v>0</v>
      </c>
      <c r="I32" s="370"/>
      <c r="J32" s="277"/>
      <c r="K32" s="132"/>
      <c r="L32" s="105"/>
      <c r="M32" s="277">
        <f t="shared" ref="M32:M36" si="27">H32-K32+L32</f>
        <v>0</v>
      </c>
      <c r="N32" s="370"/>
      <c r="O32" s="277"/>
      <c r="P32" s="132"/>
      <c r="Q32" s="105"/>
      <c r="R32" s="277">
        <f t="shared" ref="R32:R36" si="28">M32-P32+Q32</f>
        <v>0</v>
      </c>
      <c r="S32" s="370"/>
      <c r="T32" s="277"/>
      <c r="U32" s="132"/>
      <c r="V32" s="105"/>
      <c r="W32" s="277">
        <f t="shared" ref="W32:W36" si="29">R32-U32+V32</f>
        <v>0</v>
      </c>
      <c r="X32" s="370"/>
      <c r="Y32" s="277"/>
      <c r="Z32" s="132"/>
      <c r="AA32" s="105"/>
      <c r="AB32" s="277">
        <f t="shared" ref="AB32:AB36" si="30">W32-Z32+AA32</f>
        <v>0</v>
      </c>
      <c r="AC32" s="370"/>
      <c r="AD32" s="277"/>
      <c r="AE32" s="132"/>
      <c r="AF32" s="105"/>
      <c r="AG32" s="277">
        <f t="shared" ref="AG32:AG36" si="31">AB32-AE32+AF32</f>
        <v>0</v>
      </c>
      <c r="AH32" s="370"/>
      <c r="AI32" s="277"/>
      <c r="AJ32" s="132"/>
      <c r="AK32" s="105"/>
      <c r="AL32" s="277">
        <f t="shared" ref="AL32:AL36" si="32">AG32-AJ32+AK32</f>
        <v>0</v>
      </c>
      <c r="AM32" s="370"/>
      <c r="AN32" s="277"/>
      <c r="AO32" s="132"/>
      <c r="AP32" s="105"/>
      <c r="AQ32" s="277">
        <f t="shared" ref="AQ32:AQ36" si="33">AL32-AO32+AP32</f>
        <v>0</v>
      </c>
      <c r="AR32" s="370"/>
      <c r="AS32" s="277"/>
      <c r="AT32" s="132"/>
      <c r="AU32" s="105"/>
      <c r="AV32" s="277">
        <f t="shared" ref="AV32:AV36" si="34">AQ32-AT32+AU32</f>
        <v>0</v>
      </c>
      <c r="AW32" s="370"/>
      <c r="AX32" s="277"/>
      <c r="AY32" s="132"/>
      <c r="AZ32" s="105"/>
      <c r="BA32" s="277">
        <f t="shared" ref="BA32:BA36" si="35">AV32-AY32+AZ32</f>
        <v>0</v>
      </c>
      <c r="BB32" s="370"/>
      <c r="BC32" s="277"/>
      <c r="BD32" s="132"/>
      <c r="BE32" s="105"/>
      <c r="BF32" s="277">
        <f t="shared" ref="BF32:BF36" si="36">BA32-BD32+BE32</f>
        <v>0</v>
      </c>
      <c r="BG32" s="370"/>
      <c r="BH32" s="277"/>
      <c r="BI32" s="132"/>
      <c r="BJ32" s="105"/>
      <c r="BK32" s="277">
        <f t="shared" ref="BK32:BK36" si="37">BF32-BI32+BJ32</f>
        <v>0</v>
      </c>
      <c r="BL32" s="370"/>
      <c r="BM32" s="277"/>
      <c r="BN32" s="132"/>
      <c r="BO32" s="105"/>
      <c r="BP32" s="277">
        <f t="shared" ref="BP32:BP36" si="38">BK32-BN32+BO32</f>
        <v>0</v>
      </c>
      <c r="BQ32" s="370"/>
    </row>
    <row r="33" spans="1:69" x14ac:dyDescent="0.15">
      <c r="A33" s="42" t="s">
        <v>544</v>
      </c>
      <c r="B33" s="43">
        <f>_xlfn.IFNA(VLOOKUP($A33,批次辅助!$A$4:$DC$41,MATCH($A$5&amp;B$4,批次辅助!$A$1:$DC$1,0),0),0)</f>
        <v>0</v>
      </c>
      <c r="C33" s="43">
        <f>_xlfn.IFNA(VLOOKUP($A33,批次辅助!$A$4:$DC$41,MATCH($A$5&amp;C$4,批次辅助!$A$1:$DC$1,0),0),0)</f>
        <v>8.5414688311753561E-5</v>
      </c>
      <c r="D33" s="43">
        <f>_xlfn.IFNA(VLOOKUP($A33,批次辅助!$A$4:$DC$41,MATCH($A$5&amp;D$4,批次辅助!$A$1:$DC$1,0),0),0)</f>
        <v>0</v>
      </c>
      <c r="E33" s="277"/>
      <c r="F33" s="69"/>
      <c r="G33" s="70"/>
      <c r="H33" s="277">
        <f t="shared" si="26"/>
        <v>8.5414688311753561E-5</v>
      </c>
      <c r="I33" s="370"/>
      <c r="J33" s="277"/>
      <c r="K33" s="132"/>
      <c r="L33" s="105"/>
      <c r="M33" s="277">
        <f t="shared" si="27"/>
        <v>8.5414688311753561E-5</v>
      </c>
      <c r="N33" s="370"/>
      <c r="O33" s="277"/>
      <c r="P33" s="132"/>
      <c r="Q33" s="105"/>
      <c r="R33" s="277">
        <f t="shared" si="28"/>
        <v>8.5414688311753561E-5</v>
      </c>
      <c r="S33" s="370"/>
      <c r="T33" s="277"/>
      <c r="U33" s="132"/>
      <c r="V33" s="105"/>
      <c r="W33" s="277">
        <f t="shared" si="29"/>
        <v>8.5414688311753561E-5</v>
      </c>
      <c r="X33" s="370"/>
      <c r="Y33" s="277"/>
      <c r="Z33" s="132"/>
      <c r="AA33" s="105"/>
      <c r="AB33" s="277">
        <f t="shared" si="30"/>
        <v>8.5414688311753561E-5</v>
      </c>
      <c r="AC33" s="370"/>
      <c r="AD33" s="277"/>
      <c r="AE33" s="132"/>
      <c r="AF33" s="105"/>
      <c r="AG33" s="277">
        <f t="shared" si="31"/>
        <v>8.5414688311753561E-5</v>
      </c>
      <c r="AH33" s="370"/>
      <c r="AI33" s="277"/>
      <c r="AJ33" s="132"/>
      <c r="AK33" s="105"/>
      <c r="AL33" s="277">
        <f t="shared" si="32"/>
        <v>8.5414688311753561E-5</v>
      </c>
      <c r="AM33" s="370"/>
      <c r="AN33" s="277"/>
      <c r="AO33" s="132"/>
      <c r="AP33" s="105"/>
      <c r="AQ33" s="277">
        <f t="shared" si="33"/>
        <v>8.5414688311753561E-5</v>
      </c>
      <c r="AR33" s="370"/>
      <c r="AS33" s="277"/>
      <c r="AT33" s="132"/>
      <c r="AU33" s="105"/>
      <c r="AV33" s="277">
        <f t="shared" si="34"/>
        <v>8.5414688311753561E-5</v>
      </c>
      <c r="AW33" s="370"/>
      <c r="AX33" s="277"/>
      <c r="AY33" s="132"/>
      <c r="AZ33" s="105"/>
      <c r="BA33" s="277">
        <f t="shared" si="35"/>
        <v>8.5414688311753561E-5</v>
      </c>
      <c r="BB33" s="370"/>
      <c r="BC33" s="277"/>
      <c r="BD33" s="132"/>
      <c r="BE33" s="105"/>
      <c r="BF33" s="277">
        <f t="shared" si="36"/>
        <v>8.5414688311753561E-5</v>
      </c>
      <c r="BG33" s="370"/>
      <c r="BH33" s="277"/>
      <c r="BI33" s="132"/>
      <c r="BJ33" s="105"/>
      <c r="BK33" s="277">
        <f t="shared" si="37"/>
        <v>8.5414688311753561E-5</v>
      </c>
      <c r="BL33" s="370"/>
      <c r="BM33" s="277"/>
      <c r="BN33" s="132"/>
      <c r="BO33" s="105"/>
      <c r="BP33" s="277">
        <f t="shared" si="38"/>
        <v>8.5414688311753561E-5</v>
      </c>
      <c r="BQ33" s="370"/>
    </row>
    <row r="34" spans="1:69" x14ac:dyDescent="0.15">
      <c r="A34" s="42" t="s">
        <v>53</v>
      </c>
      <c r="B34" s="43">
        <f>_xlfn.IFNA(VLOOKUP($A34,批次辅助!$A$4:$DC$41,MATCH($A$5&amp;B$4,批次辅助!$A$1:$DC$1,0),0),0)</f>
        <v>0</v>
      </c>
      <c r="C34" s="43">
        <f>_xlfn.IFNA(VLOOKUP($A34,批次辅助!$A$4:$DC$41,MATCH($A$5&amp;C$4,批次辅助!$A$1:$DC$1,0),0),0)</f>
        <v>2.5121967150515753E-4</v>
      </c>
      <c r="D34" s="43">
        <f>_xlfn.IFNA(VLOOKUP($A34,批次辅助!$A$4:$DC$41,MATCH($A$5&amp;D$4,批次辅助!$A$1:$DC$1,0),0),0)</f>
        <v>2.843946943325825E-5</v>
      </c>
      <c r="E34" s="47"/>
      <c r="F34" s="45"/>
      <c r="G34" s="46"/>
      <c r="H34" s="277">
        <f t="shared" si="26"/>
        <v>2.5121967150515753E-4</v>
      </c>
      <c r="I34" s="370"/>
      <c r="J34" s="47" t="s">
        <v>9</v>
      </c>
      <c r="K34" s="128"/>
      <c r="L34" s="102"/>
      <c r="M34" s="50">
        <f t="shared" si="27"/>
        <v>2.5121967150515753E-4</v>
      </c>
      <c r="N34" s="370"/>
      <c r="O34" s="47" t="s">
        <v>9</v>
      </c>
      <c r="P34" s="128"/>
      <c r="Q34" s="102"/>
      <c r="R34" s="50">
        <f t="shared" si="28"/>
        <v>2.5121967150515753E-4</v>
      </c>
      <c r="S34" s="370"/>
      <c r="T34" s="47" t="s">
        <v>9</v>
      </c>
      <c r="U34" s="128"/>
      <c r="V34" s="102"/>
      <c r="W34" s="50">
        <f t="shared" si="29"/>
        <v>2.5121967150515753E-4</v>
      </c>
      <c r="X34" s="370"/>
      <c r="Y34" s="47" t="s">
        <v>9</v>
      </c>
      <c r="Z34" s="128"/>
      <c r="AA34" s="102"/>
      <c r="AB34" s="50">
        <f t="shared" si="30"/>
        <v>2.5121967150515753E-4</v>
      </c>
      <c r="AC34" s="370"/>
      <c r="AD34" s="47" t="s">
        <v>9</v>
      </c>
      <c r="AE34" s="128"/>
      <c r="AF34" s="102"/>
      <c r="AG34" s="50">
        <f t="shared" si="31"/>
        <v>2.5121967150515753E-4</v>
      </c>
      <c r="AH34" s="370"/>
      <c r="AI34" s="47" t="s">
        <v>9</v>
      </c>
      <c r="AJ34" s="128"/>
      <c r="AK34" s="102"/>
      <c r="AL34" s="50">
        <f t="shared" si="32"/>
        <v>2.5121967150515753E-4</v>
      </c>
      <c r="AM34" s="370"/>
      <c r="AN34" s="47" t="s">
        <v>9</v>
      </c>
      <c r="AO34" s="128"/>
      <c r="AP34" s="102"/>
      <c r="AQ34" s="50">
        <f t="shared" si="33"/>
        <v>2.5121967150515753E-4</v>
      </c>
      <c r="AR34" s="370"/>
      <c r="AS34" s="47" t="s">
        <v>9</v>
      </c>
      <c r="AT34" s="128"/>
      <c r="AU34" s="102"/>
      <c r="AV34" s="50">
        <f t="shared" si="34"/>
        <v>2.5121967150515753E-4</v>
      </c>
      <c r="AW34" s="370"/>
      <c r="AX34" s="47" t="s">
        <v>9</v>
      </c>
      <c r="AY34" s="128"/>
      <c r="AZ34" s="102"/>
      <c r="BA34" s="50">
        <f t="shared" si="35"/>
        <v>2.5121967150515753E-4</v>
      </c>
      <c r="BB34" s="370"/>
      <c r="BC34" s="47" t="s">
        <v>9</v>
      </c>
      <c r="BD34" s="128"/>
      <c r="BE34" s="102"/>
      <c r="BF34" s="50">
        <f t="shared" si="36"/>
        <v>2.5121967150515753E-4</v>
      </c>
      <c r="BG34" s="370"/>
      <c r="BH34" s="47" t="s">
        <v>9</v>
      </c>
      <c r="BI34" s="128"/>
      <c r="BJ34" s="102"/>
      <c r="BK34" s="50">
        <f t="shared" si="37"/>
        <v>2.5121967150515753E-4</v>
      </c>
      <c r="BL34" s="370"/>
      <c r="BM34" s="47" t="s">
        <v>9</v>
      </c>
      <c r="BN34" s="128"/>
      <c r="BO34" s="102"/>
      <c r="BP34" s="50">
        <f t="shared" si="38"/>
        <v>2.5121967150515753E-4</v>
      </c>
      <c r="BQ34" s="370"/>
    </row>
    <row r="35" spans="1:69" x14ac:dyDescent="0.15">
      <c r="A35" s="42" t="s">
        <v>54</v>
      </c>
      <c r="B35" s="43">
        <f>_xlfn.IFNA(VLOOKUP($A35,批次辅助!$A$4:$DC$41,MATCH($A$5&amp;B$4,批次辅助!$A$1:$DC$1,0),0),0)</f>
        <v>0</v>
      </c>
      <c r="C35" s="43">
        <f>_xlfn.IFNA(VLOOKUP($A35,批次辅助!$A$4:$DC$41,MATCH($A$5&amp;C$4,批次辅助!$A$1:$DC$1,0),0),0)</f>
        <v>1.00487868602063E-5</v>
      </c>
      <c r="D35" s="43">
        <f>_xlfn.IFNA(VLOOKUP($A35,批次辅助!$A$4:$DC$41,MATCH($A$5&amp;D$4,批次辅助!$A$1:$DC$1,0),0),0)</f>
        <v>2.2751575546606603E-4</v>
      </c>
      <c r="E35" s="47"/>
      <c r="F35" s="45"/>
      <c r="G35" s="46"/>
      <c r="H35" s="277">
        <f t="shared" si="26"/>
        <v>1.00487868602063E-5</v>
      </c>
      <c r="I35" s="370"/>
      <c r="J35" s="47" t="s">
        <v>9</v>
      </c>
      <c r="K35" s="128"/>
      <c r="L35" s="102"/>
      <c r="M35" s="50">
        <f t="shared" si="27"/>
        <v>1.00487868602063E-5</v>
      </c>
      <c r="N35" s="370"/>
      <c r="O35" s="47" t="s">
        <v>9</v>
      </c>
      <c r="P35" s="128"/>
      <c r="Q35" s="102"/>
      <c r="R35" s="50">
        <f t="shared" si="28"/>
        <v>1.00487868602063E-5</v>
      </c>
      <c r="S35" s="370"/>
      <c r="T35" s="47" t="s">
        <v>9</v>
      </c>
      <c r="U35" s="128"/>
      <c r="V35" s="102"/>
      <c r="W35" s="50">
        <f t="shared" si="29"/>
        <v>1.00487868602063E-5</v>
      </c>
      <c r="X35" s="370"/>
      <c r="Y35" s="47" t="s">
        <v>9</v>
      </c>
      <c r="Z35" s="128"/>
      <c r="AA35" s="102"/>
      <c r="AB35" s="50">
        <f t="shared" si="30"/>
        <v>1.00487868602063E-5</v>
      </c>
      <c r="AC35" s="370"/>
      <c r="AD35" s="47" t="s">
        <v>9</v>
      </c>
      <c r="AE35" s="128"/>
      <c r="AF35" s="102"/>
      <c r="AG35" s="50">
        <f t="shared" si="31"/>
        <v>1.00487868602063E-5</v>
      </c>
      <c r="AH35" s="370"/>
      <c r="AI35" s="47" t="s">
        <v>9</v>
      </c>
      <c r="AJ35" s="128"/>
      <c r="AK35" s="102"/>
      <c r="AL35" s="50">
        <f t="shared" si="32"/>
        <v>1.00487868602063E-5</v>
      </c>
      <c r="AM35" s="370"/>
      <c r="AN35" s="47" t="s">
        <v>9</v>
      </c>
      <c r="AO35" s="128"/>
      <c r="AP35" s="102"/>
      <c r="AQ35" s="50">
        <f t="shared" si="33"/>
        <v>1.00487868602063E-5</v>
      </c>
      <c r="AR35" s="370"/>
      <c r="AS35" s="47" t="s">
        <v>9</v>
      </c>
      <c r="AT35" s="128"/>
      <c r="AU35" s="102"/>
      <c r="AV35" s="50">
        <f t="shared" si="34"/>
        <v>1.00487868602063E-5</v>
      </c>
      <c r="AW35" s="370"/>
      <c r="AX35" s="47" t="s">
        <v>9</v>
      </c>
      <c r="AY35" s="128"/>
      <c r="AZ35" s="102"/>
      <c r="BA35" s="50">
        <f t="shared" si="35"/>
        <v>1.00487868602063E-5</v>
      </c>
      <c r="BB35" s="370"/>
      <c r="BC35" s="47" t="s">
        <v>9</v>
      </c>
      <c r="BD35" s="128"/>
      <c r="BE35" s="102"/>
      <c r="BF35" s="50">
        <f t="shared" si="36"/>
        <v>1.00487868602063E-5</v>
      </c>
      <c r="BG35" s="370"/>
      <c r="BH35" s="47" t="s">
        <v>9</v>
      </c>
      <c r="BI35" s="128"/>
      <c r="BJ35" s="102"/>
      <c r="BK35" s="50">
        <f t="shared" si="37"/>
        <v>1.00487868602063E-5</v>
      </c>
      <c r="BL35" s="370"/>
      <c r="BM35" s="47" t="s">
        <v>9</v>
      </c>
      <c r="BN35" s="128"/>
      <c r="BO35" s="102"/>
      <c r="BP35" s="50">
        <f t="shared" si="38"/>
        <v>1.00487868602063E-5</v>
      </c>
      <c r="BQ35" s="370"/>
    </row>
    <row r="36" spans="1:69" x14ac:dyDescent="0.15">
      <c r="A36" s="72" t="s">
        <v>38</v>
      </c>
      <c r="B36" s="61">
        <f>_xlfn.IFNA(VLOOKUP($A36,批次辅助!$A$4:$DC$41,MATCH($A$5&amp;B$4,批次辅助!$A$1:$DC$1,0),0),0)</f>
        <v>0</v>
      </c>
      <c r="C36" s="61">
        <f>_xlfn.IFNA(VLOOKUP($A36,批次辅助!$A$4:$DC$41,MATCH($A$5&amp;C$4,批次辅助!$A$1:$DC$1,0),0),0)</f>
        <v>0</v>
      </c>
      <c r="D36" s="61">
        <f>_xlfn.IFNA(VLOOKUP($A36,批次辅助!$A$4:$DC$41,MATCH($A$5&amp;D$4,批次辅助!$A$1:$DC$1,0),0),0)</f>
        <v>0</v>
      </c>
      <c r="E36" s="75"/>
      <c r="F36" s="74"/>
      <c r="G36" s="75"/>
      <c r="H36" s="62">
        <f t="shared" si="26"/>
        <v>0</v>
      </c>
      <c r="I36" s="62"/>
      <c r="J36" s="73"/>
      <c r="K36" s="135"/>
      <c r="L36" s="143"/>
      <c r="M36" s="62">
        <f t="shared" si="27"/>
        <v>0</v>
      </c>
      <c r="N36" s="62"/>
      <c r="O36" s="73"/>
      <c r="P36" s="135"/>
      <c r="Q36" s="143"/>
      <c r="R36" s="62">
        <f t="shared" si="28"/>
        <v>0</v>
      </c>
      <c r="S36" s="62"/>
      <c r="T36" s="73"/>
      <c r="U36" s="135"/>
      <c r="V36" s="143"/>
      <c r="W36" s="62">
        <f t="shared" si="29"/>
        <v>0</v>
      </c>
      <c r="X36" s="62"/>
      <c r="Y36" s="73"/>
      <c r="Z36" s="135"/>
      <c r="AA36" s="143"/>
      <c r="AB36" s="62">
        <f t="shared" si="30"/>
        <v>0</v>
      </c>
      <c r="AC36" s="62"/>
      <c r="AD36" s="73"/>
      <c r="AE36" s="135"/>
      <c r="AF36" s="143"/>
      <c r="AG36" s="62">
        <f t="shared" si="31"/>
        <v>0</v>
      </c>
      <c r="AH36" s="62"/>
      <c r="AI36" s="73"/>
      <c r="AJ36" s="135"/>
      <c r="AK36" s="143"/>
      <c r="AL36" s="62">
        <f t="shared" si="32"/>
        <v>0</v>
      </c>
      <c r="AM36" s="62"/>
      <c r="AN36" s="73"/>
      <c r="AO36" s="135"/>
      <c r="AP36" s="143"/>
      <c r="AQ36" s="62">
        <f t="shared" si="33"/>
        <v>0</v>
      </c>
      <c r="AR36" s="62"/>
      <c r="AS36" s="73"/>
      <c r="AT36" s="135"/>
      <c r="AU36" s="143"/>
      <c r="AV36" s="62">
        <f t="shared" si="34"/>
        <v>0</v>
      </c>
      <c r="AW36" s="62"/>
      <c r="AX36" s="73"/>
      <c r="AY36" s="135"/>
      <c r="AZ36" s="143"/>
      <c r="BA36" s="62">
        <f t="shared" si="35"/>
        <v>0</v>
      </c>
      <c r="BB36" s="62"/>
      <c r="BC36" s="73"/>
      <c r="BD36" s="135"/>
      <c r="BE36" s="143"/>
      <c r="BF36" s="62">
        <f t="shared" si="36"/>
        <v>0</v>
      </c>
      <c r="BG36" s="62"/>
      <c r="BH36" s="73"/>
      <c r="BI36" s="135"/>
      <c r="BJ36" s="143"/>
      <c r="BK36" s="62">
        <f t="shared" si="37"/>
        <v>0</v>
      </c>
      <c r="BL36" s="62"/>
      <c r="BM36" s="73"/>
      <c r="BN36" s="135"/>
      <c r="BO36" s="143"/>
      <c r="BP36" s="62">
        <f t="shared" si="38"/>
        <v>0</v>
      </c>
      <c r="BQ36" s="62"/>
    </row>
    <row r="37" spans="1:69" x14ac:dyDescent="0.15">
      <c r="A37" s="76" t="s">
        <v>28</v>
      </c>
      <c r="B37" s="76"/>
      <c r="C37" s="76"/>
      <c r="D37" s="76"/>
      <c r="E37" s="77"/>
      <c r="F37" s="78"/>
      <c r="G37" s="79"/>
      <c r="H37" s="62"/>
      <c r="I37" s="62"/>
      <c r="J37" s="77"/>
      <c r="K37" s="136"/>
      <c r="L37" s="144"/>
      <c r="M37" s="62"/>
      <c r="N37" s="62"/>
      <c r="O37" s="77"/>
      <c r="P37" s="136"/>
      <c r="Q37" s="144"/>
      <c r="R37" s="62"/>
      <c r="S37" s="62"/>
      <c r="T37" s="77"/>
      <c r="U37" s="136"/>
      <c r="V37" s="144"/>
      <c r="W37" s="62"/>
      <c r="X37" s="62"/>
      <c r="Y37" s="77"/>
      <c r="Z37" s="136"/>
      <c r="AA37" s="144"/>
      <c r="AB37" s="62"/>
      <c r="AC37" s="62"/>
      <c r="AD37" s="77"/>
      <c r="AE37" s="136"/>
      <c r="AF37" s="144"/>
      <c r="AG37" s="62"/>
      <c r="AH37" s="62"/>
      <c r="AI37" s="77"/>
      <c r="AJ37" s="136"/>
      <c r="AK37" s="144"/>
      <c r="AL37" s="62"/>
      <c r="AM37" s="62"/>
      <c r="AN37" s="77"/>
      <c r="AO37" s="136"/>
      <c r="AP37" s="144"/>
      <c r="AQ37" s="62"/>
      <c r="AR37" s="62"/>
      <c r="AS37" s="77"/>
      <c r="AT37" s="136"/>
      <c r="AU37" s="144"/>
      <c r="AV37" s="62"/>
      <c r="AW37" s="62"/>
      <c r="AX37" s="77"/>
      <c r="AY37" s="136"/>
      <c r="AZ37" s="144"/>
      <c r="BA37" s="62"/>
      <c r="BB37" s="62"/>
      <c r="BC37" s="77"/>
      <c r="BD37" s="136"/>
      <c r="BE37" s="144"/>
      <c r="BF37" s="62"/>
      <c r="BG37" s="62"/>
      <c r="BH37" s="77"/>
      <c r="BI37" s="136"/>
      <c r="BJ37" s="144"/>
      <c r="BK37" s="62"/>
      <c r="BL37" s="62"/>
      <c r="BM37" s="77"/>
      <c r="BN37" s="136"/>
      <c r="BO37" s="144"/>
      <c r="BP37" s="62"/>
      <c r="BQ37" s="62"/>
    </row>
    <row r="38" spans="1:69" x14ac:dyDescent="0.15">
      <c r="A38" s="65" t="s">
        <v>36</v>
      </c>
      <c r="B38" s="66"/>
      <c r="C38" s="66"/>
      <c r="D38" s="66"/>
      <c r="E38" s="66"/>
      <c r="F38" s="67"/>
      <c r="G38" s="68"/>
      <c r="H38" s="66">
        <f>H39</f>
        <v>0.99913077993659216</v>
      </c>
      <c r="I38" s="66"/>
      <c r="J38" s="66"/>
      <c r="K38" s="134"/>
      <c r="L38" s="142"/>
      <c r="M38" s="66">
        <f>M39</f>
        <v>0.99913077993659216</v>
      </c>
      <c r="N38" s="66"/>
      <c r="O38" s="66"/>
      <c r="P38" s="134"/>
      <c r="Q38" s="142"/>
      <c r="R38" s="66">
        <f>R39</f>
        <v>0.99913077993659216</v>
      </c>
      <c r="S38" s="66"/>
      <c r="T38" s="66"/>
      <c r="U38" s="134"/>
      <c r="V38" s="142"/>
      <c r="W38" s="66">
        <f>W39</f>
        <v>0.99913077993659216</v>
      </c>
      <c r="X38" s="66"/>
      <c r="Y38" s="66"/>
      <c r="Z38" s="134"/>
      <c r="AA38" s="142"/>
      <c r="AB38" s="66">
        <f>AB39</f>
        <v>0.99913077993659216</v>
      </c>
      <c r="AC38" s="66"/>
      <c r="AD38" s="66"/>
      <c r="AE38" s="134"/>
      <c r="AF38" s="142"/>
      <c r="AG38" s="66">
        <f>AG39</f>
        <v>0.99913077993659216</v>
      </c>
      <c r="AH38" s="66"/>
      <c r="AI38" s="66"/>
      <c r="AJ38" s="134"/>
      <c r="AK38" s="142"/>
      <c r="AL38" s="66">
        <f>AL39</f>
        <v>0.99913077993659216</v>
      </c>
      <c r="AM38" s="66"/>
      <c r="AN38" s="66"/>
      <c r="AO38" s="134"/>
      <c r="AP38" s="142"/>
      <c r="AQ38" s="66">
        <f>AQ39</f>
        <v>0.99913077993659216</v>
      </c>
      <c r="AR38" s="66"/>
      <c r="AS38" s="66"/>
      <c r="AT38" s="134"/>
      <c r="AU38" s="142"/>
      <c r="AV38" s="66">
        <f>AV39</f>
        <v>0.99913077993659216</v>
      </c>
      <c r="AW38" s="66"/>
      <c r="AX38" s="66"/>
      <c r="AY38" s="134"/>
      <c r="AZ38" s="142"/>
      <c r="BA38" s="66">
        <f>BA39</f>
        <v>0.99913077993659216</v>
      </c>
      <c r="BB38" s="66"/>
      <c r="BC38" s="66"/>
      <c r="BD38" s="134"/>
      <c r="BE38" s="142"/>
      <c r="BF38" s="66">
        <f>BF39</f>
        <v>0.99913077993659216</v>
      </c>
      <c r="BG38" s="66"/>
      <c r="BH38" s="66"/>
      <c r="BI38" s="134"/>
      <c r="BJ38" s="142"/>
      <c r="BK38" s="66">
        <f>BK39</f>
        <v>0.99913077993659216</v>
      </c>
      <c r="BL38" s="66"/>
      <c r="BM38" s="66"/>
      <c r="BN38" s="134"/>
      <c r="BO38" s="142"/>
      <c r="BP38" s="66">
        <f>BP39</f>
        <v>0.99913077993659216</v>
      </c>
      <c r="BQ38" s="66"/>
    </row>
    <row r="39" spans="1:69" x14ac:dyDescent="0.35">
      <c r="A39" s="40" t="s">
        <v>460</v>
      </c>
      <c r="B39" s="41">
        <f>_xlfn.IFNA(VLOOKUP($A39,批次辅助!$A$4:$DC$41,MATCH($A$5&amp;B$4,批次辅助!$A$1:$DC$1,0),0),0)</f>
        <v>0</v>
      </c>
      <c r="C39" s="41">
        <f>_xlfn.IFNA(VLOOKUP($A39,批次辅助!$A$4:$DC$41,MATCH($A$5&amp;C$4,批次辅助!$A$1:$DC$1,0),0),0)</f>
        <v>0.99913077993659216</v>
      </c>
      <c r="D39" s="41">
        <f>_xlfn.IFNA(VLOOKUP($A39,批次辅助!$A$4:$DC$41,MATCH($A$5&amp;D$4,批次辅助!$A$1:$DC$1,0),0),0)</f>
        <v>0.99850977180169731</v>
      </c>
      <c r="E39" s="66"/>
      <c r="F39" s="67"/>
      <c r="G39" s="68"/>
      <c r="H39" s="66">
        <f>1-SUM(H40:H43)</f>
        <v>0.99913077993659216</v>
      </c>
      <c r="I39" s="66"/>
      <c r="J39" s="66"/>
      <c r="K39" s="134"/>
      <c r="L39" s="142"/>
      <c r="M39" s="66">
        <f>1-SUM(M40:M43)</f>
        <v>0.99913077993659216</v>
      </c>
      <c r="N39" s="66"/>
      <c r="O39" s="66"/>
      <c r="P39" s="134"/>
      <c r="Q39" s="142"/>
      <c r="R39" s="66">
        <f>1-SUM(R40:R43)</f>
        <v>0.99913077993659216</v>
      </c>
      <c r="S39" s="66"/>
      <c r="T39" s="66"/>
      <c r="U39" s="134"/>
      <c r="V39" s="142"/>
      <c r="W39" s="66">
        <f>1-SUM(W40:W43)</f>
        <v>0.99913077993659216</v>
      </c>
      <c r="X39" s="66"/>
      <c r="Y39" s="66"/>
      <c r="Z39" s="134"/>
      <c r="AA39" s="142"/>
      <c r="AB39" s="66">
        <f>1-SUM(AB40:AB43)</f>
        <v>0.99913077993659216</v>
      </c>
      <c r="AC39" s="66"/>
      <c r="AD39" s="66"/>
      <c r="AE39" s="134"/>
      <c r="AF39" s="142"/>
      <c r="AG39" s="66">
        <f>1-SUM(AG40:AG43)</f>
        <v>0.99913077993659216</v>
      </c>
      <c r="AH39" s="66"/>
      <c r="AI39" s="66"/>
      <c r="AJ39" s="134"/>
      <c r="AK39" s="142"/>
      <c r="AL39" s="66">
        <f>1-SUM(AL40:AL43)</f>
        <v>0.99913077993659216</v>
      </c>
      <c r="AM39" s="66"/>
      <c r="AN39" s="66"/>
      <c r="AO39" s="134"/>
      <c r="AP39" s="142"/>
      <c r="AQ39" s="66">
        <f>1-SUM(AQ40:AQ43)</f>
        <v>0.99913077993659216</v>
      </c>
      <c r="AR39" s="66"/>
      <c r="AS39" s="66"/>
      <c r="AT39" s="134"/>
      <c r="AU39" s="142"/>
      <c r="AV39" s="66">
        <f>1-SUM(AV40:AV43)</f>
        <v>0.99913077993659216</v>
      </c>
      <c r="AW39" s="66"/>
      <c r="AX39" s="66"/>
      <c r="AY39" s="134"/>
      <c r="AZ39" s="142"/>
      <c r="BA39" s="66">
        <f>1-SUM(BA40:BA43)</f>
        <v>0.99913077993659216</v>
      </c>
      <c r="BB39" s="66"/>
      <c r="BC39" s="66"/>
      <c r="BD39" s="134"/>
      <c r="BE39" s="142"/>
      <c r="BF39" s="66">
        <f>1-SUM(BF40:BF43)</f>
        <v>0.99913077993659216</v>
      </c>
      <c r="BG39" s="66"/>
      <c r="BH39" s="66"/>
      <c r="BI39" s="134"/>
      <c r="BJ39" s="142"/>
      <c r="BK39" s="66">
        <f>1-SUM(BK40:BK43)</f>
        <v>0.99913077993659216</v>
      </c>
      <c r="BL39" s="66"/>
      <c r="BM39" s="66"/>
      <c r="BN39" s="134"/>
      <c r="BO39" s="142"/>
      <c r="BP39" s="66">
        <f>1-SUM(BP40:BP43)</f>
        <v>0.99913077993659216</v>
      </c>
      <c r="BQ39" s="66"/>
    </row>
    <row r="40" spans="1:69" x14ac:dyDescent="0.15">
      <c r="A40" s="42" t="s">
        <v>55</v>
      </c>
      <c r="B40" s="43">
        <f>_xlfn.IFNA(VLOOKUP($A40,批次辅助!$A$4:$DC$41,MATCH($A$5&amp;B$4,批次辅助!$A$1:$DC$1,0),0),0)</f>
        <v>0</v>
      </c>
      <c r="C40" s="43">
        <f>_xlfn.IFNA(VLOOKUP($A40,批次辅助!$A$4:$DC$41,MATCH($A$5&amp;C$4,批次辅助!$A$1:$DC$1,0),0),0)</f>
        <v>0</v>
      </c>
      <c r="D40" s="43">
        <f>_xlfn.IFNA(VLOOKUP($A40,批次辅助!$A$4:$DC$41,MATCH($A$5&amp;D$4,批次辅助!$A$1:$DC$1,0),0),0)</f>
        <v>1.13757877733033E-5</v>
      </c>
      <c r="E40" s="279"/>
      <c r="F40" s="69"/>
      <c r="G40" s="70"/>
      <c r="H40" s="277">
        <f>C40-F40+G40</f>
        <v>0</v>
      </c>
      <c r="I40" s="370"/>
      <c r="J40" s="277" t="s">
        <v>9</v>
      </c>
      <c r="K40" s="132"/>
      <c r="L40" s="105"/>
      <c r="M40" s="277">
        <f>H40-K40+L40</f>
        <v>0</v>
      </c>
      <c r="N40" s="370"/>
      <c r="O40" s="277" t="s">
        <v>9</v>
      </c>
      <c r="P40" s="132"/>
      <c r="Q40" s="105"/>
      <c r="R40" s="277">
        <f>M40-P40+Q40</f>
        <v>0</v>
      </c>
      <c r="S40" s="370"/>
      <c r="T40" s="277" t="s">
        <v>9</v>
      </c>
      <c r="U40" s="132"/>
      <c r="V40" s="105"/>
      <c r="W40" s="277">
        <f>R40-U40+V40</f>
        <v>0</v>
      </c>
      <c r="X40" s="370"/>
      <c r="Y40" s="277" t="s">
        <v>9</v>
      </c>
      <c r="Z40" s="132"/>
      <c r="AA40" s="105"/>
      <c r="AB40" s="277">
        <f>W40-Z40+AA40</f>
        <v>0</v>
      </c>
      <c r="AC40" s="370"/>
      <c r="AD40" s="277" t="s">
        <v>9</v>
      </c>
      <c r="AE40" s="132"/>
      <c r="AF40" s="105"/>
      <c r="AG40" s="277">
        <f>AB40-AE40+AF40</f>
        <v>0</v>
      </c>
      <c r="AH40" s="370"/>
      <c r="AI40" s="277" t="s">
        <v>9</v>
      </c>
      <c r="AJ40" s="132"/>
      <c r="AK40" s="105"/>
      <c r="AL40" s="277">
        <f>AG40-AJ40+AK40</f>
        <v>0</v>
      </c>
      <c r="AM40" s="370"/>
      <c r="AN40" s="277" t="s">
        <v>9</v>
      </c>
      <c r="AO40" s="132"/>
      <c r="AP40" s="105"/>
      <c r="AQ40" s="277">
        <f>AL40-AO40+AP40</f>
        <v>0</v>
      </c>
      <c r="AR40" s="370"/>
      <c r="AS40" s="277" t="s">
        <v>9</v>
      </c>
      <c r="AT40" s="132"/>
      <c r="AU40" s="105"/>
      <c r="AV40" s="277">
        <f>AQ40-AT40+AU40</f>
        <v>0</v>
      </c>
      <c r="AW40" s="370"/>
      <c r="AX40" s="277" t="s">
        <v>9</v>
      </c>
      <c r="AY40" s="132"/>
      <c r="AZ40" s="105"/>
      <c r="BA40" s="277">
        <f>AV40-AY40+AZ40</f>
        <v>0</v>
      </c>
      <c r="BB40" s="370"/>
      <c r="BC40" s="277" t="s">
        <v>9</v>
      </c>
      <c r="BD40" s="132"/>
      <c r="BE40" s="105"/>
      <c r="BF40" s="277">
        <f>BA40-BD40+BE40</f>
        <v>0</v>
      </c>
      <c r="BG40" s="370"/>
      <c r="BH40" s="277" t="s">
        <v>9</v>
      </c>
      <c r="BI40" s="132"/>
      <c r="BJ40" s="105"/>
      <c r="BK40" s="277">
        <f>BF40-BI40+BJ40</f>
        <v>0</v>
      </c>
      <c r="BL40" s="370"/>
      <c r="BM40" s="277" t="s">
        <v>9</v>
      </c>
      <c r="BN40" s="132"/>
      <c r="BO40" s="105"/>
      <c r="BP40" s="277">
        <f>BK40-BN40+BO40</f>
        <v>0</v>
      </c>
      <c r="BQ40" s="370"/>
    </row>
    <row r="41" spans="1:69" x14ac:dyDescent="0.15">
      <c r="A41" s="42" t="s">
        <v>56</v>
      </c>
      <c r="B41" s="43">
        <f>_xlfn.IFNA(VLOOKUP($A41,批次辅助!$A$4:$DC$41,MATCH($A$5&amp;B$4,批次辅助!$A$1:$DC$1,0),0),0)</f>
        <v>0</v>
      </c>
      <c r="C41" s="43">
        <f>_xlfn.IFNA(VLOOKUP($A41,批次辅助!$A$4:$DC$41,MATCH($A$5&amp;C$4,批次辅助!$A$1:$DC$1,0),0),0)</f>
        <v>7.5365901451547259E-5</v>
      </c>
      <c r="D41" s="43">
        <f>_xlfn.IFNA(VLOOKUP($A41,批次辅助!$A$4:$DC$41,MATCH($A$5&amp;D$4,批次辅助!$A$1:$DC$1,0),0),0)</f>
        <v>3.4127363319909897E-5</v>
      </c>
      <c r="E41" s="279"/>
      <c r="F41" s="45"/>
      <c r="G41" s="46"/>
      <c r="H41" s="277">
        <f t="shared" ref="H41:H44" si="39">C41-F41+G41</f>
        <v>7.5365901451547259E-5</v>
      </c>
      <c r="I41" s="370"/>
      <c r="J41" s="47" t="s">
        <v>9</v>
      </c>
      <c r="K41" s="128"/>
      <c r="L41" s="102"/>
      <c r="M41" s="50">
        <f t="shared" ref="M41:M44" si="40">H41-K41+L41</f>
        <v>7.5365901451547259E-5</v>
      </c>
      <c r="N41" s="370"/>
      <c r="O41" s="47" t="s">
        <v>9</v>
      </c>
      <c r="P41" s="128"/>
      <c r="Q41" s="102"/>
      <c r="R41" s="50">
        <f t="shared" ref="R41:R44" si="41">M41-P41+Q41</f>
        <v>7.5365901451547259E-5</v>
      </c>
      <c r="S41" s="370"/>
      <c r="T41" s="47" t="s">
        <v>9</v>
      </c>
      <c r="U41" s="128"/>
      <c r="V41" s="102"/>
      <c r="W41" s="50">
        <f t="shared" ref="W41:W44" si="42">R41-U41+V41</f>
        <v>7.5365901451547259E-5</v>
      </c>
      <c r="X41" s="370"/>
      <c r="Y41" s="47" t="s">
        <v>9</v>
      </c>
      <c r="Z41" s="128"/>
      <c r="AA41" s="102"/>
      <c r="AB41" s="50">
        <f t="shared" ref="AB41:AB44" si="43">W41-Z41+AA41</f>
        <v>7.5365901451547259E-5</v>
      </c>
      <c r="AC41" s="370"/>
      <c r="AD41" s="47" t="s">
        <v>9</v>
      </c>
      <c r="AE41" s="128"/>
      <c r="AF41" s="102"/>
      <c r="AG41" s="50">
        <f t="shared" ref="AG41:AG44" si="44">AB41-AE41+AF41</f>
        <v>7.5365901451547259E-5</v>
      </c>
      <c r="AH41" s="370"/>
      <c r="AI41" s="47" t="s">
        <v>9</v>
      </c>
      <c r="AJ41" s="128"/>
      <c r="AK41" s="102"/>
      <c r="AL41" s="50">
        <f t="shared" ref="AL41:AL44" si="45">AG41-AJ41+AK41</f>
        <v>7.5365901451547259E-5</v>
      </c>
      <c r="AM41" s="370"/>
      <c r="AN41" s="47" t="s">
        <v>9</v>
      </c>
      <c r="AO41" s="128"/>
      <c r="AP41" s="102"/>
      <c r="AQ41" s="50">
        <f t="shared" ref="AQ41:AQ44" si="46">AL41-AO41+AP41</f>
        <v>7.5365901451547259E-5</v>
      </c>
      <c r="AR41" s="370"/>
      <c r="AS41" s="47" t="s">
        <v>9</v>
      </c>
      <c r="AT41" s="128"/>
      <c r="AU41" s="102"/>
      <c r="AV41" s="50">
        <f t="shared" ref="AV41:AV44" si="47">AQ41-AT41+AU41</f>
        <v>7.5365901451547259E-5</v>
      </c>
      <c r="AW41" s="370"/>
      <c r="AX41" s="47" t="s">
        <v>9</v>
      </c>
      <c r="AY41" s="128"/>
      <c r="AZ41" s="102"/>
      <c r="BA41" s="50">
        <f t="shared" ref="BA41:BA44" si="48">AV41-AY41+AZ41</f>
        <v>7.5365901451547259E-5</v>
      </c>
      <c r="BB41" s="370"/>
      <c r="BC41" s="47" t="s">
        <v>9</v>
      </c>
      <c r="BD41" s="128"/>
      <c r="BE41" s="102"/>
      <c r="BF41" s="50">
        <f t="shared" ref="BF41:BF44" si="49">BA41-BD41+BE41</f>
        <v>7.5365901451547259E-5</v>
      </c>
      <c r="BG41" s="370"/>
      <c r="BH41" s="47" t="s">
        <v>9</v>
      </c>
      <c r="BI41" s="128"/>
      <c r="BJ41" s="102"/>
      <c r="BK41" s="50">
        <f t="shared" ref="BK41:BK44" si="50">BF41-BI41+BJ41</f>
        <v>7.5365901451547259E-5</v>
      </c>
      <c r="BL41" s="370"/>
      <c r="BM41" s="47" t="s">
        <v>9</v>
      </c>
      <c r="BN41" s="128"/>
      <c r="BO41" s="102"/>
      <c r="BP41" s="50">
        <f t="shared" ref="BP41:BP44" si="51">BK41-BN41+BO41</f>
        <v>7.5365901451547259E-5</v>
      </c>
      <c r="BQ41" s="370"/>
    </row>
    <row r="42" spans="1:69" x14ac:dyDescent="0.15">
      <c r="A42" s="42" t="s">
        <v>57</v>
      </c>
      <c r="B42" s="43">
        <f>_xlfn.IFNA(VLOOKUP($A42,批次辅助!$A$4:$DC$41,MATCH($A$5&amp;B$4,批次辅助!$A$1:$DC$1,0),0),0)</f>
        <v>0</v>
      </c>
      <c r="C42" s="43">
        <f>_xlfn.IFNA(VLOOKUP($A42,批次辅助!$A$4:$DC$41,MATCH($A$5&amp;C$4,批次辅助!$A$1:$DC$1,0),0),0)</f>
        <v>0</v>
      </c>
      <c r="D42" s="43">
        <f>_xlfn.IFNA(VLOOKUP($A42,批次辅助!$A$4:$DC$41,MATCH($A$5&amp;D$4,批次辅助!$A$1:$DC$1,0),0),0)</f>
        <v>0</v>
      </c>
      <c r="E42" s="279"/>
      <c r="F42" s="45"/>
      <c r="G42" s="46"/>
      <c r="H42" s="277">
        <f t="shared" si="39"/>
        <v>0</v>
      </c>
      <c r="I42" s="370"/>
      <c r="J42" s="47" t="s">
        <v>9</v>
      </c>
      <c r="K42" s="128"/>
      <c r="L42" s="102"/>
      <c r="M42" s="50">
        <f t="shared" si="40"/>
        <v>0</v>
      </c>
      <c r="N42" s="370"/>
      <c r="O42" s="47" t="s">
        <v>9</v>
      </c>
      <c r="P42" s="128"/>
      <c r="Q42" s="102"/>
      <c r="R42" s="50">
        <f t="shared" si="41"/>
        <v>0</v>
      </c>
      <c r="S42" s="370"/>
      <c r="T42" s="47" t="s">
        <v>9</v>
      </c>
      <c r="U42" s="128"/>
      <c r="V42" s="102"/>
      <c r="W42" s="50">
        <f t="shared" si="42"/>
        <v>0</v>
      </c>
      <c r="X42" s="370"/>
      <c r="Y42" s="47" t="s">
        <v>9</v>
      </c>
      <c r="Z42" s="128"/>
      <c r="AA42" s="102"/>
      <c r="AB42" s="50">
        <f t="shared" si="43"/>
        <v>0</v>
      </c>
      <c r="AC42" s="370"/>
      <c r="AD42" s="47" t="s">
        <v>9</v>
      </c>
      <c r="AE42" s="128"/>
      <c r="AF42" s="102"/>
      <c r="AG42" s="50">
        <f t="shared" si="44"/>
        <v>0</v>
      </c>
      <c r="AH42" s="370"/>
      <c r="AI42" s="47" t="s">
        <v>9</v>
      </c>
      <c r="AJ42" s="128"/>
      <c r="AK42" s="102"/>
      <c r="AL42" s="50">
        <f t="shared" si="45"/>
        <v>0</v>
      </c>
      <c r="AM42" s="370"/>
      <c r="AN42" s="47" t="s">
        <v>9</v>
      </c>
      <c r="AO42" s="128"/>
      <c r="AP42" s="102"/>
      <c r="AQ42" s="50">
        <f t="shared" si="46"/>
        <v>0</v>
      </c>
      <c r="AR42" s="370"/>
      <c r="AS42" s="47" t="s">
        <v>9</v>
      </c>
      <c r="AT42" s="128"/>
      <c r="AU42" s="102"/>
      <c r="AV42" s="50">
        <f t="shared" si="47"/>
        <v>0</v>
      </c>
      <c r="AW42" s="370"/>
      <c r="AX42" s="47" t="s">
        <v>9</v>
      </c>
      <c r="AY42" s="128"/>
      <c r="AZ42" s="102"/>
      <c r="BA42" s="50">
        <f t="shared" si="48"/>
        <v>0</v>
      </c>
      <c r="BB42" s="370"/>
      <c r="BC42" s="47" t="s">
        <v>9</v>
      </c>
      <c r="BD42" s="128"/>
      <c r="BE42" s="102"/>
      <c r="BF42" s="50">
        <f t="shared" si="49"/>
        <v>0</v>
      </c>
      <c r="BG42" s="370"/>
      <c r="BH42" s="47" t="s">
        <v>9</v>
      </c>
      <c r="BI42" s="128"/>
      <c r="BJ42" s="102"/>
      <c r="BK42" s="50">
        <f t="shared" si="50"/>
        <v>0</v>
      </c>
      <c r="BL42" s="370"/>
      <c r="BM42" s="47" t="s">
        <v>9</v>
      </c>
      <c r="BN42" s="128"/>
      <c r="BO42" s="102"/>
      <c r="BP42" s="50">
        <f t="shared" si="51"/>
        <v>0</v>
      </c>
      <c r="BQ42" s="370"/>
    </row>
    <row r="43" spans="1:69" x14ac:dyDescent="0.15">
      <c r="A43" s="42" t="s">
        <v>58</v>
      </c>
      <c r="B43" s="43">
        <f>_xlfn.IFNA(VLOOKUP($A43,批次辅助!$A$4:$DC$41,MATCH($A$5&amp;B$4,批次辅助!$A$1:$DC$1,0),0),0)</f>
        <v>0</v>
      </c>
      <c r="C43" s="43">
        <f>_xlfn.IFNA(VLOOKUP($A43,批次辅助!$A$4:$DC$41,MATCH($A$5&amp;C$4,批次辅助!$A$1:$DC$1,0),0),0)</f>
        <v>7.9385416195629785E-4</v>
      </c>
      <c r="D43" s="43">
        <f>_xlfn.IFNA(VLOOKUP($A43,批次辅助!$A$4:$DC$41,MATCH($A$5&amp;D$4,批次辅助!$A$1:$DC$1,0),0),0)</f>
        <v>1.4447250472095193E-3</v>
      </c>
      <c r="E43" s="279"/>
      <c r="F43" s="45"/>
      <c r="G43" s="46"/>
      <c r="H43" s="277">
        <f t="shared" si="39"/>
        <v>7.9385416195629785E-4</v>
      </c>
      <c r="I43" s="370"/>
      <c r="J43" s="279"/>
      <c r="K43" s="128"/>
      <c r="L43" s="102"/>
      <c r="M43" s="50">
        <f t="shared" si="40"/>
        <v>7.9385416195629785E-4</v>
      </c>
      <c r="N43" s="370"/>
      <c r="O43" s="279"/>
      <c r="P43" s="128"/>
      <c r="Q43" s="102"/>
      <c r="R43" s="50">
        <f t="shared" si="41"/>
        <v>7.9385416195629785E-4</v>
      </c>
      <c r="S43" s="370"/>
      <c r="T43" s="279"/>
      <c r="U43" s="128"/>
      <c r="V43" s="102"/>
      <c r="W43" s="50">
        <f t="shared" si="42"/>
        <v>7.9385416195629785E-4</v>
      </c>
      <c r="X43" s="370"/>
      <c r="Y43" s="279"/>
      <c r="Z43" s="128"/>
      <c r="AA43" s="102"/>
      <c r="AB43" s="50">
        <f t="shared" si="43"/>
        <v>7.9385416195629785E-4</v>
      </c>
      <c r="AC43" s="370"/>
      <c r="AD43" s="279"/>
      <c r="AE43" s="128"/>
      <c r="AF43" s="102"/>
      <c r="AG43" s="50">
        <f t="shared" si="44"/>
        <v>7.9385416195629785E-4</v>
      </c>
      <c r="AH43" s="370"/>
      <c r="AI43" s="279"/>
      <c r="AJ43" s="128"/>
      <c r="AK43" s="102"/>
      <c r="AL43" s="50">
        <f t="shared" si="45"/>
        <v>7.9385416195629785E-4</v>
      </c>
      <c r="AM43" s="370"/>
      <c r="AN43" s="279"/>
      <c r="AO43" s="128"/>
      <c r="AP43" s="102"/>
      <c r="AQ43" s="50">
        <f t="shared" si="46"/>
        <v>7.9385416195629785E-4</v>
      </c>
      <c r="AR43" s="370"/>
      <c r="AS43" s="279"/>
      <c r="AT43" s="128"/>
      <c r="AU43" s="102"/>
      <c r="AV43" s="50">
        <f t="shared" si="47"/>
        <v>7.9385416195629785E-4</v>
      </c>
      <c r="AW43" s="370"/>
      <c r="AX43" s="279"/>
      <c r="AY43" s="128"/>
      <c r="AZ43" s="102"/>
      <c r="BA43" s="50">
        <f t="shared" si="48"/>
        <v>7.9385416195629785E-4</v>
      </c>
      <c r="BB43" s="370"/>
      <c r="BC43" s="279"/>
      <c r="BD43" s="128"/>
      <c r="BE43" s="102"/>
      <c r="BF43" s="50">
        <f t="shared" si="49"/>
        <v>7.9385416195629785E-4</v>
      </c>
      <c r="BG43" s="370"/>
      <c r="BH43" s="279"/>
      <c r="BI43" s="128"/>
      <c r="BJ43" s="102"/>
      <c r="BK43" s="50">
        <f t="shared" si="50"/>
        <v>7.9385416195629785E-4</v>
      </c>
      <c r="BL43" s="370"/>
      <c r="BM43" s="279"/>
      <c r="BN43" s="128"/>
      <c r="BO43" s="102"/>
      <c r="BP43" s="50">
        <f t="shared" si="51"/>
        <v>7.9385416195629785E-4</v>
      </c>
      <c r="BQ43" s="370"/>
    </row>
    <row r="44" spans="1:69" x14ac:dyDescent="0.15">
      <c r="A44" s="72" t="s">
        <v>39</v>
      </c>
      <c r="B44" s="61">
        <f>_xlfn.IFNA(VLOOKUP($A44,批次辅助!$A$4:$DC$41,MATCH($A$5&amp;B$4,批次辅助!$A$1:$DC$1,0),0),0)</f>
        <v>0</v>
      </c>
      <c r="C44" s="61">
        <f>_xlfn.IFNA(VLOOKUP($A44,批次辅助!$A$4:$DC$41,MATCH($A$5&amp;C$4,批次辅助!$A$1:$DC$1,0),0),0)</f>
        <v>0</v>
      </c>
      <c r="D44" s="61">
        <f>_xlfn.IFNA(VLOOKUP($A44,批次辅助!$A$4:$DC$41,MATCH($A$5&amp;D$4,批次辅助!$A$1:$DC$1,0),0),0)</f>
        <v>0</v>
      </c>
      <c r="E44" s="73"/>
      <c r="F44" s="74"/>
      <c r="G44" s="75"/>
      <c r="H44" s="62">
        <f t="shared" si="39"/>
        <v>0</v>
      </c>
      <c r="I44" s="62"/>
      <c r="J44" s="73"/>
      <c r="K44" s="135"/>
      <c r="L44" s="143"/>
      <c r="M44" s="62">
        <f t="shared" si="40"/>
        <v>0</v>
      </c>
      <c r="N44" s="62"/>
      <c r="O44" s="73"/>
      <c r="P44" s="135"/>
      <c r="Q44" s="143"/>
      <c r="R44" s="62">
        <f t="shared" si="41"/>
        <v>0</v>
      </c>
      <c r="S44" s="62"/>
      <c r="T44" s="73"/>
      <c r="U44" s="135"/>
      <c r="V44" s="143"/>
      <c r="W44" s="62">
        <f t="shared" si="42"/>
        <v>0</v>
      </c>
      <c r="X44" s="62"/>
      <c r="Y44" s="73"/>
      <c r="Z44" s="135"/>
      <c r="AA44" s="143"/>
      <c r="AB44" s="62">
        <f t="shared" si="43"/>
        <v>0</v>
      </c>
      <c r="AC44" s="62"/>
      <c r="AD44" s="73"/>
      <c r="AE44" s="135"/>
      <c r="AF44" s="143"/>
      <c r="AG44" s="62">
        <f t="shared" si="44"/>
        <v>0</v>
      </c>
      <c r="AH44" s="62"/>
      <c r="AI44" s="73"/>
      <c r="AJ44" s="135"/>
      <c r="AK44" s="143"/>
      <c r="AL44" s="62">
        <f t="shared" si="45"/>
        <v>0</v>
      </c>
      <c r="AM44" s="62"/>
      <c r="AN44" s="73"/>
      <c r="AO44" s="135"/>
      <c r="AP44" s="143"/>
      <c r="AQ44" s="62">
        <f t="shared" si="46"/>
        <v>0</v>
      </c>
      <c r="AR44" s="62"/>
      <c r="AS44" s="73"/>
      <c r="AT44" s="135"/>
      <c r="AU44" s="143"/>
      <c r="AV44" s="62">
        <f t="shared" si="47"/>
        <v>0</v>
      </c>
      <c r="AW44" s="62"/>
      <c r="AX44" s="73"/>
      <c r="AY44" s="135"/>
      <c r="AZ44" s="143"/>
      <c r="BA44" s="62">
        <f t="shared" si="48"/>
        <v>0</v>
      </c>
      <c r="BB44" s="62"/>
      <c r="BC44" s="73"/>
      <c r="BD44" s="135"/>
      <c r="BE44" s="143"/>
      <c r="BF44" s="62">
        <f t="shared" si="49"/>
        <v>0</v>
      </c>
      <c r="BG44" s="62"/>
      <c r="BH44" s="73"/>
      <c r="BI44" s="135"/>
      <c r="BJ44" s="143"/>
      <c r="BK44" s="62">
        <f t="shared" si="50"/>
        <v>0</v>
      </c>
      <c r="BL44" s="62"/>
      <c r="BM44" s="73"/>
      <c r="BN44" s="135"/>
      <c r="BO44" s="143"/>
      <c r="BP44" s="62">
        <f t="shared" si="51"/>
        <v>0</v>
      </c>
      <c r="BQ44" s="62"/>
    </row>
    <row r="45" spans="1:69" x14ac:dyDescent="0.15">
      <c r="A45" s="76" t="s">
        <v>28</v>
      </c>
      <c r="B45" s="76"/>
      <c r="C45" s="76"/>
      <c r="D45" s="76"/>
      <c r="E45" s="77"/>
      <c r="F45" s="78"/>
      <c r="G45" s="79"/>
      <c r="H45" s="62"/>
      <c r="I45" s="62"/>
      <c r="J45" s="77"/>
      <c r="K45" s="80"/>
      <c r="L45" s="144"/>
      <c r="M45" s="62"/>
      <c r="N45" s="62"/>
      <c r="O45" s="77"/>
      <c r="P45" s="80"/>
      <c r="Q45" s="144"/>
      <c r="R45" s="62"/>
      <c r="S45" s="62"/>
      <c r="T45" s="77"/>
      <c r="U45" s="80"/>
      <c r="V45" s="144"/>
      <c r="W45" s="62"/>
      <c r="X45" s="62"/>
      <c r="Y45" s="77"/>
      <c r="Z45" s="80"/>
      <c r="AA45" s="144"/>
      <c r="AB45" s="62"/>
      <c r="AC45" s="62"/>
      <c r="AD45" s="77"/>
      <c r="AE45" s="80"/>
      <c r="AF45" s="144"/>
      <c r="AG45" s="62"/>
      <c r="AH45" s="62"/>
      <c r="AI45" s="77"/>
      <c r="AJ45" s="80"/>
      <c r="AK45" s="144"/>
      <c r="AL45" s="62"/>
      <c r="AM45" s="62"/>
      <c r="AN45" s="77"/>
      <c r="AO45" s="80"/>
      <c r="AP45" s="144"/>
      <c r="AQ45" s="62"/>
      <c r="AR45" s="62"/>
      <c r="AS45" s="77"/>
      <c r="AT45" s="80"/>
      <c r="AU45" s="144"/>
      <c r="AV45" s="62"/>
      <c r="AW45" s="62"/>
      <c r="AX45" s="77"/>
      <c r="AY45" s="80"/>
      <c r="AZ45" s="144"/>
      <c r="BA45" s="62"/>
      <c r="BB45" s="62"/>
      <c r="BC45" s="77"/>
      <c r="BD45" s="80"/>
      <c r="BE45" s="144"/>
      <c r="BF45" s="62"/>
      <c r="BG45" s="62"/>
      <c r="BH45" s="77"/>
      <c r="BI45" s="80"/>
      <c r="BJ45" s="144"/>
      <c r="BK45" s="62"/>
      <c r="BL45" s="62"/>
      <c r="BM45" s="77"/>
      <c r="BN45" s="80"/>
      <c r="BO45" s="144"/>
      <c r="BP45" s="62"/>
      <c r="BQ45" s="62"/>
    </row>
    <row r="46" spans="1:69" x14ac:dyDescent="0.15">
      <c r="A46" s="81" t="s">
        <v>476</v>
      </c>
      <c r="B46" s="81"/>
      <c r="C46" s="81"/>
      <c r="D46" s="81"/>
      <c r="E46" s="81"/>
      <c r="F46" s="82">
        <f>SUM(F13:F45)</f>
        <v>7.0000000000000001E-3</v>
      </c>
      <c r="G46" s="83">
        <f>SUM(G13:G45)</f>
        <v>0</v>
      </c>
      <c r="H46" s="81"/>
      <c r="I46" s="81"/>
      <c r="J46" s="81"/>
      <c r="K46" s="84">
        <f>SUM(K13:K45)</f>
        <v>0</v>
      </c>
      <c r="L46" s="145">
        <f>SUM(L13:L45)</f>
        <v>6.9999999999999999E-4</v>
      </c>
      <c r="M46" s="81"/>
      <c r="N46" s="81"/>
      <c r="O46" s="81"/>
      <c r="P46" s="84">
        <f>SUM(P13:P45)</f>
        <v>6.9999999999999999E-4</v>
      </c>
      <c r="Q46" s="145">
        <f>SUM(Q13:Q45)</f>
        <v>1.4999999999999999E-2</v>
      </c>
      <c r="R46" s="81"/>
      <c r="S46" s="81"/>
      <c r="T46" s="81"/>
      <c r="U46" s="84">
        <f>SUM(U13:U45)</f>
        <v>1.6500000000000001E-2</v>
      </c>
      <c r="V46" s="145">
        <f>SUM(V13:V45)</f>
        <v>0</v>
      </c>
      <c r="W46" s="81"/>
      <c r="X46" s="81"/>
      <c r="Y46" s="81"/>
      <c r="Z46" s="84">
        <f>SUM(Z13:Z45)</f>
        <v>0</v>
      </c>
      <c r="AA46" s="145">
        <f>SUM(AA13:AA45)</f>
        <v>0</v>
      </c>
      <c r="AB46" s="81"/>
      <c r="AC46" s="81"/>
      <c r="AD46" s="81"/>
      <c r="AE46" s="84">
        <f>SUM(AE13:AE45)</f>
        <v>0</v>
      </c>
      <c r="AF46" s="145">
        <f>SUM(AF13:AF45)</f>
        <v>0</v>
      </c>
      <c r="AG46" s="81"/>
      <c r="AH46" s="81"/>
      <c r="AI46" s="81"/>
      <c r="AJ46" s="84">
        <f>SUM(AJ13:AJ45)</f>
        <v>0</v>
      </c>
      <c r="AK46" s="145">
        <f>SUM(AK13:AK45)</f>
        <v>0</v>
      </c>
      <c r="AL46" s="81"/>
      <c r="AM46" s="81"/>
      <c r="AN46" s="81"/>
      <c r="AO46" s="84">
        <f>SUM(AO13:AO45)</f>
        <v>0</v>
      </c>
      <c r="AP46" s="145">
        <f>SUM(AP13:AP45)</f>
        <v>0</v>
      </c>
      <c r="AQ46" s="81"/>
      <c r="AR46" s="81"/>
      <c r="AS46" s="81"/>
      <c r="AT46" s="84">
        <f>SUM(AT13:AT45)</f>
        <v>0</v>
      </c>
      <c r="AU46" s="145">
        <f>SUM(AU13:AU45)</f>
        <v>0</v>
      </c>
      <c r="AV46" s="81"/>
      <c r="AW46" s="81"/>
      <c r="AX46" s="81"/>
      <c r="AY46" s="84">
        <f>SUM(AY13:AY45)</f>
        <v>0</v>
      </c>
      <c r="AZ46" s="145">
        <f>SUM(AZ13:AZ45)</f>
        <v>0</v>
      </c>
      <c r="BA46" s="81"/>
      <c r="BB46" s="81"/>
      <c r="BC46" s="81"/>
      <c r="BD46" s="84">
        <f>SUM(BD13:BD45)</f>
        <v>0</v>
      </c>
      <c r="BE46" s="145">
        <f>SUM(BE13:BE45)</f>
        <v>0</v>
      </c>
      <c r="BF46" s="81"/>
      <c r="BG46" s="81"/>
      <c r="BH46" s="81"/>
      <c r="BI46" s="84">
        <f>SUM(BI13:BI45)</f>
        <v>0</v>
      </c>
      <c r="BJ46" s="145">
        <f>SUM(BJ13:BJ45)</f>
        <v>0</v>
      </c>
      <c r="BK46" s="81"/>
      <c r="BL46" s="81"/>
      <c r="BM46" s="81"/>
      <c r="BN46" s="84">
        <f>SUM(BN13:BN45)</f>
        <v>0</v>
      </c>
      <c r="BO46" s="145">
        <f>SUM(BO13:BO45)</f>
        <v>0</v>
      </c>
      <c r="BP46" s="81"/>
      <c r="BQ46" s="81"/>
    </row>
    <row r="48" spans="1:69" x14ac:dyDescent="0.15">
      <c r="A48" s="572" t="s">
        <v>481</v>
      </c>
      <c r="B48" s="572"/>
      <c r="C48" s="572"/>
      <c r="D48" s="572"/>
      <c r="E48" s="572"/>
      <c r="F48" s="572"/>
      <c r="G48" s="572"/>
      <c r="H48" s="572"/>
      <c r="I48" s="572"/>
      <c r="J48" s="572"/>
      <c r="K48" s="572"/>
    </row>
    <row r="49" spans="1:30" ht="49.5" x14ac:dyDescent="0.15">
      <c r="A49" s="573" t="s">
        <v>591</v>
      </c>
      <c r="B49" s="574"/>
      <c r="C49" s="574"/>
      <c r="D49" s="574"/>
      <c r="E49" s="574"/>
      <c r="F49" s="574"/>
      <c r="G49" s="574"/>
      <c r="H49" s="574"/>
      <c r="I49" s="574"/>
      <c r="J49" s="574"/>
      <c r="K49" s="574"/>
      <c r="L49" s="574"/>
      <c r="M49" s="574"/>
      <c r="N49" s="574"/>
      <c r="O49" s="575"/>
      <c r="P49" s="576" t="s">
        <v>589</v>
      </c>
      <c r="Q49" s="577"/>
      <c r="R49" s="577"/>
      <c r="S49" s="577"/>
      <c r="T49" s="577"/>
      <c r="U49" s="577"/>
      <c r="W49" s="578" t="s">
        <v>594</v>
      </c>
      <c r="X49" s="579"/>
      <c r="Y49" s="369" t="s">
        <v>596</v>
      </c>
      <c r="Z49" s="192" t="s">
        <v>596</v>
      </c>
      <c r="AC49" s="193"/>
      <c r="AD49" s="193"/>
    </row>
    <row r="50" spans="1:30" x14ac:dyDescent="0.15">
      <c r="A50" s="189" t="s">
        <v>469</v>
      </c>
      <c r="B50" s="190" t="str">
        <f>E3</f>
        <v>M02</v>
      </c>
      <c r="C50" s="190" t="str">
        <f>J3</f>
        <v>M03</v>
      </c>
      <c r="D50" s="189" t="str">
        <f>O3</f>
        <v>M03</v>
      </c>
      <c r="E50" s="189" t="str">
        <f>T3</f>
        <v>M04</v>
      </c>
      <c r="F50" s="189" t="str">
        <f>Y3</f>
        <v>M04</v>
      </c>
      <c r="G50" s="198" t="str">
        <f>AD3</f>
        <v>M04</v>
      </c>
      <c r="H50" s="198" t="str">
        <f>AI3</f>
        <v>M05</v>
      </c>
      <c r="I50" s="198" t="str">
        <f>AN3</f>
        <v>M05</v>
      </c>
      <c r="J50" s="198" t="str">
        <f>AS3</f>
        <v/>
      </c>
      <c r="K50" s="198" t="str">
        <f>AX3</f>
        <v/>
      </c>
      <c r="L50" s="198" t="str">
        <f>BC3</f>
        <v/>
      </c>
      <c r="M50" s="198" t="str">
        <f>BH3</f>
        <v/>
      </c>
      <c r="N50" s="198" t="str">
        <f>BM3</f>
        <v/>
      </c>
      <c r="O50" s="363" t="str">
        <f>P50</f>
        <v>M03</v>
      </c>
      <c r="P50" s="209" t="s">
        <v>1411</v>
      </c>
      <c r="Q50" s="209" t="s">
        <v>880</v>
      </c>
      <c r="R50" s="209" t="s">
        <v>910</v>
      </c>
      <c r="S50" s="209" t="s">
        <v>912</v>
      </c>
      <c r="T50" s="209" t="s">
        <v>1414</v>
      </c>
      <c r="U50" s="209"/>
      <c r="V50" s="87"/>
      <c r="W50" s="191" t="s">
        <v>450</v>
      </c>
      <c r="X50" s="356"/>
      <c r="Y50" s="356"/>
      <c r="Z50" s="356"/>
      <c r="AC50" s="194"/>
      <c r="AD50" s="194"/>
    </row>
    <row r="51" spans="1:30" x14ac:dyDescent="0.15">
      <c r="A51" s="31" t="s">
        <v>40</v>
      </c>
      <c r="B51" s="85" t="str">
        <f>E4</f>
        <v>02/10蒸镀批次</v>
      </c>
      <c r="C51" s="85" t="str">
        <f>J4</f>
        <v>02/20蒸镀批次</v>
      </c>
      <c r="D51" s="356" t="str">
        <f>O4</f>
        <v>03/16蒸镀批次</v>
      </c>
      <c r="E51" s="356" t="str">
        <f>T4</f>
        <v>03/27蒸镀批次</v>
      </c>
      <c r="F51" s="356" t="str">
        <f>Y4</f>
        <v>04/09蒸镀批次</v>
      </c>
      <c r="G51" s="486" t="str">
        <f>AD4</f>
        <v>04/16蒸镀批次</v>
      </c>
      <c r="H51" s="198" t="str">
        <f t="shared" ref="H51" si="52">AI4</f>
        <v>04/27蒸镀批次</v>
      </c>
      <c r="I51" s="198" t="str">
        <f>AN4</f>
        <v>05/16蒸镀批次</v>
      </c>
      <c r="J51" s="198" t="str">
        <f>AS4</f>
        <v/>
      </c>
      <c r="K51" s="198" t="str">
        <f>AX4</f>
        <v/>
      </c>
      <c r="L51" s="235" t="str">
        <f>BC4</f>
        <v/>
      </c>
      <c r="M51" s="235" t="str">
        <f t="shared" ref="M51" si="53">BH4</f>
        <v/>
      </c>
      <c r="N51" s="235" t="str">
        <f t="shared" ref="N51" si="54">BM4</f>
        <v/>
      </c>
      <c r="O51" s="364" t="str">
        <f>X51</f>
        <v>02/10批</v>
      </c>
      <c r="P51" s="210"/>
      <c r="Q51" s="85"/>
      <c r="R51" s="85"/>
      <c r="S51" s="85"/>
      <c r="T51" s="85"/>
      <c r="U51" s="85"/>
      <c r="W51" s="356" t="s">
        <v>451</v>
      </c>
      <c r="X51" s="196" t="s">
        <v>1482</v>
      </c>
      <c r="Y51" s="356" t="str">
        <f>X51</f>
        <v>02/10批</v>
      </c>
      <c r="Z51" s="356" t="str">
        <f>X51</f>
        <v>02/10批</v>
      </c>
      <c r="AC51" s="194"/>
      <c r="AD51" s="194"/>
    </row>
    <row r="52" spans="1:30" x14ac:dyDescent="0.15">
      <c r="A52" s="356" t="s">
        <v>470</v>
      </c>
      <c r="B52" s="356">
        <f>E6</f>
        <v>1888</v>
      </c>
      <c r="C52" s="356">
        <f>J6</f>
        <v>322</v>
      </c>
      <c r="D52" s="356">
        <f>O6</f>
        <v>0</v>
      </c>
      <c r="E52" s="356">
        <f>T6</f>
        <v>2200</v>
      </c>
      <c r="F52" s="356">
        <f>Y6</f>
        <v>1310</v>
      </c>
      <c r="G52" s="486">
        <f>AD6</f>
        <v>2090</v>
      </c>
      <c r="H52" s="198">
        <f>AI6</f>
        <v>2280</v>
      </c>
      <c r="I52" s="486">
        <f>AN6</f>
        <v>420</v>
      </c>
      <c r="J52" s="486">
        <f>AS6</f>
        <v>0</v>
      </c>
      <c r="K52" s="486">
        <f t="shared" ref="K52:L54" si="55">AX6</f>
        <v>0</v>
      </c>
      <c r="L52" s="486">
        <f t="shared" si="55"/>
        <v>0</v>
      </c>
      <c r="M52" s="486">
        <f>BH6</f>
        <v>0</v>
      </c>
      <c r="N52" s="486">
        <f>BM6</f>
        <v>0</v>
      </c>
      <c r="O52" s="364">
        <f>_xlfn.IFNA(VLOOKUP(A52,$W$52:$Y$86,2,0),"0%")/A2</f>
        <v>231.2842105263158</v>
      </c>
      <c r="P52" s="209">
        <f t="shared" ref="P52:T53" si="56">SUMIF($B$50:$O$50,P$50,$B52:$O52)</f>
        <v>553.28421052631575</v>
      </c>
      <c r="Q52" s="86">
        <f t="shared" si="56"/>
        <v>5600</v>
      </c>
      <c r="R52" s="86">
        <f t="shared" si="56"/>
        <v>2700</v>
      </c>
      <c r="S52" s="86">
        <f t="shared" si="56"/>
        <v>0</v>
      </c>
      <c r="T52" s="86">
        <f t="shared" si="56"/>
        <v>0</v>
      </c>
      <c r="U52" s="86"/>
      <c r="W52" s="356" t="s">
        <v>470</v>
      </c>
      <c r="X52" s="356">
        <f>Z52-Y52</f>
        <v>21972</v>
      </c>
      <c r="Y52" s="356">
        <v>157388</v>
      </c>
      <c r="Z52" s="356">
        <v>179360</v>
      </c>
      <c r="AC52" s="194"/>
      <c r="AD52" s="194"/>
    </row>
    <row r="53" spans="1:30" x14ac:dyDescent="0.15">
      <c r="A53" s="356" t="s">
        <v>472</v>
      </c>
      <c r="B53" s="356">
        <f>E7</f>
        <v>1888</v>
      </c>
      <c r="C53" s="356">
        <f>J7</f>
        <v>322</v>
      </c>
      <c r="D53" s="356">
        <f>O7</f>
        <v>0</v>
      </c>
      <c r="E53" s="356">
        <f>T7</f>
        <v>2200</v>
      </c>
      <c r="F53" s="356">
        <f>Y7</f>
        <v>1310</v>
      </c>
      <c r="G53" s="486">
        <f>AD7</f>
        <v>2090</v>
      </c>
      <c r="H53" s="198">
        <f t="shared" ref="H53:H54" si="57">AI7</f>
        <v>2280</v>
      </c>
      <c r="I53" s="486">
        <f>AN7</f>
        <v>420</v>
      </c>
      <c r="J53" s="486">
        <f>AS7</f>
        <v>0</v>
      </c>
      <c r="K53" s="486">
        <f t="shared" si="55"/>
        <v>0</v>
      </c>
      <c r="L53" s="486">
        <f t="shared" si="55"/>
        <v>0</v>
      </c>
      <c r="M53" s="486">
        <f t="shared" ref="M53:M54" si="58">BH7</f>
        <v>0</v>
      </c>
      <c r="N53" s="486">
        <f t="shared" ref="N53:N54" si="59">BM7</f>
        <v>0</v>
      </c>
      <c r="O53" s="364">
        <f>O52</f>
        <v>231.2842105263158</v>
      </c>
      <c r="P53" s="209">
        <f t="shared" si="56"/>
        <v>553.28421052631575</v>
      </c>
      <c r="Q53" s="86">
        <f t="shared" si="56"/>
        <v>5600</v>
      </c>
      <c r="R53" s="86">
        <f t="shared" si="56"/>
        <v>2700</v>
      </c>
      <c r="S53" s="86">
        <f t="shared" si="56"/>
        <v>0</v>
      </c>
      <c r="T53" s="86">
        <f t="shared" si="56"/>
        <v>0</v>
      </c>
      <c r="U53" s="86"/>
      <c r="W53" s="356" t="s">
        <v>472</v>
      </c>
      <c r="X53" s="356">
        <f>X52</f>
        <v>21972</v>
      </c>
      <c r="Y53" s="356"/>
      <c r="Z53" s="356"/>
      <c r="AC53" s="194"/>
    </row>
    <row r="54" spans="1:30" x14ac:dyDescent="0.15">
      <c r="A54" s="356" t="s">
        <v>454</v>
      </c>
      <c r="B54" s="9">
        <f>E8</f>
        <v>1</v>
      </c>
      <c r="C54" s="9">
        <f>J8</f>
        <v>1</v>
      </c>
      <c r="D54" s="9">
        <f>O8</f>
        <v>0</v>
      </c>
      <c r="E54" s="9">
        <f>T8</f>
        <v>1</v>
      </c>
      <c r="F54" s="9">
        <f>Y8</f>
        <v>1</v>
      </c>
      <c r="G54" s="200">
        <f>AD8</f>
        <v>1</v>
      </c>
      <c r="H54" s="234">
        <f t="shared" si="57"/>
        <v>1</v>
      </c>
      <c r="I54" s="200">
        <f>AN8</f>
        <v>1</v>
      </c>
      <c r="J54" s="200">
        <f>AS8</f>
        <v>0</v>
      </c>
      <c r="K54" s="200">
        <f t="shared" si="55"/>
        <v>0</v>
      </c>
      <c r="L54" s="200">
        <f t="shared" si="55"/>
        <v>0</v>
      </c>
      <c r="M54" s="200">
        <f t="shared" si="58"/>
        <v>0</v>
      </c>
      <c r="N54" s="200">
        <f t="shared" si="59"/>
        <v>0</v>
      </c>
      <c r="O54" s="364" t="str">
        <f>_xlfn.IFNA(VLOOKUP(A54,$W$52:$Y$86,2,0),"0%")</f>
        <v>0%</v>
      </c>
      <c r="P54" s="211">
        <f>IFERROR(P53/P52,0)</f>
        <v>1</v>
      </c>
      <c r="Q54" s="88">
        <f>IFERROR(Q53/Q52,0)</f>
        <v>1</v>
      </c>
      <c r="R54" s="88">
        <f t="shared" ref="R54:T54" si="60">IFERROR(R53/R52,0)</f>
        <v>1</v>
      </c>
      <c r="S54" s="88">
        <f t="shared" si="60"/>
        <v>0</v>
      </c>
      <c r="T54" s="88">
        <f t="shared" si="60"/>
        <v>0</v>
      </c>
      <c r="U54" s="88"/>
      <c r="W54" s="356" t="s">
        <v>59</v>
      </c>
      <c r="X54" s="9">
        <f>IF(Y54=0%,0%,(Z54*Z52-Y52*Y54)/X52)</f>
        <v>0.80025987700459322</v>
      </c>
      <c r="Y54" s="9">
        <v>0.95923450326581439</v>
      </c>
      <c r="Z54" s="289">
        <f>B55</f>
        <v>0.93975975701128966</v>
      </c>
      <c r="AC54" s="194"/>
    </row>
    <row r="55" spans="1:30" ht="21" x14ac:dyDescent="0.15">
      <c r="A55" s="485" t="s">
        <v>59</v>
      </c>
      <c r="B55" s="215">
        <f t="shared" ref="B55:B91" si="61">H9</f>
        <v>0.93975975701128966</v>
      </c>
      <c r="C55" s="215">
        <f t="shared" ref="C55:C91" si="62">M9</f>
        <v>0.93906017701128963</v>
      </c>
      <c r="D55" s="215">
        <f t="shared" ref="D55:D91" si="63">R9</f>
        <v>0.92476875701128991</v>
      </c>
      <c r="E55" s="215">
        <f t="shared" ref="E55:E91" si="64">W9</f>
        <v>0.94125885701128986</v>
      </c>
      <c r="F55" s="215">
        <f t="shared" ref="F55:F91" si="65">AB9</f>
        <v>0.94125885701128986</v>
      </c>
      <c r="G55" s="216">
        <f t="shared" ref="G55:G91" si="66">AG9</f>
        <v>0.94125885701128986</v>
      </c>
      <c r="H55" s="216">
        <f>AL9</f>
        <v>0.94125885701128986</v>
      </c>
      <c r="I55" s="216">
        <f t="shared" ref="I55:I93" si="67">AQ9</f>
        <v>0.94125885701128986</v>
      </c>
      <c r="J55" s="216">
        <f t="shared" ref="J55:J93" si="68">AV9</f>
        <v>0.94125885701128986</v>
      </c>
      <c r="K55" s="216">
        <f t="shared" ref="K55:K93" si="69">BA9</f>
        <v>0.94125885701128986</v>
      </c>
      <c r="L55" s="216">
        <f t="shared" ref="L55:L93" si="70">BF9</f>
        <v>0.94125885701128986</v>
      </c>
      <c r="M55" s="216">
        <f>BK9</f>
        <v>0.94125885701128986</v>
      </c>
      <c r="N55" s="216">
        <f>BP9</f>
        <v>0.94125885701128986</v>
      </c>
      <c r="O55" s="364">
        <f>_xlfn.IFNA(VLOOKUP(A55,$W$52:$Y$86,2,0),"0%")</f>
        <v>0.80025987700459322</v>
      </c>
      <c r="P55" s="212">
        <f t="shared" ref="P55:T74" si="71">IF(P$53=0,0%,SUMPRODUCT(($B$50:$O$50=P$50)*$B$53:$O$53*$B55:$O55)/P$53)</f>
        <v>0.88103878909326661</v>
      </c>
      <c r="Q55" s="96">
        <f t="shared" si="71"/>
        <v>0.94125885701128964</v>
      </c>
      <c r="R55" s="96">
        <f t="shared" si="71"/>
        <v>0.94125885701128986</v>
      </c>
      <c r="S55" s="96">
        <f t="shared" si="71"/>
        <v>0</v>
      </c>
      <c r="T55" s="96">
        <f>IF(T$53=0,0%,SUMPRODUCT(($B$50:$O$50=T$50)*$B$53:$O$53*$B55:$O55)/T$53)</f>
        <v>0</v>
      </c>
      <c r="U55" s="96"/>
      <c r="W55" s="89"/>
      <c r="X55" s="89"/>
      <c r="AA55" s="154"/>
      <c r="AC55" s="194"/>
    </row>
    <row r="56" spans="1:30" ht="21" x14ac:dyDescent="0.15">
      <c r="A56" s="356" t="s">
        <v>33</v>
      </c>
      <c r="B56" s="8">
        <f t="shared" si="61"/>
        <v>0.93975975701128966</v>
      </c>
      <c r="C56" s="8">
        <f t="shared" si="62"/>
        <v>0.93906017701128963</v>
      </c>
      <c r="D56" s="8">
        <f t="shared" si="63"/>
        <v>0.92476875701128991</v>
      </c>
      <c r="E56" s="8">
        <f t="shared" si="64"/>
        <v>0.94125885701128986</v>
      </c>
      <c r="F56" s="8">
        <f t="shared" si="65"/>
        <v>0.94125885701128986</v>
      </c>
      <c r="G56" s="201">
        <f t="shared" si="66"/>
        <v>0.94125885701128986</v>
      </c>
      <c r="H56" s="201">
        <f t="shared" ref="H56:H93" si="72">AL10</f>
        <v>0.94125885701128986</v>
      </c>
      <c r="I56" s="201">
        <f t="shared" si="67"/>
        <v>0.94125885701128986</v>
      </c>
      <c r="J56" s="201">
        <f t="shared" si="68"/>
        <v>0.94125885701128986</v>
      </c>
      <c r="K56" s="201">
        <f t="shared" si="69"/>
        <v>0.94125885701128986</v>
      </c>
      <c r="L56" s="201">
        <f t="shared" si="70"/>
        <v>0.94125885701128986</v>
      </c>
      <c r="M56" s="201">
        <f>BK10</f>
        <v>0.94125885701128986</v>
      </c>
      <c r="N56" s="201">
        <f>BP10</f>
        <v>0.94125885701128986</v>
      </c>
      <c r="O56" s="364">
        <f>O55</f>
        <v>0.80025987700459322</v>
      </c>
      <c r="P56" s="212">
        <f t="shared" si="71"/>
        <v>0.88103878909326661</v>
      </c>
      <c r="Q56" s="96">
        <f t="shared" si="71"/>
        <v>0.94125885701128964</v>
      </c>
      <c r="R56" s="96">
        <f t="shared" si="71"/>
        <v>0.94125885701128986</v>
      </c>
      <c r="S56" s="96">
        <f t="shared" si="71"/>
        <v>0</v>
      </c>
      <c r="T56" s="96">
        <f t="shared" si="71"/>
        <v>0</v>
      </c>
      <c r="U56" s="96"/>
      <c r="AA56" s="154"/>
      <c r="AC56" s="194"/>
    </row>
    <row r="57" spans="1:30" x14ac:dyDescent="0.15">
      <c r="A57" s="39" t="s">
        <v>32</v>
      </c>
      <c r="B57" s="90">
        <f t="shared" si="61"/>
        <v>0.95028804243100262</v>
      </c>
      <c r="C57" s="90">
        <f t="shared" si="62"/>
        <v>0.95028804243100262</v>
      </c>
      <c r="D57" s="90">
        <f t="shared" si="63"/>
        <v>0.95028804243100262</v>
      </c>
      <c r="E57" s="90">
        <f t="shared" si="64"/>
        <v>0.95028804243100262</v>
      </c>
      <c r="F57" s="90">
        <f t="shared" si="65"/>
        <v>0.95028804243100262</v>
      </c>
      <c r="G57" s="202">
        <f t="shared" si="66"/>
        <v>0.95028804243100262</v>
      </c>
      <c r="H57" s="202">
        <f t="shared" si="72"/>
        <v>0.95028804243100262</v>
      </c>
      <c r="I57" s="202">
        <f t="shared" si="67"/>
        <v>0.95028804243100262</v>
      </c>
      <c r="J57" s="202">
        <f t="shared" si="68"/>
        <v>0.95028804243100262</v>
      </c>
      <c r="K57" s="202">
        <f t="shared" si="69"/>
        <v>0.95028804243100262</v>
      </c>
      <c r="L57" s="202">
        <f t="shared" si="70"/>
        <v>0.95028804243100262</v>
      </c>
      <c r="M57" s="202">
        <f t="shared" ref="M57:M93" si="73">BK11</f>
        <v>0.95028804243100262</v>
      </c>
      <c r="N57" s="202">
        <f t="shared" ref="N57:N93" si="74">BP11</f>
        <v>0.95028804243100262</v>
      </c>
      <c r="O57" s="366">
        <f>O58*99.9%</f>
        <v>0.84942632852833644</v>
      </c>
      <c r="P57" s="223">
        <f>IF(P$53=0,0%,SUMPRODUCT(($B$50:$O$50=P$50)*$B$53:$O$53*$B57:$O57)/P$53)</f>
        <v>0.9081257659219395</v>
      </c>
      <c r="Q57" s="224">
        <f t="shared" si="71"/>
        <v>0.95028804243100273</v>
      </c>
      <c r="R57" s="224">
        <f t="shared" si="71"/>
        <v>0.95028804243100251</v>
      </c>
      <c r="S57" s="224">
        <f t="shared" si="71"/>
        <v>0</v>
      </c>
      <c r="T57" s="224">
        <f t="shared" si="71"/>
        <v>0</v>
      </c>
      <c r="U57" s="224"/>
      <c r="W57" s="97" t="s">
        <v>60</v>
      </c>
      <c r="X57" s="9">
        <f>IF(IF(Y57=0%,0%,(Z57*$Z$52-$Y$52*Y57)/$X$52)&gt;100%,"100%",IF(Y57=0%,0%,(Z57*$Z$52-$Y$52*Y57)/$X$52))</f>
        <v>0.85027660513346981</v>
      </c>
      <c r="Y57" s="154">
        <v>0.96533407883701428</v>
      </c>
      <c r="Z57" s="178">
        <f>B58</f>
        <v>0.95123928171271521</v>
      </c>
      <c r="AA57" s="154"/>
    </row>
    <row r="58" spans="1:30" x14ac:dyDescent="0.35">
      <c r="A58" s="40" t="s">
        <v>60</v>
      </c>
      <c r="B58" s="91">
        <f t="shared" si="61"/>
        <v>0.95123928171271521</v>
      </c>
      <c r="C58" s="91">
        <f t="shared" si="62"/>
        <v>0.95123928171271521</v>
      </c>
      <c r="D58" s="91">
        <f t="shared" si="63"/>
        <v>0.95123928171271521</v>
      </c>
      <c r="E58" s="91">
        <f t="shared" si="64"/>
        <v>0.95123928171271521</v>
      </c>
      <c r="F58" s="91">
        <f t="shared" si="65"/>
        <v>0.95123928171271521</v>
      </c>
      <c r="G58" s="203">
        <f t="shared" si="66"/>
        <v>0.95123928171271521</v>
      </c>
      <c r="H58" s="203">
        <f t="shared" si="72"/>
        <v>0.95123928171271521</v>
      </c>
      <c r="I58" s="203">
        <f t="shared" si="67"/>
        <v>0.95123928171271521</v>
      </c>
      <c r="J58" s="203">
        <f t="shared" si="68"/>
        <v>0.95123928171271521</v>
      </c>
      <c r="K58" s="203">
        <f t="shared" si="69"/>
        <v>0.95123928171271521</v>
      </c>
      <c r="L58" s="203">
        <f t="shared" si="70"/>
        <v>0.95123928171271521</v>
      </c>
      <c r="M58" s="203">
        <f t="shared" si="73"/>
        <v>0.95123928171271521</v>
      </c>
      <c r="N58" s="203">
        <f t="shared" si="74"/>
        <v>0.95123928171271521</v>
      </c>
      <c r="O58" s="364">
        <f t="shared" ref="O58:O65" si="75">_xlfn.IFNA(VLOOKUP(A58,$W$52:$Y$86,2,0),"0%")</f>
        <v>0.85027660513346981</v>
      </c>
      <c r="P58" s="223">
        <f t="shared" si="71"/>
        <v>0.90903480072266207</v>
      </c>
      <c r="Q58" s="224">
        <f t="shared" si="71"/>
        <v>0.95123928171271521</v>
      </c>
      <c r="R58" s="224">
        <f t="shared" si="71"/>
        <v>0.95123928171271521</v>
      </c>
      <c r="S58" s="224">
        <f t="shared" si="71"/>
        <v>0</v>
      </c>
      <c r="T58" s="224">
        <f t="shared" si="71"/>
        <v>0</v>
      </c>
      <c r="U58" s="224"/>
      <c r="W58" s="97" t="s">
        <v>61</v>
      </c>
      <c r="X58" s="9">
        <f t="shared" ref="X58:X60" si="76">IF(IF(Y58=0%,0%,(Z58*$Z$52-$Y$52*Y58)/$X$52)&gt;100%,"100%",IF(Y58=0%,0%,(Z58*$Z$52-$Y$52*Y58)/$X$52))</f>
        <v>0.99880843395284902</v>
      </c>
      <c r="Y58" s="154">
        <v>0.99977126591608001</v>
      </c>
      <c r="Z58" s="178">
        <f>B76</f>
        <v>0.99965331685332293</v>
      </c>
      <c r="AA58" s="154"/>
    </row>
    <row r="59" spans="1:30" x14ac:dyDescent="0.15">
      <c r="A59" s="42" t="s">
        <v>42</v>
      </c>
      <c r="B59" s="53">
        <f t="shared" si="61"/>
        <v>1.2349959051193545E-2</v>
      </c>
      <c r="C59" s="53">
        <f t="shared" si="62"/>
        <v>1.2349959051193545E-2</v>
      </c>
      <c r="D59" s="53">
        <f t="shared" si="63"/>
        <v>1.2349959051193545E-2</v>
      </c>
      <c r="E59" s="53">
        <f t="shared" si="64"/>
        <v>1.2349959051193545E-2</v>
      </c>
      <c r="F59" s="53">
        <f t="shared" si="65"/>
        <v>1.2349959051193545E-2</v>
      </c>
      <c r="G59" s="204">
        <f t="shared" si="66"/>
        <v>1.2349959051193545E-2</v>
      </c>
      <c r="H59" s="204">
        <f t="shared" si="72"/>
        <v>1.2349959051193545E-2</v>
      </c>
      <c r="I59" s="204">
        <f t="shared" si="67"/>
        <v>1.2349959051193545E-2</v>
      </c>
      <c r="J59" s="204">
        <f t="shared" si="68"/>
        <v>1.2349959051193545E-2</v>
      </c>
      <c r="K59" s="204">
        <f t="shared" si="69"/>
        <v>1.2349959051193545E-2</v>
      </c>
      <c r="L59" s="204">
        <f t="shared" si="70"/>
        <v>1.2349959051193545E-2</v>
      </c>
      <c r="M59" s="204">
        <f t="shared" si="73"/>
        <v>1.2349959051193545E-2</v>
      </c>
      <c r="N59" s="204">
        <f t="shared" si="74"/>
        <v>1.2349959051193545E-2</v>
      </c>
      <c r="O59" s="364">
        <f t="shared" si="75"/>
        <v>5.0204289797108788E-2</v>
      </c>
      <c r="P59" s="213">
        <f t="shared" si="71"/>
        <v>2.8173849982840931E-2</v>
      </c>
      <c r="Q59" s="92">
        <f t="shared" si="71"/>
        <v>1.2349959051193547E-2</v>
      </c>
      <c r="R59" s="92">
        <f t="shared" si="71"/>
        <v>1.2349959051193545E-2</v>
      </c>
      <c r="S59" s="92">
        <f t="shared" si="71"/>
        <v>0</v>
      </c>
      <c r="T59" s="92">
        <f t="shared" si="71"/>
        <v>0</v>
      </c>
      <c r="U59" s="92"/>
      <c r="W59" s="97" t="s">
        <v>62</v>
      </c>
      <c r="X59" s="9">
        <f t="shared" si="76"/>
        <v>0.97120665286547281</v>
      </c>
      <c r="Y59" s="154">
        <v>0.99501867995018678</v>
      </c>
      <c r="Z59" s="178">
        <f>B67</f>
        <v>0.99210165352787782</v>
      </c>
      <c r="AA59" s="154"/>
    </row>
    <row r="60" spans="1:30" x14ac:dyDescent="0.15">
      <c r="A60" s="42" t="s">
        <v>43</v>
      </c>
      <c r="B60" s="53">
        <f t="shared" si="61"/>
        <v>2.2147526239894688E-2</v>
      </c>
      <c r="C60" s="53">
        <f t="shared" si="62"/>
        <v>2.2147526239894688E-2</v>
      </c>
      <c r="D60" s="53">
        <f t="shared" si="63"/>
        <v>2.2147526239894688E-2</v>
      </c>
      <c r="E60" s="53">
        <f t="shared" si="64"/>
        <v>2.2147526239894688E-2</v>
      </c>
      <c r="F60" s="53">
        <f t="shared" si="65"/>
        <v>2.2147526239894688E-2</v>
      </c>
      <c r="G60" s="204">
        <f t="shared" si="66"/>
        <v>2.2147526239894688E-2</v>
      </c>
      <c r="H60" s="204">
        <f t="shared" si="72"/>
        <v>2.2147526239894688E-2</v>
      </c>
      <c r="I60" s="204">
        <f t="shared" si="67"/>
        <v>2.2147526239894688E-2</v>
      </c>
      <c r="J60" s="204">
        <f t="shared" si="68"/>
        <v>2.2147526239894688E-2</v>
      </c>
      <c r="K60" s="204">
        <f t="shared" si="69"/>
        <v>2.2147526239894688E-2</v>
      </c>
      <c r="L60" s="204">
        <f t="shared" si="70"/>
        <v>2.2147526239894688E-2</v>
      </c>
      <c r="M60" s="204">
        <f t="shared" si="73"/>
        <v>2.2147526239894688E-2</v>
      </c>
      <c r="N60" s="204">
        <f t="shared" si="74"/>
        <v>2.2147526239894688E-2</v>
      </c>
      <c r="O60" s="364">
        <f t="shared" si="75"/>
        <v>2.9509389513358419E-2</v>
      </c>
      <c r="P60" s="213">
        <f t="shared" si="71"/>
        <v>2.5224936913852018E-2</v>
      </c>
      <c r="Q60" s="92">
        <f t="shared" si="71"/>
        <v>2.2147526239894688E-2</v>
      </c>
      <c r="R60" s="92">
        <f t="shared" si="71"/>
        <v>2.2147526239894688E-2</v>
      </c>
      <c r="S60" s="92">
        <f t="shared" si="71"/>
        <v>0</v>
      </c>
      <c r="T60" s="92">
        <f t="shared" si="71"/>
        <v>0</v>
      </c>
      <c r="U60" s="92"/>
      <c r="W60" s="97" t="s">
        <v>63</v>
      </c>
      <c r="X60" s="9">
        <f t="shared" si="76"/>
        <v>0.99832043916926927</v>
      </c>
      <c r="Y60" s="154">
        <v>0.99924390677815333</v>
      </c>
      <c r="Z60" s="178">
        <f>B85</f>
        <v>0.99913077993659216</v>
      </c>
      <c r="AA60" s="154"/>
    </row>
    <row r="61" spans="1:30" x14ac:dyDescent="0.15">
      <c r="A61" s="42" t="s">
        <v>44</v>
      </c>
      <c r="B61" s="53">
        <f t="shared" si="61"/>
        <v>4.1752709404157184E-3</v>
      </c>
      <c r="C61" s="53">
        <f t="shared" si="62"/>
        <v>4.1752709404157184E-3</v>
      </c>
      <c r="D61" s="53">
        <f t="shared" si="63"/>
        <v>4.1752709404157184E-3</v>
      </c>
      <c r="E61" s="53">
        <f t="shared" si="64"/>
        <v>4.1752709404157184E-3</v>
      </c>
      <c r="F61" s="53">
        <f t="shared" si="65"/>
        <v>4.1752709404157184E-3</v>
      </c>
      <c r="G61" s="204">
        <f t="shared" si="66"/>
        <v>4.1752709404157184E-3</v>
      </c>
      <c r="H61" s="204">
        <f t="shared" si="72"/>
        <v>4.1752709404157184E-3</v>
      </c>
      <c r="I61" s="204">
        <f t="shared" si="67"/>
        <v>4.1752709404157184E-3</v>
      </c>
      <c r="J61" s="204">
        <f t="shared" si="68"/>
        <v>4.1752709404157184E-3</v>
      </c>
      <c r="K61" s="204">
        <f t="shared" si="69"/>
        <v>4.1752709404157184E-3</v>
      </c>
      <c r="L61" s="204">
        <f t="shared" si="70"/>
        <v>4.1752709404157184E-3</v>
      </c>
      <c r="M61" s="204">
        <f t="shared" si="73"/>
        <v>4.1752709404157184E-3</v>
      </c>
      <c r="N61" s="204">
        <f t="shared" si="74"/>
        <v>4.1752709404157184E-3</v>
      </c>
      <c r="O61" s="364">
        <f t="shared" si="75"/>
        <v>2.7210840882621663E-2</v>
      </c>
      <c r="P61" s="213">
        <f t="shared" si="71"/>
        <v>1.3804614244897076E-2</v>
      </c>
      <c r="Q61" s="92">
        <f t="shared" si="71"/>
        <v>4.1752709404157184E-3</v>
      </c>
      <c r="R61" s="92">
        <f t="shared" si="71"/>
        <v>4.1752709404157184E-3</v>
      </c>
      <c r="S61" s="92">
        <f t="shared" si="71"/>
        <v>0</v>
      </c>
      <c r="T61" s="92">
        <f t="shared" si="71"/>
        <v>0</v>
      </c>
      <c r="U61" s="92"/>
      <c r="W61" s="97" t="s">
        <v>43</v>
      </c>
      <c r="X61" s="9">
        <f>IF((Z61*$Z$52-Y61*$Y$52)&lt;0,Y61*$Y$52/$X$52,(Z61*$Z$52-Y61*$Y$52)/$X$52)</f>
        <v>2.9509389513358419E-2</v>
      </c>
      <c r="Y61" s="154">
        <v>2.1119780415279437E-2</v>
      </c>
      <c r="Z61" s="154">
        <f>VLOOKUP(W61,$A$57:$B$93,2,0)</f>
        <v>2.2147526239894688E-2</v>
      </c>
      <c r="AA61" s="154"/>
    </row>
    <row r="62" spans="1:30" x14ac:dyDescent="0.15">
      <c r="A62" s="53" t="s">
        <v>45</v>
      </c>
      <c r="B62" s="53">
        <f t="shared" si="61"/>
        <v>5.6664958372900425E-3</v>
      </c>
      <c r="C62" s="53">
        <f t="shared" si="62"/>
        <v>5.6664958372900425E-3</v>
      </c>
      <c r="D62" s="53">
        <f t="shared" si="63"/>
        <v>5.6664958372900425E-3</v>
      </c>
      <c r="E62" s="53">
        <f t="shared" si="64"/>
        <v>5.6664958372900425E-3</v>
      </c>
      <c r="F62" s="53">
        <f t="shared" si="65"/>
        <v>5.6664958372900425E-3</v>
      </c>
      <c r="G62" s="204">
        <f t="shared" si="66"/>
        <v>5.6664958372900425E-3</v>
      </c>
      <c r="H62" s="204">
        <f t="shared" si="72"/>
        <v>5.6664958372900425E-3</v>
      </c>
      <c r="I62" s="204">
        <f t="shared" si="67"/>
        <v>5.6664958372900425E-3</v>
      </c>
      <c r="J62" s="204">
        <f t="shared" si="68"/>
        <v>5.6664958372900425E-3</v>
      </c>
      <c r="K62" s="204">
        <f t="shared" si="69"/>
        <v>5.6664958372900425E-3</v>
      </c>
      <c r="L62" s="204">
        <f t="shared" si="70"/>
        <v>5.6664958372900425E-3</v>
      </c>
      <c r="M62" s="204">
        <f t="shared" si="73"/>
        <v>5.6664958372900425E-3</v>
      </c>
      <c r="N62" s="204">
        <f t="shared" si="74"/>
        <v>5.6664958372900425E-3</v>
      </c>
      <c r="O62" s="364">
        <f t="shared" si="75"/>
        <v>3.6289035744417532E-2</v>
      </c>
      <c r="P62" s="213">
        <f t="shared" si="71"/>
        <v>1.846734905519281E-2</v>
      </c>
      <c r="Q62" s="92">
        <f t="shared" si="71"/>
        <v>5.6664958372900425E-3</v>
      </c>
      <c r="R62" s="92">
        <f t="shared" si="71"/>
        <v>5.6664958372900425E-3</v>
      </c>
      <c r="S62" s="92">
        <f t="shared" si="71"/>
        <v>0</v>
      </c>
      <c r="T62" s="92">
        <f t="shared" si="71"/>
        <v>0</v>
      </c>
      <c r="U62" s="92"/>
      <c r="W62" s="97" t="s">
        <v>47</v>
      </c>
      <c r="X62" s="9">
        <f t="shared" ref="X62:X78" si="77">IF((Z62*$Z$52-Y62*$Y$52)&lt;0,Y62*$Y$52/$X$52,(Z62*$Z$52-Y62*$Y$52)/$X$52)</f>
        <v>5.8590983437221984E-3</v>
      </c>
      <c r="Y62" s="154">
        <v>8.1963046737997816E-4</v>
      </c>
      <c r="Z62" s="154">
        <f t="shared" ref="Z62:Z78" si="78">VLOOKUP(W62,$A$57:$B$93,2,0)</f>
        <v>1.4369765210095011E-3</v>
      </c>
      <c r="AA62" s="154"/>
    </row>
    <row r="63" spans="1:30" x14ac:dyDescent="0.15">
      <c r="A63" s="42" t="s">
        <v>46</v>
      </c>
      <c r="B63" s="53">
        <f t="shared" si="61"/>
        <v>2.9844896974812714E-3</v>
      </c>
      <c r="C63" s="53">
        <f t="shared" si="62"/>
        <v>2.9844896974812714E-3</v>
      </c>
      <c r="D63" s="53">
        <f t="shared" si="63"/>
        <v>2.9844896974812714E-3</v>
      </c>
      <c r="E63" s="53">
        <f t="shared" si="64"/>
        <v>2.9844896974812714E-3</v>
      </c>
      <c r="F63" s="53">
        <f t="shared" si="65"/>
        <v>2.9844896974812714E-3</v>
      </c>
      <c r="G63" s="204">
        <f t="shared" si="66"/>
        <v>2.9844896974812714E-3</v>
      </c>
      <c r="H63" s="204">
        <f t="shared" si="72"/>
        <v>2.9844896974812714E-3</v>
      </c>
      <c r="I63" s="204">
        <f t="shared" si="67"/>
        <v>2.9844896974812714E-3</v>
      </c>
      <c r="J63" s="204">
        <f t="shared" si="68"/>
        <v>2.9844896974812714E-3</v>
      </c>
      <c r="K63" s="204">
        <f t="shared" si="69"/>
        <v>2.9844896974812714E-3</v>
      </c>
      <c r="L63" s="204">
        <f t="shared" si="70"/>
        <v>2.9844896974812714E-3</v>
      </c>
      <c r="M63" s="204">
        <f t="shared" si="73"/>
        <v>2.9844896974812714E-3</v>
      </c>
      <c r="N63" s="204">
        <f t="shared" si="74"/>
        <v>2.9844896974812714E-3</v>
      </c>
      <c r="O63" s="364">
        <f t="shared" si="75"/>
        <v>6.5074058530133054E-4</v>
      </c>
      <c r="P63" s="213">
        <f t="shared" si="71"/>
        <v>2.0089344390661111E-3</v>
      </c>
      <c r="Q63" s="92">
        <f t="shared" si="71"/>
        <v>2.984489697481271E-3</v>
      </c>
      <c r="R63" s="92">
        <f t="shared" si="71"/>
        <v>2.9844896974812718E-3</v>
      </c>
      <c r="S63" s="92">
        <f t="shared" si="71"/>
        <v>0</v>
      </c>
      <c r="T63" s="92">
        <f t="shared" si="71"/>
        <v>0</v>
      </c>
      <c r="U63" s="92"/>
      <c r="W63" s="97" t="s">
        <v>42</v>
      </c>
      <c r="X63" s="9">
        <f t="shared" si="77"/>
        <v>5.0204289797108788E-2</v>
      </c>
      <c r="Y63" s="154">
        <v>7.0653417033064783E-3</v>
      </c>
      <c r="Z63" s="154">
        <f t="shared" si="78"/>
        <v>1.2349959051193545E-2</v>
      </c>
      <c r="AA63" s="154"/>
    </row>
    <row r="64" spans="1:30" x14ac:dyDescent="0.15">
      <c r="A64" s="42" t="s">
        <v>47</v>
      </c>
      <c r="B64" s="53">
        <f t="shared" si="61"/>
        <v>1.4369765210095011E-3</v>
      </c>
      <c r="C64" s="53">
        <f t="shared" si="62"/>
        <v>1.4369765210095011E-3</v>
      </c>
      <c r="D64" s="53">
        <f t="shared" si="63"/>
        <v>1.4369765210095011E-3</v>
      </c>
      <c r="E64" s="53">
        <f t="shared" si="64"/>
        <v>1.4369765210095011E-3</v>
      </c>
      <c r="F64" s="53">
        <f t="shared" si="65"/>
        <v>1.4369765210095011E-3</v>
      </c>
      <c r="G64" s="204">
        <f t="shared" si="66"/>
        <v>1.4369765210095011E-3</v>
      </c>
      <c r="H64" s="204">
        <f t="shared" si="72"/>
        <v>1.4369765210095011E-3</v>
      </c>
      <c r="I64" s="204">
        <f t="shared" si="67"/>
        <v>1.4369765210095011E-3</v>
      </c>
      <c r="J64" s="204">
        <f t="shared" si="68"/>
        <v>1.4369765210095011E-3</v>
      </c>
      <c r="K64" s="204">
        <f t="shared" si="69"/>
        <v>1.4369765210095011E-3</v>
      </c>
      <c r="L64" s="204">
        <f t="shared" si="70"/>
        <v>1.4369765210095011E-3</v>
      </c>
      <c r="M64" s="204">
        <f t="shared" si="73"/>
        <v>1.4369765210095011E-3</v>
      </c>
      <c r="N64" s="204">
        <f t="shared" si="74"/>
        <v>1.4369765210095011E-3</v>
      </c>
      <c r="O64" s="364">
        <f t="shared" si="75"/>
        <v>5.8590983437221984E-3</v>
      </c>
      <c r="P64" s="213">
        <f t="shared" si="71"/>
        <v>3.2855146414889997E-3</v>
      </c>
      <c r="Q64" s="92">
        <f t="shared" si="71"/>
        <v>1.4369765210095011E-3</v>
      </c>
      <c r="R64" s="92">
        <f t="shared" si="71"/>
        <v>1.4369765210095011E-3</v>
      </c>
      <c r="S64" s="92">
        <f t="shared" si="71"/>
        <v>0</v>
      </c>
      <c r="T64" s="92">
        <f t="shared" si="71"/>
        <v>0</v>
      </c>
      <c r="U64" s="92"/>
      <c r="W64" s="97" t="s">
        <v>44</v>
      </c>
      <c r="X64" s="9">
        <f t="shared" si="77"/>
        <v>2.7210840882621663E-2</v>
      </c>
      <c r="Y64" s="154">
        <v>9.5941240755330771E-4</v>
      </c>
      <c r="Z64" s="154">
        <f t="shared" si="78"/>
        <v>4.1752709404157184E-3</v>
      </c>
      <c r="AA64" s="154"/>
    </row>
    <row r="65" spans="1:27" x14ac:dyDescent="0.15">
      <c r="A65" s="61" t="s">
        <v>31</v>
      </c>
      <c r="B65" s="61">
        <f t="shared" si="61"/>
        <v>0</v>
      </c>
      <c r="C65" s="61">
        <f t="shared" si="62"/>
        <v>0</v>
      </c>
      <c r="D65" s="61">
        <f t="shared" si="63"/>
        <v>0</v>
      </c>
      <c r="E65" s="61">
        <f t="shared" si="64"/>
        <v>0</v>
      </c>
      <c r="F65" s="61">
        <f t="shared" si="65"/>
        <v>0</v>
      </c>
      <c r="G65" s="205">
        <f t="shared" si="66"/>
        <v>0</v>
      </c>
      <c r="H65" s="205">
        <f t="shared" si="72"/>
        <v>0</v>
      </c>
      <c r="I65" s="205">
        <f t="shared" si="67"/>
        <v>0</v>
      </c>
      <c r="J65" s="205">
        <f t="shared" si="68"/>
        <v>0</v>
      </c>
      <c r="K65" s="205">
        <f t="shared" si="69"/>
        <v>0</v>
      </c>
      <c r="L65" s="205">
        <f t="shared" si="70"/>
        <v>0</v>
      </c>
      <c r="M65" s="205">
        <f t="shared" si="73"/>
        <v>0</v>
      </c>
      <c r="N65" s="205">
        <f t="shared" si="74"/>
        <v>0</v>
      </c>
      <c r="O65" s="364" t="str">
        <f t="shared" si="75"/>
        <v>0%</v>
      </c>
      <c r="P65" s="213">
        <f t="shared" si="71"/>
        <v>0</v>
      </c>
      <c r="Q65" s="92">
        <f t="shared" si="71"/>
        <v>0</v>
      </c>
      <c r="R65" s="92">
        <f t="shared" si="71"/>
        <v>0</v>
      </c>
      <c r="S65" s="92">
        <f t="shared" si="71"/>
        <v>0</v>
      </c>
      <c r="T65" s="92">
        <f t="shared" si="71"/>
        <v>0</v>
      </c>
      <c r="U65" s="92"/>
      <c r="W65" s="97" t="s">
        <v>45</v>
      </c>
      <c r="X65" s="9">
        <f t="shared" si="77"/>
        <v>3.6289035744417532E-2</v>
      </c>
      <c r="Y65" s="154">
        <v>1.3914656771799629E-3</v>
      </c>
      <c r="Z65" s="154">
        <f t="shared" si="78"/>
        <v>5.6664958372900425E-3</v>
      </c>
      <c r="AA65" s="154"/>
    </row>
    <row r="66" spans="1:27" x14ac:dyDescent="0.15">
      <c r="A66" s="65" t="s">
        <v>30</v>
      </c>
      <c r="B66" s="90">
        <f t="shared" si="61"/>
        <v>0.99110955187435001</v>
      </c>
      <c r="C66" s="90">
        <f t="shared" si="62"/>
        <v>0.99041025187435017</v>
      </c>
      <c r="D66" s="90">
        <f t="shared" si="63"/>
        <v>0.97612455187434999</v>
      </c>
      <c r="E66" s="90">
        <f t="shared" si="64"/>
        <v>0.99260805187435008</v>
      </c>
      <c r="F66" s="90">
        <f t="shared" si="65"/>
        <v>0.99260805187435008</v>
      </c>
      <c r="G66" s="202">
        <f t="shared" si="66"/>
        <v>0.99260805187435008</v>
      </c>
      <c r="H66" s="202">
        <f t="shared" si="72"/>
        <v>0.99260805187435008</v>
      </c>
      <c r="I66" s="202">
        <f t="shared" si="67"/>
        <v>0.99260805187435008</v>
      </c>
      <c r="J66" s="202">
        <f t="shared" si="68"/>
        <v>0.99260805187435008</v>
      </c>
      <c r="K66" s="202">
        <f t="shared" si="69"/>
        <v>0.99260805187435008</v>
      </c>
      <c r="L66" s="202">
        <f t="shared" si="70"/>
        <v>0.99260805187435008</v>
      </c>
      <c r="M66" s="202">
        <f t="shared" si="73"/>
        <v>0.99260805187435008</v>
      </c>
      <c r="N66" s="202">
        <f t="shared" si="74"/>
        <v>0.99260805187435008</v>
      </c>
      <c r="O66" s="366">
        <f>O67*99.9%</f>
        <v>0.97023544621260749</v>
      </c>
      <c r="P66" s="225">
        <f t="shared" si="71"/>
        <v>0.98197676703739933</v>
      </c>
      <c r="Q66" s="226">
        <f t="shared" si="71"/>
        <v>0.99260805187435008</v>
      </c>
      <c r="R66" s="226">
        <f t="shared" si="71"/>
        <v>0.99260805187435008</v>
      </c>
      <c r="S66" s="226">
        <f t="shared" si="71"/>
        <v>0</v>
      </c>
      <c r="T66" s="226">
        <f t="shared" si="71"/>
        <v>0</v>
      </c>
      <c r="U66" s="226"/>
      <c r="W66" s="97" t="s">
        <v>48</v>
      </c>
      <c r="X66" s="9">
        <f t="shared" si="77"/>
        <v>2.2331038482566526E-2</v>
      </c>
      <c r="Y66" s="154">
        <v>2.5224286476732659E-3</v>
      </c>
      <c r="Z66" s="154">
        <f t="shared" si="78"/>
        <v>4.9490275286516033E-3</v>
      </c>
      <c r="AA66" s="154"/>
    </row>
    <row r="67" spans="1:27" x14ac:dyDescent="0.35">
      <c r="A67" s="40" t="s">
        <v>456</v>
      </c>
      <c r="B67" s="91">
        <f t="shared" si="61"/>
        <v>0.99210165352787782</v>
      </c>
      <c r="C67" s="91">
        <f t="shared" si="62"/>
        <v>0.9914016535278779</v>
      </c>
      <c r="D67" s="91">
        <f t="shared" si="63"/>
        <v>0.97710165352787781</v>
      </c>
      <c r="E67" s="91">
        <f t="shared" si="64"/>
        <v>0.99360165352787788</v>
      </c>
      <c r="F67" s="91">
        <f t="shared" si="65"/>
        <v>0.99360165352787788</v>
      </c>
      <c r="G67" s="203">
        <f t="shared" si="66"/>
        <v>0.99360165352787788</v>
      </c>
      <c r="H67" s="203">
        <f t="shared" si="72"/>
        <v>0.99360165352787788</v>
      </c>
      <c r="I67" s="203">
        <f t="shared" si="67"/>
        <v>0.99360165352787788</v>
      </c>
      <c r="J67" s="203">
        <f t="shared" si="68"/>
        <v>0.99360165352787788</v>
      </c>
      <c r="K67" s="203">
        <f t="shared" si="69"/>
        <v>0.99360165352787788</v>
      </c>
      <c r="L67" s="203">
        <f t="shared" si="70"/>
        <v>0.99360165352787788</v>
      </c>
      <c r="M67" s="203">
        <f t="shared" si="73"/>
        <v>0.99360165352787788</v>
      </c>
      <c r="N67" s="203">
        <f t="shared" si="74"/>
        <v>0.99360165352787788</v>
      </c>
      <c r="O67" s="364">
        <f t="shared" ref="O67:O74" si="79">_xlfn.IFNA(VLOOKUP(A67,$W$52:$Y$86,2,0),"0%")</f>
        <v>0.97120665286547281</v>
      </c>
      <c r="P67" s="225">
        <f t="shared" si="71"/>
        <v>0.98295972676416343</v>
      </c>
      <c r="Q67" s="226">
        <f t="shared" si="71"/>
        <v>0.99360165352787788</v>
      </c>
      <c r="R67" s="226">
        <f t="shared" si="71"/>
        <v>0.99360165352787788</v>
      </c>
      <c r="S67" s="226">
        <f t="shared" si="71"/>
        <v>0</v>
      </c>
      <c r="T67" s="226">
        <f t="shared" si="71"/>
        <v>0</v>
      </c>
      <c r="U67" s="226"/>
      <c r="W67" s="97" t="s">
        <v>49</v>
      </c>
      <c r="X67" s="9">
        <f t="shared" si="77"/>
        <v>6.7358456217003456E-3</v>
      </c>
      <c r="Y67" s="154">
        <v>9.4035123389330823E-4</v>
      </c>
      <c r="Z67" s="154">
        <f t="shared" si="78"/>
        <v>7.4361022765526629E-4</v>
      </c>
      <c r="AA67" s="154"/>
    </row>
    <row r="68" spans="1:27" x14ac:dyDescent="0.15">
      <c r="A68" s="42" t="s">
        <v>48</v>
      </c>
      <c r="B68" s="53">
        <f t="shared" si="61"/>
        <v>4.9490275286516033E-3</v>
      </c>
      <c r="C68" s="53">
        <f t="shared" si="62"/>
        <v>4.9490275286516033E-3</v>
      </c>
      <c r="D68" s="53">
        <f t="shared" si="63"/>
        <v>1.9949027528651603E-2</v>
      </c>
      <c r="E68" s="53">
        <f t="shared" si="64"/>
        <v>3.449027528651602E-3</v>
      </c>
      <c r="F68" s="53">
        <f t="shared" si="65"/>
        <v>3.449027528651602E-3</v>
      </c>
      <c r="G68" s="204">
        <f t="shared" si="66"/>
        <v>3.449027528651602E-3</v>
      </c>
      <c r="H68" s="204">
        <f t="shared" si="72"/>
        <v>3.449027528651602E-3</v>
      </c>
      <c r="I68" s="204">
        <f t="shared" si="67"/>
        <v>3.449027528651602E-3</v>
      </c>
      <c r="J68" s="204">
        <f t="shared" si="68"/>
        <v>3.449027528651602E-3</v>
      </c>
      <c r="K68" s="204">
        <f t="shared" si="69"/>
        <v>3.449027528651602E-3</v>
      </c>
      <c r="L68" s="204">
        <f t="shared" si="70"/>
        <v>3.449027528651602E-3</v>
      </c>
      <c r="M68" s="204">
        <f t="shared" si="73"/>
        <v>3.449027528651602E-3</v>
      </c>
      <c r="N68" s="204">
        <f t="shared" si="74"/>
        <v>3.449027528651602E-3</v>
      </c>
      <c r="O68" s="364">
        <f t="shared" si="79"/>
        <v>2.2331038482566526E-2</v>
      </c>
      <c r="P68" s="213">
        <f t="shared" si="71"/>
        <v>1.2215066581188014E-2</v>
      </c>
      <c r="Q68" s="92">
        <f t="shared" si="71"/>
        <v>3.449027528651602E-3</v>
      </c>
      <c r="R68" s="92">
        <f t="shared" si="71"/>
        <v>3.449027528651602E-3</v>
      </c>
      <c r="S68" s="92">
        <f t="shared" si="71"/>
        <v>0</v>
      </c>
      <c r="T68" s="92">
        <f t="shared" si="71"/>
        <v>0</v>
      </c>
      <c r="U68" s="92"/>
      <c r="W68" s="97" t="s">
        <v>51</v>
      </c>
      <c r="X68" s="9">
        <f t="shared" si="77"/>
        <v>7.2645146217289814E-3</v>
      </c>
      <c r="Y68" s="154">
        <v>1.4994789945866267E-3</v>
      </c>
      <c r="Z68" s="154">
        <f t="shared" si="78"/>
        <v>2.2057087158152832E-3</v>
      </c>
      <c r="AA68" s="154"/>
    </row>
    <row r="69" spans="1:27" x14ac:dyDescent="0.15">
      <c r="A69" s="42" t="s">
        <v>49</v>
      </c>
      <c r="B69" s="53">
        <f t="shared" si="61"/>
        <v>7.4361022765526629E-4</v>
      </c>
      <c r="C69" s="53">
        <f t="shared" si="62"/>
        <v>1.4436102276552663E-3</v>
      </c>
      <c r="D69" s="53">
        <f t="shared" si="63"/>
        <v>7.4361022765526629E-4</v>
      </c>
      <c r="E69" s="53">
        <f t="shared" si="64"/>
        <v>7.4361022765526629E-4</v>
      </c>
      <c r="F69" s="53">
        <f t="shared" si="65"/>
        <v>7.4361022765526629E-4</v>
      </c>
      <c r="G69" s="204">
        <f t="shared" si="66"/>
        <v>7.4361022765526629E-4</v>
      </c>
      <c r="H69" s="204">
        <f t="shared" si="72"/>
        <v>7.4361022765526629E-4</v>
      </c>
      <c r="I69" s="204">
        <f t="shared" si="67"/>
        <v>7.4361022765526629E-4</v>
      </c>
      <c r="J69" s="204">
        <f t="shared" si="68"/>
        <v>7.4361022765526629E-4</v>
      </c>
      <c r="K69" s="204">
        <f t="shared" si="69"/>
        <v>7.4361022765526629E-4</v>
      </c>
      <c r="L69" s="204">
        <f t="shared" si="70"/>
        <v>7.4361022765526629E-4</v>
      </c>
      <c r="M69" s="204">
        <f t="shared" si="73"/>
        <v>7.4361022765526629E-4</v>
      </c>
      <c r="N69" s="204">
        <f t="shared" si="74"/>
        <v>7.4361022765526629E-4</v>
      </c>
      <c r="O69" s="364">
        <f t="shared" si="79"/>
        <v>6.7358456217003456E-3</v>
      </c>
      <c r="P69" s="213">
        <f t="shared" si="71"/>
        <v>3.6558737655335524E-3</v>
      </c>
      <c r="Q69" s="92">
        <f t="shared" si="71"/>
        <v>7.4361022765526629E-4</v>
      </c>
      <c r="R69" s="92">
        <f t="shared" si="71"/>
        <v>7.4361022765526618E-4</v>
      </c>
      <c r="S69" s="92">
        <f t="shared" si="71"/>
        <v>0</v>
      </c>
      <c r="T69" s="92">
        <f t="shared" si="71"/>
        <v>0</v>
      </c>
      <c r="U69" s="92"/>
      <c r="W69" s="97" t="s">
        <v>50</v>
      </c>
      <c r="X69" s="9">
        <f t="shared" si="77"/>
        <v>1.3653741125068268E-4</v>
      </c>
      <c r="Y69" s="154">
        <v>1.906117365999949E-5</v>
      </c>
      <c r="Z69" s="154">
        <f t="shared" si="78"/>
        <v>0</v>
      </c>
      <c r="AA69" s="154"/>
    </row>
    <row r="70" spans="1:27" x14ac:dyDescent="0.15">
      <c r="A70" s="42" t="s">
        <v>50</v>
      </c>
      <c r="B70" s="53">
        <f t="shared" si="61"/>
        <v>0</v>
      </c>
      <c r="C70" s="53">
        <f t="shared" si="62"/>
        <v>0</v>
      </c>
      <c r="D70" s="53">
        <f t="shared" si="63"/>
        <v>0</v>
      </c>
      <c r="E70" s="53">
        <f t="shared" si="64"/>
        <v>0</v>
      </c>
      <c r="F70" s="53">
        <f t="shared" si="65"/>
        <v>0</v>
      </c>
      <c r="G70" s="204">
        <f t="shared" si="66"/>
        <v>0</v>
      </c>
      <c r="H70" s="204">
        <f t="shared" si="72"/>
        <v>0</v>
      </c>
      <c r="I70" s="204">
        <f t="shared" si="67"/>
        <v>0</v>
      </c>
      <c r="J70" s="204">
        <f t="shared" si="68"/>
        <v>0</v>
      </c>
      <c r="K70" s="204">
        <f t="shared" si="69"/>
        <v>0</v>
      </c>
      <c r="L70" s="204">
        <f t="shared" si="70"/>
        <v>0</v>
      </c>
      <c r="M70" s="204">
        <f t="shared" si="73"/>
        <v>0</v>
      </c>
      <c r="N70" s="204">
        <f t="shared" si="74"/>
        <v>0</v>
      </c>
      <c r="O70" s="364">
        <f t="shared" si="79"/>
        <v>1.3653741125068268E-4</v>
      </c>
      <c r="P70" s="213">
        <f t="shared" si="71"/>
        <v>5.707545374985732E-5</v>
      </c>
      <c r="Q70" s="92">
        <f t="shared" si="71"/>
        <v>0</v>
      </c>
      <c r="R70" s="92">
        <f t="shared" si="71"/>
        <v>0</v>
      </c>
      <c r="S70" s="92">
        <f t="shared" si="71"/>
        <v>0</v>
      </c>
      <c r="T70" s="92">
        <f t="shared" si="71"/>
        <v>0</v>
      </c>
      <c r="U70" s="92"/>
      <c r="W70" s="97" t="s">
        <v>54</v>
      </c>
      <c r="X70" s="9">
        <f t="shared" si="77"/>
        <v>1.4108865829237211E-3</v>
      </c>
      <c r="Y70" s="154">
        <v>1.9696546115332807E-4</v>
      </c>
      <c r="Z70" s="154">
        <f t="shared" si="78"/>
        <v>1.00487868602063E-5</v>
      </c>
      <c r="AA70" s="154"/>
    </row>
    <row r="71" spans="1:27" x14ac:dyDescent="0.15">
      <c r="A71" s="42" t="s">
        <v>51</v>
      </c>
      <c r="B71" s="53">
        <f t="shared" si="61"/>
        <v>2.2057087158152832E-3</v>
      </c>
      <c r="C71" s="53">
        <f t="shared" si="62"/>
        <v>2.2057087158152832E-3</v>
      </c>
      <c r="D71" s="53">
        <f t="shared" si="63"/>
        <v>2.2057087158152832E-3</v>
      </c>
      <c r="E71" s="53">
        <f t="shared" si="64"/>
        <v>2.2057087158152832E-3</v>
      </c>
      <c r="F71" s="53">
        <f t="shared" si="65"/>
        <v>2.2057087158152832E-3</v>
      </c>
      <c r="G71" s="204">
        <f t="shared" si="66"/>
        <v>2.2057087158152832E-3</v>
      </c>
      <c r="H71" s="204">
        <f t="shared" si="72"/>
        <v>2.2057087158152832E-3</v>
      </c>
      <c r="I71" s="204">
        <f t="shared" si="67"/>
        <v>2.2057087158152832E-3</v>
      </c>
      <c r="J71" s="204">
        <f t="shared" si="68"/>
        <v>2.2057087158152832E-3</v>
      </c>
      <c r="K71" s="204">
        <f t="shared" si="69"/>
        <v>2.2057087158152832E-3</v>
      </c>
      <c r="L71" s="204">
        <f t="shared" si="70"/>
        <v>2.2057087158152832E-3</v>
      </c>
      <c r="M71" s="204">
        <f t="shared" si="73"/>
        <v>2.2057087158152832E-3</v>
      </c>
      <c r="N71" s="204">
        <f t="shared" si="74"/>
        <v>2.2057087158152832E-3</v>
      </c>
      <c r="O71" s="364">
        <f t="shared" si="79"/>
        <v>7.2645146217289814E-3</v>
      </c>
      <c r="P71" s="213">
        <f t="shared" si="71"/>
        <v>4.3203939135767035E-3</v>
      </c>
      <c r="Q71" s="92">
        <f t="shared" si="71"/>
        <v>2.2057087158152827E-3</v>
      </c>
      <c r="R71" s="92">
        <f t="shared" si="71"/>
        <v>2.2057087158152832E-3</v>
      </c>
      <c r="S71" s="92">
        <f t="shared" si="71"/>
        <v>0</v>
      </c>
      <c r="T71" s="92">
        <f t="shared" si="71"/>
        <v>0</v>
      </c>
      <c r="U71" s="92"/>
      <c r="W71" s="97" t="s">
        <v>544</v>
      </c>
      <c r="X71" s="9">
        <f t="shared" si="77"/>
        <v>6.9725006806827406E-4</v>
      </c>
      <c r="Y71" s="154">
        <v>0</v>
      </c>
      <c r="Z71" s="154">
        <f t="shared" si="78"/>
        <v>8.5414688311753561E-5</v>
      </c>
      <c r="AA71" s="154"/>
    </row>
    <row r="72" spans="1:27" x14ac:dyDescent="0.15">
      <c r="A72" s="42" t="s">
        <v>455</v>
      </c>
      <c r="B72" s="53">
        <f t="shared" si="61"/>
        <v>0</v>
      </c>
      <c r="C72" s="53">
        <f t="shared" si="62"/>
        <v>0</v>
      </c>
      <c r="D72" s="53">
        <f t="shared" si="63"/>
        <v>0</v>
      </c>
      <c r="E72" s="53">
        <f t="shared" si="64"/>
        <v>0</v>
      </c>
      <c r="F72" s="53">
        <f t="shared" si="65"/>
        <v>0</v>
      </c>
      <c r="G72" s="204">
        <f t="shared" si="66"/>
        <v>0</v>
      </c>
      <c r="H72" s="204">
        <f t="shared" si="72"/>
        <v>0</v>
      </c>
      <c r="I72" s="204">
        <f t="shared" si="67"/>
        <v>0</v>
      </c>
      <c r="J72" s="204">
        <f t="shared" si="68"/>
        <v>0</v>
      </c>
      <c r="K72" s="204">
        <f t="shared" si="69"/>
        <v>0</v>
      </c>
      <c r="L72" s="204">
        <f t="shared" si="70"/>
        <v>0</v>
      </c>
      <c r="M72" s="204">
        <f t="shared" si="73"/>
        <v>0</v>
      </c>
      <c r="N72" s="204">
        <f t="shared" si="74"/>
        <v>0</v>
      </c>
      <c r="O72" s="364" t="str">
        <f t="shared" si="79"/>
        <v>0%</v>
      </c>
      <c r="P72" s="213">
        <f t="shared" si="71"/>
        <v>0</v>
      </c>
      <c r="Q72" s="92">
        <f t="shared" si="71"/>
        <v>0</v>
      </c>
      <c r="R72" s="92">
        <f t="shared" si="71"/>
        <v>0</v>
      </c>
      <c r="S72" s="92">
        <f t="shared" si="71"/>
        <v>0</v>
      </c>
      <c r="T72" s="92">
        <f t="shared" si="71"/>
        <v>0</v>
      </c>
      <c r="U72" s="92"/>
      <c r="W72" s="97" t="s">
        <v>58</v>
      </c>
      <c r="X72" s="9">
        <f t="shared" si="77"/>
        <v>1.4284399457710538E-3</v>
      </c>
      <c r="Y72" s="154">
        <v>7.0526342541998117E-4</v>
      </c>
      <c r="Z72" s="154">
        <f t="shared" si="78"/>
        <v>7.9385416195629785E-4</v>
      </c>
      <c r="AA72" s="154"/>
    </row>
    <row r="73" spans="1:27" x14ac:dyDescent="0.15">
      <c r="A73" s="72" t="s">
        <v>29</v>
      </c>
      <c r="B73" s="61">
        <f t="shared" si="61"/>
        <v>0</v>
      </c>
      <c r="C73" s="61">
        <f t="shared" si="62"/>
        <v>0</v>
      </c>
      <c r="D73" s="61">
        <f t="shared" si="63"/>
        <v>0</v>
      </c>
      <c r="E73" s="61">
        <f t="shared" si="64"/>
        <v>0</v>
      </c>
      <c r="F73" s="61">
        <f t="shared" si="65"/>
        <v>0</v>
      </c>
      <c r="G73" s="205">
        <f t="shared" si="66"/>
        <v>0</v>
      </c>
      <c r="H73" s="205">
        <f t="shared" si="72"/>
        <v>0</v>
      </c>
      <c r="I73" s="205">
        <f t="shared" si="67"/>
        <v>0</v>
      </c>
      <c r="J73" s="205">
        <f t="shared" si="68"/>
        <v>0</v>
      </c>
      <c r="K73" s="205">
        <f t="shared" si="69"/>
        <v>0</v>
      </c>
      <c r="L73" s="205">
        <f t="shared" si="70"/>
        <v>0</v>
      </c>
      <c r="M73" s="205">
        <f t="shared" si="73"/>
        <v>0</v>
      </c>
      <c r="N73" s="205">
        <f t="shared" si="74"/>
        <v>0</v>
      </c>
      <c r="O73" s="364" t="str">
        <f t="shared" si="79"/>
        <v>0%</v>
      </c>
      <c r="P73" s="213">
        <f t="shared" si="71"/>
        <v>0</v>
      </c>
      <c r="Q73" s="92">
        <f t="shared" si="71"/>
        <v>0</v>
      </c>
      <c r="R73" s="92">
        <f t="shared" si="71"/>
        <v>0</v>
      </c>
      <c r="S73" s="92">
        <f t="shared" si="71"/>
        <v>0</v>
      </c>
      <c r="T73" s="92">
        <f t="shared" si="71"/>
        <v>0</v>
      </c>
      <c r="U73" s="92"/>
      <c r="W73" s="97" t="s">
        <v>57</v>
      </c>
      <c r="X73" s="9">
        <f t="shared" si="77"/>
        <v>0</v>
      </c>
      <c r="Y73" s="154">
        <v>0</v>
      </c>
      <c r="Z73" s="154">
        <f t="shared" si="78"/>
        <v>0</v>
      </c>
      <c r="AA73" s="154"/>
    </row>
    <row r="74" spans="1:27" x14ac:dyDescent="0.15">
      <c r="A74" s="76" t="s">
        <v>28</v>
      </c>
      <c r="B74" s="93">
        <f t="shared" si="61"/>
        <v>0</v>
      </c>
      <c r="C74" s="93">
        <f t="shared" si="62"/>
        <v>0</v>
      </c>
      <c r="D74" s="93">
        <f t="shared" si="63"/>
        <v>0</v>
      </c>
      <c r="E74" s="93">
        <f t="shared" si="64"/>
        <v>0</v>
      </c>
      <c r="F74" s="93">
        <f t="shared" si="65"/>
        <v>0</v>
      </c>
      <c r="G74" s="206">
        <f t="shared" si="66"/>
        <v>0</v>
      </c>
      <c r="H74" s="206">
        <f t="shared" si="72"/>
        <v>0</v>
      </c>
      <c r="I74" s="206">
        <f t="shared" si="67"/>
        <v>0</v>
      </c>
      <c r="J74" s="206">
        <f t="shared" si="68"/>
        <v>0</v>
      </c>
      <c r="K74" s="206">
        <f t="shared" si="69"/>
        <v>0</v>
      </c>
      <c r="L74" s="206">
        <f t="shared" si="70"/>
        <v>0</v>
      </c>
      <c r="M74" s="206">
        <f t="shared" si="73"/>
        <v>0</v>
      </c>
      <c r="N74" s="206">
        <f t="shared" si="74"/>
        <v>0</v>
      </c>
      <c r="O74" s="364" t="str">
        <f t="shared" si="79"/>
        <v>0%</v>
      </c>
      <c r="P74" s="213">
        <f t="shared" si="71"/>
        <v>0</v>
      </c>
      <c r="Q74" s="92">
        <f t="shared" si="71"/>
        <v>0</v>
      </c>
      <c r="R74" s="92">
        <f t="shared" si="71"/>
        <v>0</v>
      </c>
      <c r="S74" s="92">
        <f t="shared" si="71"/>
        <v>0</v>
      </c>
      <c r="T74" s="92">
        <f t="shared" si="71"/>
        <v>0</v>
      </c>
      <c r="U74" s="92"/>
      <c r="W74" s="97" t="s">
        <v>55</v>
      </c>
      <c r="X74" s="9">
        <f t="shared" si="77"/>
        <v>9.1024940833788455E-5</v>
      </c>
      <c r="Y74" s="154">
        <v>1.2707449106666329E-5</v>
      </c>
      <c r="Z74" s="154">
        <f t="shared" si="78"/>
        <v>0</v>
      </c>
      <c r="AA74" s="154"/>
    </row>
    <row r="75" spans="1:27" x14ac:dyDescent="0.15">
      <c r="A75" s="65" t="s">
        <v>37</v>
      </c>
      <c r="B75" s="39">
        <f t="shared" si="61"/>
        <v>0.99925345552658151</v>
      </c>
      <c r="C75" s="39">
        <f t="shared" si="62"/>
        <v>0.99925345552658151</v>
      </c>
      <c r="D75" s="39">
        <f t="shared" si="63"/>
        <v>0.99925345552658151</v>
      </c>
      <c r="E75" s="39">
        <f t="shared" si="64"/>
        <v>0.99925345552658151</v>
      </c>
      <c r="F75" s="39">
        <f t="shared" si="65"/>
        <v>0.99925345552658151</v>
      </c>
      <c r="G75" s="207">
        <f t="shared" si="66"/>
        <v>0.99925345552658151</v>
      </c>
      <c r="H75" s="207">
        <f t="shared" si="72"/>
        <v>0.99925345552658151</v>
      </c>
      <c r="I75" s="207">
        <f t="shared" si="67"/>
        <v>0.99925345552658151</v>
      </c>
      <c r="J75" s="207">
        <f t="shared" si="68"/>
        <v>0.99925345552658151</v>
      </c>
      <c r="K75" s="207">
        <f t="shared" si="69"/>
        <v>0.99925345552658151</v>
      </c>
      <c r="L75" s="207">
        <f t="shared" si="70"/>
        <v>0.99925345552658151</v>
      </c>
      <c r="M75" s="207">
        <f t="shared" si="73"/>
        <v>0.99925345552658151</v>
      </c>
      <c r="N75" s="207">
        <f t="shared" si="74"/>
        <v>0.99925345552658151</v>
      </c>
      <c r="O75" s="366">
        <f>O76*99.96%</f>
        <v>0.99840891057926784</v>
      </c>
      <c r="P75" s="225">
        <f t="shared" ref="P75:T93" si="80">IF(P$53=0,0%,SUMPRODUCT(($B$50:$O$50=P$50)*$B$53:$O$53*$B75:$O75)/P$53)</f>
        <v>0.99890041832133114</v>
      </c>
      <c r="Q75" s="226">
        <f t="shared" si="80"/>
        <v>0.99925345552658151</v>
      </c>
      <c r="R75" s="226">
        <f t="shared" si="80"/>
        <v>0.99925345552658151</v>
      </c>
      <c r="S75" s="226">
        <f t="shared" si="80"/>
        <v>0</v>
      </c>
      <c r="T75" s="226">
        <f t="shared" si="80"/>
        <v>0</v>
      </c>
      <c r="U75" s="226"/>
      <c r="W75" s="97" t="s">
        <v>46</v>
      </c>
      <c r="X75" s="9">
        <f t="shared" si="77"/>
        <v>6.5074058530133054E-4</v>
      </c>
      <c r="Y75" s="154">
        <v>3.3102904922865783E-3</v>
      </c>
      <c r="Z75" s="154">
        <f t="shared" si="78"/>
        <v>2.9844896974812714E-3</v>
      </c>
      <c r="AA75" s="154"/>
    </row>
    <row r="76" spans="1:27" x14ac:dyDescent="0.35">
      <c r="A76" s="40" t="s">
        <v>458</v>
      </c>
      <c r="B76" s="41">
        <f t="shared" si="61"/>
        <v>0.99965331685332293</v>
      </c>
      <c r="C76" s="41">
        <f t="shared" si="62"/>
        <v>0.99965331685332293</v>
      </c>
      <c r="D76" s="41">
        <f t="shared" si="63"/>
        <v>0.99965331685332293</v>
      </c>
      <c r="E76" s="41">
        <f t="shared" si="64"/>
        <v>0.99965331685332293</v>
      </c>
      <c r="F76" s="41">
        <f t="shared" si="65"/>
        <v>0.99965331685332293</v>
      </c>
      <c r="G76" s="208">
        <f t="shared" si="66"/>
        <v>0.99965331685332293</v>
      </c>
      <c r="H76" s="208">
        <f t="shared" si="72"/>
        <v>0.99965331685332293</v>
      </c>
      <c r="I76" s="208">
        <f t="shared" si="67"/>
        <v>0.99965331685332293</v>
      </c>
      <c r="J76" s="208">
        <f t="shared" si="68"/>
        <v>0.99965331685332293</v>
      </c>
      <c r="K76" s="208">
        <f t="shared" si="69"/>
        <v>0.99965331685332293</v>
      </c>
      <c r="L76" s="208">
        <f t="shared" si="70"/>
        <v>0.99965331685332293</v>
      </c>
      <c r="M76" s="208">
        <f t="shared" si="73"/>
        <v>0.99965331685332293</v>
      </c>
      <c r="N76" s="208">
        <f t="shared" si="74"/>
        <v>0.99965331685332293</v>
      </c>
      <c r="O76" s="364">
        <f t="shared" ref="O76:O83" si="81">_xlfn.IFNA(VLOOKUP(A76,$W$52:$Y$86,2,0),"0%")</f>
        <v>0.99880843395284902</v>
      </c>
      <c r="P76" s="225">
        <f t="shared" si="80"/>
        <v>0.99930013837668197</v>
      </c>
      <c r="Q76" s="226">
        <f t="shared" si="80"/>
        <v>0.99965331685332293</v>
      </c>
      <c r="R76" s="226">
        <f t="shared" si="80"/>
        <v>0.99965331685332293</v>
      </c>
      <c r="S76" s="226">
        <f t="shared" si="80"/>
        <v>0</v>
      </c>
      <c r="T76" s="226">
        <f t="shared" si="80"/>
        <v>0</v>
      </c>
      <c r="U76" s="226"/>
      <c r="W76" s="97" t="s">
        <v>53</v>
      </c>
      <c r="X76" s="9">
        <f t="shared" si="77"/>
        <v>1.8231731422339822E-3</v>
      </c>
      <c r="Y76" s="154">
        <v>3.1768622766665817E-5</v>
      </c>
      <c r="Z76" s="154">
        <f t="shared" si="78"/>
        <v>2.5121967150515753E-4</v>
      </c>
      <c r="AA76" s="154"/>
    </row>
    <row r="77" spans="1:27" x14ac:dyDescent="0.15">
      <c r="A77" s="42" t="s">
        <v>52</v>
      </c>
      <c r="B77" s="53">
        <f t="shared" si="61"/>
        <v>0</v>
      </c>
      <c r="C77" s="53">
        <f t="shared" si="62"/>
        <v>0</v>
      </c>
      <c r="D77" s="53">
        <f t="shared" si="63"/>
        <v>0</v>
      </c>
      <c r="E77" s="53">
        <f t="shared" si="64"/>
        <v>0</v>
      </c>
      <c r="F77" s="53">
        <f t="shared" si="65"/>
        <v>0</v>
      </c>
      <c r="G77" s="204">
        <f t="shared" si="66"/>
        <v>0</v>
      </c>
      <c r="H77" s="204">
        <f t="shared" si="72"/>
        <v>0</v>
      </c>
      <c r="I77" s="204">
        <f t="shared" si="67"/>
        <v>0</v>
      </c>
      <c r="J77" s="204">
        <f t="shared" si="68"/>
        <v>0</v>
      </c>
      <c r="K77" s="204">
        <f t="shared" si="69"/>
        <v>0</v>
      </c>
      <c r="L77" s="204">
        <f t="shared" si="70"/>
        <v>0</v>
      </c>
      <c r="M77" s="204">
        <f t="shared" si="73"/>
        <v>0</v>
      </c>
      <c r="N77" s="204">
        <f t="shared" si="74"/>
        <v>0</v>
      </c>
      <c r="O77" s="364" t="str">
        <f t="shared" si="81"/>
        <v>0%</v>
      </c>
      <c r="P77" s="213">
        <f t="shared" si="80"/>
        <v>0</v>
      </c>
      <c r="Q77" s="92">
        <f t="shared" si="80"/>
        <v>0</v>
      </c>
      <c r="R77" s="92">
        <f t="shared" si="80"/>
        <v>0</v>
      </c>
      <c r="S77" s="92">
        <f t="shared" si="80"/>
        <v>0</v>
      </c>
      <c r="T77" s="92">
        <f t="shared" si="80"/>
        <v>0</v>
      </c>
      <c r="U77" s="92"/>
      <c r="W77" s="97" t="s">
        <v>545</v>
      </c>
      <c r="X77" s="9">
        <f t="shared" si="77"/>
        <v>0</v>
      </c>
      <c r="Y77" s="154">
        <v>0</v>
      </c>
      <c r="Z77" s="154">
        <f t="shared" si="78"/>
        <v>0</v>
      </c>
      <c r="AA77" s="154"/>
    </row>
    <row r="78" spans="1:27" x14ac:dyDescent="0.15">
      <c r="A78" s="42" t="s">
        <v>545</v>
      </c>
      <c r="B78" s="53">
        <f t="shared" si="61"/>
        <v>0</v>
      </c>
      <c r="C78" s="53">
        <f t="shared" si="62"/>
        <v>0</v>
      </c>
      <c r="D78" s="53">
        <f t="shared" si="63"/>
        <v>0</v>
      </c>
      <c r="E78" s="53">
        <f t="shared" si="64"/>
        <v>0</v>
      </c>
      <c r="F78" s="53">
        <f t="shared" si="65"/>
        <v>0</v>
      </c>
      <c r="G78" s="204">
        <f t="shared" si="66"/>
        <v>0</v>
      </c>
      <c r="H78" s="204">
        <f t="shared" si="72"/>
        <v>0</v>
      </c>
      <c r="I78" s="204">
        <f t="shared" si="67"/>
        <v>0</v>
      </c>
      <c r="J78" s="204">
        <f t="shared" si="68"/>
        <v>0</v>
      </c>
      <c r="K78" s="204">
        <f t="shared" si="69"/>
        <v>0</v>
      </c>
      <c r="L78" s="204">
        <f t="shared" si="70"/>
        <v>0</v>
      </c>
      <c r="M78" s="204">
        <f t="shared" si="73"/>
        <v>0</v>
      </c>
      <c r="N78" s="204">
        <f t="shared" si="74"/>
        <v>0</v>
      </c>
      <c r="O78" s="364">
        <f t="shared" si="81"/>
        <v>0</v>
      </c>
      <c r="P78" s="213">
        <f t="shared" si="80"/>
        <v>0</v>
      </c>
      <c r="Q78" s="92">
        <f t="shared" si="80"/>
        <v>0</v>
      </c>
      <c r="R78" s="92">
        <f t="shared" si="80"/>
        <v>0</v>
      </c>
      <c r="S78" s="92">
        <f t="shared" si="80"/>
        <v>0</v>
      </c>
      <c r="T78" s="92">
        <f t="shared" si="80"/>
        <v>0</v>
      </c>
      <c r="U78" s="92"/>
      <c r="W78" s="97" t="s">
        <v>56</v>
      </c>
      <c r="X78" s="9">
        <f t="shared" si="77"/>
        <v>3.4214582579417065E-4</v>
      </c>
      <c r="Y78" s="154">
        <v>3.8122347319998979E-5</v>
      </c>
      <c r="Z78" s="154">
        <f t="shared" si="78"/>
        <v>7.5365901451547259E-5</v>
      </c>
      <c r="AA78" s="154"/>
    </row>
    <row r="79" spans="1:27" x14ac:dyDescent="0.15">
      <c r="A79" s="42" t="s">
        <v>544</v>
      </c>
      <c r="B79" s="53">
        <f t="shared" si="61"/>
        <v>8.5414688311753561E-5</v>
      </c>
      <c r="C79" s="53">
        <f t="shared" si="62"/>
        <v>8.5414688311753561E-5</v>
      </c>
      <c r="D79" s="53">
        <f t="shared" si="63"/>
        <v>8.5414688311753561E-5</v>
      </c>
      <c r="E79" s="53">
        <f t="shared" si="64"/>
        <v>8.5414688311753561E-5</v>
      </c>
      <c r="F79" s="53">
        <f t="shared" si="65"/>
        <v>8.5414688311753561E-5</v>
      </c>
      <c r="G79" s="204">
        <f t="shared" si="66"/>
        <v>8.5414688311753561E-5</v>
      </c>
      <c r="H79" s="204">
        <f t="shared" si="72"/>
        <v>8.5414688311753561E-5</v>
      </c>
      <c r="I79" s="204">
        <f t="shared" si="67"/>
        <v>8.5414688311753561E-5</v>
      </c>
      <c r="J79" s="204">
        <f t="shared" si="68"/>
        <v>8.5414688311753561E-5</v>
      </c>
      <c r="K79" s="204">
        <f t="shared" si="69"/>
        <v>8.5414688311753561E-5</v>
      </c>
      <c r="L79" s="204">
        <f t="shared" si="70"/>
        <v>8.5414688311753561E-5</v>
      </c>
      <c r="M79" s="204">
        <f t="shared" si="73"/>
        <v>8.5414688311753561E-5</v>
      </c>
      <c r="N79" s="204">
        <f t="shared" si="74"/>
        <v>8.5414688311753561E-5</v>
      </c>
      <c r="O79" s="364">
        <f t="shared" si="81"/>
        <v>6.9725006806827406E-4</v>
      </c>
      <c r="P79" s="213">
        <f t="shared" si="80"/>
        <v>3.4117449509251285E-4</v>
      </c>
      <c r="Q79" s="92">
        <f t="shared" si="80"/>
        <v>8.5414688311753561E-5</v>
      </c>
      <c r="R79" s="92">
        <f t="shared" si="80"/>
        <v>8.5414688311753561E-5</v>
      </c>
      <c r="S79" s="92">
        <f t="shared" si="80"/>
        <v>0</v>
      </c>
      <c r="T79" s="92">
        <f t="shared" si="80"/>
        <v>0</v>
      </c>
      <c r="U79" s="92"/>
      <c r="AA79" s="154"/>
    </row>
    <row r="80" spans="1:27" x14ac:dyDescent="0.15">
      <c r="A80" s="42" t="s">
        <v>53</v>
      </c>
      <c r="B80" s="53">
        <f t="shared" si="61"/>
        <v>2.5121967150515753E-4</v>
      </c>
      <c r="C80" s="53">
        <f t="shared" si="62"/>
        <v>2.5121967150515753E-4</v>
      </c>
      <c r="D80" s="53">
        <f t="shared" si="63"/>
        <v>2.5121967150515753E-4</v>
      </c>
      <c r="E80" s="53">
        <f t="shared" si="64"/>
        <v>2.5121967150515753E-4</v>
      </c>
      <c r="F80" s="53">
        <f t="shared" si="65"/>
        <v>2.5121967150515753E-4</v>
      </c>
      <c r="G80" s="204">
        <f t="shared" si="66"/>
        <v>2.5121967150515753E-4</v>
      </c>
      <c r="H80" s="204">
        <f t="shared" si="72"/>
        <v>2.5121967150515753E-4</v>
      </c>
      <c r="I80" s="204">
        <f t="shared" si="67"/>
        <v>2.5121967150515753E-4</v>
      </c>
      <c r="J80" s="204">
        <f t="shared" si="68"/>
        <v>2.5121967150515753E-4</v>
      </c>
      <c r="K80" s="204">
        <f t="shared" si="69"/>
        <v>2.5121967150515753E-4</v>
      </c>
      <c r="L80" s="204">
        <f t="shared" si="70"/>
        <v>2.5121967150515753E-4</v>
      </c>
      <c r="M80" s="204">
        <f t="shared" si="73"/>
        <v>2.5121967150515753E-4</v>
      </c>
      <c r="N80" s="204">
        <f t="shared" si="74"/>
        <v>2.5121967150515753E-4</v>
      </c>
      <c r="O80" s="364">
        <f t="shared" si="81"/>
        <v>1.8231731422339822E-3</v>
      </c>
      <c r="P80" s="213">
        <f t="shared" si="80"/>
        <v>9.0832864108115812E-4</v>
      </c>
      <c r="Q80" s="92">
        <f t="shared" si="80"/>
        <v>2.5121967150515748E-4</v>
      </c>
      <c r="R80" s="92">
        <f t="shared" si="80"/>
        <v>2.5121967150515748E-4</v>
      </c>
      <c r="S80" s="92">
        <f t="shared" si="80"/>
        <v>0</v>
      </c>
      <c r="T80" s="92">
        <f t="shared" si="80"/>
        <v>0</v>
      </c>
      <c r="U80" s="92"/>
      <c r="AA80" s="154"/>
    </row>
    <row r="81" spans="1:27" x14ac:dyDescent="0.15">
      <c r="A81" s="42" t="s">
        <v>54</v>
      </c>
      <c r="B81" s="53">
        <f t="shared" si="61"/>
        <v>1.00487868602063E-5</v>
      </c>
      <c r="C81" s="53">
        <f t="shared" si="62"/>
        <v>1.00487868602063E-5</v>
      </c>
      <c r="D81" s="53">
        <f t="shared" si="63"/>
        <v>1.00487868602063E-5</v>
      </c>
      <c r="E81" s="53">
        <f t="shared" si="64"/>
        <v>1.00487868602063E-5</v>
      </c>
      <c r="F81" s="53">
        <f t="shared" si="65"/>
        <v>1.00487868602063E-5</v>
      </c>
      <c r="G81" s="204">
        <f t="shared" si="66"/>
        <v>1.00487868602063E-5</v>
      </c>
      <c r="H81" s="204">
        <f t="shared" si="72"/>
        <v>1.00487868602063E-5</v>
      </c>
      <c r="I81" s="204">
        <f t="shared" si="67"/>
        <v>1.00487868602063E-5</v>
      </c>
      <c r="J81" s="204">
        <f t="shared" si="68"/>
        <v>1.00487868602063E-5</v>
      </c>
      <c r="K81" s="204">
        <f t="shared" si="69"/>
        <v>1.00487868602063E-5</v>
      </c>
      <c r="L81" s="204">
        <f t="shared" si="70"/>
        <v>1.00487868602063E-5</v>
      </c>
      <c r="M81" s="204">
        <f t="shared" si="73"/>
        <v>1.00487868602063E-5</v>
      </c>
      <c r="N81" s="204">
        <f t="shared" si="74"/>
        <v>1.00487868602063E-5</v>
      </c>
      <c r="O81" s="364">
        <f t="shared" si="81"/>
        <v>1.4108865829237211E-3</v>
      </c>
      <c r="P81" s="213">
        <f t="shared" si="80"/>
        <v>5.9562787546238189E-4</v>
      </c>
      <c r="Q81" s="92">
        <f t="shared" si="80"/>
        <v>1.00487868602063E-5</v>
      </c>
      <c r="R81" s="92">
        <f t="shared" si="80"/>
        <v>1.00487868602063E-5</v>
      </c>
      <c r="S81" s="92">
        <f t="shared" si="80"/>
        <v>0</v>
      </c>
      <c r="T81" s="92">
        <f t="shared" si="80"/>
        <v>0</v>
      </c>
      <c r="U81" s="92"/>
      <c r="AA81" s="154"/>
    </row>
    <row r="82" spans="1:27" x14ac:dyDescent="0.15">
      <c r="A82" s="72" t="s">
        <v>38</v>
      </c>
      <c r="B82" s="61">
        <f t="shared" si="61"/>
        <v>0</v>
      </c>
      <c r="C82" s="61">
        <f t="shared" si="62"/>
        <v>0</v>
      </c>
      <c r="D82" s="61">
        <f t="shared" si="63"/>
        <v>0</v>
      </c>
      <c r="E82" s="61">
        <f t="shared" si="64"/>
        <v>0</v>
      </c>
      <c r="F82" s="61">
        <f t="shared" si="65"/>
        <v>0</v>
      </c>
      <c r="G82" s="205">
        <f t="shared" si="66"/>
        <v>0</v>
      </c>
      <c r="H82" s="205">
        <f t="shared" si="72"/>
        <v>0</v>
      </c>
      <c r="I82" s="205">
        <f t="shared" si="67"/>
        <v>0</v>
      </c>
      <c r="J82" s="205">
        <f t="shared" si="68"/>
        <v>0</v>
      </c>
      <c r="K82" s="205">
        <f t="shared" si="69"/>
        <v>0</v>
      </c>
      <c r="L82" s="205">
        <f t="shared" si="70"/>
        <v>0</v>
      </c>
      <c r="M82" s="205">
        <f t="shared" si="73"/>
        <v>0</v>
      </c>
      <c r="N82" s="205">
        <f t="shared" si="74"/>
        <v>0</v>
      </c>
      <c r="O82" s="364" t="str">
        <f t="shared" si="81"/>
        <v>0%</v>
      </c>
      <c r="P82" s="213">
        <f t="shared" si="80"/>
        <v>0</v>
      </c>
      <c r="Q82" s="92">
        <f t="shared" si="80"/>
        <v>0</v>
      </c>
      <c r="R82" s="92">
        <f t="shared" si="80"/>
        <v>0</v>
      </c>
      <c r="S82" s="92">
        <f t="shared" si="80"/>
        <v>0</v>
      </c>
      <c r="T82" s="92">
        <f t="shared" si="80"/>
        <v>0</v>
      </c>
      <c r="U82" s="92"/>
      <c r="AA82" s="154"/>
    </row>
    <row r="83" spans="1:27" x14ac:dyDescent="0.15">
      <c r="A83" s="76" t="s">
        <v>28</v>
      </c>
      <c r="B83" s="93">
        <f t="shared" si="61"/>
        <v>0</v>
      </c>
      <c r="C83" s="93">
        <f t="shared" si="62"/>
        <v>0</v>
      </c>
      <c r="D83" s="93">
        <f t="shared" si="63"/>
        <v>0</v>
      </c>
      <c r="E83" s="93">
        <f t="shared" si="64"/>
        <v>0</v>
      </c>
      <c r="F83" s="93">
        <f t="shared" si="65"/>
        <v>0</v>
      </c>
      <c r="G83" s="206">
        <f t="shared" si="66"/>
        <v>0</v>
      </c>
      <c r="H83" s="206">
        <f t="shared" si="72"/>
        <v>0</v>
      </c>
      <c r="I83" s="206">
        <f t="shared" si="67"/>
        <v>0</v>
      </c>
      <c r="J83" s="206">
        <f t="shared" si="68"/>
        <v>0</v>
      </c>
      <c r="K83" s="206">
        <f t="shared" si="69"/>
        <v>0</v>
      </c>
      <c r="L83" s="206">
        <f t="shared" si="70"/>
        <v>0</v>
      </c>
      <c r="M83" s="206">
        <f t="shared" si="73"/>
        <v>0</v>
      </c>
      <c r="N83" s="206">
        <f t="shared" si="74"/>
        <v>0</v>
      </c>
      <c r="O83" s="364" t="str">
        <f t="shared" si="81"/>
        <v>0%</v>
      </c>
      <c r="P83" s="213">
        <f t="shared" si="80"/>
        <v>0</v>
      </c>
      <c r="Q83" s="92">
        <f t="shared" si="80"/>
        <v>0</v>
      </c>
      <c r="R83" s="92">
        <f t="shared" si="80"/>
        <v>0</v>
      </c>
      <c r="S83" s="92">
        <f t="shared" si="80"/>
        <v>0</v>
      </c>
      <c r="T83" s="92">
        <f t="shared" si="80"/>
        <v>0</v>
      </c>
      <c r="U83" s="92"/>
      <c r="AA83" s="154"/>
    </row>
    <row r="84" spans="1:27" x14ac:dyDescent="0.15">
      <c r="A84" s="65" t="s">
        <v>36</v>
      </c>
      <c r="B84" s="39">
        <f t="shared" si="61"/>
        <v>0.99913077993659216</v>
      </c>
      <c r="C84" s="39">
        <f t="shared" si="62"/>
        <v>0.99913077993659216</v>
      </c>
      <c r="D84" s="39">
        <f t="shared" si="63"/>
        <v>0.99913077993659216</v>
      </c>
      <c r="E84" s="39">
        <f t="shared" si="64"/>
        <v>0.99913077993659216</v>
      </c>
      <c r="F84" s="39">
        <f t="shared" si="65"/>
        <v>0.99913077993659216</v>
      </c>
      <c r="G84" s="207">
        <f t="shared" si="66"/>
        <v>0.99913077993659216</v>
      </c>
      <c r="H84" s="207">
        <f t="shared" si="72"/>
        <v>0.99913077993659216</v>
      </c>
      <c r="I84" s="207">
        <f t="shared" si="67"/>
        <v>0.99913077993659216</v>
      </c>
      <c r="J84" s="207">
        <f t="shared" si="68"/>
        <v>0.99913077993659216</v>
      </c>
      <c r="K84" s="207">
        <f t="shared" si="69"/>
        <v>0.99913077993659216</v>
      </c>
      <c r="L84" s="207">
        <f t="shared" si="70"/>
        <v>0.99913077993659216</v>
      </c>
      <c r="M84" s="207">
        <f t="shared" si="73"/>
        <v>0.99913077993659216</v>
      </c>
      <c r="N84" s="207">
        <f t="shared" si="74"/>
        <v>0.99913077993659216</v>
      </c>
      <c r="O84" s="364">
        <f>O85</f>
        <v>0.99832043916926927</v>
      </c>
      <c r="P84" s="225">
        <f t="shared" si="80"/>
        <v>0.99879204078397965</v>
      </c>
      <c r="Q84" s="226">
        <f t="shared" si="80"/>
        <v>0.99913077993659205</v>
      </c>
      <c r="R84" s="226">
        <f t="shared" si="80"/>
        <v>0.99913077993659216</v>
      </c>
      <c r="S84" s="226">
        <f t="shared" si="80"/>
        <v>0</v>
      </c>
      <c r="T84" s="226">
        <f t="shared" si="80"/>
        <v>0</v>
      </c>
      <c r="U84" s="226"/>
      <c r="AA84" s="154"/>
    </row>
    <row r="85" spans="1:27" x14ac:dyDescent="0.35">
      <c r="A85" s="40" t="s">
        <v>460</v>
      </c>
      <c r="B85" s="41">
        <f t="shared" si="61"/>
        <v>0.99913077993659216</v>
      </c>
      <c r="C85" s="41">
        <f t="shared" si="62"/>
        <v>0.99913077993659216</v>
      </c>
      <c r="D85" s="41">
        <f t="shared" si="63"/>
        <v>0.99913077993659216</v>
      </c>
      <c r="E85" s="41">
        <f t="shared" si="64"/>
        <v>0.99913077993659216</v>
      </c>
      <c r="F85" s="41">
        <f t="shared" si="65"/>
        <v>0.99913077993659216</v>
      </c>
      <c r="G85" s="208">
        <f t="shared" si="66"/>
        <v>0.99913077993659216</v>
      </c>
      <c r="H85" s="208">
        <f t="shared" si="72"/>
        <v>0.99913077993659216</v>
      </c>
      <c r="I85" s="208">
        <f t="shared" si="67"/>
        <v>0.99913077993659216</v>
      </c>
      <c r="J85" s="208">
        <f t="shared" si="68"/>
        <v>0.99913077993659216</v>
      </c>
      <c r="K85" s="208">
        <f t="shared" si="69"/>
        <v>0.99913077993659216</v>
      </c>
      <c r="L85" s="208">
        <f t="shared" si="70"/>
        <v>0.99913077993659216</v>
      </c>
      <c r="M85" s="208">
        <f t="shared" si="73"/>
        <v>0.99913077993659216</v>
      </c>
      <c r="N85" s="208">
        <f t="shared" si="74"/>
        <v>0.99913077993659216</v>
      </c>
      <c r="O85" s="364">
        <f t="shared" ref="O85:O93" si="82">_xlfn.IFNA(VLOOKUP(A85,$W$52:$Y$86,2,0),"0%")</f>
        <v>0.99832043916926927</v>
      </c>
      <c r="P85" s="225">
        <f t="shared" si="80"/>
        <v>0.99879204078397965</v>
      </c>
      <c r="Q85" s="226">
        <f t="shared" si="80"/>
        <v>0.99913077993659205</v>
      </c>
      <c r="R85" s="226">
        <f t="shared" si="80"/>
        <v>0.99913077993659216</v>
      </c>
      <c r="S85" s="226">
        <f t="shared" si="80"/>
        <v>0</v>
      </c>
      <c r="T85" s="226">
        <f t="shared" si="80"/>
        <v>0</v>
      </c>
      <c r="U85" s="226"/>
      <c r="AA85" s="154"/>
    </row>
    <row r="86" spans="1:27" x14ac:dyDescent="0.15">
      <c r="A86" s="42" t="s">
        <v>55</v>
      </c>
      <c r="B86" s="53">
        <f t="shared" si="61"/>
        <v>0</v>
      </c>
      <c r="C86" s="53">
        <f t="shared" si="62"/>
        <v>0</v>
      </c>
      <c r="D86" s="53">
        <f t="shared" si="63"/>
        <v>0</v>
      </c>
      <c r="E86" s="53">
        <f t="shared" si="64"/>
        <v>0</v>
      </c>
      <c r="F86" s="53">
        <f t="shared" si="65"/>
        <v>0</v>
      </c>
      <c r="G86" s="204">
        <f t="shared" si="66"/>
        <v>0</v>
      </c>
      <c r="H86" s="204">
        <f t="shared" si="72"/>
        <v>0</v>
      </c>
      <c r="I86" s="204">
        <f t="shared" si="67"/>
        <v>0</v>
      </c>
      <c r="J86" s="204">
        <f t="shared" si="68"/>
        <v>0</v>
      </c>
      <c r="K86" s="204">
        <f t="shared" si="69"/>
        <v>0</v>
      </c>
      <c r="L86" s="204">
        <f t="shared" si="70"/>
        <v>0</v>
      </c>
      <c r="M86" s="204">
        <f t="shared" si="73"/>
        <v>0</v>
      </c>
      <c r="N86" s="204">
        <f t="shared" si="74"/>
        <v>0</v>
      </c>
      <c r="O86" s="364">
        <f t="shared" si="82"/>
        <v>9.1024940833788455E-5</v>
      </c>
      <c r="P86" s="213">
        <f t="shared" si="80"/>
        <v>3.8050302499904876E-5</v>
      </c>
      <c r="Q86" s="92">
        <f t="shared" si="80"/>
        <v>0</v>
      </c>
      <c r="R86" s="92">
        <f t="shared" si="80"/>
        <v>0</v>
      </c>
      <c r="S86" s="92">
        <f t="shared" si="80"/>
        <v>0</v>
      </c>
      <c r="T86" s="92">
        <f t="shared" si="80"/>
        <v>0</v>
      </c>
      <c r="U86" s="92"/>
      <c r="AA86" s="154"/>
    </row>
    <row r="87" spans="1:27" x14ac:dyDescent="0.15">
      <c r="A87" s="42" t="s">
        <v>56</v>
      </c>
      <c r="B87" s="53">
        <f t="shared" si="61"/>
        <v>7.5365901451547259E-5</v>
      </c>
      <c r="C87" s="53">
        <f t="shared" si="62"/>
        <v>7.5365901451547259E-5</v>
      </c>
      <c r="D87" s="53">
        <f t="shared" si="63"/>
        <v>7.5365901451547259E-5</v>
      </c>
      <c r="E87" s="53">
        <f t="shared" si="64"/>
        <v>7.5365901451547259E-5</v>
      </c>
      <c r="F87" s="53">
        <f t="shared" si="65"/>
        <v>7.5365901451547259E-5</v>
      </c>
      <c r="G87" s="204">
        <f t="shared" si="66"/>
        <v>7.5365901451547259E-5</v>
      </c>
      <c r="H87" s="204">
        <f t="shared" si="72"/>
        <v>7.5365901451547259E-5</v>
      </c>
      <c r="I87" s="204">
        <f t="shared" si="67"/>
        <v>7.5365901451547259E-5</v>
      </c>
      <c r="J87" s="204">
        <f t="shared" si="68"/>
        <v>7.5365901451547259E-5</v>
      </c>
      <c r="K87" s="204">
        <f t="shared" si="69"/>
        <v>7.5365901451547259E-5</v>
      </c>
      <c r="L87" s="204">
        <f t="shared" si="70"/>
        <v>7.5365901451547259E-5</v>
      </c>
      <c r="M87" s="204">
        <f t="shared" si="73"/>
        <v>7.5365901451547259E-5</v>
      </c>
      <c r="N87" s="204">
        <f t="shared" si="74"/>
        <v>7.5365901451547259E-5</v>
      </c>
      <c r="O87" s="364">
        <f t="shared" si="82"/>
        <v>3.4214582579417065E-4</v>
      </c>
      <c r="P87" s="213">
        <f t="shared" si="80"/>
        <v>1.8688541169956146E-4</v>
      </c>
      <c r="Q87" s="92">
        <f t="shared" si="80"/>
        <v>7.5365901451547259E-5</v>
      </c>
      <c r="R87" s="92">
        <f t="shared" si="80"/>
        <v>7.5365901451547259E-5</v>
      </c>
      <c r="S87" s="92">
        <f t="shared" si="80"/>
        <v>0</v>
      </c>
      <c r="T87" s="92">
        <f t="shared" si="80"/>
        <v>0</v>
      </c>
      <c r="U87" s="92"/>
      <c r="AA87" s="154"/>
    </row>
    <row r="88" spans="1:27" x14ac:dyDescent="0.15">
      <c r="A88" s="42" t="s">
        <v>57</v>
      </c>
      <c r="B88" s="53">
        <f t="shared" si="61"/>
        <v>0</v>
      </c>
      <c r="C88" s="53">
        <f t="shared" si="62"/>
        <v>0</v>
      </c>
      <c r="D88" s="53">
        <f t="shared" si="63"/>
        <v>0</v>
      </c>
      <c r="E88" s="53">
        <f t="shared" si="64"/>
        <v>0</v>
      </c>
      <c r="F88" s="53">
        <f t="shared" si="65"/>
        <v>0</v>
      </c>
      <c r="G88" s="204">
        <f t="shared" si="66"/>
        <v>0</v>
      </c>
      <c r="H88" s="204">
        <f t="shared" si="72"/>
        <v>0</v>
      </c>
      <c r="I88" s="204">
        <f t="shared" si="67"/>
        <v>0</v>
      </c>
      <c r="J88" s="204">
        <f t="shared" si="68"/>
        <v>0</v>
      </c>
      <c r="K88" s="204">
        <f t="shared" si="69"/>
        <v>0</v>
      </c>
      <c r="L88" s="204">
        <f t="shared" si="70"/>
        <v>0</v>
      </c>
      <c r="M88" s="204">
        <f t="shared" si="73"/>
        <v>0</v>
      </c>
      <c r="N88" s="204">
        <f t="shared" si="74"/>
        <v>0</v>
      </c>
      <c r="O88" s="364">
        <f t="shared" si="82"/>
        <v>0</v>
      </c>
      <c r="P88" s="213">
        <f t="shared" si="80"/>
        <v>0</v>
      </c>
      <c r="Q88" s="92">
        <f t="shared" si="80"/>
        <v>0</v>
      </c>
      <c r="R88" s="92">
        <f t="shared" si="80"/>
        <v>0</v>
      </c>
      <c r="S88" s="92">
        <f t="shared" si="80"/>
        <v>0</v>
      </c>
      <c r="T88" s="92">
        <f t="shared" si="80"/>
        <v>0</v>
      </c>
      <c r="U88" s="92"/>
      <c r="AA88" s="154"/>
    </row>
    <row r="89" spans="1:27" x14ac:dyDescent="0.15">
      <c r="A89" s="42" t="s">
        <v>58</v>
      </c>
      <c r="B89" s="53">
        <f t="shared" si="61"/>
        <v>7.9385416195629785E-4</v>
      </c>
      <c r="C89" s="53">
        <f t="shared" si="62"/>
        <v>7.9385416195629785E-4</v>
      </c>
      <c r="D89" s="53">
        <f t="shared" si="63"/>
        <v>7.9385416195629785E-4</v>
      </c>
      <c r="E89" s="53">
        <f t="shared" si="64"/>
        <v>7.9385416195629785E-4</v>
      </c>
      <c r="F89" s="53">
        <f t="shared" si="65"/>
        <v>7.9385416195629785E-4</v>
      </c>
      <c r="G89" s="204">
        <f t="shared" si="66"/>
        <v>7.9385416195629785E-4</v>
      </c>
      <c r="H89" s="204">
        <f t="shared" si="72"/>
        <v>7.9385416195629785E-4</v>
      </c>
      <c r="I89" s="204">
        <f t="shared" si="67"/>
        <v>7.9385416195629785E-4</v>
      </c>
      <c r="J89" s="204">
        <f t="shared" si="68"/>
        <v>7.9385416195629785E-4</v>
      </c>
      <c r="K89" s="204">
        <f t="shared" si="69"/>
        <v>7.9385416195629785E-4</v>
      </c>
      <c r="L89" s="204">
        <f t="shared" si="70"/>
        <v>7.9385416195629785E-4</v>
      </c>
      <c r="M89" s="204">
        <f t="shared" si="73"/>
        <v>7.9385416195629785E-4</v>
      </c>
      <c r="N89" s="204">
        <f t="shared" si="74"/>
        <v>7.9385416195629785E-4</v>
      </c>
      <c r="O89" s="364">
        <f t="shared" si="82"/>
        <v>1.4284399457710538E-3</v>
      </c>
      <c r="P89" s="213">
        <f t="shared" si="80"/>
        <v>1.0591241068209876E-3</v>
      </c>
      <c r="Q89" s="92">
        <f t="shared" si="80"/>
        <v>7.9385416195629774E-4</v>
      </c>
      <c r="R89" s="92">
        <f t="shared" si="80"/>
        <v>7.9385416195629796E-4</v>
      </c>
      <c r="S89" s="92">
        <f t="shared" si="80"/>
        <v>0</v>
      </c>
      <c r="T89" s="92">
        <f t="shared" si="80"/>
        <v>0</v>
      </c>
      <c r="U89" s="92"/>
      <c r="AA89" s="154"/>
    </row>
    <row r="90" spans="1:27" x14ac:dyDescent="0.15">
      <c r="A90" s="72" t="s">
        <v>39</v>
      </c>
      <c r="B90" s="61">
        <f t="shared" si="61"/>
        <v>0</v>
      </c>
      <c r="C90" s="61">
        <f t="shared" si="62"/>
        <v>0</v>
      </c>
      <c r="D90" s="61">
        <f t="shared" si="63"/>
        <v>0</v>
      </c>
      <c r="E90" s="61">
        <f t="shared" si="64"/>
        <v>0</v>
      </c>
      <c r="F90" s="61">
        <f t="shared" si="65"/>
        <v>0</v>
      </c>
      <c r="G90" s="205">
        <f t="shared" si="66"/>
        <v>0</v>
      </c>
      <c r="H90" s="205">
        <f t="shared" si="72"/>
        <v>0</v>
      </c>
      <c r="I90" s="205">
        <f t="shared" si="67"/>
        <v>0</v>
      </c>
      <c r="J90" s="205">
        <f t="shared" si="68"/>
        <v>0</v>
      </c>
      <c r="K90" s="205">
        <f t="shared" si="69"/>
        <v>0</v>
      </c>
      <c r="L90" s="205">
        <f t="shared" si="70"/>
        <v>0</v>
      </c>
      <c r="M90" s="205">
        <f t="shared" si="73"/>
        <v>0</v>
      </c>
      <c r="N90" s="205">
        <f t="shared" si="74"/>
        <v>0</v>
      </c>
      <c r="O90" s="364" t="str">
        <f t="shared" si="82"/>
        <v>0%</v>
      </c>
      <c r="P90" s="213">
        <f t="shared" si="80"/>
        <v>0</v>
      </c>
      <c r="Q90" s="92">
        <f t="shared" si="80"/>
        <v>0</v>
      </c>
      <c r="R90" s="92">
        <f t="shared" si="80"/>
        <v>0</v>
      </c>
      <c r="S90" s="92">
        <f t="shared" si="80"/>
        <v>0</v>
      </c>
      <c r="T90" s="92">
        <f t="shared" si="80"/>
        <v>0</v>
      </c>
      <c r="U90" s="92"/>
      <c r="AA90" s="154"/>
    </row>
    <row r="91" spans="1:27" x14ac:dyDescent="0.15">
      <c r="A91" s="76" t="s">
        <v>28</v>
      </c>
      <c r="B91" s="93">
        <f t="shared" si="61"/>
        <v>0</v>
      </c>
      <c r="C91" s="93">
        <f t="shared" si="62"/>
        <v>0</v>
      </c>
      <c r="D91" s="93">
        <f t="shared" si="63"/>
        <v>0</v>
      </c>
      <c r="E91" s="93">
        <f t="shared" si="64"/>
        <v>0</v>
      </c>
      <c r="F91" s="93">
        <f t="shared" si="65"/>
        <v>0</v>
      </c>
      <c r="G91" s="206">
        <f t="shared" si="66"/>
        <v>0</v>
      </c>
      <c r="H91" s="206">
        <f t="shared" si="72"/>
        <v>0</v>
      </c>
      <c r="I91" s="206">
        <f t="shared" si="67"/>
        <v>0</v>
      </c>
      <c r="J91" s="206">
        <f t="shared" si="68"/>
        <v>0</v>
      </c>
      <c r="K91" s="206">
        <f t="shared" si="69"/>
        <v>0</v>
      </c>
      <c r="L91" s="206">
        <f t="shared" si="70"/>
        <v>0</v>
      </c>
      <c r="M91" s="206">
        <f t="shared" si="73"/>
        <v>0</v>
      </c>
      <c r="N91" s="206">
        <f t="shared" si="74"/>
        <v>0</v>
      </c>
      <c r="O91" s="364" t="str">
        <f t="shared" si="82"/>
        <v>0%</v>
      </c>
      <c r="P91" s="213">
        <f t="shared" si="80"/>
        <v>0</v>
      </c>
      <c r="Q91" s="92">
        <f t="shared" si="80"/>
        <v>0</v>
      </c>
      <c r="R91" s="92">
        <f t="shared" si="80"/>
        <v>0</v>
      </c>
      <c r="S91" s="92">
        <f t="shared" si="80"/>
        <v>0</v>
      </c>
      <c r="T91" s="92">
        <f t="shared" si="80"/>
        <v>0</v>
      </c>
      <c r="U91" s="92"/>
      <c r="AA91" s="154"/>
    </row>
    <row r="92" spans="1:27" x14ac:dyDescent="0.15">
      <c r="A92" s="81" t="s">
        <v>478</v>
      </c>
      <c r="B92" s="8">
        <f>F46</f>
        <v>7.0000000000000001E-3</v>
      </c>
      <c r="C92" s="8">
        <f>K46</f>
        <v>0</v>
      </c>
      <c r="D92" s="8">
        <f>P46</f>
        <v>6.9999999999999999E-4</v>
      </c>
      <c r="E92" s="8">
        <f>U46</f>
        <v>1.6500000000000001E-2</v>
      </c>
      <c r="F92" s="8">
        <f>Z46</f>
        <v>0</v>
      </c>
      <c r="G92" s="201">
        <f>AE46</f>
        <v>0</v>
      </c>
      <c r="H92" s="201">
        <f t="shared" si="72"/>
        <v>0</v>
      </c>
      <c r="I92" s="201">
        <f t="shared" si="67"/>
        <v>0</v>
      </c>
      <c r="J92" s="201">
        <f t="shared" si="68"/>
        <v>0</v>
      </c>
      <c r="K92" s="201">
        <f t="shared" si="69"/>
        <v>0</v>
      </c>
      <c r="L92" s="201">
        <f t="shared" si="70"/>
        <v>0</v>
      </c>
      <c r="M92" s="201">
        <f t="shared" si="73"/>
        <v>0</v>
      </c>
      <c r="N92" s="201">
        <f t="shared" si="74"/>
        <v>0</v>
      </c>
      <c r="O92" s="364" t="str">
        <f t="shared" si="82"/>
        <v>0%</v>
      </c>
      <c r="P92" s="213">
        <f t="shared" si="80"/>
        <v>0</v>
      </c>
      <c r="Q92" s="92">
        <f t="shared" si="80"/>
        <v>6.4821428571428582E-3</v>
      </c>
      <c r="R92" s="92">
        <f t="shared" si="80"/>
        <v>0</v>
      </c>
      <c r="S92" s="92">
        <f t="shared" si="80"/>
        <v>0</v>
      </c>
      <c r="T92" s="92">
        <f t="shared" si="80"/>
        <v>0</v>
      </c>
      <c r="U92" s="92"/>
      <c r="AA92" s="154"/>
    </row>
    <row r="93" spans="1:27" x14ac:dyDescent="0.15">
      <c r="A93" s="81" t="s">
        <v>479</v>
      </c>
      <c r="B93" s="8">
        <f>G46</f>
        <v>0</v>
      </c>
      <c r="C93" s="8">
        <f>L46</f>
        <v>6.9999999999999999E-4</v>
      </c>
      <c r="D93" s="8">
        <f>Q46</f>
        <v>1.4999999999999999E-2</v>
      </c>
      <c r="E93" s="8">
        <f>V46</f>
        <v>0</v>
      </c>
      <c r="F93" s="8">
        <f>AA46</f>
        <v>0</v>
      </c>
      <c r="G93" s="201">
        <f>AF46</f>
        <v>0</v>
      </c>
      <c r="H93" s="201">
        <f t="shared" si="72"/>
        <v>0</v>
      </c>
      <c r="I93" s="201">
        <f t="shared" si="67"/>
        <v>0</v>
      </c>
      <c r="J93" s="201">
        <f t="shared" si="68"/>
        <v>0</v>
      </c>
      <c r="K93" s="201">
        <f t="shared" si="69"/>
        <v>0</v>
      </c>
      <c r="L93" s="201">
        <f t="shared" si="70"/>
        <v>0</v>
      </c>
      <c r="M93" s="201">
        <f t="shared" si="73"/>
        <v>0</v>
      </c>
      <c r="N93" s="201">
        <f t="shared" si="74"/>
        <v>0</v>
      </c>
      <c r="O93" s="364" t="str">
        <f t="shared" si="82"/>
        <v>0%</v>
      </c>
      <c r="P93" s="213">
        <f t="shared" si="80"/>
        <v>4.0738556371523157E-4</v>
      </c>
      <c r="Q93" s="92">
        <f t="shared" si="80"/>
        <v>0</v>
      </c>
      <c r="R93" s="92">
        <f t="shared" si="80"/>
        <v>0</v>
      </c>
      <c r="S93" s="92">
        <f t="shared" si="80"/>
        <v>0</v>
      </c>
      <c r="T93" s="92">
        <f t="shared" si="80"/>
        <v>0</v>
      </c>
      <c r="U93" s="92"/>
      <c r="AA93" s="154"/>
    </row>
  </sheetData>
  <mergeCells count="33">
    <mergeCell ref="BM4:BQ4"/>
    <mergeCell ref="A48:K48"/>
    <mergeCell ref="A49:O49"/>
    <mergeCell ref="P49:U49"/>
    <mergeCell ref="W49:X49"/>
    <mergeCell ref="AI4:AM4"/>
    <mergeCell ref="AN4:AR4"/>
    <mergeCell ref="AS4:AW4"/>
    <mergeCell ref="AX4:BB4"/>
    <mergeCell ref="BC4:BG4"/>
    <mergeCell ref="BH4:BL4"/>
    <mergeCell ref="AX3:BB3"/>
    <mergeCell ref="BC3:BG3"/>
    <mergeCell ref="BH3:BL3"/>
    <mergeCell ref="BM3:BQ3"/>
    <mergeCell ref="E4:I4"/>
    <mergeCell ref="J4:N4"/>
    <mergeCell ref="O4:S4"/>
    <mergeCell ref="T4:X4"/>
    <mergeCell ref="Y4:AC4"/>
    <mergeCell ref="AD4:AH4"/>
    <mergeCell ref="T3:X3"/>
    <mergeCell ref="Y3:AC3"/>
    <mergeCell ref="AD3:AH3"/>
    <mergeCell ref="AI3:AM3"/>
    <mergeCell ref="AN3:AR3"/>
    <mergeCell ref="AS3:AW3"/>
    <mergeCell ref="O3:S3"/>
    <mergeCell ref="B2:C2"/>
    <mergeCell ref="D2:D3"/>
    <mergeCell ref="E2:M2"/>
    <mergeCell ref="E3:I3"/>
    <mergeCell ref="J3:N3"/>
  </mergeCells>
  <phoneticPr fontId="2" type="noConversion"/>
  <conditionalFormatting sqref="H21:I21">
    <cfRule type="cellIs" dxfId="6265" priority="395" operator="lessThan">
      <formula>#REF!</formula>
    </cfRule>
  </conditionalFormatting>
  <conditionalFormatting sqref="H9:I9">
    <cfRule type="cellIs" dxfId="6264" priority="397" operator="lessThan">
      <formula>#REF!</formula>
    </cfRule>
    <cfRule type="cellIs" dxfId="6263" priority="398" operator="greaterThan">
      <formula>#REF!</formula>
    </cfRule>
  </conditionalFormatting>
  <conditionalFormatting sqref="H10:I10">
    <cfRule type="cellIs" dxfId="6262" priority="396" operator="lessThan">
      <formula>#REF!</formula>
    </cfRule>
  </conditionalFormatting>
  <conditionalFormatting sqref="H11:I11">
    <cfRule type="cellIs" dxfId="6261" priority="394" operator="lessThan">
      <formula>#REF!</formula>
    </cfRule>
  </conditionalFormatting>
  <conditionalFormatting sqref="H12:I12">
    <cfRule type="cellIs" dxfId="6260" priority="393" operator="lessThan">
      <formula>#REF!</formula>
    </cfRule>
  </conditionalFormatting>
  <conditionalFormatting sqref="O19 O13:O15">
    <cfRule type="cellIs" dxfId="6259" priority="392" operator="greaterThan">
      <formula>#REF!</formula>
    </cfRule>
  </conditionalFormatting>
  <conditionalFormatting sqref="H20:I20">
    <cfRule type="cellIs" dxfId="6258" priority="399" operator="lessThan">
      <formula>#REF!</formula>
    </cfRule>
    <cfRule type="cellIs" dxfId="6257" priority="400" operator="lessThan">
      <formula>#REF!</formula>
    </cfRule>
  </conditionalFormatting>
  <conditionalFormatting sqref="M21">
    <cfRule type="cellIs" dxfId="6256" priority="389" operator="lessThan">
      <formula>#REF!</formula>
    </cfRule>
  </conditionalFormatting>
  <conditionalFormatting sqref="M11:N11">
    <cfRule type="cellIs" dxfId="6255" priority="388" operator="lessThan">
      <formula>#REF!</formula>
    </cfRule>
  </conditionalFormatting>
  <conditionalFormatting sqref="M12:N12">
    <cfRule type="cellIs" dxfId="6254" priority="387" operator="lessThan">
      <formula>#REF!</formula>
    </cfRule>
  </conditionalFormatting>
  <conditionalFormatting sqref="M20">
    <cfRule type="cellIs" dxfId="6253" priority="390" operator="lessThan">
      <formula>#REF!</formula>
    </cfRule>
    <cfRule type="cellIs" dxfId="6252" priority="391" operator="lessThan">
      <formula>#REF!</formula>
    </cfRule>
  </conditionalFormatting>
  <conditionalFormatting sqref="E13:G13">
    <cfRule type="cellIs" dxfId="6251" priority="386" operator="greaterThan">
      <formula>#REF!</formula>
    </cfRule>
  </conditionalFormatting>
  <conditionalFormatting sqref="J13:L13">
    <cfRule type="cellIs" dxfId="6250" priority="385" operator="greaterThan">
      <formula>#REF!</formula>
    </cfRule>
  </conditionalFormatting>
  <conditionalFormatting sqref="H30:I30">
    <cfRule type="cellIs" dxfId="6249" priority="382" operator="lessThan">
      <formula>#REF!</formula>
    </cfRule>
  </conditionalFormatting>
  <conditionalFormatting sqref="H29:I29">
    <cfRule type="cellIs" dxfId="6248" priority="383" operator="lessThan">
      <formula>#REF!</formula>
    </cfRule>
    <cfRule type="cellIs" dxfId="6247" priority="384" operator="lessThan">
      <formula>#REF!</formula>
    </cfRule>
  </conditionalFormatting>
  <conditionalFormatting sqref="M30">
    <cfRule type="cellIs" dxfId="6246" priority="379" operator="lessThan">
      <formula>#REF!</formula>
    </cfRule>
  </conditionalFormatting>
  <conditionalFormatting sqref="M29">
    <cfRule type="cellIs" dxfId="6245" priority="380" operator="lessThan">
      <formula>#REF!</formula>
    </cfRule>
    <cfRule type="cellIs" dxfId="6244" priority="381" operator="lessThan">
      <formula>#REF!</formula>
    </cfRule>
  </conditionalFormatting>
  <conditionalFormatting sqref="H39:I39">
    <cfRule type="cellIs" dxfId="6243" priority="376" operator="lessThan">
      <formula>#REF!</formula>
    </cfRule>
  </conditionalFormatting>
  <conditionalFormatting sqref="H38:I38">
    <cfRule type="cellIs" dxfId="6242" priority="377" operator="lessThan">
      <formula>#REF!</formula>
    </cfRule>
    <cfRule type="cellIs" dxfId="6241" priority="378" operator="lessThan">
      <formula>#REF!</formula>
    </cfRule>
  </conditionalFormatting>
  <conditionalFormatting sqref="M39">
    <cfRule type="cellIs" dxfId="6240" priority="375" operator="lessThan">
      <formula>#REF!</formula>
    </cfRule>
  </conditionalFormatting>
  <conditionalFormatting sqref="R21">
    <cfRule type="cellIs" dxfId="6239" priority="372" operator="lessThan">
      <formula>#REF!</formula>
    </cfRule>
  </conditionalFormatting>
  <conditionalFormatting sqref="R11:S11">
    <cfRule type="cellIs" dxfId="6238" priority="371" operator="lessThan">
      <formula>#REF!</formula>
    </cfRule>
  </conditionalFormatting>
  <conditionalFormatting sqref="R12:S12">
    <cfRule type="cellIs" dxfId="6237" priority="370" operator="lessThan">
      <formula>#REF!</formula>
    </cfRule>
  </conditionalFormatting>
  <conditionalFormatting sqref="R20">
    <cfRule type="cellIs" dxfId="6236" priority="373" operator="lessThan">
      <formula>#REF!</formula>
    </cfRule>
    <cfRule type="cellIs" dxfId="6235" priority="374" operator="lessThan">
      <formula>#REF!</formula>
    </cfRule>
  </conditionalFormatting>
  <conditionalFormatting sqref="R30">
    <cfRule type="cellIs" dxfId="6234" priority="367" operator="lessThan">
      <formula>#REF!</formula>
    </cfRule>
  </conditionalFormatting>
  <conditionalFormatting sqref="R29">
    <cfRule type="cellIs" dxfId="6233" priority="368" operator="lessThan">
      <formula>#REF!</formula>
    </cfRule>
    <cfRule type="cellIs" dxfId="6232" priority="369" operator="lessThan">
      <formula>#REF!</formula>
    </cfRule>
  </conditionalFormatting>
  <conditionalFormatting sqref="R39">
    <cfRule type="cellIs" dxfId="6231" priority="366" operator="lessThan">
      <formula>#REF!</formula>
    </cfRule>
  </conditionalFormatting>
  <conditionalFormatting sqref="M9:N9">
    <cfRule type="cellIs" dxfId="6230" priority="364" operator="lessThan">
      <formula>#REF!</formula>
    </cfRule>
    <cfRule type="cellIs" dxfId="6229" priority="365" operator="greaterThan">
      <formula>#REF!</formula>
    </cfRule>
  </conditionalFormatting>
  <conditionalFormatting sqref="R9:S9">
    <cfRule type="cellIs" dxfId="6228" priority="362" operator="lessThan">
      <formula>#REF!</formula>
    </cfRule>
    <cfRule type="cellIs" dxfId="6227" priority="363" operator="greaterThan">
      <formula>#REF!</formula>
    </cfRule>
  </conditionalFormatting>
  <conditionalFormatting sqref="T19 T13:T15">
    <cfRule type="cellIs" dxfId="6226" priority="361" operator="greaterThan">
      <formula>#REF!</formula>
    </cfRule>
  </conditionalFormatting>
  <conditionalFormatting sqref="W21">
    <cfRule type="cellIs" dxfId="6225" priority="358" operator="lessThan">
      <formula>#REF!</formula>
    </cfRule>
  </conditionalFormatting>
  <conditionalFormatting sqref="W11:X11">
    <cfRule type="cellIs" dxfId="6224" priority="357" operator="lessThan">
      <formula>#REF!</formula>
    </cfRule>
  </conditionalFormatting>
  <conditionalFormatting sqref="W12:X12">
    <cfRule type="cellIs" dxfId="6223" priority="356" operator="lessThan">
      <formula>#REF!</formula>
    </cfRule>
  </conditionalFormatting>
  <conditionalFormatting sqref="W20">
    <cfRule type="cellIs" dxfId="6222" priority="359" operator="lessThan">
      <formula>#REF!</formula>
    </cfRule>
    <cfRule type="cellIs" dxfId="6221" priority="360" operator="lessThan">
      <formula>#REF!</formula>
    </cfRule>
  </conditionalFormatting>
  <conditionalFormatting sqref="W30">
    <cfRule type="cellIs" dxfId="6220" priority="353" operator="lessThan">
      <formula>#REF!</formula>
    </cfRule>
  </conditionalFormatting>
  <conditionalFormatting sqref="W29">
    <cfRule type="cellIs" dxfId="6219" priority="354" operator="lessThan">
      <formula>#REF!</formula>
    </cfRule>
    <cfRule type="cellIs" dxfId="6218" priority="355" operator="lessThan">
      <formula>#REF!</formula>
    </cfRule>
  </conditionalFormatting>
  <conditionalFormatting sqref="W39">
    <cfRule type="cellIs" dxfId="6217" priority="352" operator="lessThan">
      <formula>#REF!</formula>
    </cfRule>
  </conditionalFormatting>
  <conditionalFormatting sqref="W9:X9">
    <cfRule type="cellIs" dxfId="6216" priority="350" operator="lessThan">
      <formula>#REF!</formula>
    </cfRule>
    <cfRule type="cellIs" dxfId="6215" priority="351" operator="greaterThan">
      <formula>#REF!</formula>
    </cfRule>
  </conditionalFormatting>
  <conditionalFormatting sqref="Y19 Y13:Y15 Y17">
    <cfRule type="cellIs" dxfId="6214" priority="349" operator="greaterThan">
      <formula>#REF!</formula>
    </cfRule>
  </conditionalFormatting>
  <conditionalFormatting sqref="AB21">
    <cfRule type="cellIs" dxfId="6213" priority="346" operator="lessThan">
      <formula>#REF!</formula>
    </cfRule>
  </conditionalFormatting>
  <conditionalFormatting sqref="AB11:AC11">
    <cfRule type="cellIs" dxfId="6212" priority="345" operator="lessThan">
      <formula>#REF!</formula>
    </cfRule>
  </conditionalFormatting>
  <conditionalFormatting sqref="AB12:AC12">
    <cfRule type="cellIs" dxfId="6211" priority="344" operator="lessThan">
      <formula>#REF!</formula>
    </cfRule>
  </conditionalFormatting>
  <conditionalFormatting sqref="AB20">
    <cfRule type="cellIs" dxfId="6210" priority="347" operator="lessThan">
      <formula>#REF!</formula>
    </cfRule>
    <cfRule type="cellIs" dxfId="6209" priority="348" operator="lessThan">
      <formula>#REF!</formula>
    </cfRule>
  </conditionalFormatting>
  <conditionalFormatting sqref="AB30">
    <cfRule type="cellIs" dxfId="6208" priority="341" operator="lessThan">
      <formula>#REF!</formula>
    </cfRule>
  </conditionalFormatting>
  <conditionalFormatting sqref="AB29">
    <cfRule type="cellIs" dxfId="6207" priority="342" operator="lessThan">
      <formula>#REF!</formula>
    </cfRule>
    <cfRule type="cellIs" dxfId="6206" priority="343" operator="lessThan">
      <formula>#REF!</formula>
    </cfRule>
  </conditionalFormatting>
  <conditionalFormatting sqref="AB39">
    <cfRule type="cellIs" dxfId="6205" priority="340" operator="lessThan">
      <formula>#REF!</formula>
    </cfRule>
  </conditionalFormatting>
  <conditionalFormatting sqref="AB9:AC9">
    <cfRule type="cellIs" dxfId="6204" priority="338" operator="lessThan">
      <formula>#REF!</formula>
    </cfRule>
    <cfRule type="cellIs" dxfId="6203" priority="339" operator="greaterThan">
      <formula>#REF!</formula>
    </cfRule>
  </conditionalFormatting>
  <conditionalFormatting sqref="AD19 AD13 AD17 AD15">
    <cfRule type="cellIs" dxfId="6202" priority="337" operator="greaterThan">
      <formula>#REF!</formula>
    </cfRule>
  </conditionalFormatting>
  <conditionalFormatting sqref="AG21">
    <cfRule type="cellIs" dxfId="6201" priority="334" operator="lessThan">
      <formula>#REF!</formula>
    </cfRule>
  </conditionalFormatting>
  <conditionalFormatting sqref="AG11:AH11">
    <cfRule type="cellIs" dxfId="6200" priority="333" operator="lessThan">
      <formula>#REF!</formula>
    </cfRule>
  </conditionalFormatting>
  <conditionalFormatting sqref="AG12:AH12">
    <cfRule type="cellIs" dxfId="6199" priority="332" operator="lessThan">
      <formula>#REF!</formula>
    </cfRule>
  </conditionalFormatting>
  <conditionalFormatting sqref="AG20">
    <cfRule type="cellIs" dxfId="6198" priority="335" operator="lessThan">
      <formula>#REF!</formula>
    </cfRule>
    <cfRule type="cellIs" dxfId="6197" priority="336" operator="lessThan">
      <formula>#REF!</formula>
    </cfRule>
  </conditionalFormatting>
  <conditionalFormatting sqref="AG30">
    <cfRule type="cellIs" dxfId="6196" priority="329" operator="lessThan">
      <formula>#REF!</formula>
    </cfRule>
  </conditionalFormatting>
  <conditionalFormatting sqref="AG29">
    <cfRule type="cellIs" dxfId="6195" priority="330" operator="lessThan">
      <formula>#REF!</formula>
    </cfRule>
    <cfRule type="cellIs" dxfId="6194" priority="331" operator="lessThan">
      <formula>#REF!</formula>
    </cfRule>
  </conditionalFormatting>
  <conditionalFormatting sqref="AG39">
    <cfRule type="cellIs" dxfId="6193" priority="328" operator="lessThan">
      <formula>#REF!</formula>
    </cfRule>
  </conditionalFormatting>
  <conditionalFormatting sqref="AG9:AH9">
    <cfRule type="cellIs" dxfId="6192" priority="326" operator="lessThan">
      <formula>#REF!</formula>
    </cfRule>
    <cfRule type="cellIs" dxfId="6191" priority="327" operator="greaterThan">
      <formula>#REF!</formula>
    </cfRule>
  </conditionalFormatting>
  <conditionalFormatting sqref="AD14">
    <cfRule type="cellIs" dxfId="6190" priority="325" operator="greaterThan">
      <formula>#REF!</formula>
    </cfRule>
  </conditionalFormatting>
  <conditionalFormatting sqref="G14:G15 G17 E19:G19">
    <cfRule type="cellIs" dxfId="6189" priority="324" operator="greaterThan">
      <formula>#REF!</formula>
    </cfRule>
  </conditionalFormatting>
  <conditionalFormatting sqref="J14:L15 K17:L17">
    <cfRule type="cellIs" dxfId="6188" priority="323" operator="greaterThan">
      <formula>#REF!</formula>
    </cfRule>
  </conditionalFormatting>
  <conditionalFormatting sqref="J17">
    <cfRule type="cellIs" dxfId="6187" priority="322" operator="greaterThan">
      <formula>#REF!</formula>
    </cfRule>
  </conditionalFormatting>
  <conditionalFormatting sqref="O17">
    <cfRule type="cellIs" dxfId="6186" priority="321" operator="greaterThan">
      <formula>#REF!</formula>
    </cfRule>
  </conditionalFormatting>
  <conditionalFormatting sqref="K18:L18">
    <cfRule type="cellIs" dxfId="6185" priority="320" operator="greaterThan">
      <formula>#REF!</formula>
    </cfRule>
  </conditionalFormatting>
  <conditionalFormatting sqref="T17">
    <cfRule type="cellIs" dxfId="6184" priority="319" operator="greaterThan">
      <formula>#REF!</formula>
    </cfRule>
  </conditionalFormatting>
  <conditionalFormatting sqref="T18">
    <cfRule type="cellIs" dxfId="6183" priority="318" operator="greaterThan">
      <formula>#REF!</formula>
    </cfRule>
  </conditionalFormatting>
  <conditionalFormatting sqref="P13:Q13">
    <cfRule type="cellIs" dxfId="6182" priority="317" operator="greaterThan">
      <formula>#REF!</formula>
    </cfRule>
  </conditionalFormatting>
  <conditionalFormatting sqref="P19:Q19 P14:Q15 P17:Q17">
    <cfRule type="cellIs" dxfId="6181" priority="316" operator="greaterThan">
      <formula>#REF!</formula>
    </cfRule>
  </conditionalFormatting>
  <conditionalFormatting sqref="Q18">
    <cfRule type="cellIs" dxfId="6180" priority="315" operator="greaterThan">
      <formula>#REF!</formula>
    </cfRule>
  </conditionalFormatting>
  <conditionalFormatting sqref="U13:V13">
    <cfRule type="cellIs" dxfId="6179" priority="314" operator="greaterThan">
      <formula>#REF!</formula>
    </cfRule>
  </conditionalFormatting>
  <conditionalFormatting sqref="U19:V19 U14:V15 U17:V17">
    <cfRule type="cellIs" dxfId="6178" priority="313" operator="greaterThan">
      <formula>#REF!</formula>
    </cfRule>
  </conditionalFormatting>
  <conditionalFormatting sqref="U18:V18">
    <cfRule type="cellIs" dxfId="6177" priority="312" operator="greaterThan">
      <formula>#REF!</formula>
    </cfRule>
  </conditionalFormatting>
  <conditionalFormatting sqref="Z13:AA13">
    <cfRule type="cellIs" dxfId="6176" priority="311" operator="greaterThan">
      <formula>#REF!</formula>
    </cfRule>
  </conditionalFormatting>
  <conditionalFormatting sqref="Z19:AA19 Z14:AA15 Z17:AA17">
    <cfRule type="cellIs" dxfId="6175" priority="310" operator="greaterThan">
      <formula>#REF!</formula>
    </cfRule>
  </conditionalFormatting>
  <conditionalFormatting sqref="Z18:AA18">
    <cfRule type="cellIs" dxfId="6174" priority="309" operator="greaterThan">
      <formula>#REF!</formula>
    </cfRule>
  </conditionalFormatting>
  <conditionalFormatting sqref="AE13:AF13">
    <cfRule type="cellIs" dxfId="6173" priority="308" operator="greaterThan">
      <formula>#REF!</formula>
    </cfRule>
  </conditionalFormatting>
  <conditionalFormatting sqref="AE19:AF19 AE14:AF15 AE17:AF17">
    <cfRule type="cellIs" dxfId="6172" priority="307" operator="greaterThan">
      <formula>#REF!</formula>
    </cfRule>
  </conditionalFormatting>
  <conditionalFormatting sqref="AE18:AF18">
    <cfRule type="cellIs" dxfId="6171" priority="306" operator="greaterThan">
      <formula>#REF!</formula>
    </cfRule>
  </conditionalFormatting>
  <conditionalFormatting sqref="O18">
    <cfRule type="cellIs" dxfId="6170" priority="305" operator="greaterThan">
      <formula>#REF!</formula>
    </cfRule>
  </conditionalFormatting>
  <conditionalFormatting sqref="P18">
    <cfRule type="cellIs" dxfId="6169" priority="304" operator="greaterThan">
      <formula>#REF!</formula>
    </cfRule>
  </conditionalFormatting>
  <conditionalFormatting sqref="J18">
    <cfRule type="cellIs" dxfId="6168" priority="303" operator="greaterThan">
      <formula>#REF!</formula>
    </cfRule>
  </conditionalFormatting>
  <conditionalFormatting sqref="M38">
    <cfRule type="cellIs" dxfId="6167" priority="301" operator="lessThan">
      <formula>#REF!</formula>
    </cfRule>
    <cfRule type="cellIs" dxfId="6166" priority="302" operator="lessThan">
      <formula>#REF!</formula>
    </cfRule>
  </conditionalFormatting>
  <conditionalFormatting sqref="R38">
    <cfRule type="cellIs" dxfId="6165" priority="299" operator="lessThan">
      <formula>#REF!</formula>
    </cfRule>
    <cfRule type="cellIs" dxfId="6164" priority="300" operator="lessThan">
      <formula>#REF!</formula>
    </cfRule>
  </conditionalFormatting>
  <conditionalFormatting sqref="W38">
    <cfRule type="cellIs" dxfId="6163" priority="297" operator="lessThan">
      <formula>#REF!</formula>
    </cfRule>
    <cfRule type="cellIs" dxfId="6162" priority="298" operator="lessThan">
      <formula>#REF!</formula>
    </cfRule>
  </conditionalFormatting>
  <conditionalFormatting sqref="AB38">
    <cfRule type="cellIs" dxfId="6161" priority="295" operator="lessThan">
      <formula>#REF!</formula>
    </cfRule>
    <cfRule type="cellIs" dxfId="6160" priority="296" operator="lessThan">
      <formula>#REF!</formula>
    </cfRule>
  </conditionalFormatting>
  <conditionalFormatting sqref="AG38">
    <cfRule type="cellIs" dxfId="6159" priority="293" operator="lessThan">
      <formula>#REF!</formula>
    </cfRule>
    <cfRule type="cellIs" dxfId="6158" priority="294" operator="lessThan">
      <formula>#REF!</formula>
    </cfRule>
  </conditionalFormatting>
  <conditionalFormatting sqref="N10">
    <cfRule type="cellIs" dxfId="6157" priority="292" operator="lessThan">
      <formula>#REF!</formula>
    </cfRule>
  </conditionalFormatting>
  <conditionalFormatting sqref="S10">
    <cfRule type="cellIs" dxfId="6156" priority="291" operator="lessThan">
      <formula>#REF!</formula>
    </cfRule>
  </conditionalFormatting>
  <conditionalFormatting sqref="X10">
    <cfRule type="cellIs" dxfId="6155" priority="290" operator="lessThan">
      <formula>#REF!</formula>
    </cfRule>
  </conditionalFormatting>
  <conditionalFormatting sqref="AC10">
    <cfRule type="cellIs" dxfId="6154" priority="289" operator="lessThan">
      <formula>#REF!</formula>
    </cfRule>
  </conditionalFormatting>
  <conditionalFormatting sqref="AH10">
    <cfRule type="cellIs" dxfId="6153" priority="288" operator="lessThan">
      <formula>#REF!</formula>
    </cfRule>
  </conditionalFormatting>
  <conditionalFormatting sqref="AI19 AI13 AI17 AI15">
    <cfRule type="cellIs" dxfId="6152" priority="287" operator="greaterThan">
      <formula>#REF!</formula>
    </cfRule>
  </conditionalFormatting>
  <conditionalFormatting sqref="AL21">
    <cfRule type="cellIs" dxfId="6151" priority="284" operator="lessThan">
      <formula>#REF!</formula>
    </cfRule>
  </conditionalFormatting>
  <conditionalFormatting sqref="AL11:AM11">
    <cfRule type="cellIs" dxfId="6150" priority="283" operator="lessThan">
      <formula>#REF!</formula>
    </cfRule>
  </conditionalFormatting>
  <conditionalFormatting sqref="AL12:AM12">
    <cfRule type="cellIs" dxfId="6149" priority="282" operator="lessThan">
      <formula>#REF!</formula>
    </cfRule>
  </conditionalFormatting>
  <conditionalFormatting sqref="AL20">
    <cfRule type="cellIs" dxfId="6148" priority="285" operator="lessThan">
      <formula>#REF!</formula>
    </cfRule>
    <cfRule type="cellIs" dxfId="6147" priority="286" operator="lessThan">
      <formula>#REF!</formula>
    </cfRule>
  </conditionalFormatting>
  <conditionalFormatting sqref="AL30">
    <cfRule type="cellIs" dxfId="6146" priority="279" operator="lessThan">
      <formula>#REF!</formula>
    </cfRule>
  </conditionalFormatting>
  <conditionalFormatting sqref="AL29">
    <cfRule type="cellIs" dxfId="6145" priority="280" operator="lessThan">
      <formula>#REF!</formula>
    </cfRule>
    <cfRule type="cellIs" dxfId="6144" priority="281" operator="lessThan">
      <formula>#REF!</formula>
    </cfRule>
  </conditionalFormatting>
  <conditionalFormatting sqref="AL39">
    <cfRule type="cellIs" dxfId="6143" priority="278" operator="lessThan">
      <formula>#REF!</formula>
    </cfRule>
  </conditionalFormatting>
  <conditionalFormatting sqref="AL9:AM9">
    <cfRule type="cellIs" dxfId="6142" priority="276" operator="lessThan">
      <formula>#REF!</formula>
    </cfRule>
    <cfRule type="cellIs" dxfId="6141" priority="277" operator="greaterThan">
      <formula>#REF!</formula>
    </cfRule>
  </conditionalFormatting>
  <conditionalFormatting sqref="AI14">
    <cfRule type="cellIs" dxfId="6140" priority="275" operator="greaterThan">
      <formula>#REF!</formula>
    </cfRule>
  </conditionalFormatting>
  <conditionalFormatting sqref="AJ13:AK13">
    <cfRule type="cellIs" dxfId="6139" priority="274" operator="greaterThan">
      <formula>#REF!</formula>
    </cfRule>
  </conditionalFormatting>
  <conditionalFormatting sqref="AJ19:AK19 AJ14:AK15 AJ17:AK17">
    <cfRule type="cellIs" dxfId="6138" priority="273" operator="greaterThan">
      <formula>#REF!</formula>
    </cfRule>
  </conditionalFormatting>
  <conditionalFormatting sqref="AJ18:AK18">
    <cfRule type="cellIs" dxfId="6137" priority="272" operator="greaterThan">
      <formula>#REF!</formula>
    </cfRule>
  </conditionalFormatting>
  <conditionalFormatting sqref="AL38">
    <cfRule type="cellIs" dxfId="6136" priority="270" operator="lessThan">
      <formula>#REF!</formula>
    </cfRule>
    <cfRule type="cellIs" dxfId="6135" priority="271" operator="lessThan">
      <formula>#REF!</formula>
    </cfRule>
  </conditionalFormatting>
  <conditionalFormatting sqref="AM10">
    <cfRule type="cellIs" dxfId="6134" priority="269" operator="lessThan">
      <formula>#REF!</formula>
    </cfRule>
  </conditionalFormatting>
  <conditionalFormatting sqref="AN19 AN13 AN17 AN15">
    <cfRule type="cellIs" dxfId="6133" priority="268" operator="greaterThan">
      <formula>#REF!</formula>
    </cfRule>
  </conditionalFormatting>
  <conditionalFormatting sqref="AQ21">
    <cfRule type="cellIs" dxfId="6132" priority="265" operator="lessThan">
      <formula>#REF!</formula>
    </cfRule>
  </conditionalFormatting>
  <conditionalFormatting sqref="AQ11:AR11">
    <cfRule type="cellIs" dxfId="6131" priority="264" operator="lessThan">
      <formula>#REF!</formula>
    </cfRule>
  </conditionalFormatting>
  <conditionalFormatting sqref="AQ12:AR12">
    <cfRule type="cellIs" dxfId="6130" priority="263" operator="lessThan">
      <formula>#REF!</formula>
    </cfRule>
  </conditionalFormatting>
  <conditionalFormatting sqref="AQ20">
    <cfRule type="cellIs" dxfId="6129" priority="266" operator="lessThan">
      <formula>#REF!</formula>
    </cfRule>
    <cfRule type="cellIs" dxfId="6128" priority="267" operator="lessThan">
      <formula>#REF!</formula>
    </cfRule>
  </conditionalFormatting>
  <conditionalFormatting sqref="AQ30">
    <cfRule type="cellIs" dxfId="6127" priority="260" operator="lessThan">
      <formula>#REF!</formula>
    </cfRule>
  </conditionalFormatting>
  <conditionalFormatting sqref="AQ29">
    <cfRule type="cellIs" dxfId="6126" priority="261" operator="lessThan">
      <formula>#REF!</formula>
    </cfRule>
    <cfRule type="cellIs" dxfId="6125" priority="262" operator="lessThan">
      <formula>#REF!</formula>
    </cfRule>
  </conditionalFormatting>
  <conditionalFormatting sqref="AQ39">
    <cfRule type="cellIs" dxfId="6124" priority="259" operator="lessThan">
      <formula>#REF!</formula>
    </cfRule>
  </conditionalFormatting>
  <conditionalFormatting sqref="AQ9:AR9">
    <cfRule type="cellIs" dxfId="6123" priority="257" operator="lessThan">
      <formula>#REF!</formula>
    </cfRule>
    <cfRule type="cellIs" dxfId="6122" priority="258" operator="greaterThan">
      <formula>#REF!</formula>
    </cfRule>
  </conditionalFormatting>
  <conditionalFormatting sqref="AN14">
    <cfRule type="cellIs" dxfId="6121" priority="256" operator="greaterThan">
      <formula>#REF!</formula>
    </cfRule>
  </conditionalFormatting>
  <conditionalFormatting sqref="AO13:AP13">
    <cfRule type="cellIs" dxfId="6120" priority="255" operator="greaterThan">
      <formula>#REF!</formula>
    </cfRule>
  </conditionalFormatting>
  <conditionalFormatting sqref="AO19:AP19 AO14:AP15 AO17:AP17">
    <cfRule type="cellIs" dxfId="6119" priority="254" operator="greaterThan">
      <formula>#REF!</formula>
    </cfRule>
  </conditionalFormatting>
  <conditionalFormatting sqref="AO18:AP18">
    <cfRule type="cellIs" dxfId="6118" priority="253" operator="greaterThan">
      <formula>#REF!</formula>
    </cfRule>
  </conditionalFormatting>
  <conditionalFormatting sqref="AQ38">
    <cfRule type="cellIs" dxfId="6117" priority="251" operator="lessThan">
      <formula>#REF!</formula>
    </cfRule>
    <cfRule type="cellIs" dxfId="6116" priority="252" operator="lessThan">
      <formula>#REF!</formula>
    </cfRule>
  </conditionalFormatting>
  <conditionalFormatting sqref="AR10">
    <cfRule type="cellIs" dxfId="6115" priority="250" operator="lessThan">
      <formula>#REF!</formula>
    </cfRule>
  </conditionalFormatting>
  <conditionalFormatting sqref="AS19 AS13 AS17 AS15">
    <cfRule type="cellIs" dxfId="6114" priority="249" operator="greaterThan">
      <formula>#REF!</formula>
    </cfRule>
  </conditionalFormatting>
  <conditionalFormatting sqref="AV21">
    <cfRule type="cellIs" dxfId="6113" priority="246" operator="lessThan">
      <formula>#REF!</formula>
    </cfRule>
  </conditionalFormatting>
  <conditionalFormatting sqref="AV11:AW11">
    <cfRule type="cellIs" dxfId="6112" priority="245" operator="lessThan">
      <formula>#REF!</formula>
    </cfRule>
  </conditionalFormatting>
  <conditionalFormatting sqref="AV12:AW12">
    <cfRule type="cellIs" dxfId="6111" priority="244" operator="lessThan">
      <formula>#REF!</formula>
    </cfRule>
  </conditionalFormatting>
  <conditionalFormatting sqref="AV20">
    <cfRule type="cellIs" dxfId="6110" priority="247" operator="lessThan">
      <formula>#REF!</formula>
    </cfRule>
    <cfRule type="cellIs" dxfId="6109" priority="248" operator="lessThan">
      <formula>#REF!</formula>
    </cfRule>
  </conditionalFormatting>
  <conditionalFormatting sqref="AV30">
    <cfRule type="cellIs" dxfId="6108" priority="241" operator="lessThan">
      <formula>#REF!</formula>
    </cfRule>
  </conditionalFormatting>
  <conditionalFormatting sqref="AV29">
    <cfRule type="cellIs" dxfId="6107" priority="242" operator="lessThan">
      <formula>#REF!</formula>
    </cfRule>
    <cfRule type="cellIs" dxfId="6106" priority="243" operator="lessThan">
      <formula>#REF!</formula>
    </cfRule>
  </conditionalFormatting>
  <conditionalFormatting sqref="AV39">
    <cfRule type="cellIs" dxfId="6105" priority="240" operator="lessThan">
      <formula>#REF!</formula>
    </cfRule>
  </conditionalFormatting>
  <conditionalFormatting sqref="AV9:AW9">
    <cfRule type="cellIs" dxfId="6104" priority="238" operator="lessThan">
      <formula>#REF!</formula>
    </cfRule>
    <cfRule type="cellIs" dxfId="6103" priority="239" operator="greaterThan">
      <formula>#REF!</formula>
    </cfRule>
  </conditionalFormatting>
  <conditionalFormatting sqref="AS14">
    <cfRule type="cellIs" dxfId="6102" priority="237" operator="greaterThan">
      <formula>#REF!</formula>
    </cfRule>
  </conditionalFormatting>
  <conditionalFormatting sqref="AT13:AU13">
    <cfRule type="cellIs" dxfId="6101" priority="236" operator="greaterThan">
      <formula>#REF!</formula>
    </cfRule>
  </conditionalFormatting>
  <conditionalFormatting sqref="AT19:AU19 AT14:AU15 AT17:AU17">
    <cfRule type="cellIs" dxfId="6100" priority="235" operator="greaterThan">
      <formula>#REF!</formula>
    </cfRule>
  </conditionalFormatting>
  <conditionalFormatting sqref="AT18:AU18">
    <cfRule type="cellIs" dxfId="6099" priority="234" operator="greaterThan">
      <formula>#REF!</formula>
    </cfRule>
  </conditionalFormatting>
  <conditionalFormatting sqref="AV38">
    <cfRule type="cellIs" dxfId="6098" priority="232" operator="lessThan">
      <formula>#REF!</formula>
    </cfRule>
    <cfRule type="cellIs" dxfId="6097" priority="233" operator="lessThan">
      <formula>#REF!</formula>
    </cfRule>
  </conditionalFormatting>
  <conditionalFormatting sqref="AW10">
    <cfRule type="cellIs" dxfId="6096" priority="231" operator="lessThan">
      <formula>#REF!</formula>
    </cfRule>
  </conditionalFormatting>
  <conditionalFormatting sqref="AX19 AX13 AX17 AX15">
    <cfRule type="cellIs" dxfId="6095" priority="230" operator="greaterThan">
      <formula>#REF!</formula>
    </cfRule>
  </conditionalFormatting>
  <conditionalFormatting sqref="BA21">
    <cfRule type="cellIs" dxfId="6094" priority="227" operator="lessThan">
      <formula>#REF!</formula>
    </cfRule>
  </conditionalFormatting>
  <conditionalFormatting sqref="BA11:BB11">
    <cfRule type="cellIs" dxfId="6093" priority="226" operator="lessThan">
      <formula>#REF!</formula>
    </cfRule>
  </conditionalFormatting>
  <conditionalFormatting sqref="BA12:BB12">
    <cfRule type="cellIs" dxfId="6092" priority="225" operator="lessThan">
      <formula>#REF!</formula>
    </cfRule>
  </conditionalFormatting>
  <conditionalFormatting sqref="BA20">
    <cfRule type="cellIs" dxfId="6091" priority="228" operator="lessThan">
      <formula>#REF!</formula>
    </cfRule>
    <cfRule type="cellIs" dxfId="6090" priority="229" operator="lessThan">
      <formula>#REF!</formula>
    </cfRule>
  </conditionalFormatting>
  <conditionalFormatting sqref="BA30">
    <cfRule type="cellIs" dxfId="6089" priority="222" operator="lessThan">
      <formula>#REF!</formula>
    </cfRule>
  </conditionalFormatting>
  <conditionalFormatting sqref="BA29">
    <cfRule type="cellIs" dxfId="6088" priority="223" operator="lessThan">
      <formula>#REF!</formula>
    </cfRule>
    <cfRule type="cellIs" dxfId="6087" priority="224" operator="lessThan">
      <formula>#REF!</formula>
    </cfRule>
  </conditionalFormatting>
  <conditionalFormatting sqref="BA39">
    <cfRule type="cellIs" dxfId="6086" priority="221" operator="lessThan">
      <formula>#REF!</formula>
    </cfRule>
  </conditionalFormatting>
  <conditionalFormatting sqref="BA9:BB9">
    <cfRule type="cellIs" dxfId="6085" priority="219" operator="lessThan">
      <formula>#REF!</formula>
    </cfRule>
    <cfRule type="cellIs" dxfId="6084" priority="220" operator="greaterThan">
      <formula>#REF!</formula>
    </cfRule>
  </conditionalFormatting>
  <conditionalFormatting sqref="AX14">
    <cfRule type="cellIs" dxfId="6083" priority="218" operator="greaterThan">
      <formula>#REF!</formula>
    </cfRule>
  </conditionalFormatting>
  <conditionalFormatting sqref="AY13:AZ13">
    <cfRule type="cellIs" dxfId="6082" priority="217" operator="greaterThan">
      <formula>#REF!</formula>
    </cfRule>
  </conditionalFormatting>
  <conditionalFormatting sqref="AY19:AZ19 AY14:AZ15 AY17:AZ17">
    <cfRule type="cellIs" dxfId="6081" priority="216" operator="greaterThan">
      <formula>#REF!</formula>
    </cfRule>
  </conditionalFormatting>
  <conditionalFormatting sqref="AY18:AZ18">
    <cfRule type="cellIs" dxfId="6080" priority="215" operator="greaterThan">
      <formula>#REF!</formula>
    </cfRule>
  </conditionalFormatting>
  <conditionalFormatting sqref="BA38">
    <cfRule type="cellIs" dxfId="6079" priority="213" operator="lessThan">
      <formula>#REF!</formula>
    </cfRule>
    <cfRule type="cellIs" dxfId="6078" priority="214" operator="lessThan">
      <formula>#REF!</formula>
    </cfRule>
  </conditionalFormatting>
  <conditionalFormatting sqref="BB10">
    <cfRule type="cellIs" dxfId="6077" priority="212" operator="lessThan">
      <formula>#REF!</formula>
    </cfRule>
  </conditionalFormatting>
  <conditionalFormatting sqref="BC19 BC13 BC17 BC15">
    <cfRule type="cellIs" dxfId="6076" priority="211" operator="greaterThan">
      <formula>#REF!</formula>
    </cfRule>
  </conditionalFormatting>
  <conditionalFormatting sqref="BF21">
    <cfRule type="cellIs" dxfId="6075" priority="208" operator="lessThan">
      <formula>#REF!</formula>
    </cfRule>
  </conditionalFormatting>
  <conditionalFormatting sqref="BF11">
    <cfRule type="cellIs" dxfId="6074" priority="207" operator="lessThan">
      <formula>#REF!</formula>
    </cfRule>
  </conditionalFormatting>
  <conditionalFormatting sqref="BF12">
    <cfRule type="cellIs" dxfId="6073" priority="206" operator="lessThan">
      <formula>#REF!</formula>
    </cfRule>
  </conditionalFormatting>
  <conditionalFormatting sqref="BF20">
    <cfRule type="cellIs" dxfId="6072" priority="209" operator="lessThan">
      <formula>#REF!</formula>
    </cfRule>
    <cfRule type="cellIs" dxfId="6071" priority="210" operator="lessThan">
      <formula>#REF!</formula>
    </cfRule>
  </conditionalFormatting>
  <conditionalFormatting sqref="BF30">
    <cfRule type="cellIs" dxfId="6070" priority="203" operator="lessThan">
      <formula>#REF!</formula>
    </cfRule>
  </conditionalFormatting>
  <conditionalFormatting sqref="BF29">
    <cfRule type="cellIs" dxfId="6069" priority="204" operator="lessThan">
      <formula>#REF!</formula>
    </cfRule>
    <cfRule type="cellIs" dxfId="6068" priority="205" operator="lessThan">
      <formula>#REF!</formula>
    </cfRule>
  </conditionalFormatting>
  <conditionalFormatting sqref="BF39">
    <cfRule type="cellIs" dxfId="6067" priority="202" operator="lessThan">
      <formula>#REF!</formula>
    </cfRule>
  </conditionalFormatting>
  <conditionalFormatting sqref="BF9">
    <cfRule type="cellIs" dxfId="6066" priority="200" operator="lessThan">
      <formula>#REF!</formula>
    </cfRule>
    <cfRule type="cellIs" dxfId="6065" priority="201" operator="greaterThan">
      <formula>#REF!</formula>
    </cfRule>
  </conditionalFormatting>
  <conditionalFormatting sqref="BC14">
    <cfRule type="cellIs" dxfId="6064" priority="199" operator="greaterThan">
      <formula>#REF!</formula>
    </cfRule>
  </conditionalFormatting>
  <conditionalFormatting sqref="BD13:BE13">
    <cfRule type="cellIs" dxfId="6063" priority="198" operator="greaterThan">
      <formula>#REF!</formula>
    </cfRule>
  </conditionalFormatting>
  <conditionalFormatting sqref="BD19:BE19 BD14:BE15 BD17:BE17">
    <cfRule type="cellIs" dxfId="6062" priority="197" operator="greaterThan">
      <formula>#REF!</formula>
    </cfRule>
  </conditionalFormatting>
  <conditionalFormatting sqref="BD18:BE18">
    <cfRule type="cellIs" dxfId="6061" priority="196" operator="greaterThan">
      <formula>#REF!</formula>
    </cfRule>
  </conditionalFormatting>
  <conditionalFormatting sqref="BF38">
    <cfRule type="cellIs" dxfId="6060" priority="194" operator="lessThan">
      <formula>#REF!</formula>
    </cfRule>
    <cfRule type="cellIs" dxfId="6059" priority="195" operator="lessThan">
      <formula>#REF!</formula>
    </cfRule>
  </conditionalFormatting>
  <conditionalFormatting sqref="BG11">
    <cfRule type="cellIs" dxfId="6058" priority="192" operator="lessThan">
      <formula>#REF!</formula>
    </cfRule>
  </conditionalFormatting>
  <conditionalFormatting sqref="BG12">
    <cfRule type="cellIs" dxfId="6057" priority="191" operator="lessThan">
      <formula>#REF!</formula>
    </cfRule>
  </conditionalFormatting>
  <conditionalFormatting sqref="BG9">
    <cfRule type="cellIs" dxfId="6056" priority="189" operator="lessThan">
      <formula>#REF!</formula>
    </cfRule>
    <cfRule type="cellIs" dxfId="6055" priority="190" operator="greaterThan">
      <formula>#REF!</formula>
    </cfRule>
  </conditionalFormatting>
  <conditionalFormatting sqref="BG10">
    <cfRule type="cellIs" dxfId="6054" priority="188" operator="lessThan">
      <formula>#REF!</formula>
    </cfRule>
  </conditionalFormatting>
  <conditionalFormatting sqref="N21">
    <cfRule type="cellIs" dxfId="6053" priority="185" operator="lessThan">
      <formula>#REF!</formula>
    </cfRule>
  </conditionalFormatting>
  <conditionalFormatting sqref="N20">
    <cfRule type="cellIs" dxfId="6052" priority="186" operator="lessThan">
      <formula>#REF!</formula>
    </cfRule>
    <cfRule type="cellIs" dxfId="6051" priority="187" operator="lessThan">
      <formula>#REF!</formula>
    </cfRule>
  </conditionalFormatting>
  <conditionalFormatting sqref="N30">
    <cfRule type="cellIs" dxfId="6050" priority="182" operator="lessThan">
      <formula>#REF!</formula>
    </cfRule>
  </conditionalFormatting>
  <conditionalFormatting sqref="N29">
    <cfRule type="cellIs" dxfId="6049" priority="183" operator="lessThan">
      <formula>#REF!</formula>
    </cfRule>
    <cfRule type="cellIs" dxfId="6048" priority="184" operator="lessThan">
      <formula>#REF!</formula>
    </cfRule>
  </conditionalFormatting>
  <conditionalFormatting sqref="N39">
    <cfRule type="cellIs" dxfId="6047" priority="179" operator="lessThan">
      <formula>#REF!</formula>
    </cfRule>
  </conditionalFormatting>
  <conditionalFormatting sqref="N38">
    <cfRule type="cellIs" dxfId="6046" priority="180" operator="lessThan">
      <formula>#REF!</formula>
    </cfRule>
    <cfRule type="cellIs" dxfId="6045" priority="181" operator="lessThan">
      <formula>#REF!</formula>
    </cfRule>
  </conditionalFormatting>
  <conditionalFormatting sqref="S21">
    <cfRule type="cellIs" dxfId="6044" priority="176" operator="lessThan">
      <formula>#REF!</formula>
    </cfRule>
  </conditionalFormatting>
  <conditionalFormatting sqref="S20">
    <cfRule type="cellIs" dxfId="6043" priority="177" operator="lessThan">
      <formula>#REF!</formula>
    </cfRule>
    <cfRule type="cellIs" dxfId="6042" priority="178" operator="lessThan">
      <formula>#REF!</formula>
    </cfRule>
  </conditionalFormatting>
  <conditionalFormatting sqref="S30">
    <cfRule type="cellIs" dxfId="6041" priority="173" operator="lessThan">
      <formula>#REF!</formula>
    </cfRule>
  </conditionalFormatting>
  <conditionalFormatting sqref="S29">
    <cfRule type="cellIs" dxfId="6040" priority="174" operator="lessThan">
      <formula>#REF!</formula>
    </cfRule>
    <cfRule type="cellIs" dxfId="6039" priority="175" operator="lessThan">
      <formula>#REF!</formula>
    </cfRule>
  </conditionalFormatting>
  <conditionalFormatting sqref="S39">
    <cfRule type="cellIs" dxfId="6038" priority="170" operator="lessThan">
      <formula>#REF!</formula>
    </cfRule>
  </conditionalFormatting>
  <conditionalFormatting sqref="S38">
    <cfRule type="cellIs" dxfId="6037" priority="171" operator="lessThan">
      <formula>#REF!</formula>
    </cfRule>
    <cfRule type="cellIs" dxfId="6036" priority="172" operator="lessThan">
      <formula>#REF!</formula>
    </cfRule>
  </conditionalFormatting>
  <conditionalFormatting sqref="X21">
    <cfRule type="cellIs" dxfId="6035" priority="167" operator="lessThan">
      <formula>#REF!</formula>
    </cfRule>
  </conditionalFormatting>
  <conditionalFormatting sqref="X20">
    <cfRule type="cellIs" dxfId="6034" priority="168" operator="lessThan">
      <formula>#REF!</formula>
    </cfRule>
    <cfRule type="cellIs" dxfId="6033" priority="169" operator="lessThan">
      <formula>#REF!</formula>
    </cfRule>
  </conditionalFormatting>
  <conditionalFormatting sqref="X30">
    <cfRule type="cellIs" dxfId="6032" priority="164" operator="lessThan">
      <formula>#REF!</formula>
    </cfRule>
  </conditionalFormatting>
  <conditionalFormatting sqref="X29">
    <cfRule type="cellIs" dxfId="6031" priority="165" operator="lessThan">
      <formula>#REF!</formula>
    </cfRule>
    <cfRule type="cellIs" dxfId="6030" priority="166" operator="lessThan">
      <formula>#REF!</formula>
    </cfRule>
  </conditionalFormatting>
  <conditionalFormatting sqref="X39">
    <cfRule type="cellIs" dxfId="6029" priority="161" operator="lessThan">
      <formula>#REF!</formula>
    </cfRule>
  </conditionalFormatting>
  <conditionalFormatting sqref="X38">
    <cfRule type="cellIs" dxfId="6028" priority="162" operator="lessThan">
      <formula>#REF!</formula>
    </cfRule>
    <cfRule type="cellIs" dxfId="6027" priority="163" operator="lessThan">
      <formula>#REF!</formula>
    </cfRule>
  </conditionalFormatting>
  <conditionalFormatting sqref="AC21">
    <cfRule type="cellIs" dxfId="6026" priority="158" operator="lessThan">
      <formula>#REF!</formula>
    </cfRule>
  </conditionalFormatting>
  <conditionalFormatting sqref="AC20">
    <cfRule type="cellIs" dxfId="6025" priority="159" operator="lessThan">
      <formula>#REF!</formula>
    </cfRule>
    <cfRule type="cellIs" dxfId="6024" priority="160" operator="lessThan">
      <formula>#REF!</formula>
    </cfRule>
  </conditionalFormatting>
  <conditionalFormatting sqref="AC30">
    <cfRule type="cellIs" dxfId="6023" priority="155" operator="lessThan">
      <formula>#REF!</formula>
    </cfRule>
  </conditionalFormatting>
  <conditionalFormatting sqref="AC29">
    <cfRule type="cellIs" dxfId="6022" priority="156" operator="lessThan">
      <formula>#REF!</formula>
    </cfRule>
    <cfRule type="cellIs" dxfId="6021" priority="157" operator="lessThan">
      <formula>#REF!</formula>
    </cfRule>
  </conditionalFormatting>
  <conditionalFormatting sqref="AC39">
    <cfRule type="cellIs" dxfId="6020" priority="152" operator="lessThan">
      <formula>#REF!</formula>
    </cfRule>
  </conditionalFormatting>
  <conditionalFormatting sqref="AC38">
    <cfRule type="cellIs" dxfId="6019" priority="153" operator="lessThan">
      <formula>#REF!</formula>
    </cfRule>
    <cfRule type="cellIs" dxfId="6018" priority="154" operator="lessThan">
      <formula>#REF!</formula>
    </cfRule>
  </conditionalFormatting>
  <conditionalFormatting sqref="AH21">
    <cfRule type="cellIs" dxfId="6017" priority="149" operator="lessThan">
      <formula>#REF!</formula>
    </cfRule>
  </conditionalFormatting>
  <conditionalFormatting sqref="AH20">
    <cfRule type="cellIs" dxfId="6016" priority="150" operator="lessThan">
      <formula>#REF!</formula>
    </cfRule>
    <cfRule type="cellIs" dxfId="6015" priority="151" operator="lessThan">
      <formula>#REF!</formula>
    </cfRule>
  </conditionalFormatting>
  <conditionalFormatting sqref="AH30">
    <cfRule type="cellIs" dxfId="6014" priority="146" operator="lessThan">
      <formula>#REF!</formula>
    </cfRule>
  </conditionalFormatting>
  <conditionalFormatting sqref="AH29">
    <cfRule type="cellIs" dxfId="6013" priority="147" operator="lessThan">
      <formula>#REF!</formula>
    </cfRule>
    <cfRule type="cellIs" dxfId="6012" priority="148" operator="lessThan">
      <formula>#REF!</formula>
    </cfRule>
  </conditionalFormatting>
  <conditionalFormatting sqref="AH39">
    <cfRule type="cellIs" dxfId="6011" priority="143" operator="lessThan">
      <formula>#REF!</formula>
    </cfRule>
  </conditionalFormatting>
  <conditionalFormatting sqref="AH38">
    <cfRule type="cellIs" dxfId="6010" priority="144" operator="lessThan">
      <formula>#REF!</formula>
    </cfRule>
    <cfRule type="cellIs" dxfId="6009" priority="145" operator="lessThan">
      <formula>#REF!</formula>
    </cfRule>
  </conditionalFormatting>
  <conditionalFormatting sqref="AM21">
    <cfRule type="cellIs" dxfId="6008" priority="140" operator="lessThan">
      <formula>#REF!</formula>
    </cfRule>
  </conditionalFormatting>
  <conditionalFormatting sqref="AM20">
    <cfRule type="cellIs" dxfId="6007" priority="141" operator="lessThan">
      <formula>#REF!</formula>
    </cfRule>
    <cfRule type="cellIs" dxfId="6006" priority="142" operator="lessThan">
      <formula>#REF!</formula>
    </cfRule>
  </conditionalFormatting>
  <conditionalFormatting sqref="AM30">
    <cfRule type="cellIs" dxfId="6005" priority="137" operator="lessThan">
      <formula>#REF!</formula>
    </cfRule>
  </conditionalFormatting>
  <conditionalFormatting sqref="AM29">
    <cfRule type="cellIs" dxfId="6004" priority="138" operator="lessThan">
      <formula>#REF!</formula>
    </cfRule>
    <cfRule type="cellIs" dxfId="6003" priority="139" operator="lessThan">
      <formula>#REF!</formula>
    </cfRule>
  </conditionalFormatting>
  <conditionalFormatting sqref="AM39">
    <cfRule type="cellIs" dxfId="6002" priority="134" operator="lessThan">
      <formula>#REF!</formula>
    </cfRule>
  </conditionalFormatting>
  <conditionalFormatting sqref="AM38">
    <cfRule type="cellIs" dxfId="6001" priority="135" operator="lessThan">
      <formula>#REF!</formula>
    </cfRule>
    <cfRule type="cellIs" dxfId="6000" priority="136" operator="lessThan">
      <formula>#REF!</formula>
    </cfRule>
  </conditionalFormatting>
  <conditionalFormatting sqref="AR21">
    <cfRule type="cellIs" dxfId="5999" priority="131" operator="lessThan">
      <formula>#REF!</formula>
    </cfRule>
  </conditionalFormatting>
  <conditionalFormatting sqref="AR20">
    <cfRule type="cellIs" dxfId="5998" priority="132" operator="lessThan">
      <formula>#REF!</formula>
    </cfRule>
    <cfRule type="cellIs" dxfId="5997" priority="133" operator="lessThan">
      <formula>#REF!</formula>
    </cfRule>
  </conditionalFormatting>
  <conditionalFormatting sqref="AR30">
    <cfRule type="cellIs" dxfId="5996" priority="128" operator="lessThan">
      <formula>#REF!</formula>
    </cfRule>
  </conditionalFormatting>
  <conditionalFormatting sqref="AR29">
    <cfRule type="cellIs" dxfId="5995" priority="129" operator="lessThan">
      <formula>#REF!</formula>
    </cfRule>
    <cfRule type="cellIs" dxfId="5994" priority="130" operator="lessThan">
      <formula>#REF!</formula>
    </cfRule>
  </conditionalFormatting>
  <conditionalFormatting sqref="AR39">
    <cfRule type="cellIs" dxfId="5993" priority="125" operator="lessThan">
      <formula>#REF!</formula>
    </cfRule>
  </conditionalFormatting>
  <conditionalFormatting sqref="AR38">
    <cfRule type="cellIs" dxfId="5992" priority="126" operator="lessThan">
      <formula>#REF!</formula>
    </cfRule>
    <cfRule type="cellIs" dxfId="5991" priority="127" operator="lessThan">
      <formula>#REF!</formula>
    </cfRule>
  </conditionalFormatting>
  <conditionalFormatting sqref="AW21">
    <cfRule type="cellIs" dxfId="5990" priority="122" operator="lessThan">
      <formula>#REF!</formula>
    </cfRule>
  </conditionalFormatting>
  <conditionalFormatting sqref="AW20">
    <cfRule type="cellIs" dxfId="5989" priority="123" operator="lessThan">
      <formula>#REF!</formula>
    </cfRule>
    <cfRule type="cellIs" dxfId="5988" priority="124" operator="lessThan">
      <formula>#REF!</formula>
    </cfRule>
  </conditionalFormatting>
  <conditionalFormatting sqref="AW30">
    <cfRule type="cellIs" dxfId="5987" priority="119" operator="lessThan">
      <formula>#REF!</formula>
    </cfRule>
  </conditionalFormatting>
  <conditionalFormatting sqref="AW29">
    <cfRule type="cellIs" dxfId="5986" priority="120" operator="lessThan">
      <formula>#REF!</formula>
    </cfRule>
    <cfRule type="cellIs" dxfId="5985" priority="121" operator="lessThan">
      <formula>#REF!</formula>
    </cfRule>
  </conditionalFormatting>
  <conditionalFormatting sqref="AW39">
    <cfRule type="cellIs" dxfId="5984" priority="116" operator="lessThan">
      <formula>#REF!</formula>
    </cfRule>
  </conditionalFormatting>
  <conditionalFormatting sqref="AW38">
    <cfRule type="cellIs" dxfId="5983" priority="117" operator="lessThan">
      <formula>#REF!</formula>
    </cfRule>
    <cfRule type="cellIs" dxfId="5982" priority="118" operator="lessThan">
      <formula>#REF!</formula>
    </cfRule>
  </conditionalFormatting>
  <conditionalFormatting sqref="BB21">
    <cfRule type="cellIs" dxfId="5981" priority="113" operator="lessThan">
      <formula>#REF!</formula>
    </cfRule>
  </conditionalFormatting>
  <conditionalFormatting sqref="BB20">
    <cfRule type="cellIs" dxfId="5980" priority="114" operator="lessThan">
      <formula>#REF!</formula>
    </cfRule>
    <cfRule type="cellIs" dxfId="5979" priority="115" operator="lessThan">
      <formula>#REF!</formula>
    </cfRule>
  </conditionalFormatting>
  <conditionalFormatting sqref="BB30">
    <cfRule type="cellIs" dxfId="5978" priority="110" operator="lessThan">
      <formula>#REF!</formula>
    </cfRule>
  </conditionalFormatting>
  <conditionalFormatting sqref="BB29">
    <cfRule type="cellIs" dxfId="5977" priority="111" operator="lessThan">
      <formula>#REF!</formula>
    </cfRule>
    <cfRule type="cellIs" dxfId="5976" priority="112" operator="lessThan">
      <formula>#REF!</formula>
    </cfRule>
  </conditionalFormatting>
  <conditionalFormatting sqref="BB39">
    <cfRule type="cellIs" dxfId="5975" priority="107" operator="lessThan">
      <formula>#REF!</formula>
    </cfRule>
  </conditionalFormatting>
  <conditionalFormatting sqref="BB38">
    <cfRule type="cellIs" dxfId="5974" priority="108" operator="lessThan">
      <formula>#REF!</formula>
    </cfRule>
    <cfRule type="cellIs" dxfId="5973" priority="109" operator="lessThan">
      <formula>#REF!</formula>
    </cfRule>
  </conditionalFormatting>
  <conditionalFormatting sqref="BG21">
    <cfRule type="cellIs" dxfId="5972" priority="104" operator="lessThan">
      <formula>#REF!</formula>
    </cfRule>
  </conditionalFormatting>
  <conditionalFormatting sqref="BG20">
    <cfRule type="cellIs" dxfId="5971" priority="105" operator="lessThan">
      <formula>#REF!</formula>
    </cfRule>
    <cfRule type="cellIs" dxfId="5970" priority="106" operator="lessThan">
      <formula>#REF!</formula>
    </cfRule>
  </conditionalFormatting>
  <conditionalFormatting sqref="BG30">
    <cfRule type="cellIs" dxfId="5969" priority="101" operator="lessThan">
      <formula>#REF!</formula>
    </cfRule>
  </conditionalFormatting>
  <conditionalFormatting sqref="BG29">
    <cfRule type="cellIs" dxfId="5968" priority="102" operator="lessThan">
      <formula>#REF!</formula>
    </cfRule>
    <cfRule type="cellIs" dxfId="5967" priority="103" operator="lessThan">
      <formula>#REF!</formula>
    </cfRule>
  </conditionalFormatting>
  <conditionalFormatting sqref="BG39">
    <cfRule type="cellIs" dxfId="5966" priority="98" operator="lessThan">
      <formula>#REF!</formula>
    </cfRule>
  </conditionalFormatting>
  <conditionalFormatting sqref="BG38">
    <cfRule type="cellIs" dxfId="5965" priority="99" operator="lessThan">
      <formula>#REF!</formula>
    </cfRule>
    <cfRule type="cellIs" dxfId="5964" priority="100" operator="lessThan">
      <formula>#REF!</formula>
    </cfRule>
  </conditionalFormatting>
  <conditionalFormatting sqref="BH19 BH13 BH17 BH15">
    <cfRule type="cellIs" dxfId="5963" priority="97" operator="greaterThan">
      <formula>#REF!</formula>
    </cfRule>
  </conditionalFormatting>
  <conditionalFormatting sqref="BK21">
    <cfRule type="cellIs" dxfId="5962" priority="94" operator="lessThan">
      <formula>#REF!</formula>
    </cfRule>
  </conditionalFormatting>
  <conditionalFormatting sqref="BK11">
    <cfRule type="cellIs" dxfId="5961" priority="93" operator="lessThan">
      <formula>#REF!</formula>
    </cfRule>
  </conditionalFormatting>
  <conditionalFormatting sqref="BK12">
    <cfRule type="cellIs" dxfId="5960" priority="92" operator="lessThan">
      <formula>#REF!</formula>
    </cfRule>
  </conditionalFormatting>
  <conditionalFormatting sqref="BK20">
    <cfRule type="cellIs" dxfId="5959" priority="95" operator="lessThan">
      <formula>#REF!</formula>
    </cfRule>
    <cfRule type="cellIs" dxfId="5958" priority="96" operator="lessThan">
      <formula>#REF!</formula>
    </cfRule>
  </conditionalFormatting>
  <conditionalFormatting sqref="BK30">
    <cfRule type="cellIs" dxfId="5957" priority="89" operator="lessThan">
      <formula>#REF!</formula>
    </cfRule>
  </conditionalFormatting>
  <conditionalFormatting sqref="BK29">
    <cfRule type="cellIs" dxfId="5956" priority="90" operator="lessThan">
      <formula>#REF!</formula>
    </cfRule>
    <cfRule type="cellIs" dxfId="5955" priority="91" operator="lessThan">
      <formula>#REF!</formula>
    </cfRule>
  </conditionalFormatting>
  <conditionalFormatting sqref="BK39">
    <cfRule type="cellIs" dxfId="5954" priority="88" operator="lessThan">
      <formula>#REF!</formula>
    </cfRule>
  </conditionalFormatting>
  <conditionalFormatting sqref="BK9">
    <cfRule type="cellIs" dxfId="5953" priority="86" operator="lessThan">
      <formula>#REF!</formula>
    </cfRule>
    <cfRule type="cellIs" dxfId="5952" priority="87" operator="greaterThan">
      <formula>#REF!</formula>
    </cfRule>
  </conditionalFormatting>
  <conditionalFormatting sqref="BH14">
    <cfRule type="cellIs" dxfId="5951" priority="85" operator="greaterThan">
      <formula>#REF!</formula>
    </cfRule>
  </conditionalFormatting>
  <conditionalFormatting sqref="BI13:BJ13">
    <cfRule type="cellIs" dxfId="5950" priority="84" operator="greaterThan">
      <formula>#REF!</formula>
    </cfRule>
  </conditionalFormatting>
  <conditionalFormatting sqref="BI19:BJ19 BI14:BJ15 BI17:BJ17">
    <cfRule type="cellIs" dxfId="5949" priority="83" operator="greaterThan">
      <formula>#REF!</formula>
    </cfRule>
  </conditionalFormatting>
  <conditionalFormatting sqref="BI18:BJ18">
    <cfRule type="cellIs" dxfId="5948" priority="82" operator="greaterThan">
      <formula>#REF!</formula>
    </cfRule>
  </conditionalFormatting>
  <conditionalFormatting sqref="BK38">
    <cfRule type="cellIs" dxfId="5947" priority="80" operator="lessThan">
      <formula>#REF!</formula>
    </cfRule>
    <cfRule type="cellIs" dxfId="5946" priority="81" operator="lessThan">
      <formula>#REF!</formula>
    </cfRule>
  </conditionalFormatting>
  <conditionalFormatting sqref="BL11">
    <cfRule type="cellIs" dxfId="5945" priority="78" operator="lessThan">
      <formula>#REF!</formula>
    </cfRule>
  </conditionalFormatting>
  <conditionalFormatting sqref="BL12">
    <cfRule type="cellIs" dxfId="5944" priority="77" operator="lessThan">
      <formula>#REF!</formula>
    </cfRule>
  </conditionalFormatting>
  <conditionalFormatting sqref="BL9">
    <cfRule type="cellIs" dxfId="5943" priority="75" operator="lessThan">
      <formula>#REF!</formula>
    </cfRule>
    <cfRule type="cellIs" dxfId="5942" priority="76" operator="greaterThan">
      <formula>#REF!</formula>
    </cfRule>
  </conditionalFormatting>
  <conditionalFormatting sqref="BL10">
    <cfRule type="cellIs" dxfId="5941" priority="74" operator="lessThan">
      <formula>#REF!</formula>
    </cfRule>
  </conditionalFormatting>
  <conditionalFormatting sqref="BL21">
    <cfRule type="cellIs" dxfId="5940" priority="71" operator="lessThan">
      <formula>#REF!</formula>
    </cfRule>
  </conditionalFormatting>
  <conditionalFormatting sqref="BL20">
    <cfRule type="cellIs" dxfId="5939" priority="72" operator="lessThan">
      <formula>#REF!</formula>
    </cfRule>
    <cfRule type="cellIs" dxfId="5938" priority="73" operator="lessThan">
      <formula>#REF!</formula>
    </cfRule>
  </conditionalFormatting>
  <conditionalFormatting sqref="BL30">
    <cfRule type="cellIs" dxfId="5937" priority="68" operator="lessThan">
      <formula>#REF!</formula>
    </cfRule>
  </conditionalFormatting>
  <conditionalFormatting sqref="BL29">
    <cfRule type="cellIs" dxfId="5936" priority="69" operator="lessThan">
      <formula>#REF!</formula>
    </cfRule>
    <cfRule type="cellIs" dxfId="5935" priority="70" operator="lessThan">
      <formula>#REF!</formula>
    </cfRule>
  </conditionalFormatting>
  <conditionalFormatting sqref="BL39">
    <cfRule type="cellIs" dxfId="5934" priority="65" operator="lessThan">
      <formula>#REF!</formula>
    </cfRule>
  </conditionalFormatting>
  <conditionalFormatting sqref="BL38">
    <cfRule type="cellIs" dxfId="5933" priority="66" operator="lessThan">
      <formula>#REF!</formula>
    </cfRule>
    <cfRule type="cellIs" dxfId="5932" priority="67" operator="lessThan">
      <formula>#REF!</formula>
    </cfRule>
  </conditionalFormatting>
  <conditionalFormatting sqref="BM19 BM13 BM17 BM15">
    <cfRule type="cellIs" dxfId="5931" priority="64" operator="greaterThan">
      <formula>#REF!</formula>
    </cfRule>
  </conditionalFormatting>
  <conditionalFormatting sqref="BP21">
    <cfRule type="cellIs" dxfId="5930" priority="61" operator="lessThan">
      <formula>#REF!</formula>
    </cfRule>
  </conditionalFormatting>
  <conditionalFormatting sqref="BP11">
    <cfRule type="cellIs" dxfId="5929" priority="60" operator="lessThan">
      <formula>#REF!</formula>
    </cfRule>
  </conditionalFormatting>
  <conditionalFormatting sqref="BP12">
    <cfRule type="cellIs" dxfId="5928" priority="59" operator="lessThan">
      <formula>#REF!</formula>
    </cfRule>
  </conditionalFormatting>
  <conditionalFormatting sqref="BP20">
    <cfRule type="cellIs" dxfId="5927" priority="62" operator="lessThan">
      <formula>#REF!</formula>
    </cfRule>
    <cfRule type="cellIs" dxfId="5926" priority="63" operator="lessThan">
      <formula>#REF!</formula>
    </cfRule>
  </conditionalFormatting>
  <conditionalFormatting sqref="BP30">
    <cfRule type="cellIs" dxfId="5925" priority="56" operator="lessThan">
      <formula>#REF!</formula>
    </cfRule>
  </conditionalFormatting>
  <conditionalFormatting sqref="BP29">
    <cfRule type="cellIs" dxfId="5924" priority="57" operator="lessThan">
      <formula>#REF!</formula>
    </cfRule>
    <cfRule type="cellIs" dxfId="5923" priority="58" operator="lessThan">
      <formula>#REF!</formula>
    </cfRule>
  </conditionalFormatting>
  <conditionalFormatting sqref="BP39">
    <cfRule type="cellIs" dxfId="5922" priority="55" operator="lessThan">
      <formula>#REF!</formula>
    </cfRule>
  </conditionalFormatting>
  <conditionalFormatting sqref="BP9">
    <cfRule type="cellIs" dxfId="5921" priority="53" operator="lessThan">
      <formula>#REF!</formula>
    </cfRule>
    <cfRule type="cellIs" dxfId="5920" priority="54" operator="greaterThan">
      <formula>#REF!</formula>
    </cfRule>
  </conditionalFormatting>
  <conditionalFormatting sqref="BM14">
    <cfRule type="cellIs" dxfId="5919" priority="52" operator="greaterThan">
      <formula>#REF!</formula>
    </cfRule>
  </conditionalFormatting>
  <conditionalFormatting sqref="BN13:BO13">
    <cfRule type="cellIs" dxfId="5918" priority="51" operator="greaterThan">
      <formula>#REF!</formula>
    </cfRule>
  </conditionalFormatting>
  <conditionalFormatting sqref="BN19:BO19 BN14:BO15 BN17:BO17">
    <cfRule type="cellIs" dxfId="5917" priority="50" operator="greaterThan">
      <formula>#REF!</formula>
    </cfRule>
  </conditionalFormatting>
  <conditionalFormatting sqref="BN18:BO18">
    <cfRule type="cellIs" dxfId="5916" priority="49" operator="greaterThan">
      <formula>#REF!</formula>
    </cfRule>
  </conditionalFormatting>
  <conditionalFormatting sqref="BP38">
    <cfRule type="cellIs" dxfId="5915" priority="47" operator="lessThan">
      <formula>#REF!</formula>
    </cfRule>
    <cfRule type="cellIs" dxfId="5914" priority="48" operator="lessThan">
      <formula>#REF!</formula>
    </cfRule>
  </conditionalFormatting>
  <conditionalFormatting sqref="BQ11">
    <cfRule type="cellIs" dxfId="5913" priority="45" operator="lessThan">
      <formula>#REF!</formula>
    </cfRule>
  </conditionalFormatting>
  <conditionalFormatting sqref="BQ12">
    <cfRule type="cellIs" dxfId="5912" priority="44" operator="lessThan">
      <formula>#REF!</formula>
    </cfRule>
  </conditionalFormatting>
  <conditionalFormatting sqref="BQ9">
    <cfRule type="cellIs" dxfId="5911" priority="42" operator="lessThan">
      <formula>#REF!</formula>
    </cfRule>
    <cfRule type="cellIs" dxfId="5910" priority="43" operator="greaterThan">
      <formula>#REF!</formula>
    </cfRule>
  </conditionalFormatting>
  <conditionalFormatting sqref="BQ10">
    <cfRule type="cellIs" dxfId="5909" priority="41" operator="lessThan">
      <formula>#REF!</formula>
    </cfRule>
  </conditionalFormatting>
  <conditionalFormatting sqref="BQ21">
    <cfRule type="cellIs" dxfId="5908" priority="38" operator="lessThan">
      <formula>#REF!</formula>
    </cfRule>
  </conditionalFormatting>
  <conditionalFormatting sqref="BQ20">
    <cfRule type="cellIs" dxfId="5907" priority="39" operator="lessThan">
      <formula>#REF!</formula>
    </cfRule>
    <cfRule type="cellIs" dxfId="5906" priority="40" operator="lessThan">
      <formula>#REF!</formula>
    </cfRule>
  </conditionalFormatting>
  <conditionalFormatting sqref="BQ30">
    <cfRule type="cellIs" dxfId="5905" priority="35" operator="lessThan">
      <formula>#REF!</formula>
    </cfRule>
  </conditionalFormatting>
  <conditionalFormatting sqref="BQ29">
    <cfRule type="cellIs" dxfId="5904" priority="36" operator="lessThan">
      <formula>#REF!</formula>
    </cfRule>
    <cfRule type="cellIs" dxfId="5903" priority="37" operator="lessThan">
      <formula>#REF!</formula>
    </cfRule>
  </conditionalFormatting>
  <conditionalFormatting sqref="BQ39">
    <cfRule type="cellIs" dxfId="5902" priority="32" operator="lessThan">
      <formula>#REF!</formula>
    </cfRule>
  </conditionalFormatting>
  <conditionalFormatting sqref="BQ38">
    <cfRule type="cellIs" dxfId="5901" priority="33" operator="lessThan">
      <formula>#REF!</formula>
    </cfRule>
    <cfRule type="cellIs" dxfId="5900" priority="34" operator="lessThan">
      <formula>#REF!</formula>
    </cfRule>
  </conditionalFormatting>
  <conditionalFormatting sqref="E14:F15 E17:F17">
    <cfRule type="cellIs" dxfId="5899" priority="29" operator="greaterThan">
      <formula>#REF!</formula>
    </cfRule>
  </conditionalFormatting>
  <conditionalFormatting sqref="M10">
    <cfRule type="cellIs" dxfId="5898" priority="16" operator="lessThan">
      <formula>#REF!</formula>
    </cfRule>
  </conditionalFormatting>
  <conditionalFormatting sqref="R10">
    <cfRule type="cellIs" dxfId="5897" priority="15" operator="lessThan">
      <formula>#REF!</formula>
    </cfRule>
  </conditionalFormatting>
  <conditionalFormatting sqref="W10">
    <cfRule type="cellIs" dxfId="5896" priority="14" operator="lessThan">
      <formula>#REF!</formula>
    </cfRule>
  </conditionalFormatting>
  <conditionalFormatting sqref="AB10">
    <cfRule type="cellIs" dxfId="5895" priority="13" operator="lessThan">
      <formula>#REF!</formula>
    </cfRule>
  </conditionalFormatting>
  <conditionalFormatting sqref="AG10">
    <cfRule type="cellIs" dxfId="5894" priority="12" operator="lessThan">
      <formula>#REF!</formula>
    </cfRule>
  </conditionalFormatting>
  <conditionalFormatting sqref="AL10">
    <cfRule type="cellIs" dxfId="5893" priority="11" operator="lessThan">
      <formula>#REF!</formula>
    </cfRule>
  </conditionalFormatting>
  <conditionalFormatting sqref="AQ10">
    <cfRule type="cellIs" dxfId="5892" priority="10" operator="lessThan">
      <formula>#REF!</formula>
    </cfRule>
  </conditionalFormatting>
  <conditionalFormatting sqref="AV10">
    <cfRule type="cellIs" dxfId="5891" priority="9" operator="lessThan">
      <formula>#REF!</formula>
    </cfRule>
  </conditionalFormatting>
  <conditionalFormatting sqref="BA10">
    <cfRule type="cellIs" dxfId="5890" priority="8" operator="lessThan">
      <formula>#REF!</formula>
    </cfRule>
  </conditionalFormatting>
  <conditionalFormatting sqref="BF10">
    <cfRule type="cellIs" dxfId="5889" priority="7" operator="lessThan">
      <formula>#REF!</formula>
    </cfRule>
  </conditionalFormatting>
  <conditionalFormatting sqref="BK10">
    <cfRule type="cellIs" dxfId="5888" priority="6" operator="lessThan">
      <formula>#REF!</formula>
    </cfRule>
  </conditionalFormatting>
  <conditionalFormatting sqref="BP10">
    <cfRule type="cellIs" dxfId="5887" priority="5" operator="lessThan">
      <formula>#REF!</formula>
    </cfRule>
  </conditionalFormatting>
  <conditionalFormatting sqref="L19">
    <cfRule type="cellIs" dxfId="5886" priority="4" operator="greaterThan">
      <formula>#REF!</formula>
    </cfRule>
  </conditionalFormatting>
  <conditionalFormatting sqref="K19">
    <cfRule type="cellIs" dxfId="5885" priority="3" operator="greaterThan">
      <formula>#REF!</formula>
    </cfRule>
  </conditionalFormatting>
  <conditionalFormatting sqref="J19">
    <cfRule type="cellIs" dxfId="5884" priority="2" operator="greaterThan">
      <formula>#REF!</formula>
    </cfRule>
  </conditionalFormatting>
  <conditionalFormatting sqref="E16:F16">
    <cfRule type="cellIs" dxfId="5883" priority="1" operator="greaterThan">
      <formula>#REF!</formula>
    </cfRule>
  </conditionalFormatting>
  <pageMargins left="0.7" right="0.7" top="0.75" bottom="0.75" header="0.3" footer="0.3"/>
  <pageSetup paperSize="9" orientation="portrait" r:id="rId1"/>
  <headerFooter>
    <oddHeader>&amp;C&amp;G</oddHeader>
  </headerFooter>
  <legacyDrawingHF r:id="rId2"/>
  <picture r:id="rId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BQ93"/>
  <sheetViews>
    <sheetView tabSelected="1" zoomScale="70" zoomScaleNormal="70" workbookViewId="0">
      <pane xSplit="3" ySplit="10" topLeftCell="D11" activePane="bottomRight" state="frozenSplit"/>
      <selection activeCell="V56" sqref="V56"/>
      <selection pane="topRight" activeCell="V56" sqref="V56"/>
      <selection pane="bottomLeft" activeCell="V56" sqref="V56"/>
      <selection pane="bottomRight" activeCell="E33" sqref="E33"/>
    </sheetView>
  </sheetViews>
  <sheetFormatPr defaultRowHeight="16.5" x14ac:dyDescent="0.15"/>
  <cols>
    <col min="1" max="1" width="21" style="97" customWidth="1"/>
    <col min="2" max="2" width="15" style="97" customWidth="1"/>
    <col min="3" max="4" width="11.25" style="97" customWidth="1"/>
    <col min="5" max="5" width="46.375" style="97" customWidth="1"/>
    <col min="6" max="7" width="10.625" style="97" customWidth="1"/>
    <col min="8" max="9" width="13.625" style="97" customWidth="1"/>
    <col min="10" max="10" width="44.5" style="97" customWidth="1"/>
    <col min="11" max="12" width="12.25" style="97" customWidth="1"/>
    <col min="13" max="14" width="11.875" style="97" customWidth="1"/>
    <col min="15" max="15" width="38.25" style="97" customWidth="1"/>
    <col min="16" max="17" width="12.25" style="97" customWidth="1"/>
    <col min="18" max="19" width="11.875" style="97" customWidth="1"/>
    <col min="20" max="20" width="31.625" style="97" customWidth="1"/>
    <col min="21" max="22" width="12.625" style="97" customWidth="1"/>
    <col min="23" max="24" width="11.875" style="97" customWidth="1"/>
    <col min="25" max="25" width="31.625" style="97" customWidth="1"/>
    <col min="26" max="29" width="9" style="97"/>
    <col min="30" max="30" width="31.625" style="97" customWidth="1"/>
    <col min="31" max="34" width="9" style="97"/>
    <col min="35" max="35" width="31.625" style="97" customWidth="1"/>
    <col min="36" max="39" width="9" style="97"/>
    <col min="40" max="40" width="31.625" style="97" customWidth="1"/>
    <col min="41" max="44" width="9" style="97"/>
    <col min="45" max="45" width="31.625" style="97" customWidth="1"/>
    <col min="46" max="49" width="9" style="97"/>
    <col min="50" max="50" width="31.625" style="97" customWidth="1"/>
    <col min="51" max="54" width="9" style="97"/>
    <col min="55" max="55" width="31.625" style="97" customWidth="1"/>
    <col min="56" max="59" width="9" style="97"/>
    <col min="60" max="60" width="43.875" style="97" customWidth="1"/>
    <col min="61" max="62" width="9" style="97"/>
    <col min="63" max="63" width="15.125" style="97" customWidth="1"/>
    <col min="64" max="64" width="9" style="97"/>
    <col min="65" max="65" width="48.125" style="97" customWidth="1"/>
    <col min="66" max="67" width="9" style="97"/>
    <col min="68" max="68" width="16" style="97" customWidth="1"/>
    <col min="69" max="16384" width="9" style="97"/>
  </cols>
  <sheetData>
    <row r="1" spans="1:69" x14ac:dyDescent="0.15">
      <c r="B1" s="175" t="str">
        <f>VLOOKUP(A5,'PMC数据辅助&amp;月良率预估'!$AR$3:$AS$130,2,0)</f>
        <v>LTPO手机</v>
      </c>
      <c r="C1" s="176">
        <v>0.88</v>
      </c>
      <c r="E1" s="97" t="s">
        <v>474</v>
      </c>
      <c r="G1" s="154"/>
      <c r="AI1" s="166"/>
      <c r="AJ1" s="166"/>
      <c r="AK1" s="166"/>
      <c r="AL1" s="166"/>
      <c r="AM1" s="166"/>
      <c r="AN1" s="166"/>
      <c r="AO1" s="166"/>
      <c r="AP1" s="166"/>
      <c r="AQ1" s="166"/>
      <c r="AR1" s="166"/>
      <c r="AS1" s="166"/>
      <c r="AT1" s="166"/>
      <c r="AU1" s="166"/>
      <c r="AV1" s="166"/>
      <c r="AW1" s="166"/>
      <c r="AX1" s="166"/>
      <c r="AY1" s="166"/>
      <c r="AZ1" s="166"/>
      <c r="BA1" s="166"/>
      <c r="BB1" s="166"/>
      <c r="BC1" s="166"/>
      <c r="BD1" s="166"/>
    </row>
    <row r="2" spans="1:69" x14ac:dyDescent="0.15">
      <c r="A2" s="356">
        <f>VLOOKUP(A5,切数!$C:$J,8,0)</f>
        <v>95</v>
      </c>
      <c r="B2" s="580" t="s">
        <v>27</v>
      </c>
      <c r="C2" s="580"/>
      <c r="D2" s="581" t="s">
        <v>553</v>
      </c>
      <c r="E2" s="583" t="s">
        <v>41</v>
      </c>
      <c r="F2" s="583"/>
      <c r="G2" s="583"/>
      <c r="H2" s="583"/>
      <c r="I2" s="583"/>
      <c r="J2" s="583"/>
      <c r="K2" s="583"/>
      <c r="L2" s="583"/>
      <c r="M2" s="583"/>
      <c r="N2" s="30"/>
      <c r="O2" s="30"/>
      <c r="P2" s="30"/>
      <c r="Q2" s="30"/>
      <c r="R2" s="30"/>
      <c r="S2" s="30"/>
    </row>
    <row r="3" spans="1:69" x14ac:dyDescent="0.15">
      <c r="A3" s="356" t="s">
        <v>469</v>
      </c>
      <c r="B3" s="463"/>
      <c r="C3" s="463"/>
      <c r="D3" s="582"/>
      <c r="E3" s="1" t="str">
        <f>_xlfn.IFNA(VLOOKUP($A$5&amp;E$4,'PMC数据辅助&amp;月良率预估'!$B$2:$G$1000,2,0),"")</f>
        <v>M03</v>
      </c>
      <c r="F3" s="567"/>
      <c r="G3" s="567"/>
      <c r="H3" s="567"/>
      <c r="I3" s="568"/>
      <c r="J3" s="1" t="str">
        <f>_xlfn.IFNA(VLOOKUP($A$5&amp;J$4,'PMC数据辅助&amp;月良率预估'!$B$2:$G$1000,2,0),"")</f>
        <v/>
      </c>
      <c r="K3" s="567"/>
      <c r="L3" s="567"/>
      <c r="M3" s="567"/>
      <c r="N3" s="568"/>
      <c r="O3" s="1" t="str">
        <f>_xlfn.IFNA(VLOOKUP($A$5&amp;O$4,'PMC数据辅助&amp;月良率预估'!$B$2:$G$1000,2,0),"")</f>
        <v/>
      </c>
      <c r="P3" s="567"/>
      <c r="Q3" s="567"/>
      <c r="R3" s="567"/>
      <c r="S3" s="568"/>
      <c r="T3" s="1" t="str">
        <f>_xlfn.IFNA(VLOOKUP($A$5&amp;T$4,'PMC数据辅助&amp;月良率预估'!$B$2:$G$1000,2,0),"")</f>
        <v/>
      </c>
      <c r="U3" s="567"/>
      <c r="V3" s="567"/>
      <c r="W3" s="567"/>
      <c r="X3" s="568"/>
      <c r="Y3" s="1" t="str">
        <f>_xlfn.IFNA(VLOOKUP($A$5&amp;Y$4,'PMC数据辅助&amp;月良率预估'!$B$2:$G$1000,2,0),"")</f>
        <v/>
      </c>
      <c r="Z3" s="567"/>
      <c r="AA3" s="567"/>
      <c r="AB3" s="567"/>
      <c r="AC3" s="568"/>
      <c r="AD3" s="1" t="str">
        <f>_xlfn.IFNA(VLOOKUP($A$5&amp;AD$4,'PMC数据辅助&amp;月良率预估'!$B$2:$G$1000,2,0),"")</f>
        <v/>
      </c>
      <c r="AE3" s="567"/>
      <c r="AF3" s="567"/>
      <c r="AG3" s="567"/>
      <c r="AH3" s="568"/>
      <c r="AI3" s="1" t="str">
        <f>_xlfn.IFNA(VLOOKUP($A$5&amp;AI$4,'PMC数据辅助&amp;月良率预估'!$B$2:$G$1000,2,0),"")</f>
        <v/>
      </c>
      <c r="AJ3" s="567"/>
      <c r="AK3" s="567"/>
      <c r="AL3" s="567"/>
      <c r="AM3" s="568"/>
      <c r="AN3" s="1" t="str">
        <f>_xlfn.IFNA(VLOOKUP($A$5&amp;AN$4,'PMC数据辅助&amp;月良率预估'!$B$2:$G$1000,2,0),"")</f>
        <v/>
      </c>
      <c r="AO3" s="567"/>
      <c r="AP3" s="567"/>
      <c r="AQ3" s="567"/>
      <c r="AR3" s="568"/>
      <c r="AS3" s="1" t="str">
        <f>_xlfn.IFNA(VLOOKUP($A$5&amp;AS$4,'PMC数据辅助&amp;月良率预估'!$B$2:$G$1000,2,0),"")</f>
        <v/>
      </c>
      <c r="AT3" s="567"/>
      <c r="AU3" s="567"/>
      <c r="AV3" s="567"/>
      <c r="AW3" s="568"/>
      <c r="AX3" s="1" t="str">
        <f>_xlfn.IFNA(VLOOKUP($A$5&amp;AX$4,'PMC数据辅助&amp;月良率预估'!$B$2:$G$1000,2,0),"")</f>
        <v/>
      </c>
      <c r="AY3" s="567"/>
      <c r="AZ3" s="567"/>
      <c r="BA3" s="567"/>
      <c r="BB3" s="568"/>
      <c r="BC3" s="1" t="str">
        <f>_xlfn.IFNA(VLOOKUP($A$5&amp;BC$4,'PMC数据辅助&amp;月良率预估'!$B$2:$G$1000,2,0),"")</f>
        <v/>
      </c>
      <c r="BD3" s="567"/>
      <c r="BE3" s="567"/>
      <c r="BF3" s="567"/>
      <c r="BG3" s="568"/>
      <c r="BH3" s="1" t="str">
        <f>_xlfn.IFNA(VLOOKUP($A$5&amp;BH$4,'PMC数据辅助&amp;月良率预估'!$B$2:$G$1000,2,0),"")</f>
        <v/>
      </c>
      <c r="BI3" s="567"/>
      <c r="BJ3" s="567"/>
      <c r="BK3" s="567"/>
      <c r="BL3" s="568"/>
      <c r="BM3" s="1" t="str">
        <f>_xlfn.IFNA(VLOOKUP($A$5&amp;BM$4,'PMC数据辅助&amp;月良率预估'!$B$2:$G$1000,2,0),"")</f>
        <v/>
      </c>
      <c r="BN3" s="567"/>
      <c r="BO3" s="567"/>
      <c r="BP3" s="567"/>
      <c r="BQ3" s="568"/>
    </row>
    <row r="4" spans="1:69" ht="33" x14ac:dyDescent="0.15">
      <c r="A4" s="31" t="s">
        <v>40</v>
      </c>
      <c r="B4" s="94" t="s">
        <v>894</v>
      </c>
      <c r="C4" s="94" t="s">
        <v>563</v>
      </c>
      <c r="D4" s="115"/>
      <c r="E4" s="569" t="str">
        <f>_xlfn.IFNA(VLOOKUP($A$5&amp;COLUMN($A$1),'PMC数据辅助&amp;月良率预估'!$A:$F,5,0),"")</f>
        <v>02/25蒸镀批次</v>
      </c>
      <c r="F4" s="570"/>
      <c r="G4" s="570"/>
      <c r="H4" s="570"/>
      <c r="I4" s="571"/>
      <c r="J4" s="569" t="str">
        <f>_xlfn.IFNA(VLOOKUP($A$5&amp;COLUMN($B$1),'PMC数据辅助&amp;月良率预估'!$A:$F,5,0),"")</f>
        <v/>
      </c>
      <c r="K4" s="570"/>
      <c r="L4" s="570"/>
      <c r="M4" s="570"/>
      <c r="N4" s="571"/>
      <c r="O4" s="569" t="str">
        <f>_xlfn.IFNA(VLOOKUP($A$5&amp;COLUMN($C$1),'PMC数据辅助&amp;月良率预估'!$A:$F,5,0),"")</f>
        <v/>
      </c>
      <c r="P4" s="570"/>
      <c r="Q4" s="570"/>
      <c r="R4" s="570"/>
      <c r="S4" s="571"/>
      <c r="T4" s="569" t="str">
        <f>_xlfn.IFNA(VLOOKUP($A$5&amp;COLUMN($D$1),'PMC数据辅助&amp;月良率预估'!$A:$F,5,0),"")</f>
        <v/>
      </c>
      <c r="U4" s="570"/>
      <c r="V4" s="570"/>
      <c r="W4" s="570"/>
      <c r="X4" s="571"/>
      <c r="Y4" s="569" t="str">
        <f>_xlfn.IFNA(VLOOKUP($A$5&amp;COLUMN($E$1),'PMC数据辅助&amp;月良率预估'!$A:$F,5,0),"")</f>
        <v/>
      </c>
      <c r="Z4" s="570"/>
      <c r="AA4" s="570"/>
      <c r="AB4" s="570"/>
      <c r="AC4" s="571"/>
      <c r="AD4" s="569" t="str">
        <f>_xlfn.IFNA(VLOOKUP($A$5&amp;COLUMN($F$1),'PMC数据辅助&amp;月良率预估'!$A:$F,5,0),"")</f>
        <v/>
      </c>
      <c r="AE4" s="570"/>
      <c r="AF4" s="570"/>
      <c r="AG4" s="570"/>
      <c r="AH4" s="571"/>
      <c r="AI4" s="569" t="str">
        <f>_xlfn.IFNA(VLOOKUP($A$5&amp;COLUMN($G$1),'PMC数据辅助&amp;月良率预估'!$A:$F,5,0),"")</f>
        <v/>
      </c>
      <c r="AJ4" s="570"/>
      <c r="AK4" s="570"/>
      <c r="AL4" s="570"/>
      <c r="AM4" s="571"/>
      <c r="AN4" s="569" t="str">
        <f>_xlfn.IFNA(VLOOKUP($A$5&amp;COLUMN($H$1),'PMC数据辅助&amp;月良率预估'!$A:$F,5,0),"")</f>
        <v/>
      </c>
      <c r="AO4" s="570"/>
      <c r="AP4" s="570"/>
      <c r="AQ4" s="570"/>
      <c r="AR4" s="571"/>
      <c r="AS4" s="569" t="str">
        <f>_xlfn.IFNA(VLOOKUP($A$5&amp;COLUMN($I$1),'PMC数据辅助&amp;月良率预估'!$A:$F,5,0),"")</f>
        <v/>
      </c>
      <c r="AT4" s="570"/>
      <c r="AU4" s="570"/>
      <c r="AV4" s="570"/>
      <c r="AW4" s="571"/>
      <c r="AX4" s="569" t="str">
        <f>_xlfn.IFNA(VLOOKUP($A$5&amp;COLUMN($J$1),'PMC数据辅助&amp;月良率预估'!$A:$F,5,0),"")</f>
        <v/>
      </c>
      <c r="AY4" s="570"/>
      <c r="AZ4" s="570"/>
      <c r="BA4" s="570"/>
      <c r="BB4" s="571"/>
      <c r="BC4" s="569" t="str">
        <f>_xlfn.IFNA(VLOOKUP($A$5&amp;COLUMN($K$1),'PMC数据辅助&amp;月良率预估'!$A:$F,5,0),"")</f>
        <v/>
      </c>
      <c r="BD4" s="570"/>
      <c r="BE4" s="570"/>
      <c r="BF4" s="570"/>
      <c r="BG4" s="571"/>
      <c r="BH4" s="569" t="str">
        <f>_xlfn.IFNA(VLOOKUP($A$5&amp;COLUMN($L$1),'PMC数据辅助&amp;月良率预估'!$A:$F,5,0),"")</f>
        <v/>
      </c>
      <c r="BI4" s="570"/>
      <c r="BJ4" s="570"/>
      <c r="BK4" s="570"/>
      <c r="BL4" s="571"/>
      <c r="BM4" s="569" t="str">
        <f>_xlfn.IFNA(VLOOKUP($A$5&amp;COLUMN($M$1),'PMC数据辅助&amp;月良率预估'!$A:$F,5,0),"")</f>
        <v/>
      </c>
      <c r="BN4" s="570"/>
      <c r="BO4" s="570"/>
      <c r="BP4" s="570"/>
      <c r="BQ4" s="571"/>
    </row>
    <row r="5" spans="1:69" ht="51" customHeight="1" x14ac:dyDescent="0.15">
      <c r="A5" s="32" t="s">
        <v>857</v>
      </c>
      <c r="B5" s="32" t="s">
        <v>35</v>
      </c>
      <c r="C5" s="32" t="s">
        <v>35</v>
      </c>
      <c r="D5" s="32"/>
      <c r="E5" s="32" t="s">
        <v>467</v>
      </c>
      <c r="F5" s="33" t="s">
        <v>483</v>
      </c>
      <c r="G5" s="33" t="s">
        <v>484</v>
      </c>
      <c r="H5" s="33" t="s">
        <v>485</v>
      </c>
      <c r="I5" s="362" t="s">
        <v>840</v>
      </c>
      <c r="J5" s="32" t="s">
        <v>467</v>
      </c>
      <c r="K5" s="33" t="s">
        <v>483</v>
      </c>
      <c r="L5" s="33" t="s">
        <v>484</v>
      </c>
      <c r="M5" s="33" t="s">
        <v>485</v>
      </c>
      <c r="N5" s="362" t="s">
        <v>838</v>
      </c>
      <c r="O5" s="32" t="s">
        <v>467</v>
      </c>
      <c r="P5" s="33" t="s">
        <v>483</v>
      </c>
      <c r="Q5" s="33" t="s">
        <v>484</v>
      </c>
      <c r="R5" s="33" t="s">
        <v>485</v>
      </c>
      <c r="S5" s="362" t="s">
        <v>840</v>
      </c>
      <c r="T5" s="32" t="s">
        <v>467</v>
      </c>
      <c r="U5" s="33" t="s">
        <v>483</v>
      </c>
      <c r="V5" s="33" t="s">
        <v>484</v>
      </c>
      <c r="W5" s="33" t="s">
        <v>485</v>
      </c>
      <c r="X5" s="362" t="s">
        <v>840</v>
      </c>
      <c r="Y5" s="32" t="s">
        <v>467</v>
      </c>
      <c r="Z5" s="33" t="s">
        <v>483</v>
      </c>
      <c r="AA5" s="33" t="s">
        <v>484</v>
      </c>
      <c r="AB5" s="33" t="s">
        <v>485</v>
      </c>
      <c r="AC5" s="362" t="s">
        <v>840</v>
      </c>
      <c r="AD5" s="32" t="s">
        <v>467</v>
      </c>
      <c r="AE5" s="33" t="s">
        <v>483</v>
      </c>
      <c r="AF5" s="33" t="s">
        <v>484</v>
      </c>
      <c r="AG5" s="33" t="s">
        <v>485</v>
      </c>
      <c r="AH5" s="362" t="s">
        <v>840</v>
      </c>
      <c r="AI5" s="32" t="s">
        <v>467</v>
      </c>
      <c r="AJ5" s="33" t="s">
        <v>483</v>
      </c>
      <c r="AK5" s="33" t="s">
        <v>484</v>
      </c>
      <c r="AL5" s="33" t="s">
        <v>485</v>
      </c>
      <c r="AM5" s="362" t="s">
        <v>840</v>
      </c>
      <c r="AN5" s="32" t="s">
        <v>467</v>
      </c>
      <c r="AO5" s="33" t="s">
        <v>483</v>
      </c>
      <c r="AP5" s="33" t="s">
        <v>484</v>
      </c>
      <c r="AQ5" s="33" t="s">
        <v>485</v>
      </c>
      <c r="AR5" s="362" t="s">
        <v>840</v>
      </c>
      <c r="AS5" s="32" t="s">
        <v>467</v>
      </c>
      <c r="AT5" s="33" t="s">
        <v>483</v>
      </c>
      <c r="AU5" s="33" t="s">
        <v>484</v>
      </c>
      <c r="AV5" s="33" t="s">
        <v>485</v>
      </c>
      <c r="AW5" s="362" t="s">
        <v>840</v>
      </c>
      <c r="AX5" s="32" t="s">
        <v>467</v>
      </c>
      <c r="AY5" s="33" t="s">
        <v>483</v>
      </c>
      <c r="AZ5" s="33" t="s">
        <v>484</v>
      </c>
      <c r="BA5" s="33" t="s">
        <v>485</v>
      </c>
      <c r="BB5" s="362" t="s">
        <v>840</v>
      </c>
      <c r="BC5" s="32" t="s">
        <v>467</v>
      </c>
      <c r="BD5" s="33" t="s">
        <v>483</v>
      </c>
      <c r="BE5" s="33" t="s">
        <v>484</v>
      </c>
      <c r="BF5" s="33" t="s">
        <v>485</v>
      </c>
      <c r="BG5" s="362" t="s">
        <v>840</v>
      </c>
      <c r="BH5" s="32" t="s">
        <v>467</v>
      </c>
      <c r="BI5" s="33" t="s">
        <v>483</v>
      </c>
      <c r="BJ5" s="33" t="s">
        <v>484</v>
      </c>
      <c r="BK5" s="33" t="s">
        <v>485</v>
      </c>
      <c r="BL5" s="362" t="s">
        <v>839</v>
      </c>
      <c r="BM5" s="32" t="s">
        <v>467</v>
      </c>
      <c r="BN5" s="33" t="s">
        <v>483</v>
      </c>
      <c r="BO5" s="33" t="s">
        <v>484</v>
      </c>
      <c r="BP5" s="33" t="s">
        <v>485</v>
      </c>
      <c r="BQ5" s="362" t="s">
        <v>839</v>
      </c>
    </row>
    <row r="6" spans="1:69" x14ac:dyDescent="0.15">
      <c r="A6" s="34" t="s">
        <v>745</v>
      </c>
      <c r="B6" s="34">
        <f>_xlfn.IFNA(VLOOKUP($A6,批次辅助!$A$4:$DC$41,MATCH($A$5&amp;B$4,批次辅助!$A$1:$DC$1,0),0),0)</f>
        <v>125746</v>
      </c>
      <c r="C6" s="34">
        <f>_xlfn.IFNA(VLOOKUP($A6,批次辅助!$A$4:$DC$41,MATCH($A$5&amp;C$4,批次辅助!$A$1:$DC$1,0),0),0)</f>
        <v>22420</v>
      </c>
      <c r="D6" s="34">
        <f>_xlfn.IFNA(VLOOKUP($A6,批次辅助!$A$4:$DC$41,MATCH($A$5&amp;D$4,批次辅助!$A$1:$DC$1,0),0),0)</f>
        <v>0</v>
      </c>
      <c r="E6" s="34">
        <f>_xlfn.IFNA(VLOOKUP($A$5&amp;E$4,'PMC数据辅助&amp;月良率预估'!$B$2:$G$599,5,0),0)</f>
        <v>420</v>
      </c>
      <c r="F6" s="34"/>
      <c r="G6" s="34"/>
      <c r="H6" s="35"/>
      <c r="I6" s="35"/>
      <c r="J6" s="34">
        <f>_xlfn.IFNA(VLOOKUP($A$5&amp;J$4,'PMC数据辅助&amp;月良率预估'!$B$2:$G$599,5,0),0)</f>
        <v>0</v>
      </c>
      <c r="K6" s="34"/>
      <c r="L6" s="34"/>
      <c r="M6" s="35"/>
      <c r="N6" s="35"/>
      <c r="O6" s="34"/>
      <c r="P6" s="34"/>
      <c r="Q6" s="34"/>
      <c r="R6" s="35"/>
      <c r="S6" s="35"/>
      <c r="T6" s="34">
        <f>_xlfn.IFNA(VLOOKUP($A$5&amp;T$4,'PMC数据辅助&amp;月良率预估'!$B$2:$G$599,5,0),0)</f>
        <v>0</v>
      </c>
      <c r="U6" s="34"/>
      <c r="V6" s="34"/>
      <c r="W6" s="35"/>
      <c r="X6" s="35"/>
      <c r="Y6" s="34">
        <f>_xlfn.IFNA(VLOOKUP($A$5&amp;Y$4,'PMC数据辅助&amp;月良率预估'!$B$2:$G$599,5,0),0)</f>
        <v>0</v>
      </c>
      <c r="Z6" s="34"/>
      <c r="AA6" s="34"/>
      <c r="AB6" s="35"/>
      <c r="AC6" s="35"/>
      <c r="AD6" s="34">
        <f>_xlfn.IFNA(VLOOKUP($A$5&amp;AD$4,'PMC数据辅助&amp;月良率预估'!$B$2:$G$599,5,0),0)</f>
        <v>0</v>
      </c>
      <c r="AE6" s="34"/>
      <c r="AF6" s="34"/>
      <c r="AG6" s="35"/>
      <c r="AH6" s="35"/>
      <c r="AI6" s="34">
        <f>_xlfn.IFNA(VLOOKUP($A$5&amp;AI$4,'PMC数据辅助&amp;月良率预估'!$B$2:$G$599,5,0),0)</f>
        <v>0</v>
      </c>
      <c r="AJ6" s="34"/>
      <c r="AK6" s="34"/>
      <c r="AL6" s="35"/>
      <c r="AM6" s="35"/>
      <c r="AN6" s="34">
        <f>_xlfn.IFNA(VLOOKUP($A$5&amp;AN$4,'PMC数据辅助&amp;月良率预估'!$B$2:$G$599,5,0),0)</f>
        <v>0</v>
      </c>
      <c r="AO6" s="34"/>
      <c r="AP6" s="34"/>
      <c r="AQ6" s="35"/>
      <c r="AR6" s="35"/>
      <c r="AS6" s="34">
        <f>_xlfn.IFNA(VLOOKUP($A$5&amp;AS$4,'PMC数据辅助&amp;月良率预估'!$B$2:$G$599,5,0),0)</f>
        <v>0</v>
      </c>
      <c r="AT6" s="34"/>
      <c r="AU6" s="34"/>
      <c r="AV6" s="35"/>
      <c r="AW6" s="35"/>
      <c r="AX6" s="34">
        <f>_xlfn.IFNA(VLOOKUP($A$5&amp;AX$4,'PMC数据辅助&amp;月良率预估'!$B$2:$G$599,5,0),0)</f>
        <v>0</v>
      </c>
      <c r="AY6" s="34"/>
      <c r="AZ6" s="34"/>
      <c r="BA6" s="35"/>
      <c r="BB6" s="35"/>
      <c r="BC6" s="34">
        <f>_xlfn.IFNA(VLOOKUP($A$5&amp;BC$4,'PMC数据辅助&amp;月良率预估'!$B$2:$G$599,5,0),0)</f>
        <v>0</v>
      </c>
      <c r="BD6" s="34"/>
      <c r="BE6" s="34"/>
      <c r="BF6" s="35"/>
      <c r="BG6" s="35"/>
      <c r="BH6" s="34">
        <f>_xlfn.IFNA(VLOOKUP($A$5&amp;BH$4,'PMC数据辅助&amp;月良率预估'!$B$2:$G$599,5,0),0)</f>
        <v>0</v>
      </c>
      <c r="BI6" s="34"/>
      <c r="BJ6" s="34"/>
      <c r="BK6" s="35"/>
      <c r="BL6" s="35"/>
      <c r="BM6" s="34">
        <f>_xlfn.IFNA(VLOOKUP($A$5&amp;BM$4,'PMC数据辅助&amp;月良率预估'!$B$2:$G$599,5,0),0)</f>
        <v>0</v>
      </c>
      <c r="BN6" s="34"/>
      <c r="BO6" s="34"/>
      <c r="BP6" s="35"/>
      <c r="BQ6" s="35"/>
    </row>
    <row r="7" spans="1:69" x14ac:dyDescent="0.15">
      <c r="A7" s="34" t="s">
        <v>746</v>
      </c>
      <c r="B7" s="34">
        <f>_xlfn.IFNA(VLOOKUP($A7,批次辅助!$A$4:$DC$41,MATCH($A$5&amp;B$4,批次辅助!$A$1:$DC$1,0),0),0)</f>
        <v>149910</v>
      </c>
      <c r="C7" s="34">
        <f>_xlfn.IFNA(VLOOKUP($A7,批次辅助!$A$4:$DC$41,MATCH($A$5&amp;C$4,批次辅助!$A$1:$DC$1,0),0),0)</f>
        <v>22420</v>
      </c>
      <c r="D7" s="34">
        <f>_xlfn.IFNA(VLOOKUP($A7,批次辅助!$A$4:$DC$41,MATCH($A$5&amp;D$4,批次辅助!$A$1:$DC$1,0),0),0)</f>
        <v>0</v>
      </c>
      <c r="E7" s="34">
        <f>_xlfn.IFNA(VLOOKUP($A$5&amp;E$4,'PMC数据辅助&amp;月良率预估'!$B$2:$G$599,6,0),0)</f>
        <v>420</v>
      </c>
      <c r="F7" s="34"/>
      <c r="G7" s="34"/>
      <c r="H7" s="35"/>
      <c r="I7" s="35"/>
      <c r="J7" s="34">
        <f>_xlfn.IFNA(VLOOKUP($A$5&amp;J$4,'PMC数据辅助&amp;月良率预估'!$B$2:$G$599,6,0),0)</f>
        <v>0</v>
      </c>
      <c r="K7" s="34"/>
      <c r="L7" s="34"/>
      <c r="M7" s="35"/>
      <c r="N7" s="35"/>
      <c r="O7" s="34"/>
      <c r="P7" s="34"/>
      <c r="Q7" s="34"/>
      <c r="R7" s="35"/>
      <c r="S7" s="35"/>
      <c r="T7" s="34">
        <f>_xlfn.IFNA(VLOOKUP($A$5&amp;T$4,'PMC数据辅助&amp;月良率预估'!$B$2:$G$599,6,0),0)</f>
        <v>0</v>
      </c>
      <c r="U7" s="34"/>
      <c r="V7" s="34"/>
      <c r="W7" s="35"/>
      <c r="X7" s="35"/>
      <c r="Y7" s="34">
        <f>_xlfn.IFNA(VLOOKUP($A$5&amp;Y$4,'PMC数据辅助&amp;月良率预估'!$B$2:$G$599,6,0),0)</f>
        <v>0</v>
      </c>
      <c r="Z7" s="34"/>
      <c r="AA7" s="34"/>
      <c r="AB7" s="35"/>
      <c r="AC7" s="35"/>
      <c r="AD7" s="34">
        <f>_xlfn.IFNA(VLOOKUP($A$5&amp;AD$4,'PMC数据辅助&amp;月良率预估'!$B$2:$G$599,6,0),0)</f>
        <v>0</v>
      </c>
      <c r="AE7" s="34"/>
      <c r="AF7" s="34"/>
      <c r="AG7" s="35"/>
      <c r="AH7" s="35"/>
      <c r="AI7" s="34">
        <f>_xlfn.IFNA(VLOOKUP($A$5&amp;AI$4,'PMC数据辅助&amp;月良率预估'!$B$2:$G$599,6,0),0)</f>
        <v>0</v>
      </c>
      <c r="AJ7" s="34"/>
      <c r="AK7" s="34"/>
      <c r="AL7" s="35"/>
      <c r="AM7" s="35"/>
      <c r="AN7" s="34">
        <f>_xlfn.IFNA(VLOOKUP($A$5&amp;AN$4,'PMC数据辅助&amp;月良率预估'!$B$2:$G$599,6,0),0)</f>
        <v>0</v>
      </c>
      <c r="AO7" s="34"/>
      <c r="AP7" s="34"/>
      <c r="AQ7" s="35"/>
      <c r="AR7" s="35"/>
      <c r="AS7" s="34">
        <f>_xlfn.IFNA(VLOOKUP($A$5&amp;AS$4,'PMC数据辅助&amp;月良率预估'!$B$2:$G$599,6,0),0)</f>
        <v>0</v>
      </c>
      <c r="AT7" s="34"/>
      <c r="AU7" s="34"/>
      <c r="AV7" s="35"/>
      <c r="AW7" s="35"/>
      <c r="AX7" s="34">
        <f>_xlfn.IFNA(VLOOKUP($A$5&amp;AX$4,'PMC数据辅助&amp;月良率预估'!$B$2:$G$599,6,0),0)</f>
        <v>0</v>
      </c>
      <c r="AY7" s="34"/>
      <c r="AZ7" s="34"/>
      <c r="BA7" s="35"/>
      <c r="BB7" s="35"/>
      <c r="BC7" s="34">
        <f>_xlfn.IFNA(VLOOKUP($A$5&amp;BC$4,'PMC数据辅助&amp;月良率预估'!$B$2:$G$599,6,0),0)</f>
        <v>0</v>
      </c>
      <c r="BD7" s="34"/>
      <c r="BE7" s="34"/>
      <c r="BF7" s="35"/>
      <c r="BG7" s="35"/>
      <c r="BH7" s="34">
        <f>_xlfn.IFNA(VLOOKUP($A$5&amp;BH$4,'PMC数据辅助&amp;月良率预估'!$B$2:$G$599,6,0),0)</f>
        <v>0</v>
      </c>
      <c r="BI7" s="34"/>
      <c r="BJ7" s="34"/>
      <c r="BK7" s="35"/>
      <c r="BL7" s="35"/>
      <c r="BM7" s="34">
        <f>_xlfn.IFNA(VLOOKUP($A$5&amp;BM$4,'PMC数据辅助&amp;月良率预估'!$B$2:$G$599,6,0),0)</f>
        <v>0</v>
      </c>
      <c r="BN7" s="34"/>
      <c r="BO7" s="34"/>
      <c r="BP7" s="35"/>
      <c r="BQ7" s="35"/>
    </row>
    <row r="8" spans="1:69" s="119" customFormat="1" x14ac:dyDescent="0.15">
      <c r="A8" s="116" t="s">
        <v>454</v>
      </c>
      <c r="B8" s="117">
        <f>_xlfn.IFNA(VLOOKUP($A8,批次辅助!$A$4:$DC$41,MATCH($A$5&amp;B$4,批次辅助!$A$1:$DC$1,0),0),0)</f>
        <v>0.83880995263824965</v>
      </c>
      <c r="C8" s="117">
        <f>_xlfn.IFNA(VLOOKUP($A8,批次辅助!$A$4:$DC$41,MATCH($A$5&amp;C$4,批次辅助!$A$1:$DC$1,0),0),0)</f>
        <v>1</v>
      </c>
      <c r="D8" s="117">
        <f>_xlfn.IFNA(VLOOKUP($A8,批次辅助!$A$4:$DC$41,MATCH($A$5&amp;D$4,批次辅助!$A$1:$DC$1,0),0),0)</f>
        <v>0</v>
      </c>
      <c r="E8" s="117">
        <f>IF(E6=0,0%,E7/E6)</f>
        <v>1</v>
      </c>
      <c r="F8" s="116"/>
      <c r="G8" s="116"/>
      <c r="H8" s="118"/>
      <c r="I8" s="118"/>
      <c r="J8" s="117">
        <f>IF(J6=0,0%,J7/J6)</f>
        <v>0</v>
      </c>
      <c r="K8" s="116"/>
      <c r="L8" s="116"/>
      <c r="M8" s="118"/>
      <c r="N8" s="118"/>
      <c r="O8" s="117"/>
      <c r="P8" s="116"/>
      <c r="Q8" s="116"/>
      <c r="R8" s="118"/>
      <c r="S8" s="118"/>
      <c r="T8" s="117">
        <f>IF(T6=0,0%,T7/T6)</f>
        <v>0</v>
      </c>
      <c r="U8" s="116"/>
      <c r="V8" s="116"/>
      <c r="W8" s="118"/>
      <c r="X8" s="118"/>
      <c r="Y8" s="117">
        <f>IF(Y6=0,0%,Y7/Y6)</f>
        <v>0</v>
      </c>
      <c r="Z8" s="116"/>
      <c r="AA8" s="116"/>
      <c r="AB8" s="118"/>
      <c r="AC8" s="118"/>
      <c r="AD8" s="117">
        <f>IF(AD6=0,0%,AD7/AD6)</f>
        <v>0</v>
      </c>
      <c r="AE8" s="116"/>
      <c r="AF8" s="116"/>
      <c r="AG8" s="118"/>
      <c r="AH8" s="118"/>
      <c r="AI8" s="117">
        <f>IF(AI6=0,0%,AI7/AI6)</f>
        <v>0</v>
      </c>
      <c r="AJ8" s="116"/>
      <c r="AK8" s="116"/>
      <c r="AL8" s="118"/>
      <c r="AM8" s="118"/>
      <c r="AN8" s="117">
        <f>IF(AN6=0,0%,AN7/AN6)</f>
        <v>0</v>
      </c>
      <c r="AO8" s="116"/>
      <c r="AP8" s="116"/>
      <c r="AQ8" s="118"/>
      <c r="AR8" s="118"/>
      <c r="AS8" s="117">
        <f>IF(AS6=0,0%,AS7/AS6)</f>
        <v>0</v>
      </c>
      <c r="AT8" s="116"/>
      <c r="AU8" s="116"/>
      <c r="AV8" s="118"/>
      <c r="AW8" s="118"/>
      <c r="AX8" s="117">
        <f>IF(AX6=0,0%,AX7/AX6)</f>
        <v>0</v>
      </c>
      <c r="AY8" s="116"/>
      <c r="AZ8" s="116"/>
      <c r="BA8" s="118"/>
      <c r="BB8" s="118"/>
      <c r="BC8" s="117">
        <f>IF(BC6=0,0%,BC7/BC6)</f>
        <v>0</v>
      </c>
      <c r="BD8" s="116"/>
      <c r="BE8" s="116"/>
      <c r="BF8" s="118"/>
      <c r="BG8" s="118"/>
      <c r="BH8" s="117">
        <f>IF(BH6=0,0%,BH7/BH6)</f>
        <v>0</v>
      </c>
      <c r="BI8" s="116"/>
      <c r="BJ8" s="116"/>
      <c r="BK8" s="118"/>
      <c r="BL8" s="118"/>
      <c r="BM8" s="117">
        <f>IF(BM6=0,0%,BM7/BM6)</f>
        <v>0</v>
      </c>
      <c r="BN8" s="116"/>
      <c r="BO8" s="116"/>
      <c r="BP8" s="118"/>
      <c r="BQ8" s="118"/>
    </row>
    <row r="9" spans="1:69" s="161" customFormat="1" x14ac:dyDescent="0.15">
      <c r="A9" s="158" t="s">
        <v>34</v>
      </c>
      <c r="B9" s="159">
        <f>_xlfn.IFNA(VLOOKUP($A9,批次辅助!$A$4:$DC$41,MATCH($A$5&amp;B$4,批次辅助!$A$1:$DC$1,0),0),0)</f>
        <v>0.88811572535110461</v>
      </c>
      <c r="C9" s="159">
        <f>_xlfn.IFNA(VLOOKUP($A9,批次辅助!$A$4:$DC$41,MATCH($A$5&amp;C$4,批次辅助!$A$1:$DC$1,0),0),0)</f>
        <v>0.89094558429973236</v>
      </c>
      <c r="D9" s="159">
        <f>_xlfn.IFNA(VLOOKUP($A9,批次辅助!$A$4:$DC$41,MATCH($A$5&amp;D$4,批次辅助!$A$1:$DC$1,0),0),0)</f>
        <v>0</v>
      </c>
      <c r="E9" s="160"/>
      <c r="F9" s="160"/>
      <c r="G9" s="160"/>
      <c r="H9" s="160">
        <f>H10-H19-H27-H28-H36-H37-H44-H45</f>
        <v>0.82619309322033851</v>
      </c>
      <c r="I9" s="160"/>
      <c r="J9" s="160"/>
      <c r="K9" s="160"/>
      <c r="L9" s="160"/>
      <c r="M9" s="160">
        <f>M10-M19-M27-M28-M36-M37-M44-M45</f>
        <v>0.91613909322033837</v>
      </c>
      <c r="N9" s="160"/>
      <c r="O9" s="160"/>
      <c r="P9" s="160"/>
      <c r="Q9" s="160"/>
      <c r="R9" s="160">
        <f>R10-R19-R27-R28-R36-R37-R44-R45</f>
        <v>0.91613909322033837</v>
      </c>
      <c r="S9" s="160"/>
      <c r="T9" s="160"/>
      <c r="U9" s="160"/>
      <c r="V9" s="160"/>
      <c r="W9" s="160">
        <f>W10-W19-W27-W28-W36-W37-W44-W45</f>
        <v>0.91613909322033837</v>
      </c>
      <c r="X9" s="160"/>
      <c r="Y9" s="160"/>
      <c r="Z9" s="160"/>
      <c r="AA9" s="160"/>
      <c r="AB9" s="160">
        <f>AB10-AB19-AB27-AB28-AB36-AB37-AB44-AB45</f>
        <v>0.91613909322033837</v>
      </c>
      <c r="AC9" s="160"/>
      <c r="AD9" s="160"/>
      <c r="AE9" s="160"/>
      <c r="AF9" s="160"/>
      <c r="AG9" s="160">
        <f>AG10-AG19-AG27-AG28-AG36-AG37-AG44-AG45</f>
        <v>0.91613909322033837</v>
      </c>
      <c r="AH9" s="160"/>
      <c r="AI9" s="160"/>
      <c r="AJ9" s="160"/>
      <c r="AK9" s="160"/>
      <c r="AL9" s="160">
        <f>AL10-AL19-AL27-AL28-AL36-AL37-AL44-AL45</f>
        <v>0.91613909322033837</v>
      </c>
      <c r="AM9" s="160"/>
      <c r="AN9" s="160"/>
      <c r="AO9" s="160"/>
      <c r="AP9" s="160"/>
      <c r="AQ9" s="160">
        <f>AQ10-AQ19-AQ27-AQ28-AQ36-AQ37-AQ44-AQ45</f>
        <v>0.91613909322033837</v>
      </c>
      <c r="AR9" s="160"/>
      <c r="AS9" s="160"/>
      <c r="AT9" s="160"/>
      <c r="AU9" s="160"/>
      <c r="AV9" s="160">
        <f>AV10-AV19-AV27-AV28-AV36-AV37-AV44-AV45</f>
        <v>0.91613909322033837</v>
      </c>
      <c r="AW9" s="160"/>
      <c r="AX9" s="160"/>
      <c r="AY9" s="160"/>
      <c r="AZ9" s="160"/>
      <c r="BA9" s="160">
        <f>BA10-BA19-BA27-BA28-BA36-BA37-BA44-BA45</f>
        <v>0.91613909322033837</v>
      </c>
      <c r="BB9" s="160"/>
      <c r="BC9" s="160"/>
      <c r="BD9" s="160"/>
      <c r="BE9" s="160"/>
      <c r="BF9" s="160">
        <f>BF10-BF19-BF27-BF28-BF36-BF37-BF44-BF45</f>
        <v>0.91613909322033837</v>
      </c>
      <c r="BG9" s="160"/>
      <c r="BH9" s="160"/>
      <c r="BI9" s="160"/>
      <c r="BJ9" s="160"/>
      <c r="BK9" s="160">
        <f>BK10-BK19-BK27-BK28-BK36-BK37-BK44-BK45</f>
        <v>0.91613909322033837</v>
      </c>
      <c r="BL9" s="160"/>
      <c r="BM9" s="160"/>
      <c r="BN9" s="160"/>
      <c r="BO9" s="160"/>
      <c r="BP9" s="160">
        <f>BP10-BP19-BP27-BP28-BP36-BP37-BP44-BP45</f>
        <v>0.91613909322033837</v>
      </c>
      <c r="BQ9" s="160"/>
    </row>
    <row r="10" spans="1:69" x14ac:dyDescent="0.15">
      <c r="A10" s="36" t="s">
        <v>33</v>
      </c>
      <c r="B10" s="37">
        <f>B9+B19+B27+B28+B36+B37+B44+B45</f>
        <v>0.88811572535110461</v>
      </c>
      <c r="C10" s="37">
        <f>C9+C19+C27+C28+C36+C37+C44+C45</f>
        <v>0.89094558429973236</v>
      </c>
      <c r="D10" s="37">
        <f>D9+D19+D27+D28+D36+D37+D44+D45</f>
        <v>0</v>
      </c>
      <c r="E10" s="38"/>
      <c r="F10" s="38"/>
      <c r="G10" s="38"/>
      <c r="H10" s="38">
        <f>(H12+H21+H30+H39)*99.94%-3</f>
        <v>0.82619309322033851</v>
      </c>
      <c r="I10" s="38"/>
      <c r="J10" s="38"/>
      <c r="K10" s="38"/>
      <c r="L10" s="38"/>
      <c r="M10" s="38">
        <f>(M12+M21+M30+M39)*99.94%-3</f>
        <v>0.91613909322033837</v>
      </c>
      <c r="N10" s="38"/>
      <c r="O10" s="38"/>
      <c r="P10" s="38"/>
      <c r="Q10" s="38"/>
      <c r="R10" s="38">
        <f>(R12+R21+R30+R39)*99.94%-3</f>
        <v>0.91613909322033837</v>
      </c>
      <c r="S10" s="38"/>
      <c r="T10" s="38"/>
      <c r="U10" s="38"/>
      <c r="V10" s="38"/>
      <c r="W10" s="38">
        <f>(W12+W21+W30+W39)*99.94%-3</f>
        <v>0.91613909322033837</v>
      </c>
      <c r="X10" s="38"/>
      <c r="Y10" s="38"/>
      <c r="Z10" s="38"/>
      <c r="AA10" s="38"/>
      <c r="AB10" s="38">
        <f>(AB12+AB21+AB30+AB39)*99.94%-3</f>
        <v>0.91613909322033837</v>
      </c>
      <c r="AC10" s="38"/>
      <c r="AD10" s="38"/>
      <c r="AE10" s="38"/>
      <c r="AF10" s="38"/>
      <c r="AG10" s="38">
        <f>(AG12+AG21+AG30+AG39)*99.94%-3</f>
        <v>0.91613909322033837</v>
      </c>
      <c r="AH10" s="38"/>
      <c r="AI10" s="38"/>
      <c r="AJ10" s="38"/>
      <c r="AK10" s="38"/>
      <c r="AL10" s="38">
        <f>(AL12+AL21+AL30+AL39)*99.94%-3</f>
        <v>0.91613909322033837</v>
      </c>
      <c r="AM10" s="38"/>
      <c r="AN10" s="38"/>
      <c r="AO10" s="38"/>
      <c r="AP10" s="38"/>
      <c r="AQ10" s="38">
        <f>(AQ12+AQ21+AQ30+AQ39)*99.94%-3</f>
        <v>0.91613909322033837</v>
      </c>
      <c r="AR10" s="38"/>
      <c r="AS10" s="38"/>
      <c r="AT10" s="38"/>
      <c r="AU10" s="38"/>
      <c r="AV10" s="38">
        <f>(AV12+AV21+AV30+AV39)*99.94%-3</f>
        <v>0.91613909322033837</v>
      </c>
      <c r="AW10" s="38"/>
      <c r="AX10" s="38"/>
      <c r="AY10" s="38"/>
      <c r="AZ10" s="38"/>
      <c r="BA10" s="38">
        <f>(BA12+BA21+BA30+BA39)*99.94%-3</f>
        <v>0.91613909322033837</v>
      </c>
      <c r="BB10" s="38"/>
      <c r="BC10" s="38"/>
      <c r="BD10" s="38"/>
      <c r="BE10" s="38"/>
      <c r="BF10" s="38">
        <f>(BF12+BF21+BF30+BF39)*99.94%-3</f>
        <v>0.91613909322033837</v>
      </c>
      <c r="BG10" s="38"/>
      <c r="BH10" s="38"/>
      <c r="BI10" s="38"/>
      <c r="BJ10" s="38"/>
      <c r="BK10" s="38">
        <f>(BK12+BK21+BK30+BK39)*99.94%-3</f>
        <v>0.91613909322033837</v>
      </c>
      <c r="BL10" s="38"/>
      <c r="BM10" s="38"/>
      <c r="BN10" s="38"/>
      <c r="BO10" s="38"/>
      <c r="BP10" s="38">
        <f>(BP12+BP21+BP30+BP39)*99.94%-3</f>
        <v>0.91613909322033837</v>
      </c>
      <c r="BQ10" s="38"/>
    </row>
    <row r="11" spans="1:69" x14ac:dyDescent="0.15">
      <c r="A11" s="39" t="s">
        <v>32</v>
      </c>
      <c r="B11" s="39"/>
      <c r="C11" s="39"/>
      <c r="D11" s="39"/>
      <c r="E11" s="39"/>
      <c r="F11" s="39"/>
      <c r="G11" s="39"/>
      <c r="H11" s="39">
        <f>H12*99.9%</f>
        <v>0.93509964674397872</v>
      </c>
      <c r="I11" s="39"/>
      <c r="J11" s="39"/>
      <c r="K11" s="39"/>
      <c r="L11" s="39"/>
      <c r="M11" s="39">
        <f>M12*99.9%</f>
        <v>0.93509964674397872</v>
      </c>
      <c r="N11" s="39"/>
      <c r="O11" s="39"/>
      <c r="P11" s="39"/>
      <c r="Q11" s="39"/>
      <c r="R11" s="39">
        <f>R12*99.9%</f>
        <v>0.93509964674397872</v>
      </c>
      <c r="S11" s="39"/>
      <c r="T11" s="39"/>
      <c r="U11" s="39"/>
      <c r="V11" s="39"/>
      <c r="W11" s="39">
        <f>W12*99.9%</f>
        <v>0.93509964674397872</v>
      </c>
      <c r="X11" s="39"/>
      <c r="Y11" s="39"/>
      <c r="Z11" s="39"/>
      <c r="AA11" s="39"/>
      <c r="AB11" s="39">
        <f>AB12*99.9%</f>
        <v>0.93509964674397872</v>
      </c>
      <c r="AC11" s="39"/>
      <c r="AD11" s="39"/>
      <c r="AE11" s="39"/>
      <c r="AF11" s="39"/>
      <c r="AG11" s="39">
        <f>AG12*99.9%</f>
        <v>0.93509964674397872</v>
      </c>
      <c r="AH11" s="39"/>
      <c r="AI11" s="39"/>
      <c r="AJ11" s="39"/>
      <c r="AK11" s="39"/>
      <c r="AL11" s="39">
        <f>AL12*99.9%</f>
        <v>0.93509964674397872</v>
      </c>
      <c r="AM11" s="39"/>
      <c r="AN11" s="39"/>
      <c r="AO11" s="39"/>
      <c r="AP11" s="39"/>
      <c r="AQ11" s="39">
        <f>AQ12*99.9%</f>
        <v>0.93509964674397872</v>
      </c>
      <c r="AR11" s="39"/>
      <c r="AS11" s="39"/>
      <c r="AT11" s="39"/>
      <c r="AU11" s="39"/>
      <c r="AV11" s="39">
        <f>AV12*99.9%</f>
        <v>0.93509964674397872</v>
      </c>
      <c r="AW11" s="39"/>
      <c r="AX11" s="39"/>
      <c r="AY11" s="39"/>
      <c r="AZ11" s="39"/>
      <c r="BA11" s="39">
        <f>BA12*99.9%</f>
        <v>0.93509964674397872</v>
      </c>
      <c r="BB11" s="39"/>
      <c r="BC11" s="39"/>
      <c r="BD11" s="39"/>
      <c r="BE11" s="39"/>
      <c r="BF11" s="39">
        <f>BF12*99.9%</f>
        <v>0.93509964674397872</v>
      </c>
      <c r="BG11" s="39"/>
      <c r="BH11" s="39"/>
      <c r="BI11" s="39"/>
      <c r="BJ11" s="39"/>
      <c r="BK11" s="39">
        <f>BK12*99.9%</f>
        <v>0.93509964674397872</v>
      </c>
      <c r="BL11" s="39"/>
      <c r="BM11" s="39"/>
      <c r="BN11" s="39"/>
      <c r="BO11" s="39"/>
      <c r="BP11" s="39">
        <f>BP12*99.9%</f>
        <v>0.93509964674397872</v>
      </c>
      <c r="BQ11" s="39"/>
    </row>
    <row r="12" spans="1:69" x14ac:dyDescent="0.35">
      <c r="A12" s="40" t="s">
        <v>60</v>
      </c>
      <c r="B12" s="41">
        <f>_xlfn.IFNA(VLOOKUP($A12,批次辅助!$A$4:$DC$41,MATCH($A$5&amp;B$4,批次辅助!$A$1:$DC$1,0),0),0)</f>
        <v>0.9043230003340067</v>
      </c>
      <c r="C12" s="41">
        <f>_xlfn.IFNA(VLOOKUP($A12,批次辅助!$A$4:$DC$41,MATCH($A$5&amp;C$4,批次辅助!$A$1:$DC$1,0),0),0)</f>
        <v>0.91003568242640498</v>
      </c>
      <c r="D12" s="41">
        <f>_xlfn.IFNA(VLOOKUP($A12,批次辅助!$A$4:$DC$41,MATCH($A$5&amp;D$4,批次辅助!$A$1:$DC$1,0),0),0)</f>
        <v>0</v>
      </c>
      <c r="E12" s="39"/>
      <c r="F12" s="39"/>
      <c r="G12" s="39"/>
      <c r="H12" s="39">
        <f>1-SUM(H13:H18)</f>
        <v>0.936035682426405</v>
      </c>
      <c r="I12" s="39"/>
      <c r="J12" s="39"/>
      <c r="K12" s="39"/>
      <c r="L12" s="39"/>
      <c r="M12" s="39">
        <f>1-SUM(M13:M18)</f>
        <v>0.936035682426405</v>
      </c>
      <c r="N12" s="39"/>
      <c r="O12" s="39"/>
      <c r="P12" s="39"/>
      <c r="Q12" s="39"/>
      <c r="R12" s="39">
        <f>1-SUM(R13:R18)</f>
        <v>0.936035682426405</v>
      </c>
      <c r="S12" s="39"/>
      <c r="T12" s="39"/>
      <c r="U12" s="39"/>
      <c r="V12" s="39"/>
      <c r="W12" s="39">
        <f>1-SUM(W13:W18)</f>
        <v>0.936035682426405</v>
      </c>
      <c r="X12" s="39"/>
      <c r="Y12" s="39"/>
      <c r="Z12" s="39"/>
      <c r="AA12" s="39"/>
      <c r="AB12" s="39">
        <f>1-SUM(AB13:AB18)</f>
        <v>0.936035682426405</v>
      </c>
      <c r="AC12" s="39"/>
      <c r="AD12" s="39"/>
      <c r="AE12" s="39"/>
      <c r="AF12" s="39"/>
      <c r="AG12" s="39">
        <f>1-SUM(AG13:AG18)</f>
        <v>0.936035682426405</v>
      </c>
      <c r="AH12" s="39"/>
      <c r="AI12" s="39"/>
      <c r="AJ12" s="39"/>
      <c r="AK12" s="39"/>
      <c r="AL12" s="39">
        <f>1-SUM(AL13:AL18)</f>
        <v>0.936035682426405</v>
      </c>
      <c r="AM12" s="39"/>
      <c r="AN12" s="39"/>
      <c r="AO12" s="39"/>
      <c r="AP12" s="39"/>
      <c r="AQ12" s="39">
        <f>1-SUM(AQ13:AQ18)</f>
        <v>0.936035682426405</v>
      </c>
      <c r="AR12" s="39"/>
      <c r="AS12" s="39"/>
      <c r="AT12" s="39"/>
      <c r="AU12" s="39"/>
      <c r="AV12" s="39">
        <f>1-SUM(AV13:AV18)</f>
        <v>0.936035682426405</v>
      </c>
      <c r="AW12" s="39"/>
      <c r="AX12" s="39"/>
      <c r="AY12" s="39"/>
      <c r="AZ12" s="39"/>
      <c r="BA12" s="39">
        <f>1-SUM(BA13:BA18)</f>
        <v>0.936035682426405</v>
      </c>
      <c r="BB12" s="39"/>
      <c r="BC12" s="39"/>
      <c r="BD12" s="39"/>
      <c r="BE12" s="39"/>
      <c r="BF12" s="39">
        <f>1-SUM(BF13:BF18)</f>
        <v>0.936035682426405</v>
      </c>
      <c r="BG12" s="39"/>
      <c r="BH12" s="39"/>
      <c r="BI12" s="39"/>
      <c r="BJ12" s="39"/>
      <c r="BK12" s="39">
        <f>1-SUM(BK13:BK18)</f>
        <v>0.936035682426405</v>
      </c>
      <c r="BL12" s="39"/>
      <c r="BM12" s="39"/>
      <c r="BN12" s="39"/>
      <c r="BO12" s="39"/>
      <c r="BP12" s="39">
        <f>1-SUM(BP13:BP18)</f>
        <v>0.936035682426405</v>
      </c>
      <c r="BQ12" s="39"/>
    </row>
    <row r="13" spans="1:69" x14ac:dyDescent="0.15">
      <c r="A13" s="42" t="s">
        <v>42</v>
      </c>
      <c r="B13" s="43">
        <f>_xlfn.IFNA(VLOOKUP($A13,批次辅助!$A$4:$DC$41,MATCH($A$5&amp;B$4,批次辅助!$A$1:$DC$1,0),0),0)</f>
        <v>1.4751960300924086E-2</v>
      </c>
      <c r="C13" s="43">
        <f>_xlfn.IFNA(VLOOKUP($A13,批次辅助!$A$4:$DC$41,MATCH($A$5&amp;C$4,批次辅助!$A$1:$DC$1,0),0),0)</f>
        <v>1.2533452274754683E-2</v>
      </c>
      <c r="D13" s="43">
        <f>_xlfn.IFNA(VLOOKUP($A13,批次辅助!$A$4:$DC$41,MATCH($A$5&amp;D$4,批次辅助!$A$1:$DC$1,0),0),0)</f>
        <v>0</v>
      </c>
      <c r="E13" s="279"/>
      <c r="F13" s="45"/>
      <c r="G13" s="46"/>
      <c r="H13" s="47">
        <f>C13-F13+G13</f>
        <v>1.2533452274754683E-2</v>
      </c>
      <c r="I13" s="370"/>
      <c r="J13" s="279"/>
      <c r="K13" s="128"/>
      <c r="L13" s="102"/>
      <c r="M13" s="47">
        <f>H13-K13+L13</f>
        <v>1.2533452274754683E-2</v>
      </c>
      <c r="N13" s="370"/>
      <c r="O13" s="279"/>
      <c r="P13" s="128"/>
      <c r="Q13" s="102"/>
      <c r="R13" s="47">
        <f>M13-P13+Q13</f>
        <v>1.2533452274754683E-2</v>
      </c>
      <c r="S13" s="370"/>
      <c r="T13" s="279"/>
      <c r="U13" s="128"/>
      <c r="V13" s="102"/>
      <c r="W13" s="47">
        <f>R13-U13+V13</f>
        <v>1.2533452274754683E-2</v>
      </c>
      <c r="X13" s="370"/>
      <c r="Y13" s="279"/>
      <c r="Z13" s="128"/>
      <c r="AA13" s="102"/>
      <c r="AB13" s="47">
        <f>W13-Z13+AA13</f>
        <v>1.2533452274754683E-2</v>
      </c>
      <c r="AC13" s="370"/>
      <c r="AD13" s="279"/>
      <c r="AE13" s="128"/>
      <c r="AF13" s="102"/>
      <c r="AG13" s="47">
        <f>AB13-AE13+AF13</f>
        <v>1.2533452274754683E-2</v>
      </c>
      <c r="AH13" s="370"/>
      <c r="AI13" s="279"/>
      <c r="AJ13" s="128"/>
      <c r="AK13" s="102"/>
      <c r="AL13" s="47">
        <f>AG13-AJ13+AK13</f>
        <v>1.2533452274754683E-2</v>
      </c>
      <c r="AM13" s="370"/>
      <c r="AN13" s="279"/>
      <c r="AO13" s="128"/>
      <c r="AP13" s="102"/>
      <c r="AQ13" s="47">
        <f>AL13-AO13+AP13</f>
        <v>1.2533452274754683E-2</v>
      </c>
      <c r="AR13" s="370"/>
      <c r="AS13" s="279"/>
      <c r="AT13" s="128"/>
      <c r="AU13" s="102"/>
      <c r="AV13" s="47">
        <f>AQ13-AT13+AU13</f>
        <v>1.2533452274754683E-2</v>
      </c>
      <c r="AW13" s="370"/>
      <c r="AX13" s="279"/>
      <c r="AY13" s="128"/>
      <c r="AZ13" s="102"/>
      <c r="BA13" s="47">
        <f>AV13-AY13+AZ13</f>
        <v>1.2533452274754683E-2</v>
      </c>
      <c r="BB13" s="370"/>
      <c r="BC13" s="279"/>
      <c r="BD13" s="128"/>
      <c r="BE13" s="102"/>
      <c r="BF13" s="47">
        <f>BA13-BD13+BE13</f>
        <v>1.2533452274754683E-2</v>
      </c>
      <c r="BG13" s="370"/>
      <c r="BH13" s="279"/>
      <c r="BI13" s="128"/>
      <c r="BJ13" s="102"/>
      <c r="BK13" s="47">
        <f>BF13-BI13+BJ13</f>
        <v>1.2533452274754683E-2</v>
      </c>
      <c r="BL13" s="370"/>
      <c r="BM13" s="279"/>
      <c r="BN13" s="128"/>
      <c r="BO13" s="102"/>
      <c r="BP13" s="47">
        <f>BK13-BN13+BO13</f>
        <v>1.2533452274754683E-2</v>
      </c>
      <c r="BQ13" s="370"/>
    </row>
    <row r="14" spans="1:69" x14ac:dyDescent="0.15">
      <c r="A14" s="42" t="s">
        <v>43</v>
      </c>
      <c r="B14" s="43">
        <f>_xlfn.IFNA(VLOOKUP($A14,批次辅助!$A$4:$DC$41,MATCH($A$5&amp;B$4,批次辅助!$A$1:$DC$1,0),0),0)</f>
        <v>3.0219649133968476E-2</v>
      </c>
      <c r="C14" s="43">
        <f>_xlfn.IFNA(VLOOKUP($A14,批次辅助!$A$4:$DC$41,MATCH($A$5&amp;C$4,批次辅助!$A$1:$DC$1,0),0),0)</f>
        <v>3.4968777876895632E-2</v>
      </c>
      <c r="D14" s="43">
        <f>_xlfn.IFNA(VLOOKUP($A14,批次辅助!$A$4:$DC$41,MATCH($A$5&amp;D$4,批次辅助!$A$1:$DC$1,0),0),0)</f>
        <v>0</v>
      </c>
      <c r="E14" s="478" t="s">
        <v>902</v>
      </c>
      <c r="F14" s="479">
        <v>8.9999999999999993E-3</v>
      </c>
      <c r="G14" s="49"/>
      <c r="H14" s="47">
        <f t="shared" ref="H14:H19" si="0">C14-F14+G14</f>
        <v>2.5968777876895631E-2</v>
      </c>
      <c r="I14" s="370"/>
      <c r="J14" s="51"/>
      <c r="K14" s="122"/>
      <c r="L14" s="146"/>
      <c r="M14" s="50">
        <f t="shared" ref="M14:M19" si="1">H14-K14+L14</f>
        <v>2.5968777876895631E-2</v>
      </c>
      <c r="N14" s="370"/>
      <c r="O14" s="279"/>
      <c r="P14" s="122"/>
      <c r="Q14" s="146"/>
      <c r="R14" s="50">
        <f t="shared" ref="R14:R19" si="2">M14-P14+Q14</f>
        <v>2.5968777876895631E-2</v>
      </c>
      <c r="S14" s="370"/>
      <c r="T14" s="51"/>
      <c r="U14" s="122"/>
      <c r="V14" s="146"/>
      <c r="W14" s="50">
        <f t="shared" ref="W14:W19" si="3">R14-U14+V14</f>
        <v>2.5968777876895631E-2</v>
      </c>
      <c r="X14" s="370"/>
      <c r="Y14" s="51"/>
      <c r="Z14" s="122"/>
      <c r="AA14" s="146"/>
      <c r="AB14" s="50">
        <f t="shared" ref="AB14:AB19" si="4">W14-Z14+AA14</f>
        <v>2.5968777876895631E-2</v>
      </c>
      <c r="AC14" s="370"/>
      <c r="AD14" s="51"/>
      <c r="AE14" s="122"/>
      <c r="AF14" s="146"/>
      <c r="AG14" s="50">
        <f t="shared" ref="AG14:AG19" si="5">AB14-AE14+AF14</f>
        <v>2.5968777876895631E-2</v>
      </c>
      <c r="AH14" s="370"/>
      <c r="AI14" s="51"/>
      <c r="AJ14" s="122"/>
      <c r="AK14" s="146"/>
      <c r="AL14" s="50">
        <f t="shared" ref="AL14:AL19" si="6">AG14-AJ14+AK14</f>
        <v>2.5968777876895631E-2</v>
      </c>
      <c r="AM14" s="370"/>
      <c r="AN14" s="51"/>
      <c r="AO14" s="122"/>
      <c r="AP14" s="146"/>
      <c r="AQ14" s="50">
        <f t="shared" ref="AQ14:AQ19" si="7">AL14-AO14+AP14</f>
        <v>2.5968777876895631E-2</v>
      </c>
      <c r="AR14" s="370"/>
      <c r="AS14" s="51"/>
      <c r="AT14" s="122"/>
      <c r="AU14" s="146"/>
      <c r="AV14" s="50">
        <f t="shared" ref="AV14:AV19" si="8">AQ14-AT14+AU14</f>
        <v>2.5968777876895631E-2</v>
      </c>
      <c r="AW14" s="370"/>
      <c r="AX14" s="51"/>
      <c r="AY14" s="122"/>
      <c r="AZ14" s="146"/>
      <c r="BA14" s="50">
        <f t="shared" ref="BA14:BA19" si="9">AV14-AY14+AZ14</f>
        <v>2.5968777876895631E-2</v>
      </c>
      <c r="BB14" s="370"/>
      <c r="BC14" s="51"/>
      <c r="BD14" s="122"/>
      <c r="BE14" s="146"/>
      <c r="BF14" s="50">
        <f t="shared" ref="BF14:BF19" si="10">BA14-BD14+BE14</f>
        <v>2.5968777876895631E-2</v>
      </c>
      <c r="BG14" s="370"/>
      <c r="BH14" s="51"/>
      <c r="BI14" s="122"/>
      <c r="BJ14" s="146"/>
      <c r="BK14" s="50">
        <f t="shared" ref="BK14:BK19" si="11">BF14-BI14+BJ14</f>
        <v>2.5968777876895631E-2</v>
      </c>
      <c r="BL14" s="370"/>
      <c r="BM14" s="51"/>
      <c r="BN14" s="122"/>
      <c r="BO14" s="146"/>
      <c r="BP14" s="50">
        <f t="shared" ref="BP14:BP19" si="12">BK14-BN14+BO14</f>
        <v>2.5968777876895631E-2</v>
      </c>
      <c r="BQ14" s="370"/>
    </row>
    <row r="15" spans="1:69" x14ac:dyDescent="0.15">
      <c r="A15" s="42" t="s">
        <v>44</v>
      </c>
      <c r="B15" s="43">
        <f>_xlfn.IFNA(VLOOKUP($A15,批次辅助!$A$4:$DC$41,MATCH($A$5&amp;B$4,批次辅助!$A$1:$DC$1,0),0),0)</f>
        <v>7.5231021265089945E-3</v>
      </c>
      <c r="C15" s="43">
        <f>_xlfn.IFNA(VLOOKUP($A15,批次辅助!$A$4:$DC$41,MATCH($A$5&amp;C$4,批次辅助!$A$1:$DC$1,0),0),0)</f>
        <v>4.906333630686887E-3</v>
      </c>
      <c r="D15" s="43">
        <f>_xlfn.IFNA(VLOOKUP($A15,批次辅助!$A$4:$DC$41,MATCH($A$5&amp;D$4,批次辅助!$A$1:$DC$1,0),0),0)</f>
        <v>0</v>
      </c>
      <c r="E15" s="279"/>
      <c r="F15" s="45"/>
      <c r="G15" s="46"/>
      <c r="H15" s="47">
        <f t="shared" si="0"/>
        <v>4.906333630686887E-3</v>
      </c>
      <c r="I15" s="370"/>
      <c r="J15" s="279"/>
      <c r="K15" s="121"/>
      <c r="L15" s="147"/>
      <c r="M15" s="50">
        <f t="shared" si="1"/>
        <v>4.906333630686887E-3</v>
      </c>
      <c r="N15" s="370"/>
      <c r="O15" s="279"/>
      <c r="P15" s="121"/>
      <c r="Q15" s="147"/>
      <c r="R15" s="50">
        <f t="shared" si="2"/>
        <v>4.906333630686887E-3</v>
      </c>
      <c r="S15" s="370"/>
      <c r="T15" s="279"/>
      <c r="U15" s="121"/>
      <c r="V15" s="147"/>
      <c r="W15" s="50">
        <f t="shared" si="3"/>
        <v>4.906333630686887E-3</v>
      </c>
      <c r="X15" s="370"/>
      <c r="Y15" s="279"/>
      <c r="Z15" s="121"/>
      <c r="AA15" s="147"/>
      <c r="AB15" s="50">
        <f t="shared" si="4"/>
        <v>4.906333630686887E-3</v>
      </c>
      <c r="AC15" s="370"/>
      <c r="AD15" s="279"/>
      <c r="AE15" s="121"/>
      <c r="AF15" s="147"/>
      <c r="AG15" s="50">
        <f t="shared" si="5"/>
        <v>4.906333630686887E-3</v>
      </c>
      <c r="AH15" s="370"/>
      <c r="AI15" s="279"/>
      <c r="AJ15" s="121"/>
      <c r="AK15" s="147"/>
      <c r="AL15" s="50">
        <f t="shared" si="6"/>
        <v>4.906333630686887E-3</v>
      </c>
      <c r="AM15" s="370"/>
      <c r="AN15" s="279"/>
      <c r="AO15" s="121"/>
      <c r="AP15" s="147"/>
      <c r="AQ15" s="50">
        <f t="shared" si="7"/>
        <v>4.906333630686887E-3</v>
      </c>
      <c r="AR15" s="370"/>
      <c r="AS15" s="279"/>
      <c r="AT15" s="121"/>
      <c r="AU15" s="147"/>
      <c r="AV15" s="50">
        <f t="shared" si="8"/>
        <v>4.906333630686887E-3</v>
      </c>
      <c r="AW15" s="370"/>
      <c r="AX15" s="279"/>
      <c r="AY15" s="121"/>
      <c r="AZ15" s="147"/>
      <c r="BA15" s="50">
        <f t="shared" si="9"/>
        <v>4.906333630686887E-3</v>
      </c>
      <c r="BB15" s="370"/>
      <c r="BC15" s="279"/>
      <c r="BD15" s="121"/>
      <c r="BE15" s="147"/>
      <c r="BF15" s="50">
        <f t="shared" si="10"/>
        <v>4.906333630686887E-3</v>
      </c>
      <c r="BG15" s="370"/>
      <c r="BH15" s="279"/>
      <c r="BI15" s="121"/>
      <c r="BJ15" s="147"/>
      <c r="BK15" s="50">
        <f t="shared" si="11"/>
        <v>4.906333630686887E-3</v>
      </c>
      <c r="BL15" s="370"/>
      <c r="BM15" s="279"/>
      <c r="BN15" s="121"/>
      <c r="BO15" s="147"/>
      <c r="BP15" s="50">
        <f t="shared" si="12"/>
        <v>4.906333630686887E-3</v>
      </c>
      <c r="BQ15" s="370"/>
    </row>
    <row r="16" spans="1:69" x14ac:dyDescent="0.15">
      <c r="A16" s="53" t="s">
        <v>45</v>
      </c>
      <c r="B16" s="53">
        <f>_xlfn.IFNA(VLOOKUP($A16,批次辅助!$A$4:$DC$41,MATCH($A$5&amp;B$4,批次辅助!$A$1:$DC$1,0),0),0)</f>
        <v>3.9874031778346829E-2</v>
      </c>
      <c r="C16" s="53">
        <f>_xlfn.IFNA(VLOOKUP($A16,批次辅助!$A$4:$DC$41,MATCH($A$5&amp;C$4,批次辅助!$A$1:$DC$1,0),0),0)</f>
        <v>3.2381801962533451E-2</v>
      </c>
      <c r="D16" s="53">
        <f>_xlfn.IFNA(VLOOKUP($A16,批次辅助!$A$4:$DC$41,MATCH($A$5&amp;D$4,批次辅助!$A$1:$DC$1,0),0),0)</f>
        <v>0</v>
      </c>
      <c r="E16" s="478" t="s">
        <v>902</v>
      </c>
      <c r="F16" s="480">
        <v>1.7000000000000001E-2</v>
      </c>
      <c r="G16" s="55"/>
      <c r="H16" s="47">
        <f t="shared" si="0"/>
        <v>1.5381801962533449E-2</v>
      </c>
      <c r="I16" s="370"/>
      <c r="J16" s="56"/>
      <c r="K16" s="123"/>
      <c r="L16" s="148"/>
      <c r="M16" s="50">
        <f t="shared" si="1"/>
        <v>1.5381801962533449E-2</v>
      </c>
      <c r="N16" s="370"/>
      <c r="O16" s="56"/>
      <c r="P16" s="123"/>
      <c r="Q16" s="148"/>
      <c r="R16" s="50">
        <f t="shared" si="2"/>
        <v>1.5381801962533449E-2</v>
      </c>
      <c r="S16" s="370"/>
      <c r="T16" s="56"/>
      <c r="U16" s="123"/>
      <c r="V16" s="148"/>
      <c r="W16" s="50">
        <f t="shared" si="3"/>
        <v>1.5381801962533449E-2</v>
      </c>
      <c r="X16" s="370"/>
      <c r="Y16" s="56"/>
      <c r="Z16" s="123"/>
      <c r="AA16" s="148"/>
      <c r="AB16" s="50">
        <f t="shared" si="4"/>
        <v>1.5381801962533449E-2</v>
      </c>
      <c r="AC16" s="370"/>
      <c r="AD16" s="56"/>
      <c r="AE16" s="123"/>
      <c r="AF16" s="148"/>
      <c r="AG16" s="50">
        <f t="shared" si="5"/>
        <v>1.5381801962533449E-2</v>
      </c>
      <c r="AH16" s="370"/>
      <c r="AI16" s="56"/>
      <c r="AJ16" s="123"/>
      <c r="AK16" s="148"/>
      <c r="AL16" s="50">
        <f t="shared" si="6"/>
        <v>1.5381801962533449E-2</v>
      </c>
      <c r="AM16" s="370"/>
      <c r="AN16" s="56"/>
      <c r="AO16" s="123"/>
      <c r="AP16" s="148"/>
      <c r="AQ16" s="50">
        <f t="shared" si="7"/>
        <v>1.5381801962533449E-2</v>
      </c>
      <c r="AR16" s="370"/>
      <c r="AS16" s="56"/>
      <c r="AT16" s="123"/>
      <c r="AU16" s="148"/>
      <c r="AV16" s="50">
        <f t="shared" si="8"/>
        <v>1.5381801962533449E-2</v>
      </c>
      <c r="AW16" s="370"/>
      <c r="AX16" s="56"/>
      <c r="AY16" s="123"/>
      <c r="AZ16" s="148"/>
      <c r="BA16" s="50">
        <f t="shared" si="9"/>
        <v>1.5381801962533449E-2</v>
      </c>
      <c r="BB16" s="370"/>
      <c r="BC16" s="56"/>
      <c r="BD16" s="123"/>
      <c r="BE16" s="148"/>
      <c r="BF16" s="50">
        <f t="shared" si="10"/>
        <v>1.5381801962533449E-2</v>
      </c>
      <c r="BG16" s="370"/>
      <c r="BH16" s="56"/>
      <c r="BI16" s="123"/>
      <c r="BJ16" s="148"/>
      <c r="BK16" s="50">
        <f t="shared" si="11"/>
        <v>1.5381801962533449E-2</v>
      </c>
      <c r="BL16" s="370"/>
      <c r="BM16" s="56"/>
      <c r="BN16" s="123"/>
      <c r="BO16" s="148"/>
      <c r="BP16" s="50">
        <f t="shared" si="12"/>
        <v>1.5381801962533449E-2</v>
      </c>
      <c r="BQ16" s="370"/>
    </row>
    <row r="17" spans="1:69" x14ac:dyDescent="0.15">
      <c r="A17" s="42" t="s">
        <v>46</v>
      </c>
      <c r="B17" s="53">
        <f>_xlfn.IFNA(VLOOKUP($A17,批次辅助!$A$4:$DC$41,MATCH($A$5&amp;B$4,批次辅助!$A$1:$DC$1,0),0),0)</f>
        <v>1.9324670367248263E-3</v>
      </c>
      <c r="C17" s="53">
        <f>_xlfn.IFNA(VLOOKUP($A17,批次辅助!$A$4:$DC$41,MATCH($A$5&amp;C$4,批次辅助!$A$1:$DC$1,0),0),0)</f>
        <v>3.2114183764495987E-3</v>
      </c>
      <c r="D17" s="53">
        <f>_xlfn.IFNA(VLOOKUP($A17,批次辅助!$A$4:$DC$41,MATCH($A$5&amp;D$4,批次辅助!$A$1:$DC$1,0),0),0)</f>
        <v>0</v>
      </c>
      <c r="E17" s="109"/>
      <c r="F17" s="57"/>
      <c r="G17" s="58"/>
      <c r="H17" s="47">
        <f t="shared" si="0"/>
        <v>3.2114183764495987E-3</v>
      </c>
      <c r="I17" s="370"/>
      <c r="J17" s="43"/>
      <c r="K17" s="124"/>
      <c r="L17" s="104"/>
      <c r="M17" s="53">
        <f t="shared" si="1"/>
        <v>3.2114183764495987E-3</v>
      </c>
      <c r="N17" s="370"/>
      <c r="O17" s="43"/>
      <c r="P17" s="124"/>
      <c r="Q17" s="104"/>
      <c r="R17" s="53">
        <f t="shared" si="2"/>
        <v>3.2114183764495987E-3</v>
      </c>
      <c r="S17" s="370"/>
      <c r="T17" s="43"/>
      <c r="U17" s="124"/>
      <c r="V17" s="104"/>
      <c r="W17" s="53">
        <f t="shared" si="3"/>
        <v>3.2114183764495987E-3</v>
      </c>
      <c r="X17" s="370"/>
      <c r="Y17" s="43"/>
      <c r="Z17" s="124"/>
      <c r="AA17" s="104"/>
      <c r="AB17" s="53">
        <f t="shared" si="4"/>
        <v>3.2114183764495987E-3</v>
      </c>
      <c r="AC17" s="370"/>
      <c r="AD17" s="43"/>
      <c r="AE17" s="124"/>
      <c r="AF17" s="104"/>
      <c r="AG17" s="53">
        <f t="shared" si="5"/>
        <v>3.2114183764495987E-3</v>
      </c>
      <c r="AH17" s="370"/>
      <c r="AI17" s="43"/>
      <c r="AJ17" s="124"/>
      <c r="AK17" s="104"/>
      <c r="AL17" s="53">
        <f t="shared" si="6"/>
        <v>3.2114183764495987E-3</v>
      </c>
      <c r="AM17" s="370"/>
      <c r="AN17" s="43"/>
      <c r="AO17" s="124"/>
      <c r="AP17" s="104"/>
      <c r="AQ17" s="53">
        <f t="shared" si="7"/>
        <v>3.2114183764495987E-3</v>
      </c>
      <c r="AR17" s="370"/>
      <c r="AS17" s="43"/>
      <c r="AT17" s="124"/>
      <c r="AU17" s="104"/>
      <c r="AV17" s="53">
        <f t="shared" si="8"/>
        <v>3.2114183764495987E-3</v>
      </c>
      <c r="AW17" s="370"/>
      <c r="AX17" s="43"/>
      <c r="AY17" s="124"/>
      <c r="AZ17" s="104"/>
      <c r="BA17" s="53">
        <f t="shared" si="9"/>
        <v>3.2114183764495987E-3</v>
      </c>
      <c r="BB17" s="370"/>
      <c r="BC17" s="43"/>
      <c r="BD17" s="124"/>
      <c r="BE17" s="104"/>
      <c r="BF17" s="53">
        <f t="shared" si="10"/>
        <v>3.2114183764495987E-3</v>
      </c>
      <c r="BG17" s="370"/>
      <c r="BH17" s="43"/>
      <c r="BI17" s="124"/>
      <c r="BJ17" s="104"/>
      <c r="BK17" s="53">
        <f t="shared" si="11"/>
        <v>3.2114183764495987E-3</v>
      </c>
      <c r="BL17" s="370"/>
      <c r="BM17" s="43"/>
      <c r="BN17" s="124"/>
      <c r="BO17" s="104"/>
      <c r="BP17" s="53">
        <f t="shared" si="12"/>
        <v>3.2114183764495987E-3</v>
      </c>
      <c r="BQ17" s="370"/>
    </row>
    <row r="18" spans="1:69" x14ac:dyDescent="0.15">
      <c r="A18" s="42" t="s">
        <v>47</v>
      </c>
      <c r="B18" s="43">
        <f>_xlfn.IFNA(VLOOKUP($A18,批次辅助!$A$4:$DC$41,MATCH($A$5&amp;B$4,批次辅助!$A$1:$DC$1,0),0),0)</f>
        <v>1.3757892895201438E-3</v>
      </c>
      <c r="C18" s="43">
        <f>_xlfn.IFNA(VLOOKUP($A18,批次辅助!$A$4:$DC$41,MATCH($A$5&amp;C$4,批次辅助!$A$1:$DC$1,0),0),0)</f>
        <v>1.9625334522747548E-3</v>
      </c>
      <c r="D18" s="43">
        <f>_xlfn.IFNA(VLOOKUP($A18,批次辅助!$A$4:$DC$41,MATCH($A$5&amp;D$4,批次辅助!$A$1:$DC$1,0),0),0)</f>
        <v>0</v>
      </c>
      <c r="E18" s="10"/>
      <c r="F18" s="113"/>
      <c r="G18" s="70"/>
      <c r="H18" s="47">
        <f t="shared" si="0"/>
        <v>1.9625334522747548E-3</v>
      </c>
      <c r="I18" s="370"/>
      <c r="J18" s="57"/>
      <c r="K18" s="124"/>
      <c r="L18" s="104"/>
      <c r="M18" s="43">
        <f t="shared" si="1"/>
        <v>1.9625334522747548E-3</v>
      </c>
      <c r="N18" s="370"/>
      <c r="O18" s="43"/>
      <c r="P18" s="124"/>
      <c r="Q18" s="104"/>
      <c r="R18" s="43">
        <f t="shared" si="2"/>
        <v>1.9625334522747548E-3</v>
      </c>
      <c r="S18" s="370"/>
      <c r="T18" s="43"/>
      <c r="U18" s="124"/>
      <c r="V18" s="104"/>
      <c r="W18" s="43">
        <f t="shared" si="3"/>
        <v>1.9625334522747548E-3</v>
      </c>
      <c r="X18" s="370"/>
      <c r="Y18" s="10"/>
      <c r="Z18" s="124"/>
      <c r="AA18" s="104"/>
      <c r="AB18" s="43">
        <f t="shared" si="4"/>
        <v>1.9625334522747548E-3</v>
      </c>
      <c r="AC18" s="370"/>
      <c r="AD18" s="10"/>
      <c r="AE18" s="124"/>
      <c r="AF18" s="104"/>
      <c r="AG18" s="43">
        <f t="shared" si="5"/>
        <v>1.9625334522747548E-3</v>
      </c>
      <c r="AH18" s="370"/>
      <c r="AI18" s="10"/>
      <c r="AJ18" s="124"/>
      <c r="AK18" s="104"/>
      <c r="AL18" s="43">
        <f t="shared" si="6"/>
        <v>1.9625334522747548E-3</v>
      </c>
      <c r="AM18" s="370"/>
      <c r="AN18" s="10"/>
      <c r="AO18" s="124"/>
      <c r="AP18" s="104"/>
      <c r="AQ18" s="43">
        <f t="shared" si="7"/>
        <v>1.9625334522747548E-3</v>
      </c>
      <c r="AR18" s="370"/>
      <c r="AS18" s="10"/>
      <c r="AT18" s="124"/>
      <c r="AU18" s="104"/>
      <c r="AV18" s="43">
        <f t="shared" si="8"/>
        <v>1.9625334522747548E-3</v>
      </c>
      <c r="AW18" s="370"/>
      <c r="AX18" s="10"/>
      <c r="AY18" s="124"/>
      <c r="AZ18" s="104"/>
      <c r="BA18" s="43">
        <f t="shared" si="9"/>
        <v>1.9625334522747548E-3</v>
      </c>
      <c r="BB18" s="370"/>
      <c r="BC18" s="10"/>
      <c r="BD18" s="124"/>
      <c r="BE18" s="104"/>
      <c r="BF18" s="43">
        <f t="shared" si="10"/>
        <v>1.9625334522747548E-3</v>
      </c>
      <c r="BG18" s="370"/>
      <c r="BH18" s="10"/>
      <c r="BI18" s="124"/>
      <c r="BJ18" s="104"/>
      <c r="BK18" s="43">
        <f t="shared" si="11"/>
        <v>1.9625334522747548E-3</v>
      </c>
      <c r="BL18" s="370"/>
      <c r="BM18" s="10"/>
      <c r="BN18" s="124"/>
      <c r="BO18" s="104"/>
      <c r="BP18" s="43">
        <f t="shared" si="12"/>
        <v>1.9625334522747548E-3</v>
      </c>
      <c r="BQ18" s="370"/>
    </row>
    <row r="19" spans="1:69" ht="41.25" customHeight="1" x14ac:dyDescent="0.15">
      <c r="A19" s="61" t="s">
        <v>31</v>
      </c>
      <c r="B19" s="61">
        <f>_xlfn.IFNA(VLOOKUP($A19,批次辅助!$A$4:$DC$41,MATCH($A$5&amp;B$4,批次辅助!$A$1:$DC$1,0),0),0)</f>
        <v>0</v>
      </c>
      <c r="C19" s="61">
        <f>_xlfn.IFNA(VLOOKUP($A19,批次辅助!$A$4:$DC$41,MATCH($A$5&amp;C$4,批次辅助!$A$1:$DC$1,0),0),0)</f>
        <v>0</v>
      </c>
      <c r="D19" s="61">
        <f>_xlfn.IFNA(VLOOKUP($A19,批次辅助!$A$4:$DC$41,MATCH($A$5&amp;D$4,批次辅助!$A$1:$DC$1,0),0),0)</f>
        <v>0</v>
      </c>
      <c r="E19" s="156"/>
      <c r="F19" s="125"/>
      <c r="G19" s="64"/>
      <c r="H19" s="62">
        <f t="shared" si="0"/>
        <v>0</v>
      </c>
      <c r="I19" s="62"/>
      <c r="J19" s="62"/>
      <c r="K19" s="125"/>
      <c r="L19" s="141"/>
      <c r="M19" s="62">
        <f t="shared" si="1"/>
        <v>0</v>
      </c>
      <c r="N19" s="62"/>
      <c r="O19" s="62"/>
      <c r="P19" s="125"/>
      <c r="Q19" s="141"/>
      <c r="R19" s="62">
        <f t="shared" si="2"/>
        <v>0</v>
      </c>
      <c r="S19" s="62"/>
      <c r="T19" s="62"/>
      <c r="U19" s="125"/>
      <c r="V19" s="141"/>
      <c r="W19" s="62">
        <f t="shared" si="3"/>
        <v>0</v>
      </c>
      <c r="X19" s="62"/>
      <c r="Y19" s="62"/>
      <c r="Z19" s="125"/>
      <c r="AA19" s="141"/>
      <c r="AB19" s="62">
        <f t="shared" si="4"/>
        <v>0</v>
      </c>
      <c r="AC19" s="62"/>
      <c r="AD19" s="62"/>
      <c r="AE19" s="125"/>
      <c r="AF19" s="141"/>
      <c r="AG19" s="62">
        <f t="shared" si="5"/>
        <v>0</v>
      </c>
      <c r="AH19" s="62"/>
      <c r="AI19" s="62"/>
      <c r="AJ19" s="125"/>
      <c r="AK19" s="141"/>
      <c r="AL19" s="62">
        <f t="shared" si="6"/>
        <v>0</v>
      </c>
      <c r="AM19" s="62"/>
      <c r="AN19" s="62"/>
      <c r="AO19" s="125"/>
      <c r="AP19" s="141"/>
      <c r="AQ19" s="62">
        <f t="shared" si="7"/>
        <v>0</v>
      </c>
      <c r="AR19" s="62"/>
      <c r="AS19" s="62"/>
      <c r="AT19" s="125"/>
      <c r="AU19" s="141"/>
      <c r="AV19" s="62">
        <f t="shared" si="8"/>
        <v>0</v>
      </c>
      <c r="AW19" s="62"/>
      <c r="AX19" s="62"/>
      <c r="AY19" s="125"/>
      <c r="AZ19" s="141"/>
      <c r="BA19" s="62">
        <f t="shared" si="9"/>
        <v>0</v>
      </c>
      <c r="BB19" s="62"/>
      <c r="BC19" s="62"/>
      <c r="BD19" s="125"/>
      <c r="BE19" s="141"/>
      <c r="BF19" s="62">
        <f t="shared" si="10"/>
        <v>0</v>
      </c>
      <c r="BG19" s="62"/>
      <c r="BH19" s="62"/>
      <c r="BI19" s="125"/>
      <c r="BJ19" s="141"/>
      <c r="BK19" s="62">
        <f t="shared" si="11"/>
        <v>0</v>
      </c>
      <c r="BL19" s="62"/>
      <c r="BM19" s="62"/>
      <c r="BN19" s="125"/>
      <c r="BO19" s="141"/>
      <c r="BP19" s="62">
        <f t="shared" si="12"/>
        <v>0</v>
      </c>
      <c r="BQ19" s="62"/>
    </row>
    <row r="20" spans="1:69" x14ac:dyDescent="0.15">
      <c r="A20" s="65" t="s">
        <v>30</v>
      </c>
      <c r="B20" s="66"/>
      <c r="C20" s="66"/>
      <c r="D20" s="66"/>
      <c r="E20" s="66"/>
      <c r="F20" s="67"/>
      <c r="G20" s="68"/>
      <c r="H20" s="66">
        <f>H21*99.9%</f>
        <v>0.89396820561998225</v>
      </c>
      <c r="I20" s="66"/>
      <c r="J20" s="66"/>
      <c r="K20" s="126"/>
      <c r="L20" s="142"/>
      <c r="M20" s="66">
        <f>M21*99.9%</f>
        <v>0.98387820561998218</v>
      </c>
      <c r="N20" s="66"/>
      <c r="O20" s="66"/>
      <c r="P20" s="126"/>
      <c r="Q20" s="142"/>
      <c r="R20" s="66">
        <f>R21*99.9%</f>
        <v>0.98387820561998218</v>
      </c>
      <c r="S20" s="66"/>
      <c r="T20" s="66"/>
      <c r="U20" s="126"/>
      <c r="V20" s="142"/>
      <c r="W20" s="66">
        <f>W21*99.9%</f>
        <v>0.98387820561998218</v>
      </c>
      <c r="X20" s="66"/>
      <c r="Y20" s="66"/>
      <c r="Z20" s="126"/>
      <c r="AA20" s="142"/>
      <c r="AB20" s="66">
        <f>AB21*99.9%</f>
        <v>0.98387820561998218</v>
      </c>
      <c r="AC20" s="66"/>
      <c r="AD20" s="66"/>
      <c r="AE20" s="126"/>
      <c r="AF20" s="142"/>
      <c r="AG20" s="66">
        <f>AG21*99.9%</f>
        <v>0.98387820561998218</v>
      </c>
      <c r="AH20" s="66"/>
      <c r="AI20" s="66"/>
      <c r="AJ20" s="126"/>
      <c r="AK20" s="142"/>
      <c r="AL20" s="66">
        <f>AL21*99.9%</f>
        <v>0.98387820561998218</v>
      </c>
      <c r="AM20" s="66"/>
      <c r="AN20" s="66"/>
      <c r="AO20" s="126"/>
      <c r="AP20" s="142"/>
      <c r="AQ20" s="66">
        <f>AQ21*99.9%</f>
        <v>0.98387820561998218</v>
      </c>
      <c r="AR20" s="66"/>
      <c r="AS20" s="66"/>
      <c r="AT20" s="126"/>
      <c r="AU20" s="142"/>
      <c r="AV20" s="66">
        <f>AV21*99.9%</f>
        <v>0.98387820561998218</v>
      </c>
      <c r="AW20" s="66"/>
      <c r="AX20" s="66"/>
      <c r="AY20" s="126"/>
      <c r="AZ20" s="142"/>
      <c r="BA20" s="66">
        <f>BA21*99.9%</f>
        <v>0.98387820561998218</v>
      </c>
      <c r="BB20" s="66"/>
      <c r="BC20" s="66"/>
      <c r="BD20" s="126"/>
      <c r="BE20" s="142"/>
      <c r="BF20" s="66">
        <f>BF21*99.9%</f>
        <v>0.98387820561998218</v>
      </c>
      <c r="BG20" s="66"/>
      <c r="BH20" s="66"/>
      <c r="BI20" s="126"/>
      <c r="BJ20" s="142"/>
      <c r="BK20" s="66">
        <f>BK21*99.9%</f>
        <v>0.98387820561998218</v>
      </c>
      <c r="BL20" s="66"/>
      <c r="BM20" s="66"/>
      <c r="BN20" s="126"/>
      <c r="BO20" s="142"/>
      <c r="BP20" s="66">
        <f>BP21*99.9%</f>
        <v>0.98387820561998218</v>
      </c>
      <c r="BQ20" s="66"/>
    </row>
    <row r="21" spans="1:69" x14ac:dyDescent="0.35">
      <c r="A21" s="40" t="s">
        <v>456</v>
      </c>
      <c r="B21" s="41">
        <f>_xlfn.IFNA(VLOOKUP($A21,批次辅助!$A$4:$DC$41,MATCH($A$5&amp;B$4,批次辅助!$A$1:$DC$1,0),0),0)</f>
        <v>0.98832567238719327</v>
      </c>
      <c r="C21" s="41">
        <f>_xlfn.IFNA(VLOOKUP($A21,批次辅助!$A$4:$DC$41,MATCH($A$5&amp;C$4,批次辅助!$A$1:$DC$1,0),0),0)</f>
        <v>0.98336306868867085</v>
      </c>
      <c r="D21" s="41">
        <f>_xlfn.IFNA(VLOOKUP($A21,批次辅助!$A$4:$DC$41,MATCH($A$5&amp;D$4,批次辅助!$A$1:$DC$1,0),0),0)</f>
        <v>0</v>
      </c>
      <c r="E21" s="66"/>
      <c r="F21" s="67"/>
      <c r="G21" s="68"/>
      <c r="H21" s="66">
        <f>1-SUM(H22:H26)</f>
        <v>0.89486306868867083</v>
      </c>
      <c r="I21" s="66"/>
      <c r="J21" s="66"/>
      <c r="K21" s="126"/>
      <c r="L21" s="142"/>
      <c r="M21" s="66">
        <f>1-SUM(M22:M26)</f>
        <v>0.9848630686886708</v>
      </c>
      <c r="N21" s="66"/>
      <c r="O21" s="66"/>
      <c r="P21" s="126"/>
      <c r="Q21" s="142"/>
      <c r="R21" s="66">
        <f>1-SUM(R22:R26)</f>
        <v>0.9848630686886708</v>
      </c>
      <c r="S21" s="66"/>
      <c r="T21" s="66"/>
      <c r="U21" s="126"/>
      <c r="V21" s="142"/>
      <c r="W21" s="66">
        <f>1-SUM(W22:W26)</f>
        <v>0.9848630686886708</v>
      </c>
      <c r="X21" s="66"/>
      <c r="Y21" s="66"/>
      <c r="Z21" s="126"/>
      <c r="AA21" s="142"/>
      <c r="AB21" s="66">
        <f>1-SUM(AB22:AB26)</f>
        <v>0.9848630686886708</v>
      </c>
      <c r="AC21" s="66"/>
      <c r="AD21" s="66"/>
      <c r="AE21" s="126"/>
      <c r="AF21" s="142"/>
      <c r="AG21" s="66">
        <f>1-SUM(AG22:AG26)</f>
        <v>0.9848630686886708</v>
      </c>
      <c r="AH21" s="66"/>
      <c r="AI21" s="66"/>
      <c r="AJ21" s="126"/>
      <c r="AK21" s="142"/>
      <c r="AL21" s="66">
        <f>1-SUM(AL22:AL26)</f>
        <v>0.9848630686886708</v>
      </c>
      <c r="AM21" s="66"/>
      <c r="AN21" s="66"/>
      <c r="AO21" s="126"/>
      <c r="AP21" s="142"/>
      <c r="AQ21" s="66">
        <f>1-SUM(AQ22:AQ26)</f>
        <v>0.9848630686886708</v>
      </c>
      <c r="AR21" s="66"/>
      <c r="AS21" s="66"/>
      <c r="AT21" s="126"/>
      <c r="AU21" s="142"/>
      <c r="AV21" s="66">
        <f>1-SUM(AV22:AV26)</f>
        <v>0.9848630686886708</v>
      </c>
      <c r="AW21" s="66"/>
      <c r="AX21" s="66"/>
      <c r="AY21" s="126"/>
      <c r="AZ21" s="142"/>
      <c r="BA21" s="66">
        <f>1-SUM(BA22:BA26)</f>
        <v>0.9848630686886708</v>
      </c>
      <c r="BB21" s="66"/>
      <c r="BC21" s="66"/>
      <c r="BD21" s="126"/>
      <c r="BE21" s="142"/>
      <c r="BF21" s="66">
        <f>1-SUM(BF22:BF26)</f>
        <v>0.9848630686886708</v>
      </c>
      <c r="BG21" s="66"/>
      <c r="BH21" s="66"/>
      <c r="BI21" s="126"/>
      <c r="BJ21" s="142"/>
      <c r="BK21" s="66">
        <f>1-SUM(BK22:BK26)</f>
        <v>0.9848630686886708</v>
      </c>
      <c r="BL21" s="66"/>
      <c r="BM21" s="66"/>
      <c r="BN21" s="126"/>
      <c r="BO21" s="142"/>
      <c r="BP21" s="66">
        <f>1-SUM(BP22:BP26)</f>
        <v>0.9848630686886708</v>
      </c>
      <c r="BQ21" s="66"/>
    </row>
    <row r="22" spans="1:69" ht="33" x14ac:dyDescent="0.15">
      <c r="A22" s="42" t="s">
        <v>48</v>
      </c>
      <c r="B22" s="43">
        <f>_xlfn.IFNA(VLOOKUP($A22,批次辅助!$A$4:$DC$41,MATCH($A$5&amp;B$4,批次辅助!$A$1:$DC$1,0),0),0)</f>
        <v>5.1532454312662032E-3</v>
      </c>
      <c r="C22" s="43">
        <f>_xlfn.IFNA(VLOOKUP($A22,批次辅助!$A$4:$DC$41,MATCH($A$5&amp;C$4,批次辅助!$A$1:$DC$1,0),0),0)</f>
        <v>1.0437109723461195E-2</v>
      </c>
      <c r="D22" s="43">
        <f>_xlfn.IFNA(VLOOKUP($A22,批次辅助!$A$4:$DC$41,MATCH($A$5&amp;D$4,批次辅助!$A$1:$DC$1,0),0),0)</f>
        <v>0</v>
      </c>
      <c r="E22" s="277" t="s">
        <v>1576</v>
      </c>
      <c r="F22" s="113"/>
      <c r="G22" s="149">
        <v>0.09</v>
      </c>
      <c r="H22" s="277">
        <f>C22-F22+G22</f>
        <v>0.10043710972346119</v>
      </c>
      <c r="I22" s="370"/>
      <c r="J22" s="277" t="s">
        <v>1516</v>
      </c>
      <c r="K22" s="113">
        <v>0.09</v>
      </c>
      <c r="L22" s="149"/>
      <c r="M22" s="277">
        <f>H22-K22+L22</f>
        <v>1.0437109723461194E-2</v>
      </c>
      <c r="N22" s="370"/>
      <c r="O22" s="277"/>
      <c r="P22" s="113"/>
      <c r="Q22" s="149"/>
      <c r="R22" s="277">
        <f>M22-P22+Q22</f>
        <v>1.0437109723461194E-2</v>
      </c>
      <c r="S22" s="370"/>
      <c r="T22" s="277"/>
      <c r="U22" s="113"/>
      <c r="V22" s="149"/>
      <c r="W22" s="277">
        <f>R22-U22+V22</f>
        <v>1.0437109723461194E-2</v>
      </c>
      <c r="X22" s="370"/>
      <c r="Y22" s="277" t="s">
        <v>9</v>
      </c>
      <c r="Z22" s="113"/>
      <c r="AA22" s="149"/>
      <c r="AB22" s="277">
        <f>W22-Z22+AA22</f>
        <v>1.0437109723461194E-2</v>
      </c>
      <c r="AC22" s="370"/>
      <c r="AD22" s="277" t="s">
        <v>9</v>
      </c>
      <c r="AE22" s="113"/>
      <c r="AF22" s="149"/>
      <c r="AG22" s="277">
        <f>AB22-AE22+AF22</f>
        <v>1.0437109723461194E-2</v>
      </c>
      <c r="AH22" s="370"/>
      <c r="AI22" s="277" t="s">
        <v>9</v>
      </c>
      <c r="AJ22" s="113"/>
      <c r="AK22" s="149"/>
      <c r="AL22" s="277">
        <f>AG22-AJ22+AK22</f>
        <v>1.0437109723461194E-2</v>
      </c>
      <c r="AM22" s="370"/>
      <c r="AN22" s="277" t="s">
        <v>9</v>
      </c>
      <c r="AO22" s="113"/>
      <c r="AP22" s="149"/>
      <c r="AQ22" s="277">
        <f>AL22-AO22+AP22</f>
        <v>1.0437109723461194E-2</v>
      </c>
      <c r="AR22" s="370"/>
      <c r="AS22" s="277" t="s">
        <v>9</v>
      </c>
      <c r="AT22" s="113"/>
      <c r="AU22" s="149"/>
      <c r="AV22" s="277">
        <f>AQ22-AT22+AU22</f>
        <v>1.0437109723461194E-2</v>
      </c>
      <c r="AW22" s="370"/>
      <c r="AX22" s="277" t="s">
        <v>9</v>
      </c>
      <c r="AY22" s="113"/>
      <c r="AZ22" s="149"/>
      <c r="BA22" s="277">
        <f>AV22-AY22+AZ22</f>
        <v>1.0437109723461194E-2</v>
      </c>
      <c r="BB22" s="370"/>
      <c r="BC22" s="277" t="s">
        <v>9</v>
      </c>
      <c r="BD22" s="113"/>
      <c r="BE22" s="149"/>
      <c r="BF22" s="277">
        <f>BA22-BD22+BE22</f>
        <v>1.0437109723461194E-2</v>
      </c>
      <c r="BG22" s="370"/>
      <c r="BH22" s="277" t="s">
        <v>9</v>
      </c>
      <c r="BI22" s="113"/>
      <c r="BJ22" s="149"/>
      <c r="BK22" s="277">
        <f>BF22-BI22+BJ22</f>
        <v>1.0437109723461194E-2</v>
      </c>
      <c r="BL22" s="370"/>
      <c r="BM22" s="277" t="s">
        <v>9</v>
      </c>
      <c r="BN22" s="113"/>
      <c r="BO22" s="149"/>
      <c r="BP22" s="277">
        <f>BK22-BN22+BO22</f>
        <v>1.0437109723461194E-2</v>
      </c>
      <c r="BQ22" s="370"/>
    </row>
    <row r="23" spans="1:69" x14ac:dyDescent="0.15">
      <c r="A23" s="42" t="s">
        <v>49</v>
      </c>
      <c r="B23" s="43">
        <f>_xlfn.IFNA(VLOOKUP($A23,批次辅助!$A$4:$DC$41,MATCH($A$5&amp;B$4,批次辅助!$A$1:$DC$1,0),0),0)</f>
        <v>5.1055301957915163E-3</v>
      </c>
      <c r="C23" s="43">
        <f>_xlfn.IFNA(VLOOKUP($A23,批次辅助!$A$4:$DC$41,MATCH($A$5&amp;C$4,批次辅助!$A$1:$DC$1,0),0),0)</f>
        <v>3.4790365744870651E-3</v>
      </c>
      <c r="D23" s="43">
        <f>_xlfn.IFNA(VLOOKUP($A23,批次辅助!$A$4:$DC$41,MATCH($A$5&amp;D$4,批次辅助!$A$1:$DC$1,0),0),0)</f>
        <v>0</v>
      </c>
      <c r="E23" s="279" t="s">
        <v>1515</v>
      </c>
      <c r="F23" s="45">
        <v>1.5E-3</v>
      </c>
      <c r="G23" s="46"/>
      <c r="H23" s="277">
        <f>C23-F23+G23</f>
        <v>1.9790365744870651E-3</v>
      </c>
      <c r="I23" s="370"/>
      <c r="J23" s="47"/>
      <c r="K23" s="121"/>
      <c r="L23" s="147"/>
      <c r="M23" s="50">
        <f t="shared" ref="M23:M27" si="13">H23-K23+L23</f>
        <v>1.9790365744870651E-3</v>
      </c>
      <c r="N23" s="370"/>
      <c r="O23" s="47"/>
      <c r="P23" s="121"/>
      <c r="Q23" s="147"/>
      <c r="R23" s="50">
        <f t="shared" ref="R23:R27" si="14">M23-P23+Q23</f>
        <v>1.9790365744870651E-3</v>
      </c>
      <c r="S23" s="370"/>
      <c r="T23" s="47"/>
      <c r="U23" s="121"/>
      <c r="V23" s="147"/>
      <c r="W23" s="50">
        <f t="shared" ref="W23:W27" si="15">R23-U23+V23</f>
        <v>1.9790365744870651E-3</v>
      </c>
      <c r="X23" s="370"/>
      <c r="Y23" s="47" t="s">
        <v>9</v>
      </c>
      <c r="Z23" s="121"/>
      <c r="AA23" s="147"/>
      <c r="AB23" s="50">
        <f t="shared" ref="AB23:AB27" si="16">W23-Z23+AA23</f>
        <v>1.9790365744870651E-3</v>
      </c>
      <c r="AC23" s="370"/>
      <c r="AD23" s="47" t="s">
        <v>9</v>
      </c>
      <c r="AE23" s="121"/>
      <c r="AF23" s="147"/>
      <c r="AG23" s="50">
        <f t="shared" ref="AG23:AG27" si="17">AB23-AE23+AF23</f>
        <v>1.9790365744870651E-3</v>
      </c>
      <c r="AH23" s="370"/>
      <c r="AI23" s="47" t="s">
        <v>9</v>
      </c>
      <c r="AJ23" s="121"/>
      <c r="AK23" s="147"/>
      <c r="AL23" s="50">
        <f t="shared" ref="AL23:AL27" si="18">AG23-AJ23+AK23</f>
        <v>1.9790365744870651E-3</v>
      </c>
      <c r="AM23" s="370"/>
      <c r="AN23" s="47" t="s">
        <v>9</v>
      </c>
      <c r="AO23" s="121"/>
      <c r="AP23" s="147"/>
      <c r="AQ23" s="50">
        <f t="shared" ref="AQ23:AQ27" si="19">AL23-AO23+AP23</f>
        <v>1.9790365744870651E-3</v>
      </c>
      <c r="AR23" s="370"/>
      <c r="AS23" s="47" t="s">
        <v>9</v>
      </c>
      <c r="AT23" s="121"/>
      <c r="AU23" s="147"/>
      <c r="AV23" s="50">
        <f t="shared" ref="AV23:AV27" si="20">AQ23-AT23+AU23</f>
        <v>1.9790365744870651E-3</v>
      </c>
      <c r="AW23" s="370"/>
      <c r="AX23" s="47" t="s">
        <v>9</v>
      </c>
      <c r="AY23" s="121"/>
      <c r="AZ23" s="147"/>
      <c r="BA23" s="50">
        <f t="shared" ref="BA23:BA27" si="21">AV23-AY23+AZ23</f>
        <v>1.9790365744870651E-3</v>
      </c>
      <c r="BB23" s="370"/>
      <c r="BC23" s="47" t="s">
        <v>9</v>
      </c>
      <c r="BD23" s="121"/>
      <c r="BE23" s="147"/>
      <c r="BF23" s="50">
        <f t="shared" ref="BF23:BF27" si="22">BA23-BD23+BE23</f>
        <v>1.9790365744870651E-3</v>
      </c>
      <c r="BG23" s="370"/>
      <c r="BH23" s="47" t="s">
        <v>9</v>
      </c>
      <c r="BI23" s="121"/>
      <c r="BJ23" s="147"/>
      <c r="BK23" s="50">
        <f t="shared" ref="BK23:BK27" si="23">BF23-BI23+BJ23</f>
        <v>1.9790365744870651E-3</v>
      </c>
      <c r="BL23" s="370"/>
      <c r="BM23" s="47" t="s">
        <v>9</v>
      </c>
      <c r="BN23" s="121"/>
      <c r="BO23" s="147"/>
      <c r="BP23" s="50">
        <f t="shared" ref="BP23:BP27" si="24">BK23-BN23+BO23</f>
        <v>1.9790365744870651E-3</v>
      </c>
      <c r="BQ23" s="370"/>
    </row>
    <row r="24" spans="1:69" x14ac:dyDescent="0.15">
      <c r="A24" s="42" t="s">
        <v>50</v>
      </c>
      <c r="B24" s="43">
        <f>_xlfn.IFNA(VLOOKUP($A24,批次辅助!$A$4:$DC$41,MATCH($A$5&amp;B$4,批次辅助!$A$1:$DC$1,0),0),0)</f>
        <v>6.441556789082754E-4</v>
      </c>
      <c r="C24" s="43">
        <f>_xlfn.IFNA(VLOOKUP($A24,批次辅助!$A$4:$DC$41,MATCH($A$5&amp;C$4,批次辅助!$A$1:$DC$1,0),0),0)</f>
        <v>0</v>
      </c>
      <c r="D24" s="43">
        <f>_xlfn.IFNA(VLOOKUP($A24,批次辅助!$A$4:$DC$41,MATCH($A$5&amp;D$4,批次辅助!$A$1:$DC$1,0),0),0)</f>
        <v>0</v>
      </c>
      <c r="E24" s="47"/>
      <c r="F24" s="45"/>
      <c r="G24" s="46"/>
      <c r="H24" s="277">
        <f t="shared" ref="H24:H27" si="25">C24-F24+G24</f>
        <v>0</v>
      </c>
      <c r="I24" s="370"/>
      <c r="J24" s="47"/>
      <c r="K24" s="121"/>
      <c r="L24" s="102"/>
      <c r="M24" s="50">
        <f t="shared" si="13"/>
        <v>0</v>
      </c>
      <c r="N24" s="370"/>
      <c r="O24" s="47"/>
      <c r="P24" s="121"/>
      <c r="Q24" s="102"/>
      <c r="R24" s="50">
        <f t="shared" si="14"/>
        <v>0</v>
      </c>
      <c r="S24" s="370"/>
      <c r="T24" s="47" t="s">
        <v>9</v>
      </c>
      <c r="U24" s="121"/>
      <c r="V24" s="102"/>
      <c r="W24" s="50">
        <f t="shared" si="15"/>
        <v>0</v>
      </c>
      <c r="X24" s="370"/>
      <c r="Y24" s="47" t="s">
        <v>9</v>
      </c>
      <c r="Z24" s="121"/>
      <c r="AA24" s="102"/>
      <c r="AB24" s="50">
        <f t="shared" si="16"/>
        <v>0</v>
      </c>
      <c r="AC24" s="370"/>
      <c r="AD24" s="47" t="s">
        <v>9</v>
      </c>
      <c r="AE24" s="121"/>
      <c r="AF24" s="102"/>
      <c r="AG24" s="50">
        <f t="shared" si="17"/>
        <v>0</v>
      </c>
      <c r="AH24" s="370"/>
      <c r="AI24" s="47" t="s">
        <v>9</v>
      </c>
      <c r="AJ24" s="121"/>
      <c r="AK24" s="102"/>
      <c r="AL24" s="50">
        <f t="shared" si="18"/>
        <v>0</v>
      </c>
      <c r="AM24" s="370"/>
      <c r="AN24" s="47" t="s">
        <v>9</v>
      </c>
      <c r="AO24" s="121"/>
      <c r="AP24" s="102"/>
      <c r="AQ24" s="50">
        <f t="shared" si="19"/>
        <v>0</v>
      </c>
      <c r="AR24" s="370"/>
      <c r="AS24" s="47" t="s">
        <v>9</v>
      </c>
      <c r="AT24" s="121"/>
      <c r="AU24" s="102"/>
      <c r="AV24" s="50">
        <f t="shared" si="20"/>
        <v>0</v>
      </c>
      <c r="AW24" s="370"/>
      <c r="AX24" s="47" t="s">
        <v>9</v>
      </c>
      <c r="AY24" s="121"/>
      <c r="AZ24" s="102"/>
      <c r="BA24" s="50">
        <f t="shared" si="21"/>
        <v>0</v>
      </c>
      <c r="BB24" s="370"/>
      <c r="BC24" s="47" t="s">
        <v>9</v>
      </c>
      <c r="BD24" s="121"/>
      <c r="BE24" s="102"/>
      <c r="BF24" s="50">
        <f t="shared" si="22"/>
        <v>0</v>
      </c>
      <c r="BG24" s="370"/>
      <c r="BH24" s="47" t="s">
        <v>9</v>
      </c>
      <c r="BI24" s="121"/>
      <c r="BJ24" s="102"/>
      <c r="BK24" s="50">
        <f t="shared" si="23"/>
        <v>0</v>
      </c>
      <c r="BL24" s="370"/>
      <c r="BM24" s="47" t="s">
        <v>9</v>
      </c>
      <c r="BN24" s="121"/>
      <c r="BO24" s="102"/>
      <c r="BP24" s="50">
        <f t="shared" si="24"/>
        <v>0</v>
      </c>
      <c r="BQ24" s="370"/>
    </row>
    <row r="25" spans="1:69" x14ac:dyDescent="0.15">
      <c r="A25" s="42" t="s">
        <v>51</v>
      </c>
      <c r="B25" s="43">
        <f>_xlfn.IFNA(VLOOKUP($A25,批次辅助!$A$4:$DC$41,MATCH($A$5&amp;B$4,批次辅助!$A$1:$DC$1,0),0),0)</f>
        <v>7.7139630684077429E-4</v>
      </c>
      <c r="C25" s="43">
        <f>_xlfn.IFNA(VLOOKUP($A25,批次辅助!$A$4:$DC$41,MATCH($A$5&amp;C$4,批次辅助!$A$1:$DC$1,0),0),0)</f>
        <v>2.72078501338091E-3</v>
      </c>
      <c r="D25" s="43">
        <f>_xlfn.IFNA(VLOOKUP($A25,批次辅助!$A$4:$DC$41,MATCH($A$5&amp;D$4,批次辅助!$A$1:$DC$1,0),0),0)</f>
        <v>0</v>
      </c>
      <c r="E25" s="47"/>
      <c r="F25" s="45"/>
      <c r="G25" s="46"/>
      <c r="H25" s="277">
        <f t="shared" si="25"/>
        <v>2.72078501338091E-3</v>
      </c>
      <c r="I25" s="370"/>
      <c r="J25" s="47"/>
      <c r="K25" s="121"/>
      <c r="L25" s="102"/>
      <c r="M25" s="50">
        <f t="shared" si="13"/>
        <v>2.72078501338091E-3</v>
      </c>
      <c r="N25" s="370"/>
      <c r="O25" s="47"/>
      <c r="P25" s="121"/>
      <c r="Q25" s="102"/>
      <c r="R25" s="50">
        <f t="shared" si="14"/>
        <v>2.72078501338091E-3</v>
      </c>
      <c r="S25" s="370"/>
      <c r="T25" s="47"/>
      <c r="U25" s="121"/>
      <c r="V25" s="102"/>
      <c r="W25" s="50">
        <f t="shared" si="15"/>
        <v>2.72078501338091E-3</v>
      </c>
      <c r="X25" s="370"/>
      <c r="Y25" s="47"/>
      <c r="Z25" s="121"/>
      <c r="AA25" s="102"/>
      <c r="AB25" s="50">
        <f t="shared" si="16"/>
        <v>2.72078501338091E-3</v>
      </c>
      <c r="AC25" s="370"/>
      <c r="AD25" s="47"/>
      <c r="AE25" s="121"/>
      <c r="AF25" s="102"/>
      <c r="AG25" s="50">
        <f t="shared" si="17"/>
        <v>2.72078501338091E-3</v>
      </c>
      <c r="AH25" s="370"/>
      <c r="AI25" s="47"/>
      <c r="AJ25" s="121"/>
      <c r="AK25" s="102"/>
      <c r="AL25" s="50">
        <f t="shared" si="18"/>
        <v>2.72078501338091E-3</v>
      </c>
      <c r="AM25" s="370"/>
      <c r="AN25" s="47"/>
      <c r="AO25" s="121"/>
      <c r="AP25" s="102"/>
      <c r="AQ25" s="50">
        <f t="shared" si="19"/>
        <v>2.72078501338091E-3</v>
      </c>
      <c r="AR25" s="370"/>
      <c r="AS25" s="47"/>
      <c r="AT25" s="121"/>
      <c r="AU25" s="102"/>
      <c r="AV25" s="50">
        <f t="shared" si="20"/>
        <v>2.72078501338091E-3</v>
      </c>
      <c r="AW25" s="370"/>
      <c r="AX25" s="47"/>
      <c r="AY25" s="121"/>
      <c r="AZ25" s="102"/>
      <c r="BA25" s="50">
        <f t="shared" si="21"/>
        <v>2.72078501338091E-3</v>
      </c>
      <c r="BB25" s="370"/>
      <c r="BC25" s="47"/>
      <c r="BD25" s="121"/>
      <c r="BE25" s="102"/>
      <c r="BF25" s="50">
        <f t="shared" si="22"/>
        <v>2.72078501338091E-3</v>
      </c>
      <c r="BG25" s="370"/>
      <c r="BH25" s="47"/>
      <c r="BI25" s="121"/>
      <c r="BJ25" s="102"/>
      <c r="BK25" s="50">
        <f t="shared" si="23"/>
        <v>2.72078501338091E-3</v>
      </c>
      <c r="BL25" s="370"/>
      <c r="BM25" s="47"/>
      <c r="BN25" s="121"/>
      <c r="BO25" s="102"/>
      <c r="BP25" s="50">
        <f t="shared" si="24"/>
        <v>2.72078501338091E-3</v>
      </c>
      <c r="BQ25" s="370"/>
    </row>
    <row r="26" spans="1:69" x14ac:dyDescent="0.15">
      <c r="A26" s="42" t="s">
        <v>455</v>
      </c>
      <c r="B26" s="43">
        <f>_xlfn.IFNA(VLOOKUP($A26,批次辅助!$A$4:$DC$41,MATCH($A$5&amp;B$4,批次辅助!$A$1:$DC$1,0),0),0)</f>
        <v>0</v>
      </c>
      <c r="C26" s="43">
        <f>_xlfn.IFNA(VLOOKUP($A26,批次辅助!$A$4:$DC$41,MATCH($A$5&amp;C$4,批次辅助!$A$1:$DC$1,0),0),0)</f>
        <v>0</v>
      </c>
      <c r="D26" s="43">
        <f>_xlfn.IFNA(VLOOKUP($A26,批次辅助!$A$4:$DC$41,MATCH($A$5&amp;D$4,批次辅助!$A$1:$DC$1,0),0),0)</f>
        <v>0</v>
      </c>
      <c r="E26" s="279"/>
      <c r="F26" s="45"/>
      <c r="G26" s="46"/>
      <c r="H26" s="277">
        <f t="shared" si="25"/>
        <v>0</v>
      </c>
      <c r="I26" s="370"/>
      <c r="J26" s="279"/>
      <c r="K26" s="128"/>
      <c r="L26" s="102"/>
      <c r="M26" s="50">
        <f t="shared" si="13"/>
        <v>0</v>
      </c>
      <c r="N26" s="370"/>
      <c r="O26" s="279"/>
      <c r="P26" s="128"/>
      <c r="Q26" s="102"/>
      <c r="R26" s="50">
        <f t="shared" si="14"/>
        <v>0</v>
      </c>
      <c r="S26" s="370"/>
      <c r="T26" s="279"/>
      <c r="U26" s="128"/>
      <c r="V26" s="102"/>
      <c r="W26" s="50">
        <f t="shared" si="15"/>
        <v>0</v>
      </c>
      <c r="X26" s="370"/>
      <c r="Y26" s="279"/>
      <c r="Z26" s="128"/>
      <c r="AA26" s="102"/>
      <c r="AB26" s="50">
        <f t="shared" si="16"/>
        <v>0</v>
      </c>
      <c r="AC26" s="370"/>
      <c r="AD26" s="279"/>
      <c r="AE26" s="128"/>
      <c r="AF26" s="102"/>
      <c r="AG26" s="50">
        <f t="shared" si="17"/>
        <v>0</v>
      </c>
      <c r="AH26" s="370"/>
      <c r="AI26" s="279"/>
      <c r="AJ26" s="128"/>
      <c r="AK26" s="102"/>
      <c r="AL26" s="50">
        <f t="shared" si="18"/>
        <v>0</v>
      </c>
      <c r="AM26" s="370"/>
      <c r="AN26" s="279"/>
      <c r="AO26" s="128"/>
      <c r="AP26" s="102"/>
      <c r="AQ26" s="50">
        <f t="shared" si="19"/>
        <v>0</v>
      </c>
      <c r="AR26" s="370"/>
      <c r="AS26" s="279"/>
      <c r="AT26" s="128"/>
      <c r="AU26" s="102"/>
      <c r="AV26" s="50">
        <f t="shared" si="20"/>
        <v>0</v>
      </c>
      <c r="AW26" s="370"/>
      <c r="AX26" s="279"/>
      <c r="AY26" s="128"/>
      <c r="AZ26" s="102"/>
      <c r="BA26" s="50">
        <f t="shared" si="21"/>
        <v>0</v>
      </c>
      <c r="BB26" s="370"/>
      <c r="BC26" s="279"/>
      <c r="BD26" s="128"/>
      <c r="BE26" s="102"/>
      <c r="BF26" s="50">
        <f t="shared" si="22"/>
        <v>0</v>
      </c>
      <c r="BG26" s="370"/>
      <c r="BH26" s="279"/>
      <c r="BI26" s="128"/>
      <c r="BJ26" s="102"/>
      <c r="BK26" s="50">
        <f t="shared" si="23"/>
        <v>0</v>
      </c>
      <c r="BL26" s="370"/>
      <c r="BM26" s="279"/>
      <c r="BN26" s="128"/>
      <c r="BO26" s="102"/>
      <c r="BP26" s="50">
        <f t="shared" si="24"/>
        <v>0</v>
      </c>
      <c r="BQ26" s="370"/>
    </row>
    <row r="27" spans="1:69" x14ac:dyDescent="0.15">
      <c r="A27" s="72" t="s">
        <v>29</v>
      </c>
      <c r="B27" s="61">
        <f>_xlfn.IFNA(VLOOKUP($A27,批次辅助!$A$4:$DC$41,MATCH($A$5&amp;B$4,批次辅助!$A$1:$DC$1,0),0),0)</f>
        <v>0</v>
      </c>
      <c r="C27" s="61">
        <f>_xlfn.IFNA(VLOOKUP($A27,批次辅助!$A$4:$DC$41,MATCH($A$5&amp;C$4,批次辅助!$A$1:$DC$1,0),0),0)</f>
        <v>0</v>
      </c>
      <c r="D27" s="61">
        <f>_xlfn.IFNA(VLOOKUP($A27,批次辅助!$A$4:$DC$41,MATCH($A$5&amp;D$4,批次辅助!$A$1:$DC$1,0),0),0)</f>
        <v>0</v>
      </c>
      <c r="E27" s="74"/>
      <c r="F27" s="74"/>
      <c r="G27" s="75"/>
      <c r="H27" s="62">
        <f t="shared" si="25"/>
        <v>0</v>
      </c>
      <c r="I27" s="62"/>
      <c r="J27" s="75"/>
      <c r="K27" s="135"/>
      <c r="L27" s="143"/>
      <c r="M27" s="62">
        <f t="shared" si="13"/>
        <v>0</v>
      </c>
      <c r="N27" s="62"/>
      <c r="O27" s="73"/>
      <c r="P27" s="135"/>
      <c r="Q27" s="143"/>
      <c r="R27" s="62">
        <f t="shared" si="14"/>
        <v>0</v>
      </c>
      <c r="S27" s="62"/>
      <c r="T27" s="73"/>
      <c r="U27" s="135"/>
      <c r="V27" s="143"/>
      <c r="W27" s="62">
        <f t="shared" si="15"/>
        <v>0</v>
      </c>
      <c r="X27" s="62"/>
      <c r="Y27" s="73"/>
      <c r="Z27" s="135"/>
      <c r="AA27" s="143"/>
      <c r="AB27" s="62">
        <f t="shared" si="16"/>
        <v>0</v>
      </c>
      <c r="AC27" s="62"/>
      <c r="AD27" s="73"/>
      <c r="AE27" s="135"/>
      <c r="AF27" s="143"/>
      <c r="AG27" s="62">
        <f t="shared" si="17"/>
        <v>0</v>
      </c>
      <c r="AH27" s="62"/>
      <c r="AI27" s="73"/>
      <c r="AJ27" s="135"/>
      <c r="AK27" s="143"/>
      <c r="AL27" s="62">
        <f t="shared" si="18"/>
        <v>0</v>
      </c>
      <c r="AM27" s="62"/>
      <c r="AN27" s="73"/>
      <c r="AO27" s="135"/>
      <c r="AP27" s="143"/>
      <c r="AQ27" s="62">
        <f t="shared" si="19"/>
        <v>0</v>
      </c>
      <c r="AR27" s="62"/>
      <c r="AS27" s="73"/>
      <c r="AT27" s="135"/>
      <c r="AU27" s="143"/>
      <c r="AV27" s="62">
        <f t="shared" si="20"/>
        <v>0</v>
      </c>
      <c r="AW27" s="62"/>
      <c r="AX27" s="73"/>
      <c r="AY27" s="135"/>
      <c r="AZ27" s="143"/>
      <c r="BA27" s="62">
        <f t="shared" si="21"/>
        <v>0</v>
      </c>
      <c r="BB27" s="62"/>
      <c r="BC27" s="73"/>
      <c r="BD27" s="135"/>
      <c r="BE27" s="143"/>
      <c r="BF27" s="62">
        <f t="shared" si="22"/>
        <v>0</v>
      </c>
      <c r="BG27" s="62"/>
      <c r="BH27" s="73"/>
      <c r="BI27" s="135"/>
      <c r="BJ27" s="143"/>
      <c r="BK27" s="62">
        <f t="shared" si="23"/>
        <v>0</v>
      </c>
      <c r="BL27" s="62"/>
      <c r="BM27" s="73"/>
      <c r="BN27" s="135"/>
      <c r="BO27" s="143"/>
      <c r="BP27" s="62">
        <f t="shared" si="24"/>
        <v>0</v>
      </c>
      <c r="BQ27" s="62"/>
    </row>
    <row r="28" spans="1:69" x14ac:dyDescent="0.15">
      <c r="A28" s="76" t="s">
        <v>28</v>
      </c>
      <c r="B28" s="76"/>
      <c r="C28" s="76"/>
      <c r="D28" s="76"/>
      <c r="E28" s="77"/>
      <c r="F28" s="78"/>
      <c r="G28" s="79"/>
      <c r="H28" s="62"/>
      <c r="I28" s="62"/>
      <c r="J28" s="77"/>
      <c r="K28" s="136"/>
      <c r="L28" s="144"/>
      <c r="M28" s="62"/>
      <c r="N28" s="62"/>
      <c r="O28" s="77"/>
      <c r="P28" s="136"/>
      <c r="Q28" s="144"/>
      <c r="R28" s="62"/>
      <c r="S28" s="62"/>
      <c r="T28" s="77"/>
      <c r="U28" s="136"/>
      <c r="V28" s="144"/>
      <c r="W28" s="62"/>
      <c r="X28" s="62"/>
      <c r="Y28" s="77"/>
      <c r="Z28" s="136"/>
      <c r="AA28" s="144"/>
      <c r="AB28" s="62"/>
      <c r="AC28" s="62"/>
      <c r="AD28" s="77"/>
      <c r="AE28" s="136"/>
      <c r="AF28" s="144"/>
      <c r="AG28" s="62"/>
      <c r="AH28" s="62"/>
      <c r="AI28" s="77"/>
      <c r="AJ28" s="136"/>
      <c r="AK28" s="144"/>
      <c r="AL28" s="62"/>
      <c r="AM28" s="62"/>
      <c r="AN28" s="77"/>
      <c r="AO28" s="136"/>
      <c r="AP28" s="144"/>
      <c r="AQ28" s="62"/>
      <c r="AR28" s="62"/>
      <c r="AS28" s="77"/>
      <c r="AT28" s="136"/>
      <c r="AU28" s="144"/>
      <c r="AV28" s="62"/>
      <c r="AW28" s="62"/>
      <c r="AX28" s="77"/>
      <c r="AY28" s="136"/>
      <c r="AZ28" s="144"/>
      <c r="BA28" s="62"/>
      <c r="BB28" s="62"/>
      <c r="BC28" s="77"/>
      <c r="BD28" s="136"/>
      <c r="BE28" s="144"/>
      <c r="BF28" s="62"/>
      <c r="BG28" s="62"/>
      <c r="BH28" s="77"/>
      <c r="BI28" s="136"/>
      <c r="BJ28" s="144"/>
      <c r="BK28" s="62"/>
      <c r="BL28" s="62"/>
      <c r="BM28" s="77"/>
      <c r="BN28" s="136"/>
      <c r="BO28" s="144"/>
      <c r="BP28" s="62"/>
      <c r="BQ28" s="62"/>
    </row>
    <row r="29" spans="1:69" x14ac:dyDescent="0.15">
      <c r="A29" s="65" t="s">
        <v>37</v>
      </c>
      <c r="B29" s="66"/>
      <c r="C29" s="66"/>
      <c r="D29" s="66"/>
      <c r="E29" s="66"/>
      <c r="F29" s="67"/>
      <c r="G29" s="68"/>
      <c r="H29" s="66">
        <f>H30*99.96%</f>
        <v>0.99866371097234596</v>
      </c>
      <c r="I29" s="66"/>
      <c r="J29" s="66"/>
      <c r="K29" s="134"/>
      <c r="L29" s="142"/>
      <c r="M29" s="66">
        <f>M30*99.96%</f>
        <v>0.99866371097234596</v>
      </c>
      <c r="N29" s="66"/>
      <c r="O29" s="66"/>
      <c r="P29" s="134"/>
      <c r="Q29" s="142"/>
      <c r="R29" s="66">
        <f>R30*99.96%</f>
        <v>0.99866371097234596</v>
      </c>
      <c r="S29" s="66"/>
      <c r="T29" s="66"/>
      <c r="U29" s="134"/>
      <c r="V29" s="142"/>
      <c r="W29" s="66">
        <f>W30*99.96%</f>
        <v>0.99866371097234596</v>
      </c>
      <c r="X29" s="66"/>
      <c r="Y29" s="66"/>
      <c r="Z29" s="134"/>
      <c r="AA29" s="142"/>
      <c r="AB29" s="66">
        <f>AB30*99.96%</f>
        <v>0.99866371097234596</v>
      </c>
      <c r="AC29" s="66"/>
      <c r="AD29" s="66"/>
      <c r="AE29" s="134"/>
      <c r="AF29" s="142"/>
      <c r="AG29" s="66">
        <f>AG30*99.96%</f>
        <v>0.99866371097234596</v>
      </c>
      <c r="AH29" s="66"/>
      <c r="AI29" s="66"/>
      <c r="AJ29" s="134"/>
      <c r="AK29" s="142"/>
      <c r="AL29" s="66">
        <f>AL30*99.96%</f>
        <v>0.99866371097234596</v>
      </c>
      <c r="AM29" s="66"/>
      <c r="AN29" s="66"/>
      <c r="AO29" s="134"/>
      <c r="AP29" s="142"/>
      <c r="AQ29" s="66">
        <f>AQ30*99.96%</f>
        <v>0.99866371097234596</v>
      </c>
      <c r="AR29" s="66"/>
      <c r="AS29" s="66"/>
      <c r="AT29" s="134"/>
      <c r="AU29" s="142"/>
      <c r="AV29" s="66">
        <f>AV30*99.96%</f>
        <v>0.99866371097234596</v>
      </c>
      <c r="AW29" s="66"/>
      <c r="AX29" s="66"/>
      <c r="AY29" s="134"/>
      <c r="AZ29" s="142"/>
      <c r="BA29" s="66">
        <f>BA30*99.96%</f>
        <v>0.99866371097234596</v>
      </c>
      <c r="BB29" s="66"/>
      <c r="BC29" s="66"/>
      <c r="BD29" s="134"/>
      <c r="BE29" s="142"/>
      <c r="BF29" s="66">
        <f>BF30*99.96%</f>
        <v>0.99866371097234596</v>
      </c>
      <c r="BG29" s="66"/>
      <c r="BH29" s="66"/>
      <c r="BI29" s="134"/>
      <c r="BJ29" s="142"/>
      <c r="BK29" s="66">
        <f>BK30*99.96%</f>
        <v>0.99866371097234596</v>
      </c>
      <c r="BL29" s="66"/>
      <c r="BM29" s="66"/>
      <c r="BN29" s="134"/>
      <c r="BO29" s="142"/>
      <c r="BP29" s="66">
        <f>BP30*99.96%</f>
        <v>0.99866371097234596</v>
      </c>
      <c r="BQ29" s="66"/>
    </row>
    <row r="30" spans="1:69" x14ac:dyDescent="0.35">
      <c r="A30" s="40" t="s">
        <v>458</v>
      </c>
      <c r="B30" s="41">
        <f>_xlfn.IFNA(VLOOKUP($A30,批次辅助!$A$4:$DC$41,MATCH($A$5&amp;B$4,批次辅助!$A$1:$DC$1,0),0),0)</f>
        <v>0.99778124155042702</v>
      </c>
      <c r="C30" s="41">
        <f>_xlfn.IFNA(VLOOKUP($A30,批次辅助!$A$4:$DC$41,MATCH($A$5&amp;C$4,批次辅助!$A$1:$DC$1,0),0),0)</f>
        <v>0.99906333630686883</v>
      </c>
      <c r="D30" s="41">
        <f>_xlfn.IFNA(VLOOKUP($A30,批次辅助!$A$4:$DC$41,MATCH($A$5&amp;D$4,批次辅助!$A$1:$DC$1,0),0),0)</f>
        <v>0</v>
      </c>
      <c r="E30" s="66"/>
      <c r="F30" s="67"/>
      <c r="G30" s="68"/>
      <c r="H30" s="66">
        <f>1-SUM(H31:H35)</f>
        <v>0.99906333630686883</v>
      </c>
      <c r="I30" s="66"/>
      <c r="J30" s="66"/>
      <c r="K30" s="134"/>
      <c r="L30" s="142"/>
      <c r="M30" s="66">
        <f>1-SUM(M31:M35)</f>
        <v>0.99906333630686883</v>
      </c>
      <c r="N30" s="66"/>
      <c r="O30" s="66"/>
      <c r="P30" s="134"/>
      <c r="Q30" s="142"/>
      <c r="R30" s="66">
        <f>1-SUM(R31:R35)</f>
        <v>0.99906333630686883</v>
      </c>
      <c r="S30" s="66"/>
      <c r="T30" s="66"/>
      <c r="U30" s="134"/>
      <c r="V30" s="142"/>
      <c r="W30" s="66">
        <f>1-SUM(W31:W35)</f>
        <v>0.99906333630686883</v>
      </c>
      <c r="X30" s="66"/>
      <c r="Y30" s="66"/>
      <c r="Z30" s="134"/>
      <c r="AA30" s="142"/>
      <c r="AB30" s="66">
        <f>1-SUM(AB31:AB35)</f>
        <v>0.99906333630686883</v>
      </c>
      <c r="AC30" s="66"/>
      <c r="AD30" s="66"/>
      <c r="AE30" s="134"/>
      <c r="AF30" s="142"/>
      <c r="AG30" s="66">
        <f>1-SUM(AG31:AG35)</f>
        <v>0.99906333630686883</v>
      </c>
      <c r="AH30" s="66"/>
      <c r="AI30" s="66"/>
      <c r="AJ30" s="134"/>
      <c r="AK30" s="142"/>
      <c r="AL30" s="66">
        <f>1-SUM(AL31:AL35)</f>
        <v>0.99906333630686883</v>
      </c>
      <c r="AM30" s="66"/>
      <c r="AN30" s="66"/>
      <c r="AO30" s="134"/>
      <c r="AP30" s="142"/>
      <c r="AQ30" s="66">
        <f>1-SUM(AQ31:AQ35)</f>
        <v>0.99906333630686883</v>
      </c>
      <c r="AR30" s="66"/>
      <c r="AS30" s="66"/>
      <c r="AT30" s="134"/>
      <c r="AU30" s="142"/>
      <c r="AV30" s="66">
        <f>1-SUM(AV31:AV35)</f>
        <v>0.99906333630686883</v>
      </c>
      <c r="AW30" s="66"/>
      <c r="AX30" s="66"/>
      <c r="AY30" s="134"/>
      <c r="AZ30" s="142"/>
      <c r="BA30" s="66">
        <f>1-SUM(BA31:BA35)</f>
        <v>0.99906333630686883</v>
      </c>
      <c r="BB30" s="66"/>
      <c r="BC30" s="66"/>
      <c r="BD30" s="134"/>
      <c r="BE30" s="142"/>
      <c r="BF30" s="66">
        <f>1-SUM(BF31:BF35)</f>
        <v>0.99906333630686883</v>
      </c>
      <c r="BG30" s="66"/>
      <c r="BH30" s="66"/>
      <c r="BI30" s="134"/>
      <c r="BJ30" s="142"/>
      <c r="BK30" s="66">
        <f>1-SUM(BK31:BK35)</f>
        <v>0.99906333630686883</v>
      </c>
      <c r="BL30" s="66"/>
      <c r="BM30" s="66"/>
      <c r="BN30" s="134"/>
      <c r="BO30" s="142"/>
      <c r="BP30" s="66">
        <f>1-SUM(BP31:BP35)</f>
        <v>0.99906333630686883</v>
      </c>
      <c r="BQ30" s="66"/>
    </row>
    <row r="31" spans="1:69" x14ac:dyDescent="0.15">
      <c r="A31" s="42" t="s">
        <v>52</v>
      </c>
      <c r="B31" s="43">
        <f>_xlfn.IFNA(VLOOKUP($A31,批次辅助!$A$4:$DC$41,MATCH($A$5&amp;B$4,批次辅助!$A$1:$DC$1,0),0),0)</f>
        <v>0</v>
      </c>
      <c r="C31" s="43">
        <f>_xlfn.IFNA(VLOOKUP($A31,批次辅助!$A$4:$DC$41,MATCH($A$5&amp;C$4,批次辅助!$A$1:$DC$1,0),0),0)</f>
        <v>0</v>
      </c>
      <c r="D31" s="43">
        <f>_xlfn.IFNA(VLOOKUP($A31,批次辅助!$A$4:$DC$41,MATCH($A$5&amp;D$4,批次辅助!$A$1:$DC$1,0),0),0)</f>
        <v>0</v>
      </c>
      <c r="E31" s="277"/>
      <c r="F31" s="69"/>
      <c r="G31" s="70"/>
      <c r="H31" s="277">
        <f>C31-F31+G31</f>
        <v>0</v>
      </c>
      <c r="I31" s="370"/>
      <c r="J31" s="277" t="s">
        <v>9</v>
      </c>
      <c r="K31" s="132"/>
      <c r="L31" s="105"/>
      <c r="M31" s="277">
        <f>H31-K31+L31</f>
        <v>0</v>
      </c>
      <c r="N31" s="370"/>
      <c r="O31" s="277" t="s">
        <v>9</v>
      </c>
      <c r="P31" s="132"/>
      <c r="Q31" s="105"/>
      <c r="R31" s="277">
        <f>M31-P31+Q31</f>
        <v>0</v>
      </c>
      <c r="S31" s="370"/>
      <c r="T31" s="277" t="s">
        <v>9</v>
      </c>
      <c r="U31" s="132"/>
      <c r="V31" s="105"/>
      <c r="W31" s="277">
        <f>R31-U31+V31</f>
        <v>0</v>
      </c>
      <c r="X31" s="370"/>
      <c r="Y31" s="277" t="s">
        <v>9</v>
      </c>
      <c r="Z31" s="132"/>
      <c r="AA31" s="105"/>
      <c r="AB31" s="277">
        <f>W31-Z31+AA31</f>
        <v>0</v>
      </c>
      <c r="AC31" s="370"/>
      <c r="AD31" s="277" t="s">
        <v>9</v>
      </c>
      <c r="AE31" s="132"/>
      <c r="AF31" s="105"/>
      <c r="AG31" s="277">
        <f>AB31-AE31+AF31</f>
        <v>0</v>
      </c>
      <c r="AH31" s="370"/>
      <c r="AI31" s="277" t="s">
        <v>9</v>
      </c>
      <c r="AJ31" s="132"/>
      <c r="AK31" s="105"/>
      <c r="AL31" s="277">
        <f>AG31-AJ31+AK31</f>
        <v>0</v>
      </c>
      <c r="AM31" s="370"/>
      <c r="AN31" s="277" t="s">
        <v>9</v>
      </c>
      <c r="AO31" s="132"/>
      <c r="AP31" s="105"/>
      <c r="AQ31" s="277">
        <f>AL31-AO31+AP31</f>
        <v>0</v>
      </c>
      <c r="AR31" s="370"/>
      <c r="AS31" s="277" t="s">
        <v>9</v>
      </c>
      <c r="AT31" s="132"/>
      <c r="AU31" s="105"/>
      <c r="AV31" s="277">
        <f>AQ31-AT31+AU31</f>
        <v>0</v>
      </c>
      <c r="AW31" s="370"/>
      <c r="AX31" s="277" t="s">
        <v>9</v>
      </c>
      <c r="AY31" s="132"/>
      <c r="AZ31" s="105"/>
      <c r="BA31" s="277">
        <f>AV31-AY31+AZ31</f>
        <v>0</v>
      </c>
      <c r="BB31" s="370"/>
      <c r="BC31" s="277" t="s">
        <v>9</v>
      </c>
      <c r="BD31" s="132"/>
      <c r="BE31" s="105"/>
      <c r="BF31" s="277">
        <f>BA31-BD31+BE31</f>
        <v>0</v>
      </c>
      <c r="BG31" s="370"/>
      <c r="BH31" s="277" t="s">
        <v>9</v>
      </c>
      <c r="BI31" s="132"/>
      <c r="BJ31" s="105"/>
      <c r="BK31" s="277">
        <f>BF31-BI31+BJ31</f>
        <v>0</v>
      </c>
      <c r="BL31" s="370"/>
      <c r="BM31" s="277" t="s">
        <v>9</v>
      </c>
      <c r="BN31" s="132"/>
      <c r="BO31" s="105"/>
      <c r="BP31" s="277">
        <f>BK31-BN31+BO31</f>
        <v>0</v>
      </c>
      <c r="BQ31" s="370"/>
    </row>
    <row r="32" spans="1:69" x14ac:dyDescent="0.15">
      <c r="A32" s="42" t="s">
        <v>545</v>
      </c>
      <c r="B32" s="43">
        <f>_xlfn.IFNA(VLOOKUP($A32,批次辅助!$A$4:$DC$41,MATCH($A$5&amp;B$4,批次辅助!$A$1:$DC$1,0),0),0)</f>
        <v>1.7177484770887345E-3</v>
      </c>
      <c r="C32" s="43">
        <f>_xlfn.IFNA(VLOOKUP($A32,批次辅助!$A$4:$DC$41,MATCH($A$5&amp;C$4,批次辅助!$A$1:$DC$1,0),0),0)</f>
        <v>4.4603033006244426E-4</v>
      </c>
      <c r="D32" s="43">
        <f>_xlfn.IFNA(VLOOKUP($A32,批次辅助!$A$4:$DC$41,MATCH($A$5&amp;D$4,批次辅助!$A$1:$DC$1,0),0),0)</f>
        <v>0</v>
      </c>
      <c r="E32" s="277"/>
      <c r="F32" s="69"/>
      <c r="G32" s="70"/>
      <c r="H32" s="277">
        <f t="shared" ref="H32:H36" si="26">C32-F32+G32</f>
        <v>4.4603033006244426E-4</v>
      </c>
      <c r="I32" s="370"/>
      <c r="J32" s="277"/>
      <c r="K32" s="132"/>
      <c r="L32" s="105"/>
      <c r="M32" s="277">
        <f t="shared" ref="M32:M36" si="27">H32-K32+L32</f>
        <v>4.4603033006244426E-4</v>
      </c>
      <c r="N32" s="370"/>
      <c r="O32" s="277"/>
      <c r="P32" s="132"/>
      <c r="Q32" s="105"/>
      <c r="R32" s="277">
        <f t="shared" ref="R32:R36" si="28">M32-P32+Q32</f>
        <v>4.4603033006244426E-4</v>
      </c>
      <c r="S32" s="370"/>
      <c r="T32" s="277"/>
      <c r="U32" s="132"/>
      <c r="V32" s="105"/>
      <c r="W32" s="277">
        <f t="shared" ref="W32:W36" si="29">R32-U32+V32</f>
        <v>4.4603033006244426E-4</v>
      </c>
      <c r="X32" s="370"/>
      <c r="Y32" s="277"/>
      <c r="Z32" s="132"/>
      <c r="AA32" s="105"/>
      <c r="AB32" s="277">
        <f t="shared" ref="AB32:AB36" si="30">W32-Z32+AA32</f>
        <v>4.4603033006244426E-4</v>
      </c>
      <c r="AC32" s="370"/>
      <c r="AD32" s="277"/>
      <c r="AE32" s="132"/>
      <c r="AF32" s="105"/>
      <c r="AG32" s="277">
        <f t="shared" ref="AG32:AG36" si="31">AB32-AE32+AF32</f>
        <v>4.4603033006244426E-4</v>
      </c>
      <c r="AH32" s="370"/>
      <c r="AI32" s="277"/>
      <c r="AJ32" s="132"/>
      <c r="AK32" s="105"/>
      <c r="AL32" s="277">
        <f t="shared" ref="AL32:AL36" si="32">AG32-AJ32+AK32</f>
        <v>4.4603033006244426E-4</v>
      </c>
      <c r="AM32" s="370"/>
      <c r="AN32" s="277"/>
      <c r="AO32" s="132"/>
      <c r="AP32" s="105"/>
      <c r="AQ32" s="277">
        <f t="shared" ref="AQ32:AQ36" si="33">AL32-AO32+AP32</f>
        <v>4.4603033006244426E-4</v>
      </c>
      <c r="AR32" s="370"/>
      <c r="AS32" s="277"/>
      <c r="AT32" s="132"/>
      <c r="AU32" s="105"/>
      <c r="AV32" s="277">
        <f t="shared" ref="AV32:AV36" si="34">AQ32-AT32+AU32</f>
        <v>4.4603033006244426E-4</v>
      </c>
      <c r="AW32" s="370"/>
      <c r="AX32" s="277"/>
      <c r="AY32" s="132"/>
      <c r="AZ32" s="105"/>
      <c r="BA32" s="277">
        <f t="shared" ref="BA32:BA36" si="35">AV32-AY32+AZ32</f>
        <v>4.4603033006244426E-4</v>
      </c>
      <c r="BB32" s="370"/>
      <c r="BC32" s="277"/>
      <c r="BD32" s="132"/>
      <c r="BE32" s="105"/>
      <c r="BF32" s="277">
        <f t="shared" ref="BF32:BF36" si="36">BA32-BD32+BE32</f>
        <v>4.4603033006244426E-4</v>
      </c>
      <c r="BG32" s="370"/>
      <c r="BH32" s="277"/>
      <c r="BI32" s="132"/>
      <c r="BJ32" s="105"/>
      <c r="BK32" s="277">
        <f t="shared" ref="BK32:BK36" si="37">BF32-BI32+BJ32</f>
        <v>4.4603033006244426E-4</v>
      </c>
      <c r="BL32" s="370"/>
      <c r="BM32" s="277"/>
      <c r="BN32" s="132"/>
      <c r="BO32" s="105"/>
      <c r="BP32" s="277">
        <f t="shared" ref="BP32:BP36" si="38">BK32-BN32+BO32</f>
        <v>4.4603033006244426E-4</v>
      </c>
      <c r="BQ32" s="370"/>
    </row>
    <row r="33" spans="1:69" x14ac:dyDescent="0.15">
      <c r="A33" s="42" t="s">
        <v>544</v>
      </c>
      <c r="B33" s="43">
        <f>_xlfn.IFNA(VLOOKUP($A33,批次辅助!$A$4:$DC$41,MATCH($A$5&amp;B$4,批次辅助!$A$1:$DC$1,0),0),0)</f>
        <v>3.8172188379749652E-4</v>
      </c>
      <c r="C33" s="43">
        <f>_xlfn.IFNA(VLOOKUP($A33,批次辅助!$A$4:$DC$41,MATCH($A$5&amp;C$4,批次辅助!$A$1:$DC$1,0),0),0)</f>
        <v>2.6761819803746654E-4</v>
      </c>
      <c r="D33" s="43">
        <f>_xlfn.IFNA(VLOOKUP($A33,批次辅助!$A$4:$DC$41,MATCH($A$5&amp;D$4,批次辅助!$A$1:$DC$1,0),0),0)</f>
        <v>0</v>
      </c>
      <c r="E33" s="277"/>
      <c r="F33" s="69"/>
      <c r="G33" s="70"/>
      <c r="H33" s="277">
        <f t="shared" si="26"/>
        <v>2.6761819803746654E-4</v>
      </c>
      <c r="I33" s="370"/>
      <c r="J33" s="277"/>
      <c r="K33" s="132"/>
      <c r="L33" s="105"/>
      <c r="M33" s="277">
        <f t="shared" si="27"/>
        <v>2.6761819803746654E-4</v>
      </c>
      <c r="N33" s="370"/>
      <c r="O33" s="277"/>
      <c r="P33" s="132"/>
      <c r="Q33" s="105"/>
      <c r="R33" s="277">
        <f t="shared" si="28"/>
        <v>2.6761819803746654E-4</v>
      </c>
      <c r="S33" s="370"/>
      <c r="T33" s="277"/>
      <c r="U33" s="132"/>
      <c r="V33" s="105"/>
      <c r="W33" s="277">
        <f t="shared" si="29"/>
        <v>2.6761819803746654E-4</v>
      </c>
      <c r="X33" s="370"/>
      <c r="Y33" s="277"/>
      <c r="Z33" s="132"/>
      <c r="AA33" s="105"/>
      <c r="AB33" s="277">
        <f t="shared" si="30"/>
        <v>2.6761819803746654E-4</v>
      </c>
      <c r="AC33" s="370"/>
      <c r="AD33" s="277"/>
      <c r="AE33" s="132"/>
      <c r="AF33" s="105"/>
      <c r="AG33" s="277">
        <f t="shared" si="31"/>
        <v>2.6761819803746654E-4</v>
      </c>
      <c r="AH33" s="370"/>
      <c r="AI33" s="277"/>
      <c r="AJ33" s="132"/>
      <c r="AK33" s="105"/>
      <c r="AL33" s="277">
        <f t="shared" si="32"/>
        <v>2.6761819803746654E-4</v>
      </c>
      <c r="AM33" s="370"/>
      <c r="AN33" s="277"/>
      <c r="AO33" s="132"/>
      <c r="AP33" s="105"/>
      <c r="AQ33" s="277">
        <f t="shared" si="33"/>
        <v>2.6761819803746654E-4</v>
      </c>
      <c r="AR33" s="370"/>
      <c r="AS33" s="277"/>
      <c r="AT33" s="132"/>
      <c r="AU33" s="105"/>
      <c r="AV33" s="277">
        <f t="shared" si="34"/>
        <v>2.6761819803746654E-4</v>
      </c>
      <c r="AW33" s="370"/>
      <c r="AX33" s="277"/>
      <c r="AY33" s="132"/>
      <c r="AZ33" s="105"/>
      <c r="BA33" s="277">
        <f t="shared" si="35"/>
        <v>2.6761819803746654E-4</v>
      </c>
      <c r="BB33" s="370"/>
      <c r="BC33" s="277"/>
      <c r="BD33" s="132"/>
      <c r="BE33" s="105"/>
      <c r="BF33" s="277">
        <f t="shared" si="36"/>
        <v>2.6761819803746654E-4</v>
      </c>
      <c r="BG33" s="370"/>
      <c r="BH33" s="277"/>
      <c r="BI33" s="132"/>
      <c r="BJ33" s="105"/>
      <c r="BK33" s="277">
        <f t="shared" si="37"/>
        <v>2.6761819803746654E-4</v>
      </c>
      <c r="BL33" s="370"/>
      <c r="BM33" s="277"/>
      <c r="BN33" s="132"/>
      <c r="BO33" s="105"/>
      <c r="BP33" s="277">
        <f t="shared" si="38"/>
        <v>2.6761819803746654E-4</v>
      </c>
      <c r="BQ33" s="370"/>
    </row>
    <row r="34" spans="1:69" x14ac:dyDescent="0.15">
      <c r="A34" s="42" t="s">
        <v>53</v>
      </c>
      <c r="B34" s="43">
        <f>_xlfn.IFNA(VLOOKUP($A34,批次辅助!$A$4:$DC$41,MATCH($A$5&amp;B$4,批次辅助!$A$1:$DC$1,0),0),0)</f>
        <v>1.1928808868671767E-4</v>
      </c>
      <c r="C34" s="43">
        <f>_xlfn.IFNA(VLOOKUP($A34,批次辅助!$A$4:$DC$41,MATCH($A$5&amp;C$4,批次辅助!$A$1:$DC$1,0),0),0)</f>
        <v>1.784121320249777E-4</v>
      </c>
      <c r="D34" s="43">
        <f>_xlfn.IFNA(VLOOKUP($A34,批次辅助!$A$4:$DC$41,MATCH($A$5&amp;D$4,批次辅助!$A$1:$DC$1,0),0),0)</f>
        <v>0</v>
      </c>
      <c r="E34" s="47"/>
      <c r="F34" s="45"/>
      <c r="G34" s="46"/>
      <c r="H34" s="277">
        <f t="shared" si="26"/>
        <v>1.784121320249777E-4</v>
      </c>
      <c r="I34" s="370"/>
      <c r="J34" s="47" t="s">
        <v>9</v>
      </c>
      <c r="K34" s="128"/>
      <c r="L34" s="102"/>
      <c r="M34" s="50">
        <f t="shared" si="27"/>
        <v>1.784121320249777E-4</v>
      </c>
      <c r="N34" s="370"/>
      <c r="O34" s="47" t="s">
        <v>9</v>
      </c>
      <c r="P34" s="128"/>
      <c r="Q34" s="102"/>
      <c r="R34" s="50">
        <f t="shared" si="28"/>
        <v>1.784121320249777E-4</v>
      </c>
      <c r="S34" s="370"/>
      <c r="T34" s="47" t="s">
        <v>9</v>
      </c>
      <c r="U34" s="128"/>
      <c r="V34" s="102"/>
      <c r="W34" s="50">
        <f t="shared" si="29"/>
        <v>1.784121320249777E-4</v>
      </c>
      <c r="X34" s="370"/>
      <c r="Y34" s="47" t="s">
        <v>9</v>
      </c>
      <c r="Z34" s="128"/>
      <c r="AA34" s="102"/>
      <c r="AB34" s="50">
        <f t="shared" si="30"/>
        <v>1.784121320249777E-4</v>
      </c>
      <c r="AC34" s="370"/>
      <c r="AD34" s="47" t="s">
        <v>9</v>
      </c>
      <c r="AE34" s="128"/>
      <c r="AF34" s="102"/>
      <c r="AG34" s="50">
        <f t="shared" si="31"/>
        <v>1.784121320249777E-4</v>
      </c>
      <c r="AH34" s="370"/>
      <c r="AI34" s="47" t="s">
        <v>9</v>
      </c>
      <c r="AJ34" s="128"/>
      <c r="AK34" s="102"/>
      <c r="AL34" s="50">
        <f t="shared" si="32"/>
        <v>1.784121320249777E-4</v>
      </c>
      <c r="AM34" s="370"/>
      <c r="AN34" s="47" t="s">
        <v>9</v>
      </c>
      <c r="AO34" s="128"/>
      <c r="AP34" s="102"/>
      <c r="AQ34" s="50">
        <f t="shared" si="33"/>
        <v>1.784121320249777E-4</v>
      </c>
      <c r="AR34" s="370"/>
      <c r="AS34" s="47" t="s">
        <v>9</v>
      </c>
      <c r="AT34" s="128"/>
      <c r="AU34" s="102"/>
      <c r="AV34" s="50">
        <f t="shared" si="34"/>
        <v>1.784121320249777E-4</v>
      </c>
      <c r="AW34" s="370"/>
      <c r="AX34" s="47" t="s">
        <v>9</v>
      </c>
      <c r="AY34" s="128"/>
      <c r="AZ34" s="102"/>
      <c r="BA34" s="50">
        <f t="shared" si="35"/>
        <v>1.784121320249777E-4</v>
      </c>
      <c r="BB34" s="370"/>
      <c r="BC34" s="47" t="s">
        <v>9</v>
      </c>
      <c r="BD34" s="128"/>
      <c r="BE34" s="102"/>
      <c r="BF34" s="50">
        <f t="shared" si="36"/>
        <v>1.784121320249777E-4</v>
      </c>
      <c r="BG34" s="370"/>
      <c r="BH34" s="47" t="s">
        <v>9</v>
      </c>
      <c r="BI34" s="128"/>
      <c r="BJ34" s="102"/>
      <c r="BK34" s="50">
        <f t="shared" si="37"/>
        <v>1.784121320249777E-4</v>
      </c>
      <c r="BL34" s="370"/>
      <c r="BM34" s="47" t="s">
        <v>9</v>
      </c>
      <c r="BN34" s="128"/>
      <c r="BO34" s="102"/>
      <c r="BP34" s="50">
        <f t="shared" si="38"/>
        <v>1.784121320249777E-4</v>
      </c>
      <c r="BQ34" s="370"/>
    </row>
    <row r="35" spans="1:69" x14ac:dyDescent="0.15">
      <c r="A35" s="42" t="s">
        <v>54</v>
      </c>
      <c r="B35" s="43">
        <f>_xlfn.IFNA(VLOOKUP($A35,批次辅助!$A$4:$DC$41,MATCH($A$5&amp;B$4,批次辅助!$A$1:$DC$1,0),0),0)</f>
        <v>0</v>
      </c>
      <c r="C35" s="43">
        <f>_xlfn.IFNA(VLOOKUP($A35,批次辅助!$A$4:$DC$41,MATCH($A$5&amp;C$4,批次辅助!$A$1:$DC$1,0),0),0)</f>
        <v>4.4603033006244418E-5</v>
      </c>
      <c r="D35" s="43">
        <f>_xlfn.IFNA(VLOOKUP($A35,批次辅助!$A$4:$DC$41,MATCH($A$5&amp;D$4,批次辅助!$A$1:$DC$1,0),0),0)</f>
        <v>0</v>
      </c>
      <c r="E35" s="47"/>
      <c r="F35" s="45"/>
      <c r="G35" s="46"/>
      <c r="H35" s="277">
        <f t="shared" si="26"/>
        <v>4.4603033006244418E-5</v>
      </c>
      <c r="I35" s="370"/>
      <c r="J35" s="47" t="s">
        <v>9</v>
      </c>
      <c r="K35" s="128"/>
      <c r="L35" s="102"/>
      <c r="M35" s="50">
        <f t="shared" si="27"/>
        <v>4.4603033006244418E-5</v>
      </c>
      <c r="N35" s="370"/>
      <c r="O35" s="47" t="s">
        <v>9</v>
      </c>
      <c r="P35" s="128"/>
      <c r="Q35" s="102"/>
      <c r="R35" s="50">
        <f t="shared" si="28"/>
        <v>4.4603033006244418E-5</v>
      </c>
      <c r="S35" s="370"/>
      <c r="T35" s="47" t="s">
        <v>9</v>
      </c>
      <c r="U35" s="128"/>
      <c r="V35" s="102"/>
      <c r="W35" s="50">
        <f t="shared" si="29"/>
        <v>4.4603033006244418E-5</v>
      </c>
      <c r="X35" s="370"/>
      <c r="Y35" s="47" t="s">
        <v>9</v>
      </c>
      <c r="Z35" s="128"/>
      <c r="AA35" s="102"/>
      <c r="AB35" s="50">
        <f t="shared" si="30"/>
        <v>4.4603033006244418E-5</v>
      </c>
      <c r="AC35" s="370"/>
      <c r="AD35" s="47" t="s">
        <v>9</v>
      </c>
      <c r="AE35" s="128"/>
      <c r="AF35" s="102"/>
      <c r="AG35" s="50">
        <f t="shared" si="31"/>
        <v>4.4603033006244418E-5</v>
      </c>
      <c r="AH35" s="370"/>
      <c r="AI35" s="47" t="s">
        <v>9</v>
      </c>
      <c r="AJ35" s="128"/>
      <c r="AK35" s="102"/>
      <c r="AL35" s="50">
        <f t="shared" si="32"/>
        <v>4.4603033006244418E-5</v>
      </c>
      <c r="AM35" s="370"/>
      <c r="AN35" s="47" t="s">
        <v>9</v>
      </c>
      <c r="AO35" s="128"/>
      <c r="AP35" s="102"/>
      <c r="AQ35" s="50">
        <f t="shared" si="33"/>
        <v>4.4603033006244418E-5</v>
      </c>
      <c r="AR35" s="370"/>
      <c r="AS35" s="47" t="s">
        <v>9</v>
      </c>
      <c r="AT35" s="128"/>
      <c r="AU35" s="102"/>
      <c r="AV35" s="50">
        <f t="shared" si="34"/>
        <v>4.4603033006244418E-5</v>
      </c>
      <c r="AW35" s="370"/>
      <c r="AX35" s="47" t="s">
        <v>9</v>
      </c>
      <c r="AY35" s="128"/>
      <c r="AZ35" s="102"/>
      <c r="BA35" s="50">
        <f t="shared" si="35"/>
        <v>4.4603033006244418E-5</v>
      </c>
      <c r="BB35" s="370"/>
      <c r="BC35" s="47" t="s">
        <v>9</v>
      </c>
      <c r="BD35" s="128"/>
      <c r="BE35" s="102"/>
      <c r="BF35" s="50">
        <f t="shared" si="36"/>
        <v>4.4603033006244418E-5</v>
      </c>
      <c r="BG35" s="370"/>
      <c r="BH35" s="47" t="s">
        <v>9</v>
      </c>
      <c r="BI35" s="128"/>
      <c r="BJ35" s="102"/>
      <c r="BK35" s="50">
        <f t="shared" si="37"/>
        <v>4.4603033006244418E-5</v>
      </c>
      <c r="BL35" s="370"/>
      <c r="BM35" s="47" t="s">
        <v>9</v>
      </c>
      <c r="BN35" s="128"/>
      <c r="BO35" s="102"/>
      <c r="BP35" s="50">
        <f t="shared" si="38"/>
        <v>4.4603033006244418E-5</v>
      </c>
      <c r="BQ35" s="370"/>
    </row>
    <row r="36" spans="1:69" x14ac:dyDescent="0.15">
      <c r="A36" s="72" t="s">
        <v>38</v>
      </c>
      <c r="B36" s="61">
        <f>_xlfn.IFNA(VLOOKUP($A36,批次辅助!$A$4:$DC$41,MATCH($A$5&amp;B$4,批次辅助!$A$1:$DC$1,0),0),0)</f>
        <v>0</v>
      </c>
      <c r="C36" s="61">
        <f>_xlfn.IFNA(VLOOKUP($A36,批次辅助!$A$4:$DC$41,MATCH($A$5&amp;C$4,批次辅助!$A$1:$DC$1,0),0),0)</f>
        <v>0</v>
      </c>
      <c r="D36" s="61">
        <f>_xlfn.IFNA(VLOOKUP($A36,批次辅助!$A$4:$DC$41,MATCH($A$5&amp;D$4,批次辅助!$A$1:$DC$1,0),0),0)</f>
        <v>0</v>
      </c>
      <c r="E36" s="75"/>
      <c r="F36" s="74"/>
      <c r="G36" s="75"/>
      <c r="H36" s="62">
        <f t="shared" si="26"/>
        <v>0</v>
      </c>
      <c r="I36" s="62"/>
      <c r="J36" s="73"/>
      <c r="K36" s="135"/>
      <c r="L36" s="143"/>
      <c r="M36" s="62">
        <f t="shared" si="27"/>
        <v>0</v>
      </c>
      <c r="N36" s="62"/>
      <c r="O36" s="73"/>
      <c r="P36" s="135"/>
      <c r="Q36" s="143"/>
      <c r="R36" s="62">
        <f t="shared" si="28"/>
        <v>0</v>
      </c>
      <c r="S36" s="62"/>
      <c r="T36" s="73"/>
      <c r="U36" s="135"/>
      <c r="V36" s="143"/>
      <c r="W36" s="62">
        <f t="shared" si="29"/>
        <v>0</v>
      </c>
      <c r="X36" s="62"/>
      <c r="Y36" s="73"/>
      <c r="Z36" s="135"/>
      <c r="AA36" s="143"/>
      <c r="AB36" s="62">
        <f t="shared" si="30"/>
        <v>0</v>
      </c>
      <c r="AC36" s="62"/>
      <c r="AD36" s="73"/>
      <c r="AE36" s="135"/>
      <c r="AF36" s="143"/>
      <c r="AG36" s="62">
        <f t="shared" si="31"/>
        <v>0</v>
      </c>
      <c r="AH36" s="62"/>
      <c r="AI36" s="73"/>
      <c r="AJ36" s="135"/>
      <c r="AK36" s="143"/>
      <c r="AL36" s="62">
        <f t="shared" si="32"/>
        <v>0</v>
      </c>
      <c r="AM36" s="62"/>
      <c r="AN36" s="73"/>
      <c r="AO36" s="135"/>
      <c r="AP36" s="143"/>
      <c r="AQ36" s="62">
        <f t="shared" si="33"/>
        <v>0</v>
      </c>
      <c r="AR36" s="62"/>
      <c r="AS36" s="73"/>
      <c r="AT36" s="135"/>
      <c r="AU36" s="143"/>
      <c r="AV36" s="62">
        <f t="shared" si="34"/>
        <v>0</v>
      </c>
      <c r="AW36" s="62"/>
      <c r="AX36" s="73"/>
      <c r="AY36" s="135"/>
      <c r="AZ36" s="143"/>
      <c r="BA36" s="62">
        <f t="shared" si="35"/>
        <v>0</v>
      </c>
      <c r="BB36" s="62"/>
      <c r="BC36" s="73"/>
      <c r="BD36" s="135"/>
      <c r="BE36" s="143"/>
      <c r="BF36" s="62">
        <f t="shared" si="36"/>
        <v>0</v>
      </c>
      <c r="BG36" s="62"/>
      <c r="BH36" s="73"/>
      <c r="BI36" s="135"/>
      <c r="BJ36" s="143"/>
      <c r="BK36" s="62">
        <f t="shared" si="37"/>
        <v>0</v>
      </c>
      <c r="BL36" s="62"/>
      <c r="BM36" s="73"/>
      <c r="BN36" s="135"/>
      <c r="BO36" s="143"/>
      <c r="BP36" s="62">
        <f t="shared" si="38"/>
        <v>0</v>
      </c>
      <c r="BQ36" s="62"/>
    </row>
    <row r="37" spans="1:69" x14ac:dyDescent="0.15">
      <c r="A37" s="76" t="s">
        <v>28</v>
      </c>
      <c r="B37" s="76"/>
      <c r="C37" s="76"/>
      <c r="D37" s="76"/>
      <c r="E37" s="77"/>
      <c r="F37" s="78"/>
      <c r="G37" s="79"/>
      <c r="H37" s="62"/>
      <c r="I37" s="62"/>
      <c r="J37" s="77"/>
      <c r="K37" s="136"/>
      <c r="L37" s="144"/>
      <c r="M37" s="62"/>
      <c r="N37" s="62"/>
      <c r="O37" s="77"/>
      <c r="P37" s="136"/>
      <c r="Q37" s="144"/>
      <c r="R37" s="62"/>
      <c r="S37" s="62"/>
      <c r="T37" s="77"/>
      <c r="U37" s="136"/>
      <c r="V37" s="144"/>
      <c r="W37" s="62"/>
      <c r="X37" s="62"/>
      <c r="Y37" s="77"/>
      <c r="Z37" s="136"/>
      <c r="AA37" s="144"/>
      <c r="AB37" s="62"/>
      <c r="AC37" s="62"/>
      <c r="AD37" s="77"/>
      <c r="AE37" s="136"/>
      <c r="AF37" s="144"/>
      <c r="AG37" s="62"/>
      <c r="AH37" s="62"/>
      <c r="AI37" s="77"/>
      <c r="AJ37" s="136"/>
      <c r="AK37" s="144"/>
      <c r="AL37" s="62"/>
      <c r="AM37" s="62"/>
      <c r="AN37" s="77"/>
      <c r="AO37" s="136"/>
      <c r="AP37" s="144"/>
      <c r="AQ37" s="62"/>
      <c r="AR37" s="62"/>
      <c r="AS37" s="77"/>
      <c r="AT37" s="136"/>
      <c r="AU37" s="144"/>
      <c r="AV37" s="62"/>
      <c r="AW37" s="62"/>
      <c r="AX37" s="77"/>
      <c r="AY37" s="136"/>
      <c r="AZ37" s="144"/>
      <c r="BA37" s="62"/>
      <c r="BB37" s="62"/>
      <c r="BC37" s="77"/>
      <c r="BD37" s="136"/>
      <c r="BE37" s="144"/>
      <c r="BF37" s="62"/>
      <c r="BG37" s="62"/>
      <c r="BH37" s="77"/>
      <c r="BI37" s="136"/>
      <c r="BJ37" s="144"/>
      <c r="BK37" s="62"/>
      <c r="BL37" s="62"/>
      <c r="BM37" s="77"/>
      <c r="BN37" s="136"/>
      <c r="BO37" s="144"/>
      <c r="BP37" s="62"/>
      <c r="BQ37" s="62"/>
    </row>
    <row r="38" spans="1:69" x14ac:dyDescent="0.15">
      <c r="A38" s="65" t="s">
        <v>36</v>
      </c>
      <c r="B38" s="66"/>
      <c r="C38" s="66"/>
      <c r="D38" s="66"/>
      <c r="E38" s="66"/>
      <c r="F38" s="67"/>
      <c r="G38" s="68"/>
      <c r="H38" s="66">
        <f>H39</f>
        <v>0.99852809991079394</v>
      </c>
      <c r="I38" s="66"/>
      <c r="J38" s="66"/>
      <c r="K38" s="134"/>
      <c r="L38" s="142"/>
      <c r="M38" s="66">
        <f>M39</f>
        <v>0.99852809991079394</v>
      </c>
      <c r="N38" s="66"/>
      <c r="O38" s="66"/>
      <c r="P38" s="134"/>
      <c r="Q38" s="142"/>
      <c r="R38" s="66">
        <f>R39</f>
        <v>0.99852809991079394</v>
      </c>
      <c r="S38" s="66"/>
      <c r="T38" s="66"/>
      <c r="U38" s="134"/>
      <c r="V38" s="142"/>
      <c r="W38" s="66">
        <f>W39</f>
        <v>0.99852809991079394</v>
      </c>
      <c r="X38" s="66"/>
      <c r="Y38" s="66"/>
      <c r="Z38" s="134"/>
      <c r="AA38" s="142"/>
      <c r="AB38" s="66">
        <f>AB39</f>
        <v>0.99852809991079394</v>
      </c>
      <c r="AC38" s="66"/>
      <c r="AD38" s="66"/>
      <c r="AE38" s="134"/>
      <c r="AF38" s="142"/>
      <c r="AG38" s="66">
        <f>AG39</f>
        <v>0.99852809991079394</v>
      </c>
      <c r="AH38" s="66"/>
      <c r="AI38" s="66"/>
      <c r="AJ38" s="134"/>
      <c r="AK38" s="142"/>
      <c r="AL38" s="66">
        <f>AL39</f>
        <v>0.99852809991079394</v>
      </c>
      <c r="AM38" s="66"/>
      <c r="AN38" s="66"/>
      <c r="AO38" s="134"/>
      <c r="AP38" s="142"/>
      <c r="AQ38" s="66">
        <f>AQ39</f>
        <v>0.99852809991079394</v>
      </c>
      <c r="AR38" s="66"/>
      <c r="AS38" s="66"/>
      <c r="AT38" s="134"/>
      <c r="AU38" s="142"/>
      <c r="AV38" s="66">
        <f>AV39</f>
        <v>0.99852809991079394</v>
      </c>
      <c r="AW38" s="66"/>
      <c r="AX38" s="66"/>
      <c r="AY38" s="134"/>
      <c r="AZ38" s="142"/>
      <c r="BA38" s="66">
        <f>BA39</f>
        <v>0.99852809991079394</v>
      </c>
      <c r="BB38" s="66"/>
      <c r="BC38" s="66"/>
      <c r="BD38" s="134"/>
      <c r="BE38" s="142"/>
      <c r="BF38" s="66">
        <f>BF39</f>
        <v>0.99852809991079394</v>
      </c>
      <c r="BG38" s="66"/>
      <c r="BH38" s="66"/>
      <c r="BI38" s="134"/>
      <c r="BJ38" s="142"/>
      <c r="BK38" s="66">
        <f>BK39</f>
        <v>0.99852809991079394</v>
      </c>
      <c r="BL38" s="66"/>
      <c r="BM38" s="66"/>
      <c r="BN38" s="134"/>
      <c r="BO38" s="142"/>
      <c r="BP38" s="66">
        <f>BP39</f>
        <v>0.99852809991079394</v>
      </c>
      <c r="BQ38" s="66"/>
    </row>
    <row r="39" spans="1:69" x14ac:dyDescent="0.35">
      <c r="A39" s="40" t="s">
        <v>460</v>
      </c>
      <c r="B39" s="41">
        <f>_xlfn.IFNA(VLOOKUP($A39,批次辅助!$A$4:$DC$41,MATCH($A$5&amp;B$4,批次辅助!$A$1:$DC$1,0),0),0)</f>
        <v>0.99840949215084374</v>
      </c>
      <c r="C39" s="41">
        <f>_xlfn.IFNA(VLOOKUP($A39,批次辅助!$A$4:$DC$41,MATCH($A$5&amp;C$4,批次辅助!$A$1:$DC$1,0),0),0)</f>
        <v>0.99852809991079394</v>
      </c>
      <c r="D39" s="41">
        <f>_xlfn.IFNA(VLOOKUP($A39,批次辅助!$A$4:$DC$41,MATCH($A$5&amp;D$4,批次辅助!$A$1:$DC$1,0),0),0)</f>
        <v>0</v>
      </c>
      <c r="E39" s="66"/>
      <c r="F39" s="67"/>
      <c r="G39" s="68"/>
      <c r="H39" s="66">
        <f>1-SUM(H40:H43)</f>
        <v>0.99852809991079394</v>
      </c>
      <c r="I39" s="66"/>
      <c r="J39" s="66"/>
      <c r="K39" s="134"/>
      <c r="L39" s="142"/>
      <c r="M39" s="66">
        <f>1-SUM(M40:M43)</f>
        <v>0.99852809991079394</v>
      </c>
      <c r="N39" s="66"/>
      <c r="O39" s="66"/>
      <c r="P39" s="134"/>
      <c r="Q39" s="142"/>
      <c r="R39" s="66">
        <f>1-SUM(R40:R43)</f>
        <v>0.99852809991079394</v>
      </c>
      <c r="S39" s="66"/>
      <c r="T39" s="66"/>
      <c r="U39" s="134"/>
      <c r="V39" s="142"/>
      <c r="W39" s="66">
        <f>1-SUM(W40:W43)</f>
        <v>0.99852809991079394</v>
      </c>
      <c r="X39" s="66"/>
      <c r="Y39" s="66"/>
      <c r="Z39" s="134"/>
      <c r="AA39" s="142"/>
      <c r="AB39" s="66">
        <f>1-SUM(AB40:AB43)</f>
        <v>0.99852809991079394</v>
      </c>
      <c r="AC39" s="66"/>
      <c r="AD39" s="66"/>
      <c r="AE39" s="134"/>
      <c r="AF39" s="142"/>
      <c r="AG39" s="66">
        <f>1-SUM(AG40:AG43)</f>
        <v>0.99852809991079394</v>
      </c>
      <c r="AH39" s="66"/>
      <c r="AI39" s="66"/>
      <c r="AJ39" s="134"/>
      <c r="AK39" s="142"/>
      <c r="AL39" s="66">
        <f>1-SUM(AL40:AL43)</f>
        <v>0.99852809991079394</v>
      </c>
      <c r="AM39" s="66"/>
      <c r="AN39" s="66"/>
      <c r="AO39" s="134"/>
      <c r="AP39" s="142"/>
      <c r="AQ39" s="66">
        <f>1-SUM(AQ40:AQ43)</f>
        <v>0.99852809991079394</v>
      </c>
      <c r="AR39" s="66"/>
      <c r="AS39" s="66"/>
      <c r="AT39" s="134"/>
      <c r="AU39" s="142"/>
      <c r="AV39" s="66">
        <f>1-SUM(AV40:AV43)</f>
        <v>0.99852809991079394</v>
      </c>
      <c r="AW39" s="66"/>
      <c r="AX39" s="66"/>
      <c r="AY39" s="134"/>
      <c r="AZ39" s="142"/>
      <c r="BA39" s="66">
        <f>1-SUM(BA40:BA43)</f>
        <v>0.99852809991079394</v>
      </c>
      <c r="BB39" s="66"/>
      <c r="BC39" s="66"/>
      <c r="BD39" s="134"/>
      <c r="BE39" s="142"/>
      <c r="BF39" s="66">
        <f>1-SUM(BF40:BF43)</f>
        <v>0.99852809991079394</v>
      </c>
      <c r="BG39" s="66"/>
      <c r="BH39" s="66"/>
      <c r="BI39" s="134"/>
      <c r="BJ39" s="142"/>
      <c r="BK39" s="66">
        <f>1-SUM(BK40:BK43)</f>
        <v>0.99852809991079394</v>
      </c>
      <c r="BL39" s="66"/>
      <c r="BM39" s="66"/>
      <c r="BN39" s="134"/>
      <c r="BO39" s="142"/>
      <c r="BP39" s="66">
        <f>1-SUM(BP40:BP43)</f>
        <v>0.99852809991079394</v>
      </c>
      <c r="BQ39" s="66"/>
    </row>
    <row r="40" spans="1:69" x14ac:dyDescent="0.15">
      <c r="A40" s="42" t="s">
        <v>55</v>
      </c>
      <c r="B40" s="43">
        <f>_xlfn.IFNA(VLOOKUP($A40,批次辅助!$A$4:$DC$41,MATCH($A$5&amp;B$4,批次辅助!$A$1:$DC$1,0),0),0)</f>
        <v>1.033830101951553E-4</v>
      </c>
      <c r="C40" s="43">
        <f>_xlfn.IFNA(VLOOKUP($A40,批次辅助!$A$4:$DC$41,MATCH($A$5&amp;C$4,批次辅助!$A$1:$DC$1,0),0),0)</f>
        <v>0</v>
      </c>
      <c r="D40" s="43">
        <f>_xlfn.IFNA(VLOOKUP($A40,批次辅助!$A$4:$DC$41,MATCH($A$5&amp;D$4,批次辅助!$A$1:$DC$1,0),0),0)</f>
        <v>0</v>
      </c>
      <c r="E40" s="279"/>
      <c r="F40" s="69"/>
      <c r="G40" s="70"/>
      <c r="H40" s="277">
        <f>C40-F40+G40</f>
        <v>0</v>
      </c>
      <c r="I40" s="370"/>
      <c r="J40" s="277" t="s">
        <v>9</v>
      </c>
      <c r="K40" s="132"/>
      <c r="L40" s="105"/>
      <c r="M40" s="277">
        <f>H40-K40+L40</f>
        <v>0</v>
      </c>
      <c r="N40" s="370"/>
      <c r="O40" s="277" t="s">
        <v>9</v>
      </c>
      <c r="P40" s="132"/>
      <c r="Q40" s="105"/>
      <c r="R40" s="277">
        <f>M40-P40+Q40</f>
        <v>0</v>
      </c>
      <c r="S40" s="370"/>
      <c r="T40" s="277" t="s">
        <v>9</v>
      </c>
      <c r="U40" s="132"/>
      <c r="V40" s="105"/>
      <c r="W40" s="277">
        <f>R40-U40+V40</f>
        <v>0</v>
      </c>
      <c r="X40" s="370"/>
      <c r="Y40" s="277" t="s">
        <v>9</v>
      </c>
      <c r="Z40" s="132"/>
      <c r="AA40" s="105"/>
      <c r="AB40" s="277">
        <f>W40-Z40+AA40</f>
        <v>0</v>
      </c>
      <c r="AC40" s="370"/>
      <c r="AD40" s="277" t="s">
        <v>9</v>
      </c>
      <c r="AE40" s="132"/>
      <c r="AF40" s="105"/>
      <c r="AG40" s="277">
        <f>AB40-AE40+AF40</f>
        <v>0</v>
      </c>
      <c r="AH40" s="370"/>
      <c r="AI40" s="277" t="s">
        <v>9</v>
      </c>
      <c r="AJ40" s="132"/>
      <c r="AK40" s="105"/>
      <c r="AL40" s="277">
        <f>AG40-AJ40+AK40</f>
        <v>0</v>
      </c>
      <c r="AM40" s="370"/>
      <c r="AN40" s="277" t="s">
        <v>9</v>
      </c>
      <c r="AO40" s="132"/>
      <c r="AP40" s="105"/>
      <c r="AQ40" s="277">
        <f>AL40-AO40+AP40</f>
        <v>0</v>
      </c>
      <c r="AR40" s="370"/>
      <c r="AS40" s="277" t="s">
        <v>9</v>
      </c>
      <c r="AT40" s="132"/>
      <c r="AU40" s="105"/>
      <c r="AV40" s="277">
        <f>AQ40-AT40+AU40</f>
        <v>0</v>
      </c>
      <c r="AW40" s="370"/>
      <c r="AX40" s="277" t="s">
        <v>9</v>
      </c>
      <c r="AY40" s="132"/>
      <c r="AZ40" s="105"/>
      <c r="BA40" s="277">
        <f>AV40-AY40+AZ40</f>
        <v>0</v>
      </c>
      <c r="BB40" s="370"/>
      <c r="BC40" s="277" t="s">
        <v>9</v>
      </c>
      <c r="BD40" s="132"/>
      <c r="BE40" s="105"/>
      <c r="BF40" s="277">
        <f>BA40-BD40+BE40</f>
        <v>0</v>
      </c>
      <c r="BG40" s="370"/>
      <c r="BH40" s="277" t="s">
        <v>9</v>
      </c>
      <c r="BI40" s="132"/>
      <c r="BJ40" s="105"/>
      <c r="BK40" s="277">
        <f>BF40-BI40+BJ40</f>
        <v>0</v>
      </c>
      <c r="BL40" s="370"/>
      <c r="BM40" s="277" t="s">
        <v>9</v>
      </c>
      <c r="BN40" s="132"/>
      <c r="BO40" s="105"/>
      <c r="BP40" s="277">
        <f>BK40-BN40+BO40</f>
        <v>0</v>
      </c>
      <c r="BQ40" s="370"/>
    </row>
    <row r="41" spans="1:69" x14ac:dyDescent="0.15">
      <c r="A41" s="42" t="s">
        <v>56</v>
      </c>
      <c r="B41" s="43">
        <f>_xlfn.IFNA(VLOOKUP($A41,批次辅助!$A$4:$DC$41,MATCH($A$5&amp;B$4,批次辅助!$A$1:$DC$1,0),0),0)</f>
        <v>0</v>
      </c>
      <c r="C41" s="43">
        <f>_xlfn.IFNA(VLOOKUP($A41,批次辅助!$A$4:$DC$41,MATCH($A$5&amp;C$4,批次辅助!$A$1:$DC$1,0),0),0)</f>
        <v>0</v>
      </c>
      <c r="D41" s="43">
        <f>_xlfn.IFNA(VLOOKUP($A41,批次辅助!$A$4:$DC$41,MATCH($A$5&amp;D$4,批次辅助!$A$1:$DC$1,0),0),0)</f>
        <v>0</v>
      </c>
      <c r="E41" s="279"/>
      <c r="F41" s="45"/>
      <c r="G41" s="46"/>
      <c r="H41" s="277">
        <f t="shared" ref="H41:H44" si="39">C41-F41+G41</f>
        <v>0</v>
      </c>
      <c r="I41" s="370"/>
      <c r="J41" s="47" t="s">
        <v>9</v>
      </c>
      <c r="K41" s="128"/>
      <c r="L41" s="102"/>
      <c r="M41" s="50">
        <f t="shared" ref="M41:M44" si="40">H41-K41+L41</f>
        <v>0</v>
      </c>
      <c r="N41" s="370"/>
      <c r="O41" s="47" t="s">
        <v>9</v>
      </c>
      <c r="P41" s="128"/>
      <c r="Q41" s="102"/>
      <c r="R41" s="50">
        <f t="shared" ref="R41:R44" si="41">M41-P41+Q41</f>
        <v>0</v>
      </c>
      <c r="S41" s="370"/>
      <c r="T41" s="47" t="s">
        <v>9</v>
      </c>
      <c r="U41" s="128"/>
      <c r="V41" s="102"/>
      <c r="W41" s="50">
        <f t="shared" ref="W41:W44" si="42">R41-U41+V41</f>
        <v>0</v>
      </c>
      <c r="X41" s="370"/>
      <c r="Y41" s="47" t="s">
        <v>9</v>
      </c>
      <c r="Z41" s="128"/>
      <c r="AA41" s="102"/>
      <c r="AB41" s="50">
        <f t="shared" ref="AB41:AB44" si="43">W41-Z41+AA41</f>
        <v>0</v>
      </c>
      <c r="AC41" s="370"/>
      <c r="AD41" s="47" t="s">
        <v>9</v>
      </c>
      <c r="AE41" s="128"/>
      <c r="AF41" s="102"/>
      <c r="AG41" s="50">
        <f t="shared" ref="AG41:AG44" si="44">AB41-AE41+AF41</f>
        <v>0</v>
      </c>
      <c r="AH41" s="370"/>
      <c r="AI41" s="47" t="s">
        <v>9</v>
      </c>
      <c r="AJ41" s="128"/>
      <c r="AK41" s="102"/>
      <c r="AL41" s="50">
        <f t="shared" ref="AL41:AL44" si="45">AG41-AJ41+AK41</f>
        <v>0</v>
      </c>
      <c r="AM41" s="370"/>
      <c r="AN41" s="47" t="s">
        <v>9</v>
      </c>
      <c r="AO41" s="128"/>
      <c r="AP41" s="102"/>
      <c r="AQ41" s="50">
        <f t="shared" ref="AQ41:AQ44" si="46">AL41-AO41+AP41</f>
        <v>0</v>
      </c>
      <c r="AR41" s="370"/>
      <c r="AS41" s="47" t="s">
        <v>9</v>
      </c>
      <c r="AT41" s="128"/>
      <c r="AU41" s="102"/>
      <c r="AV41" s="50">
        <f t="shared" ref="AV41:AV44" si="47">AQ41-AT41+AU41</f>
        <v>0</v>
      </c>
      <c r="AW41" s="370"/>
      <c r="AX41" s="47" t="s">
        <v>9</v>
      </c>
      <c r="AY41" s="128"/>
      <c r="AZ41" s="102"/>
      <c r="BA41" s="50">
        <f t="shared" ref="BA41:BA44" si="48">AV41-AY41+AZ41</f>
        <v>0</v>
      </c>
      <c r="BB41" s="370"/>
      <c r="BC41" s="47" t="s">
        <v>9</v>
      </c>
      <c r="BD41" s="128"/>
      <c r="BE41" s="102"/>
      <c r="BF41" s="50">
        <f t="shared" ref="BF41:BF44" si="49">BA41-BD41+BE41</f>
        <v>0</v>
      </c>
      <c r="BG41" s="370"/>
      <c r="BH41" s="47" t="s">
        <v>9</v>
      </c>
      <c r="BI41" s="128"/>
      <c r="BJ41" s="102"/>
      <c r="BK41" s="50">
        <f t="shared" ref="BK41:BK44" si="50">BF41-BI41+BJ41</f>
        <v>0</v>
      </c>
      <c r="BL41" s="370"/>
      <c r="BM41" s="47" t="s">
        <v>9</v>
      </c>
      <c r="BN41" s="128"/>
      <c r="BO41" s="102"/>
      <c r="BP41" s="50">
        <f t="shared" ref="BP41:BP44" si="51">BK41-BN41+BO41</f>
        <v>0</v>
      </c>
      <c r="BQ41" s="370"/>
    </row>
    <row r="42" spans="1:69" x14ac:dyDescent="0.15">
      <c r="A42" s="42" t="s">
        <v>57</v>
      </c>
      <c r="B42" s="43">
        <f>_xlfn.IFNA(VLOOKUP($A42,批次辅助!$A$4:$DC$41,MATCH($A$5&amp;B$4,批次辅助!$A$1:$DC$1,0),0),0)</f>
        <v>1.033830101951553E-4</v>
      </c>
      <c r="C42" s="43">
        <f>_xlfn.IFNA(VLOOKUP($A42,批次辅助!$A$4:$DC$41,MATCH($A$5&amp;C$4,批次辅助!$A$1:$DC$1,0),0),0)</f>
        <v>4.4603033006244418E-5</v>
      </c>
      <c r="D42" s="43">
        <f>_xlfn.IFNA(VLOOKUP($A42,批次辅助!$A$4:$DC$41,MATCH($A$5&amp;D$4,批次辅助!$A$1:$DC$1,0),0),0)</f>
        <v>0</v>
      </c>
      <c r="E42" s="279"/>
      <c r="F42" s="45"/>
      <c r="G42" s="46"/>
      <c r="H42" s="277">
        <f t="shared" si="39"/>
        <v>4.4603033006244418E-5</v>
      </c>
      <c r="I42" s="370"/>
      <c r="J42" s="47" t="s">
        <v>9</v>
      </c>
      <c r="K42" s="128"/>
      <c r="L42" s="102"/>
      <c r="M42" s="50">
        <f t="shared" si="40"/>
        <v>4.4603033006244418E-5</v>
      </c>
      <c r="N42" s="370"/>
      <c r="O42" s="47" t="s">
        <v>9</v>
      </c>
      <c r="P42" s="128"/>
      <c r="Q42" s="102"/>
      <c r="R42" s="50">
        <f t="shared" si="41"/>
        <v>4.4603033006244418E-5</v>
      </c>
      <c r="S42" s="370"/>
      <c r="T42" s="47" t="s">
        <v>9</v>
      </c>
      <c r="U42" s="128"/>
      <c r="V42" s="102"/>
      <c r="W42" s="50">
        <f t="shared" si="42"/>
        <v>4.4603033006244418E-5</v>
      </c>
      <c r="X42" s="370"/>
      <c r="Y42" s="47" t="s">
        <v>9</v>
      </c>
      <c r="Z42" s="128"/>
      <c r="AA42" s="102"/>
      <c r="AB42" s="50">
        <f t="shared" si="43"/>
        <v>4.4603033006244418E-5</v>
      </c>
      <c r="AC42" s="370"/>
      <c r="AD42" s="47" t="s">
        <v>9</v>
      </c>
      <c r="AE42" s="128"/>
      <c r="AF42" s="102"/>
      <c r="AG42" s="50">
        <f t="shared" si="44"/>
        <v>4.4603033006244418E-5</v>
      </c>
      <c r="AH42" s="370"/>
      <c r="AI42" s="47" t="s">
        <v>9</v>
      </c>
      <c r="AJ42" s="128"/>
      <c r="AK42" s="102"/>
      <c r="AL42" s="50">
        <f t="shared" si="45"/>
        <v>4.4603033006244418E-5</v>
      </c>
      <c r="AM42" s="370"/>
      <c r="AN42" s="47" t="s">
        <v>9</v>
      </c>
      <c r="AO42" s="128"/>
      <c r="AP42" s="102"/>
      <c r="AQ42" s="50">
        <f t="shared" si="46"/>
        <v>4.4603033006244418E-5</v>
      </c>
      <c r="AR42" s="370"/>
      <c r="AS42" s="47" t="s">
        <v>9</v>
      </c>
      <c r="AT42" s="128"/>
      <c r="AU42" s="102"/>
      <c r="AV42" s="50">
        <f t="shared" si="47"/>
        <v>4.4603033006244418E-5</v>
      </c>
      <c r="AW42" s="370"/>
      <c r="AX42" s="47" t="s">
        <v>9</v>
      </c>
      <c r="AY42" s="128"/>
      <c r="AZ42" s="102"/>
      <c r="BA42" s="50">
        <f t="shared" si="48"/>
        <v>4.4603033006244418E-5</v>
      </c>
      <c r="BB42" s="370"/>
      <c r="BC42" s="47" t="s">
        <v>9</v>
      </c>
      <c r="BD42" s="128"/>
      <c r="BE42" s="102"/>
      <c r="BF42" s="50">
        <f t="shared" si="49"/>
        <v>4.4603033006244418E-5</v>
      </c>
      <c r="BG42" s="370"/>
      <c r="BH42" s="47" t="s">
        <v>9</v>
      </c>
      <c r="BI42" s="128"/>
      <c r="BJ42" s="102"/>
      <c r="BK42" s="50">
        <f t="shared" si="50"/>
        <v>4.4603033006244418E-5</v>
      </c>
      <c r="BL42" s="370"/>
      <c r="BM42" s="47" t="s">
        <v>9</v>
      </c>
      <c r="BN42" s="128"/>
      <c r="BO42" s="102"/>
      <c r="BP42" s="50">
        <f t="shared" si="51"/>
        <v>4.4603033006244418E-5</v>
      </c>
      <c r="BQ42" s="370"/>
    </row>
    <row r="43" spans="1:69" x14ac:dyDescent="0.15">
      <c r="A43" s="42" t="s">
        <v>58</v>
      </c>
      <c r="B43" s="43">
        <f>_xlfn.IFNA(VLOOKUP($A43,批次辅助!$A$4:$DC$41,MATCH($A$5&amp;B$4,批次辅助!$A$1:$DC$1,0),0),0)</f>
        <v>1.383741828765925E-3</v>
      </c>
      <c r="C43" s="43">
        <f>_xlfn.IFNA(VLOOKUP($A43,批次辅助!$A$4:$DC$41,MATCH($A$5&amp;C$4,批次辅助!$A$1:$DC$1,0),0),0)</f>
        <v>1.4272970561998216E-3</v>
      </c>
      <c r="D43" s="43">
        <f>_xlfn.IFNA(VLOOKUP($A43,批次辅助!$A$4:$DC$41,MATCH($A$5&amp;D$4,批次辅助!$A$1:$DC$1,0),0),0)</f>
        <v>0</v>
      </c>
      <c r="E43" s="279"/>
      <c r="F43" s="45"/>
      <c r="G43" s="46"/>
      <c r="H43" s="277">
        <f t="shared" si="39"/>
        <v>1.4272970561998216E-3</v>
      </c>
      <c r="I43" s="370"/>
      <c r="J43" s="279"/>
      <c r="K43" s="128"/>
      <c r="L43" s="102"/>
      <c r="M43" s="50">
        <f t="shared" si="40"/>
        <v>1.4272970561998216E-3</v>
      </c>
      <c r="N43" s="370"/>
      <c r="O43" s="279"/>
      <c r="P43" s="128"/>
      <c r="Q43" s="102"/>
      <c r="R43" s="50">
        <f t="shared" si="41"/>
        <v>1.4272970561998216E-3</v>
      </c>
      <c r="S43" s="370"/>
      <c r="T43" s="279"/>
      <c r="U43" s="128"/>
      <c r="V43" s="102"/>
      <c r="W43" s="50">
        <f t="shared" si="42"/>
        <v>1.4272970561998216E-3</v>
      </c>
      <c r="X43" s="370"/>
      <c r="Y43" s="279"/>
      <c r="Z43" s="128"/>
      <c r="AA43" s="102"/>
      <c r="AB43" s="50">
        <f t="shared" si="43"/>
        <v>1.4272970561998216E-3</v>
      </c>
      <c r="AC43" s="370"/>
      <c r="AD43" s="279"/>
      <c r="AE43" s="128"/>
      <c r="AF43" s="102"/>
      <c r="AG43" s="50">
        <f t="shared" si="44"/>
        <v>1.4272970561998216E-3</v>
      </c>
      <c r="AH43" s="370"/>
      <c r="AI43" s="279"/>
      <c r="AJ43" s="128"/>
      <c r="AK43" s="102"/>
      <c r="AL43" s="50">
        <f t="shared" si="45"/>
        <v>1.4272970561998216E-3</v>
      </c>
      <c r="AM43" s="370"/>
      <c r="AN43" s="279"/>
      <c r="AO43" s="128"/>
      <c r="AP43" s="102"/>
      <c r="AQ43" s="50">
        <f t="shared" si="46"/>
        <v>1.4272970561998216E-3</v>
      </c>
      <c r="AR43" s="370"/>
      <c r="AS43" s="279"/>
      <c r="AT43" s="128"/>
      <c r="AU43" s="102"/>
      <c r="AV43" s="50">
        <f t="shared" si="47"/>
        <v>1.4272970561998216E-3</v>
      </c>
      <c r="AW43" s="370"/>
      <c r="AX43" s="279"/>
      <c r="AY43" s="128"/>
      <c r="AZ43" s="102"/>
      <c r="BA43" s="50">
        <f t="shared" si="48"/>
        <v>1.4272970561998216E-3</v>
      </c>
      <c r="BB43" s="370"/>
      <c r="BC43" s="279"/>
      <c r="BD43" s="128"/>
      <c r="BE43" s="102"/>
      <c r="BF43" s="50">
        <f t="shared" si="49"/>
        <v>1.4272970561998216E-3</v>
      </c>
      <c r="BG43" s="370"/>
      <c r="BH43" s="279"/>
      <c r="BI43" s="128"/>
      <c r="BJ43" s="102"/>
      <c r="BK43" s="50">
        <f t="shared" si="50"/>
        <v>1.4272970561998216E-3</v>
      </c>
      <c r="BL43" s="370"/>
      <c r="BM43" s="279"/>
      <c r="BN43" s="128"/>
      <c r="BO43" s="102"/>
      <c r="BP43" s="50">
        <f t="shared" si="51"/>
        <v>1.4272970561998216E-3</v>
      </c>
      <c r="BQ43" s="370"/>
    </row>
    <row r="44" spans="1:69" x14ac:dyDescent="0.15">
      <c r="A44" s="72" t="s">
        <v>39</v>
      </c>
      <c r="B44" s="61">
        <f>_xlfn.IFNA(VLOOKUP($A44,批次辅助!$A$4:$DC$41,MATCH($A$5&amp;B$4,批次辅助!$A$1:$DC$1,0),0),0)</f>
        <v>0</v>
      </c>
      <c r="C44" s="61">
        <f>_xlfn.IFNA(VLOOKUP($A44,批次辅助!$A$4:$DC$41,MATCH($A$5&amp;C$4,批次辅助!$A$1:$DC$1,0),0),0)</f>
        <v>0</v>
      </c>
      <c r="D44" s="61">
        <f>_xlfn.IFNA(VLOOKUP($A44,批次辅助!$A$4:$DC$41,MATCH($A$5&amp;D$4,批次辅助!$A$1:$DC$1,0),0),0)</f>
        <v>0</v>
      </c>
      <c r="E44" s="73"/>
      <c r="F44" s="74"/>
      <c r="G44" s="75"/>
      <c r="H44" s="62">
        <f t="shared" si="39"/>
        <v>0</v>
      </c>
      <c r="I44" s="62"/>
      <c r="J44" s="73"/>
      <c r="K44" s="135"/>
      <c r="L44" s="143"/>
      <c r="M44" s="62">
        <f t="shared" si="40"/>
        <v>0</v>
      </c>
      <c r="N44" s="62"/>
      <c r="O44" s="73"/>
      <c r="P44" s="135"/>
      <c r="Q44" s="143"/>
      <c r="R44" s="62">
        <f t="shared" si="41"/>
        <v>0</v>
      </c>
      <c r="S44" s="62"/>
      <c r="T44" s="73"/>
      <c r="U44" s="135"/>
      <c r="V44" s="143"/>
      <c r="W44" s="62">
        <f t="shared" si="42"/>
        <v>0</v>
      </c>
      <c r="X44" s="62"/>
      <c r="Y44" s="73"/>
      <c r="Z44" s="135"/>
      <c r="AA44" s="143"/>
      <c r="AB44" s="62">
        <f t="shared" si="43"/>
        <v>0</v>
      </c>
      <c r="AC44" s="62"/>
      <c r="AD44" s="73"/>
      <c r="AE44" s="135"/>
      <c r="AF44" s="143"/>
      <c r="AG44" s="62">
        <f t="shared" si="44"/>
        <v>0</v>
      </c>
      <c r="AH44" s="62"/>
      <c r="AI44" s="73"/>
      <c r="AJ44" s="135"/>
      <c r="AK44" s="143"/>
      <c r="AL44" s="62">
        <f t="shared" si="45"/>
        <v>0</v>
      </c>
      <c r="AM44" s="62"/>
      <c r="AN44" s="73"/>
      <c r="AO44" s="135"/>
      <c r="AP44" s="143"/>
      <c r="AQ44" s="62">
        <f t="shared" si="46"/>
        <v>0</v>
      </c>
      <c r="AR44" s="62"/>
      <c r="AS44" s="73"/>
      <c r="AT44" s="135"/>
      <c r="AU44" s="143"/>
      <c r="AV44" s="62">
        <f t="shared" si="47"/>
        <v>0</v>
      </c>
      <c r="AW44" s="62"/>
      <c r="AX44" s="73"/>
      <c r="AY44" s="135"/>
      <c r="AZ44" s="143"/>
      <c r="BA44" s="62">
        <f t="shared" si="48"/>
        <v>0</v>
      </c>
      <c r="BB44" s="62"/>
      <c r="BC44" s="73"/>
      <c r="BD44" s="135"/>
      <c r="BE44" s="143"/>
      <c r="BF44" s="62">
        <f t="shared" si="49"/>
        <v>0</v>
      </c>
      <c r="BG44" s="62"/>
      <c r="BH44" s="73"/>
      <c r="BI44" s="135"/>
      <c r="BJ44" s="143"/>
      <c r="BK44" s="62">
        <f t="shared" si="50"/>
        <v>0</v>
      </c>
      <c r="BL44" s="62"/>
      <c r="BM44" s="73"/>
      <c r="BN44" s="135"/>
      <c r="BO44" s="143"/>
      <c r="BP44" s="62">
        <f t="shared" si="51"/>
        <v>0</v>
      </c>
      <c r="BQ44" s="62"/>
    </row>
    <row r="45" spans="1:69" x14ac:dyDescent="0.15">
      <c r="A45" s="76" t="s">
        <v>28</v>
      </c>
      <c r="B45" s="76"/>
      <c r="C45" s="76"/>
      <c r="D45" s="76"/>
      <c r="E45" s="77"/>
      <c r="F45" s="78"/>
      <c r="G45" s="79"/>
      <c r="H45" s="62"/>
      <c r="I45" s="62"/>
      <c r="J45" s="77"/>
      <c r="K45" s="80"/>
      <c r="L45" s="144"/>
      <c r="M45" s="62"/>
      <c r="N45" s="62"/>
      <c r="O45" s="77"/>
      <c r="P45" s="80"/>
      <c r="Q45" s="144"/>
      <c r="R45" s="62"/>
      <c r="S45" s="62"/>
      <c r="T45" s="77"/>
      <c r="U45" s="80"/>
      <c r="V45" s="144"/>
      <c r="W45" s="62"/>
      <c r="X45" s="62"/>
      <c r="Y45" s="77"/>
      <c r="Z45" s="80"/>
      <c r="AA45" s="144"/>
      <c r="AB45" s="62"/>
      <c r="AC45" s="62"/>
      <c r="AD45" s="77"/>
      <c r="AE45" s="80"/>
      <c r="AF45" s="144"/>
      <c r="AG45" s="62"/>
      <c r="AH45" s="62"/>
      <c r="AI45" s="77"/>
      <c r="AJ45" s="80"/>
      <c r="AK45" s="144"/>
      <c r="AL45" s="62"/>
      <c r="AM45" s="62"/>
      <c r="AN45" s="77"/>
      <c r="AO45" s="80"/>
      <c r="AP45" s="144"/>
      <c r="AQ45" s="62"/>
      <c r="AR45" s="62"/>
      <c r="AS45" s="77"/>
      <c r="AT45" s="80"/>
      <c r="AU45" s="144"/>
      <c r="AV45" s="62"/>
      <c r="AW45" s="62"/>
      <c r="AX45" s="77"/>
      <c r="AY45" s="80"/>
      <c r="AZ45" s="144"/>
      <c r="BA45" s="62"/>
      <c r="BB45" s="62"/>
      <c r="BC45" s="77"/>
      <c r="BD45" s="80"/>
      <c r="BE45" s="144"/>
      <c r="BF45" s="62"/>
      <c r="BG45" s="62"/>
      <c r="BH45" s="77"/>
      <c r="BI45" s="80"/>
      <c r="BJ45" s="144"/>
      <c r="BK45" s="62"/>
      <c r="BL45" s="62"/>
      <c r="BM45" s="77"/>
      <c r="BN45" s="80"/>
      <c r="BO45" s="144"/>
      <c r="BP45" s="62"/>
      <c r="BQ45" s="62"/>
    </row>
    <row r="46" spans="1:69" x14ac:dyDescent="0.15">
      <c r="A46" s="81" t="s">
        <v>476</v>
      </c>
      <c r="B46" s="81"/>
      <c r="C46" s="81"/>
      <c r="D46" s="81"/>
      <c r="E46" s="81"/>
      <c r="F46" s="82">
        <f>SUM(F13:F45)</f>
        <v>2.7500000000000004E-2</v>
      </c>
      <c r="G46" s="83">
        <f>SUM(G13:G45)</f>
        <v>0.09</v>
      </c>
      <c r="H46" s="81"/>
      <c r="I46" s="81"/>
      <c r="J46" s="81"/>
      <c r="K46" s="84">
        <f>SUM(K13:K45)</f>
        <v>0.09</v>
      </c>
      <c r="L46" s="145">
        <f>SUM(L13:L45)</f>
        <v>0</v>
      </c>
      <c r="M46" s="81"/>
      <c r="N46" s="81"/>
      <c r="O46" s="81"/>
      <c r="P46" s="84">
        <f>SUM(P13:P45)</f>
        <v>0</v>
      </c>
      <c r="Q46" s="145">
        <f>SUM(Q13:Q45)</f>
        <v>0</v>
      </c>
      <c r="R46" s="81"/>
      <c r="S46" s="81"/>
      <c r="T46" s="81"/>
      <c r="U46" s="84">
        <f>SUM(U13:U45)</f>
        <v>0</v>
      </c>
      <c r="V46" s="145">
        <f>SUM(V13:V45)</f>
        <v>0</v>
      </c>
      <c r="W46" s="81"/>
      <c r="X46" s="81"/>
      <c r="Y46" s="81"/>
      <c r="Z46" s="84">
        <f>SUM(Z13:Z45)</f>
        <v>0</v>
      </c>
      <c r="AA46" s="145">
        <f>SUM(AA13:AA45)</f>
        <v>0</v>
      </c>
      <c r="AB46" s="81"/>
      <c r="AC46" s="81"/>
      <c r="AD46" s="81"/>
      <c r="AE46" s="84">
        <f>SUM(AE13:AE45)</f>
        <v>0</v>
      </c>
      <c r="AF46" s="145">
        <f>SUM(AF13:AF45)</f>
        <v>0</v>
      </c>
      <c r="AG46" s="81"/>
      <c r="AH46" s="81"/>
      <c r="AI46" s="81"/>
      <c r="AJ46" s="84">
        <f>SUM(AJ13:AJ45)</f>
        <v>0</v>
      </c>
      <c r="AK46" s="145">
        <f>SUM(AK13:AK45)</f>
        <v>0</v>
      </c>
      <c r="AL46" s="81"/>
      <c r="AM46" s="81"/>
      <c r="AN46" s="81"/>
      <c r="AO46" s="84">
        <f>SUM(AO13:AO45)</f>
        <v>0</v>
      </c>
      <c r="AP46" s="145">
        <f>SUM(AP13:AP45)</f>
        <v>0</v>
      </c>
      <c r="AQ46" s="81"/>
      <c r="AR46" s="81"/>
      <c r="AS46" s="81"/>
      <c r="AT46" s="84">
        <f>SUM(AT13:AT45)</f>
        <v>0</v>
      </c>
      <c r="AU46" s="145">
        <f>SUM(AU13:AU45)</f>
        <v>0</v>
      </c>
      <c r="AV46" s="81"/>
      <c r="AW46" s="81"/>
      <c r="AX46" s="81"/>
      <c r="AY46" s="84">
        <f>SUM(AY13:AY45)</f>
        <v>0</v>
      </c>
      <c r="AZ46" s="145">
        <f>SUM(AZ13:AZ45)</f>
        <v>0</v>
      </c>
      <c r="BA46" s="81"/>
      <c r="BB46" s="81"/>
      <c r="BC46" s="81"/>
      <c r="BD46" s="84">
        <f>SUM(BD13:BD45)</f>
        <v>0</v>
      </c>
      <c r="BE46" s="145">
        <f>SUM(BE13:BE45)</f>
        <v>0</v>
      </c>
      <c r="BF46" s="81"/>
      <c r="BG46" s="81"/>
      <c r="BH46" s="81"/>
      <c r="BI46" s="84">
        <f>SUM(BI13:BI45)</f>
        <v>0</v>
      </c>
      <c r="BJ46" s="145">
        <f>SUM(BJ13:BJ45)</f>
        <v>0</v>
      </c>
      <c r="BK46" s="81"/>
      <c r="BL46" s="81"/>
      <c r="BM46" s="81"/>
      <c r="BN46" s="84">
        <f>SUM(BN13:BN45)</f>
        <v>0</v>
      </c>
      <c r="BO46" s="145">
        <f>SUM(BO13:BO45)</f>
        <v>0</v>
      </c>
      <c r="BP46" s="81"/>
      <c r="BQ46" s="81"/>
    </row>
    <row r="48" spans="1:69" x14ac:dyDescent="0.15">
      <c r="A48" s="572" t="s">
        <v>481</v>
      </c>
      <c r="B48" s="572"/>
      <c r="C48" s="572"/>
      <c r="D48" s="572"/>
      <c r="E48" s="572"/>
      <c r="F48" s="572"/>
      <c r="G48" s="572"/>
      <c r="H48" s="572"/>
      <c r="I48" s="572"/>
      <c r="J48" s="572"/>
      <c r="K48" s="572"/>
    </row>
    <row r="49" spans="1:30" ht="49.5" x14ac:dyDescent="0.15">
      <c r="A49" s="573" t="s">
        <v>591</v>
      </c>
      <c r="B49" s="574"/>
      <c r="C49" s="574"/>
      <c r="D49" s="574"/>
      <c r="E49" s="574"/>
      <c r="F49" s="574"/>
      <c r="G49" s="574"/>
      <c r="H49" s="574"/>
      <c r="I49" s="574"/>
      <c r="J49" s="574"/>
      <c r="K49" s="574"/>
      <c r="L49" s="574"/>
      <c r="M49" s="574"/>
      <c r="N49" s="574"/>
      <c r="O49" s="575"/>
      <c r="P49" s="576" t="s">
        <v>589</v>
      </c>
      <c r="Q49" s="577"/>
      <c r="R49" s="577"/>
      <c r="S49" s="577"/>
      <c r="T49" s="577"/>
      <c r="U49" s="577"/>
      <c r="W49" s="578" t="s">
        <v>594</v>
      </c>
      <c r="X49" s="579"/>
      <c r="Y49" s="369" t="s">
        <v>596</v>
      </c>
      <c r="Z49" s="192" t="s">
        <v>596</v>
      </c>
      <c r="AC49" s="193"/>
      <c r="AD49" s="193"/>
    </row>
    <row r="50" spans="1:30" x14ac:dyDescent="0.15">
      <c r="A50" s="189" t="s">
        <v>469</v>
      </c>
      <c r="B50" s="190" t="str">
        <f>E3</f>
        <v>M03</v>
      </c>
      <c r="C50" s="190" t="str">
        <f>J3</f>
        <v/>
      </c>
      <c r="D50" s="189" t="str">
        <f>O3</f>
        <v/>
      </c>
      <c r="E50" s="189" t="str">
        <f>T3</f>
        <v/>
      </c>
      <c r="F50" s="189" t="str">
        <f>Y3</f>
        <v/>
      </c>
      <c r="G50" s="198" t="str">
        <f>AD3</f>
        <v/>
      </c>
      <c r="H50" s="198" t="str">
        <f>AI3</f>
        <v/>
      </c>
      <c r="I50" s="198" t="str">
        <f>AN3</f>
        <v/>
      </c>
      <c r="J50" s="198" t="str">
        <f>AS3</f>
        <v/>
      </c>
      <c r="K50" s="198" t="str">
        <f>AX3</f>
        <v/>
      </c>
      <c r="L50" s="198" t="str">
        <f>BC3</f>
        <v/>
      </c>
      <c r="M50" s="198" t="str">
        <f>BH3</f>
        <v/>
      </c>
      <c r="N50" s="198" t="str">
        <f>BM3</f>
        <v/>
      </c>
      <c r="O50" s="363" t="str">
        <f>P50</f>
        <v>M03</v>
      </c>
      <c r="P50" s="209" t="s">
        <v>1411</v>
      </c>
      <c r="Q50" s="209" t="s">
        <v>880</v>
      </c>
      <c r="R50" s="209" t="s">
        <v>910</v>
      </c>
      <c r="S50" s="209" t="s">
        <v>912</v>
      </c>
      <c r="T50" s="209" t="s">
        <v>1414</v>
      </c>
      <c r="U50" s="209"/>
      <c r="V50" s="87"/>
      <c r="W50" s="191" t="s">
        <v>450</v>
      </c>
      <c r="X50" s="356"/>
      <c r="Y50" s="356"/>
      <c r="Z50" s="356"/>
      <c r="AC50" s="194"/>
      <c r="AD50" s="194"/>
    </row>
    <row r="51" spans="1:30" x14ac:dyDescent="0.15">
      <c r="A51" s="31" t="s">
        <v>40</v>
      </c>
      <c r="B51" s="85" t="str">
        <f>E4</f>
        <v>02/25蒸镀批次</v>
      </c>
      <c r="C51" s="85" t="str">
        <f>J4</f>
        <v/>
      </c>
      <c r="D51" s="356" t="str">
        <f>O4</f>
        <v/>
      </c>
      <c r="E51" s="356" t="str">
        <f>T4</f>
        <v/>
      </c>
      <c r="F51" s="356" t="str">
        <f>Y4</f>
        <v/>
      </c>
      <c r="G51" s="462" t="str">
        <f>AD4</f>
        <v/>
      </c>
      <c r="H51" s="198" t="str">
        <f t="shared" ref="H51" si="52">AI4</f>
        <v/>
      </c>
      <c r="I51" s="198" t="str">
        <f>AN4</f>
        <v/>
      </c>
      <c r="J51" s="198" t="str">
        <f>AS4</f>
        <v/>
      </c>
      <c r="K51" s="198" t="str">
        <f>AX4</f>
        <v/>
      </c>
      <c r="L51" s="235" t="str">
        <f>BC4</f>
        <v/>
      </c>
      <c r="M51" s="235" t="str">
        <f t="shared" ref="M51" si="53">BH4</f>
        <v/>
      </c>
      <c r="N51" s="235" t="str">
        <f t="shared" ref="N51" si="54">BM4</f>
        <v/>
      </c>
      <c r="O51" s="364" t="str">
        <f>X51</f>
        <v>8/18批</v>
      </c>
      <c r="P51" s="210"/>
      <c r="Q51" s="85"/>
      <c r="R51" s="85"/>
      <c r="S51" s="85"/>
      <c r="T51" s="85"/>
      <c r="U51" s="85"/>
      <c r="W51" s="356" t="s">
        <v>451</v>
      </c>
      <c r="X51" s="196" t="s">
        <v>842</v>
      </c>
      <c r="Y51" s="356" t="str">
        <f>X51</f>
        <v>8/18批</v>
      </c>
      <c r="Z51" s="356" t="str">
        <f>X51</f>
        <v>8/18批</v>
      </c>
      <c r="AC51" s="194"/>
      <c r="AD51" s="194"/>
    </row>
    <row r="52" spans="1:30" x14ac:dyDescent="0.15">
      <c r="A52" s="356" t="s">
        <v>470</v>
      </c>
      <c r="B52" s="356">
        <f>E6</f>
        <v>420</v>
      </c>
      <c r="C52" s="356">
        <f>J6</f>
        <v>0</v>
      </c>
      <c r="D52" s="356">
        <f>O6</f>
        <v>0</v>
      </c>
      <c r="E52" s="356">
        <f>T6</f>
        <v>0</v>
      </c>
      <c r="F52" s="356">
        <f>Y6</f>
        <v>0</v>
      </c>
      <c r="G52" s="462">
        <f>AD6</f>
        <v>0</v>
      </c>
      <c r="H52" s="198">
        <f>AI6</f>
        <v>0</v>
      </c>
      <c r="I52" s="462">
        <f>AN6</f>
        <v>0</v>
      </c>
      <c r="J52" s="462">
        <f>AS6</f>
        <v>0</v>
      </c>
      <c r="K52" s="462">
        <f t="shared" ref="K52:L54" si="55">AX6</f>
        <v>0</v>
      </c>
      <c r="L52" s="462">
        <f t="shared" si="55"/>
        <v>0</v>
      </c>
      <c r="M52" s="462">
        <f>BH6</f>
        <v>0</v>
      </c>
      <c r="N52" s="462">
        <f>BM6</f>
        <v>0</v>
      </c>
      <c r="O52" s="364">
        <f>_xlfn.IFNA(VLOOKUP(A52,$W$52:$Y$86,2,0),"0%")/A2</f>
        <v>0</v>
      </c>
      <c r="P52" s="209">
        <f t="shared" ref="P52:T53" si="56">SUMIF($B$50:$O$50,P$50,$B52:$O52)</f>
        <v>420</v>
      </c>
      <c r="Q52" s="86">
        <f t="shared" si="56"/>
        <v>0</v>
      </c>
      <c r="R52" s="86">
        <f t="shared" si="56"/>
        <v>0</v>
      </c>
      <c r="S52" s="86">
        <f t="shared" si="56"/>
        <v>0</v>
      </c>
      <c r="T52" s="86">
        <f t="shared" si="56"/>
        <v>0</v>
      </c>
      <c r="U52" s="86"/>
      <c r="W52" s="356" t="s">
        <v>470</v>
      </c>
      <c r="X52" s="356">
        <f>Z52-Y52</f>
        <v>0</v>
      </c>
      <c r="Y52" s="356"/>
      <c r="Z52" s="356"/>
      <c r="AC52" s="194"/>
      <c r="AD52" s="194"/>
    </row>
    <row r="53" spans="1:30" x14ac:dyDescent="0.15">
      <c r="A53" s="356" t="s">
        <v>472</v>
      </c>
      <c r="B53" s="356">
        <f>E7</f>
        <v>420</v>
      </c>
      <c r="C53" s="356">
        <f>J7</f>
        <v>0</v>
      </c>
      <c r="D53" s="356">
        <f>O7</f>
        <v>0</v>
      </c>
      <c r="E53" s="356">
        <f>T7</f>
        <v>0</v>
      </c>
      <c r="F53" s="356">
        <f>Y7</f>
        <v>0</v>
      </c>
      <c r="G53" s="462">
        <f>AD7</f>
        <v>0</v>
      </c>
      <c r="H53" s="198">
        <f t="shared" ref="H53:H54" si="57">AI7</f>
        <v>0</v>
      </c>
      <c r="I53" s="462">
        <f>AN7</f>
        <v>0</v>
      </c>
      <c r="J53" s="462">
        <f>AS7</f>
        <v>0</v>
      </c>
      <c r="K53" s="462">
        <f t="shared" si="55"/>
        <v>0</v>
      </c>
      <c r="L53" s="462">
        <f t="shared" si="55"/>
        <v>0</v>
      </c>
      <c r="M53" s="462">
        <f t="shared" ref="M53:M54" si="58">BH7</f>
        <v>0</v>
      </c>
      <c r="N53" s="462">
        <f t="shared" ref="N53:N54" si="59">BM7</f>
        <v>0</v>
      </c>
      <c r="O53" s="364">
        <f>O52</f>
        <v>0</v>
      </c>
      <c r="P53" s="209">
        <f t="shared" si="56"/>
        <v>420</v>
      </c>
      <c r="Q53" s="86">
        <f t="shared" si="56"/>
        <v>0</v>
      </c>
      <c r="R53" s="86">
        <f t="shared" si="56"/>
        <v>0</v>
      </c>
      <c r="S53" s="86">
        <f t="shared" si="56"/>
        <v>0</v>
      </c>
      <c r="T53" s="86">
        <f t="shared" si="56"/>
        <v>0</v>
      </c>
      <c r="U53" s="86"/>
      <c r="W53" s="356" t="s">
        <v>472</v>
      </c>
      <c r="X53" s="356">
        <f>X52</f>
        <v>0</v>
      </c>
      <c r="Y53" s="356"/>
      <c r="Z53" s="356"/>
      <c r="AC53" s="194"/>
    </row>
    <row r="54" spans="1:30" x14ac:dyDescent="0.15">
      <c r="A54" s="356" t="s">
        <v>454</v>
      </c>
      <c r="B54" s="9">
        <f>E8</f>
        <v>1</v>
      </c>
      <c r="C54" s="9">
        <f>J8</f>
        <v>0</v>
      </c>
      <c r="D54" s="9">
        <f>O8</f>
        <v>0</v>
      </c>
      <c r="E54" s="9">
        <f>T8</f>
        <v>0</v>
      </c>
      <c r="F54" s="9">
        <f>Y8</f>
        <v>0</v>
      </c>
      <c r="G54" s="200">
        <f>AD8</f>
        <v>0</v>
      </c>
      <c r="H54" s="234">
        <f t="shared" si="57"/>
        <v>0</v>
      </c>
      <c r="I54" s="200">
        <f>AN8</f>
        <v>0</v>
      </c>
      <c r="J54" s="200">
        <f>AS8</f>
        <v>0</v>
      </c>
      <c r="K54" s="200">
        <f t="shared" si="55"/>
        <v>0</v>
      </c>
      <c r="L54" s="200">
        <f t="shared" si="55"/>
        <v>0</v>
      </c>
      <c r="M54" s="200">
        <f t="shared" si="58"/>
        <v>0</v>
      </c>
      <c r="N54" s="200">
        <f t="shared" si="59"/>
        <v>0</v>
      </c>
      <c r="O54" s="364" t="str">
        <f>_xlfn.IFNA(VLOOKUP(A54,$W$52:$Y$86,2,0),"0%")</f>
        <v>0%</v>
      </c>
      <c r="P54" s="211">
        <f>IFERROR(P53/P52,0)</f>
        <v>1</v>
      </c>
      <c r="Q54" s="88">
        <f>IFERROR(Q53/Q52,0)</f>
        <v>0</v>
      </c>
      <c r="R54" s="88">
        <f t="shared" ref="R54:T54" si="60">IFERROR(R53/R52,0)</f>
        <v>0</v>
      </c>
      <c r="S54" s="88">
        <f t="shared" si="60"/>
        <v>0</v>
      </c>
      <c r="T54" s="88">
        <f t="shared" si="60"/>
        <v>0</v>
      </c>
      <c r="U54" s="88"/>
      <c r="W54" s="356" t="s">
        <v>59</v>
      </c>
      <c r="X54" s="9">
        <f>IF(Y54=0%,0%,(Z54*Z52-Y52*Y54)/X52)</f>
        <v>0</v>
      </c>
      <c r="Y54" s="9"/>
      <c r="Z54" s="289"/>
      <c r="AC54" s="194"/>
    </row>
    <row r="55" spans="1:30" ht="21" x14ac:dyDescent="0.15">
      <c r="A55" s="463" t="s">
        <v>59</v>
      </c>
      <c r="B55" s="215">
        <f t="shared" ref="B55:B91" si="61">H9</f>
        <v>0.82619309322033851</v>
      </c>
      <c r="C55" s="215">
        <f t="shared" ref="C55:C91" si="62">M9</f>
        <v>0.91613909322033837</v>
      </c>
      <c r="D55" s="215">
        <f t="shared" ref="D55:D91" si="63">R9</f>
        <v>0.91613909322033837</v>
      </c>
      <c r="E55" s="215">
        <f t="shared" ref="E55:E91" si="64">W9</f>
        <v>0.91613909322033837</v>
      </c>
      <c r="F55" s="215">
        <f t="shared" ref="F55:F91" si="65">AB9</f>
        <v>0.91613909322033837</v>
      </c>
      <c r="G55" s="216">
        <f t="shared" ref="G55:G91" si="66">AG9</f>
        <v>0.91613909322033837</v>
      </c>
      <c r="H55" s="216">
        <f>AL9</f>
        <v>0.91613909322033837</v>
      </c>
      <c r="I55" s="216">
        <f t="shared" ref="I55:I93" si="67">AQ9</f>
        <v>0.91613909322033837</v>
      </c>
      <c r="J55" s="216">
        <f t="shared" ref="J55:J93" si="68">AV9</f>
        <v>0.91613909322033837</v>
      </c>
      <c r="K55" s="216">
        <f t="shared" ref="K55:K93" si="69">BA9</f>
        <v>0.91613909322033837</v>
      </c>
      <c r="L55" s="216">
        <f t="shared" ref="L55:L93" si="70">BF9</f>
        <v>0.91613909322033837</v>
      </c>
      <c r="M55" s="216">
        <f>BK9</f>
        <v>0.91613909322033837</v>
      </c>
      <c r="N55" s="216">
        <f>BP9</f>
        <v>0.91613909322033837</v>
      </c>
      <c r="O55" s="364">
        <f>_xlfn.IFNA(VLOOKUP(A55,$W$52:$Y$86,2,0),"0%")</f>
        <v>0</v>
      </c>
      <c r="P55" s="212">
        <f t="shared" ref="P55:T74" si="71">IF(P$53=0,0%,SUMPRODUCT(($B$50:$O$50=P$50)*$B$53:$O$53*$B55:$O55)/P$53)</f>
        <v>0.82619309322033851</v>
      </c>
      <c r="Q55" s="96">
        <f t="shared" si="71"/>
        <v>0</v>
      </c>
      <c r="R55" s="96">
        <f t="shared" si="71"/>
        <v>0</v>
      </c>
      <c r="S55" s="96">
        <f t="shared" si="71"/>
        <v>0</v>
      </c>
      <c r="T55" s="96">
        <f>IF(T$53=0,0%,SUMPRODUCT(($B$50:$O$50=T$50)*$B$53:$O$53*$B55:$O55)/T$53)</f>
        <v>0</v>
      </c>
      <c r="U55" s="96"/>
      <c r="W55" s="89"/>
      <c r="X55" s="89"/>
      <c r="AA55" s="154"/>
      <c r="AC55" s="194"/>
    </row>
    <row r="56" spans="1:30" ht="21" x14ac:dyDescent="0.15">
      <c r="A56" s="356" t="s">
        <v>33</v>
      </c>
      <c r="B56" s="8">
        <f t="shared" si="61"/>
        <v>0.82619309322033851</v>
      </c>
      <c r="C56" s="8">
        <f t="shared" si="62"/>
        <v>0.91613909322033837</v>
      </c>
      <c r="D56" s="8">
        <f t="shared" si="63"/>
        <v>0.91613909322033837</v>
      </c>
      <c r="E56" s="8">
        <f t="shared" si="64"/>
        <v>0.91613909322033837</v>
      </c>
      <c r="F56" s="8">
        <f t="shared" si="65"/>
        <v>0.91613909322033837</v>
      </c>
      <c r="G56" s="201">
        <f t="shared" si="66"/>
        <v>0.91613909322033837</v>
      </c>
      <c r="H56" s="201">
        <f t="shared" ref="H56:H93" si="72">AL10</f>
        <v>0.91613909322033837</v>
      </c>
      <c r="I56" s="201">
        <f t="shared" si="67"/>
        <v>0.91613909322033837</v>
      </c>
      <c r="J56" s="201">
        <f t="shared" si="68"/>
        <v>0.91613909322033837</v>
      </c>
      <c r="K56" s="201">
        <f t="shared" si="69"/>
        <v>0.91613909322033837</v>
      </c>
      <c r="L56" s="201">
        <f t="shared" si="70"/>
        <v>0.91613909322033837</v>
      </c>
      <c r="M56" s="201">
        <f>BK10</f>
        <v>0.91613909322033837</v>
      </c>
      <c r="N56" s="201">
        <f>BP10</f>
        <v>0.91613909322033837</v>
      </c>
      <c r="O56" s="364">
        <f>O55</f>
        <v>0</v>
      </c>
      <c r="P56" s="212">
        <f t="shared" si="71"/>
        <v>0.82619309322033851</v>
      </c>
      <c r="Q56" s="96">
        <f t="shared" si="71"/>
        <v>0</v>
      </c>
      <c r="R56" s="96">
        <f t="shared" si="71"/>
        <v>0</v>
      </c>
      <c r="S56" s="96">
        <f t="shared" si="71"/>
        <v>0</v>
      </c>
      <c r="T56" s="96">
        <f t="shared" si="71"/>
        <v>0</v>
      </c>
      <c r="U56" s="96"/>
      <c r="AA56" s="154"/>
      <c r="AC56" s="194"/>
    </row>
    <row r="57" spans="1:30" x14ac:dyDescent="0.15">
      <c r="A57" s="39" t="s">
        <v>32</v>
      </c>
      <c r="B57" s="90">
        <f t="shared" si="61"/>
        <v>0.93509964674397872</v>
      </c>
      <c r="C57" s="90">
        <f t="shared" si="62"/>
        <v>0.93509964674397872</v>
      </c>
      <c r="D57" s="90">
        <f t="shared" si="63"/>
        <v>0.93509964674397872</v>
      </c>
      <c r="E57" s="90">
        <f t="shared" si="64"/>
        <v>0.93509964674397872</v>
      </c>
      <c r="F57" s="90">
        <f t="shared" si="65"/>
        <v>0.93509964674397872</v>
      </c>
      <c r="G57" s="202">
        <f t="shared" si="66"/>
        <v>0.93509964674397872</v>
      </c>
      <c r="H57" s="202">
        <f t="shared" si="72"/>
        <v>0.93509964674397872</v>
      </c>
      <c r="I57" s="202">
        <f t="shared" si="67"/>
        <v>0.93509964674397872</v>
      </c>
      <c r="J57" s="202">
        <f t="shared" si="68"/>
        <v>0.93509964674397872</v>
      </c>
      <c r="K57" s="202">
        <f t="shared" si="69"/>
        <v>0.93509964674397872</v>
      </c>
      <c r="L57" s="202">
        <f t="shared" si="70"/>
        <v>0.93509964674397872</v>
      </c>
      <c r="M57" s="202">
        <f t="shared" ref="M57:M93" si="73">BK11</f>
        <v>0.93509964674397872</v>
      </c>
      <c r="N57" s="202">
        <f t="shared" ref="N57:N93" si="74">BP11</f>
        <v>0.93509964674397872</v>
      </c>
      <c r="O57" s="366">
        <f>O58*99.9%</f>
        <v>0</v>
      </c>
      <c r="P57" s="223">
        <f t="shared" si="71"/>
        <v>0.93509964674397872</v>
      </c>
      <c r="Q57" s="224">
        <f t="shared" si="71"/>
        <v>0</v>
      </c>
      <c r="R57" s="224">
        <f t="shared" si="71"/>
        <v>0</v>
      </c>
      <c r="S57" s="224">
        <f t="shared" si="71"/>
        <v>0</v>
      </c>
      <c r="T57" s="224">
        <f t="shared" si="71"/>
        <v>0</v>
      </c>
      <c r="U57" s="224"/>
      <c r="AA57" s="154"/>
    </row>
    <row r="58" spans="1:30" x14ac:dyDescent="0.35">
      <c r="A58" s="40" t="s">
        <v>60</v>
      </c>
      <c r="B58" s="91">
        <f t="shared" si="61"/>
        <v>0.936035682426405</v>
      </c>
      <c r="C58" s="91">
        <f t="shared" si="62"/>
        <v>0.936035682426405</v>
      </c>
      <c r="D58" s="91">
        <f t="shared" si="63"/>
        <v>0.936035682426405</v>
      </c>
      <c r="E58" s="91">
        <f t="shared" si="64"/>
        <v>0.936035682426405</v>
      </c>
      <c r="F58" s="91">
        <f t="shared" si="65"/>
        <v>0.936035682426405</v>
      </c>
      <c r="G58" s="203">
        <f t="shared" si="66"/>
        <v>0.936035682426405</v>
      </c>
      <c r="H58" s="203">
        <f t="shared" si="72"/>
        <v>0.936035682426405</v>
      </c>
      <c r="I58" s="203">
        <f t="shared" si="67"/>
        <v>0.936035682426405</v>
      </c>
      <c r="J58" s="203">
        <f t="shared" si="68"/>
        <v>0.936035682426405</v>
      </c>
      <c r="K58" s="203">
        <f t="shared" si="69"/>
        <v>0.936035682426405</v>
      </c>
      <c r="L58" s="203">
        <f t="shared" si="70"/>
        <v>0.936035682426405</v>
      </c>
      <c r="M58" s="203">
        <f t="shared" si="73"/>
        <v>0.936035682426405</v>
      </c>
      <c r="N58" s="203">
        <f t="shared" si="74"/>
        <v>0.936035682426405</v>
      </c>
      <c r="O58" s="364" t="str">
        <f t="shared" ref="O58:O65" si="75">_xlfn.IFNA(VLOOKUP(A58,$W$52:$Y$86,2,0),"0%")</f>
        <v>0%</v>
      </c>
      <c r="P58" s="223">
        <f t="shared" si="71"/>
        <v>0.936035682426405</v>
      </c>
      <c r="Q58" s="224">
        <f t="shared" si="71"/>
        <v>0</v>
      </c>
      <c r="R58" s="224">
        <f t="shared" si="71"/>
        <v>0</v>
      </c>
      <c r="S58" s="224">
        <f t="shared" si="71"/>
        <v>0</v>
      </c>
      <c r="T58" s="224">
        <f t="shared" si="71"/>
        <v>0</v>
      </c>
      <c r="U58" s="224"/>
      <c r="AA58" s="154"/>
    </row>
    <row r="59" spans="1:30" x14ac:dyDescent="0.15">
      <c r="A59" s="42" t="s">
        <v>42</v>
      </c>
      <c r="B59" s="53">
        <f t="shared" si="61"/>
        <v>1.2533452274754683E-2</v>
      </c>
      <c r="C59" s="53">
        <f t="shared" si="62"/>
        <v>1.2533452274754683E-2</v>
      </c>
      <c r="D59" s="53">
        <f t="shared" si="63"/>
        <v>1.2533452274754683E-2</v>
      </c>
      <c r="E59" s="53">
        <f t="shared" si="64"/>
        <v>1.2533452274754683E-2</v>
      </c>
      <c r="F59" s="53">
        <f t="shared" si="65"/>
        <v>1.2533452274754683E-2</v>
      </c>
      <c r="G59" s="204">
        <f t="shared" si="66"/>
        <v>1.2533452274754683E-2</v>
      </c>
      <c r="H59" s="204">
        <f t="shared" si="72"/>
        <v>1.2533452274754683E-2</v>
      </c>
      <c r="I59" s="204">
        <f t="shared" si="67"/>
        <v>1.2533452274754683E-2</v>
      </c>
      <c r="J59" s="204">
        <f t="shared" si="68"/>
        <v>1.2533452274754683E-2</v>
      </c>
      <c r="K59" s="204">
        <f t="shared" si="69"/>
        <v>1.2533452274754683E-2</v>
      </c>
      <c r="L59" s="204">
        <f t="shared" si="70"/>
        <v>1.2533452274754683E-2</v>
      </c>
      <c r="M59" s="204">
        <f t="shared" si="73"/>
        <v>1.2533452274754683E-2</v>
      </c>
      <c r="N59" s="204">
        <f t="shared" si="74"/>
        <v>1.2533452274754683E-2</v>
      </c>
      <c r="O59" s="364" t="str">
        <f t="shared" si="75"/>
        <v>0%</v>
      </c>
      <c r="P59" s="213">
        <f t="shared" si="71"/>
        <v>1.2533452274754683E-2</v>
      </c>
      <c r="Q59" s="92">
        <f t="shared" si="71"/>
        <v>0</v>
      </c>
      <c r="R59" s="92">
        <f t="shared" si="71"/>
        <v>0</v>
      </c>
      <c r="S59" s="92">
        <f t="shared" si="71"/>
        <v>0</v>
      </c>
      <c r="T59" s="92">
        <f t="shared" si="71"/>
        <v>0</v>
      </c>
      <c r="U59" s="92"/>
      <c r="AA59" s="154"/>
    </row>
    <row r="60" spans="1:30" x14ac:dyDescent="0.15">
      <c r="A60" s="42" t="s">
        <v>43</v>
      </c>
      <c r="B60" s="53">
        <f t="shared" si="61"/>
        <v>2.5968777876895631E-2</v>
      </c>
      <c r="C60" s="53">
        <f t="shared" si="62"/>
        <v>2.5968777876895631E-2</v>
      </c>
      <c r="D60" s="53">
        <f t="shared" si="63"/>
        <v>2.5968777876895631E-2</v>
      </c>
      <c r="E60" s="53">
        <f t="shared" si="64"/>
        <v>2.5968777876895631E-2</v>
      </c>
      <c r="F60" s="53">
        <f t="shared" si="65"/>
        <v>2.5968777876895631E-2</v>
      </c>
      <c r="G60" s="204">
        <f t="shared" si="66"/>
        <v>2.5968777876895631E-2</v>
      </c>
      <c r="H60" s="204">
        <f t="shared" si="72"/>
        <v>2.5968777876895631E-2</v>
      </c>
      <c r="I60" s="204">
        <f t="shared" si="67"/>
        <v>2.5968777876895631E-2</v>
      </c>
      <c r="J60" s="204">
        <f t="shared" si="68"/>
        <v>2.5968777876895631E-2</v>
      </c>
      <c r="K60" s="204">
        <f t="shared" si="69"/>
        <v>2.5968777876895631E-2</v>
      </c>
      <c r="L60" s="204">
        <f t="shared" si="70"/>
        <v>2.5968777876895631E-2</v>
      </c>
      <c r="M60" s="204">
        <f t="shared" si="73"/>
        <v>2.5968777876895631E-2</v>
      </c>
      <c r="N60" s="204">
        <f t="shared" si="74"/>
        <v>2.5968777876895631E-2</v>
      </c>
      <c r="O60" s="364" t="str">
        <f t="shared" si="75"/>
        <v>0%</v>
      </c>
      <c r="P60" s="213">
        <f t="shared" si="71"/>
        <v>2.5968777876895631E-2</v>
      </c>
      <c r="Q60" s="92">
        <f t="shared" si="71"/>
        <v>0</v>
      </c>
      <c r="R60" s="92">
        <f t="shared" si="71"/>
        <v>0</v>
      </c>
      <c r="S60" s="92">
        <f t="shared" si="71"/>
        <v>0</v>
      </c>
      <c r="T60" s="92">
        <f t="shared" si="71"/>
        <v>0</v>
      </c>
      <c r="U60" s="92"/>
      <c r="AA60" s="154"/>
    </row>
    <row r="61" spans="1:30" x14ac:dyDescent="0.15">
      <c r="A61" s="42" t="s">
        <v>44</v>
      </c>
      <c r="B61" s="53">
        <f t="shared" si="61"/>
        <v>4.906333630686887E-3</v>
      </c>
      <c r="C61" s="53">
        <f t="shared" si="62"/>
        <v>4.906333630686887E-3</v>
      </c>
      <c r="D61" s="53">
        <f t="shared" si="63"/>
        <v>4.906333630686887E-3</v>
      </c>
      <c r="E61" s="53">
        <f t="shared" si="64"/>
        <v>4.906333630686887E-3</v>
      </c>
      <c r="F61" s="53">
        <f t="shared" si="65"/>
        <v>4.906333630686887E-3</v>
      </c>
      <c r="G61" s="204">
        <f t="shared" si="66"/>
        <v>4.906333630686887E-3</v>
      </c>
      <c r="H61" s="204">
        <f t="shared" si="72"/>
        <v>4.906333630686887E-3</v>
      </c>
      <c r="I61" s="204">
        <f t="shared" si="67"/>
        <v>4.906333630686887E-3</v>
      </c>
      <c r="J61" s="204">
        <f t="shared" si="68"/>
        <v>4.906333630686887E-3</v>
      </c>
      <c r="K61" s="204">
        <f t="shared" si="69"/>
        <v>4.906333630686887E-3</v>
      </c>
      <c r="L61" s="204">
        <f t="shared" si="70"/>
        <v>4.906333630686887E-3</v>
      </c>
      <c r="M61" s="204">
        <f t="shared" si="73"/>
        <v>4.906333630686887E-3</v>
      </c>
      <c r="N61" s="204">
        <f t="shared" si="74"/>
        <v>4.906333630686887E-3</v>
      </c>
      <c r="O61" s="364" t="str">
        <f t="shared" si="75"/>
        <v>0%</v>
      </c>
      <c r="P61" s="213">
        <f t="shared" si="71"/>
        <v>4.906333630686887E-3</v>
      </c>
      <c r="Q61" s="92">
        <f t="shared" si="71"/>
        <v>0</v>
      </c>
      <c r="R61" s="92">
        <f t="shared" si="71"/>
        <v>0</v>
      </c>
      <c r="S61" s="92">
        <f t="shared" si="71"/>
        <v>0</v>
      </c>
      <c r="T61" s="92">
        <f t="shared" si="71"/>
        <v>0</v>
      </c>
      <c r="U61" s="92"/>
      <c r="AA61" s="154"/>
    </row>
    <row r="62" spans="1:30" x14ac:dyDescent="0.15">
      <c r="A62" s="53" t="s">
        <v>45</v>
      </c>
      <c r="B62" s="53">
        <f t="shared" si="61"/>
        <v>1.5381801962533449E-2</v>
      </c>
      <c r="C62" s="53">
        <f t="shared" si="62"/>
        <v>1.5381801962533449E-2</v>
      </c>
      <c r="D62" s="53">
        <f t="shared" si="63"/>
        <v>1.5381801962533449E-2</v>
      </c>
      <c r="E62" s="53">
        <f t="shared" si="64"/>
        <v>1.5381801962533449E-2</v>
      </c>
      <c r="F62" s="53">
        <f t="shared" si="65"/>
        <v>1.5381801962533449E-2</v>
      </c>
      <c r="G62" s="204">
        <f t="shared" si="66"/>
        <v>1.5381801962533449E-2</v>
      </c>
      <c r="H62" s="204">
        <f t="shared" si="72"/>
        <v>1.5381801962533449E-2</v>
      </c>
      <c r="I62" s="204">
        <f t="shared" si="67"/>
        <v>1.5381801962533449E-2</v>
      </c>
      <c r="J62" s="204">
        <f t="shared" si="68"/>
        <v>1.5381801962533449E-2</v>
      </c>
      <c r="K62" s="204">
        <f t="shared" si="69"/>
        <v>1.5381801962533449E-2</v>
      </c>
      <c r="L62" s="204">
        <f t="shared" si="70"/>
        <v>1.5381801962533449E-2</v>
      </c>
      <c r="M62" s="204">
        <f t="shared" si="73"/>
        <v>1.5381801962533449E-2</v>
      </c>
      <c r="N62" s="204">
        <f t="shared" si="74"/>
        <v>1.5381801962533449E-2</v>
      </c>
      <c r="O62" s="364" t="str">
        <f t="shared" si="75"/>
        <v>0%</v>
      </c>
      <c r="P62" s="213">
        <f t="shared" si="71"/>
        <v>1.5381801962533449E-2</v>
      </c>
      <c r="Q62" s="92">
        <f t="shared" si="71"/>
        <v>0</v>
      </c>
      <c r="R62" s="92">
        <f t="shared" si="71"/>
        <v>0</v>
      </c>
      <c r="S62" s="92">
        <f t="shared" si="71"/>
        <v>0</v>
      </c>
      <c r="T62" s="92">
        <f t="shared" si="71"/>
        <v>0</v>
      </c>
      <c r="U62" s="92"/>
      <c r="AA62" s="154"/>
    </row>
    <row r="63" spans="1:30" x14ac:dyDescent="0.15">
      <c r="A63" s="42" t="s">
        <v>46</v>
      </c>
      <c r="B63" s="53">
        <f t="shared" si="61"/>
        <v>3.2114183764495987E-3</v>
      </c>
      <c r="C63" s="53">
        <f t="shared" si="62"/>
        <v>3.2114183764495987E-3</v>
      </c>
      <c r="D63" s="53">
        <f t="shared" si="63"/>
        <v>3.2114183764495987E-3</v>
      </c>
      <c r="E63" s="53">
        <f t="shared" si="64"/>
        <v>3.2114183764495987E-3</v>
      </c>
      <c r="F63" s="53">
        <f t="shared" si="65"/>
        <v>3.2114183764495987E-3</v>
      </c>
      <c r="G63" s="204">
        <f t="shared" si="66"/>
        <v>3.2114183764495987E-3</v>
      </c>
      <c r="H63" s="204">
        <f t="shared" si="72"/>
        <v>3.2114183764495987E-3</v>
      </c>
      <c r="I63" s="204">
        <f t="shared" si="67"/>
        <v>3.2114183764495987E-3</v>
      </c>
      <c r="J63" s="204">
        <f t="shared" si="68"/>
        <v>3.2114183764495987E-3</v>
      </c>
      <c r="K63" s="204">
        <f t="shared" si="69"/>
        <v>3.2114183764495987E-3</v>
      </c>
      <c r="L63" s="204">
        <f t="shared" si="70"/>
        <v>3.2114183764495987E-3</v>
      </c>
      <c r="M63" s="204">
        <f t="shared" si="73"/>
        <v>3.2114183764495987E-3</v>
      </c>
      <c r="N63" s="204">
        <f t="shared" si="74"/>
        <v>3.2114183764495987E-3</v>
      </c>
      <c r="O63" s="364" t="str">
        <f t="shared" si="75"/>
        <v>0%</v>
      </c>
      <c r="P63" s="213">
        <f t="shared" si="71"/>
        <v>3.2114183764495987E-3</v>
      </c>
      <c r="Q63" s="92">
        <f t="shared" si="71"/>
        <v>0</v>
      </c>
      <c r="R63" s="92">
        <f t="shared" si="71"/>
        <v>0</v>
      </c>
      <c r="S63" s="92">
        <f t="shared" si="71"/>
        <v>0</v>
      </c>
      <c r="T63" s="92">
        <f t="shared" si="71"/>
        <v>0</v>
      </c>
      <c r="U63" s="92"/>
      <c r="AA63" s="154"/>
    </row>
    <row r="64" spans="1:30" x14ac:dyDescent="0.15">
      <c r="A64" s="42" t="s">
        <v>47</v>
      </c>
      <c r="B64" s="53">
        <f t="shared" si="61"/>
        <v>1.9625334522747548E-3</v>
      </c>
      <c r="C64" s="53">
        <f t="shared" si="62"/>
        <v>1.9625334522747548E-3</v>
      </c>
      <c r="D64" s="53">
        <f t="shared" si="63"/>
        <v>1.9625334522747548E-3</v>
      </c>
      <c r="E64" s="53">
        <f t="shared" si="64"/>
        <v>1.9625334522747548E-3</v>
      </c>
      <c r="F64" s="53">
        <f t="shared" si="65"/>
        <v>1.9625334522747548E-3</v>
      </c>
      <c r="G64" s="204">
        <f t="shared" si="66"/>
        <v>1.9625334522747548E-3</v>
      </c>
      <c r="H64" s="204">
        <f t="shared" si="72"/>
        <v>1.9625334522747548E-3</v>
      </c>
      <c r="I64" s="204">
        <f t="shared" si="67"/>
        <v>1.9625334522747548E-3</v>
      </c>
      <c r="J64" s="204">
        <f t="shared" si="68"/>
        <v>1.9625334522747548E-3</v>
      </c>
      <c r="K64" s="204">
        <f t="shared" si="69"/>
        <v>1.9625334522747548E-3</v>
      </c>
      <c r="L64" s="204">
        <f t="shared" si="70"/>
        <v>1.9625334522747548E-3</v>
      </c>
      <c r="M64" s="204">
        <f t="shared" si="73"/>
        <v>1.9625334522747548E-3</v>
      </c>
      <c r="N64" s="204">
        <f t="shared" si="74"/>
        <v>1.9625334522747548E-3</v>
      </c>
      <c r="O64" s="364" t="str">
        <f t="shared" si="75"/>
        <v>0%</v>
      </c>
      <c r="P64" s="213">
        <f t="shared" si="71"/>
        <v>1.9625334522747548E-3</v>
      </c>
      <c r="Q64" s="92">
        <f t="shared" si="71"/>
        <v>0</v>
      </c>
      <c r="R64" s="92">
        <f t="shared" si="71"/>
        <v>0</v>
      </c>
      <c r="S64" s="92">
        <f t="shared" si="71"/>
        <v>0</v>
      </c>
      <c r="T64" s="92">
        <f t="shared" si="71"/>
        <v>0</v>
      </c>
      <c r="U64" s="92"/>
      <c r="AA64" s="154"/>
    </row>
    <row r="65" spans="1:27" x14ac:dyDescent="0.15">
      <c r="A65" s="61" t="s">
        <v>31</v>
      </c>
      <c r="B65" s="61">
        <f t="shared" si="61"/>
        <v>0</v>
      </c>
      <c r="C65" s="61">
        <f t="shared" si="62"/>
        <v>0</v>
      </c>
      <c r="D65" s="61">
        <f t="shared" si="63"/>
        <v>0</v>
      </c>
      <c r="E65" s="61">
        <f t="shared" si="64"/>
        <v>0</v>
      </c>
      <c r="F65" s="61">
        <f t="shared" si="65"/>
        <v>0</v>
      </c>
      <c r="G65" s="205">
        <f t="shared" si="66"/>
        <v>0</v>
      </c>
      <c r="H65" s="205">
        <f t="shared" si="72"/>
        <v>0</v>
      </c>
      <c r="I65" s="205">
        <f t="shared" si="67"/>
        <v>0</v>
      </c>
      <c r="J65" s="205">
        <f t="shared" si="68"/>
        <v>0</v>
      </c>
      <c r="K65" s="205">
        <f t="shared" si="69"/>
        <v>0</v>
      </c>
      <c r="L65" s="205">
        <f t="shared" si="70"/>
        <v>0</v>
      </c>
      <c r="M65" s="205">
        <f t="shared" si="73"/>
        <v>0</v>
      </c>
      <c r="N65" s="205">
        <f t="shared" si="74"/>
        <v>0</v>
      </c>
      <c r="O65" s="364" t="str">
        <f t="shared" si="75"/>
        <v>0%</v>
      </c>
      <c r="P65" s="213">
        <f t="shared" si="71"/>
        <v>0</v>
      </c>
      <c r="Q65" s="92">
        <f t="shared" si="71"/>
        <v>0</v>
      </c>
      <c r="R65" s="92">
        <f t="shared" si="71"/>
        <v>0</v>
      </c>
      <c r="S65" s="92">
        <f t="shared" si="71"/>
        <v>0</v>
      </c>
      <c r="T65" s="92">
        <f t="shared" si="71"/>
        <v>0</v>
      </c>
      <c r="U65" s="92"/>
      <c r="AA65" s="154"/>
    </row>
    <row r="66" spans="1:27" x14ac:dyDescent="0.15">
      <c r="A66" s="65" t="s">
        <v>30</v>
      </c>
      <c r="B66" s="90">
        <f t="shared" si="61"/>
        <v>0.89396820561998225</v>
      </c>
      <c r="C66" s="90">
        <f t="shared" si="62"/>
        <v>0.98387820561998218</v>
      </c>
      <c r="D66" s="90">
        <f t="shared" si="63"/>
        <v>0.98387820561998218</v>
      </c>
      <c r="E66" s="90">
        <f t="shared" si="64"/>
        <v>0.98387820561998218</v>
      </c>
      <c r="F66" s="90">
        <f t="shared" si="65"/>
        <v>0.98387820561998218</v>
      </c>
      <c r="G66" s="202">
        <f t="shared" si="66"/>
        <v>0.98387820561998218</v>
      </c>
      <c r="H66" s="202">
        <f t="shared" si="72"/>
        <v>0.98387820561998218</v>
      </c>
      <c r="I66" s="202">
        <f t="shared" si="67"/>
        <v>0.98387820561998218</v>
      </c>
      <c r="J66" s="202">
        <f t="shared" si="68"/>
        <v>0.98387820561998218</v>
      </c>
      <c r="K66" s="202">
        <f t="shared" si="69"/>
        <v>0.98387820561998218</v>
      </c>
      <c r="L66" s="202">
        <f t="shared" si="70"/>
        <v>0.98387820561998218</v>
      </c>
      <c r="M66" s="202">
        <f t="shared" si="73"/>
        <v>0.98387820561998218</v>
      </c>
      <c r="N66" s="202">
        <f t="shared" si="74"/>
        <v>0.98387820561998218</v>
      </c>
      <c r="O66" s="366">
        <f>O67*99.9%</f>
        <v>0</v>
      </c>
      <c r="P66" s="225">
        <f t="shared" si="71"/>
        <v>0.89396820561998225</v>
      </c>
      <c r="Q66" s="226">
        <f t="shared" si="71"/>
        <v>0</v>
      </c>
      <c r="R66" s="226">
        <f t="shared" si="71"/>
        <v>0</v>
      </c>
      <c r="S66" s="226">
        <f t="shared" si="71"/>
        <v>0</v>
      </c>
      <c r="T66" s="226">
        <f t="shared" si="71"/>
        <v>0</v>
      </c>
      <c r="U66" s="226"/>
      <c r="AA66" s="154"/>
    </row>
    <row r="67" spans="1:27" x14ac:dyDescent="0.35">
      <c r="A67" s="40" t="s">
        <v>456</v>
      </c>
      <c r="B67" s="91">
        <f t="shared" si="61"/>
        <v>0.89486306868867083</v>
      </c>
      <c r="C67" s="91">
        <f t="shared" si="62"/>
        <v>0.9848630686886708</v>
      </c>
      <c r="D67" s="91">
        <f t="shared" si="63"/>
        <v>0.9848630686886708</v>
      </c>
      <c r="E67" s="91">
        <f t="shared" si="64"/>
        <v>0.9848630686886708</v>
      </c>
      <c r="F67" s="91">
        <f t="shared" si="65"/>
        <v>0.9848630686886708</v>
      </c>
      <c r="G67" s="203">
        <f t="shared" si="66"/>
        <v>0.9848630686886708</v>
      </c>
      <c r="H67" s="203">
        <f t="shared" si="72"/>
        <v>0.9848630686886708</v>
      </c>
      <c r="I67" s="203">
        <f t="shared" si="67"/>
        <v>0.9848630686886708</v>
      </c>
      <c r="J67" s="203">
        <f t="shared" si="68"/>
        <v>0.9848630686886708</v>
      </c>
      <c r="K67" s="203">
        <f t="shared" si="69"/>
        <v>0.9848630686886708</v>
      </c>
      <c r="L67" s="203">
        <f t="shared" si="70"/>
        <v>0.9848630686886708</v>
      </c>
      <c r="M67" s="203">
        <f t="shared" si="73"/>
        <v>0.9848630686886708</v>
      </c>
      <c r="N67" s="203">
        <f t="shared" si="74"/>
        <v>0.9848630686886708</v>
      </c>
      <c r="O67" s="364" t="str">
        <f t="shared" ref="O67:O74" si="76">_xlfn.IFNA(VLOOKUP(A67,$W$52:$Y$86,2,0),"0%")</f>
        <v>0%</v>
      </c>
      <c r="P67" s="225">
        <f t="shared" si="71"/>
        <v>0.89486306868867083</v>
      </c>
      <c r="Q67" s="226">
        <f t="shared" si="71"/>
        <v>0</v>
      </c>
      <c r="R67" s="226">
        <f t="shared" si="71"/>
        <v>0</v>
      </c>
      <c r="S67" s="226">
        <f t="shared" si="71"/>
        <v>0</v>
      </c>
      <c r="T67" s="226">
        <f t="shared" si="71"/>
        <v>0</v>
      </c>
      <c r="U67" s="226"/>
      <c r="AA67" s="154"/>
    </row>
    <row r="68" spans="1:27" x14ac:dyDescent="0.15">
      <c r="A68" s="42" t="s">
        <v>48</v>
      </c>
      <c r="B68" s="53">
        <f t="shared" si="61"/>
        <v>0.10043710972346119</v>
      </c>
      <c r="C68" s="53">
        <f t="shared" si="62"/>
        <v>1.0437109723461194E-2</v>
      </c>
      <c r="D68" s="53">
        <f t="shared" si="63"/>
        <v>1.0437109723461194E-2</v>
      </c>
      <c r="E68" s="53">
        <f t="shared" si="64"/>
        <v>1.0437109723461194E-2</v>
      </c>
      <c r="F68" s="53">
        <f t="shared" si="65"/>
        <v>1.0437109723461194E-2</v>
      </c>
      <c r="G68" s="204">
        <f t="shared" si="66"/>
        <v>1.0437109723461194E-2</v>
      </c>
      <c r="H68" s="204">
        <f t="shared" si="72"/>
        <v>1.0437109723461194E-2</v>
      </c>
      <c r="I68" s="204">
        <f t="shared" si="67"/>
        <v>1.0437109723461194E-2</v>
      </c>
      <c r="J68" s="204">
        <f t="shared" si="68"/>
        <v>1.0437109723461194E-2</v>
      </c>
      <c r="K68" s="204">
        <f t="shared" si="69"/>
        <v>1.0437109723461194E-2</v>
      </c>
      <c r="L68" s="204">
        <f t="shared" si="70"/>
        <v>1.0437109723461194E-2</v>
      </c>
      <c r="M68" s="204">
        <f t="shared" si="73"/>
        <v>1.0437109723461194E-2</v>
      </c>
      <c r="N68" s="204">
        <f t="shared" si="74"/>
        <v>1.0437109723461194E-2</v>
      </c>
      <c r="O68" s="364" t="str">
        <f t="shared" si="76"/>
        <v>0%</v>
      </c>
      <c r="P68" s="213">
        <f t="shared" si="71"/>
        <v>0.10043710972346119</v>
      </c>
      <c r="Q68" s="92">
        <f t="shared" si="71"/>
        <v>0</v>
      </c>
      <c r="R68" s="92">
        <f t="shared" si="71"/>
        <v>0</v>
      </c>
      <c r="S68" s="92">
        <f t="shared" si="71"/>
        <v>0</v>
      </c>
      <c r="T68" s="92">
        <f t="shared" si="71"/>
        <v>0</v>
      </c>
      <c r="U68" s="92"/>
      <c r="AA68" s="154"/>
    </row>
    <row r="69" spans="1:27" x14ac:dyDescent="0.15">
      <c r="A69" s="42" t="s">
        <v>49</v>
      </c>
      <c r="B69" s="53">
        <f t="shared" si="61"/>
        <v>1.9790365744870651E-3</v>
      </c>
      <c r="C69" s="53">
        <f t="shared" si="62"/>
        <v>1.9790365744870651E-3</v>
      </c>
      <c r="D69" s="53">
        <f t="shared" si="63"/>
        <v>1.9790365744870651E-3</v>
      </c>
      <c r="E69" s="53">
        <f t="shared" si="64"/>
        <v>1.9790365744870651E-3</v>
      </c>
      <c r="F69" s="53">
        <f t="shared" si="65"/>
        <v>1.9790365744870651E-3</v>
      </c>
      <c r="G69" s="204">
        <f t="shared" si="66"/>
        <v>1.9790365744870651E-3</v>
      </c>
      <c r="H69" s="204">
        <f t="shared" si="72"/>
        <v>1.9790365744870651E-3</v>
      </c>
      <c r="I69" s="204">
        <f t="shared" si="67"/>
        <v>1.9790365744870651E-3</v>
      </c>
      <c r="J69" s="204">
        <f t="shared" si="68"/>
        <v>1.9790365744870651E-3</v>
      </c>
      <c r="K69" s="204">
        <f t="shared" si="69"/>
        <v>1.9790365744870651E-3</v>
      </c>
      <c r="L69" s="204">
        <f t="shared" si="70"/>
        <v>1.9790365744870651E-3</v>
      </c>
      <c r="M69" s="204">
        <f t="shared" si="73"/>
        <v>1.9790365744870651E-3</v>
      </c>
      <c r="N69" s="204">
        <f t="shared" si="74"/>
        <v>1.9790365744870651E-3</v>
      </c>
      <c r="O69" s="364" t="str">
        <f t="shared" si="76"/>
        <v>0%</v>
      </c>
      <c r="P69" s="213">
        <f t="shared" si="71"/>
        <v>1.9790365744870651E-3</v>
      </c>
      <c r="Q69" s="92">
        <f t="shared" si="71"/>
        <v>0</v>
      </c>
      <c r="R69" s="92">
        <f t="shared" si="71"/>
        <v>0</v>
      </c>
      <c r="S69" s="92">
        <f t="shared" si="71"/>
        <v>0</v>
      </c>
      <c r="T69" s="92">
        <f t="shared" si="71"/>
        <v>0</v>
      </c>
      <c r="U69" s="92"/>
      <c r="AA69" s="154"/>
    </row>
    <row r="70" spans="1:27" x14ac:dyDescent="0.15">
      <c r="A70" s="42" t="s">
        <v>50</v>
      </c>
      <c r="B70" s="53">
        <f t="shared" si="61"/>
        <v>0</v>
      </c>
      <c r="C70" s="53">
        <f t="shared" si="62"/>
        <v>0</v>
      </c>
      <c r="D70" s="53">
        <f t="shared" si="63"/>
        <v>0</v>
      </c>
      <c r="E70" s="53">
        <f t="shared" si="64"/>
        <v>0</v>
      </c>
      <c r="F70" s="53">
        <f t="shared" si="65"/>
        <v>0</v>
      </c>
      <c r="G70" s="204">
        <f t="shared" si="66"/>
        <v>0</v>
      </c>
      <c r="H70" s="204">
        <f t="shared" si="72"/>
        <v>0</v>
      </c>
      <c r="I70" s="204">
        <f t="shared" si="67"/>
        <v>0</v>
      </c>
      <c r="J70" s="204">
        <f t="shared" si="68"/>
        <v>0</v>
      </c>
      <c r="K70" s="204">
        <f t="shared" si="69"/>
        <v>0</v>
      </c>
      <c r="L70" s="204">
        <f t="shared" si="70"/>
        <v>0</v>
      </c>
      <c r="M70" s="204">
        <f t="shared" si="73"/>
        <v>0</v>
      </c>
      <c r="N70" s="204">
        <f t="shared" si="74"/>
        <v>0</v>
      </c>
      <c r="O70" s="364" t="str">
        <f t="shared" si="76"/>
        <v>0%</v>
      </c>
      <c r="P70" s="213">
        <f t="shared" si="71"/>
        <v>0</v>
      </c>
      <c r="Q70" s="92">
        <f t="shared" si="71"/>
        <v>0</v>
      </c>
      <c r="R70" s="92">
        <f t="shared" si="71"/>
        <v>0</v>
      </c>
      <c r="S70" s="92">
        <f t="shared" si="71"/>
        <v>0</v>
      </c>
      <c r="T70" s="92">
        <f t="shared" si="71"/>
        <v>0</v>
      </c>
      <c r="U70" s="92"/>
      <c r="AA70" s="154"/>
    </row>
    <row r="71" spans="1:27" x14ac:dyDescent="0.15">
      <c r="A71" s="42" t="s">
        <v>51</v>
      </c>
      <c r="B71" s="53">
        <f t="shared" si="61"/>
        <v>2.72078501338091E-3</v>
      </c>
      <c r="C71" s="53">
        <f t="shared" si="62"/>
        <v>2.72078501338091E-3</v>
      </c>
      <c r="D71" s="53">
        <f t="shared" si="63"/>
        <v>2.72078501338091E-3</v>
      </c>
      <c r="E71" s="53">
        <f t="shared" si="64"/>
        <v>2.72078501338091E-3</v>
      </c>
      <c r="F71" s="53">
        <f t="shared" si="65"/>
        <v>2.72078501338091E-3</v>
      </c>
      <c r="G71" s="204">
        <f t="shared" si="66"/>
        <v>2.72078501338091E-3</v>
      </c>
      <c r="H71" s="204">
        <f t="shared" si="72"/>
        <v>2.72078501338091E-3</v>
      </c>
      <c r="I71" s="204">
        <f t="shared" si="67"/>
        <v>2.72078501338091E-3</v>
      </c>
      <c r="J71" s="204">
        <f t="shared" si="68"/>
        <v>2.72078501338091E-3</v>
      </c>
      <c r="K71" s="204">
        <f t="shared" si="69"/>
        <v>2.72078501338091E-3</v>
      </c>
      <c r="L71" s="204">
        <f t="shared" si="70"/>
        <v>2.72078501338091E-3</v>
      </c>
      <c r="M71" s="204">
        <f t="shared" si="73"/>
        <v>2.72078501338091E-3</v>
      </c>
      <c r="N71" s="204">
        <f t="shared" si="74"/>
        <v>2.72078501338091E-3</v>
      </c>
      <c r="O71" s="364" t="str">
        <f t="shared" si="76"/>
        <v>0%</v>
      </c>
      <c r="P71" s="213">
        <f t="shared" si="71"/>
        <v>2.72078501338091E-3</v>
      </c>
      <c r="Q71" s="92">
        <f t="shared" si="71"/>
        <v>0</v>
      </c>
      <c r="R71" s="92">
        <f t="shared" si="71"/>
        <v>0</v>
      </c>
      <c r="S71" s="92">
        <f t="shared" si="71"/>
        <v>0</v>
      </c>
      <c r="T71" s="92">
        <f t="shared" si="71"/>
        <v>0</v>
      </c>
      <c r="U71" s="92"/>
      <c r="AA71" s="154"/>
    </row>
    <row r="72" spans="1:27" x14ac:dyDescent="0.15">
      <c r="A72" s="42" t="s">
        <v>455</v>
      </c>
      <c r="B72" s="53">
        <f t="shared" si="61"/>
        <v>0</v>
      </c>
      <c r="C72" s="53">
        <f t="shared" si="62"/>
        <v>0</v>
      </c>
      <c r="D72" s="53">
        <f t="shared" si="63"/>
        <v>0</v>
      </c>
      <c r="E72" s="53">
        <f t="shared" si="64"/>
        <v>0</v>
      </c>
      <c r="F72" s="53">
        <f t="shared" si="65"/>
        <v>0</v>
      </c>
      <c r="G72" s="204">
        <f t="shared" si="66"/>
        <v>0</v>
      </c>
      <c r="H72" s="204">
        <f t="shared" si="72"/>
        <v>0</v>
      </c>
      <c r="I72" s="204">
        <f t="shared" si="67"/>
        <v>0</v>
      </c>
      <c r="J72" s="204">
        <f t="shared" si="68"/>
        <v>0</v>
      </c>
      <c r="K72" s="204">
        <f t="shared" si="69"/>
        <v>0</v>
      </c>
      <c r="L72" s="204">
        <f t="shared" si="70"/>
        <v>0</v>
      </c>
      <c r="M72" s="204">
        <f t="shared" si="73"/>
        <v>0</v>
      </c>
      <c r="N72" s="204">
        <f t="shared" si="74"/>
        <v>0</v>
      </c>
      <c r="O72" s="364" t="str">
        <f t="shared" si="76"/>
        <v>0%</v>
      </c>
      <c r="P72" s="213">
        <f t="shared" si="71"/>
        <v>0</v>
      </c>
      <c r="Q72" s="92">
        <f t="shared" si="71"/>
        <v>0</v>
      </c>
      <c r="R72" s="92">
        <f t="shared" si="71"/>
        <v>0</v>
      </c>
      <c r="S72" s="92">
        <f t="shared" si="71"/>
        <v>0</v>
      </c>
      <c r="T72" s="92">
        <f t="shared" si="71"/>
        <v>0</v>
      </c>
      <c r="U72" s="92"/>
      <c r="AA72" s="154"/>
    </row>
    <row r="73" spans="1:27" x14ac:dyDescent="0.15">
      <c r="A73" s="72" t="s">
        <v>29</v>
      </c>
      <c r="B73" s="61">
        <f t="shared" si="61"/>
        <v>0</v>
      </c>
      <c r="C73" s="61">
        <f t="shared" si="62"/>
        <v>0</v>
      </c>
      <c r="D73" s="61">
        <f t="shared" si="63"/>
        <v>0</v>
      </c>
      <c r="E73" s="61">
        <f t="shared" si="64"/>
        <v>0</v>
      </c>
      <c r="F73" s="61">
        <f t="shared" si="65"/>
        <v>0</v>
      </c>
      <c r="G73" s="205">
        <f t="shared" si="66"/>
        <v>0</v>
      </c>
      <c r="H73" s="205">
        <f t="shared" si="72"/>
        <v>0</v>
      </c>
      <c r="I73" s="205">
        <f t="shared" si="67"/>
        <v>0</v>
      </c>
      <c r="J73" s="205">
        <f t="shared" si="68"/>
        <v>0</v>
      </c>
      <c r="K73" s="205">
        <f t="shared" si="69"/>
        <v>0</v>
      </c>
      <c r="L73" s="205">
        <f t="shared" si="70"/>
        <v>0</v>
      </c>
      <c r="M73" s="205">
        <f t="shared" si="73"/>
        <v>0</v>
      </c>
      <c r="N73" s="205">
        <f t="shared" si="74"/>
        <v>0</v>
      </c>
      <c r="O73" s="364" t="str">
        <f t="shared" si="76"/>
        <v>0%</v>
      </c>
      <c r="P73" s="213">
        <f t="shared" si="71"/>
        <v>0</v>
      </c>
      <c r="Q73" s="92">
        <f t="shared" si="71"/>
        <v>0</v>
      </c>
      <c r="R73" s="92">
        <f t="shared" si="71"/>
        <v>0</v>
      </c>
      <c r="S73" s="92">
        <f t="shared" si="71"/>
        <v>0</v>
      </c>
      <c r="T73" s="92">
        <f t="shared" si="71"/>
        <v>0</v>
      </c>
      <c r="U73" s="92"/>
      <c r="AA73" s="154"/>
    </row>
    <row r="74" spans="1:27" x14ac:dyDescent="0.15">
      <c r="A74" s="76" t="s">
        <v>28</v>
      </c>
      <c r="B74" s="93">
        <f t="shared" si="61"/>
        <v>0</v>
      </c>
      <c r="C74" s="93">
        <f t="shared" si="62"/>
        <v>0</v>
      </c>
      <c r="D74" s="93">
        <f t="shared" si="63"/>
        <v>0</v>
      </c>
      <c r="E74" s="93">
        <f t="shared" si="64"/>
        <v>0</v>
      </c>
      <c r="F74" s="93">
        <f t="shared" si="65"/>
        <v>0</v>
      </c>
      <c r="G74" s="206">
        <f t="shared" si="66"/>
        <v>0</v>
      </c>
      <c r="H74" s="206">
        <f t="shared" si="72"/>
        <v>0</v>
      </c>
      <c r="I74" s="206">
        <f t="shared" si="67"/>
        <v>0</v>
      </c>
      <c r="J74" s="206">
        <f t="shared" si="68"/>
        <v>0</v>
      </c>
      <c r="K74" s="206">
        <f t="shared" si="69"/>
        <v>0</v>
      </c>
      <c r="L74" s="206">
        <f t="shared" si="70"/>
        <v>0</v>
      </c>
      <c r="M74" s="206">
        <f t="shared" si="73"/>
        <v>0</v>
      </c>
      <c r="N74" s="206">
        <f t="shared" si="74"/>
        <v>0</v>
      </c>
      <c r="O74" s="364" t="str">
        <f t="shared" si="76"/>
        <v>0%</v>
      </c>
      <c r="P74" s="213">
        <f t="shared" si="71"/>
        <v>0</v>
      </c>
      <c r="Q74" s="92">
        <f t="shared" si="71"/>
        <v>0</v>
      </c>
      <c r="R74" s="92">
        <f t="shared" si="71"/>
        <v>0</v>
      </c>
      <c r="S74" s="92">
        <f t="shared" si="71"/>
        <v>0</v>
      </c>
      <c r="T74" s="92">
        <f t="shared" si="71"/>
        <v>0</v>
      </c>
      <c r="U74" s="92"/>
      <c r="AA74" s="154"/>
    </row>
    <row r="75" spans="1:27" x14ac:dyDescent="0.15">
      <c r="A75" s="65" t="s">
        <v>37</v>
      </c>
      <c r="B75" s="39">
        <f t="shared" si="61"/>
        <v>0.99866371097234596</v>
      </c>
      <c r="C75" s="39">
        <f t="shared" si="62"/>
        <v>0.99866371097234596</v>
      </c>
      <c r="D75" s="39">
        <f t="shared" si="63"/>
        <v>0.99866371097234596</v>
      </c>
      <c r="E75" s="39">
        <f t="shared" si="64"/>
        <v>0.99866371097234596</v>
      </c>
      <c r="F75" s="39">
        <f t="shared" si="65"/>
        <v>0.99866371097234596</v>
      </c>
      <c r="G75" s="207">
        <f t="shared" si="66"/>
        <v>0.99866371097234596</v>
      </c>
      <c r="H75" s="207">
        <f t="shared" si="72"/>
        <v>0.99866371097234596</v>
      </c>
      <c r="I75" s="207">
        <f t="shared" si="67"/>
        <v>0.99866371097234596</v>
      </c>
      <c r="J75" s="207">
        <f t="shared" si="68"/>
        <v>0.99866371097234596</v>
      </c>
      <c r="K75" s="207">
        <f t="shared" si="69"/>
        <v>0.99866371097234596</v>
      </c>
      <c r="L75" s="207">
        <f t="shared" si="70"/>
        <v>0.99866371097234596</v>
      </c>
      <c r="M75" s="207">
        <f t="shared" si="73"/>
        <v>0.99866371097234596</v>
      </c>
      <c r="N75" s="207">
        <f t="shared" si="74"/>
        <v>0.99866371097234596</v>
      </c>
      <c r="O75" s="366">
        <f>O76*99.96%</f>
        <v>0</v>
      </c>
      <c r="P75" s="225">
        <f t="shared" ref="P75:T93" si="77">IF(P$53=0,0%,SUMPRODUCT(($B$50:$O$50=P$50)*$B$53:$O$53*$B75:$O75)/P$53)</f>
        <v>0.99866371097234596</v>
      </c>
      <c r="Q75" s="226">
        <f t="shared" si="77"/>
        <v>0</v>
      </c>
      <c r="R75" s="226">
        <f t="shared" si="77"/>
        <v>0</v>
      </c>
      <c r="S75" s="226">
        <f t="shared" si="77"/>
        <v>0</v>
      </c>
      <c r="T75" s="226">
        <f t="shared" si="77"/>
        <v>0</v>
      </c>
      <c r="U75" s="226"/>
      <c r="AA75" s="154"/>
    </row>
    <row r="76" spans="1:27" x14ac:dyDescent="0.35">
      <c r="A76" s="40" t="s">
        <v>458</v>
      </c>
      <c r="B76" s="41">
        <f t="shared" si="61"/>
        <v>0.99906333630686883</v>
      </c>
      <c r="C76" s="41">
        <f t="shared" si="62"/>
        <v>0.99906333630686883</v>
      </c>
      <c r="D76" s="41">
        <f t="shared" si="63"/>
        <v>0.99906333630686883</v>
      </c>
      <c r="E76" s="41">
        <f t="shared" si="64"/>
        <v>0.99906333630686883</v>
      </c>
      <c r="F76" s="41">
        <f t="shared" si="65"/>
        <v>0.99906333630686883</v>
      </c>
      <c r="G76" s="208">
        <f t="shared" si="66"/>
        <v>0.99906333630686883</v>
      </c>
      <c r="H76" s="208">
        <f t="shared" si="72"/>
        <v>0.99906333630686883</v>
      </c>
      <c r="I76" s="208">
        <f t="shared" si="67"/>
        <v>0.99906333630686883</v>
      </c>
      <c r="J76" s="208">
        <f t="shared" si="68"/>
        <v>0.99906333630686883</v>
      </c>
      <c r="K76" s="208">
        <f t="shared" si="69"/>
        <v>0.99906333630686883</v>
      </c>
      <c r="L76" s="208">
        <f t="shared" si="70"/>
        <v>0.99906333630686883</v>
      </c>
      <c r="M76" s="208">
        <f t="shared" si="73"/>
        <v>0.99906333630686883</v>
      </c>
      <c r="N76" s="208">
        <f t="shared" si="74"/>
        <v>0.99906333630686883</v>
      </c>
      <c r="O76" s="364" t="str">
        <f t="shared" ref="O76:O83" si="78">_xlfn.IFNA(VLOOKUP(A76,$W$52:$Y$86,2,0),"0%")</f>
        <v>0%</v>
      </c>
      <c r="P76" s="225">
        <f t="shared" si="77"/>
        <v>0.99906333630686872</v>
      </c>
      <c r="Q76" s="226">
        <f t="shared" si="77"/>
        <v>0</v>
      </c>
      <c r="R76" s="226">
        <f t="shared" si="77"/>
        <v>0</v>
      </c>
      <c r="S76" s="226">
        <f t="shared" si="77"/>
        <v>0</v>
      </c>
      <c r="T76" s="226">
        <f t="shared" si="77"/>
        <v>0</v>
      </c>
      <c r="U76" s="226"/>
      <c r="AA76" s="154"/>
    </row>
    <row r="77" spans="1:27" x14ac:dyDescent="0.15">
      <c r="A77" s="42" t="s">
        <v>52</v>
      </c>
      <c r="B77" s="53">
        <f t="shared" si="61"/>
        <v>0</v>
      </c>
      <c r="C77" s="53">
        <f t="shared" si="62"/>
        <v>0</v>
      </c>
      <c r="D77" s="53">
        <f t="shared" si="63"/>
        <v>0</v>
      </c>
      <c r="E77" s="53">
        <f t="shared" si="64"/>
        <v>0</v>
      </c>
      <c r="F77" s="53">
        <f t="shared" si="65"/>
        <v>0</v>
      </c>
      <c r="G77" s="204">
        <f t="shared" si="66"/>
        <v>0</v>
      </c>
      <c r="H77" s="204">
        <f t="shared" si="72"/>
        <v>0</v>
      </c>
      <c r="I77" s="204">
        <f t="shared" si="67"/>
        <v>0</v>
      </c>
      <c r="J77" s="204">
        <f t="shared" si="68"/>
        <v>0</v>
      </c>
      <c r="K77" s="204">
        <f t="shared" si="69"/>
        <v>0</v>
      </c>
      <c r="L77" s="204">
        <f t="shared" si="70"/>
        <v>0</v>
      </c>
      <c r="M77" s="204">
        <f t="shared" si="73"/>
        <v>0</v>
      </c>
      <c r="N77" s="204">
        <f t="shared" si="74"/>
        <v>0</v>
      </c>
      <c r="O77" s="364" t="str">
        <f t="shared" si="78"/>
        <v>0%</v>
      </c>
      <c r="P77" s="213">
        <f t="shared" si="77"/>
        <v>0</v>
      </c>
      <c r="Q77" s="92">
        <f t="shared" si="77"/>
        <v>0</v>
      </c>
      <c r="R77" s="92">
        <f t="shared" si="77"/>
        <v>0</v>
      </c>
      <c r="S77" s="92">
        <f t="shared" si="77"/>
        <v>0</v>
      </c>
      <c r="T77" s="92">
        <f t="shared" si="77"/>
        <v>0</v>
      </c>
      <c r="U77" s="92"/>
      <c r="AA77" s="154"/>
    </row>
    <row r="78" spans="1:27" x14ac:dyDescent="0.15">
      <c r="A78" s="42" t="s">
        <v>545</v>
      </c>
      <c r="B78" s="53">
        <f t="shared" si="61"/>
        <v>4.4603033006244426E-4</v>
      </c>
      <c r="C78" s="53">
        <f t="shared" si="62"/>
        <v>4.4603033006244426E-4</v>
      </c>
      <c r="D78" s="53">
        <f t="shared" si="63"/>
        <v>4.4603033006244426E-4</v>
      </c>
      <c r="E78" s="53">
        <f t="shared" si="64"/>
        <v>4.4603033006244426E-4</v>
      </c>
      <c r="F78" s="53">
        <f t="shared" si="65"/>
        <v>4.4603033006244426E-4</v>
      </c>
      <c r="G78" s="204">
        <f t="shared" si="66"/>
        <v>4.4603033006244426E-4</v>
      </c>
      <c r="H78" s="204">
        <f t="shared" si="72"/>
        <v>4.4603033006244426E-4</v>
      </c>
      <c r="I78" s="204">
        <f t="shared" si="67"/>
        <v>4.4603033006244426E-4</v>
      </c>
      <c r="J78" s="204">
        <f t="shared" si="68"/>
        <v>4.4603033006244426E-4</v>
      </c>
      <c r="K78" s="204">
        <f t="shared" si="69"/>
        <v>4.4603033006244426E-4</v>
      </c>
      <c r="L78" s="204">
        <f t="shared" si="70"/>
        <v>4.4603033006244426E-4</v>
      </c>
      <c r="M78" s="204">
        <f t="shared" si="73"/>
        <v>4.4603033006244426E-4</v>
      </c>
      <c r="N78" s="204">
        <f t="shared" si="74"/>
        <v>4.4603033006244426E-4</v>
      </c>
      <c r="O78" s="364" t="str">
        <f t="shared" si="78"/>
        <v>0%</v>
      </c>
      <c r="P78" s="213">
        <f t="shared" si="77"/>
        <v>4.4603033006244426E-4</v>
      </c>
      <c r="Q78" s="92">
        <f t="shared" si="77"/>
        <v>0</v>
      </c>
      <c r="R78" s="92">
        <f t="shared" si="77"/>
        <v>0</v>
      </c>
      <c r="S78" s="92">
        <f t="shared" si="77"/>
        <v>0</v>
      </c>
      <c r="T78" s="92">
        <f t="shared" si="77"/>
        <v>0</v>
      </c>
      <c r="U78" s="92"/>
      <c r="AA78" s="154"/>
    </row>
    <row r="79" spans="1:27" x14ac:dyDescent="0.15">
      <c r="A79" s="42" t="s">
        <v>544</v>
      </c>
      <c r="B79" s="53">
        <f t="shared" si="61"/>
        <v>2.6761819803746654E-4</v>
      </c>
      <c r="C79" s="53">
        <f t="shared" si="62"/>
        <v>2.6761819803746654E-4</v>
      </c>
      <c r="D79" s="53">
        <f t="shared" si="63"/>
        <v>2.6761819803746654E-4</v>
      </c>
      <c r="E79" s="53">
        <f t="shared" si="64"/>
        <v>2.6761819803746654E-4</v>
      </c>
      <c r="F79" s="53">
        <f t="shared" si="65"/>
        <v>2.6761819803746654E-4</v>
      </c>
      <c r="G79" s="204">
        <f t="shared" si="66"/>
        <v>2.6761819803746654E-4</v>
      </c>
      <c r="H79" s="204">
        <f t="shared" si="72"/>
        <v>2.6761819803746654E-4</v>
      </c>
      <c r="I79" s="204">
        <f t="shared" si="67"/>
        <v>2.6761819803746654E-4</v>
      </c>
      <c r="J79" s="204">
        <f t="shared" si="68"/>
        <v>2.6761819803746654E-4</v>
      </c>
      <c r="K79" s="204">
        <f t="shared" si="69"/>
        <v>2.6761819803746654E-4</v>
      </c>
      <c r="L79" s="204">
        <f t="shared" si="70"/>
        <v>2.6761819803746654E-4</v>
      </c>
      <c r="M79" s="204">
        <f t="shared" si="73"/>
        <v>2.6761819803746654E-4</v>
      </c>
      <c r="N79" s="204">
        <f t="shared" si="74"/>
        <v>2.6761819803746654E-4</v>
      </c>
      <c r="O79" s="364" t="str">
        <f t="shared" si="78"/>
        <v>0%</v>
      </c>
      <c r="P79" s="213">
        <f t="shared" si="77"/>
        <v>2.6761819803746654E-4</v>
      </c>
      <c r="Q79" s="92">
        <f t="shared" si="77"/>
        <v>0</v>
      </c>
      <c r="R79" s="92">
        <f t="shared" si="77"/>
        <v>0</v>
      </c>
      <c r="S79" s="92">
        <f t="shared" si="77"/>
        <v>0</v>
      </c>
      <c r="T79" s="92">
        <f t="shared" si="77"/>
        <v>0</v>
      </c>
      <c r="U79" s="92"/>
      <c r="AA79" s="154"/>
    </row>
    <row r="80" spans="1:27" x14ac:dyDescent="0.15">
      <c r="A80" s="42" t="s">
        <v>53</v>
      </c>
      <c r="B80" s="53">
        <f t="shared" si="61"/>
        <v>1.784121320249777E-4</v>
      </c>
      <c r="C80" s="53">
        <f t="shared" si="62"/>
        <v>1.784121320249777E-4</v>
      </c>
      <c r="D80" s="53">
        <f t="shared" si="63"/>
        <v>1.784121320249777E-4</v>
      </c>
      <c r="E80" s="53">
        <f t="shared" si="64"/>
        <v>1.784121320249777E-4</v>
      </c>
      <c r="F80" s="53">
        <f t="shared" si="65"/>
        <v>1.784121320249777E-4</v>
      </c>
      <c r="G80" s="204">
        <f t="shared" si="66"/>
        <v>1.784121320249777E-4</v>
      </c>
      <c r="H80" s="204">
        <f t="shared" si="72"/>
        <v>1.784121320249777E-4</v>
      </c>
      <c r="I80" s="204">
        <f t="shared" si="67"/>
        <v>1.784121320249777E-4</v>
      </c>
      <c r="J80" s="204">
        <f t="shared" si="68"/>
        <v>1.784121320249777E-4</v>
      </c>
      <c r="K80" s="204">
        <f t="shared" si="69"/>
        <v>1.784121320249777E-4</v>
      </c>
      <c r="L80" s="204">
        <f t="shared" si="70"/>
        <v>1.784121320249777E-4</v>
      </c>
      <c r="M80" s="204">
        <f t="shared" si="73"/>
        <v>1.784121320249777E-4</v>
      </c>
      <c r="N80" s="204">
        <f t="shared" si="74"/>
        <v>1.784121320249777E-4</v>
      </c>
      <c r="O80" s="364" t="str">
        <f t="shared" si="78"/>
        <v>0%</v>
      </c>
      <c r="P80" s="213">
        <f t="shared" si="77"/>
        <v>1.784121320249777E-4</v>
      </c>
      <c r="Q80" s="92">
        <f t="shared" si="77"/>
        <v>0</v>
      </c>
      <c r="R80" s="92">
        <f t="shared" si="77"/>
        <v>0</v>
      </c>
      <c r="S80" s="92">
        <f t="shared" si="77"/>
        <v>0</v>
      </c>
      <c r="T80" s="92">
        <f t="shared" si="77"/>
        <v>0</v>
      </c>
      <c r="U80" s="92"/>
      <c r="AA80" s="154"/>
    </row>
    <row r="81" spans="1:27" x14ac:dyDescent="0.15">
      <c r="A81" s="42" t="s">
        <v>54</v>
      </c>
      <c r="B81" s="53">
        <f t="shared" si="61"/>
        <v>4.4603033006244418E-5</v>
      </c>
      <c r="C81" s="53">
        <f t="shared" si="62"/>
        <v>4.4603033006244418E-5</v>
      </c>
      <c r="D81" s="53">
        <f t="shared" si="63"/>
        <v>4.4603033006244418E-5</v>
      </c>
      <c r="E81" s="53">
        <f t="shared" si="64"/>
        <v>4.4603033006244418E-5</v>
      </c>
      <c r="F81" s="53">
        <f t="shared" si="65"/>
        <v>4.4603033006244418E-5</v>
      </c>
      <c r="G81" s="204">
        <f t="shared" si="66"/>
        <v>4.4603033006244418E-5</v>
      </c>
      <c r="H81" s="204">
        <f t="shared" si="72"/>
        <v>4.4603033006244418E-5</v>
      </c>
      <c r="I81" s="204">
        <f t="shared" si="67"/>
        <v>4.4603033006244418E-5</v>
      </c>
      <c r="J81" s="204">
        <f t="shared" si="68"/>
        <v>4.4603033006244418E-5</v>
      </c>
      <c r="K81" s="204">
        <f t="shared" si="69"/>
        <v>4.4603033006244418E-5</v>
      </c>
      <c r="L81" s="204">
        <f t="shared" si="70"/>
        <v>4.4603033006244418E-5</v>
      </c>
      <c r="M81" s="204">
        <f t="shared" si="73"/>
        <v>4.4603033006244418E-5</v>
      </c>
      <c r="N81" s="204">
        <f t="shared" si="74"/>
        <v>4.4603033006244418E-5</v>
      </c>
      <c r="O81" s="364" t="str">
        <f t="shared" si="78"/>
        <v>0%</v>
      </c>
      <c r="P81" s="213">
        <f t="shared" si="77"/>
        <v>4.4603033006244418E-5</v>
      </c>
      <c r="Q81" s="92">
        <f t="shared" si="77"/>
        <v>0</v>
      </c>
      <c r="R81" s="92">
        <f t="shared" si="77"/>
        <v>0</v>
      </c>
      <c r="S81" s="92">
        <f t="shared" si="77"/>
        <v>0</v>
      </c>
      <c r="T81" s="92">
        <f t="shared" si="77"/>
        <v>0</v>
      </c>
      <c r="U81" s="92"/>
      <c r="AA81" s="154"/>
    </row>
    <row r="82" spans="1:27" x14ac:dyDescent="0.15">
      <c r="A82" s="72" t="s">
        <v>38</v>
      </c>
      <c r="B82" s="61">
        <f t="shared" si="61"/>
        <v>0</v>
      </c>
      <c r="C82" s="61">
        <f t="shared" si="62"/>
        <v>0</v>
      </c>
      <c r="D82" s="61">
        <f t="shared" si="63"/>
        <v>0</v>
      </c>
      <c r="E82" s="61">
        <f t="shared" si="64"/>
        <v>0</v>
      </c>
      <c r="F82" s="61">
        <f t="shared" si="65"/>
        <v>0</v>
      </c>
      <c r="G82" s="205">
        <f t="shared" si="66"/>
        <v>0</v>
      </c>
      <c r="H82" s="205">
        <f t="shared" si="72"/>
        <v>0</v>
      </c>
      <c r="I82" s="205">
        <f t="shared" si="67"/>
        <v>0</v>
      </c>
      <c r="J82" s="205">
        <f t="shared" si="68"/>
        <v>0</v>
      </c>
      <c r="K82" s="205">
        <f t="shared" si="69"/>
        <v>0</v>
      </c>
      <c r="L82" s="205">
        <f t="shared" si="70"/>
        <v>0</v>
      </c>
      <c r="M82" s="205">
        <f t="shared" si="73"/>
        <v>0</v>
      </c>
      <c r="N82" s="205">
        <f t="shared" si="74"/>
        <v>0</v>
      </c>
      <c r="O82" s="364" t="str">
        <f t="shared" si="78"/>
        <v>0%</v>
      </c>
      <c r="P82" s="213">
        <f t="shared" si="77"/>
        <v>0</v>
      </c>
      <c r="Q82" s="92">
        <f t="shared" si="77"/>
        <v>0</v>
      </c>
      <c r="R82" s="92">
        <f t="shared" si="77"/>
        <v>0</v>
      </c>
      <c r="S82" s="92">
        <f t="shared" si="77"/>
        <v>0</v>
      </c>
      <c r="T82" s="92">
        <f t="shared" si="77"/>
        <v>0</v>
      </c>
      <c r="U82" s="92"/>
      <c r="AA82" s="154"/>
    </row>
    <row r="83" spans="1:27" x14ac:dyDescent="0.15">
      <c r="A83" s="76" t="s">
        <v>28</v>
      </c>
      <c r="B83" s="93">
        <f t="shared" si="61"/>
        <v>0</v>
      </c>
      <c r="C83" s="93">
        <f t="shared" si="62"/>
        <v>0</v>
      </c>
      <c r="D83" s="93">
        <f t="shared" si="63"/>
        <v>0</v>
      </c>
      <c r="E83" s="93">
        <f t="shared" si="64"/>
        <v>0</v>
      </c>
      <c r="F83" s="93">
        <f t="shared" si="65"/>
        <v>0</v>
      </c>
      <c r="G83" s="206">
        <f t="shared" si="66"/>
        <v>0</v>
      </c>
      <c r="H83" s="206">
        <f t="shared" si="72"/>
        <v>0</v>
      </c>
      <c r="I83" s="206">
        <f t="shared" si="67"/>
        <v>0</v>
      </c>
      <c r="J83" s="206">
        <f t="shared" si="68"/>
        <v>0</v>
      </c>
      <c r="K83" s="206">
        <f t="shared" si="69"/>
        <v>0</v>
      </c>
      <c r="L83" s="206">
        <f t="shared" si="70"/>
        <v>0</v>
      </c>
      <c r="M83" s="206">
        <f t="shared" si="73"/>
        <v>0</v>
      </c>
      <c r="N83" s="206">
        <f t="shared" si="74"/>
        <v>0</v>
      </c>
      <c r="O83" s="364" t="str">
        <f t="shared" si="78"/>
        <v>0%</v>
      </c>
      <c r="P83" s="213">
        <f t="shared" si="77"/>
        <v>0</v>
      </c>
      <c r="Q83" s="92">
        <f t="shared" si="77"/>
        <v>0</v>
      </c>
      <c r="R83" s="92">
        <f t="shared" si="77"/>
        <v>0</v>
      </c>
      <c r="S83" s="92">
        <f t="shared" si="77"/>
        <v>0</v>
      </c>
      <c r="T83" s="92">
        <f t="shared" si="77"/>
        <v>0</v>
      </c>
      <c r="U83" s="92"/>
      <c r="AA83" s="154"/>
    </row>
    <row r="84" spans="1:27" x14ac:dyDescent="0.15">
      <c r="A84" s="65" t="s">
        <v>36</v>
      </c>
      <c r="B84" s="39">
        <f t="shared" si="61"/>
        <v>0.99852809991079394</v>
      </c>
      <c r="C84" s="39">
        <f t="shared" si="62"/>
        <v>0.99852809991079394</v>
      </c>
      <c r="D84" s="39">
        <f t="shared" si="63"/>
        <v>0.99852809991079394</v>
      </c>
      <c r="E84" s="39">
        <f t="shared" si="64"/>
        <v>0.99852809991079394</v>
      </c>
      <c r="F84" s="39">
        <f t="shared" si="65"/>
        <v>0.99852809991079394</v>
      </c>
      <c r="G84" s="207">
        <f t="shared" si="66"/>
        <v>0.99852809991079394</v>
      </c>
      <c r="H84" s="207">
        <f t="shared" si="72"/>
        <v>0.99852809991079394</v>
      </c>
      <c r="I84" s="207">
        <f t="shared" si="67"/>
        <v>0.99852809991079394</v>
      </c>
      <c r="J84" s="207">
        <f t="shared" si="68"/>
        <v>0.99852809991079394</v>
      </c>
      <c r="K84" s="207">
        <f t="shared" si="69"/>
        <v>0.99852809991079394</v>
      </c>
      <c r="L84" s="207">
        <f t="shared" si="70"/>
        <v>0.99852809991079394</v>
      </c>
      <c r="M84" s="207">
        <f t="shared" si="73"/>
        <v>0.99852809991079394</v>
      </c>
      <c r="N84" s="207">
        <f t="shared" si="74"/>
        <v>0.99852809991079394</v>
      </c>
      <c r="O84" s="364" t="str">
        <f>O85</f>
        <v>0%</v>
      </c>
      <c r="P84" s="225">
        <f t="shared" si="77"/>
        <v>0.99852809991079394</v>
      </c>
      <c r="Q84" s="226">
        <f t="shared" si="77"/>
        <v>0</v>
      </c>
      <c r="R84" s="226">
        <f t="shared" si="77"/>
        <v>0</v>
      </c>
      <c r="S84" s="226">
        <f t="shared" si="77"/>
        <v>0</v>
      </c>
      <c r="T84" s="226">
        <f t="shared" si="77"/>
        <v>0</v>
      </c>
      <c r="U84" s="226"/>
      <c r="AA84" s="154"/>
    </row>
    <row r="85" spans="1:27" x14ac:dyDescent="0.35">
      <c r="A85" s="40" t="s">
        <v>460</v>
      </c>
      <c r="B85" s="41">
        <f t="shared" si="61"/>
        <v>0.99852809991079394</v>
      </c>
      <c r="C85" s="41">
        <f t="shared" si="62"/>
        <v>0.99852809991079394</v>
      </c>
      <c r="D85" s="41">
        <f t="shared" si="63"/>
        <v>0.99852809991079394</v>
      </c>
      <c r="E85" s="41">
        <f t="shared" si="64"/>
        <v>0.99852809991079394</v>
      </c>
      <c r="F85" s="41">
        <f t="shared" si="65"/>
        <v>0.99852809991079394</v>
      </c>
      <c r="G85" s="208">
        <f t="shared" si="66"/>
        <v>0.99852809991079394</v>
      </c>
      <c r="H85" s="208">
        <f t="shared" si="72"/>
        <v>0.99852809991079394</v>
      </c>
      <c r="I85" s="208">
        <f t="shared" si="67"/>
        <v>0.99852809991079394</v>
      </c>
      <c r="J85" s="208">
        <f t="shared" si="68"/>
        <v>0.99852809991079394</v>
      </c>
      <c r="K85" s="208">
        <f t="shared" si="69"/>
        <v>0.99852809991079394</v>
      </c>
      <c r="L85" s="208">
        <f t="shared" si="70"/>
        <v>0.99852809991079394</v>
      </c>
      <c r="M85" s="208">
        <f t="shared" si="73"/>
        <v>0.99852809991079394</v>
      </c>
      <c r="N85" s="208">
        <f t="shared" si="74"/>
        <v>0.99852809991079394</v>
      </c>
      <c r="O85" s="364" t="str">
        <f t="shared" ref="O85:O93" si="79">_xlfn.IFNA(VLOOKUP(A85,$W$52:$Y$86,2,0),"0%")</f>
        <v>0%</v>
      </c>
      <c r="P85" s="225">
        <f t="shared" si="77"/>
        <v>0.99852809991079394</v>
      </c>
      <c r="Q85" s="226">
        <f t="shared" si="77"/>
        <v>0</v>
      </c>
      <c r="R85" s="226">
        <f t="shared" si="77"/>
        <v>0</v>
      </c>
      <c r="S85" s="226">
        <f t="shared" si="77"/>
        <v>0</v>
      </c>
      <c r="T85" s="226">
        <f t="shared" si="77"/>
        <v>0</v>
      </c>
      <c r="U85" s="226"/>
      <c r="AA85" s="154"/>
    </row>
    <row r="86" spans="1:27" x14ac:dyDescent="0.15">
      <c r="A86" s="42" t="s">
        <v>55</v>
      </c>
      <c r="B86" s="53">
        <f t="shared" si="61"/>
        <v>0</v>
      </c>
      <c r="C86" s="53">
        <f t="shared" si="62"/>
        <v>0</v>
      </c>
      <c r="D86" s="53">
        <f t="shared" si="63"/>
        <v>0</v>
      </c>
      <c r="E86" s="53">
        <f t="shared" si="64"/>
        <v>0</v>
      </c>
      <c r="F86" s="53">
        <f t="shared" si="65"/>
        <v>0</v>
      </c>
      <c r="G86" s="204">
        <f t="shared" si="66"/>
        <v>0</v>
      </c>
      <c r="H86" s="204">
        <f t="shared" si="72"/>
        <v>0</v>
      </c>
      <c r="I86" s="204">
        <f t="shared" si="67"/>
        <v>0</v>
      </c>
      <c r="J86" s="204">
        <f t="shared" si="68"/>
        <v>0</v>
      </c>
      <c r="K86" s="204">
        <f t="shared" si="69"/>
        <v>0</v>
      </c>
      <c r="L86" s="204">
        <f t="shared" si="70"/>
        <v>0</v>
      </c>
      <c r="M86" s="204">
        <f t="shared" si="73"/>
        <v>0</v>
      </c>
      <c r="N86" s="204">
        <f t="shared" si="74"/>
        <v>0</v>
      </c>
      <c r="O86" s="364" t="str">
        <f t="shared" si="79"/>
        <v>0%</v>
      </c>
      <c r="P86" s="213">
        <f t="shared" si="77"/>
        <v>0</v>
      </c>
      <c r="Q86" s="92">
        <f t="shared" si="77"/>
        <v>0</v>
      </c>
      <c r="R86" s="92">
        <f t="shared" si="77"/>
        <v>0</v>
      </c>
      <c r="S86" s="92">
        <f t="shared" si="77"/>
        <v>0</v>
      </c>
      <c r="T86" s="92">
        <f t="shared" si="77"/>
        <v>0</v>
      </c>
      <c r="U86" s="92"/>
      <c r="AA86" s="154"/>
    </row>
    <row r="87" spans="1:27" x14ac:dyDescent="0.15">
      <c r="A87" s="42" t="s">
        <v>56</v>
      </c>
      <c r="B87" s="53">
        <f t="shared" si="61"/>
        <v>0</v>
      </c>
      <c r="C87" s="53">
        <f t="shared" si="62"/>
        <v>0</v>
      </c>
      <c r="D87" s="53">
        <f t="shared" si="63"/>
        <v>0</v>
      </c>
      <c r="E87" s="53">
        <f t="shared" si="64"/>
        <v>0</v>
      </c>
      <c r="F87" s="53">
        <f t="shared" si="65"/>
        <v>0</v>
      </c>
      <c r="G87" s="204">
        <f t="shared" si="66"/>
        <v>0</v>
      </c>
      <c r="H87" s="204">
        <f t="shared" si="72"/>
        <v>0</v>
      </c>
      <c r="I87" s="204">
        <f t="shared" si="67"/>
        <v>0</v>
      </c>
      <c r="J87" s="204">
        <f t="shared" si="68"/>
        <v>0</v>
      </c>
      <c r="K87" s="204">
        <f t="shared" si="69"/>
        <v>0</v>
      </c>
      <c r="L87" s="204">
        <f t="shared" si="70"/>
        <v>0</v>
      </c>
      <c r="M87" s="204">
        <f t="shared" si="73"/>
        <v>0</v>
      </c>
      <c r="N87" s="204">
        <f t="shared" si="74"/>
        <v>0</v>
      </c>
      <c r="O87" s="364" t="str">
        <f t="shared" si="79"/>
        <v>0%</v>
      </c>
      <c r="P87" s="213">
        <f t="shared" si="77"/>
        <v>0</v>
      </c>
      <c r="Q87" s="92">
        <f t="shared" si="77"/>
        <v>0</v>
      </c>
      <c r="R87" s="92">
        <f t="shared" si="77"/>
        <v>0</v>
      </c>
      <c r="S87" s="92">
        <f t="shared" si="77"/>
        <v>0</v>
      </c>
      <c r="T87" s="92">
        <f t="shared" si="77"/>
        <v>0</v>
      </c>
      <c r="U87" s="92"/>
      <c r="AA87" s="154"/>
    </row>
    <row r="88" spans="1:27" x14ac:dyDescent="0.15">
      <c r="A88" s="42" t="s">
        <v>57</v>
      </c>
      <c r="B88" s="53">
        <f t="shared" si="61"/>
        <v>4.4603033006244418E-5</v>
      </c>
      <c r="C88" s="53">
        <f t="shared" si="62"/>
        <v>4.4603033006244418E-5</v>
      </c>
      <c r="D88" s="53">
        <f t="shared" si="63"/>
        <v>4.4603033006244418E-5</v>
      </c>
      <c r="E88" s="53">
        <f t="shared" si="64"/>
        <v>4.4603033006244418E-5</v>
      </c>
      <c r="F88" s="53">
        <f t="shared" si="65"/>
        <v>4.4603033006244418E-5</v>
      </c>
      <c r="G88" s="204">
        <f t="shared" si="66"/>
        <v>4.4603033006244418E-5</v>
      </c>
      <c r="H88" s="204">
        <f t="shared" si="72"/>
        <v>4.4603033006244418E-5</v>
      </c>
      <c r="I88" s="204">
        <f t="shared" si="67"/>
        <v>4.4603033006244418E-5</v>
      </c>
      <c r="J88" s="204">
        <f t="shared" si="68"/>
        <v>4.4603033006244418E-5</v>
      </c>
      <c r="K88" s="204">
        <f t="shared" si="69"/>
        <v>4.4603033006244418E-5</v>
      </c>
      <c r="L88" s="204">
        <f t="shared" si="70"/>
        <v>4.4603033006244418E-5</v>
      </c>
      <c r="M88" s="204">
        <f t="shared" si="73"/>
        <v>4.4603033006244418E-5</v>
      </c>
      <c r="N88" s="204">
        <f t="shared" si="74"/>
        <v>4.4603033006244418E-5</v>
      </c>
      <c r="O88" s="364" t="str">
        <f t="shared" si="79"/>
        <v>0%</v>
      </c>
      <c r="P88" s="213">
        <f t="shared" si="77"/>
        <v>4.4603033006244418E-5</v>
      </c>
      <c r="Q88" s="92">
        <f t="shared" si="77"/>
        <v>0</v>
      </c>
      <c r="R88" s="92">
        <f t="shared" si="77"/>
        <v>0</v>
      </c>
      <c r="S88" s="92">
        <f t="shared" si="77"/>
        <v>0</v>
      </c>
      <c r="T88" s="92">
        <f t="shared" si="77"/>
        <v>0</v>
      </c>
      <c r="U88" s="92"/>
      <c r="AA88" s="154"/>
    </row>
    <row r="89" spans="1:27" x14ac:dyDescent="0.15">
      <c r="A89" s="42" t="s">
        <v>58</v>
      </c>
      <c r="B89" s="53">
        <f t="shared" si="61"/>
        <v>1.4272970561998216E-3</v>
      </c>
      <c r="C89" s="53">
        <f t="shared" si="62"/>
        <v>1.4272970561998216E-3</v>
      </c>
      <c r="D89" s="53">
        <f t="shared" si="63"/>
        <v>1.4272970561998216E-3</v>
      </c>
      <c r="E89" s="53">
        <f t="shared" si="64"/>
        <v>1.4272970561998216E-3</v>
      </c>
      <c r="F89" s="53">
        <f t="shared" si="65"/>
        <v>1.4272970561998216E-3</v>
      </c>
      <c r="G89" s="204">
        <f t="shared" si="66"/>
        <v>1.4272970561998216E-3</v>
      </c>
      <c r="H89" s="204">
        <f t="shared" si="72"/>
        <v>1.4272970561998216E-3</v>
      </c>
      <c r="I89" s="204">
        <f t="shared" si="67"/>
        <v>1.4272970561998216E-3</v>
      </c>
      <c r="J89" s="204">
        <f t="shared" si="68"/>
        <v>1.4272970561998216E-3</v>
      </c>
      <c r="K89" s="204">
        <f t="shared" si="69"/>
        <v>1.4272970561998216E-3</v>
      </c>
      <c r="L89" s="204">
        <f t="shared" si="70"/>
        <v>1.4272970561998216E-3</v>
      </c>
      <c r="M89" s="204">
        <f t="shared" si="73"/>
        <v>1.4272970561998216E-3</v>
      </c>
      <c r="N89" s="204">
        <f t="shared" si="74"/>
        <v>1.4272970561998216E-3</v>
      </c>
      <c r="O89" s="364" t="str">
        <f t="shared" si="79"/>
        <v>0%</v>
      </c>
      <c r="P89" s="213">
        <f t="shared" si="77"/>
        <v>1.4272970561998216E-3</v>
      </c>
      <c r="Q89" s="92">
        <f t="shared" si="77"/>
        <v>0</v>
      </c>
      <c r="R89" s="92">
        <f t="shared" si="77"/>
        <v>0</v>
      </c>
      <c r="S89" s="92">
        <f t="shared" si="77"/>
        <v>0</v>
      </c>
      <c r="T89" s="92">
        <f t="shared" si="77"/>
        <v>0</v>
      </c>
      <c r="U89" s="92"/>
      <c r="AA89" s="154"/>
    </row>
    <row r="90" spans="1:27" x14ac:dyDescent="0.15">
      <c r="A90" s="72" t="s">
        <v>39</v>
      </c>
      <c r="B90" s="61">
        <f t="shared" si="61"/>
        <v>0</v>
      </c>
      <c r="C90" s="61">
        <f t="shared" si="62"/>
        <v>0</v>
      </c>
      <c r="D90" s="61">
        <f t="shared" si="63"/>
        <v>0</v>
      </c>
      <c r="E90" s="61">
        <f t="shared" si="64"/>
        <v>0</v>
      </c>
      <c r="F90" s="61">
        <f t="shared" si="65"/>
        <v>0</v>
      </c>
      <c r="G90" s="205">
        <f t="shared" si="66"/>
        <v>0</v>
      </c>
      <c r="H90" s="205">
        <f t="shared" si="72"/>
        <v>0</v>
      </c>
      <c r="I90" s="205">
        <f t="shared" si="67"/>
        <v>0</v>
      </c>
      <c r="J90" s="205">
        <f t="shared" si="68"/>
        <v>0</v>
      </c>
      <c r="K90" s="205">
        <f t="shared" si="69"/>
        <v>0</v>
      </c>
      <c r="L90" s="205">
        <f t="shared" si="70"/>
        <v>0</v>
      </c>
      <c r="M90" s="205">
        <f t="shared" si="73"/>
        <v>0</v>
      </c>
      <c r="N90" s="205">
        <f t="shared" si="74"/>
        <v>0</v>
      </c>
      <c r="O90" s="364" t="str">
        <f t="shared" si="79"/>
        <v>0%</v>
      </c>
      <c r="P90" s="213">
        <f t="shared" si="77"/>
        <v>0</v>
      </c>
      <c r="Q90" s="92">
        <f t="shared" si="77"/>
        <v>0</v>
      </c>
      <c r="R90" s="92">
        <f t="shared" si="77"/>
        <v>0</v>
      </c>
      <c r="S90" s="92">
        <f t="shared" si="77"/>
        <v>0</v>
      </c>
      <c r="T90" s="92">
        <f t="shared" si="77"/>
        <v>0</v>
      </c>
      <c r="U90" s="92"/>
      <c r="AA90" s="154"/>
    </row>
    <row r="91" spans="1:27" x14ac:dyDescent="0.15">
      <c r="A91" s="76" t="s">
        <v>28</v>
      </c>
      <c r="B91" s="93">
        <f t="shared" si="61"/>
        <v>0</v>
      </c>
      <c r="C91" s="93">
        <f t="shared" si="62"/>
        <v>0</v>
      </c>
      <c r="D91" s="93">
        <f t="shared" si="63"/>
        <v>0</v>
      </c>
      <c r="E91" s="93">
        <f t="shared" si="64"/>
        <v>0</v>
      </c>
      <c r="F91" s="93">
        <f t="shared" si="65"/>
        <v>0</v>
      </c>
      <c r="G91" s="206">
        <f t="shared" si="66"/>
        <v>0</v>
      </c>
      <c r="H91" s="206">
        <f t="shared" si="72"/>
        <v>0</v>
      </c>
      <c r="I91" s="206">
        <f t="shared" si="67"/>
        <v>0</v>
      </c>
      <c r="J91" s="206">
        <f t="shared" si="68"/>
        <v>0</v>
      </c>
      <c r="K91" s="206">
        <f t="shared" si="69"/>
        <v>0</v>
      </c>
      <c r="L91" s="206">
        <f t="shared" si="70"/>
        <v>0</v>
      </c>
      <c r="M91" s="206">
        <f t="shared" si="73"/>
        <v>0</v>
      </c>
      <c r="N91" s="206">
        <f t="shared" si="74"/>
        <v>0</v>
      </c>
      <c r="O91" s="364" t="str">
        <f t="shared" si="79"/>
        <v>0%</v>
      </c>
      <c r="P91" s="213">
        <f t="shared" si="77"/>
        <v>0</v>
      </c>
      <c r="Q91" s="92">
        <f t="shared" si="77"/>
        <v>0</v>
      </c>
      <c r="R91" s="92">
        <f t="shared" si="77"/>
        <v>0</v>
      </c>
      <c r="S91" s="92">
        <f t="shared" si="77"/>
        <v>0</v>
      </c>
      <c r="T91" s="92">
        <f t="shared" si="77"/>
        <v>0</v>
      </c>
      <c r="U91" s="92"/>
      <c r="AA91" s="154"/>
    </row>
    <row r="92" spans="1:27" x14ac:dyDescent="0.15">
      <c r="A92" s="81" t="s">
        <v>478</v>
      </c>
      <c r="B92" s="8">
        <f>F46</f>
        <v>2.7500000000000004E-2</v>
      </c>
      <c r="C92" s="8">
        <f>K46</f>
        <v>0.09</v>
      </c>
      <c r="D92" s="8">
        <f>P46</f>
        <v>0</v>
      </c>
      <c r="E92" s="8">
        <f>U46</f>
        <v>0</v>
      </c>
      <c r="F92" s="8">
        <f>Z46</f>
        <v>0</v>
      </c>
      <c r="G92" s="201">
        <f>AE46</f>
        <v>0</v>
      </c>
      <c r="H92" s="201">
        <f t="shared" si="72"/>
        <v>0</v>
      </c>
      <c r="I92" s="201">
        <f t="shared" si="67"/>
        <v>0</v>
      </c>
      <c r="J92" s="201">
        <f t="shared" si="68"/>
        <v>0</v>
      </c>
      <c r="K92" s="201">
        <f t="shared" si="69"/>
        <v>0</v>
      </c>
      <c r="L92" s="201">
        <f t="shared" si="70"/>
        <v>0</v>
      </c>
      <c r="M92" s="201">
        <f t="shared" si="73"/>
        <v>0</v>
      </c>
      <c r="N92" s="201">
        <f t="shared" si="74"/>
        <v>0</v>
      </c>
      <c r="O92" s="364" t="str">
        <f t="shared" si="79"/>
        <v>0%</v>
      </c>
      <c r="P92" s="213">
        <f t="shared" si="77"/>
        <v>2.75E-2</v>
      </c>
      <c r="Q92" s="92">
        <f t="shared" si="77"/>
        <v>0</v>
      </c>
      <c r="R92" s="92">
        <f t="shared" si="77"/>
        <v>0</v>
      </c>
      <c r="S92" s="92">
        <f t="shared" si="77"/>
        <v>0</v>
      </c>
      <c r="T92" s="92">
        <f t="shared" si="77"/>
        <v>0</v>
      </c>
      <c r="U92" s="92"/>
      <c r="AA92" s="154"/>
    </row>
    <row r="93" spans="1:27" x14ac:dyDescent="0.15">
      <c r="A93" s="81" t="s">
        <v>479</v>
      </c>
      <c r="B93" s="8">
        <f>G46</f>
        <v>0.09</v>
      </c>
      <c r="C93" s="8">
        <f>L46</f>
        <v>0</v>
      </c>
      <c r="D93" s="8">
        <f>Q46</f>
        <v>0</v>
      </c>
      <c r="E93" s="8">
        <f>V46</f>
        <v>0</v>
      </c>
      <c r="F93" s="8">
        <f>AA46</f>
        <v>0</v>
      </c>
      <c r="G93" s="201">
        <f>AF46</f>
        <v>0</v>
      </c>
      <c r="H93" s="201">
        <f t="shared" si="72"/>
        <v>0</v>
      </c>
      <c r="I93" s="201">
        <f t="shared" si="67"/>
        <v>0</v>
      </c>
      <c r="J93" s="201">
        <f t="shared" si="68"/>
        <v>0</v>
      </c>
      <c r="K93" s="201">
        <f t="shared" si="69"/>
        <v>0</v>
      </c>
      <c r="L93" s="201">
        <f t="shared" si="70"/>
        <v>0</v>
      </c>
      <c r="M93" s="201">
        <f t="shared" si="73"/>
        <v>0</v>
      </c>
      <c r="N93" s="201">
        <f t="shared" si="74"/>
        <v>0</v>
      </c>
      <c r="O93" s="364" t="str">
        <f t="shared" si="79"/>
        <v>0%</v>
      </c>
      <c r="P93" s="213">
        <f t="shared" si="77"/>
        <v>0.09</v>
      </c>
      <c r="Q93" s="92">
        <f t="shared" si="77"/>
        <v>0</v>
      </c>
      <c r="R93" s="92">
        <f t="shared" si="77"/>
        <v>0</v>
      </c>
      <c r="S93" s="92">
        <f t="shared" si="77"/>
        <v>0</v>
      </c>
      <c r="T93" s="92">
        <f t="shared" si="77"/>
        <v>0</v>
      </c>
      <c r="U93" s="92"/>
      <c r="AA93" s="154"/>
    </row>
  </sheetData>
  <mergeCells count="33">
    <mergeCell ref="O3:S3"/>
    <mergeCell ref="B2:C2"/>
    <mergeCell ref="D2:D3"/>
    <mergeCell ref="E2:M2"/>
    <mergeCell ref="E3:I3"/>
    <mergeCell ref="J3:N3"/>
    <mergeCell ref="AX3:BB3"/>
    <mergeCell ref="BC3:BG3"/>
    <mergeCell ref="BH3:BL3"/>
    <mergeCell ref="BM3:BQ3"/>
    <mergeCell ref="E4:I4"/>
    <mergeCell ref="J4:N4"/>
    <mergeCell ref="O4:S4"/>
    <mergeCell ref="T4:X4"/>
    <mergeCell ref="Y4:AC4"/>
    <mergeCell ref="AD4:AH4"/>
    <mergeCell ref="T3:X3"/>
    <mergeCell ref="Y3:AC3"/>
    <mergeCell ref="AD3:AH3"/>
    <mergeCell ref="AI3:AM3"/>
    <mergeCell ref="AN3:AR3"/>
    <mergeCell ref="AS3:AW3"/>
    <mergeCell ref="BM4:BQ4"/>
    <mergeCell ref="A48:K48"/>
    <mergeCell ref="A49:O49"/>
    <mergeCell ref="P49:U49"/>
    <mergeCell ref="W49:X49"/>
    <mergeCell ref="AI4:AM4"/>
    <mergeCell ref="AN4:AR4"/>
    <mergeCell ref="AS4:AW4"/>
    <mergeCell ref="AX4:BB4"/>
    <mergeCell ref="BC4:BG4"/>
    <mergeCell ref="BH4:BL4"/>
  </mergeCells>
  <phoneticPr fontId="2" type="noConversion"/>
  <conditionalFormatting sqref="H21:I21">
    <cfRule type="cellIs" dxfId="5882" priority="391" operator="lessThan">
      <formula>#REF!</formula>
    </cfRule>
  </conditionalFormatting>
  <conditionalFormatting sqref="H9:I9">
    <cfRule type="cellIs" dxfId="5881" priority="393" operator="lessThan">
      <formula>#REF!</formula>
    </cfRule>
    <cfRule type="cellIs" dxfId="5880" priority="394" operator="greaterThan">
      <formula>#REF!</formula>
    </cfRule>
  </conditionalFormatting>
  <conditionalFormatting sqref="H10:I10">
    <cfRule type="cellIs" dxfId="5879" priority="392" operator="lessThan">
      <formula>#REF!</formula>
    </cfRule>
  </conditionalFormatting>
  <conditionalFormatting sqref="H11:I11">
    <cfRule type="cellIs" dxfId="5878" priority="390" operator="lessThan">
      <formula>#REF!</formula>
    </cfRule>
  </conditionalFormatting>
  <conditionalFormatting sqref="H12:I12">
    <cfRule type="cellIs" dxfId="5877" priority="389" operator="lessThan">
      <formula>#REF!</formula>
    </cfRule>
  </conditionalFormatting>
  <conditionalFormatting sqref="O19 O13:O15">
    <cfRule type="cellIs" dxfId="5876" priority="388" operator="greaterThan">
      <formula>#REF!</formula>
    </cfRule>
  </conditionalFormatting>
  <conditionalFormatting sqref="H20:I20">
    <cfRule type="cellIs" dxfId="5875" priority="395" operator="lessThan">
      <formula>#REF!</formula>
    </cfRule>
    <cfRule type="cellIs" dxfId="5874" priority="396" operator="lessThan">
      <formula>#REF!</formula>
    </cfRule>
  </conditionalFormatting>
  <conditionalFormatting sqref="M21">
    <cfRule type="cellIs" dxfId="5873" priority="385" operator="lessThan">
      <formula>#REF!</formula>
    </cfRule>
  </conditionalFormatting>
  <conditionalFormatting sqref="M11:N11">
    <cfRule type="cellIs" dxfId="5872" priority="384" operator="lessThan">
      <formula>#REF!</formula>
    </cfRule>
  </conditionalFormatting>
  <conditionalFormatting sqref="M12:N12">
    <cfRule type="cellIs" dxfId="5871" priority="383" operator="lessThan">
      <formula>#REF!</formula>
    </cfRule>
  </conditionalFormatting>
  <conditionalFormatting sqref="M20">
    <cfRule type="cellIs" dxfId="5870" priority="386" operator="lessThan">
      <formula>#REF!</formula>
    </cfRule>
    <cfRule type="cellIs" dxfId="5869" priority="387" operator="lessThan">
      <formula>#REF!</formula>
    </cfRule>
  </conditionalFormatting>
  <conditionalFormatting sqref="E13:G13">
    <cfRule type="cellIs" dxfId="5868" priority="382" operator="greaterThan">
      <formula>#REF!</formula>
    </cfRule>
  </conditionalFormatting>
  <conditionalFormatting sqref="J13:L13">
    <cfRule type="cellIs" dxfId="5867" priority="381" operator="greaterThan">
      <formula>#REF!</formula>
    </cfRule>
  </conditionalFormatting>
  <conditionalFormatting sqref="H30:I30">
    <cfRule type="cellIs" dxfId="5866" priority="378" operator="lessThan">
      <formula>#REF!</formula>
    </cfRule>
  </conditionalFormatting>
  <conditionalFormatting sqref="H29:I29">
    <cfRule type="cellIs" dxfId="5865" priority="379" operator="lessThan">
      <formula>#REF!</formula>
    </cfRule>
    <cfRule type="cellIs" dxfId="5864" priority="380" operator="lessThan">
      <formula>#REF!</formula>
    </cfRule>
  </conditionalFormatting>
  <conditionalFormatting sqref="M30">
    <cfRule type="cellIs" dxfId="5863" priority="375" operator="lessThan">
      <formula>#REF!</formula>
    </cfRule>
  </conditionalFormatting>
  <conditionalFormatting sqref="M29">
    <cfRule type="cellIs" dxfId="5862" priority="376" operator="lessThan">
      <formula>#REF!</formula>
    </cfRule>
    <cfRule type="cellIs" dxfId="5861" priority="377" operator="lessThan">
      <formula>#REF!</formula>
    </cfRule>
  </conditionalFormatting>
  <conditionalFormatting sqref="H39:I39">
    <cfRule type="cellIs" dxfId="5860" priority="372" operator="lessThan">
      <formula>#REF!</formula>
    </cfRule>
  </conditionalFormatting>
  <conditionalFormatting sqref="H38:I38">
    <cfRule type="cellIs" dxfId="5859" priority="373" operator="lessThan">
      <formula>#REF!</formula>
    </cfRule>
    <cfRule type="cellIs" dxfId="5858" priority="374" operator="lessThan">
      <formula>#REF!</formula>
    </cfRule>
  </conditionalFormatting>
  <conditionalFormatting sqref="M39">
    <cfRule type="cellIs" dxfId="5857" priority="371" operator="lessThan">
      <formula>#REF!</formula>
    </cfRule>
  </conditionalFormatting>
  <conditionalFormatting sqref="R21">
    <cfRule type="cellIs" dxfId="5856" priority="368" operator="lessThan">
      <formula>#REF!</formula>
    </cfRule>
  </conditionalFormatting>
  <conditionalFormatting sqref="R11:S11">
    <cfRule type="cellIs" dxfId="5855" priority="367" operator="lessThan">
      <formula>#REF!</formula>
    </cfRule>
  </conditionalFormatting>
  <conditionalFormatting sqref="R12:S12">
    <cfRule type="cellIs" dxfId="5854" priority="366" operator="lessThan">
      <formula>#REF!</formula>
    </cfRule>
  </conditionalFormatting>
  <conditionalFormatting sqref="R20">
    <cfRule type="cellIs" dxfId="5853" priority="369" operator="lessThan">
      <formula>#REF!</formula>
    </cfRule>
    <cfRule type="cellIs" dxfId="5852" priority="370" operator="lessThan">
      <formula>#REF!</formula>
    </cfRule>
  </conditionalFormatting>
  <conditionalFormatting sqref="R30">
    <cfRule type="cellIs" dxfId="5851" priority="363" operator="lessThan">
      <formula>#REF!</formula>
    </cfRule>
  </conditionalFormatting>
  <conditionalFormatting sqref="R29">
    <cfRule type="cellIs" dxfId="5850" priority="364" operator="lessThan">
      <formula>#REF!</formula>
    </cfRule>
    <cfRule type="cellIs" dxfId="5849" priority="365" operator="lessThan">
      <formula>#REF!</formula>
    </cfRule>
  </conditionalFormatting>
  <conditionalFormatting sqref="R39">
    <cfRule type="cellIs" dxfId="5848" priority="362" operator="lessThan">
      <formula>#REF!</formula>
    </cfRule>
  </conditionalFormatting>
  <conditionalFormatting sqref="M9:N9">
    <cfRule type="cellIs" dxfId="5847" priority="360" operator="lessThan">
      <formula>#REF!</formula>
    </cfRule>
    <cfRule type="cellIs" dxfId="5846" priority="361" operator="greaterThan">
      <formula>#REF!</formula>
    </cfRule>
  </conditionalFormatting>
  <conditionalFormatting sqref="R9:S9">
    <cfRule type="cellIs" dxfId="5845" priority="358" operator="lessThan">
      <formula>#REF!</formula>
    </cfRule>
    <cfRule type="cellIs" dxfId="5844" priority="359" operator="greaterThan">
      <formula>#REF!</formula>
    </cfRule>
  </conditionalFormatting>
  <conditionalFormatting sqref="T19 T13:T15">
    <cfRule type="cellIs" dxfId="5843" priority="357" operator="greaterThan">
      <formula>#REF!</formula>
    </cfRule>
  </conditionalFormatting>
  <conditionalFormatting sqref="W21">
    <cfRule type="cellIs" dxfId="5842" priority="354" operator="lessThan">
      <formula>#REF!</formula>
    </cfRule>
  </conditionalFormatting>
  <conditionalFormatting sqref="W11:X11">
    <cfRule type="cellIs" dxfId="5841" priority="353" operator="lessThan">
      <formula>#REF!</formula>
    </cfRule>
  </conditionalFormatting>
  <conditionalFormatting sqref="W12:X12">
    <cfRule type="cellIs" dxfId="5840" priority="352" operator="lessThan">
      <formula>#REF!</formula>
    </cfRule>
  </conditionalFormatting>
  <conditionalFormatting sqref="W20">
    <cfRule type="cellIs" dxfId="5839" priority="355" operator="lessThan">
      <formula>#REF!</formula>
    </cfRule>
    <cfRule type="cellIs" dxfId="5838" priority="356" operator="lessThan">
      <formula>#REF!</formula>
    </cfRule>
  </conditionalFormatting>
  <conditionalFormatting sqref="W30">
    <cfRule type="cellIs" dxfId="5837" priority="349" operator="lessThan">
      <formula>#REF!</formula>
    </cfRule>
  </conditionalFormatting>
  <conditionalFormatting sqref="W29">
    <cfRule type="cellIs" dxfId="5836" priority="350" operator="lessThan">
      <formula>#REF!</formula>
    </cfRule>
    <cfRule type="cellIs" dxfId="5835" priority="351" operator="lessThan">
      <formula>#REF!</formula>
    </cfRule>
  </conditionalFormatting>
  <conditionalFormatting sqref="W39">
    <cfRule type="cellIs" dxfId="5834" priority="348" operator="lessThan">
      <formula>#REF!</formula>
    </cfRule>
  </conditionalFormatting>
  <conditionalFormatting sqref="W9:X9">
    <cfRule type="cellIs" dxfId="5833" priority="346" operator="lessThan">
      <formula>#REF!</formula>
    </cfRule>
    <cfRule type="cellIs" dxfId="5832" priority="347" operator="greaterThan">
      <formula>#REF!</formula>
    </cfRule>
  </conditionalFormatting>
  <conditionalFormatting sqref="Y19 Y13:Y15 Y17">
    <cfRule type="cellIs" dxfId="5831" priority="345" operator="greaterThan">
      <formula>#REF!</formula>
    </cfRule>
  </conditionalFormatting>
  <conditionalFormatting sqref="AB21">
    <cfRule type="cellIs" dxfId="5830" priority="342" operator="lessThan">
      <formula>#REF!</formula>
    </cfRule>
  </conditionalFormatting>
  <conditionalFormatting sqref="AB11:AC11">
    <cfRule type="cellIs" dxfId="5829" priority="341" operator="lessThan">
      <formula>#REF!</formula>
    </cfRule>
  </conditionalFormatting>
  <conditionalFormatting sqref="AB12:AC12">
    <cfRule type="cellIs" dxfId="5828" priority="340" operator="lessThan">
      <formula>#REF!</formula>
    </cfRule>
  </conditionalFormatting>
  <conditionalFormatting sqref="AB20">
    <cfRule type="cellIs" dxfId="5827" priority="343" operator="lessThan">
      <formula>#REF!</formula>
    </cfRule>
    <cfRule type="cellIs" dxfId="5826" priority="344" operator="lessThan">
      <formula>#REF!</formula>
    </cfRule>
  </conditionalFormatting>
  <conditionalFormatting sqref="AB30">
    <cfRule type="cellIs" dxfId="5825" priority="337" operator="lessThan">
      <formula>#REF!</formula>
    </cfRule>
  </conditionalFormatting>
  <conditionalFormatting sqref="AB29">
    <cfRule type="cellIs" dxfId="5824" priority="338" operator="lessThan">
      <formula>#REF!</formula>
    </cfRule>
    <cfRule type="cellIs" dxfId="5823" priority="339" operator="lessThan">
      <formula>#REF!</formula>
    </cfRule>
  </conditionalFormatting>
  <conditionalFormatting sqref="AB39">
    <cfRule type="cellIs" dxfId="5822" priority="336" operator="lessThan">
      <formula>#REF!</formula>
    </cfRule>
  </conditionalFormatting>
  <conditionalFormatting sqref="AB9:AC9">
    <cfRule type="cellIs" dxfId="5821" priority="334" operator="lessThan">
      <formula>#REF!</formula>
    </cfRule>
    <cfRule type="cellIs" dxfId="5820" priority="335" operator="greaterThan">
      <formula>#REF!</formula>
    </cfRule>
  </conditionalFormatting>
  <conditionalFormatting sqref="AD19 AD13 AD17 AD15">
    <cfRule type="cellIs" dxfId="5819" priority="333" operator="greaterThan">
      <formula>#REF!</formula>
    </cfRule>
  </conditionalFormatting>
  <conditionalFormatting sqref="AG21">
    <cfRule type="cellIs" dxfId="5818" priority="330" operator="lessThan">
      <formula>#REF!</formula>
    </cfRule>
  </conditionalFormatting>
  <conditionalFormatting sqref="AG11:AH11">
    <cfRule type="cellIs" dxfId="5817" priority="329" operator="lessThan">
      <formula>#REF!</formula>
    </cfRule>
  </conditionalFormatting>
  <conditionalFormatting sqref="AG12:AH12">
    <cfRule type="cellIs" dxfId="5816" priority="328" operator="lessThan">
      <formula>#REF!</formula>
    </cfRule>
  </conditionalFormatting>
  <conditionalFormatting sqref="AG20">
    <cfRule type="cellIs" dxfId="5815" priority="331" operator="lessThan">
      <formula>#REF!</formula>
    </cfRule>
    <cfRule type="cellIs" dxfId="5814" priority="332" operator="lessThan">
      <formula>#REF!</formula>
    </cfRule>
  </conditionalFormatting>
  <conditionalFormatting sqref="AG30">
    <cfRule type="cellIs" dxfId="5813" priority="325" operator="lessThan">
      <formula>#REF!</formula>
    </cfRule>
  </conditionalFormatting>
  <conditionalFormatting sqref="AG29">
    <cfRule type="cellIs" dxfId="5812" priority="326" operator="lessThan">
      <formula>#REF!</formula>
    </cfRule>
    <cfRule type="cellIs" dxfId="5811" priority="327" operator="lessThan">
      <formula>#REF!</formula>
    </cfRule>
  </conditionalFormatting>
  <conditionalFormatting sqref="AG39">
    <cfRule type="cellIs" dxfId="5810" priority="324" operator="lessThan">
      <formula>#REF!</formula>
    </cfRule>
  </conditionalFormatting>
  <conditionalFormatting sqref="AG9:AH9">
    <cfRule type="cellIs" dxfId="5809" priority="322" operator="lessThan">
      <formula>#REF!</formula>
    </cfRule>
    <cfRule type="cellIs" dxfId="5808" priority="323" operator="greaterThan">
      <formula>#REF!</formula>
    </cfRule>
  </conditionalFormatting>
  <conditionalFormatting sqref="AD14">
    <cfRule type="cellIs" dxfId="5807" priority="321" operator="greaterThan">
      <formula>#REF!</formula>
    </cfRule>
  </conditionalFormatting>
  <conditionalFormatting sqref="G14:G15 E17:G17 E19:G19">
    <cfRule type="cellIs" dxfId="5806" priority="320" operator="greaterThan">
      <formula>#REF!</formula>
    </cfRule>
  </conditionalFormatting>
  <conditionalFormatting sqref="J19:L19 J14:L15 K17:L17">
    <cfRule type="cellIs" dxfId="5805" priority="319" operator="greaterThan">
      <formula>#REF!</formula>
    </cfRule>
  </conditionalFormatting>
  <conditionalFormatting sqref="J17">
    <cfRule type="cellIs" dxfId="5804" priority="318" operator="greaterThan">
      <formula>#REF!</formula>
    </cfRule>
  </conditionalFormatting>
  <conditionalFormatting sqref="O17">
    <cfRule type="cellIs" dxfId="5803" priority="317" operator="greaterThan">
      <formula>#REF!</formula>
    </cfRule>
  </conditionalFormatting>
  <conditionalFormatting sqref="K18:L18">
    <cfRule type="cellIs" dxfId="5802" priority="316" operator="greaterThan">
      <formula>#REF!</formula>
    </cfRule>
  </conditionalFormatting>
  <conditionalFormatting sqref="T17">
    <cfRule type="cellIs" dxfId="5801" priority="315" operator="greaterThan">
      <formula>#REF!</formula>
    </cfRule>
  </conditionalFormatting>
  <conditionalFormatting sqref="T18">
    <cfRule type="cellIs" dxfId="5800" priority="314" operator="greaterThan">
      <formula>#REF!</formula>
    </cfRule>
  </conditionalFormatting>
  <conditionalFormatting sqref="P13:Q13">
    <cfRule type="cellIs" dxfId="5799" priority="313" operator="greaterThan">
      <formula>#REF!</formula>
    </cfRule>
  </conditionalFormatting>
  <conditionalFormatting sqref="P19:Q19 P14:Q15 P17:Q17">
    <cfRule type="cellIs" dxfId="5798" priority="312" operator="greaterThan">
      <formula>#REF!</formula>
    </cfRule>
  </conditionalFormatting>
  <conditionalFormatting sqref="Q18">
    <cfRule type="cellIs" dxfId="5797" priority="311" operator="greaterThan">
      <formula>#REF!</formula>
    </cfRule>
  </conditionalFormatting>
  <conditionalFormatting sqref="U13:V13">
    <cfRule type="cellIs" dxfId="5796" priority="310" operator="greaterThan">
      <formula>#REF!</formula>
    </cfRule>
  </conditionalFormatting>
  <conditionalFormatting sqref="U19:V19 U14:V15 U17:V17">
    <cfRule type="cellIs" dxfId="5795" priority="309" operator="greaterThan">
      <formula>#REF!</formula>
    </cfRule>
  </conditionalFormatting>
  <conditionalFormatting sqref="U18:V18">
    <cfRule type="cellIs" dxfId="5794" priority="308" operator="greaterThan">
      <formula>#REF!</formula>
    </cfRule>
  </conditionalFormatting>
  <conditionalFormatting sqref="Z13:AA13">
    <cfRule type="cellIs" dxfId="5793" priority="307" operator="greaterThan">
      <formula>#REF!</formula>
    </cfRule>
  </conditionalFormatting>
  <conditionalFormatting sqref="Z19:AA19 Z14:AA15 Z17:AA17">
    <cfRule type="cellIs" dxfId="5792" priority="306" operator="greaterThan">
      <formula>#REF!</formula>
    </cfRule>
  </conditionalFormatting>
  <conditionalFormatting sqref="Z18:AA18">
    <cfRule type="cellIs" dxfId="5791" priority="305" operator="greaterThan">
      <formula>#REF!</formula>
    </cfRule>
  </conditionalFormatting>
  <conditionalFormatting sqref="AE13:AF13">
    <cfRule type="cellIs" dxfId="5790" priority="304" operator="greaterThan">
      <formula>#REF!</formula>
    </cfRule>
  </conditionalFormatting>
  <conditionalFormatting sqref="AE19:AF19 AE14:AF15 AE17:AF17">
    <cfRule type="cellIs" dxfId="5789" priority="303" operator="greaterThan">
      <formula>#REF!</formula>
    </cfRule>
  </conditionalFormatting>
  <conditionalFormatting sqref="AE18:AF18">
    <cfRule type="cellIs" dxfId="5788" priority="302" operator="greaterThan">
      <formula>#REF!</formula>
    </cfRule>
  </conditionalFormatting>
  <conditionalFormatting sqref="O18">
    <cfRule type="cellIs" dxfId="5787" priority="301" operator="greaterThan">
      <formula>#REF!</formula>
    </cfRule>
  </conditionalFormatting>
  <conditionalFormatting sqref="P18">
    <cfRule type="cellIs" dxfId="5786" priority="300" operator="greaterThan">
      <formula>#REF!</formula>
    </cfRule>
  </conditionalFormatting>
  <conditionalFormatting sqref="J18">
    <cfRule type="cellIs" dxfId="5785" priority="299" operator="greaterThan">
      <formula>#REF!</formula>
    </cfRule>
  </conditionalFormatting>
  <conditionalFormatting sqref="M38">
    <cfRule type="cellIs" dxfId="5784" priority="297" operator="lessThan">
      <formula>#REF!</formula>
    </cfRule>
    <cfRule type="cellIs" dxfId="5783" priority="298" operator="lessThan">
      <formula>#REF!</formula>
    </cfRule>
  </conditionalFormatting>
  <conditionalFormatting sqref="R38">
    <cfRule type="cellIs" dxfId="5782" priority="295" operator="lessThan">
      <formula>#REF!</formula>
    </cfRule>
    <cfRule type="cellIs" dxfId="5781" priority="296" operator="lessThan">
      <formula>#REF!</formula>
    </cfRule>
  </conditionalFormatting>
  <conditionalFormatting sqref="W38">
    <cfRule type="cellIs" dxfId="5780" priority="293" operator="lessThan">
      <formula>#REF!</formula>
    </cfRule>
    <cfRule type="cellIs" dxfId="5779" priority="294" operator="lessThan">
      <formula>#REF!</formula>
    </cfRule>
  </conditionalFormatting>
  <conditionalFormatting sqref="AB38">
    <cfRule type="cellIs" dxfId="5778" priority="291" operator="lessThan">
      <formula>#REF!</formula>
    </cfRule>
    <cfRule type="cellIs" dxfId="5777" priority="292" operator="lessThan">
      <formula>#REF!</formula>
    </cfRule>
  </conditionalFormatting>
  <conditionalFormatting sqref="AG38">
    <cfRule type="cellIs" dxfId="5776" priority="289" operator="lessThan">
      <formula>#REF!</formula>
    </cfRule>
    <cfRule type="cellIs" dxfId="5775" priority="290" operator="lessThan">
      <formula>#REF!</formula>
    </cfRule>
  </conditionalFormatting>
  <conditionalFormatting sqref="N10">
    <cfRule type="cellIs" dxfId="5774" priority="288" operator="lessThan">
      <formula>#REF!</formula>
    </cfRule>
  </conditionalFormatting>
  <conditionalFormatting sqref="S10">
    <cfRule type="cellIs" dxfId="5773" priority="287" operator="lessThan">
      <formula>#REF!</formula>
    </cfRule>
  </conditionalFormatting>
  <conditionalFormatting sqref="X10">
    <cfRule type="cellIs" dxfId="5772" priority="286" operator="lessThan">
      <formula>#REF!</formula>
    </cfRule>
  </conditionalFormatting>
  <conditionalFormatting sqref="AC10">
    <cfRule type="cellIs" dxfId="5771" priority="285" operator="lessThan">
      <formula>#REF!</formula>
    </cfRule>
  </conditionalFormatting>
  <conditionalFormatting sqref="AH10">
    <cfRule type="cellIs" dxfId="5770" priority="284" operator="lessThan">
      <formula>#REF!</formula>
    </cfRule>
  </conditionalFormatting>
  <conditionalFormatting sqref="AI19 AI13 AI17 AI15">
    <cfRule type="cellIs" dxfId="5769" priority="283" operator="greaterThan">
      <formula>#REF!</formula>
    </cfRule>
  </conditionalFormatting>
  <conditionalFormatting sqref="AL21">
    <cfRule type="cellIs" dxfId="5768" priority="280" operator="lessThan">
      <formula>#REF!</formula>
    </cfRule>
  </conditionalFormatting>
  <conditionalFormatting sqref="AL11:AM11">
    <cfRule type="cellIs" dxfId="5767" priority="279" operator="lessThan">
      <formula>#REF!</formula>
    </cfRule>
  </conditionalFormatting>
  <conditionalFormatting sqref="AL12:AM12">
    <cfRule type="cellIs" dxfId="5766" priority="278" operator="lessThan">
      <formula>#REF!</formula>
    </cfRule>
  </conditionalFormatting>
  <conditionalFormatting sqref="AL20">
    <cfRule type="cellIs" dxfId="5765" priority="281" operator="lessThan">
      <formula>#REF!</formula>
    </cfRule>
    <cfRule type="cellIs" dxfId="5764" priority="282" operator="lessThan">
      <formula>#REF!</formula>
    </cfRule>
  </conditionalFormatting>
  <conditionalFormatting sqref="AL30">
    <cfRule type="cellIs" dxfId="5763" priority="275" operator="lessThan">
      <formula>#REF!</formula>
    </cfRule>
  </conditionalFormatting>
  <conditionalFormatting sqref="AL29">
    <cfRule type="cellIs" dxfId="5762" priority="276" operator="lessThan">
      <formula>#REF!</formula>
    </cfRule>
    <cfRule type="cellIs" dxfId="5761" priority="277" operator="lessThan">
      <formula>#REF!</formula>
    </cfRule>
  </conditionalFormatting>
  <conditionalFormatting sqref="AL39">
    <cfRule type="cellIs" dxfId="5760" priority="274" operator="lessThan">
      <formula>#REF!</formula>
    </cfRule>
  </conditionalFormatting>
  <conditionalFormatting sqref="AL9:AM9">
    <cfRule type="cellIs" dxfId="5759" priority="272" operator="lessThan">
      <formula>#REF!</formula>
    </cfRule>
    <cfRule type="cellIs" dxfId="5758" priority="273" operator="greaterThan">
      <formula>#REF!</formula>
    </cfRule>
  </conditionalFormatting>
  <conditionalFormatting sqref="AI14">
    <cfRule type="cellIs" dxfId="5757" priority="271" operator="greaterThan">
      <formula>#REF!</formula>
    </cfRule>
  </conditionalFormatting>
  <conditionalFormatting sqref="AJ13:AK13">
    <cfRule type="cellIs" dxfId="5756" priority="270" operator="greaterThan">
      <formula>#REF!</formula>
    </cfRule>
  </conditionalFormatting>
  <conditionalFormatting sqref="AJ19:AK19 AJ14:AK15 AJ17:AK17">
    <cfRule type="cellIs" dxfId="5755" priority="269" operator="greaterThan">
      <formula>#REF!</formula>
    </cfRule>
  </conditionalFormatting>
  <conditionalFormatting sqref="AJ18:AK18">
    <cfRule type="cellIs" dxfId="5754" priority="268" operator="greaterThan">
      <formula>#REF!</formula>
    </cfRule>
  </conditionalFormatting>
  <conditionalFormatting sqref="AL38">
    <cfRule type="cellIs" dxfId="5753" priority="266" operator="lessThan">
      <formula>#REF!</formula>
    </cfRule>
    <cfRule type="cellIs" dxfId="5752" priority="267" operator="lessThan">
      <formula>#REF!</formula>
    </cfRule>
  </conditionalFormatting>
  <conditionalFormatting sqref="AM10">
    <cfRule type="cellIs" dxfId="5751" priority="265" operator="lessThan">
      <formula>#REF!</formula>
    </cfRule>
  </conditionalFormatting>
  <conditionalFormatting sqref="AN19 AN13 AN17 AN15">
    <cfRule type="cellIs" dxfId="5750" priority="264" operator="greaterThan">
      <formula>#REF!</formula>
    </cfRule>
  </conditionalFormatting>
  <conditionalFormatting sqref="AQ21">
    <cfRule type="cellIs" dxfId="5749" priority="261" operator="lessThan">
      <formula>#REF!</formula>
    </cfRule>
  </conditionalFormatting>
  <conditionalFormatting sqref="AQ11:AR11">
    <cfRule type="cellIs" dxfId="5748" priority="260" operator="lessThan">
      <formula>#REF!</formula>
    </cfRule>
  </conditionalFormatting>
  <conditionalFormatting sqref="AQ12:AR12">
    <cfRule type="cellIs" dxfId="5747" priority="259" operator="lessThan">
      <formula>#REF!</formula>
    </cfRule>
  </conditionalFormatting>
  <conditionalFormatting sqref="AQ20">
    <cfRule type="cellIs" dxfId="5746" priority="262" operator="lessThan">
      <formula>#REF!</formula>
    </cfRule>
    <cfRule type="cellIs" dxfId="5745" priority="263" operator="lessThan">
      <formula>#REF!</formula>
    </cfRule>
  </conditionalFormatting>
  <conditionalFormatting sqref="AQ30">
    <cfRule type="cellIs" dxfId="5744" priority="256" operator="lessThan">
      <formula>#REF!</formula>
    </cfRule>
  </conditionalFormatting>
  <conditionalFormatting sqref="AQ29">
    <cfRule type="cellIs" dxfId="5743" priority="257" operator="lessThan">
      <formula>#REF!</formula>
    </cfRule>
    <cfRule type="cellIs" dxfId="5742" priority="258" operator="lessThan">
      <formula>#REF!</formula>
    </cfRule>
  </conditionalFormatting>
  <conditionalFormatting sqref="AQ39">
    <cfRule type="cellIs" dxfId="5741" priority="255" operator="lessThan">
      <formula>#REF!</formula>
    </cfRule>
  </conditionalFormatting>
  <conditionalFormatting sqref="AQ9:AR9">
    <cfRule type="cellIs" dxfId="5740" priority="253" operator="lessThan">
      <formula>#REF!</formula>
    </cfRule>
    <cfRule type="cellIs" dxfId="5739" priority="254" operator="greaterThan">
      <formula>#REF!</formula>
    </cfRule>
  </conditionalFormatting>
  <conditionalFormatting sqref="AN14">
    <cfRule type="cellIs" dxfId="5738" priority="252" operator="greaterThan">
      <formula>#REF!</formula>
    </cfRule>
  </conditionalFormatting>
  <conditionalFormatting sqref="AO13:AP13">
    <cfRule type="cellIs" dxfId="5737" priority="251" operator="greaterThan">
      <formula>#REF!</formula>
    </cfRule>
  </conditionalFormatting>
  <conditionalFormatting sqref="AO19:AP19 AO14:AP15 AO17:AP17">
    <cfRule type="cellIs" dxfId="5736" priority="250" operator="greaterThan">
      <formula>#REF!</formula>
    </cfRule>
  </conditionalFormatting>
  <conditionalFormatting sqref="AO18:AP18">
    <cfRule type="cellIs" dxfId="5735" priority="249" operator="greaterThan">
      <formula>#REF!</formula>
    </cfRule>
  </conditionalFormatting>
  <conditionalFormatting sqref="AQ38">
    <cfRule type="cellIs" dxfId="5734" priority="247" operator="lessThan">
      <formula>#REF!</formula>
    </cfRule>
    <cfRule type="cellIs" dxfId="5733" priority="248" operator="lessThan">
      <formula>#REF!</formula>
    </cfRule>
  </conditionalFormatting>
  <conditionalFormatting sqref="AR10">
    <cfRule type="cellIs" dxfId="5732" priority="246" operator="lessThan">
      <formula>#REF!</formula>
    </cfRule>
  </conditionalFormatting>
  <conditionalFormatting sqref="AS19 AS13 AS17 AS15">
    <cfRule type="cellIs" dxfId="5731" priority="245" operator="greaterThan">
      <formula>#REF!</formula>
    </cfRule>
  </conditionalFormatting>
  <conditionalFormatting sqref="AV21">
    <cfRule type="cellIs" dxfId="5730" priority="242" operator="lessThan">
      <formula>#REF!</formula>
    </cfRule>
  </conditionalFormatting>
  <conditionalFormatting sqref="AV11:AW11">
    <cfRule type="cellIs" dxfId="5729" priority="241" operator="lessThan">
      <formula>#REF!</formula>
    </cfRule>
  </conditionalFormatting>
  <conditionalFormatting sqref="AV12:AW12">
    <cfRule type="cellIs" dxfId="5728" priority="240" operator="lessThan">
      <formula>#REF!</formula>
    </cfRule>
  </conditionalFormatting>
  <conditionalFormatting sqref="AV20">
    <cfRule type="cellIs" dxfId="5727" priority="243" operator="lessThan">
      <formula>#REF!</formula>
    </cfRule>
    <cfRule type="cellIs" dxfId="5726" priority="244" operator="lessThan">
      <formula>#REF!</formula>
    </cfRule>
  </conditionalFormatting>
  <conditionalFormatting sqref="AV30">
    <cfRule type="cellIs" dxfId="5725" priority="237" operator="lessThan">
      <formula>#REF!</formula>
    </cfRule>
  </conditionalFormatting>
  <conditionalFormatting sqref="AV29">
    <cfRule type="cellIs" dxfId="5724" priority="238" operator="lessThan">
      <formula>#REF!</formula>
    </cfRule>
    <cfRule type="cellIs" dxfId="5723" priority="239" operator="lessThan">
      <formula>#REF!</formula>
    </cfRule>
  </conditionalFormatting>
  <conditionalFormatting sqref="AV39">
    <cfRule type="cellIs" dxfId="5722" priority="236" operator="lessThan">
      <formula>#REF!</formula>
    </cfRule>
  </conditionalFormatting>
  <conditionalFormatting sqref="AV9:AW9">
    <cfRule type="cellIs" dxfId="5721" priority="234" operator="lessThan">
      <formula>#REF!</formula>
    </cfRule>
    <cfRule type="cellIs" dxfId="5720" priority="235" operator="greaterThan">
      <formula>#REF!</formula>
    </cfRule>
  </conditionalFormatting>
  <conditionalFormatting sqref="AS14">
    <cfRule type="cellIs" dxfId="5719" priority="233" operator="greaterThan">
      <formula>#REF!</formula>
    </cfRule>
  </conditionalFormatting>
  <conditionalFormatting sqref="AT13:AU13">
    <cfRule type="cellIs" dxfId="5718" priority="232" operator="greaterThan">
      <formula>#REF!</formula>
    </cfRule>
  </conditionalFormatting>
  <conditionalFormatting sqref="AT19:AU19 AT14:AU15 AT17:AU17">
    <cfRule type="cellIs" dxfId="5717" priority="231" operator="greaterThan">
      <formula>#REF!</formula>
    </cfRule>
  </conditionalFormatting>
  <conditionalFormatting sqref="AT18:AU18">
    <cfRule type="cellIs" dxfId="5716" priority="230" operator="greaterThan">
      <formula>#REF!</formula>
    </cfRule>
  </conditionalFormatting>
  <conditionalFormatting sqref="AV38">
    <cfRule type="cellIs" dxfId="5715" priority="228" operator="lessThan">
      <formula>#REF!</formula>
    </cfRule>
    <cfRule type="cellIs" dxfId="5714" priority="229" operator="lessThan">
      <formula>#REF!</formula>
    </cfRule>
  </conditionalFormatting>
  <conditionalFormatting sqref="AW10">
    <cfRule type="cellIs" dxfId="5713" priority="227" operator="lessThan">
      <formula>#REF!</formula>
    </cfRule>
  </conditionalFormatting>
  <conditionalFormatting sqref="AX19 AX13 AX17 AX15">
    <cfRule type="cellIs" dxfId="5712" priority="226" operator="greaterThan">
      <formula>#REF!</formula>
    </cfRule>
  </conditionalFormatting>
  <conditionalFormatting sqref="BA21">
    <cfRule type="cellIs" dxfId="5711" priority="223" operator="lessThan">
      <formula>#REF!</formula>
    </cfRule>
  </conditionalFormatting>
  <conditionalFormatting sqref="BA11:BB11">
    <cfRule type="cellIs" dxfId="5710" priority="222" operator="lessThan">
      <formula>#REF!</formula>
    </cfRule>
  </conditionalFormatting>
  <conditionalFormatting sqref="BA12:BB12">
    <cfRule type="cellIs" dxfId="5709" priority="221" operator="lessThan">
      <formula>#REF!</formula>
    </cfRule>
  </conditionalFormatting>
  <conditionalFormatting sqref="BA20">
    <cfRule type="cellIs" dxfId="5708" priority="224" operator="lessThan">
      <formula>#REF!</formula>
    </cfRule>
    <cfRule type="cellIs" dxfId="5707" priority="225" operator="lessThan">
      <formula>#REF!</formula>
    </cfRule>
  </conditionalFormatting>
  <conditionalFormatting sqref="BA30">
    <cfRule type="cellIs" dxfId="5706" priority="218" operator="lessThan">
      <formula>#REF!</formula>
    </cfRule>
  </conditionalFormatting>
  <conditionalFormatting sqref="BA29">
    <cfRule type="cellIs" dxfId="5705" priority="219" operator="lessThan">
      <formula>#REF!</formula>
    </cfRule>
    <cfRule type="cellIs" dxfId="5704" priority="220" operator="lessThan">
      <formula>#REF!</formula>
    </cfRule>
  </conditionalFormatting>
  <conditionalFormatting sqref="BA39">
    <cfRule type="cellIs" dxfId="5703" priority="217" operator="lessThan">
      <formula>#REF!</formula>
    </cfRule>
  </conditionalFormatting>
  <conditionalFormatting sqref="BA9:BB9">
    <cfRule type="cellIs" dxfId="5702" priority="215" operator="lessThan">
      <formula>#REF!</formula>
    </cfRule>
    <cfRule type="cellIs" dxfId="5701" priority="216" operator="greaterThan">
      <formula>#REF!</formula>
    </cfRule>
  </conditionalFormatting>
  <conditionalFormatting sqref="AX14">
    <cfRule type="cellIs" dxfId="5700" priority="214" operator="greaterThan">
      <formula>#REF!</formula>
    </cfRule>
  </conditionalFormatting>
  <conditionalFormatting sqref="AY13:AZ13">
    <cfRule type="cellIs" dxfId="5699" priority="213" operator="greaterThan">
      <formula>#REF!</formula>
    </cfRule>
  </conditionalFormatting>
  <conditionalFormatting sqref="AY19:AZ19 AY14:AZ15 AY17:AZ17">
    <cfRule type="cellIs" dxfId="5698" priority="212" operator="greaterThan">
      <formula>#REF!</formula>
    </cfRule>
  </conditionalFormatting>
  <conditionalFormatting sqref="AY18:AZ18">
    <cfRule type="cellIs" dxfId="5697" priority="211" operator="greaterThan">
      <formula>#REF!</formula>
    </cfRule>
  </conditionalFormatting>
  <conditionalFormatting sqref="BA38">
    <cfRule type="cellIs" dxfId="5696" priority="209" operator="lessThan">
      <formula>#REF!</formula>
    </cfRule>
    <cfRule type="cellIs" dxfId="5695" priority="210" operator="lessThan">
      <formula>#REF!</formula>
    </cfRule>
  </conditionalFormatting>
  <conditionalFormatting sqref="BB10">
    <cfRule type="cellIs" dxfId="5694" priority="208" operator="lessThan">
      <formula>#REF!</formula>
    </cfRule>
  </conditionalFormatting>
  <conditionalFormatting sqref="BC19 BC13 BC17 BC15">
    <cfRule type="cellIs" dxfId="5693" priority="207" operator="greaterThan">
      <formula>#REF!</formula>
    </cfRule>
  </conditionalFormatting>
  <conditionalFormatting sqref="BF21">
    <cfRule type="cellIs" dxfId="5692" priority="204" operator="lessThan">
      <formula>#REF!</formula>
    </cfRule>
  </conditionalFormatting>
  <conditionalFormatting sqref="BF11">
    <cfRule type="cellIs" dxfId="5691" priority="203" operator="lessThan">
      <formula>#REF!</formula>
    </cfRule>
  </conditionalFormatting>
  <conditionalFormatting sqref="BF12">
    <cfRule type="cellIs" dxfId="5690" priority="202" operator="lessThan">
      <formula>#REF!</formula>
    </cfRule>
  </conditionalFormatting>
  <conditionalFormatting sqref="BF20">
    <cfRule type="cellIs" dxfId="5689" priority="205" operator="lessThan">
      <formula>#REF!</formula>
    </cfRule>
    <cfRule type="cellIs" dxfId="5688" priority="206" operator="lessThan">
      <formula>#REF!</formula>
    </cfRule>
  </conditionalFormatting>
  <conditionalFormatting sqref="BF30">
    <cfRule type="cellIs" dxfId="5687" priority="199" operator="lessThan">
      <formula>#REF!</formula>
    </cfRule>
  </conditionalFormatting>
  <conditionalFormatting sqref="BF29">
    <cfRule type="cellIs" dxfId="5686" priority="200" operator="lessThan">
      <formula>#REF!</formula>
    </cfRule>
    <cfRule type="cellIs" dxfId="5685" priority="201" operator="lessThan">
      <formula>#REF!</formula>
    </cfRule>
  </conditionalFormatting>
  <conditionalFormatting sqref="BF39">
    <cfRule type="cellIs" dxfId="5684" priority="198" operator="lessThan">
      <formula>#REF!</formula>
    </cfRule>
  </conditionalFormatting>
  <conditionalFormatting sqref="BF9">
    <cfRule type="cellIs" dxfId="5683" priority="196" operator="lessThan">
      <formula>#REF!</formula>
    </cfRule>
    <cfRule type="cellIs" dxfId="5682" priority="197" operator="greaterThan">
      <formula>#REF!</formula>
    </cfRule>
  </conditionalFormatting>
  <conditionalFormatting sqref="BC14">
    <cfRule type="cellIs" dxfId="5681" priority="195" operator="greaterThan">
      <formula>#REF!</formula>
    </cfRule>
  </conditionalFormatting>
  <conditionalFormatting sqref="BD13:BE13">
    <cfRule type="cellIs" dxfId="5680" priority="194" operator="greaterThan">
      <formula>#REF!</formula>
    </cfRule>
  </conditionalFormatting>
  <conditionalFormatting sqref="BD19:BE19 BD14:BE15 BD17:BE17">
    <cfRule type="cellIs" dxfId="5679" priority="193" operator="greaterThan">
      <formula>#REF!</formula>
    </cfRule>
  </conditionalFormatting>
  <conditionalFormatting sqref="BD18:BE18">
    <cfRule type="cellIs" dxfId="5678" priority="192" operator="greaterThan">
      <formula>#REF!</formula>
    </cfRule>
  </conditionalFormatting>
  <conditionalFormatting sqref="BF38">
    <cfRule type="cellIs" dxfId="5677" priority="190" operator="lessThan">
      <formula>#REF!</formula>
    </cfRule>
    <cfRule type="cellIs" dxfId="5676" priority="191" operator="lessThan">
      <formula>#REF!</formula>
    </cfRule>
  </conditionalFormatting>
  <conditionalFormatting sqref="BG11">
    <cfRule type="cellIs" dxfId="5675" priority="188" operator="lessThan">
      <formula>#REF!</formula>
    </cfRule>
  </conditionalFormatting>
  <conditionalFormatting sqref="BG12">
    <cfRule type="cellIs" dxfId="5674" priority="187" operator="lessThan">
      <formula>#REF!</formula>
    </cfRule>
  </conditionalFormatting>
  <conditionalFormatting sqref="BG9">
    <cfRule type="cellIs" dxfId="5673" priority="185" operator="lessThan">
      <formula>#REF!</formula>
    </cfRule>
    <cfRule type="cellIs" dxfId="5672" priority="186" operator="greaterThan">
      <formula>#REF!</formula>
    </cfRule>
  </conditionalFormatting>
  <conditionalFormatting sqref="BG10">
    <cfRule type="cellIs" dxfId="5671" priority="184" operator="lessThan">
      <formula>#REF!</formula>
    </cfRule>
  </conditionalFormatting>
  <conditionalFormatting sqref="N21">
    <cfRule type="cellIs" dxfId="5670" priority="181" operator="lessThan">
      <formula>#REF!</formula>
    </cfRule>
  </conditionalFormatting>
  <conditionalFormatting sqref="N20">
    <cfRule type="cellIs" dxfId="5669" priority="182" operator="lessThan">
      <formula>#REF!</formula>
    </cfRule>
    <cfRule type="cellIs" dxfId="5668" priority="183" operator="lessThan">
      <formula>#REF!</formula>
    </cfRule>
  </conditionalFormatting>
  <conditionalFormatting sqref="N30">
    <cfRule type="cellIs" dxfId="5667" priority="178" operator="lessThan">
      <formula>#REF!</formula>
    </cfRule>
  </conditionalFormatting>
  <conditionalFormatting sqref="N29">
    <cfRule type="cellIs" dxfId="5666" priority="179" operator="lessThan">
      <formula>#REF!</formula>
    </cfRule>
    <cfRule type="cellIs" dxfId="5665" priority="180" operator="lessThan">
      <formula>#REF!</formula>
    </cfRule>
  </conditionalFormatting>
  <conditionalFormatting sqref="N39">
    <cfRule type="cellIs" dxfId="5664" priority="175" operator="lessThan">
      <formula>#REF!</formula>
    </cfRule>
  </conditionalFormatting>
  <conditionalFormatting sqref="N38">
    <cfRule type="cellIs" dxfId="5663" priority="176" operator="lessThan">
      <formula>#REF!</formula>
    </cfRule>
    <cfRule type="cellIs" dxfId="5662" priority="177" operator="lessThan">
      <formula>#REF!</formula>
    </cfRule>
  </conditionalFormatting>
  <conditionalFormatting sqref="S21">
    <cfRule type="cellIs" dxfId="5661" priority="172" operator="lessThan">
      <formula>#REF!</formula>
    </cfRule>
  </conditionalFormatting>
  <conditionalFormatting sqref="S20">
    <cfRule type="cellIs" dxfId="5660" priority="173" operator="lessThan">
      <formula>#REF!</formula>
    </cfRule>
    <cfRule type="cellIs" dxfId="5659" priority="174" operator="lessThan">
      <formula>#REF!</formula>
    </cfRule>
  </conditionalFormatting>
  <conditionalFormatting sqref="S30">
    <cfRule type="cellIs" dxfId="5658" priority="169" operator="lessThan">
      <formula>#REF!</formula>
    </cfRule>
  </conditionalFormatting>
  <conditionalFormatting sqref="S29">
    <cfRule type="cellIs" dxfId="5657" priority="170" operator="lessThan">
      <formula>#REF!</formula>
    </cfRule>
    <cfRule type="cellIs" dxfId="5656" priority="171" operator="lessThan">
      <formula>#REF!</formula>
    </cfRule>
  </conditionalFormatting>
  <conditionalFormatting sqref="S39">
    <cfRule type="cellIs" dxfId="5655" priority="166" operator="lessThan">
      <formula>#REF!</formula>
    </cfRule>
  </conditionalFormatting>
  <conditionalFormatting sqref="S38">
    <cfRule type="cellIs" dxfId="5654" priority="167" operator="lessThan">
      <formula>#REF!</formula>
    </cfRule>
    <cfRule type="cellIs" dxfId="5653" priority="168" operator="lessThan">
      <formula>#REF!</formula>
    </cfRule>
  </conditionalFormatting>
  <conditionalFormatting sqref="X21">
    <cfRule type="cellIs" dxfId="5652" priority="163" operator="lessThan">
      <formula>#REF!</formula>
    </cfRule>
  </conditionalFormatting>
  <conditionalFormatting sqref="X20">
    <cfRule type="cellIs" dxfId="5651" priority="164" operator="lessThan">
      <formula>#REF!</formula>
    </cfRule>
    <cfRule type="cellIs" dxfId="5650" priority="165" operator="lessThan">
      <formula>#REF!</formula>
    </cfRule>
  </conditionalFormatting>
  <conditionalFormatting sqref="X30">
    <cfRule type="cellIs" dxfId="5649" priority="160" operator="lessThan">
      <formula>#REF!</formula>
    </cfRule>
  </conditionalFormatting>
  <conditionalFormatting sqref="X29">
    <cfRule type="cellIs" dxfId="5648" priority="161" operator="lessThan">
      <formula>#REF!</formula>
    </cfRule>
    <cfRule type="cellIs" dxfId="5647" priority="162" operator="lessThan">
      <formula>#REF!</formula>
    </cfRule>
  </conditionalFormatting>
  <conditionalFormatting sqref="X39">
    <cfRule type="cellIs" dxfId="5646" priority="157" operator="lessThan">
      <formula>#REF!</formula>
    </cfRule>
  </conditionalFormatting>
  <conditionalFormatting sqref="X38">
    <cfRule type="cellIs" dxfId="5645" priority="158" operator="lessThan">
      <formula>#REF!</formula>
    </cfRule>
    <cfRule type="cellIs" dxfId="5644" priority="159" operator="lessThan">
      <formula>#REF!</formula>
    </cfRule>
  </conditionalFormatting>
  <conditionalFormatting sqref="AC21">
    <cfRule type="cellIs" dxfId="5643" priority="154" operator="lessThan">
      <formula>#REF!</formula>
    </cfRule>
  </conditionalFormatting>
  <conditionalFormatting sqref="AC20">
    <cfRule type="cellIs" dxfId="5642" priority="155" operator="lessThan">
      <formula>#REF!</formula>
    </cfRule>
    <cfRule type="cellIs" dxfId="5641" priority="156" operator="lessThan">
      <formula>#REF!</formula>
    </cfRule>
  </conditionalFormatting>
  <conditionalFormatting sqref="AC30">
    <cfRule type="cellIs" dxfId="5640" priority="151" operator="lessThan">
      <formula>#REF!</formula>
    </cfRule>
  </conditionalFormatting>
  <conditionalFormatting sqref="AC29">
    <cfRule type="cellIs" dxfId="5639" priority="152" operator="lessThan">
      <formula>#REF!</formula>
    </cfRule>
    <cfRule type="cellIs" dxfId="5638" priority="153" operator="lessThan">
      <formula>#REF!</formula>
    </cfRule>
  </conditionalFormatting>
  <conditionalFormatting sqref="AC39">
    <cfRule type="cellIs" dxfId="5637" priority="148" operator="lessThan">
      <formula>#REF!</formula>
    </cfRule>
  </conditionalFormatting>
  <conditionalFormatting sqref="AC38">
    <cfRule type="cellIs" dxfId="5636" priority="149" operator="lessThan">
      <formula>#REF!</formula>
    </cfRule>
    <cfRule type="cellIs" dxfId="5635" priority="150" operator="lessThan">
      <formula>#REF!</formula>
    </cfRule>
  </conditionalFormatting>
  <conditionalFormatting sqref="AH21">
    <cfRule type="cellIs" dxfId="5634" priority="145" operator="lessThan">
      <formula>#REF!</formula>
    </cfRule>
  </conditionalFormatting>
  <conditionalFormatting sqref="AH20">
    <cfRule type="cellIs" dxfId="5633" priority="146" operator="lessThan">
      <formula>#REF!</formula>
    </cfRule>
    <cfRule type="cellIs" dxfId="5632" priority="147" operator="lessThan">
      <formula>#REF!</formula>
    </cfRule>
  </conditionalFormatting>
  <conditionalFormatting sqref="AH30">
    <cfRule type="cellIs" dxfId="5631" priority="142" operator="lessThan">
      <formula>#REF!</formula>
    </cfRule>
  </conditionalFormatting>
  <conditionalFormatting sqref="AH29">
    <cfRule type="cellIs" dxfId="5630" priority="143" operator="lessThan">
      <formula>#REF!</formula>
    </cfRule>
    <cfRule type="cellIs" dxfId="5629" priority="144" operator="lessThan">
      <formula>#REF!</formula>
    </cfRule>
  </conditionalFormatting>
  <conditionalFormatting sqref="AH39">
    <cfRule type="cellIs" dxfId="5628" priority="139" operator="lessThan">
      <formula>#REF!</formula>
    </cfRule>
  </conditionalFormatting>
  <conditionalFormatting sqref="AH38">
    <cfRule type="cellIs" dxfId="5627" priority="140" operator="lessThan">
      <formula>#REF!</formula>
    </cfRule>
    <cfRule type="cellIs" dxfId="5626" priority="141" operator="lessThan">
      <formula>#REF!</formula>
    </cfRule>
  </conditionalFormatting>
  <conditionalFormatting sqref="AM21">
    <cfRule type="cellIs" dxfId="5625" priority="136" operator="lessThan">
      <formula>#REF!</formula>
    </cfRule>
  </conditionalFormatting>
  <conditionalFormatting sqref="AM20">
    <cfRule type="cellIs" dxfId="5624" priority="137" operator="lessThan">
      <formula>#REF!</formula>
    </cfRule>
    <cfRule type="cellIs" dxfId="5623" priority="138" operator="lessThan">
      <formula>#REF!</formula>
    </cfRule>
  </conditionalFormatting>
  <conditionalFormatting sqref="AM30">
    <cfRule type="cellIs" dxfId="5622" priority="133" operator="lessThan">
      <formula>#REF!</formula>
    </cfRule>
  </conditionalFormatting>
  <conditionalFormatting sqref="AM29">
    <cfRule type="cellIs" dxfId="5621" priority="134" operator="lessThan">
      <formula>#REF!</formula>
    </cfRule>
    <cfRule type="cellIs" dxfId="5620" priority="135" operator="lessThan">
      <formula>#REF!</formula>
    </cfRule>
  </conditionalFormatting>
  <conditionalFormatting sqref="AM39">
    <cfRule type="cellIs" dxfId="5619" priority="130" operator="lessThan">
      <formula>#REF!</formula>
    </cfRule>
  </conditionalFormatting>
  <conditionalFormatting sqref="AM38">
    <cfRule type="cellIs" dxfId="5618" priority="131" operator="lessThan">
      <formula>#REF!</formula>
    </cfRule>
    <cfRule type="cellIs" dxfId="5617" priority="132" operator="lessThan">
      <formula>#REF!</formula>
    </cfRule>
  </conditionalFormatting>
  <conditionalFormatting sqref="AR21">
    <cfRule type="cellIs" dxfId="5616" priority="127" operator="lessThan">
      <formula>#REF!</formula>
    </cfRule>
  </conditionalFormatting>
  <conditionalFormatting sqref="AR20">
    <cfRule type="cellIs" dxfId="5615" priority="128" operator="lessThan">
      <formula>#REF!</formula>
    </cfRule>
    <cfRule type="cellIs" dxfId="5614" priority="129" operator="lessThan">
      <formula>#REF!</formula>
    </cfRule>
  </conditionalFormatting>
  <conditionalFormatting sqref="AR30">
    <cfRule type="cellIs" dxfId="5613" priority="124" operator="lessThan">
      <formula>#REF!</formula>
    </cfRule>
  </conditionalFormatting>
  <conditionalFormatting sqref="AR29">
    <cfRule type="cellIs" dxfId="5612" priority="125" operator="lessThan">
      <formula>#REF!</formula>
    </cfRule>
    <cfRule type="cellIs" dxfId="5611" priority="126" operator="lessThan">
      <formula>#REF!</formula>
    </cfRule>
  </conditionalFormatting>
  <conditionalFormatting sqref="AR39">
    <cfRule type="cellIs" dxfId="5610" priority="121" operator="lessThan">
      <formula>#REF!</formula>
    </cfRule>
  </conditionalFormatting>
  <conditionalFormatting sqref="AR38">
    <cfRule type="cellIs" dxfId="5609" priority="122" operator="lessThan">
      <formula>#REF!</formula>
    </cfRule>
    <cfRule type="cellIs" dxfId="5608" priority="123" operator="lessThan">
      <formula>#REF!</formula>
    </cfRule>
  </conditionalFormatting>
  <conditionalFormatting sqref="AW21">
    <cfRule type="cellIs" dxfId="5607" priority="118" operator="lessThan">
      <formula>#REF!</formula>
    </cfRule>
  </conditionalFormatting>
  <conditionalFormatting sqref="AW20">
    <cfRule type="cellIs" dxfId="5606" priority="119" operator="lessThan">
      <formula>#REF!</formula>
    </cfRule>
    <cfRule type="cellIs" dxfId="5605" priority="120" operator="lessThan">
      <formula>#REF!</formula>
    </cfRule>
  </conditionalFormatting>
  <conditionalFormatting sqref="AW30">
    <cfRule type="cellIs" dxfId="5604" priority="115" operator="lessThan">
      <formula>#REF!</formula>
    </cfRule>
  </conditionalFormatting>
  <conditionalFormatting sqref="AW29">
    <cfRule type="cellIs" dxfId="5603" priority="116" operator="lessThan">
      <formula>#REF!</formula>
    </cfRule>
    <cfRule type="cellIs" dxfId="5602" priority="117" operator="lessThan">
      <formula>#REF!</formula>
    </cfRule>
  </conditionalFormatting>
  <conditionalFormatting sqref="AW39">
    <cfRule type="cellIs" dxfId="5601" priority="112" operator="lessThan">
      <formula>#REF!</formula>
    </cfRule>
  </conditionalFormatting>
  <conditionalFormatting sqref="AW38">
    <cfRule type="cellIs" dxfId="5600" priority="113" operator="lessThan">
      <formula>#REF!</formula>
    </cfRule>
    <cfRule type="cellIs" dxfId="5599" priority="114" operator="lessThan">
      <formula>#REF!</formula>
    </cfRule>
  </conditionalFormatting>
  <conditionalFormatting sqref="BB21">
    <cfRule type="cellIs" dxfId="5598" priority="109" operator="lessThan">
      <formula>#REF!</formula>
    </cfRule>
  </conditionalFormatting>
  <conditionalFormatting sqref="BB20">
    <cfRule type="cellIs" dxfId="5597" priority="110" operator="lessThan">
      <formula>#REF!</formula>
    </cfRule>
    <cfRule type="cellIs" dxfId="5596" priority="111" operator="lessThan">
      <formula>#REF!</formula>
    </cfRule>
  </conditionalFormatting>
  <conditionalFormatting sqref="BB30">
    <cfRule type="cellIs" dxfId="5595" priority="106" operator="lessThan">
      <formula>#REF!</formula>
    </cfRule>
  </conditionalFormatting>
  <conditionalFormatting sqref="BB29">
    <cfRule type="cellIs" dxfId="5594" priority="107" operator="lessThan">
      <formula>#REF!</formula>
    </cfRule>
    <cfRule type="cellIs" dxfId="5593" priority="108" operator="lessThan">
      <formula>#REF!</formula>
    </cfRule>
  </conditionalFormatting>
  <conditionalFormatting sqref="BB39">
    <cfRule type="cellIs" dxfId="5592" priority="103" operator="lessThan">
      <formula>#REF!</formula>
    </cfRule>
  </conditionalFormatting>
  <conditionalFormatting sqref="BB38">
    <cfRule type="cellIs" dxfId="5591" priority="104" operator="lessThan">
      <formula>#REF!</formula>
    </cfRule>
    <cfRule type="cellIs" dxfId="5590" priority="105" operator="lessThan">
      <formula>#REF!</formula>
    </cfRule>
  </conditionalFormatting>
  <conditionalFormatting sqref="BG21">
    <cfRule type="cellIs" dxfId="5589" priority="100" operator="lessThan">
      <formula>#REF!</formula>
    </cfRule>
  </conditionalFormatting>
  <conditionalFormatting sqref="BG20">
    <cfRule type="cellIs" dxfId="5588" priority="101" operator="lessThan">
      <formula>#REF!</formula>
    </cfRule>
    <cfRule type="cellIs" dxfId="5587" priority="102" operator="lessThan">
      <formula>#REF!</formula>
    </cfRule>
  </conditionalFormatting>
  <conditionalFormatting sqref="BG30">
    <cfRule type="cellIs" dxfId="5586" priority="97" operator="lessThan">
      <formula>#REF!</formula>
    </cfRule>
  </conditionalFormatting>
  <conditionalFormatting sqref="BG29">
    <cfRule type="cellIs" dxfId="5585" priority="98" operator="lessThan">
      <formula>#REF!</formula>
    </cfRule>
    <cfRule type="cellIs" dxfId="5584" priority="99" operator="lessThan">
      <formula>#REF!</formula>
    </cfRule>
  </conditionalFormatting>
  <conditionalFormatting sqref="BG39">
    <cfRule type="cellIs" dxfId="5583" priority="94" operator="lessThan">
      <formula>#REF!</formula>
    </cfRule>
  </conditionalFormatting>
  <conditionalFormatting sqref="BG38">
    <cfRule type="cellIs" dxfId="5582" priority="95" operator="lessThan">
      <formula>#REF!</formula>
    </cfRule>
    <cfRule type="cellIs" dxfId="5581" priority="96" operator="lessThan">
      <formula>#REF!</formula>
    </cfRule>
  </conditionalFormatting>
  <conditionalFormatting sqref="BH19 BH13 BH17 BH15">
    <cfRule type="cellIs" dxfId="5580" priority="93" operator="greaterThan">
      <formula>#REF!</formula>
    </cfRule>
  </conditionalFormatting>
  <conditionalFormatting sqref="BK21">
    <cfRule type="cellIs" dxfId="5579" priority="90" operator="lessThan">
      <formula>#REF!</formula>
    </cfRule>
  </conditionalFormatting>
  <conditionalFormatting sqref="BK11">
    <cfRule type="cellIs" dxfId="5578" priority="89" operator="lessThan">
      <formula>#REF!</formula>
    </cfRule>
  </conditionalFormatting>
  <conditionalFormatting sqref="BK12">
    <cfRule type="cellIs" dxfId="5577" priority="88" operator="lessThan">
      <formula>#REF!</formula>
    </cfRule>
  </conditionalFormatting>
  <conditionalFormatting sqref="BK20">
    <cfRule type="cellIs" dxfId="5576" priority="91" operator="lessThan">
      <formula>#REF!</formula>
    </cfRule>
    <cfRule type="cellIs" dxfId="5575" priority="92" operator="lessThan">
      <formula>#REF!</formula>
    </cfRule>
  </conditionalFormatting>
  <conditionalFormatting sqref="BK30">
    <cfRule type="cellIs" dxfId="5574" priority="85" operator="lessThan">
      <formula>#REF!</formula>
    </cfRule>
  </conditionalFormatting>
  <conditionalFormatting sqref="BK29">
    <cfRule type="cellIs" dxfId="5573" priority="86" operator="lessThan">
      <formula>#REF!</formula>
    </cfRule>
    <cfRule type="cellIs" dxfId="5572" priority="87" operator="lessThan">
      <formula>#REF!</formula>
    </cfRule>
  </conditionalFormatting>
  <conditionalFormatting sqref="BK39">
    <cfRule type="cellIs" dxfId="5571" priority="84" operator="lessThan">
      <formula>#REF!</formula>
    </cfRule>
  </conditionalFormatting>
  <conditionalFormatting sqref="BK9">
    <cfRule type="cellIs" dxfId="5570" priority="82" operator="lessThan">
      <formula>#REF!</formula>
    </cfRule>
    <cfRule type="cellIs" dxfId="5569" priority="83" operator="greaterThan">
      <formula>#REF!</formula>
    </cfRule>
  </conditionalFormatting>
  <conditionalFormatting sqref="BH14">
    <cfRule type="cellIs" dxfId="5568" priority="81" operator="greaterThan">
      <formula>#REF!</formula>
    </cfRule>
  </conditionalFormatting>
  <conditionalFormatting sqref="BI13:BJ13">
    <cfRule type="cellIs" dxfId="5567" priority="80" operator="greaterThan">
      <formula>#REF!</formula>
    </cfRule>
  </conditionalFormatting>
  <conditionalFormatting sqref="BI19:BJ19 BI14:BJ15 BI17:BJ17">
    <cfRule type="cellIs" dxfId="5566" priority="79" operator="greaterThan">
      <formula>#REF!</formula>
    </cfRule>
  </conditionalFormatting>
  <conditionalFormatting sqref="BI18:BJ18">
    <cfRule type="cellIs" dxfId="5565" priority="78" operator="greaterThan">
      <formula>#REF!</formula>
    </cfRule>
  </conditionalFormatting>
  <conditionalFormatting sqref="BK38">
    <cfRule type="cellIs" dxfId="5564" priority="76" operator="lessThan">
      <formula>#REF!</formula>
    </cfRule>
    <cfRule type="cellIs" dxfId="5563" priority="77" operator="lessThan">
      <formula>#REF!</formula>
    </cfRule>
  </conditionalFormatting>
  <conditionalFormatting sqref="BL11">
    <cfRule type="cellIs" dxfId="5562" priority="74" operator="lessThan">
      <formula>#REF!</formula>
    </cfRule>
  </conditionalFormatting>
  <conditionalFormatting sqref="BL12">
    <cfRule type="cellIs" dxfId="5561" priority="73" operator="lessThan">
      <formula>#REF!</formula>
    </cfRule>
  </conditionalFormatting>
  <conditionalFormatting sqref="BL9">
    <cfRule type="cellIs" dxfId="5560" priority="71" operator="lessThan">
      <formula>#REF!</formula>
    </cfRule>
    <cfRule type="cellIs" dxfId="5559" priority="72" operator="greaterThan">
      <formula>#REF!</formula>
    </cfRule>
  </conditionalFormatting>
  <conditionalFormatting sqref="BL10">
    <cfRule type="cellIs" dxfId="5558" priority="70" operator="lessThan">
      <formula>#REF!</formula>
    </cfRule>
  </conditionalFormatting>
  <conditionalFormatting sqref="BL21">
    <cfRule type="cellIs" dxfId="5557" priority="67" operator="lessThan">
      <formula>#REF!</formula>
    </cfRule>
  </conditionalFormatting>
  <conditionalFormatting sqref="BL20">
    <cfRule type="cellIs" dxfId="5556" priority="68" operator="lessThan">
      <formula>#REF!</formula>
    </cfRule>
    <cfRule type="cellIs" dxfId="5555" priority="69" operator="lessThan">
      <formula>#REF!</formula>
    </cfRule>
  </conditionalFormatting>
  <conditionalFormatting sqref="BL30">
    <cfRule type="cellIs" dxfId="5554" priority="64" operator="lessThan">
      <formula>#REF!</formula>
    </cfRule>
  </conditionalFormatting>
  <conditionalFormatting sqref="BL29">
    <cfRule type="cellIs" dxfId="5553" priority="65" operator="lessThan">
      <formula>#REF!</formula>
    </cfRule>
    <cfRule type="cellIs" dxfId="5552" priority="66" operator="lessThan">
      <formula>#REF!</formula>
    </cfRule>
  </conditionalFormatting>
  <conditionalFormatting sqref="BL39">
    <cfRule type="cellIs" dxfId="5551" priority="61" operator="lessThan">
      <formula>#REF!</formula>
    </cfRule>
  </conditionalFormatting>
  <conditionalFormatting sqref="BL38">
    <cfRule type="cellIs" dxfId="5550" priority="62" operator="lessThan">
      <formula>#REF!</formula>
    </cfRule>
    <cfRule type="cellIs" dxfId="5549" priority="63" operator="lessThan">
      <formula>#REF!</formula>
    </cfRule>
  </conditionalFormatting>
  <conditionalFormatting sqref="BM19 BM13 BM17 BM15">
    <cfRule type="cellIs" dxfId="5548" priority="60" operator="greaterThan">
      <formula>#REF!</formula>
    </cfRule>
  </conditionalFormatting>
  <conditionalFormatting sqref="BP21">
    <cfRule type="cellIs" dxfId="5547" priority="57" operator="lessThan">
      <formula>#REF!</formula>
    </cfRule>
  </conditionalFormatting>
  <conditionalFormatting sqref="BP11">
    <cfRule type="cellIs" dxfId="5546" priority="56" operator="lessThan">
      <formula>#REF!</formula>
    </cfRule>
  </conditionalFormatting>
  <conditionalFormatting sqref="BP12">
    <cfRule type="cellIs" dxfId="5545" priority="55" operator="lessThan">
      <formula>#REF!</formula>
    </cfRule>
  </conditionalFormatting>
  <conditionalFormatting sqref="BP20">
    <cfRule type="cellIs" dxfId="5544" priority="58" operator="lessThan">
      <formula>#REF!</formula>
    </cfRule>
    <cfRule type="cellIs" dxfId="5543" priority="59" operator="lessThan">
      <formula>#REF!</formula>
    </cfRule>
  </conditionalFormatting>
  <conditionalFormatting sqref="BP30">
    <cfRule type="cellIs" dxfId="5542" priority="52" operator="lessThan">
      <formula>#REF!</formula>
    </cfRule>
  </conditionalFormatting>
  <conditionalFormatting sqref="BP29">
    <cfRule type="cellIs" dxfId="5541" priority="53" operator="lessThan">
      <formula>#REF!</formula>
    </cfRule>
    <cfRule type="cellIs" dxfId="5540" priority="54" operator="lessThan">
      <formula>#REF!</formula>
    </cfRule>
  </conditionalFormatting>
  <conditionalFormatting sqref="BP39">
    <cfRule type="cellIs" dxfId="5539" priority="51" operator="lessThan">
      <formula>#REF!</formula>
    </cfRule>
  </conditionalFormatting>
  <conditionalFormatting sqref="BP9">
    <cfRule type="cellIs" dxfId="5538" priority="49" operator="lessThan">
      <formula>#REF!</formula>
    </cfRule>
    <cfRule type="cellIs" dxfId="5537" priority="50" operator="greaterThan">
      <formula>#REF!</formula>
    </cfRule>
  </conditionalFormatting>
  <conditionalFormatting sqref="BM14">
    <cfRule type="cellIs" dxfId="5536" priority="48" operator="greaterThan">
      <formula>#REF!</formula>
    </cfRule>
  </conditionalFormatting>
  <conditionalFormatting sqref="BN13:BO13">
    <cfRule type="cellIs" dxfId="5535" priority="47" operator="greaterThan">
      <formula>#REF!</formula>
    </cfRule>
  </conditionalFormatting>
  <conditionalFormatting sqref="BN19:BO19 BN14:BO15 BN17:BO17">
    <cfRule type="cellIs" dxfId="5534" priority="46" operator="greaterThan">
      <formula>#REF!</formula>
    </cfRule>
  </conditionalFormatting>
  <conditionalFormatting sqref="BN18:BO18">
    <cfRule type="cellIs" dxfId="5533" priority="45" operator="greaterThan">
      <formula>#REF!</formula>
    </cfRule>
  </conditionalFormatting>
  <conditionalFormatting sqref="BP38">
    <cfRule type="cellIs" dxfId="5532" priority="43" operator="lessThan">
      <formula>#REF!</formula>
    </cfRule>
    <cfRule type="cellIs" dxfId="5531" priority="44" operator="lessThan">
      <formula>#REF!</formula>
    </cfRule>
  </conditionalFormatting>
  <conditionalFormatting sqref="BQ11">
    <cfRule type="cellIs" dxfId="5530" priority="41" operator="lessThan">
      <formula>#REF!</formula>
    </cfRule>
  </conditionalFormatting>
  <conditionalFormatting sqref="BQ12">
    <cfRule type="cellIs" dxfId="5529" priority="40" operator="lessThan">
      <formula>#REF!</formula>
    </cfRule>
  </conditionalFormatting>
  <conditionalFormatting sqref="BQ9">
    <cfRule type="cellIs" dxfId="5528" priority="38" operator="lessThan">
      <formula>#REF!</formula>
    </cfRule>
    <cfRule type="cellIs" dxfId="5527" priority="39" operator="greaterThan">
      <formula>#REF!</formula>
    </cfRule>
  </conditionalFormatting>
  <conditionalFormatting sqref="BQ10">
    <cfRule type="cellIs" dxfId="5526" priority="37" operator="lessThan">
      <formula>#REF!</formula>
    </cfRule>
  </conditionalFormatting>
  <conditionalFormatting sqref="BQ21">
    <cfRule type="cellIs" dxfId="5525" priority="34" operator="lessThan">
      <formula>#REF!</formula>
    </cfRule>
  </conditionalFormatting>
  <conditionalFormatting sqref="BQ20">
    <cfRule type="cellIs" dxfId="5524" priority="35" operator="lessThan">
      <formula>#REF!</formula>
    </cfRule>
    <cfRule type="cellIs" dxfId="5523" priority="36" operator="lessThan">
      <formula>#REF!</formula>
    </cfRule>
  </conditionalFormatting>
  <conditionalFormatting sqref="BQ30">
    <cfRule type="cellIs" dxfId="5522" priority="31" operator="lessThan">
      <formula>#REF!</formula>
    </cfRule>
  </conditionalFormatting>
  <conditionalFormatting sqref="BQ29">
    <cfRule type="cellIs" dxfId="5521" priority="32" operator="lessThan">
      <formula>#REF!</formula>
    </cfRule>
    <cfRule type="cellIs" dxfId="5520" priority="33" operator="lessThan">
      <formula>#REF!</formula>
    </cfRule>
  </conditionalFormatting>
  <conditionalFormatting sqref="BQ39">
    <cfRule type="cellIs" dxfId="5519" priority="28" operator="lessThan">
      <formula>#REF!</formula>
    </cfRule>
  </conditionalFormatting>
  <conditionalFormatting sqref="BQ38">
    <cfRule type="cellIs" dxfId="5518" priority="29" operator="lessThan">
      <formula>#REF!</formula>
    </cfRule>
    <cfRule type="cellIs" dxfId="5517" priority="30" operator="lessThan">
      <formula>#REF!</formula>
    </cfRule>
  </conditionalFormatting>
  <conditionalFormatting sqref="E14:F15">
    <cfRule type="cellIs" dxfId="5516" priority="26" operator="greaterThan">
      <formula>#REF!</formula>
    </cfRule>
  </conditionalFormatting>
  <conditionalFormatting sqref="E16">
    <cfRule type="cellIs" dxfId="5515" priority="25" operator="greaterThan">
      <formula>#REF!</formula>
    </cfRule>
  </conditionalFormatting>
  <conditionalFormatting sqref="M10">
    <cfRule type="cellIs" dxfId="5514" priority="12" operator="lessThan">
      <formula>#REF!</formula>
    </cfRule>
  </conditionalFormatting>
  <conditionalFormatting sqref="R10">
    <cfRule type="cellIs" dxfId="5513" priority="11" operator="lessThan">
      <formula>#REF!</formula>
    </cfRule>
  </conditionalFormatting>
  <conditionalFormatting sqref="W10">
    <cfRule type="cellIs" dxfId="5512" priority="10" operator="lessThan">
      <formula>#REF!</formula>
    </cfRule>
  </conditionalFormatting>
  <conditionalFormatting sqref="AB10">
    <cfRule type="cellIs" dxfId="5511" priority="9" operator="lessThan">
      <formula>#REF!</formula>
    </cfRule>
  </conditionalFormatting>
  <conditionalFormatting sqref="AG10">
    <cfRule type="cellIs" dxfId="5510" priority="8" operator="lessThan">
      <formula>#REF!</formula>
    </cfRule>
  </conditionalFormatting>
  <conditionalFormatting sqref="AL10">
    <cfRule type="cellIs" dxfId="5509" priority="7" operator="lessThan">
      <formula>#REF!</formula>
    </cfRule>
  </conditionalFormatting>
  <conditionalFormatting sqref="AQ10">
    <cfRule type="cellIs" dxfId="5508" priority="6" operator="lessThan">
      <formula>#REF!</formula>
    </cfRule>
  </conditionalFormatting>
  <conditionalFormatting sqref="AV10">
    <cfRule type="cellIs" dxfId="5507" priority="5" operator="lessThan">
      <formula>#REF!</formula>
    </cfRule>
  </conditionalFormatting>
  <conditionalFormatting sqref="BA10">
    <cfRule type="cellIs" dxfId="5506" priority="4" operator="lessThan">
      <formula>#REF!</formula>
    </cfRule>
  </conditionalFormatting>
  <conditionalFormatting sqref="BF10">
    <cfRule type="cellIs" dxfId="5505" priority="3" operator="lessThan">
      <formula>#REF!</formula>
    </cfRule>
  </conditionalFormatting>
  <conditionalFormatting sqref="BK10">
    <cfRule type="cellIs" dxfId="5504" priority="2" operator="lessThan">
      <formula>#REF!</formula>
    </cfRule>
  </conditionalFormatting>
  <conditionalFormatting sqref="BP10">
    <cfRule type="cellIs" dxfId="5503" priority="1" operator="lessThan">
      <formula>#REF!</formula>
    </cfRule>
  </conditionalFormatting>
  <pageMargins left="0.7" right="0.7" top="0.75" bottom="0.75" header="0.3" footer="0.3"/>
  <pageSetup paperSize="9" orientation="portrait" r:id="rId1"/>
  <headerFooter>
    <oddHeader>&amp;C&amp;G</oddHeader>
  </headerFooter>
  <legacyDrawingHF r:id="rId2"/>
  <picture r:id="rId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9FFCC"/>
  </sheetPr>
  <dimension ref="A1:BQ93"/>
  <sheetViews>
    <sheetView zoomScale="70" zoomScaleNormal="70" workbookViewId="0">
      <pane xSplit="3" ySplit="10" topLeftCell="D11" activePane="bottomRight" state="frozenSplit"/>
      <selection activeCell="V56" sqref="V56"/>
      <selection pane="topRight" activeCell="V56" sqref="V56"/>
      <selection pane="bottomLeft" activeCell="V56" sqref="V56"/>
      <selection pane="bottomRight" activeCell="J34" sqref="J34"/>
    </sheetView>
  </sheetViews>
  <sheetFormatPr defaultRowHeight="16.5" x14ac:dyDescent="0.15"/>
  <cols>
    <col min="1" max="1" width="21" style="97" customWidth="1"/>
    <col min="2" max="2" width="15" style="97" customWidth="1"/>
    <col min="3" max="4" width="11.25" style="97" customWidth="1"/>
    <col min="5" max="5" width="38.5" style="97" customWidth="1"/>
    <col min="6" max="7" width="10.625" style="97" customWidth="1"/>
    <col min="8" max="9" width="13.625" style="97" customWidth="1"/>
    <col min="10" max="10" width="44.5" style="97" customWidth="1"/>
    <col min="11" max="12" width="12.25" style="97" customWidth="1"/>
    <col min="13" max="14" width="11.875" style="97" customWidth="1"/>
    <col min="15" max="15" width="38.25" style="97" customWidth="1"/>
    <col min="16" max="17" width="12.25" style="97" customWidth="1"/>
    <col min="18" max="19" width="11.875" style="97" customWidth="1"/>
    <col min="20" max="20" width="31.625" style="97" customWidth="1"/>
    <col min="21" max="22" width="12.625" style="97" customWidth="1"/>
    <col min="23" max="24" width="11.875" style="97" customWidth="1"/>
    <col min="25" max="25" width="31.625" style="97" customWidth="1"/>
    <col min="26" max="29" width="9" style="97"/>
    <col min="30" max="30" width="31.625" style="97" customWidth="1"/>
    <col min="31" max="34" width="9" style="97"/>
    <col min="35" max="35" width="31.625" style="97" customWidth="1"/>
    <col min="36" max="39" width="9" style="97"/>
    <col min="40" max="40" width="31.625" style="97" customWidth="1"/>
    <col min="41" max="44" width="9" style="97"/>
    <col min="45" max="45" width="31.625" style="97" customWidth="1"/>
    <col min="46" max="49" width="9" style="97"/>
    <col min="50" max="50" width="31.625" style="97" customWidth="1"/>
    <col min="51" max="54" width="9" style="97"/>
    <col min="55" max="55" width="31.625" style="97" customWidth="1"/>
    <col min="56" max="59" width="9" style="97"/>
    <col min="60" max="60" width="43.875" style="97" customWidth="1"/>
    <col min="61" max="62" width="9" style="97"/>
    <col min="63" max="63" width="15.125" style="97" customWidth="1"/>
    <col min="64" max="64" width="9" style="97"/>
    <col min="65" max="65" width="48.125" style="97" customWidth="1"/>
    <col min="66" max="67" width="9" style="97"/>
    <col min="68" max="68" width="16" style="97" customWidth="1"/>
    <col min="69" max="16384" width="9" style="97"/>
  </cols>
  <sheetData>
    <row r="1" spans="1:69" x14ac:dyDescent="0.15">
      <c r="B1" s="175" t="str">
        <f>VLOOKUP(A5,'PMC数据辅助&amp;月良率预估'!$AR$3:$AS$130,2,0)</f>
        <v>中尺寸</v>
      </c>
      <c r="C1" s="177">
        <v>0.88</v>
      </c>
      <c r="E1" s="97" t="s">
        <v>474</v>
      </c>
      <c r="AI1" s="166"/>
      <c r="AJ1" s="166"/>
      <c r="AK1" s="166"/>
      <c r="AL1" s="166"/>
      <c r="AM1" s="166"/>
      <c r="AN1" s="166"/>
      <c r="AO1" s="166"/>
      <c r="AP1" s="166"/>
      <c r="AQ1" s="166"/>
      <c r="AR1" s="166"/>
      <c r="AS1" s="166"/>
      <c r="AT1" s="166"/>
      <c r="AU1" s="166"/>
      <c r="AV1" s="166"/>
      <c r="AW1" s="166"/>
      <c r="AX1" s="166"/>
      <c r="AY1" s="166"/>
      <c r="AZ1" s="166"/>
      <c r="BA1" s="166"/>
      <c r="BB1" s="166"/>
      <c r="BC1" s="166"/>
      <c r="BD1" s="166"/>
    </row>
    <row r="2" spans="1:69" x14ac:dyDescent="0.15">
      <c r="A2" s="4">
        <f>VLOOKUP(A5,切数!$C:$J,8,0)</f>
        <v>16</v>
      </c>
      <c r="B2" s="580" t="s">
        <v>27</v>
      </c>
      <c r="C2" s="580"/>
      <c r="D2" s="581" t="s">
        <v>554</v>
      </c>
      <c r="E2" s="583" t="s">
        <v>41</v>
      </c>
      <c r="F2" s="583"/>
      <c r="G2" s="583"/>
      <c r="H2" s="583"/>
      <c r="I2" s="583"/>
      <c r="J2" s="583"/>
      <c r="K2" s="583"/>
      <c r="L2" s="583"/>
      <c r="M2" s="583"/>
      <c r="N2" s="30"/>
      <c r="O2" s="30"/>
      <c r="P2" s="30"/>
      <c r="Q2" s="30"/>
      <c r="R2" s="30"/>
      <c r="S2" s="30"/>
    </row>
    <row r="3" spans="1:69" x14ac:dyDescent="0.15">
      <c r="A3" s="4" t="s">
        <v>469</v>
      </c>
      <c r="B3" s="173"/>
      <c r="C3" s="173"/>
      <c r="D3" s="582"/>
      <c r="E3" s="1" t="str">
        <f>_xlfn.IFNA(VLOOKUP($A$5&amp;E$4,'PMC数据辅助&amp;月良率预估'!$B$2:$G$1000,2,0),"")</f>
        <v>M03</v>
      </c>
      <c r="F3" s="567"/>
      <c r="G3" s="567"/>
      <c r="H3" s="567"/>
      <c r="I3" s="568"/>
      <c r="J3" s="1" t="str">
        <f>_xlfn.IFNA(VLOOKUP($A$5&amp;J$4,'PMC数据辅助&amp;月良率预估'!$B$2:$G$1000,2,0),"")</f>
        <v>M03</v>
      </c>
      <c r="K3" s="567"/>
      <c r="L3" s="567"/>
      <c r="M3" s="567"/>
      <c r="N3" s="568"/>
      <c r="O3" s="1" t="str">
        <f>_xlfn.IFNA(VLOOKUP($A$5&amp;O$4,'PMC数据辅助&amp;月良率预估'!$B$2:$G$1000,2,0),"")</f>
        <v>M04</v>
      </c>
      <c r="P3" s="567"/>
      <c r="Q3" s="567"/>
      <c r="R3" s="567"/>
      <c r="S3" s="568"/>
      <c r="T3" s="1" t="str">
        <f>_xlfn.IFNA(VLOOKUP($A$5&amp;T$4,'PMC数据辅助&amp;月良率预估'!$B$2:$G$1000,2,0),"")</f>
        <v>M05</v>
      </c>
      <c r="U3" s="567"/>
      <c r="V3" s="567"/>
      <c r="W3" s="567"/>
      <c r="X3" s="568"/>
      <c r="Y3" s="1" t="str">
        <f>_xlfn.IFNA(VLOOKUP($A$5&amp;Y$4,'PMC数据辅助&amp;月良率预估'!$B$2:$G$1000,2,0),"")</f>
        <v/>
      </c>
      <c r="Z3" s="567"/>
      <c r="AA3" s="567"/>
      <c r="AB3" s="567"/>
      <c r="AC3" s="568"/>
      <c r="AD3" s="1" t="str">
        <f>_xlfn.IFNA(VLOOKUP($A$5&amp;AD$4,'PMC数据辅助&amp;月良率预估'!$B$2:$G$1000,2,0),"")</f>
        <v/>
      </c>
      <c r="AE3" s="567"/>
      <c r="AF3" s="567"/>
      <c r="AG3" s="567"/>
      <c r="AH3" s="568"/>
      <c r="AI3" s="1" t="str">
        <f>_xlfn.IFNA(VLOOKUP($A$5&amp;AI$4,'PMC数据辅助&amp;月良率预估'!$B$2:$G$1000,2,0),"")</f>
        <v/>
      </c>
      <c r="AJ3" s="567"/>
      <c r="AK3" s="567"/>
      <c r="AL3" s="567"/>
      <c r="AM3" s="568"/>
      <c r="AN3" s="1" t="str">
        <f>_xlfn.IFNA(VLOOKUP($A$5&amp;AN$4,'PMC数据辅助&amp;月良率预估'!$B$2:$G$1000,2,0),"")</f>
        <v/>
      </c>
      <c r="AO3" s="567"/>
      <c r="AP3" s="567"/>
      <c r="AQ3" s="567"/>
      <c r="AR3" s="568"/>
      <c r="AS3" s="1" t="str">
        <f>_xlfn.IFNA(VLOOKUP($A$5&amp;AS$4,'PMC数据辅助&amp;月良率预估'!$B$2:$G$1000,2,0),"")</f>
        <v/>
      </c>
      <c r="AT3" s="567"/>
      <c r="AU3" s="567"/>
      <c r="AV3" s="567"/>
      <c r="AW3" s="568"/>
      <c r="AX3" s="1" t="str">
        <f>_xlfn.IFNA(VLOOKUP($A$5&amp;AX$4,'PMC数据辅助&amp;月良率预估'!$B$2:$G$1000,2,0),"")</f>
        <v/>
      </c>
      <c r="AY3" s="567"/>
      <c r="AZ3" s="567"/>
      <c r="BA3" s="567"/>
      <c r="BB3" s="568"/>
      <c r="BC3" s="1" t="str">
        <f>_xlfn.IFNA(VLOOKUP($A$5&amp;BC$4,'PMC数据辅助&amp;月良率预估'!$B$2:$G$1000,2,0),"")</f>
        <v/>
      </c>
      <c r="BD3" s="567"/>
      <c r="BE3" s="567"/>
      <c r="BF3" s="567"/>
      <c r="BG3" s="568"/>
      <c r="BH3" s="1" t="str">
        <f>_xlfn.IFNA(VLOOKUP($A$5&amp;BH$4,'PMC数据辅助&amp;月良率预估'!$B$2:$G$1000,2,0),"")</f>
        <v/>
      </c>
      <c r="BI3" s="567"/>
      <c r="BJ3" s="567"/>
      <c r="BK3" s="567"/>
      <c r="BL3" s="568"/>
      <c r="BM3" s="1" t="str">
        <f>_xlfn.IFNA(VLOOKUP($A$5&amp;BM$4,'PMC数据辅助&amp;月良率预估'!$B$2:$G$1000,2,0),"")</f>
        <v/>
      </c>
      <c r="BN3" s="567"/>
      <c r="BO3" s="567"/>
      <c r="BP3" s="567"/>
      <c r="BQ3" s="568"/>
    </row>
    <row r="4" spans="1:69" ht="33" x14ac:dyDescent="0.15">
      <c r="A4" s="31" t="s">
        <v>40</v>
      </c>
      <c r="B4" s="94" t="s">
        <v>884</v>
      </c>
      <c r="C4" s="94" t="s">
        <v>885</v>
      </c>
      <c r="D4" s="115" t="s">
        <v>1423</v>
      </c>
      <c r="E4" s="587" t="str">
        <f>_xlfn.IFNA(VLOOKUP($A$5&amp;COLUMN($A$1),'PMC数据辅助&amp;月良率预估'!$A:$F,5,0),"")</f>
        <v>02/07蒸镀批次</v>
      </c>
      <c r="F4" s="588"/>
      <c r="G4" s="588"/>
      <c r="H4" s="588"/>
      <c r="I4" s="589"/>
      <c r="J4" s="569" t="str">
        <f>_xlfn.IFNA(VLOOKUP($A$5&amp;COLUMN($B$1),'PMC数据辅助&amp;月良率预估'!$A:$F,5,0),"")</f>
        <v>02/21蒸镀批次</v>
      </c>
      <c r="K4" s="570"/>
      <c r="L4" s="570"/>
      <c r="M4" s="570"/>
      <c r="N4" s="571"/>
      <c r="O4" s="569" t="str">
        <f>_xlfn.IFNA(VLOOKUP($A$5&amp;COLUMN($C$1),'PMC数据辅助&amp;月良率预估'!$A:$F,5,0),"")</f>
        <v>03/25蒸镀批次</v>
      </c>
      <c r="P4" s="570"/>
      <c r="Q4" s="570"/>
      <c r="R4" s="570"/>
      <c r="S4" s="571"/>
      <c r="T4" s="569" t="str">
        <f>_xlfn.IFNA(VLOOKUP($A$5&amp;COLUMN($D$1),'PMC数据辅助&amp;月良率预估'!$A:$F,5,0),"")</f>
        <v>04/24蒸镀批次</v>
      </c>
      <c r="U4" s="570"/>
      <c r="V4" s="570"/>
      <c r="W4" s="570"/>
      <c r="X4" s="571"/>
      <c r="Y4" s="569" t="str">
        <f>_xlfn.IFNA(VLOOKUP($A$5&amp;COLUMN($E$1),'PMC数据辅助&amp;月良率预估'!$A:$F,5,0),"")</f>
        <v/>
      </c>
      <c r="Z4" s="570"/>
      <c r="AA4" s="570"/>
      <c r="AB4" s="570"/>
      <c r="AC4" s="571"/>
      <c r="AD4" s="569" t="str">
        <f>_xlfn.IFNA(VLOOKUP($A$5&amp;COLUMN($F$1),'PMC数据辅助&amp;月良率预估'!$A:$F,5,0),"")</f>
        <v/>
      </c>
      <c r="AE4" s="570"/>
      <c r="AF4" s="570"/>
      <c r="AG4" s="570"/>
      <c r="AH4" s="571"/>
      <c r="AI4" s="569" t="str">
        <f>_xlfn.IFNA(VLOOKUP($A$5&amp;COLUMN($G$1),'PMC数据辅助&amp;月良率预估'!$A:$F,5,0),"")</f>
        <v/>
      </c>
      <c r="AJ4" s="570"/>
      <c r="AK4" s="570"/>
      <c r="AL4" s="570"/>
      <c r="AM4" s="571"/>
      <c r="AN4" s="569" t="str">
        <f>_xlfn.IFNA(VLOOKUP($A$5&amp;COLUMN($H$1),'PMC数据辅助&amp;月良率预估'!$A:$F,5,0),"")</f>
        <v/>
      </c>
      <c r="AO4" s="570"/>
      <c r="AP4" s="570"/>
      <c r="AQ4" s="570"/>
      <c r="AR4" s="571"/>
      <c r="AS4" s="569" t="str">
        <f>_xlfn.IFNA(VLOOKUP($A$5&amp;COLUMN($I$1),'PMC数据辅助&amp;月良率预估'!$A:$F,5,0),"")</f>
        <v/>
      </c>
      <c r="AT4" s="570"/>
      <c r="AU4" s="570"/>
      <c r="AV4" s="570"/>
      <c r="AW4" s="571"/>
      <c r="AX4" s="569" t="str">
        <f>_xlfn.IFNA(VLOOKUP($A$5&amp;COLUMN($J$1),'PMC数据辅助&amp;月良率预估'!$A:$F,5,0),"")</f>
        <v/>
      </c>
      <c r="AY4" s="570"/>
      <c r="AZ4" s="570"/>
      <c r="BA4" s="570"/>
      <c r="BB4" s="571"/>
      <c r="BC4" s="569" t="str">
        <f>_xlfn.IFNA(VLOOKUP($A$5&amp;COLUMN($K$1),'PMC数据辅助&amp;月良率预估'!$A:$F,5,0),"")</f>
        <v/>
      </c>
      <c r="BD4" s="570"/>
      <c r="BE4" s="570"/>
      <c r="BF4" s="570"/>
      <c r="BG4" s="571"/>
      <c r="BH4" s="569" t="str">
        <f>_xlfn.IFNA(VLOOKUP($A$5&amp;COLUMN($L$1),'PMC数据辅助&amp;月良率预估'!$A:$F,5,0),"")</f>
        <v/>
      </c>
      <c r="BI4" s="570"/>
      <c r="BJ4" s="570"/>
      <c r="BK4" s="570"/>
      <c r="BL4" s="571"/>
      <c r="BM4" s="569" t="str">
        <f>_xlfn.IFNA(VLOOKUP($A$5&amp;COLUMN($M$1),'PMC数据辅助&amp;月良率预估'!$A:$F,5,0),"")</f>
        <v/>
      </c>
      <c r="BN4" s="570"/>
      <c r="BO4" s="570"/>
      <c r="BP4" s="570"/>
      <c r="BQ4" s="571"/>
    </row>
    <row r="5" spans="1:69" ht="51" customHeight="1" x14ac:dyDescent="0.15">
      <c r="A5" s="32" t="s">
        <v>882</v>
      </c>
      <c r="B5" s="32" t="s">
        <v>35</v>
      </c>
      <c r="C5" s="32" t="s">
        <v>35</v>
      </c>
      <c r="D5" s="32"/>
      <c r="E5" s="32" t="s">
        <v>467</v>
      </c>
      <c r="F5" s="33" t="s">
        <v>486</v>
      </c>
      <c r="G5" s="33" t="s">
        <v>484</v>
      </c>
      <c r="H5" s="33" t="s">
        <v>485</v>
      </c>
      <c r="I5" s="362" t="s">
        <v>839</v>
      </c>
      <c r="J5" s="32" t="s">
        <v>467</v>
      </c>
      <c r="K5" s="33" t="s">
        <v>486</v>
      </c>
      <c r="L5" s="33" t="s">
        <v>484</v>
      </c>
      <c r="M5" s="33" t="s">
        <v>485</v>
      </c>
      <c r="N5" s="362" t="s">
        <v>838</v>
      </c>
      <c r="O5" s="32" t="s">
        <v>467</v>
      </c>
      <c r="P5" s="33" t="s">
        <v>486</v>
      </c>
      <c r="Q5" s="33" t="s">
        <v>484</v>
      </c>
      <c r="R5" s="33" t="s">
        <v>485</v>
      </c>
      <c r="S5" s="362" t="s">
        <v>839</v>
      </c>
      <c r="T5" s="32" t="s">
        <v>467</v>
      </c>
      <c r="U5" s="33" t="s">
        <v>486</v>
      </c>
      <c r="V5" s="33" t="s">
        <v>484</v>
      </c>
      <c r="W5" s="33" t="s">
        <v>485</v>
      </c>
      <c r="X5" s="362" t="s">
        <v>839</v>
      </c>
      <c r="Y5" s="32" t="s">
        <v>467</v>
      </c>
      <c r="Z5" s="33" t="s">
        <v>486</v>
      </c>
      <c r="AA5" s="33" t="s">
        <v>484</v>
      </c>
      <c r="AB5" s="33" t="s">
        <v>485</v>
      </c>
      <c r="AC5" s="362" t="s">
        <v>839</v>
      </c>
      <c r="AD5" s="32" t="s">
        <v>467</v>
      </c>
      <c r="AE5" s="33" t="s">
        <v>486</v>
      </c>
      <c r="AF5" s="33" t="s">
        <v>484</v>
      </c>
      <c r="AG5" s="33" t="s">
        <v>485</v>
      </c>
      <c r="AH5" s="362" t="s">
        <v>839</v>
      </c>
      <c r="AI5" s="32" t="s">
        <v>467</v>
      </c>
      <c r="AJ5" s="33" t="s">
        <v>483</v>
      </c>
      <c r="AK5" s="33" t="s">
        <v>484</v>
      </c>
      <c r="AL5" s="33" t="s">
        <v>485</v>
      </c>
      <c r="AM5" s="362" t="s">
        <v>839</v>
      </c>
      <c r="AN5" s="32" t="s">
        <v>467</v>
      </c>
      <c r="AO5" s="33" t="s">
        <v>483</v>
      </c>
      <c r="AP5" s="33" t="s">
        <v>484</v>
      </c>
      <c r="AQ5" s="33" t="s">
        <v>485</v>
      </c>
      <c r="AR5" s="362" t="s">
        <v>839</v>
      </c>
      <c r="AS5" s="32" t="s">
        <v>467</v>
      </c>
      <c r="AT5" s="33" t="s">
        <v>483</v>
      </c>
      <c r="AU5" s="33" t="s">
        <v>484</v>
      </c>
      <c r="AV5" s="33" t="s">
        <v>485</v>
      </c>
      <c r="AW5" s="362" t="s">
        <v>839</v>
      </c>
      <c r="AX5" s="32" t="s">
        <v>467</v>
      </c>
      <c r="AY5" s="33" t="s">
        <v>483</v>
      </c>
      <c r="AZ5" s="33" t="s">
        <v>484</v>
      </c>
      <c r="BA5" s="33" t="s">
        <v>485</v>
      </c>
      <c r="BB5" s="362" t="s">
        <v>839</v>
      </c>
      <c r="BC5" s="32" t="s">
        <v>467</v>
      </c>
      <c r="BD5" s="33" t="s">
        <v>483</v>
      </c>
      <c r="BE5" s="33" t="s">
        <v>484</v>
      </c>
      <c r="BF5" s="33" t="s">
        <v>485</v>
      </c>
      <c r="BG5" s="362" t="s">
        <v>839</v>
      </c>
      <c r="BH5" s="32" t="s">
        <v>467</v>
      </c>
      <c r="BI5" s="33" t="s">
        <v>483</v>
      </c>
      <c r="BJ5" s="33" t="s">
        <v>484</v>
      </c>
      <c r="BK5" s="33" t="s">
        <v>485</v>
      </c>
      <c r="BL5" s="362" t="s">
        <v>839</v>
      </c>
      <c r="BM5" s="32" t="s">
        <v>467</v>
      </c>
      <c r="BN5" s="33" t="s">
        <v>483</v>
      </c>
      <c r="BO5" s="33" t="s">
        <v>484</v>
      </c>
      <c r="BP5" s="33" t="s">
        <v>485</v>
      </c>
      <c r="BQ5" s="362" t="s">
        <v>839</v>
      </c>
    </row>
    <row r="6" spans="1:69" x14ac:dyDescent="0.15">
      <c r="A6" s="34" t="s">
        <v>745</v>
      </c>
      <c r="B6" s="34">
        <f>_xlfn.IFNA(VLOOKUP($A6,批次辅助!$A$4:$DC$41,MATCH($A$5&amp;B$4,批次辅助!$A$1:$DC$1,0),0),0)</f>
        <v>5744</v>
      </c>
      <c r="C6" s="34">
        <f>_xlfn.IFNA(VLOOKUP($A6,批次辅助!$A$4:$DC$41,MATCH($A$5&amp;C$4,批次辅助!$A$1:$DC$1,0),0),0)</f>
        <v>6640</v>
      </c>
      <c r="D6" s="34">
        <f>_xlfn.IFNA(VLOOKUP($A6,批次辅助!$A$4:$DC$41,MATCH($A$5&amp;D$4,批次辅助!$A$1:$DC$1,0),0),0)</f>
        <v>15514</v>
      </c>
      <c r="E6" s="34">
        <f>_xlfn.IFNA(VLOOKUP($A$5&amp;E$4,'PMC数据辅助&amp;月良率预估'!$B$2:$G$599,5,0),0)</f>
        <v>1318</v>
      </c>
      <c r="F6" s="34"/>
      <c r="G6" s="34"/>
      <c r="H6" s="35"/>
      <c r="I6" s="35"/>
      <c r="J6" s="34">
        <f>_xlfn.IFNA(VLOOKUP($A$5&amp;J$4,'PMC数据辅助&amp;月良率预估'!$B$2:$G$599,5,0),0)</f>
        <v>152</v>
      </c>
      <c r="K6" s="34"/>
      <c r="L6" s="34"/>
      <c r="M6" s="35"/>
      <c r="N6" s="35"/>
      <c r="O6" s="34">
        <f>_xlfn.IFNA(VLOOKUP($A$5&amp;O$4,'PMC数据辅助&amp;月良率预估'!$B$2:$G$599,5,0),0)</f>
        <v>1320</v>
      </c>
      <c r="P6" s="34"/>
      <c r="Q6" s="34"/>
      <c r="R6" s="35"/>
      <c r="S6" s="35"/>
      <c r="T6" s="34">
        <f>_xlfn.IFNA(VLOOKUP($A$5&amp;T$4,'PMC数据辅助&amp;月良率预估'!$B$2:$G$599,5,0),0)</f>
        <v>1320</v>
      </c>
      <c r="U6" s="34"/>
      <c r="V6" s="34"/>
      <c r="W6" s="35"/>
      <c r="X6" s="35"/>
      <c r="Y6" s="34">
        <f>_xlfn.IFNA(VLOOKUP($A$5&amp;Y$4,'PMC数据辅助&amp;月良率预估'!$B$2:$G$599,5,0),0)</f>
        <v>0</v>
      </c>
      <c r="Z6" s="34"/>
      <c r="AA6" s="34"/>
      <c r="AB6" s="35"/>
      <c r="AC6" s="35"/>
      <c r="AD6" s="34">
        <f>_xlfn.IFNA(VLOOKUP($A$5&amp;AD$4,'PMC数据辅助&amp;月良率预估'!$B$2:$G$599,5,0),0)</f>
        <v>0</v>
      </c>
      <c r="AE6" s="34"/>
      <c r="AF6" s="34"/>
      <c r="AG6" s="35"/>
      <c r="AH6" s="35"/>
      <c r="AI6" s="34">
        <f>_xlfn.IFNA(VLOOKUP($A$5&amp;AI$4,'PMC数据辅助&amp;月良率预估'!$B$2:$G$599,5,0),0)</f>
        <v>0</v>
      </c>
      <c r="AJ6" s="34"/>
      <c r="AK6" s="34"/>
      <c r="AL6" s="35"/>
      <c r="AM6" s="35"/>
      <c r="AN6" s="34">
        <f>_xlfn.IFNA(VLOOKUP($A$5&amp;AN$4,'PMC数据辅助&amp;月良率预估'!$B$2:$G$599,5,0),0)</f>
        <v>0</v>
      </c>
      <c r="AO6" s="34"/>
      <c r="AP6" s="34"/>
      <c r="AQ6" s="35"/>
      <c r="AR6" s="35"/>
      <c r="AS6" s="34">
        <f>_xlfn.IFNA(VLOOKUP($A$5&amp;AS$4,'PMC数据辅助&amp;月良率预估'!$B$2:$G$599,5,0),0)</f>
        <v>0</v>
      </c>
      <c r="AT6" s="34"/>
      <c r="AU6" s="34"/>
      <c r="AV6" s="35"/>
      <c r="AW6" s="35"/>
      <c r="AX6" s="34">
        <f>_xlfn.IFNA(VLOOKUP($A$5&amp;AX$4,'PMC数据辅助&amp;月良率预估'!$B$2:$G$599,5,0),0)</f>
        <v>0</v>
      </c>
      <c r="AY6" s="34"/>
      <c r="AZ6" s="34"/>
      <c r="BA6" s="35"/>
      <c r="BB6" s="35"/>
      <c r="BC6" s="34">
        <f>_xlfn.IFNA(VLOOKUP($A$5&amp;BC$4,'PMC数据辅助&amp;月良率预估'!$B$2:$G$599,5,0),0)</f>
        <v>0</v>
      </c>
      <c r="BD6" s="34"/>
      <c r="BE6" s="34"/>
      <c r="BF6" s="35"/>
      <c r="BG6" s="35"/>
      <c r="BH6" s="34">
        <f>_xlfn.IFNA(VLOOKUP($A$5&amp;BH$4,'PMC数据辅助&amp;月良率预估'!$B$2:$G$599,5,0),0)</f>
        <v>0</v>
      </c>
      <c r="BI6" s="34"/>
      <c r="BJ6" s="34"/>
      <c r="BK6" s="35"/>
      <c r="BL6" s="35"/>
      <c r="BM6" s="34">
        <f>_xlfn.IFNA(VLOOKUP($A$5&amp;BM$4,'PMC数据辅助&amp;月良率预估'!$B$2:$G$599,5,0),0)</f>
        <v>0</v>
      </c>
      <c r="BN6" s="34"/>
      <c r="BO6" s="34"/>
      <c r="BP6" s="35"/>
      <c r="BQ6" s="35"/>
    </row>
    <row r="7" spans="1:69" x14ac:dyDescent="0.15">
      <c r="A7" s="34" t="s">
        <v>746</v>
      </c>
      <c r="B7" s="34">
        <f>_xlfn.IFNA(VLOOKUP($A7,批次辅助!$A$4:$DC$41,MATCH($A$5&amp;B$4,批次辅助!$A$1:$DC$1,0),0),0)</f>
        <v>5760</v>
      </c>
      <c r="C7" s="34">
        <f>_xlfn.IFNA(VLOOKUP($A7,批次辅助!$A$4:$DC$41,MATCH($A$5&amp;C$4,批次辅助!$A$1:$DC$1,0),0),0)</f>
        <v>6640</v>
      </c>
      <c r="D7" s="34">
        <f>_xlfn.IFNA(VLOOKUP($A7,批次辅助!$A$4:$DC$41,MATCH($A$5&amp;D$4,批次辅助!$A$1:$DC$1,0),0),0)</f>
        <v>21088</v>
      </c>
      <c r="E7" s="34">
        <f>_xlfn.IFNA(VLOOKUP($A$5&amp;E$4,'PMC数据辅助&amp;月良率预估'!$B$2:$G$599,6,0),0)</f>
        <v>1318</v>
      </c>
      <c r="F7" s="34"/>
      <c r="G7" s="34"/>
      <c r="H7" s="35"/>
      <c r="I7" s="35"/>
      <c r="J7" s="34">
        <f>_xlfn.IFNA(VLOOKUP($A$5&amp;J$4,'PMC数据辅助&amp;月良率预估'!$B$2:$G$599,6,0),0)</f>
        <v>152</v>
      </c>
      <c r="K7" s="34"/>
      <c r="L7" s="34"/>
      <c r="M7" s="35"/>
      <c r="N7" s="35"/>
      <c r="O7" s="34">
        <f>_xlfn.IFNA(VLOOKUP($A$5&amp;O$4,'PMC数据辅助&amp;月良率预估'!$B$2:$G$599,6,0),0)</f>
        <v>1320</v>
      </c>
      <c r="P7" s="34"/>
      <c r="Q7" s="34"/>
      <c r="R7" s="35"/>
      <c r="S7" s="35"/>
      <c r="T7" s="34">
        <f>_xlfn.IFNA(VLOOKUP($A$5&amp;T$4,'PMC数据辅助&amp;月良率预估'!$B$2:$G$599,6,0),0)</f>
        <v>1320</v>
      </c>
      <c r="U7" s="34"/>
      <c r="V7" s="34"/>
      <c r="W7" s="35"/>
      <c r="X7" s="35"/>
      <c r="Y7" s="34">
        <f>_xlfn.IFNA(VLOOKUP($A$5&amp;Y$4,'PMC数据辅助&amp;月良率预估'!$B$2:$G$599,6,0),0)</f>
        <v>0</v>
      </c>
      <c r="Z7" s="34"/>
      <c r="AA7" s="34"/>
      <c r="AB7" s="35"/>
      <c r="AC7" s="35"/>
      <c r="AD7" s="34">
        <f>_xlfn.IFNA(VLOOKUP($A$5&amp;AD$4,'PMC数据辅助&amp;月良率预估'!$B$2:$G$599,6,0),0)</f>
        <v>0</v>
      </c>
      <c r="AE7" s="34"/>
      <c r="AF7" s="34"/>
      <c r="AG7" s="35"/>
      <c r="AH7" s="35"/>
      <c r="AI7" s="34">
        <f>_xlfn.IFNA(VLOOKUP($A$5&amp;AI$4,'PMC数据辅助&amp;月良率预估'!$B$2:$G$599,6,0),0)</f>
        <v>0</v>
      </c>
      <c r="AJ7" s="34"/>
      <c r="AK7" s="34"/>
      <c r="AL7" s="35"/>
      <c r="AM7" s="35"/>
      <c r="AN7" s="34">
        <f>_xlfn.IFNA(VLOOKUP($A$5&amp;AN$4,'PMC数据辅助&amp;月良率预估'!$B$2:$G$599,6,0),0)</f>
        <v>0</v>
      </c>
      <c r="AO7" s="34"/>
      <c r="AP7" s="34"/>
      <c r="AQ7" s="35"/>
      <c r="AR7" s="35"/>
      <c r="AS7" s="34">
        <f>_xlfn.IFNA(VLOOKUP($A$5&amp;AS$4,'PMC数据辅助&amp;月良率预估'!$B$2:$G$599,6,0),0)</f>
        <v>0</v>
      </c>
      <c r="AT7" s="34"/>
      <c r="AU7" s="34"/>
      <c r="AV7" s="35"/>
      <c r="AW7" s="35"/>
      <c r="AX7" s="34">
        <f>_xlfn.IFNA(VLOOKUP($A$5&amp;AX$4,'PMC数据辅助&amp;月良率预估'!$B$2:$G$599,6,0),0)</f>
        <v>0</v>
      </c>
      <c r="AY7" s="34"/>
      <c r="AZ7" s="34"/>
      <c r="BA7" s="35"/>
      <c r="BB7" s="35"/>
      <c r="BC7" s="34">
        <f>_xlfn.IFNA(VLOOKUP($A$5&amp;BC$4,'PMC数据辅助&amp;月良率预估'!$B$2:$G$599,6,0),0)</f>
        <v>0</v>
      </c>
      <c r="BD7" s="34"/>
      <c r="BE7" s="34"/>
      <c r="BF7" s="35"/>
      <c r="BG7" s="35"/>
      <c r="BH7" s="34">
        <f>_xlfn.IFNA(VLOOKUP($A$5&amp;BH$4,'PMC数据辅助&amp;月良率预估'!$B$2:$G$599,6,0),0)</f>
        <v>0</v>
      </c>
      <c r="BI7" s="34"/>
      <c r="BJ7" s="34"/>
      <c r="BK7" s="35"/>
      <c r="BL7" s="35"/>
      <c r="BM7" s="34">
        <f>_xlfn.IFNA(VLOOKUP($A$5&amp;BM$4,'PMC数据辅助&amp;月良率预估'!$B$2:$G$599,6,0),0)</f>
        <v>0</v>
      </c>
      <c r="BN7" s="34"/>
      <c r="BO7" s="34"/>
      <c r="BP7" s="35"/>
      <c r="BQ7" s="35"/>
    </row>
    <row r="8" spans="1:69" s="119" customFormat="1" x14ac:dyDescent="0.15">
      <c r="A8" s="116" t="s">
        <v>454</v>
      </c>
      <c r="B8" s="117">
        <f>_xlfn.IFNA(VLOOKUP($A8,批次辅助!$A$4:$DC$41,MATCH($A$5&amp;B$4,批次辅助!$A$1:$DC$1,0),0),0)</f>
        <v>1</v>
      </c>
      <c r="C8" s="117">
        <f>_xlfn.IFNA(VLOOKUP($A8,批次辅助!$A$4:$DC$41,MATCH($A$5&amp;C$4,批次辅助!$A$1:$DC$1,0),0),0)</f>
        <v>1</v>
      </c>
      <c r="D8" s="117">
        <f>_xlfn.IFNA(VLOOKUP($A8,批次辅助!$A$4:$DC$41,MATCH($A$5&amp;D$4,批次辅助!$A$1:$DC$1,0),0),0)</f>
        <v>0.73567905918057663</v>
      </c>
      <c r="E8" s="117">
        <f>IF(E6=0,0%,E7/E6)</f>
        <v>1</v>
      </c>
      <c r="F8" s="116"/>
      <c r="G8" s="116"/>
      <c r="H8" s="118"/>
      <c r="I8" s="118"/>
      <c r="J8" s="117">
        <f>IF(J6=0,0%,J7/J6)</f>
        <v>1</v>
      </c>
      <c r="K8" s="116"/>
      <c r="L8" s="116"/>
      <c r="M8" s="118"/>
      <c r="N8" s="118"/>
      <c r="O8" s="117">
        <f>IF(O6=0,0%,O7/O6)</f>
        <v>1</v>
      </c>
      <c r="P8" s="116"/>
      <c r="Q8" s="116"/>
      <c r="R8" s="118"/>
      <c r="S8" s="118"/>
      <c r="T8" s="117">
        <f>IF(T6=0,0%,T7/T6)</f>
        <v>1</v>
      </c>
      <c r="U8" s="116"/>
      <c r="V8" s="116"/>
      <c r="W8" s="118"/>
      <c r="X8" s="118"/>
      <c r="Y8" s="117">
        <f>IF(Y6=0,0%,Y7/Y6)</f>
        <v>0</v>
      </c>
      <c r="Z8" s="116"/>
      <c r="AA8" s="116"/>
      <c r="AB8" s="118"/>
      <c r="AC8" s="118"/>
      <c r="AD8" s="117">
        <f>IF(AD6=0,0%,AD7/AD6)</f>
        <v>0</v>
      </c>
      <c r="AE8" s="116"/>
      <c r="AF8" s="116"/>
      <c r="AG8" s="118"/>
      <c r="AH8" s="118"/>
      <c r="AI8" s="117">
        <f>IF(AI6=0,0%,AI7/AI6)</f>
        <v>0</v>
      </c>
      <c r="AJ8" s="116"/>
      <c r="AK8" s="116"/>
      <c r="AL8" s="118"/>
      <c r="AM8" s="118"/>
      <c r="AN8" s="117">
        <f>IF(AN6=0,0%,AN7/AN6)</f>
        <v>0</v>
      </c>
      <c r="AO8" s="116"/>
      <c r="AP8" s="116"/>
      <c r="AQ8" s="118"/>
      <c r="AR8" s="118"/>
      <c r="AS8" s="117">
        <f>IF(AS6=0,0%,AS7/AS6)</f>
        <v>0</v>
      </c>
      <c r="AT8" s="116"/>
      <c r="AU8" s="116"/>
      <c r="AV8" s="118"/>
      <c r="AW8" s="118"/>
      <c r="AX8" s="117">
        <f>IF(AX6=0,0%,AX7/AX6)</f>
        <v>0</v>
      </c>
      <c r="AY8" s="116"/>
      <c r="AZ8" s="116"/>
      <c r="BA8" s="118"/>
      <c r="BB8" s="118"/>
      <c r="BC8" s="117">
        <f>IF(BC6=0,0%,BC7/BC6)</f>
        <v>0</v>
      </c>
      <c r="BD8" s="116"/>
      <c r="BE8" s="116"/>
      <c r="BF8" s="118"/>
      <c r="BG8" s="118"/>
      <c r="BH8" s="117">
        <f>IF(BH6=0,0%,BH7/BH6)</f>
        <v>0</v>
      </c>
      <c r="BI8" s="116"/>
      <c r="BJ8" s="116"/>
      <c r="BK8" s="118"/>
      <c r="BL8" s="118"/>
      <c r="BM8" s="117">
        <f>IF(BM6=0,0%,BM7/BM6)</f>
        <v>0</v>
      </c>
      <c r="BN8" s="116"/>
      <c r="BO8" s="116"/>
      <c r="BP8" s="118"/>
      <c r="BQ8" s="118"/>
    </row>
    <row r="9" spans="1:69" s="161" customFormat="1" x14ac:dyDescent="0.15">
      <c r="A9" s="158" t="s">
        <v>34</v>
      </c>
      <c r="B9" s="159">
        <f>_xlfn.IFNA(VLOOKUP($A9,批次辅助!$A$4:$DC$41,MATCH($A$5&amp;B$4,批次辅助!$A$1:$DC$1,0),0),0)</f>
        <v>0.75887883008356549</v>
      </c>
      <c r="C9" s="159">
        <f>_xlfn.IFNA(VLOOKUP($A9,批次辅助!$A$4:$DC$41,MATCH($A$5&amp;C$4,批次辅助!$A$1:$DC$1,0),0),0)</f>
        <v>0.74096385542168675</v>
      </c>
      <c r="D9" s="159">
        <f>_xlfn.IFNA(VLOOKUP($A9,批次辅助!$A$4:$DC$41,MATCH($A$5&amp;D$4,批次辅助!$A$1:$DC$1,0),0),0)</f>
        <v>0.87295346138971253</v>
      </c>
      <c r="E9" s="160"/>
      <c r="F9" s="160"/>
      <c r="G9" s="160"/>
      <c r="H9" s="160">
        <f>H10-H19-H27-H28-H36-H37-H44-H45</f>
        <v>0.80077840481927698</v>
      </c>
      <c r="I9" s="160"/>
      <c r="J9" s="160"/>
      <c r="K9" s="160"/>
      <c r="L9" s="160"/>
      <c r="M9" s="160">
        <f>M10-M19-M27-M28-M36-M37-M44-M45</f>
        <v>0.81477000481927675</v>
      </c>
      <c r="N9" s="160"/>
      <c r="O9" s="160"/>
      <c r="P9" s="160"/>
      <c r="Q9" s="160"/>
      <c r="R9" s="160">
        <f>R10-R19-R27-R28-R36-R37-R44-R45</f>
        <v>0.81976700481927711</v>
      </c>
      <c r="S9" s="160"/>
      <c r="T9" s="160"/>
      <c r="U9" s="160"/>
      <c r="V9" s="160"/>
      <c r="W9" s="160">
        <f>W10-W19-W27-W28-W36-W37-W44-W45</f>
        <v>0.81976700481927711</v>
      </c>
      <c r="X9" s="160"/>
      <c r="Y9" s="160"/>
      <c r="Z9" s="160"/>
      <c r="AA9" s="160"/>
      <c r="AB9" s="160">
        <f>AB10-AB19-AB27-AB28-AB36-AB37-AB44-AB45</f>
        <v>0.81976700481927711</v>
      </c>
      <c r="AC9" s="160"/>
      <c r="AD9" s="160"/>
      <c r="AE9" s="160"/>
      <c r="AF9" s="160"/>
      <c r="AG9" s="160">
        <f>AG10-AG19-AG27-AG28-AG36-AG37-AG44-AG45</f>
        <v>0.81976700481927711</v>
      </c>
      <c r="AH9" s="160"/>
      <c r="AI9" s="160"/>
      <c r="AJ9" s="160"/>
      <c r="AK9" s="160"/>
      <c r="AL9" s="160">
        <f>AL10-AL19-AL27-AL28-AL36-AL37-AL44-AL45</f>
        <v>0.81976700481927711</v>
      </c>
      <c r="AM9" s="160"/>
      <c r="AN9" s="160"/>
      <c r="AO9" s="160"/>
      <c r="AP9" s="160"/>
      <c r="AQ9" s="160">
        <f>AQ10-AQ19-AQ27-AQ28-AQ36-AQ37-AQ44-AQ45</f>
        <v>0.81976700481927711</v>
      </c>
      <c r="AR9" s="160"/>
      <c r="AS9" s="160"/>
      <c r="AT9" s="160"/>
      <c r="AU9" s="160"/>
      <c r="AV9" s="160">
        <f>AV10-AV19-AV27-AV28-AV36-AV37-AV44-AV45</f>
        <v>0.81976700481927711</v>
      </c>
      <c r="AW9" s="160"/>
      <c r="AX9" s="160"/>
      <c r="AY9" s="160"/>
      <c r="AZ9" s="160"/>
      <c r="BA9" s="160">
        <f>BA10-BA19-BA27-BA28-BA36-BA37-BA44-BA45</f>
        <v>0.81976700481927711</v>
      </c>
      <c r="BB9" s="160"/>
      <c r="BC9" s="160"/>
      <c r="BD9" s="160"/>
      <c r="BE9" s="160"/>
      <c r="BF9" s="160">
        <f>BF10-BF19-BF27-BF28-BF36-BF37-BF44-BF45</f>
        <v>0.81976700481927711</v>
      </c>
      <c r="BG9" s="160"/>
      <c r="BH9" s="160"/>
      <c r="BI9" s="160"/>
      <c r="BJ9" s="160"/>
      <c r="BK9" s="160">
        <f>BK10-BK19-BK27-BK28-BK36-BK37-BK44-BK45</f>
        <v>0.81976700481927711</v>
      </c>
      <c r="BL9" s="160"/>
      <c r="BM9" s="160"/>
      <c r="BN9" s="160"/>
      <c r="BO9" s="160"/>
      <c r="BP9" s="160">
        <f>BP10-BP19-BP27-BP28-BP36-BP37-BP44-BP45</f>
        <v>0.81976700481927711</v>
      </c>
      <c r="BQ9" s="160"/>
    </row>
    <row r="10" spans="1:69" x14ac:dyDescent="0.15">
      <c r="A10" s="36" t="s">
        <v>33</v>
      </c>
      <c r="B10" s="37">
        <f>B9+B19+B27+B28+B36+B37+B44+B45</f>
        <v>0.75887883008356549</v>
      </c>
      <c r="C10" s="37">
        <f>C9+C19+C27+C28+C36+C37+C44+C45</f>
        <v>0.74096385542168675</v>
      </c>
      <c r="D10" s="37">
        <f>D9+D19+D27+D28+D36+D37+D44+D45</f>
        <v>0.87295346138971253</v>
      </c>
      <c r="E10" s="38"/>
      <c r="F10" s="38"/>
      <c r="G10" s="38"/>
      <c r="H10" s="38">
        <f>(H12+H21+H30+H39)*99.94%-3</f>
        <v>0.80077840481927698</v>
      </c>
      <c r="I10" s="38"/>
      <c r="J10" s="38"/>
      <c r="K10" s="38"/>
      <c r="L10" s="38"/>
      <c r="M10" s="38">
        <f>(M12+M21+M30+M39)*99.94%-3</f>
        <v>0.81477000481927675</v>
      </c>
      <c r="N10" s="38"/>
      <c r="O10" s="38"/>
      <c r="P10" s="38"/>
      <c r="Q10" s="38"/>
      <c r="R10" s="38">
        <f>(R12+R21+R30+R39)*99.94%-3</f>
        <v>0.81976700481927711</v>
      </c>
      <c r="S10" s="38"/>
      <c r="T10" s="38"/>
      <c r="U10" s="38"/>
      <c r="V10" s="38"/>
      <c r="W10" s="38">
        <f>(W12+W21+W30+W39)*99.94%-3</f>
        <v>0.81976700481927711</v>
      </c>
      <c r="X10" s="38"/>
      <c r="Y10" s="38"/>
      <c r="Z10" s="38"/>
      <c r="AA10" s="38"/>
      <c r="AB10" s="38">
        <f>(AB12+AB21+AB30+AB39)*99.94%-3</f>
        <v>0.81976700481927711</v>
      </c>
      <c r="AC10" s="38"/>
      <c r="AD10" s="38"/>
      <c r="AE10" s="38"/>
      <c r="AF10" s="38"/>
      <c r="AG10" s="38">
        <f>(AG12+AG21+AG30+AG39)*99.94%-3</f>
        <v>0.81976700481927711</v>
      </c>
      <c r="AH10" s="38"/>
      <c r="AI10" s="38"/>
      <c r="AJ10" s="38"/>
      <c r="AK10" s="38"/>
      <c r="AL10" s="38">
        <f>(AL12+AL21+AL30+AL39)*99.94%-3</f>
        <v>0.81976700481927711</v>
      </c>
      <c r="AM10" s="38"/>
      <c r="AN10" s="38"/>
      <c r="AO10" s="38"/>
      <c r="AP10" s="38"/>
      <c r="AQ10" s="38">
        <f>(AQ12+AQ21+AQ30+AQ39)*99.94%-3</f>
        <v>0.81976700481927711</v>
      </c>
      <c r="AR10" s="38"/>
      <c r="AS10" s="38"/>
      <c r="AT10" s="38"/>
      <c r="AU10" s="38"/>
      <c r="AV10" s="38">
        <f>(AV12+AV21+AV30+AV39)*99.94%-3</f>
        <v>0.81976700481927711</v>
      </c>
      <c r="AW10" s="38"/>
      <c r="AX10" s="38"/>
      <c r="AY10" s="38"/>
      <c r="AZ10" s="38"/>
      <c r="BA10" s="38">
        <f>(BA12+BA21+BA30+BA39)*99.94%-3</f>
        <v>0.81976700481927711</v>
      </c>
      <c r="BB10" s="38"/>
      <c r="BC10" s="38"/>
      <c r="BD10" s="38"/>
      <c r="BE10" s="38"/>
      <c r="BF10" s="38">
        <f>(BF12+BF21+BF30+BF39)*99.94%-3</f>
        <v>0.81976700481927711</v>
      </c>
      <c r="BG10" s="38"/>
      <c r="BH10" s="38"/>
      <c r="BI10" s="38"/>
      <c r="BJ10" s="38"/>
      <c r="BK10" s="38">
        <f>(BK12+BK21+BK30+BK39)*99.94%-3</f>
        <v>0.81976700481927711</v>
      </c>
      <c r="BL10" s="38"/>
      <c r="BM10" s="38"/>
      <c r="BN10" s="38"/>
      <c r="BO10" s="38"/>
      <c r="BP10" s="38">
        <f>(BP12+BP21+BP30+BP39)*99.94%-3</f>
        <v>0.81976700481927711</v>
      </c>
      <c r="BQ10" s="38"/>
    </row>
    <row r="11" spans="1:69" x14ac:dyDescent="0.15">
      <c r="A11" s="39" t="s">
        <v>32</v>
      </c>
      <c r="B11" s="39"/>
      <c r="C11" s="39"/>
      <c r="D11" s="39"/>
      <c r="E11" s="39"/>
      <c r="F11" s="39"/>
      <c r="G11" s="39"/>
      <c r="H11" s="39">
        <f>H12*99.9%</f>
        <v>0.83811285542168679</v>
      </c>
      <c r="I11" s="39"/>
      <c r="J11" s="39"/>
      <c r="K11" s="39"/>
      <c r="L11" s="39"/>
      <c r="M11" s="39">
        <f>M12*99.9%</f>
        <v>0.85209885542168684</v>
      </c>
      <c r="N11" s="39"/>
      <c r="O11" s="39"/>
      <c r="P11" s="39"/>
      <c r="Q11" s="39"/>
      <c r="R11" s="39">
        <f>R12*99.9%</f>
        <v>0.85709385542168681</v>
      </c>
      <c r="S11" s="39"/>
      <c r="T11" s="39"/>
      <c r="U11" s="39"/>
      <c r="V11" s="39"/>
      <c r="W11" s="39">
        <f>W12*99.9%</f>
        <v>0.85709385542168681</v>
      </c>
      <c r="X11" s="39"/>
      <c r="Y11" s="39"/>
      <c r="Z11" s="39"/>
      <c r="AA11" s="39"/>
      <c r="AB11" s="39">
        <f>AB12*99.9%</f>
        <v>0.85709385542168681</v>
      </c>
      <c r="AC11" s="39"/>
      <c r="AD11" s="39"/>
      <c r="AE11" s="39"/>
      <c r="AF11" s="39"/>
      <c r="AG11" s="39">
        <f>AG12*99.9%</f>
        <v>0.85709385542168681</v>
      </c>
      <c r="AH11" s="39"/>
      <c r="AI11" s="39"/>
      <c r="AJ11" s="39"/>
      <c r="AK11" s="39"/>
      <c r="AL11" s="39">
        <f>AL12*99.9%</f>
        <v>0.85709385542168681</v>
      </c>
      <c r="AM11" s="39"/>
      <c r="AN11" s="39"/>
      <c r="AO11" s="39"/>
      <c r="AP11" s="39"/>
      <c r="AQ11" s="39">
        <f>AQ12*99.9%</f>
        <v>0.85709385542168681</v>
      </c>
      <c r="AR11" s="39"/>
      <c r="AS11" s="39"/>
      <c r="AT11" s="39"/>
      <c r="AU11" s="39"/>
      <c r="AV11" s="39">
        <f>AV12*99.9%</f>
        <v>0.85709385542168681</v>
      </c>
      <c r="AW11" s="39"/>
      <c r="AX11" s="39"/>
      <c r="AY11" s="39"/>
      <c r="AZ11" s="39"/>
      <c r="BA11" s="39">
        <f>BA12*99.9%</f>
        <v>0.85709385542168681</v>
      </c>
      <c r="BB11" s="39"/>
      <c r="BC11" s="39"/>
      <c r="BD11" s="39"/>
      <c r="BE11" s="39"/>
      <c r="BF11" s="39">
        <f>BF12*99.9%</f>
        <v>0.85709385542168681</v>
      </c>
      <c r="BG11" s="39"/>
      <c r="BH11" s="39"/>
      <c r="BI11" s="39"/>
      <c r="BJ11" s="39"/>
      <c r="BK11" s="39">
        <f>BK12*99.9%</f>
        <v>0.85709385542168681</v>
      </c>
      <c r="BL11" s="39"/>
      <c r="BM11" s="39"/>
      <c r="BN11" s="39"/>
      <c r="BO11" s="39"/>
      <c r="BP11" s="39">
        <f>BP12*99.9%</f>
        <v>0.85709385542168681</v>
      </c>
      <c r="BQ11" s="39"/>
    </row>
    <row r="12" spans="1:69" x14ac:dyDescent="0.35">
      <c r="A12" s="40" t="s">
        <v>60</v>
      </c>
      <c r="B12" s="41">
        <f>_xlfn.IFNA(VLOOKUP($A12,批次辅助!$A$4:$DC$41,MATCH($A$5&amp;B$4,批次辅助!$A$1:$DC$1,0),0),0)</f>
        <v>0.79596100278551529</v>
      </c>
      <c r="C12" s="41">
        <f>_xlfn.IFNA(VLOOKUP($A12,批次辅助!$A$4:$DC$41,MATCH($A$5&amp;C$4,批次辅助!$A$1:$DC$1,0),0),0)</f>
        <v>0.78795180722891567</v>
      </c>
      <c r="D12" s="41">
        <f>_xlfn.IFNA(VLOOKUP($A12,批次辅助!$A$4:$DC$41,MATCH($A$5&amp;D$4,批次辅助!$A$1:$DC$1,0),0),0)</f>
        <v>0.89067938636070643</v>
      </c>
      <c r="E12" s="39"/>
      <c r="F12" s="39"/>
      <c r="G12" s="39"/>
      <c r="H12" s="39">
        <f>1-SUM(H13:H18)</f>
        <v>0.8389518072289156</v>
      </c>
      <c r="I12" s="39"/>
      <c r="J12" s="39"/>
      <c r="K12" s="39"/>
      <c r="L12" s="39"/>
      <c r="M12" s="39">
        <f>1-SUM(M13:M18)</f>
        <v>0.85295180722891561</v>
      </c>
      <c r="N12" s="39"/>
      <c r="O12" s="39"/>
      <c r="P12" s="39"/>
      <c r="Q12" s="39"/>
      <c r="R12" s="39">
        <f>1-SUM(R13:R18)</f>
        <v>0.85795180722891562</v>
      </c>
      <c r="S12" s="39"/>
      <c r="T12" s="39"/>
      <c r="U12" s="39"/>
      <c r="V12" s="39"/>
      <c r="W12" s="39">
        <f>1-SUM(W13:W18)</f>
        <v>0.85795180722891562</v>
      </c>
      <c r="X12" s="39"/>
      <c r="Y12" s="39"/>
      <c r="Z12" s="39"/>
      <c r="AA12" s="39"/>
      <c r="AB12" s="39">
        <f>1-SUM(AB13:AB18)</f>
        <v>0.85795180722891562</v>
      </c>
      <c r="AC12" s="39"/>
      <c r="AD12" s="39"/>
      <c r="AE12" s="39"/>
      <c r="AF12" s="39"/>
      <c r="AG12" s="39">
        <f>1-SUM(AG13:AG18)</f>
        <v>0.85795180722891562</v>
      </c>
      <c r="AH12" s="39"/>
      <c r="AI12" s="39"/>
      <c r="AJ12" s="39"/>
      <c r="AK12" s="39"/>
      <c r="AL12" s="39">
        <f>1-SUM(AL13:AL18)</f>
        <v>0.85795180722891562</v>
      </c>
      <c r="AM12" s="39"/>
      <c r="AN12" s="39"/>
      <c r="AO12" s="39"/>
      <c r="AP12" s="39"/>
      <c r="AQ12" s="39">
        <f>1-SUM(AQ13:AQ18)</f>
        <v>0.85795180722891562</v>
      </c>
      <c r="AR12" s="39"/>
      <c r="AS12" s="39"/>
      <c r="AT12" s="39"/>
      <c r="AU12" s="39"/>
      <c r="AV12" s="39">
        <f>1-SUM(AV13:AV18)</f>
        <v>0.85795180722891562</v>
      </c>
      <c r="AW12" s="39"/>
      <c r="AX12" s="39"/>
      <c r="AY12" s="39"/>
      <c r="AZ12" s="39"/>
      <c r="BA12" s="39">
        <f>1-SUM(BA13:BA18)</f>
        <v>0.85795180722891562</v>
      </c>
      <c r="BB12" s="39"/>
      <c r="BC12" s="39"/>
      <c r="BD12" s="39"/>
      <c r="BE12" s="39"/>
      <c r="BF12" s="39">
        <f>1-SUM(BF13:BF18)</f>
        <v>0.85795180722891562</v>
      </c>
      <c r="BG12" s="39"/>
      <c r="BH12" s="39"/>
      <c r="BI12" s="39"/>
      <c r="BJ12" s="39"/>
      <c r="BK12" s="39">
        <f>1-SUM(BK13:BK18)</f>
        <v>0.85795180722891562</v>
      </c>
      <c r="BL12" s="39"/>
      <c r="BM12" s="39"/>
      <c r="BN12" s="39"/>
      <c r="BO12" s="39"/>
      <c r="BP12" s="39">
        <f>1-SUM(BP13:BP18)</f>
        <v>0.85795180722891562</v>
      </c>
      <c r="BQ12" s="39"/>
    </row>
    <row r="13" spans="1:69" ht="33" x14ac:dyDescent="0.15">
      <c r="A13" s="42" t="s">
        <v>42</v>
      </c>
      <c r="B13" s="43">
        <f>_xlfn.IFNA(VLOOKUP($A13,批次辅助!$A$4:$DC$41,MATCH($A$5&amp;B$4,批次辅助!$A$1:$DC$1,0),0),0)</f>
        <v>3.1162952646239556E-2</v>
      </c>
      <c r="C13" s="43">
        <f>_xlfn.IFNA(VLOOKUP($A13,批次辅助!$A$4:$DC$41,MATCH($A$5&amp;C$4,批次辅助!$A$1:$DC$1,0),0),0)</f>
        <v>5.256024096385542E-2</v>
      </c>
      <c r="D13" s="43">
        <f>_xlfn.IFNA(VLOOKUP($A13,批次辅助!$A$4:$DC$41,MATCH($A$5&amp;D$4,批次辅助!$A$1:$DC$1,0),0),0)</f>
        <v>2.0755446693309268E-2</v>
      </c>
      <c r="E13" s="278" t="s">
        <v>901</v>
      </c>
      <c r="F13" s="45">
        <v>0.03</v>
      </c>
      <c r="G13" s="46"/>
      <c r="H13" s="47">
        <f t="shared" ref="H13:H19" si="0">C13-F13+G13</f>
        <v>2.2560240963855421E-2</v>
      </c>
      <c r="I13" s="370"/>
      <c r="J13" s="44"/>
      <c r="K13" s="128"/>
      <c r="L13" s="102"/>
      <c r="M13" s="47">
        <f t="shared" ref="M13:M19" si="1">H13-K13+L13</f>
        <v>2.2560240963855421E-2</v>
      </c>
      <c r="N13" s="370"/>
      <c r="O13" s="44"/>
      <c r="P13" s="128"/>
      <c r="Q13" s="102"/>
      <c r="R13" s="47">
        <f t="shared" ref="R13:R19" si="2">M13-P13+Q13</f>
        <v>2.2560240963855421E-2</v>
      </c>
      <c r="S13" s="370"/>
      <c r="T13" s="44"/>
      <c r="U13" s="128"/>
      <c r="V13" s="102"/>
      <c r="W13" s="47">
        <f t="shared" ref="W13:W19" si="3">R13-U13+V13</f>
        <v>2.2560240963855421E-2</v>
      </c>
      <c r="X13" s="370"/>
      <c r="Y13" s="44"/>
      <c r="Z13" s="128"/>
      <c r="AA13" s="102"/>
      <c r="AB13" s="47">
        <f t="shared" ref="AB13:AB19" si="4">W13-Z13+AA13</f>
        <v>2.2560240963855421E-2</v>
      </c>
      <c r="AC13" s="370"/>
      <c r="AD13" s="44"/>
      <c r="AE13" s="128"/>
      <c r="AF13" s="102"/>
      <c r="AG13" s="47">
        <f t="shared" ref="AG13:AG19" si="5">AB13-AE13+AF13</f>
        <v>2.2560240963855421E-2</v>
      </c>
      <c r="AH13" s="370"/>
      <c r="AI13" s="44"/>
      <c r="AJ13" s="128"/>
      <c r="AK13" s="102"/>
      <c r="AL13" s="47">
        <f t="shared" ref="AL13:AL19" si="6">AG13-AJ13+AK13</f>
        <v>2.2560240963855421E-2</v>
      </c>
      <c r="AM13" s="370"/>
      <c r="AN13" s="44"/>
      <c r="AO13" s="128"/>
      <c r="AP13" s="102"/>
      <c r="AQ13" s="47">
        <f t="shared" ref="AQ13:AQ19" si="7">AL13-AO13+AP13</f>
        <v>2.2560240963855421E-2</v>
      </c>
      <c r="AR13" s="370"/>
      <c r="AS13" s="44"/>
      <c r="AT13" s="128"/>
      <c r="AU13" s="102"/>
      <c r="AV13" s="47">
        <f t="shared" ref="AV13:AV19" si="8">AQ13-AT13+AU13</f>
        <v>2.2560240963855421E-2</v>
      </c>
      <c r="AW13" s="370"/>
      <c r="AX13" s="44"/>
      <c r="AY13" s="128"/>
      <c r="AZ13" s="102"/>
      <c r="BA13" s="47">
        <f t="shared" ref="BA13:BA19" si="9">AV13-AY13+AZ13</f>
        <v>2.2560240963855421E-2</v>
      </c>
      <c r="BB13" s="370"/>
      <c r="BC13" s="44"/>
      <c r="BD13" s="128"/>
      <c r="BE13" s="102"/>
      <c r="BF13" s="47">
        <f t="shared" ref="BF13:BF19" si="10">BA13-BD13+BE13</f>
        <v>2.2560240963855421E-2</v>
      </c>
      <c r="BG13" s="370"/>
      <c r="BH13" s="279"/>
      <c r="BI13" s="128"/>
      <c r="BJ13" s="102"/>
      <c r="BK13" s="47">
        <f t="shared" ref="BK13:BK19" si="11">BF13-BI13+BJ13</f>
        <v>2.2560240963855421E-2</v>
      </c>
      <c r="BL13" s="370"/>
      <c r="BM13" s="279"/>
      <c r="BN13" s="128"/>
      <c r="BO13" s="102"/>
      <c r="BP13" s="47">
        <f t="shared" ref="BP13:BP19" si="12">BK13-BN13+BO13</f>
        <v>2.2560240963855421E-2</v>
      </c>
      <c r="BQ13" s="370"/>
    </row>
    <row r="14" spans="1:69" ht="49.5" x14ac:dyDescent="0.15">
      <c r="A14" s="42" t="s">
        <v>43</v>
      </c>
      <c r="B14" s="43">
        <f>_xlfn.IFNA(VLOOKUP($A14,批次辅助!$A$4:$DC$41,MATCH($A$5&amp;B$4,批次辅助!$A$1:$DC$1,0),0),0)</f>
        <v>7.8168523676880222E-2</v>
      </c>
      <c r="C14" s="43">
        <f>_xlfn.IFNA(VLOOKUP($A14,批次辅助!$A$4:$DC$41,MATCH($A$5&amp;C$4,批次辅助!$A$1:$DC$1,0),0),0)</f>
        <v>9.1867469879518077E-2</v>
      </c>
      <c r="D14" s="43">
        <f>_xlfn.IFNA(VLOOKUP($A14,批次辅助!$A$4:$DC$41,MATCH($A$5&amp;D$4,批次辅助!$A$1:$DC$1,0),0),0)</f>
        <v>5.2081990460229467E-2</v>
      </c>
      <c r="E14" s="278" t="s">
        <v>1468</v>
      </c>
      <c r="F14" s="45">
        <v>2.5000000000000001E-2</v>
      </c>
      <c r="G14" s="46"/>
      <c r="H14" s="47">
        <f t="shared" si="0"/>
        <v>6.6867469879518082E-2</v>
      </c>
      <c r="I14" s="370"/>
      <c r="J14" s="278" t="s">
        <v>1487</v>
      </c>
      <c r="K14" s="129">
        <v>0.01</v>
      </c>
      <c r="L14" s="140"/>
      <c r="M14" s="50">
        <f t="shared" si="1"/>
        <v>5.686746987951808E-2</v>
      </c>
      <c r="N14" s="370"/>
      <c r="O14" s="278"/>
      <c r="P14" s="129"/>
      <c r="Q14" s="140"/>
      <c r="R14" s="50">
        <f t="shared" si="2"/>
        <v>5.686746987951808E-2</v>
      </c>
      <c r="S14" s="370"/>
      <c r="T14" s="44"/>
      <c r="U14" s="129"/>
      <c r="V14" s="140"/>
      <c r="W14" s="50">
        <f t="shared" si="3"/>
        <v>5.686746987951808E-2</v>
      </c>
      <c r="X14" s="370"/>
      <c r="Y14" s="44"/>
      <c r="Z14" s="129"/>
      <c r="AA14" s="140"/>
      <c r="AB14" s="50">
        <f t="shared" si="4"/>
        <v>5.686746987951808E-2</v>
      </c>
      <c r="AC14" s="370"/>
      <c r="AD14" s="51"/>
      <c r="AE14" s="129"/>
      <c r="AF14" s="140"/>
      <c r="AG14" s="50">
        <f t="shared" si="5"/>
        <v>5.686746987951808E-2</v>
      </c>
      <c r="AH14" s="370"/>
      <c r="AI14" s="51"/>
      <c r="AJ14" s="129"/>
      <c r="AK14" s="140"/>
      <c r="AL14" s="50">
        <f t="shared" si="6"/>
        <v>5.686746987951808E-2</v>
      </c>
      <c r="AM14" s="370"/>
      <c r="AN14" s="51"/>
      <c r="AO14" s="129"/>
      <c r="AP14" s="140"/>
      <c r="AQ14" s="50">
        <f t="shared" si="7"/>
        <v>5.686746987951808E-2</v>
      </c>
      <c r="AR14" s="370"/>
      <c r="AS14" s="51"/>
      <c r="AT14" s="129"/>
      <c r="AU14" s="140"/>
      <c r="AV14" s="50">
        <f t="shared" si="8"/>
        <v>5.686746987951808E-2</v>
      </c>
      <c r="AW14" s="370"/>
      <c r="AX14" s="51"/>
      <c r="AY14" s="129"/>
      <c r="AZ14" s="140"/>
      <c r="BA14" s="50">
        <f t="shared" si="9"/>
        <v>5.686746987951808E-2</v>
      </c>
      <c r="BB14" s="370"/>
      <c r="BC14" s="51"/>
      <c r="BD14" s="129"/>
      <c r="BE14" s="140"/>
      <c r="BF14" s="50">
        <f t="shared" si="10"/>
        <v>5.686746987951808E-2</v>
      </c>
      <c r="BG14" s="370"/>
      <c r="BH14" s="51"/>
      <c r="BI14" s="129"/>
      <c r="BJ14" s="140"/>
      <c r="BK14" s="50">
        <f t="shared" si="11"/>
        <v>5.686746987951808E-2</v>
      </c>
      <c r="BL14" s="370"/>
      <c r="BM14" s="51"/>
      <c r="BN14" s="129"/>
      <c r="BO14" s="140"/>
      <c r="BP14" s="50">
        <f t="shared" si="12"/>
        <v>5.686746987951808E-2</v>
      </c>
      <c r="BQ14" s="370"/>
    </row>
    <row r="15" spans="1:69" x14ac:dyDescent="0.15">
      <c r="A15" s="42" t="s">
        <v>44</v>
      </c>
      <c r="B15" s="43">
        <f>_xlfn.IFNA(VLOOKUP($A15,批次辅助!$A$4:$DC$41,MATCH($A$5&amp;B$4,批次辅助!$A$1:$DC$1,0),0),0)</f>
        <v>5.222841225626741E-3</v>
      </c>
      <c r="C15" s="43">
        <f>_xlfn.IFNA(VLOOKUP($A15,批次辅助!$A$4:$DC$41,MATCH($A$5&amp;C$4,批次辅助!$A$1:$DC$1,0),0),0)</f>
        <v>7.8313253012048199E-3</v>
      </c>
      <c r="D15" s="43">
        <f>_xlfn.IFNA(VLOOKUP($A15,批次辅助!$A$4:$DC$41,MATCH($A$5&amp;D$4,批次辅助!$A$1:$DC$1,0),0),0)</f>
        <v>2.9650638133298956E-3</v>
      </c>
      <c r="E15" s="549"/>
      <c r="F15" s="45"/>
      <c r="G15" s="46"/>
      <c r="H15" s="47">
        <f t="shared" si="0"/>
        <v>7.8313253012048199E-3</v>
      </c>
      <c r="I15" s="370"/>
      <c r="J15" s="44"/>
      <c r="K15" s="128"/>
      <c r="L15" s="102"/>
      <c r="M15" s="50">
        <f t="shared" si="1"/>
        <v>7.8313253012048199E-3</v>
      </c>
      <c r="N15" s="370"/>
      <c r="O15" s="44"/>
      <c r="P15" s="128"/>
      <c r="Q15" s="102"/>
      <c r="R15" s="50">
        <f t="shared" si="2"/>
        <v>7.8313253012048199E-3</v>
      </c>
      <c r="S15" s="370"/>
      <c r="T15" s="44"/>
      <c r="U15" s="128"/>
      <c r="V15" s="102"/>
      <c r="W15" s="50">
        <f t="shared" si="3"/>
        <v>7.8313253012048199E-3</v>
      </c>
      <c r="X15" s="370"/>
      <c r="Y15" s="44"/>
      <c r="Z15" s="128"/>
      <c r="AA15" s="102"/>
      <c r="AB15" s="50">
        <f t="shared" si="4"/>
        <v>7.8313253012048199E-3</v>
      </c>
      <c r="AC15" s="370"/>
      <c r="AD15" s="44"/>
      <c r="AE15" s="128"/>
      <c r="AF15" s="102"/>
      <c r="AG15" s="50">
        <f t="shared" si="5"/>
        <v>7.8313253012048199E-3</v>
      </c>
      <c r="AH15" s="370"/>
      <c r="AI15" s="44"/>
      <c r="AJ15" s="128"/>
      <c r="AK15" s="102"/>
      <c r="AL15" s="50">
        <f t="shared" si="6"/>
        <v>7.8313253012048199E-3</v>
      </c>
      <c r="AM15" s="370"/>
      <c r="AN15" s="44"/>
      <c r="AO15" s="128"/>
      <c r="AP15" s="102"/>
      <c r="AQ15" s="50">
        <f t="shared" si="7"/>
        <v>7.8313253012048199E-3</v>
      </c>
      <c r="AR15" s="370"/>
      <c r="AS15" s="44"/>
      <c r="AT15" s="128"/>
      <c r="AU15" s="102"/>
      <c r="AV15" s="50">
        <f t="shared" si="8"/>
        <v>7.8313253012048199E-3</v>
      </c>
      <c r="AW15" s="370"/>
      <c r="AX15" s="44"/>
      <c r="AY15" s="128"/>
      <c r="AZ15" s="102"/>
      <c r="BA15" s="50">
        <f t="shared" si="9"/>
        <v>7.8313253012048199E-3</v>
      </c>
      <c r="BB15" s="370"/>
      <c r="BC15" s="44"/>
      <c r="BD15" s="128"/>
      <c r="BE15" s="102"/>
      <c r="BF15" s="50">
        <f t="shared" si="10"/>
        <v>7.8313253012048199E-3</v>
      </c>
      <c r="BG15" s="370"/>
      <c r="BH15" s="279"/>
      <c r="BI15" s="128"/>
      <c r="BJ15" s="102"/>
      <c r="BK15" s="50">
        <f t="shared" si="11"/>
        <v>7.8313253012048199E-3</v>
      </c>
      <c r="BL15" s="370"/>
      <c r="BM15" s="279"/>
      <c r="BN15" s="128"/>
      <c r="BO15" s="102"/>
      <c r="BP15" s="50">
        <f t="shared" si="12"/>
        <v>7.8313253012048199E-3</v>
      </c>
      <c r="BQ15" s="370"/>
    </row>
    <row r="16" spans="1:69" x14ac:dyDescent="0.15">
      <c r="A16" s="53" t="s">
        <v>45</v>
      </c>
      <c r="B16" s="53">
        <f>_xlfn.IFNA(VLOOKUP($A16,批次辅助!$A$4:$DC$41,MATCH($A$5&amp;B$4,批次辅助!$A$1:$DC$1,0),0),0)</f>
        <v>6.04108635097493E-2</v>
      </c>
      <c r="C16" s="53">
        <f>_xlfn.IFNA(VLOOKUP($A16,批次辅助!$A$4:$DC$41,MATCH($A$5&amp;C$4,批次辅助!$A$1:$DC$1,0),0),0)</f>
        <v>4.8192771084337352E-2</v>
      </c>
      <c r="D16" s="53">
        <f>_xlfn.IFNA(VLOOKUP($A16,批次辅助!$A$4:$DC$41,MATCH($A$5&amp;D$4,批次辅助!$A$1:$DC$1,0),0),0)</f>
        <v>1.2504834343173907E-2</v>
      </c>
      <c r="E16" s="278"/>
      <c r="F16" s="123"/>
      <c r="G16" s="55"/>
      <c r="H16" s="47">
        <f t="shared" si="0"/>
        <v>4.8192771084337352E-2</v>
      </c>
      <c r="I16" s="370"/>
      <c r="J16" s="277"/>
      <c r="K16" s="130"/>
      <c r="L16" s="103"/>
      <c r="M16" s="50">
        <f t="shared" si="1"/>
        <v>4.8192771084337352E-2</v>
      </c>
      <c r="N16" s="370"/>
      <c r="O16" s="278" t="s">
        <v>1287</v>
      </c>
      <c r="P16" s="123">
        <v>5.0000000000000001E-3</v>
      </c>
      <c r="Q16" s="103"/>
      <c r="R16" s="50">
        <f t="shared" si="2"/>
        <v>4.3192771084337354E-2</v>
      </c>
      <c r="S16" s="370"/>
      <c r="T16" s="56"/>
      <c r="U16" s="130"/>
      <c r="V16" s="103"/>
      <c r="W16" s="50">
        <f t="shared" si="3"/>
        <v>4.3192771084337354E-2</v>
      </c>
      <c r="X16" s="370"/>
      <c r="Y16" s="56"/>
      <c r="Z16" s="130"/>
      <c r="AA16" s="103"/>
      <c r="AB16" s="50">
        <f t="shared" si="4"/>
        <v>4.3192771084337354E-2</v>
      </c>
      <c r="AC16" s="370"/>
      <c r="AD16" s="56"/>
      <c r="AE16" s="130"/>
      <c r="AF16" s="103"/>
      <c r="AG16" s="50">
        <f t="shared" si="5"/>
        <v>4.3192771084337354E-2</v>
      </c>
      <c r="AH16" s="370"/>
      <c r="AI16" s="56"/>
      <c r="AJ16" s="130"/>
      <c r="AK16" s="103"/>
      <c r="AL16" s="50">
        <f t="shared" si="6"/>
        <v>4.3192771084337354E-2</v>
      </c>
      <c r="AM16" s="370"/>
      <c r="AN16" s="56"/>
      <c r="AO16" s="130"/>
      <c r="AP16" s="103"/>
      <c r="AQ16" s="50">
        <f t="shared" si="7"/>
        <v>4.3192771084337354E-2</v>
      </c>
      <c r="AR16" s="370"/>
      <c r="AS16" s="56"/>
      <c r="AT16" s="130"/>
      <c r="AU16" s="103"/>
      <c r="AV16" s="50">
        <f t="shared" si="8"/>
        <v>4.3192771084337354E-2</v>
      </c>
      <c r="AW16" s="370"/>
      <c r="AX16" s="56"/>
      <c r="AY16" s="130"/>
      <c r="AZ16" s="103"/>
      <c r="BA16" s="50">
        <f t="shared" si="9"/>
        <v>4.3192771084337354E-2</v>
      </c>
      <c r="BB16" s="370"/>
      <c r="BC16" s="56"/>
      <c r="BD16" s="130"/>
      <c r="BE16" s="103"/>
      <c r="BF16" s="50">
        <f t="shared" si="10"/>
        <v>4.3192771084337354E-2</v>
      </c>
      <c r="BG16" s="370"/>
      <c r="BH16" s="56"/>
      <c r="BI16" s="130"/>
      <c r="BJ16" s="103"/>
      <c r="BK16" s="50">
        <f t="shared" si="11"/>
        <v>4.3192771084337354E-2</v>
      </c>
      <c r="BL16" s="370"/>
      <c r="BM16" s="56"/>
      <c r="BN16" s="130"/>
      <c r="BO16" s="103"/>
      <c r="BP16" s="50">
        <f t="shared" si="12"/>
        <v>4.3192771084337354E-2</v>
      </c>
      <c r="BQ16" s="370"/>
    </row>
    <row r="17" spans="1:69" x14ac:dyDescent="0.15">
      <c r="A17" s="42" t="s">
        <v>46</v>
      </c>
      <c r="B17" s="53">
        <f>_xlfn.IFNA(VLOOKUP($A17,批次辅助!$A$4:$DC$41,MATCH($A$5&amp;B$4,批次辅助!$A$1:$DC$1,0),0),0)</f>
        <v>1.1316155988857938E-2</v>
      </c>
      <c r="C17" s="53">
        <f>_xlfn.IFNA(VLOOKUP($A17,批次辅助!$A$4:$DC$41,MATCH($A$5&amp;C$4,批次辅助!$A$1:$DC$1,0),0),0)</f>
        <v>9.0361445783132526E-3</v>
      </c>
      <c r="D17" s="53">
        <f>_xlfn.IFNA(VLOOKUP($A17,批次辅助!$A$4:$DC$41,MATCH($A$5&amp;D$4,批次辅助!$A$1:$DC$1,0),0),0)</f>
        <v>1.7725924970993942E-2</v>
      </c>
      <c r="E17" s="330"/>
      <c r="F17" s="548"/>
      <c r="G17" s="58">
        <v>4.0000000000000001E-3</v>
      </c>
      <c r="H17" s="47">
        <f t="shared" si="0"/>
        <v>1.3036144578313253E-2</v>
      </c>
      <c r="I17" s="370"/>
      <c r="J17" s="43"/>
      <c r="K17" s="131">
        <v>4.0000000000000001E-3</v>
      </c>
      <c r="L17" s="104"/>
      <c r="M17" s="53">
        <f t="shared" si="1"/>
        <v>9.0361445783132526E-3</v>
      </c>
      <c r="N17" s="370"/>
      <c r="O17" s="43"/>
      <c r="P17" s="131"/>
      <c r="Q17" s="104"/>
      <c r="R17" s="53">
        <f t="shared" si="2"/>
        <v>9.0361445783132526E-3</v>
      </c>
      <c r="S17" s="370"/>
      <c r="T17" s="43"/>
      <c r="U17" s="131"/>
      <c r="V17" s="104"/>
      <c r="W17" s="53">
        <f t="shared" si="3"/>
        <v>9.0361445783132526E-3</v>
      </c>
      <c r="X17" s="370"/>
      <c r="Y17" s="43"/>
      <c r="Z17" s="131"/>
      <c r="AA17" s="104"/>
      <c r="AB17" s="53">
        <f t="shared" si="4"/>
        <v>9.0361445783132526E-3</v>
      </c>
      <c r="AC17" s="370"/>
      <c r="AD17" s="43"/>
      <c r="AE17" s="131"/>
      <c r="AF17" s="104"/>
      <c r="AG17" s="53">
        <f t="shared" si="5"/>
        <v>9.0361445783132526E-3</v>
      </c>
      <c r="AH17" s="370"/>
      <c r="AI17" s="43"/>
      <c r="AJ17" s="131"/>
      <c r="AK17" s="104"/>
      <c r="AL17" s="53">
        <f t="shared" si="6"/>
        <v>9.0361445783132526E-3</v>
      </c>
      <c r="AM17" s="370"/>
      <c r="AN17" s="43"/>
      <c r="AO17" s="131"/>
      <c r="AP17" s="104"/>
      <c r="AQ17" s="53">
        <f t="shared" si="7"/>
        <v>9.0361445783132526E-3</v>
      </c>
      <c r="AR17" s="370"/>
      <c r="AS17" s="43"/>
      <c r="AT17" s="131"/>
      <c r="AU17" s="104"/>
      <c r="AV17" s="53">
        <f t="shared" si="8"/>
        <v>9.0361445783132526E-3</v>
      </c>
      <c r="AW17" s="370"/>
      <c r="AX17" s="43"/>
      <c r="AY17" s="131"/>
      <c r="AZ17" s="104"/>
      <c r="BA17" s="53">
        <f t="shared" si="9"/>
        <v>9.0361445783132526E-3</v>
      </c>
      <c r="BB17" s="370"/>
      <c r="BC17" s="43"/>
      <c r="BD17" s="131"/>
      <c r="BE17" s="104"/>
      <c r="BF17" s="53">
        <f t="shared" si="10"/>
        <v>9.0361445783132526E-3</v>
      </c>
      <c r="BG17" s="370"/>
      <c r="BH17" s="43"/>
      <c r="BI17" s="131"/>
      <c r="BJ17" s="104"/>
      <c r="BK17" s="53">
        <f t="shared" si="11"/>
        <v>9.0361445783132526E-3</v>
      </c>
      <c r="BL17" s="370"/>
      <c r="BM17" s="43"/>
      <c r="BN17" s="131"/>
      <c r="BO17" s="104"/>
      <c r="BP17" s="53">
        <f t="shared" si="12"/>
        <v>9.0361445783132526E-3</v>
      </c>
      <c r="BQ17" s="370"/>
    </row>
    <row r="18" spans="1:69" x14ac:dyDescent="0.15">
      <c r="A18" s="42" t="s">
        <v>47</v>
      </c>
      <c r="B18" s="43">
        <f>_xlfn.IFNA(VLOOKUP($A18,批次辅助!$A$4:$DC$41,MATCH($A$5&amp;B$4,批次辅助!$A$1:$DC$1,0),0),0)</f>
        <v>1.7757660167130918E-2</v>
      </c>
      <c r="C18" s="43">
        <f>_xlfn.IFNA(VLOOKUP($A18,批次辅助!$A$4:$DC$41,MATCH($A$5&amp;C$4,批次辅助!$A$1:$DC$1,0),0),0)</f>
        <v>2.5602409638554218E-3</v>
      </c>
      <c r="D18" s="114">
        <f>_xlfn.IFNA(VLOOKUP($A18,批次辅助!$A$4:$DC$41,MATCH($A$5&amp;D$4,批次辅助!$A$1:$DC$1,0),0),0)</f>
        <v>3.2873533582570579E-3</v>
      </c>
      <c r="F18" s="59"/>
      <c r="G18" s="60"/>
      <c r="H18" s="47">
        <f t="shared" si="0"/>
        <v>2.5602409638554218E-3</v>
      </c>
      <c r="I18" s="370"/>
      <c r="J18" s="10"/>
      <c r="K18" s="132"/>
      <c r="L18" s="105"/>
      <c r="M18" s="43">
        <f t="shared" si="1"/>
        <v>2.5602409638554218E-3</v>
      </c>
      <c r="N18" s="370"/>
      <c r="O18" s="10"/>
      <c r="P18" s="132"/>
      <c r="Q18" s="105"/>
      <c r="R18" s="43">
        <f t="shared" si="2"/>
        <v>2.5602409638554218E-3</v>
      </c>
      <c r="S18" s="370"/>
      <c r="T18" s="10"/>
      <c r="U18" s="132"/>
      <c r="V18" s="105"/>
      <c r="W18" s="43">
        <f t="shared" si="3"/>
        <v>2.5602409638554218E-3</v>
      </c>
      <c r="X18" s="370"/>
      <c r="Y18" s="10"/>
      <c r="Z18" s="132"/>
      <c r="AA18" s="105"/>
      <c r="AB18" s="43">
        <f t="shared" si="4"/>
        <v>2.5602409638554218E-3</v>
      </c>
      <c r="AC18" s="370"/>
      <c r="AD18" s="10"/>
      <c r="AE18" s="132"/>
      <c r="AF18" s="105"/>
      <c r="AG18" s="43">
        <f t="shared" si="5"/>
        <v>2.5602409638554218E-3</v>
      </c>
      <c r="AH18" s="370"/>
      <c r="AI18" s="10"/>
      <c r="AJ18" s="132"/>
      <c r="AK18" s="105"/>
      <c r="AL18" s="43">
        <f t="shared" si="6"/>
        <v>2.5602409638554218E-3</v>
      </c>
      <c r="AM18" s="370"/>
      <c r="AN18" s="10"/>
      <c r="AO18" s="132"/>
      <c r="AP18" s="105"/>
      <c r="AQ18" s="43">
        <f t="shared" si="7"/>
        <v>2.5602409638554218E-3</v>
      </c>
      <c r="AR18" s="370"/>
      <c r="AS18" s="10"/>
      <c r="AT18" s="132"/>
      <c r="AU18" s="105"/>
      <c r="AV18" s="43">
        <f t="shared" si="8"/>
        <v>2.5602409638554218E-3</v>
      </c>
      <c r="AW18" s="370"/>
      <c r="AX18" s="10"/>
      <c r="AY18" s="132"/>
      <c r="AZ18" s="105"/>
      <c r="BA18" s="43">
        <f t="shared" si="9"/>
        <v>2.5602409638554218E-3</v>
      </c>
      <c r="BB18" s="370"/>
      <c r="BC18" s="10"/>
      <c r="BD18" s="132"/>
      <c r="BE18" s="105"/>
      <c r="BF18" s="43">
        <f t="shared" si="10"/>
        <v>2.5602409638554218E-3</v>
      </c>
      <c r="BG18" s="370"/>
      <c r="BH18" s="10"/>
      <c r="BI18" s="132"/>
      <c r="BJ18" s="105"/>
      <c r="BK18" s="43">
        <f t="shared" si="11"/>
        <v>2.5602409638554218E-3</v>
      </c>
      <c r="BL18" s="370"/>
      <c r="BM18" s="10"/>
      <c r="BN18" s="132"/>
      <c r="BO18" s="105"/>
      <c r="BP18" s="43">
        <f t="shared" si="12"/>
        <v>2.5602409638554218E-3</v>
      </c>
      <c r="BQ18" s="370"/>
    </row>
    <row r="19" spans="1:69" x14ac:dyDescent="0.15">
      <c r="A19" s="61" t="s">
        <v>31</v>
      </c>
      <c r="B19" s="61">
        <f>_xlfn.IFNA(VLOOKUP($A19,批次辅助!$A$4:$DC$41,MATCH($A$5&amp;B$4,批次辅助!$A$1:$DC$1,0),0),0)</f>
        <v>0</v>
      </c>
      <c r="C19" s="61">
        <f>_xlfn.IFNA(VLOOKUP($A19,批次辅助!$A$4:$DC$41,MATCH($A$5&amp;C$4,批次辅助!$A$1:$DC$1,0),0),0)</f>
        <v>0</v>
      </c>
      <c r="D19" s="61">
        <f>_xlfn.IFNA(VLOOKUP($A19,批次辅助!$A$4:$DC$41,MATCH($A$5&amp;D$4,批次辅助!$A$1:$DC$1,0),0),0)</f>
        <v>0</v>
      </c>
      <c r="E19" s="62"/>
      <c r="F19" s="63"/>
      <c r="G19" s="64"/>
      <c r="H19" s="62">
        <f t="shared" si="0"/>
        <v>0</v>
      </c>
      <c r="I19" s="62"/>
      <c r="J19" s="62"/>
      <c r="K19" s="63"/>
      <c r="L19" s="64"/>
      <c r="M19" s="62">
        <f t="shared" si="1"/>
        <v>0</v>
      </c>
      <c r="N19" s="62"/>
      <c r="O19" s="75"/>
      <c r="P19" s="135"/>
      <c r="Q19" s="143"/>
      <c r="R19" s="62">
        <f t="shared" si="2"/>
        <v>0</v>
      </c>
      <c r="S19" s="62"/>
      <c r="T19" s="62"/>
      <c r="U19" s="133"/>
      <c r="V19" s="141"/>
      <c r="W19" s="62">
        <f t="shared" si="3"/>
        <v>0</v>
      </c>
      <c r="X19" s="62"/>
      <c r="Y19" s="62"/>
      <c r="Z19" s="133"/>
      <c r="AA19" s="141"/>
      <c r="AB19" s="62">
        <f t="shared" si="4"/>
        <v>0</v>
      </c>
      <c r="AC19" s="62"/>
      <c r="AD19" s="62"/>
      <c r="AE19" s="133"/>
      <c r="AF19" s="141"/>
      <c r="AG19" s="62">
        <f t="shared" si="5"/>
        <v>0</v>
      </c>
      <c r="AH19" s="62"/>
      <c r="AI19" s="62"/>
      <c r="AJ19" s="133"/>
      <c r="AK19" s="141"/>
      <c r="AL19" s="62">
        <f t="shared" si="6"/>
        <v>0</v>
      </c>
      <c r="AM19" s="62"/>
      <c r="AN19" s="62"/>
      <c r="AO19" s="133"/>
      <c r="AP19" s="141"/>
      <c r="AQ19" s="62">
        <f t="shared" si="7"/>
        <v>0</v>
      </c>
      <c r="AR19" s="62"/>
      <c r="AS19" s="62"/>
      <c r="AT19" s="133"/>
      <c r="AU19" s="141"/>
      <c r="AV19" s="62">
        <f t="shared" si="8"/>
        <v>0</v>
      </c>
      <c r="AW19" s="62"/>
      <c r="AX19" s="62"/>
      <c r="AY19" s="133"/>
      <c r="AZ19" s="141"/>
      <c r="BA19" s="62">
        <f t="shared" si="9"/>
        <v>0</v>
      </c>
      <c r="BB19" s="62"/>
      <c r="BC19" s="62"/>
      <c r="BD19" s="133"/>
      <c r="BE19" s="141"/>
      <c r="BF19" s="62">
        <f t="shared" si="10"/>
        <v>0</v>
      </c>
      <c r="BG19" s="62"/>
      <c r="BH19" s="62"/>
      <c r="BI19" s="133"/>
      <c r="BJ19" s="141"/>
      <c r="BK19" s="62">
        <f t="shared" si="11"/>
        <v>0</v>
      </c>
      <c r="BL19" s="62"/>
      <c r="BM19" s="62"/>
      <c r="BN19" s="133"/>
      <c r="BO19" s="141"/>
      <c r="BP19" s="62">
        <f t="shared" si="12"/>
        <v>0</v>
      </c>
      <c r="BQ19" s="62"/>
    </row>
    <row r="20" spans="1:69" x14ac:dyDescent="0.15">
      <c r="A20" s="65" t="s">
        <v>30</v>
      </c>
      <c r="B20" s="66"/>
      <c r="C20" s="66"/>
      <c r="D20" s="66"/>
      <c r="E20" s="66"/>
      <c r="F20" s="67"/>
      <c r="G20" s="68"/>
      <c r="H20" s="66">
        <f>H21*99.9%</f>
        <v>0.98012732530120494</v>
      </c>
      <c r="I20" s="66"/>
      <c r="J20" s="66"/>
      <c r="K20" s="134"/>
      <c r="L20" s="142"/>
      <c r="M20" s="66">
        <f>M21*99.9%</f>
        <v>0.98012732530120494</v>
      </c>
      <c r="N20" s="66"/>
      <c r="O20" s="66"/>
      <c r="P20" s="134"/>
      <c r="Q20" s="142"/>
      <c r="R20" s="66">
        <f>R21*99.9%</f>
        <v>0.98012732530120494</v>
      </c>
      <c r="S20" s="66"/>
      <c r="T20" s="66"/>
      <c r="U20" s="134"/>
      <c r="V20" s="142"/>
      <c r="W20" s="66">
        <f>W21*99.9%</f>
        <v>0.98012732530120494</v>
      </c>
      <c r="X20" s="66"/>
      <c r="Y20" s="66"/>
      <c r="Z20" s="134"/>
      <c r="AA20" s="142"/>
      <c r="AB20" s="66">
        <f>AB21*99.9%</f>
        <v>0.98012732530120494</v>
      </c>
      <c r="AC20" s="66"/>
      <c r="AD20" s="66"/>
      <c r="AE20" s="134"/>
      <c r="AF20" s="142"/>
      <c r="AG20" s="66">
        <f>AG21*99.9%</f>
        <v>0.98012732530120494</v>
      </c>
      <c r="AH20" s="66"/>
      <c r="AI20" s="66"/>
      <c r="AJ20" s="134"/>
      <c r="AK20" s="142"/>
      <c r="AL20" s="66">
        <f>AL21*99.9%</f>
        <v>0.98012732530120494</v>
      </c>
      <c r="AM20" s="66"/>
      <c r="AN20" s="66"/>
      <c r="AO20" s="134"/>
      <c r="AP20" s="142"/>
      <c r="AQ20" s="66">
        <f>AQ21*99.9%</f>
        <v>0.98012732530120494</v>
      </c>
      <c r="AR20" s="66"/>
      <c r="AS20" s="66"/>
      <c r="AT20" s="134"/>
      <c r="AU20" s="142"/>
      <c r="AV20" s="66">
        <f>AV21*99.9%</f>
        <v>0.98012732530120494</v>
      </c>
      <c r="AW20" s="66"/>
      <c r="AX20" s="66"/>
      <c r="AY20" s="134"/>
      <c r="AZ20" s="142"/>
      <c r="BA20" s="66">
        <f>BA21*99.9%</f>
        <v>0.98012732530120494</v>
      </c>
      <c r="BB20" s="66"/>
      <c r="BC20" s="66"/>
      <c r="BD20" s="134"/>
      <c r="BE20" s="142"/>
      <c r="BF20" s="66">
        <f>BF21*99.9%</f>
        <v>0.98012732530120494</v>
      </c>
      <c r="BG20" s="66"/>
      <c r="BH20" s="66"/>
      <c r="BI20" s="134"/>
      <c r="BJ20" s="142"/>
      <c r="BK20" s="66">
        <f>BK21*99.9%</f>
        <v>0.98012732530120494</v>
      </c>
      <c r="BL20" s="66"/>
      <c r="BM20" s="66"/>
      <c r="BN20" s="134"/>
      <c r="BO20" s="142"/>
      <c r="BP20" s="66">
        <f>BP21*99.9%</f>
        <v>0.98012732530120494</v>
      </c>
      <c r="BQ20" s="66"/>
    </row>
    <row r="21" spans="1:69" x14ac:dyDescent="0.35">
      <c r="A21" s="40" t="s">
        <v>457</v>
      </c>
      <c r="B21" s="41">
        <f>_xlfn.IFNA(VLOOKUP($A21,批次辅助!$A$4:$DC$41,MATCH($A$5&amp;B$4,批次辅助!$A$1:$DC$1,0),0),0)</f>
        <v>0.98467966573816157</v>
      </c>
      <c r="C21" s="41">
        <f>_xlfn.IFNA(VLOOKUP($A21,批次辅助!$A$4:$DC$41,MATCH($A$5&amp;C$4,批次辅助!$A$1:$DC$1,0),0),0)</f>
        <v>0.97710843373493972</v>
      </c>
      <c r="D21" s="41">
        <f>_xlfn.IFNA(VLOOKUP($A21,批次辅助!$A$4:$DC$41,MATCH($A$5&amp;D$4,批次辅助!$A$1:$DC$1,0),0),0)</f>
        <v>0.98801082892870951</v>
      </c>
      <c r="E21" s="66"/>
      <c r="F21" s="67"/>
      <c r="G21" s="68"/>
      <c r="H21" s="66">
        <f>1-SUM(H22:H26)</f>
        <v>0.98110843373493972</v>
      </c>
      <c r="I21" s="66"/>
      <c r="J21" s="66"/>
      <c r="K21" s="134"/>
      <c r="L21" s="142"/>
      <c r="M21" s="66">
        <f>1-SUM(M22:M26)</f>
        <v>0.98110843373493972</v>
      </c>
      <c r="N21" s="66"/>
      <c r="O21" s="66"/>
      <c r="P21" s="134"/>
      <c r="Q21" s="142"/>
      <c r="R21" s="66">
        <f>1-SUM(R22:R26)</f>
        <v>0.98110843373493972</v>
      </c>
      <c r="S21" s="66"/>
      <c r="T21" s="66"/>
      <c r="U21" s="134"/>
      <c r="V21" s="142"/>
      <c r="W21" s="66">
        <f>1-SUM(W22:W26)</f>
        <v>0.98110843373493972</v>
      </c>
      <c r="X21" s="66"/>
      <c r="Y21" s="66"/>
      <c r="Z21" s="134"/>
      <c r="AA21" s="142"/>
      <c r="AB21" s="66">
        <f>1-SUM(AB22:AB26)</f>
        <v>0.98110843373493972</v>
      </c>
      <c r="AC21" s="66"/>
      <c r="AD21" s="66"/>
      <c r="AE21" s="134"/>
      <c r="AF21" s="142"/>
      <c r="AG21" s="66">
        <f>1-SUM(AG22:AG26)</f>
        <v>0.98110843373493972</v>
      </c>
      <c r="AH21" s="66"/>
      <c r="AI21" s="66"/>
      <c r="AJ21" s="134"/>
      <c r="AK21" s="142"/>
      <c r="AL21" s="66">
        <f>1-SUM(AL22:AL26)</f>
        <v>0.98110843373493972</v>
      </c>
      <c r="AM21" s="66"/>
      <c r="AN21" s="66"/>
      <c r="AO21" s="134"/>
      <c r="AP21" s="142"/>
      <c r="AQ21" s="66">
        <f>1-SUM(AQ22:AQ26)</f>
        <v>0.98110843373493972</v>
      </c>
      <c r="AR21" s="66"/>
      <c r="AS21" s="66"/>
      <c r="AT21" s="134"/>
      <c r="AU21" s="142"/>
      <c r="AV21" s="66">
        <f>1-SUM(AV22:AV26)</f>
        <v>0.98110843373493972</v>
      </c>
      <c r="AW21" s="66"/>
      <c r="AX21" s="66"/>
      <c r="AY21" s="134"/>
      <c r="AZ21" s="142"/>
      <c r="BA21" s="66">
        <f>1-SUM(BA22:BA26)</f>
        <v>0.98110843373493972</v>
      </c>
      <c r="BB21" s="66"/>
      <c r="BC21" s="66"/>
      <c r="BD21" s="134"/>
      <c r="BE21" s="142"/>
      <c r="BF21" s="66">
        <f>1-SUM(BF22:BF26)</f>
        <v>0.98110843373493972</v>
      </c>
      <c r="BG21" s="66"/>
      <c r="BH21" s="66"/>
      <c r="BI21" s="134"/>
      <c r="BJ21" s="142"/>
      <c r="BK21" s="66">
        <f>1-SUM(BK22:BK26)</f>
        <v>0.98110843373493972</v>
      </c>
      <c r="BL21" s="66"/>
      <c r="BM21" s="66"/>
      <c r="BN21" s="134"/>
      <c r="BO21" s="142"/>
      <c r="BP21" s="66">
        <f>1-SUM(BP22:BP26)</f>
        <v>0.98110843373493972</v>
      </c>
      <c r="BQ21" s="66"/>
    </row>
    <row r="22" spans="1:69" x14ac:dyDescent="0.15">
      <c r="A22" s="42" t="s">
        <v>48</v>
      </c>
      <c r="B22" s="43">
        <f>_xlfn.IFNA(VLOOKUP($A22,批次辅助!$A$4:$DC$41,MATCH($A$5&amp;B$4,批次辅助!$A$1:$DC$1,0),0),0)</f>
        <v>4.8746518105849583E-3</v>
      </c>
      <c r="C22" s="43">
        <f>_xlfn.IFNA(VLOOKUP($A22,批次辅助!$A$4:$DC$41,MATCH($A$5&amp;C$4,批次辅助!$A$1:$DC$1,0),0),0)</f>
        <v>8.4337349397590362E-3</v>
      </c>
      <c r="D22" s="43">
        <f>_xlfn.IFNA(VLOOKUP($A22,批次辅助!$A$4:$DC$41,MATCH($A$5&amp;D$4,批次辅助!$A$1:$DC$1,0),0),0)</f>
        <v>9.6686863478148764E-4</v>
      </c>
      <c r="E22" s="461" t="s">
        <v>1230</v>
      </c>
      <c r="F22" s="113"/>
      <c r="G22" s="105"/>
      <c r="H22" s="71">
        <f t="shared" ref="H22:H27" si="13">C22-F22+G22</f>
        <v>8.4337349397590362E-3</v>
      </c>
      <c r="I22" s="370"/>
      <c r="J22" s="461"/>
      <c r="K22" s="113"/>
      <c r="L22" s="105"/>
      <c r="M22" s="71">
        <f t="shared" ref="M22:M27" si="14">H22-K22+L22</f>
        <v>8.4337349397590362E-3</v>
      </c>
      <c r="N22" s="370"/>
      <c r="O22" s="277"/>
      <c r="P22" s="132"/>
      <c r="Q22" s="105"/>
      <c r="R22" s="71">
        <f t="shared" ref="R22:R27" si="15">M22-P22+Q22</f>
        <v>8.4337349397590362E-3</v>
      </c>
      <c r="S22" s="370"/>
      <c r="T22" s="71" t="s">
        <v>9</v>
      </c>
      <c r="U22" s="132"/>
      <c r="V22" s="105"/>
      <c r="W22" s="71">
        <f t="shared" ref="W22:W27" si="16">R22-U22+V22</f>
        <v>8.4337349397590362E-3</v>
      </c>
      <c r="X22" s="370"/>
      <c r="Y22" s="71"/>
      <c r="Z22" s="132"/>
      <c r="AA22" s="105"/>
      <c r="AB22" s="71">
        <f t="shared" ref="AB22:AB27" si="17">W22-Z22+AA22</f>
        <v>8.4337349397590362E-3</v>
      </c>
      <c r="AC22" s="370"/>
      <c r="AD22" s="71" t="s">
        <v>9</v>
      </c>
      <c r="AE22" s="132"/>
      <c r="AF22" s="105"/>
      <c r="AG22" s="71">
        <f t="shared" ref="AG22:AG27" si="18">AB22-AE22+AF22</f>
        <v>8.4337349397590362E-3</v>
      </c>
      <c r="AH22" s="370"/>
      <c r="AI22" s="71" t="s">
        <v>9</v>
      </c>
      <c r="AJ22" s="132"/>
      <c r="AK22" s="105"/>
      <c r="AL22" s="71">
        <f t="shared" ref="AL22:AL27" si="19">AG22-AJ22+AK22</f>
        <v>8.4337349397590362E-3</v>
      </c>
      <c r="AM22" s="370"/>
      <c r="AN22" s="71" t="s">
        <v>9</v>
      </c>
      <c r="AO22" s="132"/>
      <c r="AP22" s="105"/>
      <c r="AQ22" s="71">
        <f t="shared" ref="AQ22:AQ27" si="20">AL22-AO22+AP22</f>
        <v>8.4337349397590362E-3</v>
      </c>
      <c r="AR22" s="370"/>
      <c r="AS22" s="71" t="s">
        <v>9</v>
      </c>
      <c r="AT22" s="132"/>
      <c r="AU22" s="105"/>
      <c r="AV22" s="71">
        <f t="shared" ref="AV22:AV27" si="21">AQ22-AT22+AU22</f>
        <v>8.4337349397590362E-3</v>
      </c>
      <c r="AW22" s="370"/>
      <c r="AX22" s="71" t="s">
        <v>9</v>
      </c>
      <c r="AY22" s="132"/>
      <c r="AZ22" s="105"/>
      <c r="BA22" s="71">
        <f t="shared" ref="BA22:BA27" si="22">AV22-AY22+AZ22</f>
        <v>8.4337349397590362E-3</v>
      </c>
      <c r="BB22" s="370"/>
      <c r="BC22" s="71" t="s">
        <v>9</v>
      </c>
      <c r="BD22" s="132"/>
      <c r="BE22" s="105"/>
      <c r="BF22" s="71">
        <f t="shared" ref="BF22:BF27" si="23">BA22-BD22+BE22</f>
        <v>8.4337349397590362E-3</v>
      </c>
      <c r="BG22" s="370"/>
      <c r="BH22" s="277" t="s">
        <v>9</v>
      </c>
      <c r="BI22" s="132"/>
      <c r="BJ22" s="105"/>
      <c r="BK22" s="277">
        <f t="shared" ref="BK22:BK27" si="24">BF22-BI22+BJ22</f>
        <v>8.4337349397590362E-3</v>
      </c>
      <c r="BL22" s="370"/>
      <c r="BM22" s="277" t="s">
        <v>9</v>
      </c>
      <c r="BN22" s="132"/>
      <c r="BO22" s="105"/>
      <c r="BP22" s="277">
        <f t="shared" ref="BP22:BP27" si="25">BK22-BN22+BO22</f>
        <v>8.4337349397590362E-3</v>
      </c>
      <c r="BQ22" s="370"/>
    </row>
    <row r="23" spans="1:69" x14ac:dyDescent="0.15">
      <c r="A23" s="42" t="s">
        <v>49</v>
      </c>
      <c r="B23" s="43">
        <f>_xlfn.IFNA(VLOOKUP($A23,批次辅助!$A$4:$DC$41,MATCH($A$5&amp;B$4,批次辅助!$A$1:$DC$1,0),0),0)</f>
        <v>5.745125348189415E-3</v>
      </c>
      <c r="C23" s="43">
        <f>_xlfn.IFNA(VLOOKUP($A23,批次辅助!$A$4:$DC$41,MATCH($A$5&amp;C$4,批次辅助!$A$1:$DC$1,0),0),0)</f>
        <v>6.7771084337349399E-3</v>
      </c>
      <c r="D23" s="43">
        <f>_xlfn.IFNA(VLOOKUP($A23,批次辅助!$A$4:$DC$41,MATCH($A$5&amp;D$4,批次辅助!$A$1:$DC$1,0),0),0)</f>
        <v>4.3186799020239787E-3</v>
      </c>
      <c r="E23" s="101" t="s">
        <v>1505</v>
      </c>
      <c r="F23" s="69">
        <v>4.0000000000000001E-3</v>
      </c>
      <c r="G23" s="70"/>
      <c r="H23" s="71">
        <f>C23-F23+G23</f>
        <v>2.7771084337349398E-3</v>
      </c>
      <c r="I23" s="370"/>
      <c r="J23" s="47"/>
      <c r="K23" s="128"/>
      <c r="L23" s="102"/>
      <c r="M23" s="50">
        <f t="shared" si="14"/>
        <v>2.7771084337349398E-3</v>
      </c>
      <c r="N23" s="370"/>
      <c r="O23" s="47"/>
      <c r="P23" s="128"/>
      <c r="Q23" s="102"/>
      <c r="R23" s="50">
        <f t="shared" si="15"/>
        <v>2.7771084337349398E-3</v>
      </c>
      <c r="S23" s="370"/>
      <c r="T23" s="47" t="s">
        <v>9</v>
      </c>
      <c r="U23" s="128"/>
      <c r="V23" s="102"/>
      <c r="W23" s="50">
        <f t="shared" si="16"/>
        <v>2.7771084337349398E-3</v>
      </c>
      <c r="X23" s="370"/>
      <c r="Y23" s="47"/>
      <c r="Z23" s="128"/>
      <c r="AA23" s="102"/>
      <c r="AB23" s="50">
        <f t="shared" si="17"/>
        <v>2.7771084337349398E-3</v>
      </c>
      <c r="AC23" s="370"/>
      <c r="AD23" s="47" t="s">
        <v>9</v>
      </c>
      <c r="AE23" s="128"/>
      <c r="AF23" s="102"/>
      <c r="AG23" s="50">
        <f t="shared" si="18"/>
        <v>2.7771084337349398E-3</v>
      </c>
      <c r="AH23" s="370"/>
      <c r="AI23" s="47" t="s">
        <v>9</v>
      </c>
      <c r="AJ23" s="128"/>
      <c r="AK23" s="102"/>
      <c r="AL23" s="50">
        <f t="shared" si="19"/>
        <v>2.7771084337349398E-3</v>
      </c>
      <c r="AM23" s="370"/>
      <c r="AN23" s="47" t="s">
        <v>9</v>
      </c>
      <c r="AO23" s="128"/>
      <c r="AP23" s="102"/>
      <c r="AQ23" s="50">
        <f t="shared" si="20"/>
        <v>2.7771084337349398E-3</v>
      </c>
      <c r="AR23" s="370"/>
      <c r="AS23" s="47" t="s">
        <v>9</v>
      </c>
      <c r="AT23" s="128"/>
      <c r="AU23" s="102"/>
      <c r="AV23" s="50">
        <f t="shared" si="21"/>
        <v>2.7771084337349398E-3</v>
      </c>
      <c r="AW23" s="370"/>
      <c r="AX23" s="47" t="s">
        <v>9</v>
      </c>
      <c r="AY23" s="128"/>
      <c r="AZ23" s="102"/>
      <c r="BA23" s="50">
        <f t="shared" si="22"/>
        <v>2.7771084337349398E-3</v>
      </c>
      <c r="BB23" s="370"/>
      <c r="BC23" s="47" t="s">
        <v>9</v>
      </c>
      <c r="BD23" s="128"/>
      <c r="BE23" s="102"/>
      <c r="BF23" s="50">
        <f t="shared" si="23"/>
        <v>2.7771084337349398E-3</v>
      </c>
      <c r="BG23" s="370"/>
      <c r="BH23" s="47" t="s">
        <v>9</v>
      </c>
      <c r="BI23" s="128"/>
      <c r="BJ23" s="102"/>
      <c r="BK23" s="50">
        <f t="shared" si="24"/>
        <v>2.7771084337349398E-3</v>
      </c>
      <c r="BL23" s="370"/>
      <c r="BM23" s="47" t="s">
        <v>9</v>
      </c>
      <c r="BN23" s="128"/>
      <c r="BO23" s="102"/>
      <c r="BP23" s="50">
        <f t="shared" si="25"/>
        <v>2.7771084337349398E-3</v>
      </c>
      <c r="BQ23" s="370"/>
    </row>
    <row r="24" spans="1:69" x14ac:dyDescent="0.15">
      <c r="A24" s="42" t="s">
        <v>50</v>
      </c>
      <c r="B24" s="43">
        <f>_xlfn.IFNA(VLOOKUP($A24,批次辅助!$A$4:$DC$41,MATCH($A$5&amp;B$4,批次辅助!$A$1:$DC$1,0),0),0)</f>
        <v>0</v>
      </c>
      <c r="C24" s="43">
        <f>_xlfn.IFNA(VLOOKUP($A24,批次辅助!$A$4:$DC$41,MATCH($A$5&amp;C$4,批次辅助!$A$1:$DC$1,0),0),0)</f>
        <v>0</v>
      </c>
      <c r="D24" s="43">
        <f>_xlfn.IFNA(VLOOKUP($A24,批次辅助!$A$4:$DC$41,MATCH($A$5&amp;D$4,批次辅助!$A$1:$DC$1,0),0),0)</f>
        <v>0</v>
      </c>
      <c r="E24" s="44"/>
      <c r="F24" s="45"/>
      <c r="G24" s="46"/>
      <c r="H24" s="71">
        <f t="shared" si="13"/>
        <v>0</v>
      </c>
      <c r="I24" s="370"/>
      <c r="J24" s="47"/>
      <c r="K24" s="128"/>
      <c r="L24" s="102"/>
      <c r="M24" s="50">
        <f t="shared" si="14"/>
        <v>0</v>
      </c>
      <c r="N24" s="370"/>
      <c r="O24" s="47"/>
      <c r="P24" s="128"/>
      <c r="Q24" s="102"/>
      <c r="R24" s="50">
        <f t="shared" si="15"/>
        <v>0</v>
      </c>
      <c r="S24" s="370"/>
      <c r="T24" s="47" t="s">
        <v>9</v>
      </c>
      <c r="U24" s="128"/>
      <c r="V24" s="102"/>
      <c r="W24" s="50">
        <f t="shared" si="16"/>
        <v>0</v>
      </c>
      <c r="X24" s="370"/>
      <c r="Y24" s="47"/>
      <c r="Z24" s="128"/>
      <c r="AA24" s="102"/>
      <c r="AB24" s="50">
        <f t="shared" si="17"/>
        <v>0</v>
      </c>
      <c r="AC24" s="370"/>
      <c r="AD24" s="47" t="s">
        <v>9</v>
      </c>
      <c r="AE24" s="128"/>
      <c r="AF24" s="102"/>
      <c r="AG24" s="50">
        <f t="shared" si="18"/>
        <v>0</v>
      </c>
      <c r="AH24" s="370"/>
      <c r="AI24" s="47" t="s">
        <v>9</v>
      </c>
      <c r="AJ24" s="128"/>
      <c r="AK24" s="102"/>
      <c r="AL24" s="50">
        <f t="shared" si="19"/>
        <v>0</v>
      </c>
      <c r="AM24" s="370"/>
      <c r="AN24" s="47" t="s">
        <v>9</v>
      </c>
      <c r="AO24" s="128"/>
      <c r="AP24" s="102"/>
      <c r="AQ24" s="50">
        <f t="shared" si="20"/>
        <v>0</v>
      </c>
      <c r="AR24" s="370"/>
      <c r="AS24" s="47" t="s">
        <v>9</v>
      </c>
      <c r="AT24" s="128"/>
      <c r="AU24" s="102"/>
      <c r="AV24" s="50">
        <f t="shared" si="21"/>
        <v>0</v>
      </c>
      <c r="AW24" s="370"/>
      <c r="AX24" s="47" t="s">
        <v>9</v>
      </c>
      <c r="AY24" s="128"/>
      <c r="AZ24" s="102"/>
      <c r="BA24" s="50">
        <f t="shared" si="22"/>
        <v>0</v>
      </c>
      <c r="BB24" s="370"/>
      <c r="BC24" s="47" t="s">
        <v>9</v>
      </c>
      <c r="BD24" s="128"/>
      <c r="BE24" s="102"/>
      <c r="BF24" s="50">
        <f t="shared" si="23"/>
        <v>0</v>
      </c>
      <c r="BG24" s="370"/>
      <c r="BH24" s="47" t="s">
        <v>9</v>
      </c>
      <c r="BI24" s="128"/>
      <c r="BJ24" s="102"/>
      <c r="BK24" s="50">
        <f t="shared" si="24"/>
        <v>0</v>
      </c>
      <c r="BL24" s="370"/>
      <c r="BM24" s="47" t="s">
        <v>9</v>
      </c>
      <c r="BN24" s="128"/>
      <c r="BO24" s="102"/>
      <c r="BP24" s="50">
        <f t="shared" si="25"/>
        <v>0</v>
      </c>
      <c r="BQ24" s="370"/>
    </row>
    <row r="25" spans="1:69" x14ac:dyDescent="0.15">
      <c r="A25" s="42" t="s">
        <v>51</v>
      </c>
      <c r="B25" s="43">
        <f>_xlfn.IFNA(VLOOKUP($A25,批次辅助!$A$4:$DC$41,MATCH($A$5&amp;B$4,批次辅助!$A$1:$DC$1,0),0),0)</f>
        <v>4.700557103064067E-3</v>
      </c>
      <c r="C25" s="43">
        <f>_xlfn.IFNA(VLOOKUP($A25,批次辅助!$A$4:$DC$41,MATCH($A$5&amp;C$4,批次辅助!$A$1:$DC$1,0),0),0)</f>
        <v>7.6807228915662653E-3</v>
      </c>
      <c r="D25" s="43">
        <f>_xlfn.IFNA(VLOOKUP($A25,批次辅助!$A$4:$DC$41,MATCH($A$5&amp;D$4,批次辅助!$A$1:$DC$1,0),0),0)</f>
        <v>6.7036225344849817E-3</v>
      </c>
      <c r="E25" s="44" t="s">
        <v>898</v>
      </c>
      <c r="F25" s="45"/>
      <c r="G25" s="46"/>
      <c r="H25" s="71">
        <f t="shared" si="13"/>
        <v>7.6807228915662653E-3</v>
      </c>
      <c r="I25" s="370"/>
      <c r="J25" s="47"/>
      <c r="K25" s="128"/>
      <c r="L25" s="102"/>
      <c r="M25" s="50">
        <f t="shared" si="14"/>
        <v>7.6807228915662653E-3</v>
      </c>
      <c r="N25" s="370"/>
      <c r="O25" s="47"/>
      <c r="P25" s="128"/>
      <c r="Q25" s="102"/>
      <c r="R25" s="50">
        <f t="shared" si="15"/>
        <v>7.6807228915662653E-3</v>
      </c>
      <c r="S25" s="370"/>
      <c r="T25" s="47"/>
      <c r="U25" s="128"/>
      <c r="V25" s="102"/>
      <c r="W25" s="50">
        <f t="shared" si="16"/>
        <v>7.6807228915662653E-3</v>
      </c>
      <c r="X25" s="370"/>
      <c r="Y25" s="47"/>
      <c r="Z25" s="128"/>
      <c r="AA25" s="102"/>
      <c r="AB25" s="50">
        <f t="shared" si="17"/>
        <v>7.6807228915662653E-3</v>
      </c>
      <c r="AC25" s="370"/>
      <c r="AD25" s="47"/>
      <c r="AE25" s="128"/>
      <c r="AF25" s="102"/>
      <c r="AG25" s="50">
        <f t="shared" si="18"/>
        <v>7.6807228915662653E-3</v>
      </c>
      <c r="AH25" s="370"/>
      <c r="AI25" s="47"/>
      <c r="AJ25" s="128"/>
      <c r="AK25" s="102"/>
      <c r="AL25" s="50">
        <f t="shared" si="19"/>
        <v>7.6807228915662653E-3</v>
      </c>
      <c r="AM25" s="370"/>
      <c r="AN25" s="47"/>
      <c r="AO25" s="128"/>
      <c r="AP25" s="102"/>
      <c r="AQ25" s="50">
        <f t="shared" si="20"/>
        <v>7.6807228915662653E-3</v>
      </c>
      <c r="AR25" s="370"/>
      <c r="AS25" s="47"/>
      <c r="AT25" s="128"/>
      <c r="AU25" s="102"/>
      <c r="AV25" s="50">
        <f t="shared" si="21"/>
        <v>7.6807228915662653E-3</v>
      </c>
      <c r="AW25" s="370"/>
      <c r="AX25" s="47"/>
      <c r="AY25" s="128"/>
      <c r="AZ25" s="102"/>
      <c r="BA25" s="50">
        <f t="shared" si="22"/>
        <v>7.6807228915662653E-3</v>
      </c>
      <c r="BB25" s="370"/>
      <c r="BC25" s="47"/>
      <c r="BD25" s="128"/>
      <c r="BE25" s="102"/>
      <c r="BF25" s="50">
        <f t="shared" si="23"/>
        <v>7.6807228915662653E-3</v>
      </c>
      <c r="BG25" s="370"/>
      <c r="BH25" s="47"/>
      <c r="BI25" s="128"/>
      <c r="BJ25" s="102"/>
      <c r="BK25" s="50">
        <f t="shared" si="24"/>
        <v>7.6807228915662653E-3</v>
      </c>
      <c r="BL25" s="370"/>
      <c r="BM25" s="47"/>
      <c r="BN25" s="128"/>
      <c r="BO25" s="102"/>
      <c r="BP25" s="50">
        <f t="shared" si="25"/>
        <v>7.6807228915662653E-3</v>
      </c>
      <c r="BQ25" s="370"/>
    </row>
    <row r="26" spans="1:69" x14ac:dyDescent="0.15">
      <c r="A26" s="42" t="s">
        <v>455</v>
      </c>
      <c r="B26" s="43">
        <f>_xlfn.IFNA(VLOOKUP($A26,批次辅助!$A$4:$DC$41,MATCH($A$5&amp;B$4,批次辅助!$A$1:$DC$1,0),0),0)</f>
        <v>0</v>
      </c>
      <c r="C26" s="43">
        <f>_xlfn.IFNA(VLOOKUP($A26,批次辅助!$A$4:$DC$41,MATCH($A$5&amp;C$4,批次辅助!$A$1:$DC$1,0),0),0)</f>
        <v>0</v>
      </c>
      <c r="D26" s="43">
        <f>_xlfn.IFNA(VLOOKUP($A26,批次辅助!$A$4:$DC$41,MATCH($A$5&amp;D$4,批次辅助!$A$1:$DC$1,0),0),0)</f>
        <v>0</v>
      </c>
      <c r="E26" s="44"/>
      <c r="F26" s="45"/>
      <c r="G26" s="46"/>
      <c r="H26" s="71">
        <f t="shared" si="13"/>
        <v>0</v>
      </c>
      <c r="I26" s="370"/>
      <c r="J26" s="44"/>
      <c r="K26" s="128"/>
      <c r="L26" s="102"/>
      <c r="M26" s="50">
        <f t="shared" si="14"/>
        <v>0</v>
      </c>
      <c r="N26" s="370"/>
      <c r="O26" s="44"/>
      <c r="P26" s="128"/>
      <c r="Q26" s="102"/>
      <c r="R26" s="50">
        <f t="shared" si="15"/>
        <v>0</v>
      </c>
      <c r="S26" s="370"/>
      <c r="T26" s="44"/>
      <c r="U26" s="128"/>
      <c r="V26" s="102"/>
      <c r="W26" s="50">
        <f t="shared" si="16"/>
        <v>0</v>
      </c>
      <c r="X26" s="370"/>
      <c r="Y26" s="44"/>
      <c r="Z26" s="128"/>
      <c r="AA26" s="102"/>
      <c r="AB26" s="50">
        <f t="shared" si="17"/>
        <v>0</v>
      </c>
      <c r="AC26" s="370"/>
      <c r="AD26" s="44"/>
      <c r="AE26" s="128"/>
      <c r="AF26" s="102"/>
      <c r="AG26" s="50">
        <f t="shared" si="18"/>
        <v>0</v>
      </c>
      <c r="AH26" s="370"/>
      <c r="AI26" s="44"/>
      <c r="AJ26" s="128"/>
      <c r="AK26" s="102"/>
      <c r="AL26" s="50">
        <f t="shared" si="19"/>
        <v>0</v>
      </c>
      <c r="AM26" s="370"/>
      <c r="AN26" s="44"/>
      <c r="AO26" s="128"/>
      <c r="AP26" s="102"/>
      <c r="AQ26" s="50">
        <f t="shared" si="20"/>
        <v>0</v>
      </c>
      <c r="AR26" s="370"/>
      <c r="AS26" s="44"/>
      <c r="AT26" s="128"/>
      <c r="AU26" s="102"/>
      <c r="AV26" s="50">
        <f t="shared" si="21"/>
        <v>0</v>
      </c>
      <c r="AW26" s="370"/>
      <c r="AX26" s="44"/>
      <c r="AY26" s="128"/>
      <c r="AZ26" s="102"/>
      <c r="BA26" s="50">
        <f t="shared" si="22"/>
        <v>0</v>
      </c>
      <c r="BB26" s="370"/>
      <c r="BC26" s="44"/>
      <c r="BD26" s="128"/>
      <c r="BE26" s="102"/>
      <c r="BF26" s="50">
        <f t="shared" si="23"/>
        <v>0</v>
      </c>
      <c r="BG26" s="370"/>
      <c r="BH26" s="279"/>
      <c r="BI26" s="128"/>
      <c r="BJ26" s="102"/>
      <c r="BK26" s="50">
        <f t="shared" si="24"/>
        <v>0</v>
      </c>
      <c r="BL26" s="370"/>
      <c r="BM26" s="279"/>
      <c r="BN26" s="128"/>
      <c r="BO26" s="102"/>
      <c r="BP26" s="50">
        <f t="shared" si="25"/>
        <v>0</v>
      </c>
      <c r="BQ26" s="370"/>
    </row>
    <row r="27" spans="1:69" x14ac:dyDescent="0.15">
      <c r="A27" s="76" t="s">
        <v>29</v>
      </c>
      <c r="B27" s="61">
        <f>_xlfn.IFNA(VLOOKUP($A27,批次辅助!$A$4:$DC$41,MATCH($A$5&amp;B$4,批次辅助!$A$1:$DC$1,0),0),0)</f>
        <v>0</v>
      </c>
      <c r="C27" s="61">
        <f>_xlfn.IFNA(VLOOKUP($A27,批次辅助!$A$4:$DC$41,MATCH($A$5&amp;C$4,批次辅助!$A$1:$DC$1,0),0),0)</f>
        <v>0</v>
      </c>
      <c r="D27" s="61">
        <f>_xlfn.IFNA(VLOOKUP($A27,批次辅助!$A$4:$DC$41,MATCH($A$5&amp;D$4,批次辅助!$A$1:$DC$1,0),0),0)</f>
        <v>0</v>
      </c>
      <c r="E27" s="74"/>
      <c r="F27" s="74"/>
      <c r="G27" s="75"/>
      <c r="H27" s="62">
        <f t="shared" si="13"/>
        <v>0</v>
      </c>
      <c r="I27" s="62"/>
      <c r="J27" s="75"/>
      <c r="K27" s="135"/>
      <c r="L27" s="143"/>
      <c r="M27" s="62">
        <f t="shared" si="14"/>
        <v>0</v>
      </c>
      <c r="N27" s="62"/>
      <c r="O27" s="73"/>
      <c r="P27" s="135"/>
      <c r="Q27" s="143"/>
      <c r="R27" s="62">
        <f t="shared" si="15"/>
        <v>0</v>
      </c>
      <c r="S27" s="62"/>
      <c r="T27" s="73"/>
      <c r="U27" s="135"/>
      <c r="V27" s="143"/>
      <c r="W27" s="62">
        <f t="shared" si="16"/>
        <v>0</v>
      </c>
      <c r="X27" s="62"/>
      <c r="Y27" s="73"/>
      <c r="Z27" s="135"/>
      <c r="AA27" s="143"/>
      <c r="AB27" s="62">
        <f t="shared" si="17"/>
        <v>0</v>
      </c>
      <c r="AC27" s="62"/>
      <c r="AD27" s="73"/>
      <c r="AE27" s="135"/>
      <c r="AF27" s="143"/>
      <c r="AG27" s="62">
        <f t="shared" si="18"/>
        <v>0</v>
      </c>
      <c r="AH27" s="62"/>
      <c r="AI27" s="73"/>
      <c r="AJ27" s="135"/>
      <c r="AK27" s="143"/>
      <c r="AL27" s="62">
        <f t="shared" si="19"/>
        <v>0</v>
      </c>
      <c r="AM27" s="62"/>
      <c r="AN27" s="73"/>
      <c r="AO27" s="135"/>
      <c r="AP27" s="143"/>
      <c r="AQ27" s="62">
        <f t="shared" si="20"/>
        <v>0</v>
      </c>
      <c r="AR27" s="62"/>
      <c r="AS27" s="73"/>
      <c r="AT27" s="135"/>
      <c r="AU27" s="143"/>
      <c r="AV27" s="62">
        <f t="shared" si="21"/>
        <v>0</v>
      </c>
      <c r="AW27" s="62"/>
      <c r="AX27" s="73"/>
      <c r="AY27" s="135"/>
      <c r="AZ27" s="143"/>
      <c r="BA27" s="62">
        <f t="shared" si="22"/>
        <v>0</v>
      </c>
      <c r="BB27" s="62"/>
      <c r="BC27" s="73"/>
      <c r="BD27" s="135"/>
      <c r="BE27" s="143"/>
      <c r="BF27" s="62">
        <f t="shared" si="23"/>
        <v>0</v>
      </c>
      <c r="BG27" s="62"/>
      <c r="BH27" s="73"/>
      <c r="BI27" s="135"/>
      <c r="BJ27" s="143"/>
      <c r="BK27" s="62">
        <f t="shared" si="24"/>
        <v>0</v>
      </c>
      <c r="BL27" s="62"/>
      <c r="BM27" s="73"/>
      <c r="BN27" s="135"/>
      <c r="BO27" s="143"/>
      <c r="BP27" s="62">
        <f t="shared" si="25"/>
        <v>0</v>
      </c>
      <c r="BQ27" s="62"/>
    </row>
    <row r="28" spans="1:69" x14ac:dyDescent="0.15">
      <c r="A28" s="76" t="s">
        <v>28</v>
      </c>
      <c r="B28" s="76"/>
      <c r="C28" s="76"/>
      <c r="D28" s="76"/>
      <c r="E28" s="77"/>
      <c r="F28" s="78"/>
      <c r="G28" s="79"/>
      <c r="H28" s="62"/>
      <c r="I28" s="62"/>
      <c r="J28" s="77"/>
      <c r="K28" s="136"/>
      <c r="L28" s="144"/>
      <c r="M28" s="62"/>
      <c r="N28" s="62"/>
      <c r="O28" s="77"/>
      <c r="P28" s="136"/>
      <c r="Q28" s="144"/>
      <c r="R28" s="62"/>
      <c r="S28" s="62"/>
      <c r="T28" s="77"/>
      <c r="U28" s="136"/>
      <c r="V28" s="144"/>
      <c r="W28" s="62"/>
      <c r="X28" s="62"/>
      <c r="Y28" s="77"/>
      <c r="Z28" s="136"/>
      <c r="AA28" s="144"/>
      <c r="AB28" s="62"/>
      <c r="AC28" s="62"/>
      <c r="AD28" s="77"/>
      <c r="AE28" s="136"/>
      <c r="AF28" s="144"/>
      <c r="AG28" s="62"/>
      <c r="AH28" s="62"/>
      <c r="AI28" s="77"/>
      <c r="AJ28" s="136"/>
      <c r="AK28" s="144"/>
      <c r="AL28" s="62"/>
      <c r="AM28" s="62"/>
      <c r="AN28" s="77"/>
      <c r="AO28" s="136"/>
      <c r="AP28" s="144"/>
      <c r="AQ28" s="62"/>
      <c r="AR28" s="62"/>
      <c r="AS28" s="77"/>
      <c r="AT28" s="136"/>
      <c r="AU28" s="144"/>
      <c r="AV28" s="62"/>
      <c r="AW28" s="62"/>
      <c r="AX28" s="77"/>
      <c r="AY28" s="136"/>
      <c r="AZ28" s="144"/>
      <c r="BA28" s="62"/>
      <c r="BB28" s="62"/>
      <c r="BC28" s="77"/>
      <c r="BD28" s="136"/>
      <c r="BE28" s="144"/>
      <c r="BF28" s="62"/>
      <c r="BG28" s="62"/>
      <c r="BH28" s="77"/>
      <c r="BI28" s="136"/>
      <c r="BJ28" s="144"/>
      <c r="BK28" s="62"/>
      <c r="BL28" s="62"/>
      <c r="BM28" s="77"/>
      <c r="BN28" s="136"/>
      <c r="BO28" s="144"/>
      <c r="BP28" s="62"/>
      <c r="BQ28" s="62"/>
    </row>
    <row r="29" spans="1:69" x14ac:dyDescent="0.15">
      <c r="A29" s="65" t="s">
        <v>37</v>
      </c>
      <c r="B29" s="66"/>
      <c r="C29" s="66"/>
      <c r="D29" s="66"/>
      <c r="E29" s="66"/>
      <c r="F29" s="67"/>
      <c r="G29" s="68"/>
      <c r="H29" s="66">
        <f>H30*99.96%</f>
        <v>0.99372885542168665</v>
      </c>
      <c r="I29" s="66"/>
      <c r="J29" s="66"/>
      <c r="K29" s="134"/>
      <c r="L29" s="142"/>
      <c r="M29" s="66">
        <f>M30*99.96%</f>
        <v>0.99372885542168665</v>
      </c>
      <c r="N29" s="66"/>
      <c r="O29" s="66"/>
      <c r="P29" s="134"/>
      <c r="Q29" s="142"/>
      <c r="R29" s="66">
        <f>R30*99.96%</f>
        <v>0.99372885542168665</v>
      </c>
      <c r="S29" s="66"/>
      <c r="T29" s="66"/>
      <c r="U29" s="134"/>
      <c r="V29" s="142"/>
      <c r="W29" s="66">
        <f>W30*99.96%</f>
        <v>0.99372885542168665</v>
      </c>
      <c r="X29" s="66"/>
      <c r="Y29" s="66"/>
      <c r="Z29" s="134"/>
      <c r="AA29" s="142"/>
      <c r="AB29" s="66">
        <f>AB30*99.96%</f>
        <v>0.99372885542168665</v>
      </c>
      <c r="AC29" s="66"/>
      <c r="AD29" s="66"/>
      <c r="AE29" s="134"/>
      <c r="AF29" s="142"/>
      <c r="AG29" s="66">
        <f>AG30*99.96%</f>
        <v>0.99372885542168665</v>
      </c>
      <c r="AH29" s="66"/>
      <c r="AI29" s="66"/>
      <c r="AJ29" s="134"/>
      <c r="AK29" s="142"/>
      <c r="AL29" s="66">
        <f>AL30*99.96%</f>
        <v>0.99372885542168665</v>
      </c>
      <c r="AM29" s="66"/>
      <c r="AN29" s="66"/>
      <c r="AO29" s="134"/>
      <c r="AP29" s="142"/>
      <c r="AQ29" s="66">
        <f>AQ30*99.96%</f>
        <v>0.99372885542168665</v>
      </c>
      <c r="AR29" s="66"/>
      <c r="AS29" s="66"/>
      <c r="AT29" s="134"/>
      <c r="AU29" s="142"/>
      <c r="AV29" s="66">
        <f>AV30*99.96%</f>
        <v>0.99372885542168665</v>
      </c>
      <c r="AW29" s="66"/>
      <c r="AX29" s="66"/>
      <c r="AY29" s="134"/>
      <c r="AZ29" s="142"/>
      <c r="BA29" s="66">
        <f>BA30*99.96%</f>
        <v>0.99372885542168665</v>
      </c>
      <c r="BB29" s="66"/>
      <c r="BC29" s="66"/>
      <c r="BD29" s="134"/>
      <c r="BE29" s="142"/>
      <c r="BF29" s="66">
        <f>BF30*99.96%</f>
        <v>0.99372885542168665</v>
      </c>
      <c r="BG29" s="66"/>
      <c r="BH29" s="66"/>
      <c r="BI29" s="134"/>
      <c r="BJ29" s="142"/>
      <c r="BK29" s="66">
        <f>BK30*99.96%</f>
        <v>0.99372885542168665</v>
      </c>
      <c r="BL29" s="66"/>
      <c r="BM29" s="66"/>
      <c r="BN29" s="134"/>
      <c r="BO29" s="142"/>
      <c r="BP29" s="66">
        <f>BP30*99.96%</f>
        <v>0.99372885542168665</v>
      </c>
      <c r="BQ29" s="66"/>
    </row>
    <row r="30" spans="1:69" x14ac:dyDescent="0.35">
      <c r="A30" s="40" t="s">
        <v>458</v>
      </c>
      <c r="B30" s="41">
        <f>_xlfn.IFNA(VLOOKUP($A30,批次辅助!$A$4:$DC$41,MATCH($A$5&amp;B$4,批次辅助!$A$1:$DC$1,0),0),0)</f>
        <v>0.99216573816155984</v>
      </c>
      <c r="C30" s="41">
        <f>_xlfn.IFNA(VLOOKUP($A30,批次辅助!$A$4:$DC$41,MATCH($A$5&amp;C$4,批次辅助!$A$1:$DC$1,0),0),0)</f>
        <v>0.99412650602409636</v>
      </c>
      <c r="D30" s="41">
        <f>_xlfn.IFNA(VLOOKUP($A30,批次辅助!$A$4:$DC$41,MATCH($A$5&amp;D$4,批次辅助!$A$1:$DC$1,0),0),0)</f>
        <v>0.99883975763826216</v>
      </c>
      <c r="E30" s="66"/>
      <c r="F30" s="67"/>
      <c r="G30" s="68"/>
      <c r="H30" s="66">
        <f>1-SUM(H31:H35)</f>
        <v>0.99412650602409636</v>
      </c>
      <c r="I30" s="66"/>
      <c r="J30" s="66"/>
      <c r="K30" s="134"/>
      <c r="L30" s="142"/>
      <c r="M30" s="66">
        <f>1-SUM(M31:M35)</f>
        <v>0.99412650602409636</v>
      </c>
      <c r="N30" s="66"/>
      <c r="O30" s="66"/>
      <c r="P30" s="134"/>
      <c r="Q30" s="142"/>
      <c r="R30" s="66">
        <f>1-SUM(R31:R35)</f>
        <v>0.99412650602409636</v>
      </c>
      <c r="S30" s="66"/>
      <c r="T30" s="66"/>
      <c r="U30" s="134"/>
      <c r="V30" s="142"/>
      <c r="W30" s="66">
        <f>1-SUM(W31:W35)</f>
        <v>0.99412650602409636</v>
      </c>
      <c r="X30" s="66"/>
      <c r="Y30" s="66"/>
      <c r="Z30" s="134"/>
      <c r="AA30" s="142"/>
      <c r="AB30" s="66">
        <f>1-SUM(AB31:AB35)</f>
        <v>0.99412650602409636</v>
      </c>
      <c r="AC30" s="66"/>
      <c r="AD30" s="66"/>
      <c r="AE30" s="134"/>
      <c r="AF30" s="142"/>
      <c r="AG30" s="66">
        <f>1-SUM(AG31:AG35)</f>
        <v>0.99412650602409636</v>
      </c>
      <c r="AH30" s="66"/>
      <c r="AI30" s="66"/>
      <c r="AJ30" s="134"/>
      <c r="AK30" s="142"/>
      <c r="AL30" s="66">
        <f>1-SUM(AL31:AL35)</f>
        <v>0.99412650602409636</v>
      </c>
      <c r="AM30" s="66"/>
      <c r="AN30" s="66"/>
      <c r="AO30" s="134"/>
      <c r="AP30" s="142"/>
      <c r="AQ30" s="66">
        <f>1-SUM(AQ31:AQ35)</f>
        <v>0.99412650602409636</v>
      </c>
      <c r="AR30" s="66"/>
      <c r="AS30" s="66"/>
      <c r="AT30" s="134"/>
      <c r="AU30" s="142"/>
      <c r="AV30" s="66">
        <f>1-SUM(AV31:AV35)</f>
        <v>0.99412650602409636</v>
      </c>
      <c r="AW30" s="66"/>
      <c r="AX30" s="66"/>
      <c r="AY30" s="134"/>
      <c r="AZ30" s="142"/>
      <c r="BA30" s="66">
        <f>1-SUM(BA31:BA35)</f>
        <v>0.99412650602409636</v>
      </c>
      <c r="BB30" s="66"/>
      <c r="BC30" s="66"/>
      <c r="BD30" s="134"/>
      <c r="BE30" s="142"/>
      <c r="BF30" s="66">
        <f>1-SUM(BF31:BF35)</f>
        <v>0.99412650602409636</v>
      </c>
      <c r="BG30" s="66"/>
      <c r="BH30" s="66"/>
      <c r="BI30" s="134"/>
      <c r="BJ30" s="142"/>
      <c r="BK30" s="66">
        <f>1-SUM(BK31:BK35)</f>
        <v>0.99412650602409636</v>
      </c>
      <c r="BL30" s="66"/>
      <c r="BM30" s="66"/>
      <c r="BN30" s="134"/>
      <c r="BO30" s="142"/>
      <c r="BP30" s="66">
        <f>1-SUM(BP31:BP35)</f>
        <v>0.99412650602409636</v>
      </c>
      <c r="BQ30" s="66"/>
    </row>
    <row r="31" spans="1:69" x14ac:dyDescent="0.15">
      <c r="A31" s="42" t="s">
        <v>52</v>
      </c>
      <c r="B31" s="43">
        <f>_xlfn.IFNA(VLOOKUP($A31,批次辅助!$A$4:$DC$41,MATCH($A$5&amp;B$4,批次辅助!$A$1:$DC$1,0),0),0)</f>
        <v>0</v>
      </c>
      <c r="C31" s="43">
        <f>_xlfn.IFNA(VLOOKUP($A31,批次辅助!$A$4:$DC$41,MATCH($A$5&amp;C$4,批次辅助!$A$1:$DC$1,0),0),0)</f>
        <v>0</v>
      </c>
      <c r="D31" s="43">
        <f>_xlfn.IFNA(VLOOKUP($A31,批次辅助!$A$4:$DC$41,MATCH($A$5&amp;D$4,批次辅助!$A$1:$DC$1,0),0),0)</f>
        <v>0</v>
      </c>
      <c r="E31" s="12"/>
      <c r="F31" s="24"/>
      <c r="G31" s="70"/>
      <c r="H31" s="71">
        <f t="shared" ref="H31:H35" si="26">C31-F31+G31</f>
        <v>0</v>
      </c>
      <c r="I31" s="370"/>
      <c r="J31" s="71" t="s">
        <v>9</v>
      </c>
      <c r="K31" s="132"/>
      <c r="L31" s="105"/>
      <c r="M31" s="71">
        <f t="shared" ref="M31:M35" si="27">H31-K31+L31</f>
        <v>0</v>
      </c>
      <c r="N31" s="370"/>
      <c r="O31" s="71" t="s">
        <v>9</v>
      </c>
      <c r="P31" s="132"/>
      <c r="Q31" s="105"/>
      <c r="R31" s="71">
        <f t="shared" ref="R31:R36" si="28">M31-P31+Q31</f>
        <v>0</v>
      </c>
      <c r="S31" s="370"/>
      <c r="T31" s="71" t="s">
        <v>9</v>
      </c>
      <c r="U31" s="132"/>
      <c r="V31" s="105"/>
      <c r="W31" s="71">
        <f t="shared" ref="W31:W36" si="29">R31-U31+V31</f>
        <v>0</v>
      </c>
      <c r="X31" s="370"/>
      <c r="Y31" s="71"/>
      <c r="Z31" s="132"/>
      <c r="AA31" s="105"/>
      <c r="AB31" s="71">
        <f t="shared" ref="AB31:AB36" si="30">W31-Z31+AA31</f>
        <v>0</v>
      </c>
      <c r="AC31" s="370"/>
      <c r="AD31" s="71" t="s">
        <v>9</v>
      </c>
      <c r="AE31" s="132"/>
      <c r="AF31" s="105"/>
      <c r="AG31" s="71">
        <f t="shared" ref="AG31:AG36" si="31">AB31-AE31+AF31</f>
        <v>0</v>
      </c>
      <c r="AH31" s="370"/>
      <c r="AI31" s="71" t="s">
        <v>9</v>
      </c>
      <c r="AJ31" s="132"/>
      <c r="AK31" s="105"/>
      <c r="AL31" s="71">
        <f t="shared" ref="AL31:AL36" si="32">AG31-AJ31+AK31</f>
        <v>0</v>
      </c>
      <c r="AM31" s="370"/>
      <c r="AN31" s="71" t="s">
        <v>9</v>
      </c>
      <c r="AO31" s="132"/>
      <c r="AP31" s="105"/>
      <c r="AQ31" s="71">
        <f t="shared" ref="AQ31:AQ36" si="33">AL31-AO31+AP31</f>
        <v>0</v>
      </c>
      <c r="AR31" s="370"/>
      <c r="AS31" s="71" t="s">
        <v>9</v>
      </c>
      <c r="AT31" s="132"/>
      <c r="AU31" s="105"/>
      <c r="AV31" s="71">
        <f t="shared" ref="AV31:AV36" si="34">AQ31-AT31+AU31</f>
        <v>0</v>
      </c>
      <c r="AW31" s="370"/>
      <c r="AX31" s="71" t="s">
        <v>9</v>
      </c>
      <c r="AY31" s="132"/>
      <c r="AZ31" s="105"/>
      <c r="BA31" s="71">
        <f t="shared" ref="BA31:BA36" si="35">AV31-AY31+AZ31</f>
        <v>0</v>
      </c>
      <c r="BB31" s="370"/>
      <c r="BC31" s="71" t="s">
        <v>9</v>
      </c>
      <c r="BD31" s="132"/>
      <c r="BE31" s="105"/>
      <c r="BF31" s="71">
        <f t="shared" ref="BF31:BF36" si="36">BA31-BD31+BE31</f>
        <v>0</v>
      </c>
      <c r="BG31" s="370"/>
      <c r="BH31" s="277" t="s">
        <v>9</v>
      </c>
      <c r="BI31" s="132"/>
      <c r="BJ31" s="105"/>
      <c r="BK31" s="277">
        <f t="shared" ref="BK31:BK36" si="37">BF31-BI31+BJ31</f>
        <v>0</v>
      </c>
      <c r="BL31" s="370"/>
      <c r="BM31" s="277" t="s">
        <v>9</v>
      </c>
      <c r="BN31" s="132"/>
      <c r="BO31" s="105"/>
      <c r="BP31" s="277">
        <f t="shared" ref="BP31:BP36" si="38">BK31-BN31+BO31</f>
        <v>0</v>
      </c>
      <c r="BQ31" s="370"/>
    </row>
    <row r="32" spans="1:69" x14ac:dyDescent="0.15">
      <c r="A32" s="42" t="s">
        <v>545</v>
      </c>
      <c r="B32" s="43">
        <f>_xlfn.IFNA(VLOOKUP($A32,批次辅助!$A$4:$DC$41,MATCH($A$5&amp;B$4,批次辅助!$A$1:$DC$1,0),0),0)</f>
        <v>7.6601671309192198E-3</v>
      </c>
      <c r="C32" s="43">
        <f>_xlfn.IFNA(VLOOKUP($A32,批次辅助!$A$4:$DC$41,MATCH($A$5&amp;C$4,批次辅助!$A$1:$DC$1,0),0),0)</f>
        <v>3.7650602409638554E-3</v>
      </c>
      <c r="D32" s="43">
        <f>_xlfn.IFNA(VLOOKUP($A32,批次辅助!$A$4:$DC$41,MATCH($A$5&amp;D$4,批次辅助!$A$1:$DC$1,0),0),0)</f>
        <v>8.3795281681062271E-4</v>
      </c>
      <c r="E32" s="12"/>
      <c r="F32" s="24"/>
      <c r="G32" s="70"/>
      <c r="H32" s="71">
        <f t="shared" si="26"/>
        <v>3.7650602409638554E-3</v>
      </c>
      <c r="I32" s="370"/>
      <c r="J32" s="71"/>
      <c r="K32" s="132"/>
      <c r="L32" s="105"/>
      <c r="M32" s="71">
        <f t="shared" si="27"/>
        <v>3.7650602409638554E-3</v>
      </c>
      <c r="N32" s="370"/>
      <c r="O32" s="71"/>
      <c r="P32" s="132"/>
      <c r="Q32" s="105"/>
      <c r="R32" s="71">
        <f t="shared" si="28"/>
        <v>3.7650602409638554E-3</v>
      </c>
      <c r="S32" s="370"/>
      <c r="T32" s="71"/>
      <c r="U32" s="132"/>
      <c r="V32" s="105"/>
      <c r="W32" s="71">
        <f t="shared" si="29"/>
        <v>3.7650602409638554E-3</v>
      </c>
      <c r="X32" s="370"/>
      <c r="Y32" s="71"/>
      <c r="Z32" s="132"/>
      <c r="AA32" s="105"/>
      <c r="AB32" s="71">
        <f t="shared" si="30"/>
        <v>3.7650602409638554E-3</v>
      </c>
      <c r="AC32" s="370"/>
      <c r="AD32" s="71"/>
      <c r="AE32" s="132"/>
      <c r="AF32" s="105"/>
      <c r="AG32" s="71">
        <f t="shared" si="31"/>
        <v>3.7650602409638554E-3</v>
      </c>
      <c r="AH32" s="370"/>
      <c r="AI32" s="71"/>
      <c r="AJ32" s="132"/>
      <c r="AK32" s="105"/>
      <c r="AL32" s="71">
        <f t="shared" si="32"/>
        <v>3.7650602409638554E-3</v>
      </c>
      <c r="AM32" s="370"/>
      <c r="AN32" s="71"/>
      <c r="AO32" s="132"/>
      <c r="AP32" s="105"/>
      <c r="AQ32" s="71">
        <f t="shared" si="33"/>
        <v>3.7650602409638554E-3</v>
      </c>
      <c r="AR32" s="370"/>
      <c r="AS32" s="71"/>
      <c r="AT32" s="132"/>
      <c r="AU32" s="105"/>
      <c r="AV32" s="71">
        <f t="shared" si="34"/>
        <v>3.7650602409638554E-3</v>
      </c>
      <c r="AW32" s="370"/>
      <c r="AX32" s="71"/>
      <c r="AY32" s="132"/>
      <c r="AZ32" s="105"/>
      <c r="BA32" s="71">
        <f t="shared" si="35"/>
        <v>3.7650602409638554E-3</v>
      </c>
      <c r="BB32" s="370"/>
      <c r="BC32" s="71"/>
      <c r="BD32" s="132"/>
      <c r="BE32" s="105"/>
      <c r="BF32" s="71">
        <f t="shared" si="36"/>
        <v>3.7650602409638554E-3</v>
      </c>
      <c r="BG32" s="370"/>
      <c r="BH32" s="277"/>
      <c r="BI32" s="132"/>
      <c r="BJ32" s="105"/>
      <c r="BK32" s="277">
        <f t="shared" si="37"/>
        <v>3.7650602409638554E-3</v>
      </c>
      <c r="BL32" s="370"/>
      <c r="BM32" s="277"/>
      <c r="BN32" s="132"/>
      <c r="BO32" s="105"/>
      <c r="BP32" s="277">
        <f t="shared" si="38"/>
        <v>3.7650602409638554E-3</v>
      </c>
      <c r="BQ32" s="370"/>
    </row>
    <row r="33" spans="1:69" x14ac:dyDescent="0.15">
      <c r="A33" s="42" t="s">
        <v>544</v>
      </c>
      <c r="B33" s="43">
        <f>_xlfn.IFNA(VLOOKUP($A33,批次辅助!$A$4:$DC$41,MATCH($A$5&amp;B$4,批次辅助!$A$1:$DC$1,0),0),0)</f>
        <v>1.7409470752089137E-4</v>
      </c>
      <c r="C33" s="43">
        <f>_xlfn.IFNA(VLOOKUP($A33,批次辅助!$A$4:$DC$41,MATCH($A$5&amp;C$4,批次辅助!$A$1:$DC$1,0),0),0)</f>
        <v>2.1084337349397591E-3</v>
      </c>
      <c r="D33" s="43">
        <f>_xlfn.IFNA(VLOOKUP($A33,批次辅助!$A$4:$DC$41,MATCH($A$5&amp;D$4,批次辅助!$A$1:$DC$1,0),0),0)</f>
        <v>1.9337372695629753E-4</v>
      </c>
      <c r="E33" s="12"/>
      <c r="F33" s="24"/>
      <c r="G33" s="70"/>
      <c r="H33" s="71">
        <f t="shared" si="26"/>
        <v>2.1084337349397591E-3</v>
      </c>
      <c r="I33" s="370"/>
      <c r="J33" s="71"/>
      <c r="K33" s="132"/>
      <c r="L33" s="105"/>
      <c r="M33" s="71">
        <f t="shared" si="27"/>
        <v>2.1084337349397591E-3</v>
      </c>
      <c r="N33" s="370"/>
      <c r="O33" s="71"/>
      <c r="P33" s="132"/>
      <c r="Q33" s="105"/>
      <c r="R33" s="71">
        <f t="shared" si="28"/>
        <v>2.1084337349397591E-3</v>
      </c>
      <c r="S33" s="370"/>
      <c r="T33" s="71"/>
      <c r="U33" s="132"/>
      <c r="V33" s="105"/>
      <c r="W33" s="71">
        <f t="shared" si="29"/>
        <v>2.1084337349397591E-3</v>
      </c>
      <c r="X33" s="370"/>
      <c r="Y33" s="71"/>
      <c r="Z33" s="132"/>
      <c r="AA33" s="105"/>
      <c r="AB33" s="71">
        <f t="shared" si="30"/>
        <v>2.1084337349397591E-3</v>
      </c>
      <c r="AC33" s="370"/>
      <c r="AD33" s="71"/>
      <c r="AE33" s="132"/>
      <c r="AF33" s="105"/>
      <c r="AG33" s="71">
        <f t="shared" si="31"/>
        <v>2.1084337349397591E-3</v>
      </c>
      <c r="AH33" s="370"/>
      <c r="AI33" s="71"/>
      <c r="AJ33" s="132"/>
      <c r="AK33" s="105"/>
      <c r="AL33" s="71">
        <f t="shared" si="32"/>
        <v>2.1084337349397591E-3</v>
      </c>
      <c r="AM33" s="370"/>
      <c r="AN33" s="71"/>
      <c r="AO33" s="132"/>
      <c r="AP33" s="105"/>
      <c r="AQ33" s="71">
        <f t="shared" si="33"/>
        <v>2.1084337349397591E-3</v>
      </c>
      <c r="AR33" s="370"/>
      <c r="AS33" s="71"/>
      <c r="AT33" s="132"/>
      <c r="AU33" s="105"/>
      <c r="AV33" s="71">
        <f t="shared" si="34"/>
        <v>2.1084337349397591E-3</v>
      </c>
      <c r="AW33" s="370"/>
      <c r="AX33" s="71"/>
      <c r="AY33" s="132"/>
      <c r="AZ33" s="105"/>
      <c r="BA33" s="71">
        <f t="shared" si="35"/>
        <v>2.1084337349397591E-3</v>
      </c>
      <c r="BB33" s="370"/>
      <c r="BC33" s="71"/>
      <c r="BD33" s="132"/>
      <c r="BE33" s="105"/>
      <c r="BF33" s="71">
        <f t="shared" si="36"/>
        <v>2.1084337349397591E-3</v>
      </c>
      <c r="BG33" s="370"/>
      <c r="BH33" s="277"/>
      <c r="BI33" s="132"/>
      <c r="BJ33" s="105"/>
      <c r="BK33" s="277">
        <f t="shared" si="37"/>
        <v>2.1084337349397591E-3</v>
      </c>
      <c r="BL33" s="370"/>
      <c r="BM33" s="277"/>
      <c r="BN33" s="132"/>
      <c r="BO33" s="105"/>
      <c r="BP33" s="277">
        <f t="shared" si="38"/>
        <v>2.1084337349397591E-3</v>
      </c>
      <c r="BQ33" s="370"/>
    </row>
    <row r="34" spans="1:69" x14ac:dyDescent="0.15">
      <c r="A34" s="42" t="s">
        <v>53</v>
      </c>
      <c r="B34" s="43">
        <f>_xlfn.IFNA(VLOOKUP($A34,批次辅助!$A$4:$DC$41,MATCH($A$5&amp;B$4,批次辅助!$A$1:$DC$1,0),0),0)</f>
        <v>0</v>
      </c>
      <c r="C34" s="43">
        <f>_xlfn.IFNA(VLOOKUP($A34,批次辅助!$A$4:$DC$41,MATCH($A$5&amp;C$4,批次辅助!$A$1:$DC$1,0),0),0)</f>
        <v>0</v>
      </c>
      <c r="D34" s="43">
        <f>_xlfn.IFNA(VLOOKUP($A34,批次辅助!$A$4:$DC$41,MATCH($A$5&amp;D$4,批次辅助!$A$1:$DC$1,0),0),0)</f>
        <v>1.2891581797086504E-4</v>
      </c>
      <c r="E34" s="44"/>
      <c r="F34" s="45"/>
      <c r="G34" s="46"/>
      <c r="H34" s="71">
        <f t="shared" si="26"/>
        <v>0</v>
      </c>
      <c r="I34" s="370"/>
      <c r="J34" s="47" t="s">
        <v>9</v>
      </c>
      <c r="K34" s="128"/>
      <c r="L34" s="102"/>
      <c r="M34" s="50">
        <f t="shared" si="27"/>
        <v>0</v>
      </c>
      <c r="N34" s="370"/>
      <c r="O34" s="47" t="s">
        <v>9</v>
      </c>
      <c r="P34" s="128"/>
      <c r="Q34" s="102"/>
      <c r="R34" s="50">
        <f t="shared" si="28"/>
        <v>0</v>
      </c>
      <c r="S34" s="370"/>
      <c r="T34" s="47" t="s">
        <v>9</v>
      </c>
      <c r="U34" s="128"/>
      <c r="V34" s="102"/>
      <c r="W34" s="50">
        <f t="shared" si="29"/>
        <v>0</v>
      </c>
      <c r="X34" s="370"/>
      <c r="Y34" s="47"/>
      <c r="Z34" s="128"/>
      <c r="AA34" s="102"/>
      <c r="AB34" s="50">
        <f t="shared" si="30"/>
        <v>0</v>
      </c>
      <c r="AC34" s="370"/>
      <c r="AD34" s="47" t="s">
        <v>9</v>
      </c>
      <c r="AE34" s="128"/>
      <c r="AF34" s="102"/>
      <c r="AG34" s="50">
        <f t="shared" si="31"/>
        <v>0</v>
      </c>
      <c r="AH34" s="370"/>
      <c r="AI34" s="47" t="s">
        <v>9</v>
      </c>
      <c r="AJ34" s="128"/>
      <c r="AK34" s="102"/>
      <c r="AL34" s="50">
        <f t="shared" si="32"/>
        <v>0</v>
      </c>
      <c r="AM34" s="370"/>
      <c r="AN34" s="47" t="s">
        <v>9</v>
      </c>
      <c r="AO34" s="128"/>
      <c r="AP34" s="102"/>
      <c r="AQ34" s="50">
        <f t="shared" si="33"/>
        <v>0</v>
      </c>
      <c r="AR34" s="370"/>
      <c r="AS34" s="47" t="s">
        <v>9</v>
      </c>
      <c r="AT34" s="128"/>
      <c r="AU34" s="102"/>
      <c r="AV34" s="50">
        <f t="shared" si="34"/>
        <v>0</v>
      </c>
      <c r="AW34" s="370"/>
      <c r="AX34" s="47" t="s">
        <v>9</v>
      </c>
      <c r="AY34" s="128"/>
      <c r="AZ34" s="102"/>
      <c r="BA34" s="50">
        <f t="shared" si="35"/>
        <v>0</v>
      </c>
      <c r="BB34" s="370"/>
      <c r="BC34" s="47" t="s">
        <v>9</v>
      </c>
      <c r="BD34" s="128"/>
      <c r="BE34" s="102"/>
      <c r="BF34" s="50">
        <f t="shared" si="36"/>
        <v>0</v>
      </c>
      <c r="BG34" s="370"/>
      <c r="BH34" s="47" t="s">
        <v>9</v>
      </c>
      <c r="BI34" s="128"/>
      <c r="BJ34" s="102"/>
      <c r="BK34" s="50">
        <f t="shared" si="37"/>
        <v>0</v>
      </c>
      <c r="BL34" s="370"/>
      <c r="BM34" s="47" t="s">
        <v>9</v>
      </c>
      <c r="BN34" s="128"/>
      <c r="BO34" s="102"/>
      <c r="BP34" s="50">
        <f t="shared" si="38"/>
        <v>0</v>
      </c>
      <c r="BQ34" s="370"/>
    </row>
    <row r="35" spans="1:69" x14ac:dyDescent="0.15">
      <c r="A35" s="42" t="s">
        <v>54</v>
      </c>
      <c r="B35" s="43">
        <f>_xlfn.IFNA(VLOOKUP($A35,批次辅助!$A$4:$DC$41,MATCH($A$5&amp;B$4,批次辅助!$A$1:$DC$1,0),0),0)</f>
        <v>0</v>
      </c>
      <c r="C35" s="43">
        <f>_xlfn.IFNA(VLOOKUP($A35,批次辅助!$A$4:$DC$41,MATCH($A$5&amp;C$4,批次辅助!$A$1:$DC$1,0),0),0)</f>
        <v>0</v>
      </c>
      <c r="D35" s="43">
        <f>_xlfn.IFNA(VLOOKUP($A35,批次辅助!$A$4:$DC$41,MATCH($A$5&amp;D$4,批次辅助!$A$1:$DC$1,0),0),0)</f>
        <v>0</v>
      </c>
      <c r="E35" s="44"/>
      <c r="F35" s="45"/>
      <c r="G35" s="46"/>
      <c r="H35" s="71">
        <f t="shared" si="26"/>
        <v>0</v>
      </c>
      <c r="I35" s="370"/>
      <c r="J35" s="47" t="s">
        <v>9</v>
      </c>
      <c r="K35" s="128"/>
      <c r="L35" s="102"/>
      <c r="M35" s="50">
        <f t="shared" si="27"/>
        <v>0</v>
      </c>
      <c r="N35" s="370"/>
      <c r="O35" s="47" t="s">
        <v>9</v>
      </c>
      <c r="P35" s="128"/>
      <c r="Q35" s="102"/>
      <c r="R35" s="50">
        <f t="shared" si="28"/>
        <v>0</v>
      </c>
      <c r="S35" s="370"/>
      <c r="T35" s="47" t="s">
        <v>9</v>
      </c>
      <c r="U35" s="128"/>
      <c r="V35" s="102"/>
      <c r="W35" s="50">
        <f t="shared" si="29"/>
        <v>0</v>
      </c>
      <c r="X35" s="370"/>
      <c r="Y35" s="47"/>
      <c r="Z35" s="128"/>
      <c r="AA35" s="102"/>
      <c r="AB35" s="50">
        <f t="shared" si="30"/>
        <v>0</v>
      </c>
      <c r="AC35" s="370"/>
      <c r="AD35" s="47" t="s">
        <v>9</v>
      </c>
      <c r="AE35" s="128"/>
      <c r="AF35" s="102"/>
      <c r="AG35" s="50">
        <f t="shared" si="31"/>
        <v>0</v>
      </c>
      <c r="AH35" s="370"/>
      <c r="AI35" s="47" t="s">
        <v>9</v>
      </c>
      <c r="AJ35" s="128"/>
      <c r="AK35" s="102"/>
      <c r="AL35" s="50">
        <f t="shared" si="32"/>
        <v>0</v>
      </c>
      <c r="AM35" s="370"/>
      <c r="AN35" s="47" t="s">
        <v>9</v>
      </c>
      <c r="AO35" s="128"/>
      <c r="AP35" s="102"/>
      <c r="AQ35" s="50">
        <f t="shared" si="33"/>
        <v>0</v>
      </c>
      <c r="AR35" s="370"/>
      <c r="AS35" s="47" t="s">
        <v>9</v>
      </c>
      <c r="AT35" s="128"/>
      <c r="AU35" s="102"/>
      <c r="AV35" s="50">
        <f t="shared" si="34"/>
        <v>0</v>
      </c>
      <c r="AW35" s="370"/>
      <c r="AX35" s="47" t="s">
        <v>9</v>
      </c>
      <c r="AY35" s="128"/>
      <c r="AZ35" s="102"/>
      <c r="BA35" s="50">
        <f t="shared" si="35"/>
        <v>0</v>
      </c>
      <c r="BB35" s="370"/>
      <c r="BC35" s="47" t="s">
        <v>9</v>
      </c>
      <c r="BD35" s="128"/>
      <c r="BE35" s="102"/>
      <c r="BF35" s="50">
        <f t="shared" si="36"/>
        <v>0</v>
      </c>
      <c r="BG35" s="370"/>
      <c r="BH35" s="47" t="s">
        <v>9</v>
      </c>
      <c r="BI35" s="128"/>
      <c r="BJ35" s="102"/>
      <c r="BK35" s="50">
        <f t="shared" si="37"/>
        <v>0</v>
      </c>
      <c r="BL35" s="370"/>
      <c r="BM35" s="47" t="s">
        <v>9</v>
      </c>
      <c r="BN35" s="128"/>
      <c r="BO35" s="102"/>
      <c r="BP35" s="50">
        <f t="shared" si="38"/>
        <v>0</v>
      </c>
      <c r="BQ35" s="370"/>
    </row>
    <row r="36" spans="1:69" ht="18.75" customHeight="1" x14ac:dyDescent="0.15">
      <c r="A36" s="72" t="s">
        <v>38</v>
      </c>
      <c r="B36" s="61">
        <f>_xlfn.IFNA(VLOOKUP($A36,批次辅助!$A$4:$DC$41,MATCH($A$5&amp;B$4,批次辅助!$A$1:$DC$1,0),0),0)</f>
        <v>0</v>
      </c>
      <c r="C36" s="61">
        <f>_xlfn.IFNA(VLOOKUP($A36,批次辅助!$A$4:$DC$41,MATCH($A$5&amp;C$4,批次辅助!$A$1:$DC$1,0),0),0)</f>
        <v>0</v>
      </c>
      <c r="D36" s="61">
        <f>_xlfn.IFNA(VLOOKUP($A36,批次辅助!$A$4:$DC$41,MATCH($A$5&amp;D$4,批次辅助!$A$1:$DC$1,0),0),0)</f>
        <v>0</v>
      </c>
      <c r="E36" s="75"/>
      <c r="F36" s="74"/>
      <c r="G36" s="75"/>
      <c r="H36" s="62">
        <f>C36-F36+G36</f>
        <v>0</v>
      </c>
      <c r="I36" s="62"/>
      <c r="J36" s="75"/>
      <c r="K36" s="74"/>
      <c r="L36" s="75"/>
      <c r="M36" s="62">
        <f>H36-K36+L36</f>
        <v>0</v>
      </c>
      <c r="N36" s="62"/>
      <c r="O36" s="75"/>
      <c r="P36" s="135"/>
      <c r="Q36" s="143"/>
      <c r="R36" s="62">
        <f t="shared" si="28"/>
        <v>0</v>
      </c>
      <c r="S36" s="62"/>
      <c r="T36" s="75"/>
      <c r="U36" s="135"/>
      <c r="V36" s="143"/>
      <c r="W36" s="62">
        <f t="shared" si="29"/>
        <v>0</v>
      </c>
      <c r="X36" s="62"/>
      <c r="Y36" s="75"/>
      <c r="Z36" s="135"/>
      <c r="AA36" s="143"/>
      <c r="AB36" s="62">
        <f t="shared" si="30"/>
        <v>0</v>
      </c>
      <c r="AC36" s="62"/>
      <c r="AD36" s="73"/>
      <c r="AE36" s="135"/>
      <c r="AF36" s="143"/>
      <c r="AG36" s="62">
        <f t="shared" si="31"/>
        <v>0</v>
      </c>
      <c r="AH36" s="62"/>
      <c r="AI36" s="73"/>
      <c r="AJ36" s="135"/>
      <c r="AK36" s="143"/>
      <c r="AL36" s="62">
        <f t="shared" si="32"/>
        <v>0</v>
      </c>
      <c r="AM36" s="62"/>
      <c r="AN36" s="73"/>
      <c r="AO36" s="135"/>
      <c r="AP36" s="143"/>
      <c r="AQ36" s="62">
        <f t="shared" si="33"/>
        <v>0</v>
      </c>
      <c r="AR36" s="62"/>
      <c r="AS36" s="73"/>
      <c r="AT36" s="135"/>
      <c r="AU36" s="143"/>
      <c r="AV36" s="62">
        <f t="shared" si="34"/>
        <v>0</v>
      </c>
      <c r="AW36" s="62"/>
      <c r="AX36" s="73"/>
      <c r="AY36" s="135"/>
      <c r="AZ36" s="143"/>
      <c r="BA36" s="62">
        <f t="shared" si="35"/>
        <v>0</v>
      </c>
      <c r="BB36" s="62"/>
      <c r="BC36" s="73"/>
      <c r="BD36" s="135"/>
      <c r="BE36" s="143"/>
      <c r="BF36" s="62">
        <f t="shared" si="36"/>
        <v>0</v>
      </c>
      <c r="BG36" s="62"/>
      <c r="BH36" s="73"/>
      <c r="BI36" s="135"/>
      <c r="BJ36" s="143"/>
      <c r="BK36" s="62">
        <f t="shared" si="37"/>
        <v>0</v>
      </c>
      <c r="BL36" s="62"/>
      <c r="BM36" s="73"/>
      <c r="BN36" s="135"/>
      <c r="BO36" s="143"/>
      <c r="BP36" s="62">
        <f t="shared" si="38"/>
        <v>0</v>
      </c>
      <c r="BQ36" s="62"/>
    </row>
    <row r="37" spans="1:69" x14ac:dyDescent="0.15">
      <c r="A37" s="76" t="s">
        <v>28</v>
      </c>
      <c r="B37" s="76"/>
      <c r="C37" s="76"/>
      <c r="D37" s="76"/>
      <c r="E37" s="77"/>
      <c r="F37" s="78"/>
      <c r="G37" s="79"/>
      <c r="H37" s="62"/>
      <c r="I37" s="62"/>
      <c r="J37" s="77"/>
      <c r="K37" s="136"/>
      <c r="L37" s="144"/>
      <c r="M37" s="62"/>
      <c r="N37" s="62"/>
      <c r="O37" s="77"/>
      <c r="P37" s="136"/>
      <c r="Q37" s="144"/>
      <c r="R37" s="62"/>
      <c r="S37" s="62"/>
      <c r="T37" s="77"/>
      <c r="U37" s="136"/>
      <c r="V37" s="144"/>
      <c r="W37" s="62"/>
      <c r="X37" s="62"/>
      <c r="Y37" s="77"/>
      <c r="Z37" s="136"/>
      <c r="AA37" s="144"/>
      <c r="AB37" s="62"/>
      <c r="AC37" s="62"/>
      <c r="AD37" s="77"/>
      <c r="AE37" s="136"/>
      <c r="AF37" s="144"/>
      <c r="AG37" s="62"/>
      <c r="AH37" s="62"/>
      <c r="AI37" s="77"/>
      <c r="AJ37" s="136"/>
      <c r="AK37" s="144"/>
      <c r="AL37" s="62"/>
      <c r="AM37" s="62"/>
      <c r="AN37" s="77"/>
      <c r="AO37" s="136"/>
      <c r="AP37" s="144"/>
      <c r="AQ37" s="62"/>
      <c r="AR37" s="62"/>
      <c r="AS37" s="77"/>
      <c r="AT37" s="136"/>
      <c r="AU37" s="144"/>
      <c r="AV37" s="62"/>
      <c r="AW37" s="62"/>
      <c r="AX37" s="77"/>
      <c r="AY37" s="136"/>
      <c r="AZ37" s="144"/>
      <c r="BA37" s="62"/>
      <c r="BB37" s="62"/>
      <c r="BC37" s="77"/>
      <c r="BD37" s="136"/>
      <c r="BE37" s="144"/>
      <c r="BF37" s="62"/>
      <c r="BG37" s="62"/>
      <c r="BH37" s="77"/>
      <c r="BI37" s="136"/>
      <c r="BJ37" s="144"/>
      <c r="BK37" s="62"/>
      <c r="BL37" s="62"/>
      <c r="BM37" s="77"/>
      <c r="BN37" s="136"/>
      <c r="BO37" s="144"/>
      <c r="BP37" s="62"/>
      <c r="BQ37" s="62"/>
    </row>
    <row r="38" spans="1:69" x14ac:dyDescent="0.15">
      <c r="A38" s="65" t="s">
        <v>36</v>
      </c>
      <c r="B38" s="66"/>
      <c r="C38" s="66"/>
      <c r="D38" s="66"/>
      <c r="E38" s="66"/>
      <c r="F38" s="67"/>
      <c r="G38" s="68"/>
      <c r="H38" s="66">
        <f>H39</f>
        <v>0.98887349397590363</v>
      </c>
      <c r="I38" s="66"/>
      <c r="J38" s="66"/>
      <c r="K38" s="134"/>
      <c r="L38" s="142"/>
      <c r="M38" s="66">
        <f>M39</f>
        <v>0.98887349397590363</v>
      </c>
      <c r="N38" s="66"/>
      <c r="O38" s="66"/>
      <c r="P38" s="134"/>
      <c r="Q38" s="142"/>
      <c r="R38" s="66">
        <f>R39</f>
        <v>0.98887349397590363</v>
      </c>
      <c r="S38" s="66"/>
      <c r="T38" s="66"/>
      <c r="U38" s="134"/>
      <c r="V38" s="142"/>
      <c r="W38" s="66">
        <f>W39</f>
        <v>0.98887349397590363</v>
      </c>
      <c r="X38" s="66"/>
      <c r="Y38" s="66"/>
      <c r="Z38" s="134"/>
      <c r="AA38" s="142"/>
      <c r="AB38" s="66">
        <f>AB39</f>
        <v>0.98887349397590363</v>
      </c>
      <c r="AC38" s="66"/>
      <c r="AD38" s="66"/>
      <c r="AE38" s="134"/>
      <c r="AF38" s="142"/>
      <c r="AG38" s="66">
        <f>AG39</f>
        <v>0.98887349397590363</v>
      </c>
      <c r="AH38" s="66"/>
      <c r="AI38" s="66"/>
      <c r="AJ38" s="134"/>
      <c r="AK38" s="142"/>
      <c r="AL38" s="66">
        <f>AL39</f>
        <v>0.98887349397590363</v>
      </c>
      <c r="AM38" s="66"/>
      <c r="AN38" s="66"/>
      <c r="AO38" s="134"/>
      <c r="AP38" s="142"/>
      <c r="AQ38" s="66">
        <f>AQ39</f>
        <v>0.98887349397590363</v>
      </c>
      <c r="AR38" s="66"/>
      <c r="AS38" s="66"/>
      <c r="AT38" s="134"/>
      <c r="AU38" s="142"/>
      <c r="AV38" s="66">
        <f>AV39</f>
        <v>0.98887349397590363</v>
      </c>
      <c r="AW38" s="66"/>
      <c r="AX38" s="66"/>
      <c r="AY38" s="134"/>
      <c r="AZ38" s="142"/>
      <c r="BA38" s="66">
        <f>BA39</f>
        <v>0.98887349397590363</v>
      </c>
      <c r="BB38" s="66"/>
      <c r="BC38" s="66"/>
      <c r="BD38" s="134"/>
      <c r="BE38" s="142"/>
      <c r="BF38" s="66">
        <f>BF39</f>
        <v>0.98887349397590363</v>
      </c>
      <c r="BG38" s="66"/>
      <c r="BH38" s="66"/>
      <c r="BI38" s="134"/>
      <c r="BJ38" s="142"/>
      <c r="BK38" s="66">
        <f>BK39</f>
        <v>0.98887349397590363</v>
      </c>
      <c r="BL38" s="66"/>
      <c r="BM38" s="66"/>
      <c r="BN38" s="134"/>
      <c r="BO38" s="142"/>
      <c r="BP38" s="66">
        <f>BP39</f>
        <v>0.98887349397590363</v>
      </c>
      <c r="BQ38" s="66"/>
    </row>
    <row r="39" spans="1:69" x14ac:dyDescent="0.35">
      <c r="A39" s="40" t="s">
        <v>460</v>
      </c>
      <c r="B39" s="41">
        <f>_xlfn.IFNA(VLOOKUP($A39,批次辅助!$A$4:$DC$41,MATCH($A$5&amp;B$4,批次辅助!$A$1:$DC$1,0),0),0)</f>
        <v>0.9857242339832869</v>
      </c>
      <c r="C39" s="41">
        <f>_xlfn.IFNA(VLOOKUP($A39,批次辅助!$A$4:$DC$41,MATCH($A$5&amp;C$4,批次辅助!$A$1:$DC$1,0),0),0)</f>
        <v>0.98087349397590362</v>
      </c>
      <c r="D39" s="41">
        <f>_xlfn.IFNA(VLOOKUP($A39,批次辅助!$A$4:$DC$41,MATCH($A$5&amp;D$4,批次辅助!$A$1:$DC$1,0),0),0)</f>
        <v>0.99561686218899059</v>
      </c>
      <c r="E39" s="66"/>
      <c r="F39" s="67"/>
      <c r="G39" s="68"/>
      <c r="H39" s="66">
        <f>1-SUM(H40:H43)</f>
        <v>0.98887349397590363</v>
      </c>
      <c r="I39" s="66"/>
      <c r="J39" s="66"/>
      <c r="K39" s="134"/>
      <c r="L39" s="142"/>
      <c r="M39" s="66">
        <f>1-SUM(M40:M43)</f>
        <v>0.98887349397590363</v>
      </c>
      <c r="N39" s="66"/>
      <c r="O39" s="66"/>
      <c r="P39" s="134"/>
      <c r="Q39" s="142"/>
      <c r="R39" s="66">
        <f>1-SUM(R40:R43)</f>
        <v>0.98887349397590363</v>
      </c>
      <c r="S39" s="66"/>
      <c r="T39" s="66"/>
      <c r="U39" s="134"/>
      <c r="V39" s="142"/>
      <c r="W39" s="66">
        <f>1-SUM(W40:W43)</f>
        <v>0.98887349397590363</v>
      </c>
      <c r="X39" s="66"/>
      <c r="Y39" s="66"/>
      <c r="Z39" s="134"/>
      <c r="AA39" s="142"/>
      <c r="AB39" s="66">
        <f>1-SUM(AB40:AB43)</f>
        <v>0.98887349397590363</v>
      </c>
      <c r="AC39" s="66"/>
      <c r="AD39" s="66"/>
      <c r="AE39" s="134"/>
      <c r="AF39" s="142"/>
      <c r="AG39" s="66">
        <f>1-SUM(AG40:AG43)</f>
        <v>0.98887349397590363</v>
      </c>
      <c r="AH39" s="66"/>
      <c r="AI39" s="66"/>
      <c r="AJ39" s="134"/>
      <c r="AK39" s="142"/>
      <c r="AL39" s="66">
        <f>1-SUM(AL40:AL43)</f>
        <v>0.98887349397590363</v>
      </c>
      <c r="AM39" s="66"/>
      <c r="AN39" s="66"/>
      <c r="AO39" s="134"/>
      <c r="AP39" s="142"/>
      <c r="AQ39" s="66">
        <f>1-SUM(AQ40:AQ43)</f>
        <v>0.98887349397590363</v>
      </c>
      <c r="AR39" s="66"/>
      <c r="AS39" s="66"/>
      <c r="AT39" s="134"/>
      <c r="AU39" s="142"/>
      <c r="AV39" s="66">
        <f>1-SUM(AV40:AV43)</f>
        <v>0.98887349397590363</v>
      </c>
      <c r="AW39" s="66"/>
      <c r="AX39" s="66"/>
      <c r="AY39" s="134"/>
      <c r="AZ39" s="142"/>
      <c r="BA39" s="66">
        <f>1-SUM(BA40:BA43)</f>
        <v>0.98887349397590363</v>
      </c>
      <c r="BB39" s="66"/>
      <c r="BC39" s="66"/>
      <c r="BD39" s="134"/>
      <c r="BE39" s="142"/>
      <c r="BF39" s="66">
        <f>1-SUM(BF40:BF43)</f>
        <v>0.98887349397590363</v>
      </c>
      <c r="BG39" s="66"/>
      <c r="BH39" s="66"/>
      <c r="BI39" s="134"/>
      <c r="BJ39" s="142"/>
      <c r="BK39" s="66">
        <f>1-SUM(BK40:BK43)</f>
        <v>0.98887349397590363</v>
      </c>
      <c r="BL39" s="66"/>
      <c r="BM39" s="66"/>
      <c r="BN39" s="134"/>
      <c r="BO39" s="142"/>
      <c r="BP39" s="66">
        <f>1-SUM(BP40:BP43)</f>
        <v>0.98887349397590363</v>
      </c>
      <c r="BQ39" s="66"/>
    </row>
    <row r="40" spans="1:69" x14ac:dyDescent="0.15">
      <c r="A40" s="42" t="s">
        <v>55</v>
      </c>
      <c r="B40" s="43">
        <f>_xlfn.IFNA(VLOOKUP($A40,批次辅助!$A$4:$DC$41,MATCH($A$5&amp;B$4,批次辅助!$A$1:$DC$1,0),0),0)</f>
        <v>1.9150417827298049E-3</v>
      </c>
      <c r="C40" s="43">
        <f>_xlfn.IFNA(VLOOKUP($A40,批次辅助!$A$4:$DC$41,MATCH($A$5&amp;C$4,批次辅助!$A$1:$DC$1,0),0),0)</f>
        <v>4.5180722891566266E-4</v>
      </c>
      <c r="D40" s="43">
        <f>_xlfn.IFNA(VLOOKUP($A40,批次辅助!$A$4:$DC$41,MATCH($A$5&amp;D$4,批次辅助!$A$1:$DC$1,0),0),0)</f>
        <v>4.5120536289802759E-4</v>
      </c>
      <c r="E40" s="44"/>
      <c r="F40" s="69"/>
      <c r="G40" s="70"/>
      <c r="H40" s="71">
        <f>C40-F40+G40</f>
        <v>4.5180722891566266E-4</v>
      </c>
      <c r="I40" s="370"/>
      <c r="J40" s="71" t="s">
        <v>9</v>
      </c>
      <c r="K40" s="132"/>
      <c r="L40" s="105"/>
      <c r="M40" s="71">
        <f>H40-K40+L40</f>
        <v>4.5180722891566266E-4</v>
      </c>
      <c r="N40" s="370"/>
      <c r="O40" s="71" t="s">
        <v>9</v>
      </c>
      <c r="P40" s="132"/>
      <c r="Q40" s="105"/>
      <c r="R40" s="71">
        <f>M40-P40+Q40</f>
        <v>4.5180722891566266E-4</v>
      </c>
      <c r="S40" s="370"/>
      <c r="T40" s="71" t="s">
        <v>9</v>
      </c>
      <c r="U40" s="132"/>
      <c r="V40" s="105"/>
      <c r="W40" s="71">
        <f>R40-U40+V40</f>
        <v>4.5180722891566266E-4</v>
      </c>
      <c r="X40" s="370"/>
      <c r="Y40" s="71" t="s">
        <v>9</v>
      </c>
      <c r="Z40" s="132"/>
      <c r="AA40" s="105"/>
      <c r="AB40" s="71">
        <f>W40-Z40+AA40</f>
        <v>4.5180722891566266E-4</v>
      </c>
      <c r="AC40" s="370"/>
      <c r="AD40" s="71" t="s">
        <v>9</v>
      </c>
      <c r="AE40" s="132"/>
      <c r="AF40" s="105"/>
      <c r="AG40" s="71">
        <f>AB40-AE40+AF40</f>
        <v>4.5180722891566266E-4</v>
      </c>
      <c r="AH40" s="370"/>
      <c r="AI40" s="71" t="s">
        <v>9</v>
      </c>
      <c r="AJ40" s="132"/>
      <c r="AK40" s="105"/>
      <c r="AL40" s="71">
        <f>AG40-AJ40+AK40</f>
        <v>4.5180722891566266E-4</v>
      </c>
      <c r="AM40" s="370"/>
      <c r="AN40" s="71" t="s">
        <v>9</v>
      </c>
      <c r="AO40" s="132"/>
      <c r="AP40" s="105"/>
      <c r="AQ40" s="71">
        <f>AL40-AO40+AP40</f>
        <v>4.5180722891566266E-4</v>
      </c>
      <c r="AR40" s="370"/>
      <c r="AS40" s="71" t="s">
        <v>9</v>
      </c>
      <c r="AT40" s="132"/>
      <c r="AU40" s="105"/>
      <c r="AV40" s="71">
        <f>AQ40-AT40+AU40</f>
        <v>4.5180722891566266E-4</v>
      </c>
      <c r="AW40" s="370"/>
      <c r="AX40" s="71" t="s">
        <v>9</v>
      </c>
      <c r="AY40" s="132"/>
      <c r="AZ40" s="105"/>
      <c r="BA40" s="71">
        <f>AV40-AY40+AZ40</f>
        <v>4.5180722891566266E-4</v>
      </c>
      <c r="BB40" s="370"/>
      <c r="BC40" s="71" t="s">
        <v>9</v>
      </c>
      <c r="BD40" s="132"/>
      <c r="BE40" s="105"/>
      <c r="BF40" s="71">
        <f>BA40-BD40+BE40</f>
        <v>4.5180722891566266E-4</v>
      </c>
      <c r="BG40" s="370"/>
      <c r="BH40" s="277" t="s">
        <v>9</v>
      </c>
      <c r="BI40" s="132"/>
      <c r="BJ40" s="105"/>
      <c r="BK40" s="277">
        <f>BF40-BI40+BJ40</f>
        <v>4.5180722891566266E-4</v>
      </c>
      <c r="BL40" s="370"/>
      <c r="BM40" s="277" t="s">
        <v>9</v>
      </c>
      <c r="BN40" s="132"/>
      <c r="BO40" s="105"/>
      <c r="BP40" s="277">
        <f>BK40-BN40+BO40</f>
        <v>4.5180722891566266E-4</v>
      </c>
      <c r="BQ40" s="370"/>
    </row>
    <row r="41" spans="1:69" x14ac:dyDescent="0.15">
      <c r="A41" s="42" t="s">
        <v>56</v>
      </c>
      <c r="B41" s="43">
        <f>_xlfn.IFNA(VLOOKUP($A41,批次辅助!$A$4:$DC$41,MATCH($A$5&amp;B$4,批次辅助!$A$1:$DC$1,0),0),0)</f>
        <v>0</v>
      </c>
      <c r="C41" s="43">
        <f>_xlfn.IFNA(VLOOKUP($A41,批次辅助!$A$4:$DC$41,MATCH($A$5&amp;C$4,批次辅助!$A$1:$DC$1,0),0),0)</f>
        <v>0</v>
      </c>
      <c r="D41" s="43">
        <f>_xlfn.IFNA(VLOOKUP($A41,批次辅助!$A$4:$DC$41,MATCH($A$5&amp;D$4,批次辅助!$A$1:$DC$1,0),0),0)</f>
        <v>0</v>
      </c>
      <c r="E41" s="44"/>
      <c r="F41" s="45"/>
      <c r="G41" s="46"/>
      <c r="H41" s="71">
        <f>C41-F41+G41</f>
        <v>0</v>
      </c>
      <c r="I41" s="370"/>
      <c r="J41" s="47" t="s">
        <v>9</v>
      </c>
      <c r="K41" s="128"/>
      <c r="L41" s="102"/>
      <c r="M41" s="50">
        <f>H41-K41+L41</f>
        <v>0</v>
      </c>
      <c r="N41" s="370"/>
      <c r="O41" s="47" t="s">
        <v>9</v>
      </c>
      <c r="P41" s="128"/>
      <c r="Q41" s="102"/>
      <c r="R41" s="50">
        <f>M41-P41+Q41</f>
        <v>0</v>
      </c>
      <c r="S41" s="370"/>
      <c r="T41" s="47" t="s">
        <v>9</v>
      </c>
      <c r="U41" s="128"/>
      <c r="V41" s="102"/>
      <c r="W41" s="50">
        <f>R41-U41+V41</f>
        <v>0</v>
      </c>
      <c r="X41" s="370"/>
      <c r="Y41" s="47" t="s">
        <v>9</v>
      </c>
      <c r="Z41" s="128"/>
      <c r="AA41" s="102"/>
      <c r="AB41" s="50">
        <f>W41-Z41+AA41</f>
        <v>0</v>
      </c>
      <c r="AC41" s="370"/>
      <c r="AD41" s="47" t="s">
        <v>9</v>
      </c>
      <c r="AE41" s="128"/>
      <c r="AF41" s="102"/>
      <c r="AG41" s="50">
        <f>AB41-AE41+AF41</f>
        <v>0</v>
      </c>
      <c r="AH41" s="370"/>
      <c r="AI41" s="47" t="s">
        <v>9</v>
      </c>
      <c r="AJ41" s="128"/>
      <c r="AK41" s="102"/>
      <c r="AL41" s="50">
        <f>AG41-AJ41+AK41</f>
        <v>0</v>
      </c>
      <c r="AM41" s="370"/>
      <c r="AN41" s="47" t="s">
        <v>9</v>
      </c>
      <c r="AO41" s="128"/>
      <c r="AP41" s="102"/>
      <c r="AQ41" s="50">
        <f>AL41-AO41+AP41</f>
        <v>0</v>
      </c>
      <c r="AR41" s="370"/>
      <c r="AS41" s="47" t="s">
        <v>9</v>
      </c>
      <c r="AT41" s="128"/>
      <c r="AU41" s="102"/>
      <c r="AV41" s="50">
        <f>AQ41-AT41+AU41</f>
        <v>0</v>
      </c>
      <c r="AW41" s="370"/>
      <c r="AX41" s="47" t="s">
        <v>9</v>
      </c>
      <c r="AY41" s="128"/>
      <c r="AZ41" s="102"/>
      <c r="BA41" s="50">
        <f>AV41-AY41+AZ41</f>
        <v>0</v>
      </c>
      <c r="BB41" s="370"/>
      <c r="BC41" s="47" t="s">
        <v>9</v>
      </c>
      <c r="BD41" s="128"/>
      <c r="BE41" s="102"/>
      <c r="BF41" s="50">
        <f>BA41-BD41+BE41</f>
        <v>0</v>
      </c>
      <c r="BG41" s="370"/>
      <c r="BH41" s="47" t="s">
        <v>9</v>
      </c>
      <c r="BI41" s="128"/>
      <c r="BJ41" s="102"/>
      <c r="BK41" s="50">
        <f>BF41-BI41+BJ41</f>
        <v>0</v>
      </c>
      <c r="BL41" s="370"/>
      <c r="BM41" s="47" t="s">
        <v>9</v>
      </c>
      <c r="BN41" s="128"/>
      <c r="BO41" s="102"/>
      <c r="BP41" s="50">
        <f>BK41-BN41+BO41</f>
        <v>0</v>
      </c>
      <c r="BQ41" s="370"/>
    </row>
    <row r="42" spans="1:69" x14ac:dyDescent="0.15">
      <c r="A42" s="42" t="s">
        <v>57</v>
      </c>
      <c r="B42" s="43">
        <f>_xlfn.IFNA(VLOOKUP($A42,批次辅助!$A$4:$DC$41,MATCH($A$5&amp;B$4,批次辅助!$A$1:$DC$1,0),0),0)</f>
        <v>0</v>
      </c>
      <c r="C42" s="43">
        <f>_xlfn.IFNA(VLOOKUP($A42,批次辅助!$A$4:$DC$41,MATCH($A$5&amp;C$4,批次辅助!$A$1:$DC$1,0),0),0)</f>
        <v>0</v>
      </c>
      <c r="D42" s="43">
        <f>_xlfn.IFNA(VLOOKUP($A42,批次辅助!$A$4:$DC$41,MATCH($A$5&amp;D$4,批次辅助!$A$1:$DC$1,0),0),0)</f>
        <v>0</v>
      </c>
      <c r="E42" s="44"/>
      <c r="F42" s="45"/>
      <c r="G42" s="46"/>
      <c r="H42" s="71">
        <f>C42-F42+G42</f>
        <v>0</v>
      </c>
      <c r="I42" s="370"/>
      <c r="J42" s="47" t="s">
        <v>9</v>
      </c>
      <c r="K42" s="128"/>
      <c r="L42" s="102"/>
      <c r="M42" s="50">
        <f>H42-K42+L42</f>
        <v>0</v>
      </c>
      <c r="N42" s="370"/>
      <c r="O42" s="47" t="s">
        <v>9</v>
      </c>
      <c r="P42" s="128"/>
      <c r="Q42" s="102"/>
      <c r="R42" s="50">
        <f>M42-P42+Q42</f>
        <v>0</v>
      </c>
      <c r="S42" s="370"/>
      <c r="T42" s="47" t="s">
        <v>9</v>
      </c>
      <c r="U42" s="128"/>
      <c r="V42" s="102"/>
      <c r="W42" s="50">
        <f>R42-U42+V42</f>
        <v>0</v>
      </c>
      <c r="X42" s="370"/>
      <c r="Y42" s="47" t="s">
        <v>9</v>
      </c>
      <c r="Z42" s="128"/>
      <c r="AA42" s="102"/>
      <c r="AB42" s="50">
        <f>W42-Z42+AA42</f>
        <v>0</v>
      </c>
      <c r="AC42" s="370"/>
      <c r="AD42" s="47" t="s">
        <v>9</v>
      </c>
      <c r="AE42" s="128"/>
      <c r="AF42" s="102"/>
      <c r="AG42" s="50">
        <f>AB42-AE42+AF42</f>
        <v>0</v>
      </c>
      <c r="AH42" s="370"/>
      <c r="AI42" s="47" t="s">
        <v>9</v>
      </c>
      <c r="AJ42" s="128"/>
      <c r="AK42" s="102"/>
      <c r="AL42" s="50">
        <f>AG42-AJ42+AK42</f>
        <v>0</v>
      </c>
      <c r="AM42" s="370"/>
      <c r="AN42" s="47" t="s">
        <v>9</v>
      </c>
      <c r="AO42" s="128"/>
      <c r="AP42" s="102"/>
      <c r="AQ42" s="50">
        <f>AL42-AO42+AP42</f>
        <v>0</v>
      </c>
      <c r="AR42" s="370"/>
      <c r="AS42" s="47" t="s">
        <v>9</v>
      </c>
      <c r="AT42" s="128"/>
      <c r="AU42" s="102"/>
      <c r="AV42" s="50">
        <f>AQ42-AT42+AU42</f>
        <v>0</v>
      </c>
      <c r="AW42" s="370"/>
      <c r="AX42" s="47" t="s">
        <v>9</v>
      </c>
      <c r="AY42" s="128"/>
      <c r="AZ42" s="102"/>
      <c r="BA42" s="50">
        <f>AV42-AY42+AZ42</f>
        <v>0</v>
      </c>
      <c r="BB42" s="370"/>
      <c r="BC42" s="47" t="s">
        <v>9</v>
      </c>
      <c r="BD42" s="128"/>
      <c r="BE42" s="102"/>
      <c r="BF42" s="50">
        <f>BA42-BD42+BE42</f>
        <v>0</v>
      </c>
      <c r="BG42" s="370"/>
      <c r="BH42" s="47" t="s">
        <v>9</v>
      </c>
      <c r="BI42" s="128"/>
      <c r="BJ42" s="102"/>
      <c r="BK42" s="50">
        <f>BF42-BI42+BJ42</f>
        <v>0</v>
      </c>
      <c r="BL42" s="370"/>
      <c r="BM42" s="47" t="s">
        <v>9</v>
      </c>
      <c r="BN42" s="128"/>
      <c r="BO42" s="102"/>
      <c r="BP42" s="50">
        <f>BK42-BN42+BO42</f>
        <v>0</v>
      </c>
      <c r="BQ42" s="370"/>
    </row>
    <row r="43" spans="1:69" x14ac:dyDescent="0.15">
      <c r="A43" s="42" t="s">
        <v>58</v>
      </c>
      <c r="B43" s="43">
        <f>_xlfn.IFNA(VLOOKUP($A43,批次辅助!$A$4:$DC$41,MATCH($A$5&amp;B$4,批次辅助!$A$1:$DC$1,0),0),0)</f>
        <v>1.2534818941504178E-2</v>
      </c>
      <c r="C43" s="43">
        <f>_xlfn.IFNA(VLOOKUP($A43,批次辅助!$A$4:$DC$41,MATCH($A$5&amp;C$4,批次辅助!$A$1:$DC$1,0),0),0)</f>
        <v>1.8674698795180723E-2</v>
      </c>
      <c r="D43" s="43">
        <f>_xlfn.IFNA(VLOOKUP($A43,批次辅助!$A$4:$DC$41,MATCH($A$5&amp;D$4,批次辅助!$A$1:$DC$1,0),0),0)</f>
        <v>3.931932448111383E-3</v>
      </c>
      <c r="E43" s="477" t="s">
        <v>899</v>
      </c>
      <c r="F43" s="45">
        <v>8.0000000000000002E-3</v>
      </c>
      <c r="G43" s="46"/>
      <c r="H43" s="71">
        <f>C43-F43+G43</f>
        <v>1.0674698795180723E-2</v>
      </c>
      <c r="I43" s="370"/>
      <c r="J43" s="44"/>
      <c r="K43" s="128"/>
      <c r="L43" s="102"/>
      <c r="M43" s="50">
        <f>H43-K43+L43</f>
        <v>1.0674698795180723E-2</v>
      </c>
      <c r="N43" s="370"/>
      <c r="O43" s="44"/>
      <c r="P43" s="128"/>
      <c r="Q43" s="102"/>
      <c r="R43" s="50">
        <f>M43-P43+Q43</f>
        <v>1.0674698795180723E-2</v>
      </c>
      <c r="S43" s="370"/>
      <c r="T43" s="44"/>
      <c r="U43" s="128"/>
      <c r="V43" s="102"/>
      <c r="W43" s="50">
        <f>R43-U43+V43</f>
        <v>1.0674698795180723E-2</v>
      </c>
      <c r="X43" s="370"/>
      <c r="Y43" s="44"/>
      <c r="Z43" s="128"/>
      <c r="AA43" s="102"/>
      <c r="AB43" s="50">
        <f>W43-Z43+AA43</f>
        <v>1.0674698795180723E-2</v>
      </c>
      <c r="AC43" s="370"/>
      <c r="AD43" s="44"/>
      <c r="AE43" s="128"/>
      <c r="AF43" s="102"/>
      <c r="AG43" s="50">
        <f>AB43-AE43+AF43</f>
        <v>1.0674698795180723E-2</v>
      </c>
      <c r="AH43" s="370"/>
      <c r="AI43" s="44"/>
      <c r="AJ43" s="128"/>
      <c r="AK43" s="102"/>
      <c r="AL43" s="50">
        <f>AG43-AJ43+AK43</f>
        <v>1.0674698795180723E-2</v>
      </c>
      <c r="AM43" s="370"/>
      <c r="AN43" s="44"/>
      <c r="AO43" s="128"/>
      <c r="AP43" s="102"/>
      <c r="AQ43" s="50">
        <f>AL43-AO43+AP43</f>
        <v>1.0674698795180723E-2</v>
      </c>
      <c r="AR43" s="370"/>
      <c r="AS43" s="44"/>
      <c r="AT43" s="128"/>
      <c r="AU43" s="102"/>
      <c r="AV43" s="50">
        <f>AQ43-AT43+AU43</f>
        <v>1.0674698795180723E-2</v>
      </c>
      <c r="AW43" s="370"/>
      <c r="AX43" s="44"/>
      <c r="AY43" s="128"/>
      <c r="AZ43" s="102"/>
      <c r="BA43" s="50">
        <f>AV43-AY43+AZ43</f>
        <v>1.0674698795180723E-2</v>
      </c>
      <c r="BB43" s="370"/>
      <c r="BC43" s="44"/>
      <c r="BD43" s="128"/>
      <c r="BE43" s="102"/>
      <c r="BF43" s="50">
        <f>BA43-BD43+BE43</f>
        <v>1.0674698795180723E-2</v>
      </c>
      <c r="BG43" s="370"/>
      <c r="BH43" s="279"/>
      <c r="BI43" s="128"/>
      <c r="BJ43" s="102"/>
      <c r="BK43" s="50">
        <f>BF43-BI43+BJ43</f>
        <v>1.0674698795180723E-2</v>
      </c>
      <c r="BL43" s="370"/>
      <c r="BM43" s="279"/>
      <c r="BN43" s="128"/>
      <c r="BO43" s="102"/>
      <c r="BP43" s="50">
        <f>BK43-BN43+BO43</f>
        <v>1.0674698795180723E-2</v>
      </c>
      <c r="BQ43" s="370"/>
    </row>
    <row r="44" spans="1:69" x14ac:dyDescent="0.15">
      <c r="A44" s="72" t="s">
        <v>39</v>
      </c>
      <c r="B44" s="61">
        <f>_xlfn.IFNA(VLOOKUP($A44,批次辅助!$A$4:$DC$41,MATCH($A$5&amp;B$4,批次辅助!$A$1:$DC$1,0),0),0)</f>
        <v>0</v>
      </c>
      <c r="C44" s="61">
        <f>_xlfn.IFNA(VLOOKUP($A44,批次辅助!$A$4:$DC$41,MATCH($A$5&amp;C$4,批次辅助!$A$1:$DC$1,0),0),0)</f>
        <v>0</v>
      </c>
      <c r="D44" s="61">
        <f>_xlfn.IFNA(VLOOKUP($A44,批次辅助!$A$4:$DC$41,MATCH($A$5&amp;D$4,批次辅助!$A$1:$DC$1,0),0),0)</f>
        <v>0</v>
      </c>
      <c r="E44" s="73"/>
      <c r="F44" s="74"/>
      <c r="G44" s="75"/>
      <c r="H44" s="62">
        <f>C44-F44+G44</f>
        <v>0</v>
      </c>
      <c r="I44" s="62"/>
      <c r="J44" s="73"/>
      <c r="K44" s="135"/>
      <c r="L44" s="143"/>
      <c r="M44" s="62">
        <f>H44-K44+L44</f>
        <v>0</v>
      </c>
      <c r="N44" s="62"/>
      <c r="O44" s="73"/>
      <c r="P44" s="135"/>
      <c r="Q44" s="143"/>
      <c r="R44" s="62">
        <f>M44-P44+Q44</f>
        <v>0</v>
      </c>
      <c r="S44" s="62"/>
      <c r="T44" s="73"/>
      <c r="U44" s="135"/>
      <c r="V44" s="143"/>
      <c r="W44" s="62">
        <f>R44-U44+V44</f>
        <v>0</v>
      </c>
      <c r="X44" s="62"/>
      <c r="Y44" s="73"/>
      <c r="Z44" s="135"/>
      <c r="AA44" s="143"/>
      <c r="AB44" s="62">
        <f>W44-Z44+AA44</f>
        <v>0</v>
      </c>
      <c r="AC44" s="62"/>
      <c r="AD44" s="73"/>
      <c r="AE44" s="135"/>
      <c r="AF44" s="143"/>
      <c r="AG44" s="62">
        <f>AB44-AE44+AF44</f>
        <v>0</v>
      </c>
      <c r="AH44" s="62"/>
      <c r="AI44" s="73"/>
      <c r="AJ44" s="135"/>
      <c r="AK44" s="143"/>
      <c r="AL44" s="62">
        <f>AG44-AJ44+AK44</f>
        <v>0</v>
      </c>
      <c r="AM44" s="62"/>
      <c r="AN44" s="73"/>
      <c r="AO44" s="135"/>
      <c r="AP44" s="143"/>
      <c r="AQ44" s="62">
        <f>AL44-AO44+AP44</f>
        <v>0</v>
      </c>
      <c r="AR44" s="62"/>
      <c r="AS44" s="73"/>
      <c r="AT44" s="135"/>
      <c r="AU44" s="143"/>
      <c r="AV44" s="62">
        <f>AQ44-AT44+AU44</f>
        <v>0</v>
      </c>
      <c r="AW44" s="62"/>
      <c r="AX44" s="73"/>
      <c r="AY44" s="135"/>
      <c r="AZ44" s="143"/>
      <c r="BA44" s="62">
        <f>AV44-AY44+AZ44</f>
        <v>0</v>
      </c>
      <c r="BB44" s="62"/>
      <c r="BC44" s="73"/>
      <c r="BD44" s="135"/>
      <c r="BE44" s="143"/>
      <c r="BF44" s="62">
        <f>BA44-BD44+BE44</f>
        <v>0</v>
      </c>
      <c r="BG44" s="62"/>
      <c r="BH44" s="73"/>
      <c r="BI44" s="135"/>
      <c r="BJ44" s="143"/>
      <c r="BK44" s="62">
        <f>BF44-BI44+BJ44</f>
        <v>0</v>
      </c>
      <c r="BL44" s="62"/>
      <c r="BM44" s="73"/>
      <c r="BN44" s="135"/>
      <c r="BO44" s="143"/>
      <c r="BP44" s="62">
        <f>BK44-BN44+BO44</f>
        <v>0</v>
      </c>
      <c r="BQ44" s="62"/>
    </row>
    <row r="45" spans="1:69" x14ac:dyDescent="0.15">
      <c r="A45" s="76" t="s">
        <v>28</v>
      </c>
      <c r="B45" s="76"/>
      <c r="C45" s="76"/>
      <c r="D45" s="76"/>
      <c r="E45" s="77"/>
      <c r="F45" s="78"/>
      <c r="G45" s="79"/>
      <c r="H45" s="62"/>
      <c r="I45" s="62"/>
      <c r="J45" s="77"/>
      <c r="K45" s="80"/>
      <c r="L45" s="144"/>
      <c r="M45" s="62"/>
      <c r="N45" s="62"/>
      <c r="O45" s="77"/>
      <c r="P45" s="80"/>
      <c r="Q45" s="144"/>
      <c r="R45" s="62"/>
      <c r="S45" s="62"/>
      <c r="T45" s="77"/>
      <c r="U45" s="80"/>
      <c r="V45" s="144"/>
      <c r="W45" s="62"/>
      <c r="X45" s="62"/>
      <c r="Y45" s="77"/>
      <c r="Z45" s="80"/>
      <c r="AA45" s="144"/>
      <c r="AB45" s="62"/>
      <c r="AC45" s="62"/>
      <c r="AD45" s="77"/>
      <c r="AE45" s="80"/>
      <c r="AF45" s="144"/>
      <c r="AG45" s="62"/>
      <c r="AH45" s="62"/>
      <c r="AI45" s="77"/>
      <c r="AJ45" s="80"/>
      <c r="AK45" s="144"/>
      <c r="AL45" s="62"/>
      <c r="AM45" s="62"/>
      <c r="AN45" s="77"/>
      <c r="AO45" s="80"/>
      <c r="AP45" s="144"/>
      <c r="AQ45" s="62"/>
      <c r="AR45" s="62"/>
      <c r="AS45" s="77"/>
      <c r="AT45" s="80"/>
      <c r="AU45" s="144"/>
      <c r="AV45" s="62"/>
      <c r="AW45" s="62"/>
      <c r="AX45" s="77"/>
      <c r="AY45" s="80"/>
      <c r="AZ45" s="144"/>
      <c r="BA45" s="62"/>
      <c r="BB45" s="62"/>
      <c r="BC45" s="77"/>
      <c r="BD45" s="80"/>
      <c r="BE45" s="144"/>
      <c r="BF45" s="62"/>
      <c r="BG45" s="62"/>
      <c r="BH45" s="77"/>
      <c r="BI45" s="80"/>
      <c r="BJ45" s="144"/>
      <c r="BK45" s="62"/>
      <c r="BL45" s="62"/>
      <c r="BM45" s="77"/>
      <c r="BN45" s="80"/>
      <c r="BO45" s="144"/>
      <c r="BP45" s="62"/>
      <c r="BQ45" s="62"/>
    </row>
    <row r="46" spans="1:69" x14ac:dyDescent="0.15">
      <c r="A46" s="81" t="s">
        <v>477</v>
      </c>
      <c r="B46" s="81"/>
      <c r="C46" s="81"/>
      <c r="D46" s="81"/>
      <c r="E46" s="81"/>
      <c r="F46" s="82">
        <f>SUM(F13:F45)</f>
        <v>6.7000000000000004E-2</v>
      </c>
      <c r="G46" s="83">
        <f>SUM(G13:G45)</f>
        <v>4.0000000000000001E-3</v>
      </c>
      <c r="H46" s="81"/>
      <c r="I46" s="81"/>
      <c r="J46" s="81"/>
      <c r="K46" s="84">
        <f>SUM(K13:K45)</f>
        <v>1.4E-2</v>
      </c>
      <c r="L46" s="145">
        <f>SUM(L13:L45)</f>
        <v>0</v>
      </c>
      <c r="M46" s="81"/>
      <c r="N46" s="81"/>
      <c r="O46" s="81"/>
      <c r="P46" s="84">
        <f>SUM(P13:P45)</f>
        <v>5.0000000000000001E-3</v>
      </c>
      <c r="Q46" s="145">
        <f>SUM(Q13:Q45)</f>
        <v>0</v>
      </c>
      <c r="R46" s="81"/>
      <c r="S46" s="81"/>
      <c r="T46" s="81"/>
      <c r="U46" s="84">
        <f>SUM(U13:U45)</f>
        <v>0</v>
      </c>
      <c r="V46" s="145">
        <f>SUM(V13:V45)</f>
        <v>0</v>
      </c>
      <c r="W46" s="81"/>
      <c r="X46" s="81"/>
      <c r="Y46" s="81"/>
      <c r="Z46" s="84">
        <f>SUM(Z13:Z45)</f>
        <v>0</v>
      </c>
      <c r="AA46" s="145">
        <f>SUM(AA13:AA45)</f>
        <v>0</v>
      </c>
      <c r="AB46" s="81"/>
      <c r="AC46" s="81"/>
      <c r="AD46" s="81"/>
      <c r="AE46" s="84">
        <f>SUM(AE13:AE45)</f>
        <v>0</v>
      </c>
      <c r="AF46" s="145">
        <f>SUM(AF13:AF45)</f>
        <v>0</v>
      </c>
      <c r="AG46" s="81"/>
      <c r="AH46" s="81"/>
      <c r="AI46" s="81"/>
      <c r="AJ46" s="84">
        <f>SUM(AJ13:AJ45)</f>
        <v>0</v>
      </c>
      <c r="AK46" s="145">
        <f>SUM(AK13:AK45)</f>
        <v>0</v>
      </c>
      <c r="AL46" s="81"/>
      <c r="AM46" s="81"/>
      <c r="AN46" s="81"/>
      <c r="AO46" s="84">
        <f>SUM(AO13:AO45)</f>
        <v>0</v>
      </c>
      <c r="AP46" s="145">
        <f>SUM(AP13:AP45)</f>
        <v>0</v>
      </c>
      <c r="AQ46" s="81"/>
      <c r="AR46" s="81"/>
      <c r="AS46" s="81"/>
      <c r="AT46" s="84">
        <f>SUM(AT13:AT45)</f>
        <v>0</v>
      </c>
      <c r="AU46" s="145">
        <f>SUM(AU13:AU45)</f>
        <v>0</v>
      </c>
      <c r="AV46" s="81"/>
      <c r="AW46" s="81"/>
      <c r="AX46" s="81"/>
      <c r="AY46" s="84">
        <f>SUM(AY13:AY45)</f>
        <v>0</v>
      </c>
      <c r="AZ46" s="145">
        <f>SUM(AZ13:AZ45)</f>
        <v>0</v>
      </c>
      <c r="BA46" s="81"/>
      <c r="BB46" s="81"/>
      <c r="BC46" s="81"/>
      <c r="BD46" s="84">
        <f>SUM(BD13:BD45)</f>
        <v>0</v>
      </c>
      <c r="BE46" s="145">
        <f>SUM(BE13:BE45)</f>
        <v>0</v>
      </c>
      <c r="BF46" s="81"/>
      <c r="BG46" s="81"/>
      <c r="BH46" s="81"/>
      <c r="BI46" s="84">
        <f>SUM(BI13:BI45)</f>
        <v>0</v>
      </c>
      <c r="BJ46" s="145">
        <f>SUM(BJ13:BJ45)</f>
        <v>0</v>
      </c>
      <c r="BK46" s="81"/>
      <c r="BL46" s="81"/>
      <c r="BM46" s="81"/>
      <c r="BN46" s="84">
        <f>SUM(BN13:BN45)</f>
        <v>0</v>
      </c>
      <c r="BO46" s="145">
        <f>SUM(BO13:BO45)</f>
        <v>0</v>
      </c>
      <c r="BP46" s="81"/>
      <c r="BQ46" s="81"/>
    </row>
    <row r="48" spans="1:69" x14ac:dyDescent="0.15">
      <c r="A48" s="572" t="s">
        <v>481</v>
      </c>
      <c r="B48" s="572"/>
      <c r="C48" s="572"/>
      <c r="D48" s="572"/>
      <c r="E48" s="572"/>
      <c r="F48" s="572"/>
      <c r="G48" s="572"/>
      <c r="H48" s="572"/>
      <c r="I48" s="572"/>
      <c r="J48" s="572"/>
      <c r="K48" s="572"/>
    </row>
    <row r="49" spans="1:30" ht="49.5" x14ac:dyDescent="0.15">
      <c r="A49" s="573" t="s">
        <v>592</v>
      </c>
      <c r="B49" s="574"/>
      <c r="C49" s="574"/>
      <c r="D49" s="574"/>
      <c r="E49" s="574"/>
      <c r="F49" s="574"/>
      <c r="G49" s="574"/>
      <c r="H49" s="574"/>
      <c r="I49" s="574"/>
      <c r="J49" s="574"/>
      <c r="K49" s="574"/>
      <c r="L49" s="574"/>
      <c r="M49" s="574"/>
      <c r="N49" s="574"/>
      <c r="O49" s="575"/>
      <c r="P49" s="576" t="s">
        <v>590</v>
      </c>
      <c r="Q49" s="577"/>
      <c r="R49" s="577"/>
      <c r="S49" s="577"/>
      <c r="T49" s="577"/>
      <c r="U49" s="577"/>
      <c r="W49" s="578" t="s">
        <v>595</v>
      </c>
      <c r="X49" s="579"/>
      <c r="Y49" s="369" t="s">
        <v>596</v>
      </c>
      <c r="Z49" s="192" t="s">
        <v>596</v>
      </c>
      <c r="AC49" s="193"/>
      <c r="AD49" s="193"/>
    </row>
    <row r="50" spans="1:30" x14ac:dyDescent="0.15">
      <c r="A50" s="189" t="s">
        <v>469</v>
      </c>
      <c r="B50" s="190" t="str">
        <f>E3</f>
        <v>M03</v>
      </c>
      <c r="C50" s="190" t="str">
        <f>J3</f>
        <v>M03</v>
      </c>
      <c r="D50" s="189" t="str">
        <f>O3</f>
        <v>M04</v>
      </c>
      <c r="E50" s="189" t="str">
        <f>T3</f>
        <v>M05</v>
      </c>
      <c r="F50" s="189" t="str">
        <f>Y3</f>
        <v/>
      </c>
      <c r="G50" s="198" t="str">
        <f>AD3</f>
        <v/>
      </c>
      <c r="H50" s="198" t="str">
        <f>AI3</f>
        <v/>
      </c>
      <c r="I50" s="198" t="str">
        <f>AN3</f>
        <v/>
      </c>
      <c r="J50" s="198" t="str">
        <f>AS3</f>
        <v/>
      </c>
      <c r="K50" s="198" t="str">
        <f>AX3</f>
        <v/>
      </c>
      <c r="L50" s="198" t="str">
        <f>BC3</f>
        <v/>
      </c>
      <c r="M50" s="198" t="str">
        <f>BH3</f>
        <v/>
      </c>
      <c r="N50" s="198" t="str">
        <f>BM3</f>
        <v/>
      </c>
      <c r="O50" s="363" t="str">
        <f>P50</f>
        <v>M03</v>
      </c>
      <c r="P50" s="209" t="s">
        <v>1411</v>
      </c>
      <c r="Q50" s="209" t="s">
        <v>880</v>
      </c>
      <c r="R50" s="209" t="s">
        <v>910</v>
      </c>
      <c r="S50" s="209" t="s">
        <v>912</v>
      </c>
      <c r="T50" s="209" t="s">
        <v>1414</v>
      </c>
      <c r="U50" s="209"/>
      <c r="V50" s="87"/>
      <c r="W50" s="191" t="s">
        <v>450</v>
      </c>
      <c r="X50" s="4"/>
      <c r="Y50" s="4"/>
      <c r="Z50" s="4"/>
      <c r="AC50" s="194"/>
      <c r="AD50" s="194"/>
    </row>
    <row r="51" spans="1:30" x14ac:dyDescent="0.15">
      <c r="A51" s="31" t="s">
        <v>40</v>
      </c>
      <c r="B51" s="85" t="str">
        <f>E4</f>
        <v>02/07蒸镀批次</v>
      </c>
      <c r="C51" s="85" t="str">
        <f>J4</f>
        <v>02/21蒸镀批次</v>
      </c>
      <c r="D51" s="4" t="str">
        <f>O4</f>
        <v>03/25蒸镀批次</v>
      </c>
      <c r="E51" s="4" t="str">
        <f>T4</f>
        <v>04/24蒸镀批次</v>
      </c>
      <c r="F51" s="4" t="str">
        <f>Y4</f>
        <v/>
      </c>
      <c r="G51" s="199" t="str">
        <f>AD4</f>
        <v/>
      </c>
      <c r="H51" s="198" t="str">
        <f t="shared" ref="H51" si="39">AI4</f>
        <v/>
      </c>
      <c r="I51" s="198" t="str">
        <f>AN4</f>
        <v/>
      </c>
      <c r="J51" s="198" t="str">
        <f>AS4</f>
        <v/>
      </c>
      <c r="K51" s="198" t="str">
        <f>AX4</f>
        <v/>
      </c>
      <c r="L51" s="235" t="str">
        <f>BC4</f>
        <v/>
      </c>
      <c r="M51" s="235" t="str">
        <f t="shared" ref="M51" si="40">BH4</f>
        <v/>
      </c>
      <c r="N51" s="235" t="str">
        <f t="shared" ref="N51" si="41">BM4</f>
        <v/>
      </c>
      <c r="O51" s="364">
        <f>X51</f>
        <v>0</v>
      </c>
      <c r="P51" s="210"/>
      <c r="Q51" s="85"/>
      <c r="R51" s="85"/>
      <c r="S51" s="85"/>
      <c r="T51" s="85"/>
      <c r="U51" s="85"/>
      <c r="W51" s="4" t="s">
        <v>451</v>
      </c>
      <c r="X51" s="4"/>
      <c r="Y51" s="4">
        <f>X51</f>
        <v>0</v>
      </c>
      <c r="Z51" s="4">
        <f>X51</f>
        <v>0</v>
      </c>
      <c r="AC51" s="194"/>
      <c r="AD51" s="194"/>
    </row>
    <row r="52" spans="1:30" x14ac:dyDescent="0.15">
      <c r="A52" s="4" t="s">
        <v>470</v>
      </c>
      <c r="B52" s="4">
        <f>E6</f>
        <v>1318</v>
      </c>
      <c r="C52" s="4">
        <f>J6</f>
        <v>152</v>
      </c>
      <c r="D52" s="4">
        <f>O6</f>
        <v>1320</v>
      </c>
      <c r="E52" s="4">
        <f>T6</f>
        <v>1320</v>
      </c>
      <c r="F52" s="4">
        <f>Y6</f>
        <v>0</v>
      </c>
      <c r="G52" s="199">
        <f>AD6</f>
        <v>0</v>
      </c>
      <c r="H52" s="198">
        <f>AI6</f>
        <v>0</v>
      </c>
      <c r="I52" s="199">
        <f>AN6</f>
        <v>0</v>
      </c>
      <c r="J52" s="199">
        <f>AS6</f>
        <v>0</v>
      </c>
      <c r="K52" s="199">
        <f t="shared" ref="K52:L54" si="42">AX6</f>
        <v>0</v>
      </c>
      <c r="L52" s="199">
        <f t="shared" si="42"/>
        <v>0</v>
      </c>
      <c r="M52" s="451">
        <f>BH6</f>
        <v>0</v>
      </c>
      <c r="N52" s="451">
        <f>BM6</f>
        <v>0</v>
      </c>
      <c r="O52" s="364">
        <f>_xlfn.IFNA(VLOOKUP(A52,$W$52:$Y$86,2,0),"0%")/A2</f>
        <v>0</v>
      </c>
      <c r="P52" s="209">
        <f t="shared" ref="P52:R53" si="43">SUMIF($B$50:$O$50,P$50,$B52:$O52)</f>
        <v>1470</v>
      </c>
      <c r="Q52" s="86">
        <f t="shared" si="43"/>
        <v>1320</v>
      </c>
      <c r="R52" s="86">
        <f t="shared" si="43"/>
        <v>1320</v>
      </c>
      <c r="S52" s="86">
        <f t="shared" ref="S52:T53" si="44">SUMIF($B$50:$O$50,S$50,$B52:$O52)</f>
        <v>0</v>
      </c>
      <c r="T52" s="86">
        <f t="shared" si="44"/>
        <v>0</v>
      </c>
      <c r="U52" s="86"/>
      <c r="W52" s="4" t="s">
        <v>470</v>
      </c>
      <c r="X52" s="4">
        <f>Z52-Y52</f>
        <v>0</v>
      </c>
      <c r="Y52" s="339"/>
      <c r="Z52" s="339"/>
      <c r="AC52" s="194"/>
      <c r="AD52" s="194"/>
    </row>
    <row r="53" spans="1:30" x14ac:dyDescent="0.15">
      <c r="A53" s="4" t="s">
        <v>472</v>
      </c>
      <c r="B53" s="4">
        <f>E7</f>
        <v>1318</v>
      </c>
      <c r="C53" s="4">
        <f>J7</f>
        <v>152</v>
      </c>
      <c r="D53" s="4">
        <f>O7</f>
        <v>1320</v>
      </c>
      <c r="E53" s="4">
        <f>T7</f>
        <v>1320</v>
      </c>
      <c r="F53" s="4">
        <f>Y7</f>
        <v>0</v>
      </c>
      <c r="G53" s="199">
        <f>AD7</f>
        <v>0</v>
      </c>
      <c r="H53" s="198">
        <f t="shared" ref="H53:H54" si="45">AI7</f>
        <v>0</v>
      </c>
      <c r="I53" s="199">
        <f>AN7</f>
        <v>0</v>
      </c>
      <c r="J53" s="199">
        <f>AS7</f>
        <v>0</v>
      </c>
      <c r="K53" s="199">
        <f t="shared" si="42"/>
        <v>0</v>
      </c>
      <c r="L53" s="199">
        <f t="shared" si="42"/>
        <v>0</v>
      </c>
      <c r="M53" s="451">
        <f t="shared" ref="M53:M54" si="46">BH7</f>
        <v>0</v>
      </c>
      <c r="N53" s="451">
        <f t="shared" ref="N53:N54" si="47">BM7</f>
        <v>0</v>
      </c>
      <c r="O53" s="364">
        <f>O52</f>
        <v>0</v>
      </c>
      <c r="P53" s="209">
        <f t="shared" si="43"/>
        <v>1470</v>
      </c>
      <c r="Q53" s="86">
        <f t="shared" si="43"/>
        <v>1320</v>
      </c>
      <c r="R53" s="86">
        <f t="shared" si="43"/>
        <v>1320</v>
      </c>
      <c r="S53" s="86">
        <f t="shared" si="44"/>
        <v>0</v>
      </c>
      <c r="T53" s="86">
        <f t="shared" si="44"/>
        <v>0</v>
      </c>
      <c r="U53" s="86"/>
      <c r="W53" s="4" t="s">
        <v>472</v>
      </c>
      <c r="X53" s="4">
        <f>X52</f>
        <v>0</v>
      </c>
      <c r="Y53" s="4"/>
      <c r="Z53" s="4"/>
      <c r="AC53" s="194"/>
    </row>
    <row r="54" spans="1:30" x14ac:dyDescent="0.15">
      <c r="A54" s="4" t="s">
        <v>454</v>
      </c>
      <c r="B54" s="9">
        <f>E8</f>
        <v>1</v>
      </c>
      <c r="C54" s="9">
        <f>J8</f>
        <v>1</v>
      </c>
      <c r="D54" s="9">
        <f>O8</f>
        <v>1</v>
      </c>
      <c r="E54" s="9">
        <f>T8</f>
        <v>1</v>
      </c>
      <c r="F54" s="9">
        <f>Y8</f>
        <v>0</v>
      </c>
      <c r="G54" s="200">
        <f>AD8</f>
        <v>0</v>
      </c>
      <c r="H54" s="234">
        <f t="shared" si="45"/>
        <v>0</v>
      </c>
      <c r="I54" s="200">
        <f>AN8</f>
        <v>0</v>
      </c>
      <c r="J54" s="200">
        <f>AS8</f>
        <v>0</v>
      </c>
      <c r="K54" s="200">
        <f t="shared" si="42"/>
        <v>0</v>
      </c>
      <c r="L54" s="200">
        <f t="shared" si="42"/>
        <v>0</v>
      </c>
      <c r="M54" s="200">
        <f t="shared" si="46"/>
        <v>0</v>
      </c>
      <c r="N54" s="200">
        <f t="shared" si="47"/>
        <v>0</v>
      </c>
      <c r="O54" s="364" t="str">
        <f>_xlfn.IFNA(VLOOKUP(A54,$W$52:$Y$86,2,0),"0%")</f>
        <v>0%</v>
      </c>
      <c r="P54" s="211">
        <f>IFERROR(P53/P52,0)</f>
        <v>1</v>
      </c>
      <c r="Q54" s="88">
        <f>IFERROR(Q53/Q52,0)</f>
        <v>1</v>
      </c>
      <c r="R54" s="88">
        <f t="shared" ref="R54" si="48">IFERROR(R53/R52,0)</f>
        <v>1</v>
      </c>
      <c r="S54" s="88">
        <f t="shared" ref="S54:T54" si="49">IFERROR(S53/S52,0)</f>
        <v>0</v>
      </c>
      <c r="T54" s="88">
        <f t="shared" si="49"/>
        <v>0</v>
      </c>
      <c r="U54" s="88"/>
      <c r="W54" s="4" t="s">
        <v>59</v>
      </c>
      <c r="X54" s="9">
        <f>IF(Y54=0%,0%,(Z54*Z52-Y52*Y54)/X52)</f>
        <v>0</v>
      </c>
      <c r="Y54" s="9"/>
      <c r="Z54" s="9"/>
      <c r="AC54" s="359"/>
    </row>
    <row r="55" spans="1:30" ht="21" x14ac:dyDescent="0.15">
      <c r="A55" s="197" t="s">
        <v>59</v>
      </c>
      <c r="B55" s="215">
        <f t="shared" ref="B55:B77" si="50">H9</f>
        <v>0.80077840481927698</v>
      </c>
      <c r="C55" s="215">
        <f t="shared" ref="C55:C77" si="51">M9</f>
        <v>0.81477000481927675</v>
      </c>
      <c r="D55" s="215">
        <f t="shared" ref="D55:D91" si="52">R9</f>
        <v>0.81976700481927711</v>
      </c>
      <c r="E55" s="215">
        <f t="shared" ref="E55:E91" si="53">W9</f>
        <v>0.81976700481927711</v>
      </c>
      <c r="F55" s="215">
        <f t="shared" ref="F55:F91" si="54">AB9</f>
        <v>0.81976700481927711</v>
      </c>
      <c r="G55" s="216">
        <f t="shared" ref="G55:G91" si="55">AG9</f>
        <v>0.81976700481927711</v>
      </c>
      <c r="H55" s="216">
        <f>AL9</f>
        <v>0.81976700481927711</v>
      </c>
      <c r="I55" s="216">
        <f t="shared" ref="I55:I93" si="56">AQ9</f>
        <v>0.81976700481927711</v>
      </c>
      <c r="J55" s="216">
        <f t="shared" ref="J55:J93" si="57">AV9</f>
        <v>0.81976700481927711</v>
      </c>
      <c r="K55" s="216">
        <f t="shared" ref="K55:K93" si="58">BA9</f>
        <v>0.81976700481927711</v>
      </c>
      <c r="L55" s="216">
        <f t="shared" ref="L55:L93" si="59">BF9</f>
        <v>0.81976700481927711</v>
      </c>
      <c r="M55" s="216">
        <f>BK9</f>
        <v>0.81976700481927711</v>
      </c>
      <c r="N55" s="216">
        <f>BP9</f>
        <v>0.81976700481927711</v>
      </c>
      <c r="O55" s="364">
        <f>_xlfn.IFNA(VLOOKUP(A55,$W$52:$Y$86,2,0),"0%")</f>
        <v>0</v>
      </c>
      <c r="P55" s="212">
        <f t="shared" ref="P55:R86" si="60">IF(P$53=0,0%,SUMPRODUCT(($B$50:$O$50=P$50)*$B$53:$O$53*$B55:$O55)/P$53)</f>
        <v>0.80222515529546745</v>
      </c>
      <c r="Q55" s="96">
        <f t="shared" si="60"/>
        <v>0.81976700481927711</v>
      </c>
      <c r="R55" s="96">
        <f t="shared" si="60"/>
        <v>0.81976700481927711</v>
      </c>
      <c r="S55" s="96">
        <f t="shared" ref="S55:T70" si="61">IF(S$53=0,0%,SUMPRODUCT(($B$50:$O$50=S$50)*$B$53:$O$53*$B55:$O55)/S$53)</f>
        <v>0</v>
      </c>
      <c r="T55" s="96">
        <f>IF(T$53=0,0%,SUMPRODUCT(($B$50:$O$50=T$50)*$B$53:$O$53*$B55:$O55)/T$53)</f>
        <v>0</v>
      </c>
      <c r="U55" s="96"/>
      <c r="W55" s="89"/>
      <c r="X55" s="89"/>
      <c r="AA55" s="154"/>
    </row>
    <row r="56" spans="1:30" ht="21" x14ac:dyDescent="0.15">
      <c r="A56" s="4" t="s">
        <v>33</v>
      </c>
      <c r="B56" s="8">
        <f t="shared" si="50"/>
        <v>0.80077840481927698</v>
      </c>
      <c r="C56" s="8">
        <f t="shared" si="51"/>
        <v>0.81477000481927675</v>
      </c>
      <c r="D56" s="8">
        <f t="shared" si="52"/>
        <v>0.81976700481927711</v>
      </c>
      <c r="E56" s="8">
        <f t="shared" si="53"/>
        <v>0.81976700481927711</v>
      </c>
      <c r="F56" s="8">
        <f t="shared" si="54"/>
        <v>0.81976700481927711</v>
      </c>
      <c r="G56" s="201">
        <f t="shared" si="55"/>
        <v>0.81976700481927711</v>
      </c>
      <c r="H56" s="201">
        <f t="shared" ref="H56:H93" si="62">AL10</f>
        <v>0.81976700481927711</v>
      </c>
      <c r="I56" s="201">
        <f t="shared" si="56"/>
        <v>0.81976700481927711</v>
      </c>
      <c r="J56" s="201">
        <f t="shared" si="57"/>
        <v>0.81976700481927711</v>
      </c>
      <c r="K56" s="201">
        <f t="shared" si="58"/>
        <v>0.81976700481927711</v>
      </c>
      <c r="L56" s="201">
        <f t="shared" si="59"/>
        <v>0.81976700481927711</v>
      </c>
      <c r="M56" s="201">
        <f>BK10</f>
        <v>0.81976700481927711</v>
      </c>
      <c r="N56" s="201">
        <f>BP10</f>
        <v>0.81976700481927711</v>
      </c>
      <c r="O56" s="364">
        <f>O55</f>
        <v>0</v>
      </c>
      <c r="P56" s="212">
        <f t="shared" si="60"/>
        <v>0.80222515529546745</v>
      </c>
      <c r="Q56" s="96">
        <f t="shared" si="60"/>
        <v>0.81976700481927711</v>
      </c>
      <c r="R56" s="96">
        <f t="shared" si="60"/>
        <v>0.81976700481927711</v>
      </c>
      <c r="S56" s="96">
        <f t="shared" si="61"/>
        <v>0</v>
      </c>
      <c r="T56" s="96">
        <f t="shared" si="61"/>
        <v>0</v>
      </c>
      <c r="U56" s="96"/>
      <c r="AA56" s="154"/>
    </row>
    <row r="57" spans="1:30" x14ac:dyDescent="0.15">
      <c r="A57" s="39" t="s">
        <v>32</v>
      </c>
      <c r="B57" s="90">
        <f t="shared" si="50"/>
        <v>0.83811285542168679</v>
      </c>
      <c r="C57" s="90">
        <f t="shared" si="51"/>
        <v>0.85209885542168684</v>
      </c>
      <c r="D57" s="90">
        <f t="shared" si="52"/>
        <v>0.85709385542168681</v>
      </c>
      <c r="E57" s="90">
        <f t="shared" si="53"/>
        <v>0.85709385542168681</v>
      </c>
      <c r="F57" s="90">
        <f t="shared" si="54"/>
        <v>0.85709385542168681</v>
      </c>
      <c r="G57" s="202">
        <f t="shared" si="55"/>
        <v>0.85709385542168681</v>
      </c>
      <c r="H57" s="202">
        <f t="shared" si="62"/>
        <v>0.85709385542168681</v>
      </c>
      <c r="I57" s="202">
        <f t="shared" si="56"/>
        <v>0.85709385542168681</v>
      </c>
      <c r="J57" s="202">
        <f t="shared" si="57"/>
        <v>0.85709385542168681</v>
      </c>
      <c r="K57" s="202">
        <f t="shared" si="58"/>
        <v>0.85709385542168681</v>
      </c>
      <c r="L57" s="202">
        <f t="shared" si="59"/>
        <v>0.85709385542168681</v>
      </c>
      <c r="M57" s="202">
        <f t="shared" ref="M57:M93" si="63">BK11</f>
        <v>0.85709385542168681</v>
      </c>
      <c r="N57" s="202">
        <f t="shared" ref="N57:N93" si="64">BP11</f>
        <v>0.85709385542168681</v>
      </c>
      <c r="O57" s="366">
        <f>O58*99.9%</f>
        <v>0</v>
      </c>
      <c r="P57" s="223">
        <f t="shared" si="60"/>
        <v>0.83955902685025818</v>
      </c>
      <c r="Q57" s="224">
        <f t="shared" si="60"/>
        <v>0.85709385542168681</v>
      </c>
      <c r="R57" s="224">
        <f t="shared" si="60"/>
        <v>0.85709385542168681</v>
      </c>
      <c r="S57" s="224">
        <f t="shared" si="61"/>
        <v>0</v>
      </c>
      <c r="T57" s="224">
        <f t="shared" si="61"/>
        <v>0</v>
      </c>
      <c r="U57" s="224"/>
      <c r="AA57" s="154"/>
    </row>
    <row r="58" spans="1:30" x14ac:dyDescent="0.35">
      <c r="A58" s="40" t="s">
        <v>60</v>
      </c>
      <c r="B58" s="91">
        <f t="shared" si="50"/>
        <v>0.8389518072289156</v>
      </c>
      <c r="C58" s="91">
        <f t="shared" si="51"/>
        <v>0.85295180722891561</v>
      </c>
      <c r="D58" s="91">
        <f t="shared" si="52"/>
        <v>0.85795180722891562</v>
      </c>
      <c r="E58" s="91">
        <f t="shared" si="53"/>
        <v>0.85795180722891562</v>
      </c>
      <c r="F58" s="91">
        <f t="shared" si="54"/>
        <v>0.85795180722891562</v>
      </c>
      <c r="G58" s="203">
        <f t="shared" si="55"/>
        <v>0.85795180722891562</v>
      </c>
      <c r="H58" s="203">
        <f t="shared" si="62"/>
        <v>0.85795180722891562</v>
      </c>
      <c r="I58" s="203">
        <f t="shared" si="56"/>
        <v>0.85795180722891562</v>
      </c>
      <c r="J58" s="203">
        <f t="shared" si="57"/>
        <v>0.85795180722891562</v>
      </c>
      <c r="K58" s="203">
        <f t="shared" si="58"/>
        <v>0.85795180722891562</v>
      </c>
      <c r="L58" s="203">
        <f t="shared" si="59"/>
        <v>0.85795180722891562</v>
      </c>
      <c r="M58" s="203">
        <f t="shared" si="63"/>
        <v>0.85795180722891562</v>
      </c>
      <c r="N58" s="203">
        <f t="shared" si="64"/>
        <v>0.85795180722891562</v>
      </c>
      <c r="O58" s="364" t="str">
        <f t="shared" ref="O58:O65" si="65">_xlfn.IFNA(VLOOKUP(A58,$W$52:$Y$86,2,0),"0%")</f>
        <v>0%</v>
      </c>
      <c r="P58" s="223">
        <f t="shared" si="60"/>
        <v>0.84039942627653474</v>
      </c>
      <c r="Q58" s="224">
        <f t="shared" si="60"/>
        <v>0.85795180722891562</v>
      </c>
      <c r="R58" s="224">
        <f t="shared" si="60"/>
        <v>0.85795180722891562</v>
      </c>
      <c r="S58" s="224">
        <f t="shared" si="61"/>
        <v>0</v>
      </c>
      <c r="T58" s="224">
        <f t="shared" si="61"/>
        <v>0</v>
      </c>
      <c r="U58" s="224"/>
      <c r="AA58" s="154"/>
    </row>
    <row r="59" spans="1:30" x14ac:dyDescent="0.15">
      <c r="A59" s="42" t="s">
        <v>42</v>
      </c>
      <c r="B59" s="53">
        <f t="shared" si="50"/>
        <v>2.2560240963855421E-2</v>
      </c>
      <c r="C59" s="53">
        <f t="shared" si="51"/>
        <v>2.2560240963855421E-2</v>
      </c>
      <c r="D59" s="53">
        <f t="shared" si="52"/>
        <v>2.2560240963855421E-2</v>
      </c>
      <c r="E59" s="53">
        <f t="shared" si="53"/>
        <v>2.2560240963855421E-2</v>
      </c>
      <c r="F59" s="53">
        <f t="shared" si="54"/>
        <v>2.2560240963855421E-2</v>
      </c>
      <c r="G59" s="204">
        <f t="shared" si="55"/>
        <v>2.2560240963855421E-2</v>
      </c>
      <c r="H59" s="204">
        <f t="shared" si="62"/>
        <v>2.2560240963855421E-2</v>
      </c>
      <c r="I59" s="204">
        <f t="shared" si="56"/>
        <v>2.2560240963855421E-2</v>
      </c>
      <c r="J59" s="204">
        <f t="shared" si="57"/>
        <v>2.2560240963855421E-2</v>
      </c>
      <c r="K59" s="204">
        <f t="shared" si="58"/>
        <v>2.2560240963855421E-2</v>
      </c>
      <c r="L59" s="204">
        <f t="shared" si="59"/>
        <v>2.2560240963855421E-2</v>
      </c>
      <c r="M59" s="204">
        <f t="shared" si="63"/>
        <v>2.2560240963855421E-2</v>
      </c>
      <c r="N59" s="204">
        <f t="shared" si="64"/>
        <v>2.2560240963855421E-2</v>
      </c>
      <c r="O59" s="364" t="str">
        <f t="shared" si="65"/>
        <v>0%</v>
      </c>
      <c r="P59" s="213">
        <f t="shared" si="60"/>
        <v>2.2560240963855421E-2</v>
      </c>
      <c r="Q59" s="92">
        <f t="shared" si="60"/>
        <v>2.2560240963855421E-2</v>
      </c>
      <c r="R59" s="92">
        <f t="shared" si="60"/>
        <v>2.2560240963855421E-2</v>
      </c>
      <c r="S59" s="92">
        <f t="shared" si="61"/>
        <v>0</v>
      </c>
      <c r="T59" s="92">
        <f t="shared" si="61"/>
        <v>0</v>
      </c>
      <c r="U59" s="92"/>
      <c r="AA59" s="154"/>
    </row>
    <row r="60" spans="1:30" x14ac:dyDescent="0.15">
      <c r="A60" s="42" t="s">
        <v>43</v>
      </c>
      <c r="B60" s="53">
        <f t="shared" si="50"/>
        <v>6.6867469879518082E-2</v>
      </c>
      <c r="C60" s="53">
        <f t="shared" si="51"/>
        <v>5.686746987951808E-2</v>
      </c>
      <c r="D60" s="53">
        <f t="shared" si="52"/>
        <v>5.686746987951808E-2</v>
      </c>
      <c r="E60" s="53">
        <f t="shared" si="53"/>
        <v>5.686746987951808E-2</v>
      </c>
      <c r="F60" s="53">
        <f t="shared" si="54"/>
        <v>5.686746987951808E-2</v>
      </c>
      <c r="G60" s="204">
        <f t="shared" si="55"/>
        <v>5.686746987951808E-2</v>
      </c>
      <c r="H60" s="204">
        <f t="shared" si="62"/>
        <v>5.686746987951808E-2</v>
      </c>
      <c r="I60" s="204">
        <f t="shared" si="56"/>
        <v>5.686746987951808E-2</v>
      </c>
      <c r="J60" s="204">
        <f t="shared" si="57"/>
        <v>5.686746987951808E-2</v>
      </c>
      <c r="K60" s="204">
        <f t="shared" si="58"/>
        <v>5.686746987951808E-2</v>
      </c>
      <c r="L60" s="204">
        <f t="shared" si="59"/>
        <v>5.686746987951808E-2</v>
      </c>
      <c r="M60" s="204">
        <f t="shared" si="63"/>
        <v>5.686746987951808E-2</v>
      </c>
      <c r="N60" s="204">
        <f t="shared" si="64"/>
        <v>5.686746987951808E-2</v>
      </c>
      <c r="O60" s="364" t="str">
        <f t="shared" si="65"/>
        <v>0%</v>
      </c>
      <c r="P60" s="213">
        <f t="shared" si="60"/>
        <v>6.5833456274075913E-2</v>
      </c>
      <c r="Q60" s="92">
        <f t="shared" si="60"/>
        <v>5.6867469879518073E-2</v>
      </c>
      <c r="R60" s="92">
        <f t="shared" si="60"/>
        <v>5.6867469879518073E-2</v>
      </c>
      <c r="S60" s="92">
        <f t="shared" si="61"/>
        <v>0</v>
      </c>
      <c r="T60" s="92">
        <f t="shared" si="61"/>
        <v>0</v>
      </c>
      <c r="U60" s="92"/>
      <c r="AA60" s="154"/>
    </row>
    <row r="61" spans="1:30" x14ac:dyDescent="0.15">
      <c r="A61" s="42" t="s">
        <v>44</v>
      </c>
      <c r="B61" s="53">
        <f t="shared" si="50"/>
        <v>7.8313253012048199E-3</v>
      </c>
      <c r="C61" s="53">
        <f t="shared" si="51"/>
        <v>7.8313253012048199E-3</v>
      </c>
      <c r="D61" s="53">
        <f t="shared" si="52"/>
        <v>7.8313253012048199E-3</v>
      </c>
      <c r="E61" s="53">
        <f t="shared" si="53"/>
        <v>7.8313253012048199E-3</v>
      </c>
      <c r="F61" s="53">
        <f t="shared" si="54"/>
        <v>7.8313253012048199E-3</v>
      </c>
      <c r="G61" s="204">
        <f t="shared" si="55"/>
        <v>7.8313253012048199E-3</v>
      </c>
      <c r="H61" s="204">
        <f t="shared" si="62"/>
        <v>7.8313253012048199E-3</v>
      </c>
      <c r="I61" s="204">
        <f t="shared" si="56"/>
        <v>7.8313253012048199E-3</v>
      </c>
      <c r="J61" s="204">
        <f t="shared" si="57"/>
        <v>7.8313253012048199E-3</v>
      </c>
      <c r="K61" s="204">
        <f t="shared" si="58"/>
        <v>7.8313253012048199E-3</v>
      </c>
      <c r="L61" s="204">
        <f t="shared" si="59"/>
        <v>7.8313253012048199E-3</v>
      </c>
      <c r="M61" s="204">
        <f t="shared" si="63"/>
        <v>7.8313253012048199E-3</v>
      </c>
      <c r="N61" s="204">
        <f t="shared" si="64"/>
        <v>7.8313253012048199E-3</v>
      </c>
      <c r="O61" s="364" t="str">
        <f t="shared" si="65"/>
        <v>0%</v>
      </c>
      <c r="P61" s="213">
        <f t="shared" si="60"/>
        <v>7.8313253012048199E-3</v>
      </c>
      <c r="Q61" s="92">
        <f t="shared" si="60"/>
        <v>7.8313253012048199E-3</v>
      </c>
      <c r="R61" s="92">
        <f t="shared" si="60"/>
        <v>7.8313253012048199E-3</v>
      </c>
      <c r="S61" s="92">
        <f t="shared" si="61"/>
        <v>0</v>
      </c>
      <c r="T61" s="92">
        <f t="shared" si="61"/>
        <v>0</v>
      </c>
      <c r="U61" s="92"/>
      <c r="AA61" s="154"/>
    </row>
    <row r="62" spans="1:30" x14ac:dyDescent="0.15">
      <c r="A62" s="53" t="s">
        <v>45</v>
      </c>
      <c r="B62" s="53">
        <f t="shared" si="50"/>
        <v>4.8192771084337352E-2</v>
      </c>
      <c r="C62" s="53">
        <f t="shared" si="51"/>
        <v>4.8192771084337352E-2</v>
      </c>
      <c r="D62" s="53">
        <f t="shared" si="52"/>
        <v>4.3192771084337354E-2</v>
      </c>
      <c r="E62" s="53">
        <f t="shared" si="53"/>
        <v>4.3192771084337354E-2</v>
      </c>
      <c r="F62" s="53">
        <f t="shared" si="54"/>
        <v>4.3192771084337354E-2</v>
      </c>
      <c r="G62" s="204">
        <f t="shared" si="55"/>
        <v>4.3192771084337354E-2</v>
      </c>
      <c r="H62" s="204">
        <f t="shared" si="62"/>
        <v>4.3192771084337354E-2</v>
      </c>
      <c r="I62" s="204">
        <f t="shared" si="56"/>
        <v>4.3192771084337354E-2</v>
      </c>
      <c r="J62" s="204">
        <f t="shared" si="57"/>
        <v>4.3192771084337354E-2</v>
      </c>
      <c r="K62" s="204">
        <f t="shared" si="58"/>
        <v>4.3192771084337354E-2</v>
      </c>
      <c r="L62" s="204">
        <f t="shared" si="59"/>
        <v>4.3192771084337354E-2</v>
      </c>
      <c r="M62" s="204">
        <f t="shared" si="63"/>
        <v>4.3192771084337354E-2</v>
      </c>
      <c r="N62" s="204">
        <f t="shared" si="64"/>
        <v>4.3192771084337354E-2</v>
      </c>
      <c r="O62" s="364" t="str">
        <f t="shared" si="65"/>
        <v>0%</v>
      </c>
      <c r="P62" s="213">
        <f t="shared" si="60"/>
        <v>4.8192771084337352E-2</v>
      </c>
      <c r="Q62" s="92">
        <f t="shared" si="60"/>
        <v>4.3192771084337354E-2</v>
      </c>
      <c r="R62" s="92">
        <f t="shared" si="60"/>
        <v>4.3192771084337354E-2</v>
      </c>
      <c r="S62" s="92">
        <f t="shared" si="61"/>
        <v>0</v>
      </c>
      <c r="T62" s="92">
        <f t="shared" si="61"/>
        <v>0</v>
      </c>
      <c r="U62" s="92"/>
      <c r="AA62" s="154"/>
    </row>
    <row r="63" spans="1:30" x14ac:dyDescent="0.15">
      <c r="A63" s="42" t="s">
        <v>46</v>
      </c>
      <c r="B63" s="53">
        <f t="shared" si="50"/>
        <v>1.3036144578313253E-2</v>
      </c>
      <c r="C63" s="53">
        <f t="shared" si="51"/>
        <v>9.0361445783132526E-3</v>
      </c>
      <c r="D63" s="53">
        <f t="shared" si="52"/>
        <v>9.0361445783132526E-3</v>
      </c>
      <c r="E63" s="53">
        <f t="shared" si="53"/>
        <v>9.0361445783132526E-3</v>
      </c>
      <c r="F63" s="53">
        <f t="shared" si="54"/>
        <v>9.0361445783132526E-3</v>
      </c>
      <c r="G63" s="204">
        <f t="shared" si="55"/>
        <v>9.0361445783132526E-3</v>
      </c>
      <c r="H63" s="204">
        <f t="shared" si="62"/>
        <v>9.0361445783132526E-3</v>
      </c>
      <c r="I63" s="204">
        <f t="shared" si="56"/>
        <v>9.0361445783132526E-3</v>
      </c>
      <c r="J63" s="204">
        <f t="shared" si="57"/>
        <v>9.0361445783132526E-3</v>
      </c>
      <c r="K63" s="204">
        <f t="shared" si="58"/>
        <v>9.0361445783132526E-3</v>
      </c>
      <c r="L63" s="204">
        <f t="shared" si="59"/>
        <v>9.0361445783132526E-3</v>
      </c>
      <c r="M63" s="204">
        <f t="shared" si="63"/>
        <v>9.0361445783132526E-3</v>
      </c>
      <c r="N63" s="204">
        <f t="shared" si="64"/>
        <v>9.0361445783132526E-3</v>
      </c>
      <c r="O63" s="364" t="str">
        <f t="shared" si="65"/>
        <v>0%</v>
      </c>
      <c r="P63" s="213">
        <f t="shared" si="60"/>
        <v>1.2622539136136382E-2</v>
      </c>
      <c r="Q63" s="92">
        <f t="shared" si="60"/>
        <v>9.0361445783132526E-3</v>
      </c>
      <c r="R63" s="92">
        <f t="shared" si="60"/>
        <v>9.0361445783132526E-3</v>
      </c>
      <c r="S63" s="92">
        <f t="shared" si="61"/>
        <v>0</v>
      </c>
      <c r="T63" s="92">
        <f t="shared" si="61"/>
        <v>0</v>
      </c>
      <c r="U63" s="92"/>
      <c r="AA63" s="154"/>
    </row>
    <row r="64" spans="1:30" x14ac:dyDescent="0.15">
      <c r="A64" s="42" t="s">
        <v>47</v>
      </c>
      <c r="B64" s="53">
        <f t="shared" si="50"/>
        <v>2.5602409638554218E-3</v>
      </c>
      <c r="C64" s="53">
        <f t="shared" si="51"/>
        <v>2.5602409638554218E-3</v>
      </c>
      <c r="D64" s="53">
        <f t="shared" si="52"/>
        <v>2.5602409638554218E-3</v>
      </c>
      <c r="E64" s="53">
        <f t="shared" si="53"/>
        <v>2.5602409638554218E-3</v>
      </c>
      <c r="F64" s="53">
        <f t="shared" si="54"/>
        <v>2.5602409638554218E-3</v>
      </c>
      <c r="G64" s="204">
        <f t="shared" si="55"/>
        <v>2.5602409638554218E-3</v>
      </c>
      <c r="H64" s="204">
        <f t="shared" si="62"/>
        <v>2.5602409638554218E-3</v>
      </c>
      <c r="I64" s="204">
        <f t="shared" si="56"/>
        <v>2.5602409638554218E-3</v>
      </c>
      <c r="J64" s="204">
        <f t="shared" si="57"/>
        <v>2.5602409638554218E-3</v>
      </c>
      <c r="K64" s="204">
        <f t="shared" si="58"/>
        <v>2.5602409638554218E-3</v>
      </c>
      <c r="L64" s="204">
        <f t="shared" si="59"/>
        <v>2.5602409638554218E-3</v>
      </c>
      <c r="M64" s="204">
        <f t="shared" si="63"/>
        <v>2.5602409638554218E-3</v>
      </c>
      <c r="N64" s="204">
        <f t="shared" si="64"/>
        <v>2.5602409638554218E-3</v>
      </c>
      <c r="O64" s="364" t="str">
        <f t="shared" si="65"/>
        <v>0%</v>
      </c>
      <c r="P64" s="213">
        <f t="shared" si="60"/>
        <v>2.5602409638554218E-3</v>
      </c>
      <c r="Q64" s="92">
        <f t="shared" si="60"/>
        <v>2.5602409638554218E-3</v>
      </c>
      <c r="R64" s="92">
        <f t="shared" si="60"/>
        <v>2.5602409638554218E-3</v>
      </c>
      <c r="S64" s="92">
        <f t="shared" si="61"/>
        <v>0</v>
      </c>
      <c r="T64" s="92">
        <f t="shared" si="61"/>
        <v>0</v>
      </c>
      <c r="U64" s="92"/>
      <c r="AA64" s="154"/>
    </row>
    <row r="65" spans="1:27" x14ac:dyDescent="0.15">
      <c r="A65" s="61" t="s">
        <v>31</v>
      </c>
      <c r="B65" s="61">
        <f t="shared" si="50"/>
        <v>0</v>
      </c>
      <c r="C65" s="61">
        <f t="shared" si="51"/>
        <v>0</v>
      </c>
      <c r="D65" s="61">
        <f t="shared" si="52"/>
        <v>0</v>
      </c>
      <c r="E65" s="61">
        <f t="shared" si="53"/>
        <v>0</v>
      </c>
      <c r="F65" s="61">
        <f t="shared" si="54"/>
        <v>0</v>
      </c>
      <c r="G65" s="205">
        <f t="shared" si="55"/>
        <v>0</v>
      </c>
      <c r="H65" s="205">
        <f t="shared" si="62"/>
        <v>0</v>
      </c>
      <c r="I65" s="205">
        <f t="shared" si="56"/>
        <v>0</v>
      </c>
      <c r="J65" s="205">
        <f t="shared" si="57"/>
        <v>0</v>
      </c>
      <c r="K65" s="205">
        <f t="shared" si="58"/>
        <v>0</v>
      </c>
      <c r="L65" s="205">
        <f t="shared" si="59"/>
        <v>0</v>
      </c>
      <c r="M65" s="205">
        <f t="shared" si="63"/>
        <v>0</v>
      </c>
      <c r="N65" s="205">
        <f t="shared" si="64"/>
        <v>0</v>
      </c>
      <c r="O65" s="364" t="str">
        <f t="shared" si="65"/>
        <v>0%</v>
      </c>
      <c r="P65" s="213">
        <f t="shared" si="60"/>
        <v>0</v>
      </c>
      <c r="Q65" s="92">
        <f t="shared" si="60"/>
        <v>0</v>
      </c>
      <c r="R65" s="92">
        <f t="shared" si="60"/>
        <v>0</v>
      </c>
      <c r="S65" s="92">
        <f t="shared" si="61"/>
        <v>0</v>
      </c>
      <c r="T65" s="92">
        <f t="shared" si="61"/>
        <v>0</v>
      </c>
      <c r="U65" s="92"/>
      <c r="AA65" s="154"/>
    </row>
    <row r="66" spans="1:27" x14ac:dyDescent="0.15">
      <c r="A66" s="65" t="s">
        <v>30</v>
      </c>
      <c r="B66" s="90">
        <f t="shared" si="50"/>
        <v>0.98012732530120494</v>
      </c>
      <c r="C66" s="90">
        <f t="shared" si="51"/>
        <v>0.98012732530120494</v>
      </c>
      <c r="D66" s="90">
        <f t="shared" si="52"/>
        <v>0.98012732530120494</v>
      </c>
      <c r="E66" s="90">
        <f t="shared" si="53"/>
        <v>0.98012732530120494</v>
      </c>
      <c r="F66" s="90">
        <f t="shared" si="54"/>
        <v>0.98012732530120494</v>
      </c>
      <c r="G66" s="202">
        <f t="shared" si="55"/>
        <v>0.98012732530120494</v>
      </c>
      <c r="H66" s="202">
        <f t="shared" si="62"/>
        <v>0.98012732530120494</v>
      </c>
      <c r="I66" s="202">
        <f t="shared" si="56"/>
        <v>0.98012732530120494</v>
      </c>
      <c r="J66" s="202">
        <f t="shared" si="57"/>
        <v>0.98012732530120494</v>
      </c>
      <c r="K66" s="202">
        <f t="shared" si="58"/>
        <v>0.98012732530120494</v>
      </c>
      <c r="L66" s="202">
        <f t="shared" si="59"/>
        <v>0.98012732530120494</v>
      </c>
      <c r="M66" s="202">
        <f t="shared" si="63"/>
        <v>0.98012732530120494</v>
      </c>
      <c r="N66" s="202">
        <f t="shared" si="64"/>
        <v>0.98012732530120494</v>
      </c>
      <c r="O66" s="366">
        <f>O67*99.9%</f>
        <v>0</v>
      </c>
      <c r="P66" s="225">
        <f t="shared" si="60"/>
        <v>0.98012732530120483</v>
      </c>
      <c r="Q66" s="226">
        <f t="shared" si="60"/>
        <v>0.98012732530120494</v>
      </c>
      <c r="R66" s="226">
        <f t="shared" si="60"/>
        <v>0.98012732530120494</v>
      </c>
      <c r="S66" s="226">
        <f t="shared" si="61"/>
        <v>0</v>
      </c>
      <c r="T66" s="226">
        <f t="shared" si="61"/>
        <v>0</v>
      </c>
      <c r="U66" s="226"/>
      <c r="AA66" s="154"/>
    </row>
    <row r="67" spans="1:27" x14ac:dyDescent="0.35">
      <c r="A67" s="40" t="s">
        <v>456</v>
      </c>
      <c r="B67" s="91">
        <f t="shared" si="50"/>
        <v>0.98110843373493972</v>
      </c>
      <c r="C67" s="91">
        <f t="shared" si="51"/>
        <v>0.98110843373493972</v>
      </c>
      <c r="D67" s="91">
        <f t="shared" si="52"/>
        <v>0.98110843373493972</v>
      </c>
      <c r="E67" s="91">
        <f t="shared" si="53"/>
        <v>0.98110843373493972</v>
      </c>
      <c r="F67" s="91">
        <f t="shared" si="54"/>
        <v>0.98110843373493972</v>
      </c>
      <c r="G67" s="203">
        <f t="shared" si="55"/>
        <v>0.98110843373493972</v>
      </c>
      <c r="H67" s="203">
        <f t="shared" si="62"/>
        <v>0.98110843373493972</v>
      </c>
      <c r="I67" s="203">
        <f t="shared" si="56"/>
        <v>0.98110843373493972</v>
      </c>
      <c r="J67" s="203">
        <f t="shared" si="57"/>
        <v>0.98110843373493972</v>
      </c>
      <c r="K67" s="203">
        <f t="shared" si="58"/>
        <v>0.98110843373493972</v>
      </c>
      <c r="L67" s="203">
        <f t="shared" si="59"/>
        <v>0.98110843373493972</v>
      </c>
      <c r="M67" s="203">
        <f t="shared" si="63"/>
        <v>0.98110843373493972</v>
      </c>
      <c r="N67" s="203">
        <f t="shared" si="64"/>
        <v>0.98110843373493972</v>
      </c>
      <c r="O67" s="364" t="str">
        <f t="shared" ref="O67:O74" si="66">_xlfn.IFNA(VLOOKUP(A67,$W$52:$Y$86,2,0),"0%")</f>
        <v>0%</v>
      </c>
      <c r="P67" s="225">
        <f t="shared" si="60"/>
        <v>0.98110843373493983</v>
      </c>
      <c r="Q67" s="226">
        <f t="shared" si="60"/>
        <v>0.98110843373493961</v>
      </c>
      <c r="R67" s="226">
        <f t="shared" si="60"/>
        <v>0.98110843373493961</v>
      </c>
      <c r="S67" s="226">
        <f t="shared" si="61"/>
        <v>0</v>
      </c>
      <c r="T67" s="226">
        <f t="shared" si="61"/>
        <v>0</v>
      </c>
      <c r="U67" s="226"/>
      <c r="AA67" s="154"/>
    </row>
    <row r="68" spans="1:27" x14ac:dyDescent="0.15">
      <c r="A68" s="42" t="s">
        <v>48</v>
      </c>
      <c r="B68" s="53">
        <f t="shared" si="50"/>
        <v>8.4337349397590362E-3</v>
      </c>
      <c r="C68" s="53">
        <f t="shared" si="51"/>
        <v>8.4337349397590362E-3</v>
      </c>
      <c r="D68" s="53">
        <f t="shared" si="52"/>
        <v>8.4337349397590362E-3</v>
      </c>
      <c r="E68" s="53">
        <f t="shared" si="53"/>
        <v>8.4337349397590362E-3</v>
      </c>
      <c r="F68" s="53">
        <f t="shared" si="54"/>
        <v>8.4337349397590362E-3</v>
      </c>
      <c r="G68" s="204">
        <f t="shared" si="55"/>
        <v>8.4337349397590362E-3</v>
      </c>
      <c r="H68" s="204">
        <f t="shared" si="62"/>
        <v>8.4337349397590362E-3</v>
      </c>
      <c r="I68" s="204">
        <f t="shared" si="56"/>
        <v>8.4337349397590362E-3</v>
      </c>
      <c r="J68" s="204">
        <f t="shared" si="57"/>
        <v>8.4337349397590362E-3</v>
      </c>
      <c r="K68" s="204">
        <f t="shared" si="58"/>
        <v>8.4337349397590362E-3</v>
      </c>
      <c r="L68" s="204">
        <f t="shared" si="59"/>
        <v>8.4337349397590362E-3</v>
      </c>
      <c r="M68" s="204">
        <f t="shared" si="63"/>
        <v>8.4337349397590362E-3</v>
      </c>
      <c r="N68" s="204">
        <f t="shared" si="64"/>
        <v>8.4337349397590362E-3</v>
      </c>
      <c r="O68" s="364" t="str">
        <f t="shared" si="66"/>
        <v>0%</v>
      </c>
      <c r="P68" s="213">
        <f t="shared" si="60"/>
        <v>8.4337349397590362E-3</v>
      </c>
      <c r="Q68" s="92">
        <f t="shared" si="60"/>
        <v>8.4337349397590362E-3</v>
      </c>
      <c r="R68" s="92">
        <f t="shared" si="60"/>
        <v>8.4337349397590362E-3</v>
      </c>
      <c r="S68" s="92">
        <f t="shared" si="61"/>
        <v>0</v>
      </c>
      <c r="T68" s="92">
        <f t="shared" si="61"/>
        <v>0</v>
      </c>
      <c r="U68" s="92"/>
      <c r="AA68" s="154"/>
    </row>
    <row r="69" spans="1:27" x14ac:dyDescent="0.15">
      <c r="A69" s="42" t="s">
        <v>49</v>
      </c>
      <c r="B69" s="53">
        <f t="shared" si="50"/>
        <v>2.7771084337349398E-3</v>
      </c>
      <c r="C69" s="53">
        <f t="shared" si="51"/>
        <v>2.7771084337349398E-3</v>
      </c>
      <c r="D69" s="53">
        <f t="shared" si="52"/>
        <v>2.7771084337349398E-3</v>
      </c>
      <c r="E69" s="53">
        <f t="shared" si="53"/>
        <v>2.7771084337349398E-3</v>
      </c>
      <c r="F69" s="53">
        <f t="shared" si="54"/>
        <v>2.7771084337349398E-3</v>
      </c>
      <c r="G69" s="204">
        <f t="shared" si="55"/>
        <v>2.7771084337349398E-3</v>
      </c>
      <c r="H69" s="204">
        <f t="shared" si="62"/>
        <v>2.7771084337349398E-3</v>
      </c>
      <c r="I69" s="204">
        <f t="shared" si="56"/>
        <v>2.7771084337349398E-3</v>
      </c>
      <c r="J69" s="204">
        <f t="shared" si="57"/>
        <v>2.7771084337349398E-3</v>
      </c>
      <c r="K69" s="204">
        <f t="shared" si="58"/>
        <v>2.7771084337349398E-3</v>
      </c>
      <c r="L69" s="204">
        <f t="shared" si="59"/>
        <v>2.7771084337349398E-3</v>
      </c>
      <c r="M69" s="204">
        <f t="shared" si="63"/>
        <v>2.7771084337349398E-3</v>
      </c>
      <c r="N69" s="204">
        <f t="shared" si="64"/>
        <v>2.7771084337349398E-3</v>
      </c>
      <c r="O69" s="364" t="str">
        <f t="shared" si="66"/>
        <v>0%</v>
      </c>
      <c r="P69" s="213">
        <f t="shared" si="60"/>
        <v>2.7771084337349398E-3</v>
      </c>
      <c r="Q69" s="92">
        <f t="shared" si="60"/>
        <v>2.7771084337349398E-3</v>
      </c>
      <c r="R69" s="92">
        <f t="shared" si="60"/>
        <v>2.7771084337349398E-3</v>
      </c>
      <c r="S69" s="92">
        <f t="shared" si="61"/>
        <v>0</v>
      </c>
      <c r="T69" s="92">
        <f t="shared" si="61"/>
        <v>0</v>
      </c>
      <c r="U69" s="92"/>
      <c r="AA69" s="154"/>
    </row>
    <row r="70" spans="1:27" x14ac:dyDescent="0.15">
      <c r="A70" s="42" t="s">
        <v>50</v>
      </c>
      <c r="B70" s="53">
        <f t="shared" si="50"/>
        <v>0</v>
      </c>
      <c r="C70" s="53">
        <f t="shared" si="51"/>
        <v>0</v>
      </c>
      <c r="D70" s="53">
        <f t="shared" si="52"/>
        <v>0</v>
      </c>
      <c r="E70" s="53">
        <f t="shared" si="53"/>
        <v>0</v>
      </c>
      <c r="F70" s="53">
        <f t="shared" si="54"/>
        <v>0</v>
      </c>
      <c r="G70" s="204">
        <f t="shared" si="55"/>
        <v>0</v>
      </c>
      <c r="H70" s="204">
        <f t="shared" si="62"/>
        <v>0</v>
      </c>
      <c r="I70" s="204">
        <f t="shared" si="56"/>
        <v>0</v>
      </c>
      <c r="J70" s="204">
        <f t="shared" si="57"/>
        <v>0</v>
      </c>
      <c r="K70" s="204">
        <f t="shared" si="58"/>
        <v>0</v>
      </c>
      <c r="L70" s="204">
        <f t="shared" si="59"/>
        <v>0</v>
      </c>
      <c r="M70" s="204">
        <f t="shared" si="63"/>
        <v>0</v>
      </c>
      <c r="N70" s="204">
        <f t="shared" si="64"/>
        <v>0</v>
      </c>
      <c r="O70" s="364" t="str">
        <f t="shared" si="66"/>
        <v>0%</v>
      </c>
      <c r="P70" s="213">
        <f t="shared" si="60"/>
        <v>0</v>
      </c>
      <c r="Q70" s="92">
        <f t="shared" si="60"/>
        <v>0</v>
      </c>
      <c r="R70" s="92">
        <f t="shared" si="60"/>
        <v>0</v>
      </c>
      <c r="S70" s="92">
        <f t="shared" si="61"/>
        <v>0</v>
      </c>
      <c r="T70" s="92">
        <f t="shared" si="61"/>
        <v>0</v>
      </c>
      <c r="U70" s="92"/>
      <c r="AA70" s="154"/>
    </row>
    <row r="71" spans="1:27" x14ac:dyDescent="0.15">
      <c r="A71" s="42" t="s">
        <v>51</v>
      </c>
      <c r="B71" s="53">
        <f t="shared" si="50"/>
        <v>7.6807228915662653E-3</v>
      </c>
      <c r="C71" s="53">
        <f t="shared" si="51"/>
        <v>7.6807228915662653E-3</v>
      </c>
      <c r="D71" s="53">
        <f t="shared" si="52"/>
        <v>7.6807228915662653E-3</v>
      </c>
      <c r="E71" s="53">
        <f t="shared" si="53"/>
        <v>7.6807228915662653E-3</v>
      </c>
      <c r="F71" s="53">
        <f t="shared" si="54"/>
        <v>7.6807228915662653E-3</v>
      </c>
      <c r="G71" s="204">
        <f t="shared" si="55"/>
        <v>7.6807228915662653E-3</v>
      </c>
      <c r="H71" s="204">
        <f t="shared" si="62"/>
        <v>7.6807228915662653E-3</v>
      </c>
      <c r="I71" s="204">
        <f t="shared" si="56"/>
        <v>7.6807228915662653E-3</v>
      </c>
      <c r="J71" s="204">
        <f t="shared" si="57"/>
        <v>7.6807228915662653E-3</v>
      </c>
      <c r="K71" s="204">
        <f t="shared" si="58"/>
        <v>7.6807228915662653E-3</v>
      </c>
      <c r="L71" s="204">
        <f t="shared" si="59"/>
        <v>7.6807228915662653E-3</v>
      </c>
      <c r="M71" s="204">
        <f t="shared" si="63"/>
        <v>7.6807228915662653E-3</v>
      </c>
      <c r="N71" s="204">
        <f t="shared" si="64"/>
        <v>7.6807228915662653E-3</v>
      </c>
      <c r="O71" s="364" t="str">
        <f t="shared" si="66"/>
        <v>0%</v>
      </c>
      <c r="P71" s="213">
        <f t="shared" si="60"/>
        <v>7.6807228915662653E-3</v>
      </c>
      <c r="Q71" s="92">
        <f t="shared" si="60"/>
        <v>7.6807228915662653E-3</v>
      </c>
      <c r="R71" s="92">
        <f t="shared" si="60"/>
        <v>7.6807228915662653E-3</v>
      </c>
      <c r="S71" s="92">
        <f t="shared" ref="S71:T86" si="67">IF(S$53=0,0%,SUMPRODUCT(($B$50:$O$50=S$50)*$B$53:$O$53*$B71:$O71)/S$53)</f>
        <v>0</v>
      </c>
      <c r="T71" s="92">
        <f t="shared" si="67"/>
        <v>0</v>
      </c>
      <c r="U71" s="92"/>
      <c r="AA71" s="154"/>
    </row>
    <row r="72" spans="1:27" x14ac:dyDescent="0.15">
      <c r="A72" s="42" t="s">
        <v>455</v>
      </c>
      <c r="B72" s="53">
        <f t="shared" si="50"/>
        <v>0</v>
      </c>
      <c r="C72" s="53">
        <f t="shared" si="51"/>
        <v>0</v>
      </c>
      <c r="D72" s="53">
        <f t="shared" si="52"/>
        <v>0</v>
      </c>
      <c r="E72" s="53">
        <f t="shared" si="53"/>
        <v>0</v>
      </c>
      <c r="F72" s="53">
        <f t="shared" si="54"/>
        <v>0</v>
      </c>
      <c r="G72" s="204">
        <f t="shared" si="55"/>
        <v>0</v>
      </c>
      <c r="H72" s="204">
        <f t="shared" si="62"/>
        <v>0</v>
      </c>
      <c r="I72" s="204">
        <f t="shared" si="56"/>
        <v>0</v>
      </c>
      <c r="J72" s="204">
        <f t="shared" si="57"/>
        <v>0</v>
      </c>
      <c r="K72" s="204">
        <f t="shared" si="58"/>
        <v>0</v>
      </c>
      <c r="L72" s="204">
        <f t="shared" si="59"/>
        <v>0</v>
      </c>
      <c r="M72" s="204">
        <f t="shared" si="63"/>
        <v>0</v>
      </c>
      <c r="N72" s="204">
        <f t="shared" si="64"/>
        <v>0</v>
      </c>
      <c r="O72" s="364" t="str">
        <f t="shared" si="66"/>
        <v>0%</v>
      </c>
      <c r="P72" s="213">
        <f t="shared" si="60"/>
        <v>0</v>
      </c>
      <c r="Q72" s="92">
        <f t="shared" si="60"/>
        <v>0</v>
      </c>
      <c r="R72" s="92">
        <f t="shared" si="60"/>
        <v>0</v>
      </c>
      <c r="S72" s="92">
        <f t="shared" si="67"/>
        <v>0</v>
      </c>
      <c r="T72" s="92">
        <f t="shared" si="67"/>
        <v>0</v>
      </c>
      <c r="U72" s="92"/>
      <c r="AA72" s="154"/>
    </row>
    <row r="73" spans="1:27" x14ac:dyDescent="0.15">
      <c r="A73" s="72" t="s">
        <v>29</v>
      </c>
      <c r="B73" s="61">
        <f t="shared" si="50"/>
        <v>0</v>
      </c>
      <c r="C73" s="61">
        <f t="shared" si="51"/>
        <v>0</v>
      </c>
      <c r="D73" s="61">
        <f t="shared" si="52"/>
        <v>0</v>
      </c>
      <c r="E73" s="61">
        <f t="shared" si="53"/>
        <v>0</v>
      </c>
      <c r="F73" s="61">
        <f t="shared" si="54"/>
        <v>0</v>
      </c>
      <c r="G73" s="205">
        <f t="shared" si="55"/>
        <v>0</v>
      </c>
      <c r="H73" s="205">
        <f t="shared" si="62"/>
        <v>0</v>
      </c>
      <c r="I73" s="205">
        <f t="shared" si="56"/>
        <v>0</v>
      </c>
      <c r="J73" s="205">
        <f t="shared" si="57"/>
        <v>0</v>
      </c>
      <c r="K73" s="205">
        <f t="shared" si="58"/>
        <v>0</v>
      </c>
      <c r="L73" s="205">
        <f t="shared" si="59"/>
        <v>0</v>
      </c>
      <c r="M73" s="205">
        <f t="shared" si="63"/>
        <v>0</v>
      </c>
      <c r="N73" s="205">
        <f t="shared" si="64"/>
        <v>0</v>
      </c>
      <c r="O73" s="364" t="str">
        <f t="shared" si="66"/>
        <v>0%</v>
      </c>
      <c r="P73" s="213">
        <f t="shared" si="60"/>
        <v>0</v>
      </c>
      <c r="Q73" s="92">
        <f t="shared" si="60"/>
        <v>0</v>
      </c>
      <c r="R73" s="92">
        <f t="shared" si="60"/>
        <v>0</v>
      </c>
      <c r="S73" s="92">
        <f t="shared" si="67"/>
        <v>0</v>
      </c>
      <c r="T73" s="92">
        <f t="shared" si="67"/>
        <v>0</v>
      </c>
      <c r="U73" s="92"/>
      <c r="AA73" s="154"/>
    </row>
    <row r="74" spans="1:27" x14ac:dyDescent="0.15">
      <c r="A74" s="76" t="s">
        <v>28</v>
      </c>
      <c r="B74" s="93">
        <f t="shared" si="50"/>
        <v>0</v>
      </c>
      <c r="C74" s="93">
        <f t="shared" si="51"/>
        <v>0</v>
      </c>
      <c r="D74" s="93">
        <f t="shared" si="52"/>
        <v>0</v>
      </c>
      <c r="E74" s="93">
        <f t="shared" si="53"/>
        <v>0</v>
      </c>
      <c r="F74" s="93">
        <f t="shared" si="54"/>
        <v>0</v>
      </c>
      <c r="G74" s="206">
        <f t="shared" si="55"/>
        <v>0</v>
      </c>
      <c r="H74" s="206">
        <f t="shared" si="62"/>
        <v>0</v>
      </c>
      <c r="I74" s="206">
        <f t="shared" si="56"/>
        <v>0</v>
      </c>
      <c r="J74" s="206">
        <f t="shared" si="57"/>
        <v>0</v>
      </c>
      <c r="K74" s="206">
        <f t="shared" si="58"/>
        <v>0</v>
      </c>
      <c r="L74" s="206">
        <f t="shared" si="59"/>
        <v>0</v>
      </c>
      <c r="M74" s="206">
        <f t="shared" si="63"/>
        <v>0</v>
      </c>
      <c r="N74" s="206">
        <f t="shared" si="64"/>
        <v>0</v>
      </c>
      <c r="O74" s="364" t="str">
        <f t="shared" si="66"/>
        <v>0%</v>
      </c>
      <c r="P74" s="213">
        <f t="shared" si="60"/>
        <v>0</v>
      </c>
      <c r="Q74" s="92">
        <f t="shared" si="60"/>
        <v>0</v>
      </c>
      <c r="R74" s="92">
        <f t="shared" si="60"/>
        <v>0</v>
      </c>
      <c r="S74" s="92">
        <f t="shared" si="67"/>
        <v>0</v>
      </c>
      <c r="T74" s="92">
        <f t="shared" si="67"/>
        <v>0</v>
      </c>
      <c r="U74" s="92"/>
      <c r="AA74" s="154"/>
    </row>
    <row r="75" spans="1:27" x14ac:dyDescent="0.15">
      <c r="A75" s="65" t="s">
        <v>37</v>
      </c>
      <c r="B75" s="39">
        <f t="shared" si="50"/>
        <v>0.99372885542168665</v>
      </c>
      <c r="C75" s="39">
        <f t="shared" si="51"/>
        <v>0.99372885542168665</v>
      </c>
      <c r="D75" s="39">
        <f t="shared" si="52"/>
        <v>0.99372885542168665</v>
      </c>
      <c r="E75" s="39">
        <f t="shared" si="53"/>
        <v>0.99372885542168665</v>
      </c>
      <c r="F75" s="39">
        <f t="shared" si="54"/>
        <v>0.99372885542168665</v>
      </c>
      <c r="G75" s="207">
        <f t="shared" si="55"/>
        <v>0.99372885542168665</v>
      </c>
      <c r="H75" s="207">
        <f t="shared" si="62"/>
        <v>0.99372885542168665</v>
      </c>
      <c r="I75" s="207">
        <f t="shared" si="56"/>
        <v>0.99372885542168665</v>
      </c>
      <c r="J75" s="207">
        <f t="shared" si="57"/>
        <v>0.99372885542168665</v>
      </c>
      <c r="K75" s="207">
        <f t="shared" si="58"/>
        <v>0.99372885542168665</v>
      </c>
      <c r="L75" s="207">
        <f t="shared" si="59"/>
        <v>0.99372885542168665</v>
      </c>
      <c r="M75" s="207">
        <f t="shared" si="63"/>
        <v>0.99372885542168665</v>
      </c>
      <c r="N75" s="207">
        <f t="shared" si="64"/>
        <v>0.99372885542168665</v>
      </c>
      <c r="O75" s="366">
        <f>O76*99.96%</f>
        <v>0</v>
      </c>
      <c r="P75" s="225">
        <f t="shared" si="60"/>
        <v>0.99372885542168654</v>
      </c>
      <c r="Q75" s="226">
        <f t="shared" si="60"/>
        <v>0.99372885542168665</v>
      </c>
      <c r="R75" s="226">
        <f t="shared" si="60"/>
        <v>0.99372885542168665</v>
      </c>
      <c r="S75" s="226">
        <f t="shared" si="67"/>
        <v>0</v>
      </c>
      <c r="T75" s="226">
        <f t="shared" si="67"/>
        <v>0</v>
      </c>
      <c r="U75" s="226"/>
      <c r="AA75" s="154"/>
    </row>
    <row r="76" spans="1:27" x14ac:dyDescent="0.35">
      <c r="A76" s="40" t="s">
        <v>458</v>
      </c>
      <c r="B76" s="41">
        <f t="shared" si="50"/>
        <v>0.99412650602409636</v>
      </c>
      <c r="C76" s="41">
        <f t="shared" si="51"/>
        <v>0.99412650602409636</v>
      </c>
      <c r="D76" s="41">
        <f t="shared" si="52"/>
        <v>0.99412650602409636</v>
      </c>
      <c r="E76" s="41">
        <f t="shared" si="53"/>
        <v>0.99412650602409636</v>
      </c>
      <c r="F76" s="41">
        <f t="shared" si="54"/>
        <v>0.99412650602409636</v>
      </c>
      <c r="G76" s="208">
        <f t="shared" si="55"/>
        <v>0.99412650602409636</v>
      </c>
      <c r="H76" s="208">
        <f t="shared" si="62"/>
        <v>0.99412650602409636</v>
      </c>
      <c r="I76" s="208">
        <f t="shared" si="56"/>
        <v>0.99412650602409636</v>
      </c>
      <c r="J76" s="208">
        <f t="shared" si="57"/>
        <v>0.99412650602409636</v>
      </c>
      <c r="K76" s="208">
        <f t="shared" si="58"/>
        <v>0.99412650602409636</v>
      </c>
      <c r="L76" s="208">
        <f t="shared" si="59"/>
        <v>0.99412650602409636</v>
      </c>
      <c r="M76" s="208">
        <f t="shared" si="63"/>
        <v>0.99412650602409636</v>
      </c>
      <c r="N76" s="208">
        <f t="shared" si="64"/>
        <v>0.99412650602409636</v>
      </c>
      <c r="O76" s="364" t="str">
        <f t="shared" ref="O76:O83" si="68">_xlfn.IFNA(VLOOKUP(A76,$W$52:$Y$86,2,0),"0%")</f>
        <v>0%</v>
      </c>
      <c r="P76" s="225">
        <f t="shared" si="60"/>
        <v>0.99412650602409647</v>
      </c>
      <c r="Q76" s="226">
        <f t="shared" si="60"/>
        <v>0.99412650602409625</v>
      </c>
      <c r="R76" s="226">
        <f t="shared" si="60"/>
        <v>0.99412650602409625</v>
      </c>
      <c r="S76" s="226">
        <f t="shared" si="67"/>
        <v>0</v>
      </c>
      <c r="T76" s="226">
        <f t="shared" si="67"/>
        <v>0</v>
      </c>
      <c r="U76" s="226"/>
      <c r="AA76" s="154"/>
    </row>
    <row r="77" spans="1:27" x14ac:dyDescent="0.15">
      <c r="A77" s="42" t="s">
        <v>52</v>
      </c>
      <c r="B77" s="53">
        <f t="shared" si="50"/>
        <v>0</v>
      </c>
      <c r="C77" s="53">
        <f t="shared" si="51"/>
        <v>0</v>
      </c>
      <c r="D77" s="53">
        <f t="shared" si="52"/>
        <v>0</v>
      </c>
      <c r="E77" s="53">
        <f t="shared" si="53"/>
        <v>0</v>
      </c>
      <c r="F77" s="53">
        <f t="shared" si="54"/>
        <v>0</v>
      </c>
      <c r="G77" s="204">
        <f t="shared" si="55"/>
        <v>0</v>
      </c>
      <c r="H77" s="204">
        <f t="shared" si="62"/>
        <v>0</v>
      </c>
      <c r="I77" s="204">
        <f t="shared" si="56"/>
        <v>0</v>
      </c>
      <c r="J77" s="204">
        <f t="shared" si="57"/>
        <v>0</v>
      </c>
      <c r="K77" s="204">
        <f t="shared" si="58"/>
        <v>0</v>
      </c>
      <c r="L77" s="204">
        <f t="shared" si="59"/>
        <v>0</v>
      </c>
      <c r="M77" s="204">
        <f t="shared" si="63"/>
        <v>0</v>
      </c>
      <c r="N77" s="204">
        <f t="shared" si="64"/>
        <v>0</v>
      </c>
      <c r="O77" s="364" t="str">
        <f t="shared" si="68"/>
        <v>0%</v>
      </c>
      <c r="P77" s="213">
        <f t="shared" si="60"/>
        <v>0</v>
      </c>
      <c r="Q77" s="92">
        <f t="shared" si="60"/>
        <v>0</v>
      </c>
      <c r="R77" s="92">
        <f t="shared" si="60"/>
        <v>0</v>
      </c>
      <c r="S77" s="92">
        <f t="shared" si="67"/>
        <v>0</v>
      </c>
      <c r="T77" s="92">
        <f t="shared" si="67"/>
        <v>0</v>
      </c>
      <c r="U77" s="92"/>
      <c r="AA77" s="154"/>
    </row>
    <row r="78" spans="1:27" x14ac:dyDescent="0.15">
      <c r="A78" s="42" t="s">
        <v>545</v>
      </c>
      <c r="B78" s="53">
        <f t="shared" ref="B78:B79" si="69">H32</f>
        <v>3.7650602409638554E-3</v>
      </c>
      <c r="C78" s="53">
        <f t="shared" ref="C78:C79" si="70">M32</f>
        <v>3.7650602409638554E-3</v>
      </c>
      <c r="D78" s="53">
        <f t="shared" si="52"/>
        <v>3.7650602409638554E-3</v>
      </c>
      <c r="E78" s="53">
        <f t="shared" si="53"/>
        <v>3.7650602409638554E-3</v>
      </c>
      <c r="F78" s="53">
        <f t="shared" si="54"/>
        <v>3.7650602409638554E-3</v>
      </c>
      <c r="G78" s="204">
        <f t="shared" si="55"/>
        <v>3.7650602409638554E-3</v>
      </c>
      <c r="H78" s="204">
        <f t="shared" si="62"/>
        <v>3.7650602409638554E-3</v>
      </c>
      <c r="I78" s="204">
        <f t="shared" si="56"/>
        <v>3.7650602409638554E-3</v>
      </c>
      <c r="J78" s="204">
        <f t="shared" si="57"/>
        <v>3.7650602409638554E-3</v>
      </c>
      <c r="K78" s="204">
        <f t="shared" si="58"/>
        <v>3.7650602409638554E-3</v>
      </c>
      <c r="L78" s="204">
        <f t="shared" si="59"/>
        <v>3.7650602409638554E-3</v>
      </c>
      <c r="M78" s="204">
        <f t="shared" si="63"/>
        <v>3.7650602409638554E-3</v>
      </c>
      <c r="N78" s="204">
        <f t="shared" si="64"/>
        <v>3.7650602409638554E-3</v>
      </c>
      <c r="O78" s="364" t="str">
        <f t="shared" si="68"/>
        <v>0%</v>
      </c>
      <c r="P78" s="213">
        <f t="shared" si="60"/>
        <v>3.7650602409638554E-3</v>
      </c>
      <c r="Q78" s="92">
        <f t="shared" si="60"/>
        <v>3.765060240963855E-3</v>
      </c>
      <c r="R78" s="92">
        <f t="shared" si="60"/>
        <v>3.765060240963855E-3</v>
      </c>
      <c r="S78" s="92">
        <f t="shared" si="67"/>
        <v>0</v>
      </c>
      <c r="T78" s="92">
        <f t="shared" si="67"/>
        <v>0</v>
      </c>
      <c r="U78" s="92"/>
      <c r="AA78" s="154"/>
    </row>
    <row r="79" spans="1:27" x14ac:dyDescent="0.15">
      <c r="A79" s="42" t="s">
        <v>544</v>
      </c>
      <c r="B79" s="53">
        <f t="shared" si="69"/>
        <v>2.1084337349397591E-3</v>
      </c>
      <c r="C79" s="53">
        <f t="shared" si="70"/>
        <v>2.1084337349397591E-3</v>
      </c>
      <c r="D79" s="53">
        <f t="shared" si="52"/>
        <v>2.1084337349397591E-3</v>
      </c>
      <c r="E79" s="53">
        <f t="shared" si="53"/>
        <v>2.1084337349397591E-3</v>
      </c>
      <c r="F79" s="53">
        <f t="shared" si="54"/>
        <v>2.1084337349397591E-3</v>
      </c>
      <c r="G79" s="204">
        <f t="shared" si="55"/>
        <v>2.1084337349397591E-3</v>
      </c>
      <c r="H79" s="204">
        <f t="shared" si="62"/>
        <v>2.1084337349397591E-3</v>
      </c>
      <c r="I79" s="204">
        <f t="shared" si="56"/>
        <v>2.1084337349397591E-3</v>
      </c>
      <c r="J79" s="204">
        <f t="shared" si="57"/>
        <v>2.1084337349397591E-3</v>
      </c>
      <c r="K79" s="204">
        <f t="shared" si="58"/>
        <v>2.1084337349397591E-3</v>
      </c>
      <c r="L79" s="204">
        <f t="shared" si="59"/>
        <v>2.1084337349397591E-3</v>
      </c>
      <c r="M79" s="204">
        <f t="shared" si="63"/>
        <v>2.1084337349397591E-3</v>
      </c>
      <c r="N79" s="204">
        <f t="shared" si="64"/>
        <v>2.1084337349397591E-3</v>
      </c>
      <c r="O79" s="364" t="str">
        <f t="shared" si="68"/>
        <v>0%</v>
      </c>
      <c r="P79" s="213">
        <f t="shared" si="60"/>
        <v>2.1084337349397591E-3</v>
      </c>
      <c r="Q79" s="92">
        <f t="shared" si="60"/>
        <v>2.1084337349397591E-3</v>
      </c>
      <c r="R79" s="92">
        <f t="shared" si="60"/>
        <v>2.1084337349397591E-3</v>
      </c>
      <c r="S79" s="92">
        <f t="shared" si="67"/>
        <v>0</v>
      </c>
      <c r="T79" s="92">
        <f t="shared" si="67"/>
        <v>0</v>
      </c>
      <c r="U79" s="92"/>
      <c r="AA79" s="154"/>
    </row>
    <row r="80" spans="1:27" x14ac:dyDescent="0.15">
      <c r="A80" s="42" t="s">
        <v>53</v>
      </c>
      <c r="B80" s="53">
        <f>H34</f>
        <v>0</v>
      </c>
      <c r="C80" s="53">
        <f>M34</f>
        <v>0</v>
      </c>
      <c r="D80" s="53">
        <f t="shared" si="52"/>
        <v>0</v>
      </c>
      <c r="E80" s="53">
        <f t="shared" si="53"/>
        <v>0</v>
      </c>
      <c r="F80" s="53">
        <f t="shared" si="54"/>
        <v>0</v>
      </c>
      <c r="G80" s="204">
        <f t="shared" si="55"/>
        <v>0</v>
      </c>
      <c r="H80" s="204">
        <f t="shared" si="62"/>
        <v>0</v>
      </c>
      <c r="I80" s="204">
        <f t="shared" si="56"/>
        <v>0</v>
      </c>
      <c r="J80" s="204">
        <f t="shared" si="57"/>
        <v>0</v>
      </c>
      <c r="K80" s="204">
        <f t="shared" si="58"/>
        <v>0</v>
      </c>
      <c r="L80" s="204">
        <f t="shared" si="59"/>
        <v>0</v>
      </c>
      <c r="M80" s="204">
        <f t="shared" si="63"/>
        <v>0</v>
      </c>
      <c r="N80" s="204">
        <f t="shared" si="64"/>
        <v>0</v>
      </c>
      <c r="O80" s="364" t="str">
        <f t="shared" si="68"/>
        <v>0%</v>
      </c>
      <c r="P80" s="213">
        <f t="shared" si="60"/>
        <v>0</v>
      </c>
      <c r="Q80" s="92">
        <f t="shared" si="60"/>
        <v>0</v>
      </c>
      <c r="R80" s="92">
        <f t="shared" si="60"/>
        <v>0</v>
      </c>
      <c r="S80" s="92">
        <f t="shared" si="67"/>
        <v>0</v>
      </c>
      <c r="T80" s="92">
        <f t="shared" si="67"/>
        <v>0</v>
      </c>
      <c r="U80" s="92"/>
      <c r="AA80" s="154"/>
    </row>
    <row r="81" spans="1:27" x14ac:dyDescent="0.15">
      <c r="A81" s="42" t="s">
        <v>54</v>
      </c>
      <c r="B81" s="53">
        <f>H35</f>
        <v>0</v>
      </c>
      <c r="C81" s="53">
        <f>M35</f>
        <v>0</v>
      </c>
      <c r="D81" s="53">
        <f t="shared" si="52"/>
        <v>0</v>
      </c>
      <c r="E81" s="53">
        <f t="shared" si="53"/>
        <v>0</v>
      </c>
      <c r="F81" s="53">
        <f t="shared" si="54"/>
        <v>0</v>
      </c>
      <c r="G81" s="204">
        <f t="shared" si="55"/>
        <v>0</v>
      </c>
      <c r="H81" s="204">
        <f t="shared" si="62"/>
        <v>0</v>
      </c>
      <c r="I81" s="204">
        <f t="shared" si="56"/>
        <v>0</v>
      </c>
      <c r="J81" s="204">
        <f t="shared" si="57"/>
        <v>0</v>
      </c>
      <c r="K81" s="204">
        <f t="shared" si="58"/>
        <v>0</v>
      </c>
      <c r="L81" s="204">
        <f t="shared" si="59"/>
        <v>0</v>
      </c>
      <c r="M81" s="204">
        <f t="shared" si="63"/>
        <v>0</v>
      </c>
      <c r="N81" s="204">
        <f t="shared" si="64"/>
        <v>0</v>
      </c>
      <c r="O81" s="364" t="str">
        <f t="shared" si="68"/>
        <v>0%</v>
      </c>
      <c r="P81" s="213">
        <f t="shared" si="60"/>
        <v>0</v>
      </c>
      <c r="Q81" s="92">
        <f t="shared" si="60"/>
        <v>0</v>
      </c>
      <c r="R81" s="92">
        <f t="shared" si="60"/>
        <v>0</v>
      </c>
      <c r="S81" s="92">
        <f t="shared" si="67"/>
        <v>0</v>
      </c>
      <c r="T81" s="92">
        <f t="shared" si="67"/>
        <v>0</v>
      </c>
      <c r="U81" s="92"/>
      <c r="AA81" s="154"/>
    </row>
    <row r="82" spans="1:27" x14ac:dyDescent="0.15">
      <c r="A82" s="72" t="s">
        <v>38</v>
      </c>
      <c r="B82" s="61">
        <f>H36</f>
        <v>0</v>
      </c>
      <c r="C82" s="61">
        <f>M36</f>
        <v>0</v>
      </c>
      <c r="D82" s="61">
        <f t="shared" si="52"/>
        <v>0</v>
      </c>
      <c r="E82" s="61">
        <f t="shared" si="53"/>
        <v>0</v>
      </c>
      <c r="F82" s="61">
        <f t="shared" si="54"/>
        <v>0</v>
      </c>
      <c r="G82" s="205">
        <f t="shared" si="55"/>
        <v>0</v>
      </c>
      <c r="H82" s="205">
        <f t="shared" si="62"/>
        <v>0</v>
      </c>
      <c r="I82" s="205">
        <f t="shared" si="56"/>
        <v>0</v>
      </c>
      <c r="J82" s="205">
        <f t="shared" si="57"/>
        <v>0</v>
      </c>
      <c r="K82" s="205">
        <f t="shared" si="58"/>
        <v>0</v>
      </c>
      <c r="L82" s="205">
        <f t="shared" si="59"/>
        <v>0</v>
      </c>
      <c r="M82" s="205">
        <f t="shared" si="63"/>
        <v>0</v>
      </c>
      <c r="N82" s="205">
        <f t="shared" si="64"/>
        <v>0</v>
      </c>
      <c r="O82" s="364" t="str">
        <f t="shared" si="68"/>
        <v>0%</v>
      </c>
      <c r="P82" s="213">
        <f t="shared" si="60"/>
        <v>0</v>
      </c>
      <c r="Q82" s="92">
        <f t="shared" si="60"/>
        <v>0</v>
      </c>
      <c r="R82" s="92">
        <f t="shared" si="60"/>
        <v>0</v>
      </c>
      <c r="S82" s="92">
        <f t="shared" si="67"/>
        <v>0</v>
      </c>
      <c r="T82" s="92">
        <f t="shared" si="67"/>
        <v>0</v>
      </c>
      <c r="U82" s="92"/>
      <c r="AA82" s="154"/>
    </row>
    <row r="83" spans="1:27" x14ac:dyDescent="0.15">
      <c r="A83" s="76" t="s">
        <v>28</v>
      </c>
      <c r="B83" s="93">
        <f t="shared" ref="B83:B91" si="71">H37</f>
        <v>0</v>
      </c>
      <c r="C83" s="93">
        <f t="shared" ref="C83:C91" si="72">M37</f>
        <v>0</v>
      </c>
      <c r="D83" s="93">
        <f t="shared" si="52"/>
        <v>0</v>
      </c>
      <c r="E83" s="93">
        <f t="shared" si="53"/>
        <v>0</v>
      </c>
      <c r="F83" s="93">
        <f t="shared" si="54"/>
        <v>0</v>
      </c>
      <c r="G83" s="206">
        <f t="shared" si="55"/>
        <v>0</v>
      </c>
      <c r="H83" s="206">
        <f t="shared" si="62"/>
        <v>0</v>
      </c>
      <c r="I83" s="206">
        <f t="shared" si="56"/>
        <v>0</v>
      </c>
      <c r="J83" s="206">
        <f t="shared" si="57"/>
        <v>0</v>
      </c>
      <c r="K83" s="206">
        <f t="shared" si="58"/>
        <v>0</v>
      </c>
      <c r="L83" s="206">
        <f t="shared" si="59"/>
        <v>0</v>
      </c>
      <c r="M83" s="206">
        <f t="shared" si="63"/>
        <v>0</v>
      </c>
      <c r="N83" s="206">
        <f t="shared" si="64"/>
        <v>0</v>
      </c>
      <c r="O83" s="364" t="str">
        <f t="shared" si="68"/>
        <v>0%</v>
      </c>
      <c r="P83" s="213">
        <f t="shared" si="60"/>
        <v>0</v>
      </c>
      <c r="Q83" s="92">
        <f t="shared" si="60"/>
        <v>0</v>
      </c>
      <c r="R83" s="92">
        <f t="shared" si="60"/>
        <v>0</v>
      </c>
      <c r="S83" s="92">
        <f t="shared" si="67"/>
        <v>0</v>
      </c>
      <c r="T83" s="92">
        <f t="shared" si="67"/>
        <v>0</v>
      </c>
      <c r="U83" s="92"/>
      <c r="AA83" s="154"/>
    </row>
    <row r="84" spans="1:27" x14ac:dyDescent="0.15">
      <c r="A84" s="65" t="s">
        <v>36</v>
      </c>
      <c r="B84" s="39">
        <f t="shared" si="71"/>
        <v>0.98887349397590363</v>
      </c>
      <c r="C84" s="39">
        <f t="shared" si="72"/>
        <v>0.98887349397590363</v>
      </c>
      <c r="D84" s="39">
        <f t="shared" si="52"/>
        <v>0.98887349397590363</v>
      </c>
      <c r="E84" s="39">
        <f t="shared" si="53"/>
        <v>0.98887349397590363</v>
      </c>
      <c r="F84" s="39">
        <f t="shared" si="54"/>
        <v>0.98887349397590363</v>
      </c>
      <c r="G84" s="207">
        <f t="shared" si="55"/>
        <v>0.98887349397590363</v>
      </c>
      <c r="H84" s="207">
        <f t="shared" si="62"/>
        <v>0.98887349397590363</v>
      </c>
      <c r="I84" s="207">
        <f t="shared" si="56"/>
        <v>0.98887349397590363</v>
      </c>
      <c r="J84" s="207">
        <f t="shared" si="57"/>
        <v>0.98887349397590363</v>
      </c>
      <c r="K84" s="207">
        <f t="shared" si="58"/>
        <v>0.98887349397590363</v>
      </c>
      <c r="L84" s="207">
        <f t="shared" si="59"/>
        <v>0.98887349397590363</v>
      </c>
      <c r="M84" s="207">
        <f t="shared" si="63"/>
        <v>0.98887349397590363</v>
      </c>
      <c r="N84" s="207">
        <f t="shared" si="64"/>
        <v>0.98887349397590363</v>
      </c>
      <c r="O84" s="364" t="str">
        <f>O85</f>
        <v>0%</v>
      </c>
      <c r="P84" s="225">
        <f t="shared" si="60"/>
        <v>0.98887349397590374</v>
      </c>
      <c r="Q84" s="226">
        <f t="shared" si="60"/>
        <v>0.98887349397590363</v>
      </c>
      <c r="R84" s="226">
        <f t="shared" si="60"/>
        <v>0.98887349397590363</v>
      </c>
      <c r="S84" s="226">
        <f t="shared" si="67"/>
        <v>0</v>
      </c>
      <c r="T84" s="226">
        <f t="shared" si="67"/>
        <v>0</v>
      </c>
      <c r="U84" s="226"/>
      <c r="AA84" s="154"/>
    </row>
    <row r="85" spans="1:27" x14ac:dyDescent="0.35">
      <c r="A85" s="40" t="s">
        <v>460</v>
      </c>
      <c r="B85" s="41">
        <f t="shared" si="71"/>
        <v>0.98887349397590363</v>
      </c>
      <c r="C85" s="41">
        <f t="shared" si="72"/>
        <v>0.98887349397590363</v>
      </c>
      <c r="D85" s="41">
        <f t="shared" si="52"/>
        <v>0.98887349397590363</v>
      </c>
      <c r="E85" s="41">
        <f t="shared" si="53"/>
        <v>0.98887349397590363</v>
      </c>
      <c r="F85" s="41">
        <f t="shared" si="54"/>
        <v>0.98887349397590363</v>
      </c>
      <c r="G85" s="208">
        <f t="shared" si="55"/>
        <v>0.98887349397590363</v>
      </c>
      <c r="H85" s="208">
        <f t="shared" si="62"/>
        <v>0.98887349397590363</v>
      </c>
      <c r="I85" s="208">
        <f t="shared" si="56"/>
        <v>0.98887349397590363</v>
      </c>
      <c r="J85" s="208">
        <f t="shared" si="57"/>
        <v>0.98887349397590363</v>
      </c>
      <c r="K85" s="208">
        <f t="shared" si="58"/>
        <v>0.98887349397590363</v>
      </c>
      <c r="L85" s="208">
        <f t="shared" si="59"/>
        <v>0.98887349397590363</v>
      </c>
      <c r="M85" s="208">
        <f t="shared" si="63"/>
        <v>0.98887349397590363</v>
      </c>
      <c r="N85" s="208">
        <f t="shared" si="64"/>
        <v>0.98887349397590363</v>
      </c>
      <c r="O85" s="364" t="str">
        <f t="shared" ref="O85:O93" si="73">_xlfn.IFNA(VLOOKUP(A85,$W$52:$Y$86,2,0),"0%")</f>
        <v>0%</v>
      </c>
      <c r="P85" s="225">
        <f t="shared" si="60"/>
        <v>0.98887349397590374</v>
      </c>
      <c r="Q85" s="226">
        <f t="shared" si="60"/>
        <v>0.98887349397590363</v>
      </c>
      <c r="R85" s="226">
        <f t="shared" si="60"/>
        <v>0.98887349397590363</v>
      </c>
      <c r="S85" s="226">
        <f t="shared" si="67"/>
        <v>0</v>
      </c>
      <c r="T85" s="226">
        <f t="shared" si="67"/>
        <v>0</v>
      </c>
      <c r="U85" s="226"/>
      <c r="AA85" s="154"/>
    </row>
    <row r="86" spans="1:27" x14ac:dyDescent="0.15">
      <c r="A86" s="42" t="s">
        <v>55</v>
      </c>
      <c r="B86" s="53">
        <f t="shared" si="71"/>
        <v>4.5180722891566266E-4</v>
      </c>
      <c r="C86" s="53">
        <f t="shared" si="72"/>
        <v>4.5180722891566266E-4</v>
      </c>
      <c r="D86" s="53">
        <f t="shared" si="52"/>
        <v>4.5180722891566266E-4</v>
      </c>
      <c r="E86" s="53">
        <f t="shared" si="53"/>
        <v>4.5180722891566266E-4</v>
      </c>
      <c r="F86" s="53">
        <f t="shared" si="54"/>
        <v>4.5180722891566266E-4</v>
      </c>
      <c r="G86" s="204">
        <f t="shared" si="55"/>
        <v>4.5180722891566266E-4</v>
      </c>
      <c r="H86" s="204">
        <f t="shared" si="62"/>
        <v>4.5180722891566266E-4</v>
      </c>
      <c r="I86" s="204">
        <f t="shared" si="56"/>
        <v>4.5180722891566266E-4</v>
      </c>
      <c r="J86" s="204">
        <f t="shared" si="57"/>
        <v>4.5180722891566266E-4</v>
      </c>
      <c r="K86" s="204">
        <f t="shared" si="58"/>
        <v>4.5180722891566266E-4</v>
      </c>
      <c r="L86" s="204">
        <f t="shared" si="59"/>
        <v>4.5180722891566266E-4</v>
      </c>
      <c r="M86" s="204">
        <f t="shared" si="63"/>
        <v>4.5180722891566266E-4</v>
      </c>
      <c r="N86" s="204">
        <f t="shared" si="64"/>
        <v>4.5180722891566266E-4</v>
      </c>
      <c r="O86" s="364" t="str">
        <f t="shared" si="73"/>
        <v>0%</v>
      </c>
      <c r="P86" s="213">
        <f t="shared" si="60"/>
        <v>4.5180722891566266E-4</v>
      </c>
      <c r="Q86" s="92">
        <f t="shared" si="60"/>
        <v>4.5180722891566261E-4</v>
      </c>
      <c r="R86" s="92">
        <f t="shared" si="60"/>
        <v>4.5180722891566261E-4</v>
      </c>
      <c r="S86" s="92">
        <f t="shared" si="67"/>
        <v>0</v>
      </c>
      <c r="T86" s="92">
        <f t="shared" si="67"/>
        <v>0</v>
      </c>
      <c r="U86" s="92"/>
      <c r="AA86" s="154"/>
    </row>
    <row r="87" spans="1:27" x14ac:dyDescent="0.15">
      <c r="A87" s="42" t="s">
        <v>56</v>
      </c>
      <c r="B87" s="53">
        <f t="shared" si="71"/>
        <v>0</v>
      </c>
      <c r="C87" s="53">
        <f t="shared" si="72"/>
        <v>0</v>
      </c>
      <c r="D87" s="53">
        <f t="shared" si="52"/>
        <v>0</v>
      </c>
      <c r="E87" s="53">
        <f t="shared" si="53"/>
        <v>0</v>
      </c>
      <c r="F87" s="53">
        <f t="shared" si="54"/>
        <v>0</v>
      </c>
      <c r="G87" s="204">
        <f t="shared" si="55"/>
        <v>0</v>
      </c>
      <c r="H87" s="204">
        <f t="shared" si="62"/>
        <v>0</v>
      </c>
      <c r="I87" s="204">
        <f t="shared" si="56"/>
        <v>0</v>
      </c>
      <c r="J87" s="204">
        <f t="shared" si="57"/>
        <v>0</v>
      </c>
      <c r="K87" s="204">
        <f t="shared" si="58"/>
        <v>0</v>
      </c>
      <c r="L87" s="204">
        <f t="shared" si="59"/>
        <v>0</v>
      </c>
      <c r="M87" s="204">
        <f t="shared" si="63"/>
        <v>0</v>
      </c>
      <c r="N87" s="204">
        <f t="shared" si="64"/>
        <v>0</v>
      </c>
      <c r="O87" s="364" t="str">
        <f t="shared" si="73"/>
        <v>0%</v>
      </c>
      <c r="P87" s="213">
        <f t="shared" ref="P87:Q93" si="74">IF(P$53=0,0%,SUMPRODUCT(($B$50:$O$50=P$50)*$B$53:$O$53*$B87:$O87)/P$53)</f>
        <v>0</v>
      </c>
      <c r="Q87" s="92">
        <f t="shared" si="74"/>
        <v>0</v>
      </c>
      <c r="R87" s="92">
        <f t="shared" ref="R87:T93" si="75">IF(R$53=0,0%,SUMPRODUCT(($B$50:$O$50=R$50)*$B$53:$O$53*$B87:$O87)/R$53)</f>
        <v>0</v>
      </c>
      <c r="S87" s="92">
        <f t="shared" si="75"/>
        <v>0</v>
      </c>
      <c r="T87" s="92">
        <f t="shared" si="75"/>
        <v>0</v>
      </c>
      <c r="U87" s="92"/>
      <c r="AA87" s="154"/>
    </row>
    <row r="88" spans="1:27" x14ac:dyDescent="0.15">
      <c r="A88" s="42" t="s">
        <v>57</v>
      </c>
      <c r="B88" s="53">
        <f t="shared" si="71"/>
        <v>0</v>
      </c>
      <c r="C88" s="53">
        <f t="shared" si="72"/>
        <v>0</v>
      </c>
      <c r="D88" s="53">
        <f t="shared" si="52"/>
        <v>0</v>
      </c>
      <c r="E88" s="53">
        <f t="shared" si="53"/>
        <v>0</v>
      </c>
      <c r="F88" s="53">
        <f t="shared" si="54"/>
        <v>0</v>
      </c>
      <c r="G88" s="204">
        <f t="shared" si="55"/>
        <v>0</v>
      </c>
      <c r="H88" s="204">
        <f t="shared" si="62"/>
        <v>0</v>
      </c>
      <c r="I88" s="204">
        <f t="shared" si="56"/>
        <v>0</v>
      </c>
      <c r="J88" s="204">
        <f t="shared" si="57"/>
        <v>0</v>
      </c>
      <c r="K88" s="204">
        <f t="shared" si="58"/>
        <v>0</v>
      </c>
      <c r="L88" s="204">
        <f t="shared" si="59"/>
        <v>0</v>
      </c>
      <c r="M88" s="204">
        <f t="shared" si="63"/>
        <v>0</v>
      </c>
      <c r="N88" s="204">
        <f t="shared" si="64"/>
        <v>0</v>
      </c>
      <c r="O88" s="364" t="str">
        <f t="shared" si="73"/>
        <v>0%</v>
      </c>
      <c r="P88" s="213">
        <f t="shared" si="74"/>
        <v>0</v>
      </c>
      <c r="Q88" s="92">
        <f t="shared" si="74"/>
        <v>0</v>
      </c>
      <c r="R88" s="92">
        <f t="shared" si="75"/>
        <v>0</v>
      </c>
      <c r="S88" s="92">
        <f t="shared" si="75"/>
        <v>0</v>
      </c>
      <c r="T88" s="92">
        <f t="shared" si="75"/>
        <v>0</v>
      </c>
      <c r="U88" s="92"/>
      <c r="AA88" s="154"/>
    </row>
    <row r="89" spans="1:27" x14ac:dyDescent="0.15">
      <c r="A89" s="42" t="s">
        <v>58</v>
      </c>
      <c r="B89" s="53">
        <f t="shared" si="71"/>
        <v>1.0674698795180723E-2</v>
      </c>
      <c r="C89" s="53">
        <f t="shared" si="72"/>
        <v>1.0674698795180723E-2</v>
      </c>
      <c r="D89" s="53">
        <f t="shared" si="52"/>
        <v>1.0674698795180723E-2</v>
      </c>
      <c r="E89" s="53">
        <f t="shared" si="53"/>
        <v>1.0674698795180723E-2</v>
      </c>
      <c r="F89" s="53">
        <f t="shared" si="54"/>
        <v>1.0674698795180723E-2</v>
      </c>
      <c r="G89" s="204">
        <f t="shared" si="55"/>
        <v>1.0674698795180723E-2</v>
      </c>
      <c r="H89" s="204">
        <f t="shared" si="62"/>
        <v>1.0674698795180723E-2</v>
      </c>
      <c r="I89" s="204">
        <f t="shared" si="56"/>
        <v>1.0674698795180723E-2</v>
      </c>
      <c r="J89" s="204">
        <f t="shared" si="57"/>
        <v>1.0674698795180723E-2</v>
      </c>
      <c r="K89" s="204">
        <f t="shared" si="58"/>
        <v>1.0674698795180723E-2</v>
      </c>
      <c r="L89" s="204">
        <f t="shared" si="59"/>
        <v>1.0674698795180723E-2</v>
      </c>
      <c r="M89" s="204">
        <f t="shared" si="63"/>
        <v>1.0674698795180723E-2</v>
      </c>
      <c r="N89" s="204">
        <f t="shared" si="64"/>
        <v>1.0674698795180723E-2</v>
      </c>
      <c r="O89" s="364" t="str">
        <f t="shared" si="73"/>
        <v>0%</v>
      </c>
      <c r="P89" s="213">
        <f t="shared" si="74"/>
        <v>1.0674698795180723E-2</v>
      </c>
      <c r="Q89" s="92">
        <f t="shared" si="74"/>
        <v>1.0674698795180723E-2</v>
      </c>
      <c r="R89" s="92">
        <f t="shared" si="75"/>
        <v>1.0674698795180723E-2</v>
      </c>
      <c r="S89" s="92">
        <f t="shared" si="75"/>
        <v>0</v>
      </c>
      <c r="T89" s="92">
        <f t="shared" si="75"/>
        <v>0</v>
      </c>
      <c r="U89" s="92"/>
      <c r="AA89" s="154"/>
    </row>
    <row r="90" spans="1:27" x14ac:dyDescent="0.15">
      <c r="A90" s="72" t="s">
        <v>39</v>
      </c>
      <c r="B90" s="61">
        <f t="shared" si="71"/>
        <v>0</v>
      </c>
      <c r="C90" s="61">
        <f t="shared" si="72"/>
        <v>0</v>
      </c>
      <c r="D90" s="61">
        <f t="shared" si="52"/>
        <v>0</v>
      </c>
      <c r="E90" s="61">
        <f t="shared" si="53"/>
        <v>0</v>
      </c>
      <c r="F90" s="61">
        <f t="shared" si="54"/>
        <v>0</v>
      </c>
      <c r="G90" s="205">
        <f t="shared" si="55"/>
        <v>0</v>
      </c>
      <c r="H90" s="205">
        <f t="shared" si="62"/>
        <v>0</v>
      </c>
      <c r="I90" s="205">
        <f t="shared" si="56"/>
        <v>0</v>
      </c>
      <c r="J90" s="205">
        <f t="shared" si="57"/>
        <v>0</v>
      </c>
      <c r="K90" s="205">
        <f t="shared" si="58"/>
        <v>0</v>
      </c>
      <c r="L90" s="205">
        <f t="shared" si="59"/>
        <v>0</v>
      </c>
      <c r="M90" s="205">
        <f t="shared" si="63"/>
        <v>0</v>
      </c>
      <c r="N90" s="205">
        <f t="shared" si="64"/>
        <v>0</v>
      </c>
      <c r="O90" s="364" t="str">
        <f t="shared" si="73"/>
        <v>0%</v>
      </c>
      <c r="P90" s="213">
        <f t="shared" si="74"/>
        <v>0</v>
      </c>
      <c r="Q90" s="92">
        <f t="shared" si="74"/>
        <v>0</v>
      </c>
      <c r="R90" s="92">
        <f t="shared" si="75"/>
        <v>0</v>
      </c>
      <c r="S90" s="92">
        <f t="shared" si="75"/>
        <v>0</v>
      </c>
      <c r="T90" s="92">
        <f t="shared" si="75"/>
        <v>0</v>
      </c>
      <c r="U90" s="92"/>
      <c r="AA90" s="154"/>
    </row>
    <row r="91" spans="1:27" x14ac:dyDescent="0.15">
      <c r="A91" s="76" t="s">
        <v>28</v>
      </c>
      <c r="B91" s="93">
        <f t="shared" si="71"/>
        <v>0</v>
      </c>
      <c r="C91" s="93">
        <f t="shared" si="72"/>
        <v>0</v>
      </c>
      <c r="D91" s="93">
        <f t="shared" si="52"/>
        <v>0</v>
      </c>
      <c r="E91" s="93">
        <f t="shared" si="53"/>
        <v>0</v>
      </c>
      <c r="F91" s="93">
        <f t="shared" si="54"/>
        <v>0</v>
      </c>
      <c r="G91" s="206">
        <f t="shared" si="55"/>
        <v>0</v>
      </c>
      <c r="H91" s="206">
        <f t="shared" si="62"/>
        <v>0</v>
      </c>
      <c r="I91" s="206">
        <f t="shared" si="56"/>
        <v>0</v>
      </c>
      <c r="J91" s="206">
        <f t="shared" si="57"/>
        <v>0</v>
      </c>
      <c r="K91" s="206">
        <f t="shared" si="58"/>
        <v>0</v>
      </c>
      <c r="L91" s="206">
        <f t="shared" si="59"/>
        <v>0</v>
      </c>
      <c r="M91" s="206">
        <f t="shared" si="63"/>
        <v>0</v>
      </c>
      <c r="N91" s="206">
        <f t="shared" si="64"/>
        <v>0</v>
      </c>
      <c r="O91" s="364" t="str">
        <f t="shared" si="73"/>
        <v>0%</v>
      </c>
      <c r="P91" s="213">
        <f t="shared" si="74"/>
        <v>0</v>
      </c>
      <c r="Q91" s="92">
        <f t="shared" si="74"/>
        <v>0</v>
      </c>
      <c r="R91" s="92">
        <f t="shared" si="75"/>
        <v>0</v>
      </c>
      <c r="S91" s="92">
        <f t="shared" si="75"/>
        <v>0</v>
      </c>
      <c r="T91" s="92">
        <f t="shared" si="75"/>
        <v>0</v>
      </c>
      <c r="U91" s="92"/>
      <c r="AA91" s="154"/>
    </row>
    <row r="92" spans="1:27" x14ac:dyDescent="0.15">
      <c r="A92" s="81" t="s">
        <v>478</v>
      </c>
      <c r="B92" s="8">
        <f>F46</f>
        <v>6.7000000000000004E-2</v>
      </c>
      <c r="C92" s="8">
        <f>K46</f>
        <v>1.4E-2</v>
      </c>
      <c r="D92" s="8">
        <f>P46</f>
        <v>5.0000000000000001E-3</v>
      </c>
      <c r="E92" s="8">
        <f>U46</f>
        <v>0</v>
      </c>
      <c r="F92" s="8">
        <f>Z46</f>
        <v>0</v>
      </c>
      <c r="G92" s="201">
        <f>AE46</f>
        <v>0</v>
      </c>
      <c r="H92" s="201">
        <f t="shared" si="62"/>
        <v>0</v>
      </c>
      <c r="I92" s="201">
        <f t="shared" si="56"/>
        <v>0</v>
      </c>
      <c r="J92" s="201">
        <f t="shared" si="57"/>
        <v>0</v>
      </c>
      <c r="K92" s="201">
        <f t="shared" si="58"/>
        <v>0</v>
      </c>
      <c r="L92" s="201">
        <f t="shared" si="59"/>
        <v>0</v>
      </c>
      <c r="M92" s="201">
        <f t="shared" si="63"/>
        <v>0</v>
      </c>
      <c r="N92" s="201">
        <f t="shared" si="64"/>
        <v>0</v>
      </c>
      <c r="O92" s="364" t="str">
        <f t="shared" si="73"/>
        <v>0%</v>
      </c>
      <c r="P92" s="213">
        <f t="shared" si="74"/>
        <v>6.1519727891156471E-2</v>
      </c>
      <c r="Q92" s="92">
        <f t="shared" si="74"/>
        <v>5.0000000000000001E-3</v>
      </c>
      <c r="R92" s="92">
        <f t="shared" si="75"/>
        <v>0</v>
      </c>
      <c r="S92" s="92">
        <f t="shared" si="75"/>
        <v>0</v>
      </c>
      <c r="T92" s="92">
        <f t="shared" si="75"/>
        <v>0</v>
      </c>
      <c r="U92" s="92"/>
      <c r="AA92" s="154"/>
    </row>
    <row r="93" spans="1:27" x14ac:dyDescent="0.15">
      <c r="A93" s="81" t="s">
        <v>479</v>
      </c>
      <c r="B93" s="8">
        <f>G46</f>
        <v>4.0000000000000001E-3</v>
      </c>
      <c r="C93" s="8">
        <f>L46</f>
        <v>0</v>
      </c>
      <c r="D93" s="8">
        <f>Q46</f>
        <v>0</v>
      </c>
      <c r="E93" s="8">
        <f>V46</f>
        <v>0</v>
      </c>
      <c r="F93" s="8">
        <f>AA46</f>
        <v>0</v>
      </c>
      <c r="G93" s="201">
        <f>AF46</f>
        <v>0</v>
      </c>
      <c r="H93" s="201">
        <f t="shared" si="62"/>
        <v>0</v>
      </c>
      <c r="I93" s="201">
        <f t="shared" si="56"/>
        <v>0</v>
      </c>
      <c r="J93" s="201">
        <f t="shared" si="57"/>
        <v>0</v>
      </c>
      <c r="K93" s="201">
        <f t="shared" si="58"/>
        <v>0</v>
      </c>
      <c r="L93" s="201">
        <f t="shared" si="59"/>
        <v>0</v>
      </c>
      <c r="M93" s="201">
        <f t="shared" si="63"/>
        <v>0</v>
      </c>
      <c r="N93" s="201">
        <f t="shared" si="64"/>
        <v>0</v>
      </c>
      <c r="O93" s="364" t="str">
        <f t="shared" si="73"/>
        <v>0%</v>
      </c>
      <c r="P93" s="213">
        <f t="shared" si="74"/>
        <v>3.5863945578231294E-3</v>
      </c>
      <c r="Q93" s="92">
        <f t="shared" si="74"/>
        <v>0</v>
      </c>
      <c r="R93" s="92">
        <f t="shared" si="75"/>
        <v>0</v>
      </c>
      <c r="S93" s="92">
        <f t="shared" si="75"/>
        <v>0</v>
      </c>
      <c r="T93" s="92">
        <f t="shared" si="75"/>
        <v>0</v>
      </c>
      <c r="U93" s="92"/>
      <c r="AA93" s="154"/>
    </row>
  </sheetData>
  <mergeCells count="33">
    <mergeCell ref="A49:O49"/>
    <mergeCell ref="P49:U49"/>
    <mergeCell ref="A48:K48"/>
    <mergeCell ref="E3:I3"/>
    <mergeCell ref="J3:N3"/>
    <mergeCell ref="O4:S4"/>
    <mergeCell ref="T4:X4"/>
    <mergeCell ref="W49:X49"/>
    <mergeCell ref="B2:C2"/>
    <mergeCell ref="D2:D3"/>
    <mergeCell ref="E2:M2"/>
    <mergeCell ref="E4:I4"/>
    <mergeCell ref="J4:N4"/>
    <mergeCell ref="Y4:AC4"/>
    <mergeCell ref="O3:S3"/>
    <mergeCell ref="T3:X3"/>
    <mergeCell ref="Y3:AC3"/>
    <mergeCell ref="AD3:AH3"/>
    <mergeCell ref="AD4:AH4"/>
    <mergeCell ref="BH3:BL3"/>
    <mergeCell ref="BH4:BL4"/>
    <mergeCell ref="BM3:BQ3"/>
    <mergeCell ref="BM4:BQ4"/>
    <mergeCell ref="AI4:AM4"/>
    <mergeCell ref="AN4:AR4"/>
    <mergeCell ref="AS4:AW4"/>
    <mergeCell ref="AX4:BB4"/>
    <mergeCell ref="BC4:BG4"/>
    <mergeCell ref="AI3:AM3"/>
    <mergeCell ref="AN3:AR3"/>
    <mergeCell ref="AS3:AW3"/>
    <mergeCell ref="AX3:BB3"/>
    <mergeCell ref="BC3:BG3"/>
  </mergeCells>
  <phoneticPr fontId="2" type="noConversion"/>
  <conditionalFormatting sqref="H21:I21">
    <cfRule type="cellIs" dxfId="5502" priority="514" operator="lessThan">
      <formula>#REF!</formula>
    </cfRule>
  </conditionalFormatting>
  <conditionalFormatting sqref="H9:I9">
    <cfRule type="cellIs" dxfId="5501" priority="516" operator="lessThan">
      <formula>#REF!</formula>
    </cfRule>
    <cfRule type="cellIs" dxfId="5500" priority="517" operator="greaterThan">
      <formula>#REF!</formula>
    </cfRule>
  </conditionalFormatting>
  <conditionalFormatting sqref="H10:I10">
    <cfRule type="cellIs" dxfId="5499" priority="515" operator="lessThan">
      <formula>#REF!</formula>
    </cfRule>
  </conditionalFormatting>
  <conditionalFormatting sqref="H11:I11">
    <cfRule type="cellIs" dxfId="5498" priority="513" operator="lessThan">
      <formula>#REF!</formula>
    </cfRule>
  </conditionalFormatting>
  <conditionalFormatting sqref="H12:I12">
    <cfRule type="cellIs" dxfId="5497" priority="512" operator="lessThan">
      <formula>#REF!</formula>
    </cfRule>
  </conditionalFormatting>
  <conditionalFormatting sqref="E19:G19 O13:O15 O17">
    <cfRule type="cellIs" dxfId="5496" priority="511" operator="greaterThan">
      <formula>#REF!</formula>
    </cfRule>
  </conditionalFormatting>
  <conditionalFormatting sqref="H20:I20">
    <cfRule type="cellIs" dxfId="5495" priority="518" operator="lessThan">
      <formula>#REF!</formula>
    </cfRule>
    <cfRule type="cellIs" dxfId="5494" priority="519" operator="lessThan">
      <formula>#REF!</formula>
    </cfRule>
  </conditionalFormatting>
  <conditionalFormatting sqref="M21">
    <cfRule type="cellIs" dxfId="5493" priority="508" operator="lessThan">
      <formula>#REF!</formula>
    </cfRule>
  </conditionalFormatting>
  <conditionalFormatting sqref="M11:N11">
    <cfRule type="cellIs" dxfId="5492" priority="507" operator="lessThan">
      <formula>#REF!</formula>
    </cfRule>
  </conditionalFormatting>
  <conditionalFormatting sqref="M12:N12">
    <cfRule type="cellIs" dxfId="5491" priority="506" operator="lessThan">
      <formula>#REF!</formula>
    </cfRule>
  </conditionalFormatting>
  <conditionalFormatting sqref="M20">
    <cfRule type="cellIs" dxfId="5490" priority="509" operator="lessThan">
      <formula>#REF!</formula>
    </cfRule>
    <cfRule type="cellIs" dxfId="5489" priority="510" operator="lessThan">
      <formula>#REF!</formula>
    </cfRule>
  </conditionalFormatting>
  <conditionalFormatting sqref="E13:G13">
    <cfRule type="cellIs" dxfId="5488" priority="503" operator="greaterThan">
      <formula>#REF!</formula>
    </cfRule>
  </conditionalFormatting>
  <conditionalFormatting sqref="G17">
    <cfRule type="cellIs" dxfId="5487" priority="504" operator="greaterThan">
      <formula>#REF!</formula>
    </cfRule>
  </conditionalFormatting>
  <conditionalFormatting sqref="J15:L15 K14:L14">
    <cfRule type="cellIs" dxfId="5486" priority="501" operator="greaterThan">
      <formula>#REF!</formula>
    </cfRule>
  </conditionalFormatting>
  <conditionalFormatting sqref="J13:L13">
    <cfRule type="cellIs" dxfId="5485" priority="500" operator="greaterThan">
      <formula>#REF!</formula>
    </cfRule>
  </conditionalFormatting>
  <conditionalFormatting sqref="J17:L17">
    <cfRule type="cellIs" dxfId="5484" priority="502" operator="greaterThan">
      <formula>#REF!</formula>
    </cfRule>
  </conditionalFormatting>
  <conditionalFormatting sqref="G14">
    <cfRule type="cellIs" dxfId="5483" priority="499" operator="greaterThan">
      <formula>#REF!</formula>
    </cfRule>
  </conditionalFormatting>
  <conditionalFormatting sqref="H30:I30">
    <cfRule type="cellIs" dxfId="5482" priority="496" operator="lessThan">
      <formula>#REF!</formula>
    </cfRule>
  </conditionalFormatting>
  <conditionalFormatting sqref="H29:I29">
    <cfRule type="cellIs" dxfId="5481" priority="497" operator="lessThan">
      <formula>#REF!</formula>
    </cfRule>
    <cfRule type="cellIs" dxfId="5480" priority="498" operator="lessThan">
      <formula>#REF!</formula>
    </cfRule>
  </conditionalFormatting>
  <conditionalFormatting sqref="M30">
    <cfRule type="cellIs" dxfId="5479" priority="493" operator="lessThan">
      <formula>#REF!</formula>
    </cfRule>
  </conditionalFormatting>
  <conditionalFormatting sqref="M29">
    <cfRule type="cellIs" dxfId="5478" priority="494" operator="lessThan">
      <formula>#REF!</formula>
    </cfRule>
    <cfRule type="cellIs" dxfId="5477" priority="495" operator="lessThan">
      <formula>#REF!</formula>
    </cfRule>
  </conditionalFormatting>
  <conditionalFormatting sqref="H39:I39">
    <cfRule type="cellIs" dxfId="5476" priority="490" operator="lessThan">
      <formula>#REF!</formula>
    </cfRule>
  </conditionalFormatting>
  <conditionalFormatting sqref="H38:I38">
    <cfRule type="cellIs" dxfId="5475" priority="491" operator="lessThan">
      <formula>#REF!</formula>
    </cfRule>
    <cfRule type="cellIs" dxfId="5474" priority="492" operator="lessThan">
      <formula>#REF!</formula>
    </cfRule>
  </conditionalFormatting>
  <conditionalFormatting sqref="M39">
    <cfRule type="cellIs" dxfId="5473" priority="487" operator="lessThan">
      <formula>#REF!</formula>
    </cfRule>
  </conditionalFormatting>
  <conditionalFormatting sqref="R21">
    <cfRule type="cellIs" dxfId="5472" priority="484" operator="lessThan">
      <formula>#REF!</formula>
    </cfRule>
  </conditionalFormatting>
  <conditionalFormatting sqref="R11:S11">
    <cfRule type="cellIs" dxfId="5471" priority="483" operator="lessThan">
      <formula>#REF!</formula>
    </cfRule>
  </conditionalFormatting>
  <conditionalFormatting sqref="R12:S12">
    <cfRule type="cellIs" dxfId="5470" priority="482" operator="lessThan">
      <formula>#REF!</formula>
    </cfRule>
  </conditionalFormatting>
  <conditionalFormatting sqref="R20">
    <cfRule type="cellIs" dxfId="5469" priority="485" operator="lessThan">
      <formula>#REF!</formula>
    </cfRule>
    <cfRule type="cellIs" dxfId="5468" priority="486" operator="lessThan">
      <formula>#REF!</formula>
    </cfRule>
  </conditionalFormatting>
  <conditionalFormatting sqref="R30">
    <cfRule type="cellIs" dxfId="5467" priority="479" operator="lessThan">
      <formula>#REF!</formula>
    </cfRule>
  </conditionalFormatting>
  <conditionalFormatting sqref="R29">
    <cfRule type="cellIs" dxfId="5466" priority="480" operator="lessThan">
      <formula>#REF!</formula>
    </cfRule>
    <cfRule type="cellIs" dxfId="5465" priority="481" operator="lessThan">
      <formula>#REF!</formula>
    </cfRule>
  </conditionalFormatting>
  <conditionalFormatting sqref="R39">
    <cfRule type="cellIs" dxfId="5464" priority="476" operator="lessThan">
      <formula>#REF!</formula>
    </cfRule>
  </conditionalFormatting>
  <conditionalFormatting sqref="M9:N9">
    <cfRule type="cellIs" dxfId="5463" priority="474" operator="lessThan">
      <formula>#REF!</formula>
    </cfRule>
    <cfRule type="cellIs" dxfId="5462" priority="475" operator="greaterThan">
      <formula>#REF!</formula>
    </cfRule>
  </conditionalFormatting>
  <conditionalFormatting sqref="R9:S9">
    <cfRule type="cellIs" dxfId="5461" priority="471" operator="lessThan">
      <formula>#REF!</formula>
    </cfRule>
    <cfRule type="cellIs" dxfId="5460" priority="472" operator="greaterThan">
      <formula>#REF!</formula>
    </cfRule>
  </conditionalFormatting>
  <conditionalFormatting sqref="T19 T13:T15 T17">
    <cfRule type="cellIs" dxfId="5459" priority="469" operator="greaterThan">
      <formula>#REF!</formula>
    </cfRule>
  </conditionalFormatting>
  <conditionalFormatting sqref="W21">
    <cfRule type="cellIs" dxfId="5458" priority="466" operator="lessThan">
      <formula>#REF!</formula>
    </cfRule>
  </conditionalFormatting>
  <conditionalFormatting sqref="W11:X11">
    <cfRule type="cellIs" dxfId="5457" priority="465" operator="lessThan">
      <formula>#REF!</formula>
    </cfRule>
  </conditionalFormatting>
  <conditionalFormatting sqref="W12:X12">
    <cfRule type="cellIs" dxfId="5456" priority="464" operator="lessThan">
      <formula>#REF!</formula>
    </cfRule>
  </conditionalFormatting>
  <conditionalFormatting sqref="W20">
    <cfRule type="cellIs" dxfId="5455" priority="467" operator="lessThan">
      <formula>#REF!</formula>
    </cfRule>
    <cfRule type="cellIs" dxfId="5454" priority="468" operator="lessThan">
      <formula>#REF!</formula>
    </cfRule>
  </conditionalFormatting>
  <conditionalFormatting sqref="W30">
    <cfRule type="cellIs" dxfId="5453" priority="461" operator="lessThan">
      <formula>#REF!</formula>
    </cfRule>
  </conditionalFormatting>
  <conditionalFormatting sqref="W29">
    <cfRule type="cellIs" dxfId="5452" priority="462" operator="lessThan">
      <formula>#REF!</formula>
    </cfRule>
    <cfRule type="cellIs" dxfId="5451" priority="463" operator="lessThan">
      <formula>#REF!</formula>
    </cfRule>
  </conditionalFormatting>
  <conditionalFormatting sqref="W39">
    <cfRule type="cellIs" dxfId="5450" priority="458" operator="lessThan">
      <formula>#REF!</formula>
    </cfRule>
  </conditionalFormatting>
  <conditionalFormatting sqref="W9:X9">
    <cfRule type="cellIs" dxfId="5449" priority="456" operator="lessThan">
      <formula>#REF!</formula>
    </cfRule>
    <cfRule type="cellIs" dxfId="5448" priority="457" operator="greaterThan">
      <formula>#REF!</formula>
    </cfRule>
  </conditionalFormatting>
  <conditionalFormatting sqref="Y19 Y13 Y17">
    <cfRule type="cellIs" dxfId="5447" priority="454" operator="greaterThan">
      <formula>#REF!</formula>
    </cfRule>
  </conditionalFormatting>
  <conditionalFormatting sqref="AB21">
    <cfRule type="cellIs" dxfId="5446" priority="451" operator="lessThan">
      <formula>#REF!</formula>
    </cfRule>
  </conditionalFormatting>
  <conditionalFormatting sqref="AB11:AC11">
    <cfRule type="cellIs" dxfId="5445" priority="450" operator="lessThan">
      <formula>#REF!</formula>
    </cfRule>
  </conditionalFormatting>
  <conditionalFormatting sqref="AB12:AC12">
    <cfRule type="cellIs" dxfId="5444" priority="449" operator="lessThan">
      <formula>#REF!</formula>
    </cfRule>
  </conditionalFormatting>
  <conditionalFormatting sqref="AB20">
    <cfRule type="cellIs" dxfId="5443" priority="452" operator="lessThan">
      <formula>#REF!</formula>
    </cfRule>
    <cfRule type="cellIs" dxfId="5442" priority="453" operator="lessThan">
      <formula>#REF!</formula>
    </cfRule>
  </conditionalFormatting>
  <conditionalFormatting sqref="AB30">
    <cfRule type="cellIs" dxfId="5441" priority="446" operator="lessThan">
      <formula>#REF!</formula>
    </cfRule>
  </conditionalFormatting>
  <conditionalFormatting sqref="AB29">
    <cfRule type="cellIs" dxfId="5440" priority="447" operator="lessThan">
      <formula>#REF!</formula>
    </cfRule>
    <cfRule type="cellIs" dxfId="5439" priority="448" operator="lessThan">
      <formula>#REF!</formula>
    </cfRule>
  </conditionalFormatting>
  <conditionalFormatting sqref="AB39">
    <cfRule type="cellIs" dxfId="5438" priority="443" operator="lessThan">
      <formula>#REF!</formula>
    </cfRule>
  </conditionalFormatting>
  <conditionalFormatting sqref="AB9:AC9">
    <cfRule type="cellIs" dxfId="5437" priority="441" operator="lessThan">
      <formula>#REF!</formula>
    </cfRule>
    <cfRule type="cellIs" dxfId="5436" priority="442" operator="greaterThan">
      <formula>#REF!</formula>
    </cfRule>
  </conditionalFormatting>
  <conditionalFormatting sqref="AD19 AD13:AD15 AD17">
    <cfRule type="cellIs" dxfId="5435" priority="439" operator="greaterThan">
      <formula>#REF!</formula>
    </cfRule>
  </conditionalFormatting>
  <conditionalFormatting sqref="AG21">
    <cfRule type="cellIs" dxfId="5434" priority="436" operator="lessThan">
      <formula>#REF!</formula>
    </cfRule>
  </conditionalFormatting>
  <conditionalFormatting sqref="AG11:AH11">
    <cfRule type="cellIs" dxfId="5433" priority="435" operator="lessThan">
      <formula>#REF!</formula>
    </cfRule>
  </conditionalFormatting>
  <conditionalFormatting sqref="AG12:AH12">
    <cfRule type="cellIs" dxfId="5432" priority="434" operator="lessThan">
      <formula>#REF!</formula>
    </cfRule>
  </conditionalFormatting>
  <conditionalFormatting sqref="AG20">
    <cfRule type="cellIs" dxfId="5431" priority="437" operator="lessThan">
      <formula>#REF!</formula>
    </cfRule>
    <cfRule type="cellIs" dxfId="5430" priority="438" operator="lessThan">
      <formula>#REF!</formula>
    </cfRule>
  </conditionalFormatting>
  <conditionalFormatting sqref="AG30">
    <cfRule type="cellIs" dxfId="5429" priority="431" operator="lessThan">
      <formula>#REF!</formula>
    </cfRule>
  </conditionalFormatting>
  <conditionalFormatting sqref="AG29">
    <cfRule type="cellIs" dxfId="5428" priority="432" operator="lessThan">
      <formula>#REF!</formula>
    </cfRule>
    <cfRule type="cellIs" dxfId="5427" priority="433" operator="lessThan">
      <formula>#REF!</formula>
    </cfRule>
  </conditionalFormatting>
  <conditionalFormatting sqref="AG39">
    <cfRule type="cellIs" dxfId="5426" priority="428" operator="lessThan">
      <formula>#REF!</formula>
    </cfRule>
  </conditionalFormatting>
  <conditionalFormatting sqref="AG9:AH9">
    <cfRule type="cellIs" dxfId="5425" priority="426" operator="lessThan">
      <formula>#REF!</formula>
    </cfRule>
    <cfRule type="cellIs" dxfId="5424" priority="427" operator="greaterThan">
      <formula>#REF!</formula>
    </cfRule>
  </conditionalFormatting>
  <conditionalFormatting sqref="J14">
    <cfRule type="cellIs" dxfId="5423" priority="424" operator="greaterThan">
      <formula>#REF!</formula>
    </cfRule>
  </conditionalFormatting>
  <conditionalFormatting sqref="Y14:Y15">
    <cfRule type="cellIs" dxfId="5422" priority="421" operator="greaterThan">
      <formula>#REF!</formula>
    </cfRule>
  </conditionalFormatting>
  <conditionalFormatting sqref="P14:Q15">
    <cfRule type="cellIs" dxfId="5421" priority="418" operator="greaterThan">
      <formula>#REF!</formula>
    </cfRule>
  </conditionalFormatting>
  <conditionalFormatting sqref="P13:Q13">
    <cfRule type="cellIs" dxfId="5420" priority="417" operator="greaterThan">
      <formula>#REF!</formula>
    </cfRule>
  </conditionalFormatting>
  <conditionalFormatting sqref="P17:Q17">
    <cfRule type="cellIs" dxfId="5419" priority="419" operator="greaterThan">
      <formula>#REF!</formula>
    </cfRule>
  </conditionalFormatting>
  <conditionalFormatting sqref="U19:V19">
    <cfRule type="cellIs" dxfId="5418" priority="416" operator="greaterThan">
      <formula>#REF!</formula>
    </cfRule>
  </conditionalFormatting>
  <conditionalFormatting sqref="U14:V15">
    <cfRule type="cellIs" dxfId="5417" priority="414" operator="greaterThan">
      <formula>#REF!</formula>
    </cfRule>
  </conditionalFormatting>
  <conditionalFormatting sqref="U13:V13">
    <cfRule type="cellIs" dxfId="5416" priority="413" operator="greaterThan">
      <formula>#REF!</formula>
    </cfRule>
  </conditionalFormatting>
  <conditionalFormatting sqref="U17:V17">
    <cfRule type="cellIs" dxfId="5415" priority="415" operator="greaterThan">
      <formula>#REF!</formula>
    </cfRule>
  </conditionalFormatting>
  <conditionalFormatting sqref="Z19:AA19">
    <cfRule type="cellIs" dxfId="5414" priority="412" operator="greaterThan">
      <formula>#REF!</formula>
    </cfRule>
  </conditionalFormatting>
  <conditionalFormatting sqref="Z14:AA15">
    <cfRule type="cellIs" dxfId="5413" priority="410" operator="greaterThan">
      <formula>#REF!</formula>
    </cfRule>
  </conditionalFormatting>
  <conditionalFormatting sqref="Z13:AA13">
    <cfRule type="cellIs" dxfId="5412" priority="409" operator="greaterThan">
      <formula>#REF!</formula>
    </cfRule>
  </conditionalFormatting>
  <conditionalFormatting sqref="Z17:AA17">
    <cfRule type="cellIs" dxfId="5411" priority="411" operator="greaterThan">
      <formula>#REF!</formula>
    </cfRule>
  </conditionalFormatting>
  <conditionalFormatting sqref="AE19:AF19">
    <cfRule type="cellIs" dxfId="5410" priority="408" operator="greaterThan">
      <formula>#REF!</formula>
    </cfRule>
  </conditionalFormatting>
  <conditionalFormatting sqref="AE14:AF15">
    <cfRule type="cellIs" dxfId="5409" priority="406" operator="greaterThan">
      <formula>#REF!</formula>
    </cfRule>
  </conditionalFormatting>
  <conditionalFormatting sqref="AE13:AF13">
    <cfRule type="cellIs" dxfId="5408" priority="405" operator="greaterThan">
      <formula>#REF!</formula>
    </cfRule>
  </conditionalFormatting>
  <conditionalFormatting sqref="AE17:AF17">
    <cfRule type="cellIs" dxfId="5407" priority="407" operator="greaterThan">
      <formula>#REF!</formula>
    </cfRule>
  </conditionalFormatting>
  <conditionalFormatting sqref="M38">
    <cfRule type="cellIs" dxfId="5406" priority="403" operator="lessThan">
      <formula>#REF!</formula>
    </cfRule>
    <cfRule type="cellIs" dxfId="5405" priority="404" operator="lessThan">
      <formula>#REF!</formula>
    </cfRule>
  </conditionalFormatting>
  <conditionalFormatting sqref="R38">
    <cfRule type="cellIs" dxfId="5404" priority="401" operator="lessThan">
      <formula>#REF!</formula>
    </cfRule>
    <cfRule type="cellIs" dxfId="5403" priority="402" operator="lessThan">
      <formula>#REF!</formula>
    </cfRule>
  </conditionalFormatting>
  <conditionalFormatting sqref="W38">
    <cfRule type="cellIs" dxfId="5402" priority="399" operator="lessThan">
      <formula>#REF!</formula>
    </cfRule>
    <cfRule type="cellIs" dxfId="5401" priority="400" operator="lessThan">
      <formula>#REF!</formula>
    </cfRule>
  </conditionalFormatting>
  <conditionalFormatting sqref="AB38">
    <cfRule type="cellIs" dxfId="5400" priority="397" operator="lessThan">
      <formula>#REF!</formula>
    </cfRule>
    <cfRule type="cellIs" dxfId="5399" priority="398" operator="lessThan">
      <formula>#REF!</formula>
    </cfRule>
  </conditionalFormatting>
  <conditionalFormatting sqref="AG38">
    <cfRule type="cellIs" dxfId="5398" priority="395" operator="lessThan">
      <formula>#REF!</formula>
    </cfRule>
    <cfRule type="cellIs" dxfId="5397" priority="396" operator="lessThan">
      <formula>#REF!</formula>
    </cfRule>
  </conditionalFormatting>
  <conditionalFormatting sqref="N10">
    <cfRule type="cellIs" dxfId="5396" priority="394" operator="lessThan">
      <formula>#REF!</formula>
    </cfRule>
  </conditionalFormatting>
  <conditionalFormatting sqref="S10">
    <cfRule type="cellIs" dxfId="5395" priority="393" operator="lessThan">
      <formula>#REF!</formula>
    </cfRule>
  </conditionalFormatting>
  <conditionalFormatting sqref="X10">
    <cfRule type="cellIs" dxfId="5394" priority="392" operator="lessThan">
      <formula>#REF!</formula>
    </cfRule>
  </conditionalFormatting>
  <conditionalFormatting sqref="AC10">
    <cfRule type="cellIs" dxfId="5393" priority="391" operator="lessThan">
      <formula>#REF!</formula>
    </cfRule>
  </conditionalFormatting>
  <conditionalFormatting sqref="AH10">
    <cfRule type="cellIs" dxfId="5392" priority="390" operator="lessThan">
      <formula>#REF!</formula>
    </cfRule>
  </conditionalFormatting>
  <conditionalFormatting sqref="AI19 AI13:AI15 AI17">
    <cfRule type="cellIs" dxfId="5391" priority="389" operator="greaterThan">
      <formula>#REF!</formula>
    </cfRule>
  </conditionalFormatting>
  <conditionalFormatting sqref="AL21">
    <cfRule type="cellIs" dxfId="5390" priority="386" operator="lessThan">
      <formula>#REF!</formula>
    </cfRule>
  </conditionalFormatting>
  <conditionalFormatting sqref="AL11:AM11">
    <cfRule type="cellIs" dxfId="5389" priority="385" operator="lessThan">
      <formula>#REF!</formula>
    </cfRule>
  </conditionalFormatting>
  <conditionalFormatting sqref="AL12:AM12">
    <cfRule type="cellIs" dxfId="5388" priority="384" operator="lessThan">
      <formula>#REF!</formula>
    </cfRule>
  </conditionalFormatting>
  <conditionalFormatting sqref="AL20">
    <cfRule type="cellIs" dxfId="5387" priority="387" operator="lessThan">
      <formula>#REF!</formula>
    </cfRule>
    <cfRule type="cellIs" dxfId="5386" priority="388" operator="lessThan">
      <formula>#REF!</formula>
    </cfRule>
  </conditionalFormatting>
  <conditionalFormatting sqref="AL30">
    <cfRule type="cellIs" dxfId="5385" priority="381" operator="lessThan">
      <formula>#REF!</formula>
    </cfRule>
  </conditionalFormatting>
  <conditionalFormatting sqref="AL29">
    <cfRule type="cellIs" dxfId="5384" priority="382" operator="lessThan">
      <formula>#REF!</formula>
    </cfRule>
    <cfRule type="cellIs" dxfId="5383" priority="383" operator="lessThan">
      <formula>#REF!</formula>
    </cfRule>
  </conditionalFormatting>
  <conditionalFormatting sqref="AL39">
    <cfRule type="cellIs" dxfId="5382" priority="380" operator="lessThan">
      <formula>#REF!</formula>
    </cfRule>
  </conditionalFormatting>
  <conditionalFormatting sqref="AL9:AM9">
    <cfRule type="cellIs" dxfId="5381" priority="378" operator="lessThan">
      <formula>#REF!</formula>
    </cfRule>
    <cfRule type="cellIs" dxfId="5380" priority="379" operator="greaterThan">
      <formula>#REF!</formula>
    </cfRule>
  </conditionalFormatting>
  <conditionalFormatting sqref="AJ19:AK19">
    <cfRule type="cellIs" dxfId="5379" priority="377" operator="greaterThan">
      <formula>#REF!</formula>
    </cfRule>
  </conditionalFormatting>
  <conditionalFormatting sqref="AJ14:AK15">
    <cfRule type="cellIs" dxfId="5378" priority="375" operator="greaterThan">
      <formula>#REF!</formula>
    </cfRule>
  </conditionalFormatting>
  <conditionalFormatting sqref="AJ13:AK13">
    <cfRule type="cellIs" dxfId="5377" priority="374" operator="greaterThan">
      <formula>#REF!</formula>
    </cfRule>
  </conditionalFormatting>
  <conditionalFormatting sqref="AJ17:AK17">
    <cfRule type="cellIs" dxfId="5376" priority="376" operator="greaterThan">
      <formula>#REF!</formula>
    </cfRule>
  </conditionalFormatting>
  <conditionalFormatting sqref="AL38">
    <cfRule type="cellIs" dxfId="5375" priority="372" operator="lessThan">
      <formula>#REF!</formula>
    </cfRule>
    <cfRule type="cellIs" dxfId="5374" priority="373" operator="lessThan">
      <formula>#REF!</formula>
    </cfRule>
  </conditionalFormatting>
  <conditionalFormatting sqref="AM10">
    <cfRule type="cellIs" dxfId="5373" priority="371" operator="lessThan">
      <formula>#REF!</formula>
    </cfRule>
  </conditionalFormatting>
  <conditionalFormatting sqref="AN19 AN13:AN15 AN17">
    <cfRule type="cellIs" dxfId="5372" priority="370" operator="greaterThan">
      <formula>#REF!</formula>
    </cfRule>
  </conditionalFormatting>
  <conditionalFormatting sqref="AQ21">
    <cfRule type="cellIs" dxfId="5371" priority="367" operator="lessThan">
      <formula>#REF!</formula>
    </cfRule>
  </conditionalFormatting>
  <conditionalFormatting sqref="AQ11:AR11">
    <cfRule type="cellIs" dxfId="5370" priority="366" operator="lessThan">
      <formula>#REF!</formula>
    </cfRule>
  </conditionalFormatting>
  <conditionalFormatting sqref="AQ12:AR12">
    <cfRule type="cellIs" dxfId="5369" priority="365" operator="lessThan">
      <formula>#REF!</formula>
    </cfRule>
  </conditionalFormatting>
  <conditionalFormatting sqref="AQ20">
    <cfRule type="cellIs" dxfId="5368" priority="368" operator="lessThan">
      <formula>#REF!</formula>
    </cfRule>
    <cfRule type="cellIs" dxfId="5367" priority="369" operator="lessThan">
      <formula>#REF!</formula>
    </cfRule>
  </conditionalFormatting>
  <conditionalFormatting sqref="AQ30">
    <cfRule type="cellIs" dxfId="5366" priority="362" operator="lessThan">
      <formula>#REF!</formula>
    </cfRule>
  </conditionalFormatting>
  <conditionalFormatting sqref="AQ29">
    <cfRule type="cellIs" dxfId="5365" priority="363" operator="lessThan">
      <formula>#REF!</formula>
    </cfRule>
    <cfRule type="cellIs" dxfId="5364" priority="364" operator="lessThan">
      <formula>#REF!</formula>
    </cfRule>
  </conditionalFormatting>
  <conditionalFormatting sqref="AQ39">
    <cfRule type="cellIs" dxfId="5363" priority="361" operator="lessThan">
      <formula>#REF!</formula>
    </cfRule>
  </conditionalFormatting>
  <conditionalFormatting sqref="AQ9:AR9">
    <cfRule type="cellIs" dxfId="5362" priority="359" operator="lessThan">
      <formula>#REF!</formula>
    </cfRule>
    <cfRule type="cellIs" dxfId="5361" priority="360" operator="greaterThan">
      <formula>#REF!</formula>
    </cfRule>
  </conditionalFormatting>
  <conditionalFormatting sqref="AO19:AP19">
    <cfRule type="cellIs" dxfId="5360" priority="358" operator="greaterThan">
      <formula>#REF!</formula>
    </cfRule>
  </conditionalFormatting>
  <conditionalFormatting sqref="AO14:AP15">
    <cfRule type="cellIs" dxfId="5359" priority="356" operator="greaterThan">
      <formula>#REF!</formula>
    </cfRule>
  </conditionalFormatting>
  <conditionalFormatting sqref="AO13:AP13">
    <cfRule type="cellIs" dxfId="5358" priority="355" operator="greaterThan">
      <formula>#REF!</formula>
    </cfRule>
  </conditionalFormatting>
  <conditionalFormatting sqref="AO17:AP17">
    <cfRule type="cellIs" dxfId="5357" priority="357" operator="greaterThan">
      <formula>#REF!</formula>
    </cfRule>
  </conditionalFormatting>
  <conditionalFormatting sqref="AQ38">
    <cfRule type="cellIs" dxfId="5356" priority="353" operator="lessThan">
      <formula>#REF!</formula>
    </cfRule>
    <cfRule type="cellIs" dxfId="5355" priority="354" operator="lessThan">
      <formula>#REF!</formula>
    </cfRule>
  </conditionalFormatting>
  <conditionalFormatting sqref="AR10">
    <cfRule type="cellIs" dxfId="5354" priority="352" operator="lessThan">
      <formula>#REF!</formula>
    </cfRule>
  </conditionalFormatting>
  <conditionalFormatting sqref="AS19 AS13:AS15 AS17">
    <cfRule type="cellIs" dxfId="5353" priority="351" operator="greaterThan">
      <formula>#REF!</formula>
    </cfRule>
  </conditionalFormatting>
  <conditionalFormatting sqref="AV21">
    <cfRule type="cellIs" dxfId="5352" priority="348" operator="lessThan">
      <formula>#REF!</formula>
    </cfRule>
  </conditionalFormatting>
  <conditionalFormatting sqref="AV11:AW11">
    <cfRule type="cellIs" dxfId="5351" priority="347" operator="lessThan">
      <formula>#REF!</formula>
    </cfRule>
  </conditionalFormatting>
  <conditionalFormatting sqref="AV12:AW12">
    <cfRule type="cellIs" dxfId="5350" priority="346" operator="lessThan">
      <formula>#REF!</formula>
    </cfRule>
  </conditionalFormatting>
  <conditionalFormatting sqref="AV20">
    <cfRule type="cellIs" dxfId="5349" priority="349" operator="lessThan">
      <formula>#REF!</formula>
    </cfRule>
    <cfRule type="cellIs" dxfId="5348" priority="350" operator="lessThan">
      <formula>#REF!</formula>
    </cfRule>
  </conditionalFormatting>
  <conditionalFormatting sqref="AV30">
    <cfRule type="cellIs" dxfId="5347" priority="343" operator="lessThan">
      <formula>#REF!</formula>
    </cfRule>
  </conditionalFormatting>
  <conditionalFormatting sqref="AV29">
    <cfRule type="cellIs" dxfId="5346" priority="344" operator="lessThan">
      <formula>#REF!</formula>
    </cfRule>
    <cfRule type="cellIs" dxfId="5345" priority="345" operator="lessThan">
      <formula>#REF!</formula>
    </cfRule>
  </conditionalFormatting>
  <conditionalFormatting sqref="AV39">
    <cfRule type="cellIs" dxfId="5344" priority="342" operator="lessThan">
      <formula>#REF!</formula>
    </cfRule>
  </conditionalFormatting>
  <conditionalFormatting sqref="AV9:AW9">
    <cfRule type="cellIs" dxfId="5343" priority="340" operator="lessThan">
      <formula>#REF!</formula>
    </cfRule>
    <cfRule type="cellIs" dxfId="5342" priority="341" operator="greaterThan">
      <formula>#REF!</formula>
    </cfRule>
  </conditionalFormatting>
  <conditionalFormatting sqref="AT19:AU19">
    <cfRule type="cellIs" dxfId="5341" priority="339" operator="greaterThan">
      <formula>#REF!</formula>
    </cfRule>
  </conditionalFormatting>
  <conditionalFormatting sqref="AT14:AU15">
    <cfRule type="cellIs" dxfId="5340" priority="337" operator="greaterThan">
      <formula>#REF!</formula>
    </cfRule>
  </conditionalFormatting>
  <conditionalFormatting sqref="AT13:AU13">
    <cfRule type="cellIs" dxfId="5339" priority="336" operator="greaterThan">
      <formula>#REF!</formula>
    </cfRule>
  </conditionalFormatting>
  <conditionalFormatting sqref="AT17:AU17">
    <cfRule type="cellIs" dxfId="5338" priority="338" operator="greaterThan">
      <formula>#REF!</formula>
    </cfRule>
  </conditionalFormatting>
  <conditionalFormatting sqref="AV38">
    <cfRule type="cellIs" dxfId="5337" priority="334" operator="lessThan">
      <formula>#REF!</formula>
    </cfRule>
    <cfRule type="cellIs" dxfId="5336" priority="335" operator="lessThan">
      <formula>#REF!</formula>
    </cfRule>
  </conditionalFormatting>
  <conditionalFormatting sqref="AW10">
    <cfRule type="cellIs" dxfId="5335" priority="333" operator="lessThan">
      <formula>#REF!</formula>
    </cfRule>
  </conditionalFormatting>
  <conditionalFormatting sqref="AX19 AX13:AX15 AX17">
    <cfRule type="cellIs" dxfId="5334" priority="332" operator="greaterThan">
      <formula>#REF!</formula>
    </cfRule>
  </conditionalFormatting>
  <conditionalFormatting sqref="BA21">
    <cfRule type="cellIs" dxfId="5333" priority="329" operator="lessThan">
      <formula>#REF!</formula>
    </cfRule>
  </conditionalFormatting>
  <conditionalFormatting sqref="BA11:BB11">
    <cfRule type="cellIs" dxfId="5332" priority="328" operator="lessThan">
      <formula>#REF!</formula>
    </cfRule>
  </conditionalFormatting>
  <conditionalFormatting sqref="BA12:BB12">
    <cfRule type="cellIs" dxfId="5331" priority="327" operator="lessThan">
      <formula>#REF!</formula>
    </cfRule>
  </conditionalFormatting>
  <conditionalFormatting sqref="BA20">
    <cfRule type="cellIs" dxfId="5330" priority="330" operator="lessThan">
      <formula>#REF!</formula>
    </cfRule>
    <cfRule type="cellIs" dxfId="5329" priority="331" operator="lessThan">
      <formula>#REF!</formula>
    </cfRule>
  </conditionalFormatting>
  <conditionalFormatting sqref="BA30">
    <cfRule type="cellIs" dxfId="5328" priority="324" operator="lessThan">
      <formula>#REF!</formula>
    </cfRule>
  </conditionalFormatting>
  <conditionalFormatting sqref="BA29">
    <cfRule type="cellIs" dxfId="5327" priority="325" operator="lessThan">
      <formula>#REF!</formula>
    </cfRule>
    <cfRule type="cellIs" dxfId="5326" priority="326" operator="lessThan">
      <formula>#REF!</formula>
    </cfRule>
  </conditionalFormatting>
  <conditionalFormatting sqref="BA39">
    <cfRule type="cellIs" dxfId="5325" priority="323" operator="lessThan">
      <formula>#REF!</formula>
    </cfRule>
  </conditionalFormatting>
  <conditionalFormatting sqref="BA9:BB9">
    <cfRule type="cellIs" dxfId="5324" priority="321" operator="lessThan">
      <formula>#REF!</formula>
    </cfRule>
    <cfRule type="cellIs" dxfId="5323" priority="322" operator="greaterThan">
      <formula>#REF!</formula>
    </cfRule>
  </conditionalFormatting>
  <conditionalFormatting sqref="AY19:AZ19">
    <cfRule type="cellIs" dxfId="5322" priority="320" operator="greaterThan">
      <formula>#REF!</formula>
    </cfRule>
  </conditionalFormatting>
  <conditionalFormatting sqref="AY14:AZ15">
    <cfRule type="cellIs" dxfId="5321" priority="318" operator="greaterThan">
      <formula>#REF!</formula>
    </cfRule>
  </conditionalFormatting>
  <conditionalFormatting sqref="AY13:AZ13">
    <cfRule type="cellIs" dxfId="5320" priority="317" operator="greaterThan">
      <formula>#REF!</formula>
    </cfRule>
  </conditionalFormatting>
  <conditionalFormatting sqref="AY17:AZ17">
    <cfRule type="cellIs" dxfId="5319" priority="319" operator="greaterThan">
      <formula>#REF!</formula>
    </cfRule>
  </conditionalFormatting>
  <conditionalFormatting sqref="BA38">
    <cfRule type="cellIs" dxfId="5318" priority="315" operator="lessThan">
      <formula>#REF!</formula>
    </cfRule>
    <cfRule type="cellIs" dxfId="5317" priority="316" operator="lessThan">
      <formula>#REF!</formula>
    </cfRule>
  </conditionalFormatting>
  <conditionalFormatting sqref="BB10">
    <cfRule type="cellIs" dxfId="5316" priority="314" operator="lessThan">
      <formula>#REF!</formula>
    </cfRule>
  </conditionalFormatting>
  <conditionalFormatting sqref="BC19 BC13:BC15 BC17">
    <cfRule type="cellIs" dxfId="5315" priority="218" operator="greaterThan">
      <formula>#REF!</formula>
    </cfRule>
  </conditionalFormatting>
  <conditionalFormatting sqref="BF21">
    <cfRule type="cellIs" dxfId="5314" priority="215" operator="lessThan">
      <formula>#REF!</formula>
    </cfRule>
  </conditionalFormatting>
  <conditionalFormatting sqref="BF11">
    <cfRule type="cellIs" dxfId="5313" priority="214" operator="lessThan">
      <formula>#REF!</formula>
    </cfRule>
  </conditionalFormatting>
  <conditionalFormatting sqref="BF12">
    <cfRule type="cellIs" dxfId="5312" priority="213" operator="lessThan">
      <formula>#REF!</formula>
    </cfRule>
  </conditionalFormatting>
  <conditionalFormatting sqref="BF20">
    <cfRule type="cellIs" dxfId="5311" priority="216" operator="lessThan">
      <formula>#REF!</formula>
    </cfRule>
    <cfRule type="cellIs" dxfId="5310" priority="217" operator="lessThan">
      <formula>#REF!</formula>
    </cfRule>
  </conditionalFormatting>
  <conditionalFormatting sqref="BF30">
    <cfRule type="cellIs" dxfId="5309" priority="210" operator="lessThan">
      <formula>#REF!</formula>
    </cfRule>
  </conditionalFormatting>
  <conditionalFormatting sqref="BF29">
    <cfRule type="cellIs" dxfId="5308" priority="211" operator="lessThan">
      <formula>#REF!</formula>
    </cfRule>
    <cfRule type="cellIs" dxfId="5307" priority="212" operator="lessThan">
      <formula>#REF!</formula>
    </cfRule>
  </conditionalFormatting>
  <conditionalFormatting sqref="BF39">
    <cfRule type="cellIs" dxfId="5306" priority="209" operator="lessThan">
      <formula>#REF!</formula>
    </cfRule>
  </conditionalFormatting>
  <conditionalFormatting sqref="BF9">
    <cfRule type="cellIs" dxfId="5305" priority="207" operator="lessThan">
      <formula>#REF!</formula>
    </cfRule>
    <cfRule type="cellIs" dxfId="5304" priority="208" operator="greaterThan">
      <formula>#REF!</formula>
    </cfRule>
  </conditionalFormatting>
  <conditionalFormatting sqref="BD19:BE19">
    <cfRule type="cellIs" dxfId="5303" priority="206" operator="greaterThan">
      <formula>#REF!</formula>
    </cfRule>
  </conditionalFormatting>
  <conditionalFormatting sqref="BD14:BE15">
    <cfRule type="cellIs" dxfId="5302" priority="204" operator="greaterThan">
      <formula>#REF!</formula>
    </cfRule>
  </conditionalFormatting>
  <conditionalFormatting sqref="BD13:BE13">
    <cfRule type="cellIs" dxfId="5301" priority="203" operator="greaterThan">
      <formula>#REF!</formula>
    </cfRule>
  </conditionalFormatting>
  <conditionalFormatting sqref="BD17:BE17">
    <cfRule type="cellIs" dxfId="5300" priority="205" operator="greaterThan">
      <formula>#REF!</formula>
    </cfRule>
  </conditionalFormatting>
  <conditionalFormatting sqref="BF38">
    <cfRule type="cellIs" dxfId="5299" priority="201" operator="lessThan">
      <formula>#REF!</formula>
    </cfRule>
    <cfRule type="cellIs" dxfId="5298" priority="202" operator="lessThan">
      <formula>#REF!</formula>
    </cfRule>
  </conditionalFormatting>
  <conditionalFormatting sqref="J19:L19">
    <cfRule type="cellIs" dxfId="5297" priority="199" operator="greaterThan">
      <formula>#REF!</formula>
    </cfRule>
  </conditionalFormatting>
  <conditionalFormatting sqref="BG11">
    <cfRule type="cellIs" dxfId="5296" priority="195" operator="lessThan">
      <formula>#REF!</formula>
    </cfRule>
  </conditionalFormatting>
  <conditionalFormatting sqref="BG12">
    <cfRule type="cellIs" dxfId="5295" priority="194" operator="lessThan">
      <formula>#REF!</formula>
    </cfRule>
  </conditionalFormatting>
  <conditionalFormatting sqref="BG9">
    <cfRule type="cellIs" dxfId="5294" priority="188" operator="lessThan">
      <formula>#REF!</formula>
    </cfRule>
    <cfRule type="cellIs" dxfId="5293" priority="189" operator="greaterThan">
      <formula>#REF!</formula>
    </cfRule>
  </conditionalFormatting>
  <conditionalFormatting sqref="BG10">
    <cfRule type="cellIs" dxfId="5292" priority="185" operator="lessThan">
      <formula>#REF!</formula>
    </cfRule>
  </conditionalFormatting>
  <conditionalFormatting sqref="N21">
    <cfRule type="cellIs" dxfId="5291" priority="182" operator="lessThan">
      <formula>#REF!</formula>
    </cfRule>
  </conditionalFormatting>
  <conditionalFormatting sqref="N20">
    <cfRule type="cellIs" dxfId="5290" priority="183" operator="lessThan">
      <formula>#REF!</formula>
    </cfRule>
    <cfRule type="cellIs" dxfId="5289" priority="184" operator="lessThan">
      <formula>#REF!</formula>
    </cfRule>
  </conditionalFormatting>
  <conditionalFormatting sqref="N30">
    <cfRule type="cellIs" dxfId="5288" priority="179" operator="lessThan">
      <formula>#REF!</formula>
    </cfRule>
  </conditionalFormatting>
  <conditionalFormatting sqref="N29">
    <cfRule type="cellIs" dxfId="5287" priority="180" operator="lessThan">
      <formula>#REF!</formula>
    </cfRule>
    <cfRule type="cellIs" dxfId="5286" priority="181" operator="lessThan">
      <formula>#REF!</formula>
    </cfRule>
  </conditionalFormatting>
  <conditionalFormatting sqref="N39">
    <cfRule type="cellIs" dxfId="5285" priority="176" operator="lessThan">
      <formula>#REF!</formula>
    </cfRule>
  </conditionalFormatting>
  <conditionalFormatting sqref="N38">
    <cfRule type="cellIs" dxfId="5284" priority="177" operator="lessThan">
      <formula>#REF!</formula>
    </cfRule>
    <cfRule type="cellIs" dxfId="5283" priority="178" operator="lessThan">
      <formula>#REF!</formula>
    </cfRule>
  </conditionalFormatting>
  <conditionalFormatting sqref="S21">
    <cfRule type="cellIs" dxfId="5282" priority="173" operator="lessThan">
      <formula>#REF!</formula>
    </cfRule>
  </conditionalFormatting>
  <conditionalFormatting sqref="S20">
    <cfRule type="cellIs" dxfId="5281" priority="174" operator="lessThan">
      <formula>#REF!</formula>
    </cfRule>
    <cfRule type="cellIs" dxfId="5280" priority="175" operator="lessThan">
      <formula>#REF!</formula>
    </cfRule>
  </conditionalFormatting>
  <conditionalFormatting sqref="S30">
    <cfRule type="cellIs" dxfId="5279" priority="170" operator="lessThan">
      <formula>#REF!</formula>
    </cfRule>
  </conditionalFormatting>
  <conditionalFormatting sqref="S29">
    <cfRule type="cellIs" dxfId="5278" priority="171" operator="lessThan">
      <formula>#REF!</formula>
    </cfRule>
    <cfRule type="cellIs" dxfId="5277" priority="172" operator="lessThan">
      <formula>#REF!</formula>
    </cfRule>
  </conditionalFormatting>
  <conditionalFormatting sqref="S39">
    <cfRule type="cellIs" dxfId="5276" priority="167" operator="lessThan">
      <formula>#REF!</formula>
    </cfRule>
  </conditionalFormatting>
  <conditionalFormatting sqref="S38">
    <cfRule type="cellIs" dxfId="5275" priority="168" operator="lessThan">
      <formula>#REF!</formula>
    </cfRule>
    <cfRule type="cellIs" dxfId="5274" priority="169" operator="lessThan">
      <formula>#REF!</formula>
    </cfRule>
  </conditionalFormatting>
  <conditionalFormatting sqref="X21">
    <cfRule type="cellIs" dxfId="5273" priority="164" operator="lessThan">
      <formula>#REF!</formula>
    </cfRule>
  </conditionalFormatting>
  <conditionalFormatting sqref="X20">
    <cfRule type="cellIs" dxfId="5272" priority="165" operator="lessThan">
      <formula>#REF!</formula>
    </cfRule>
    <cfRule type="cellIs" dxfId="5271" priority="166" operator="lessThan">
      <formula>#REF!</formula>
    </cfRule>
  </conditionalFormatting>
  <conditionalFormatting sqref="X30">
    <cfRule type="cellIs" dxfId="5270" priority="161" operator="lessThan">
      <formula>#REF!</formula>
    </cfRule>
  </conditionalFormatting>
  <conditionalFormatting sqref="X29">
    <cfRule type="cellIs" dxfId="5269" priority="162" operator="lessThan">
      <formula>#REF!</formula>
    </cfRule>
    <cfRule type="cellIs" dxfId="5268" priority="163" operator="lessThan">
      <formula>#REF!</formula>
    </cfRule>
  </conditionalFormatting>
  <conditionalFormatting sqref="X39">
    <cfRule type="cellIs" dxfId="5267" priority="158" operator="lessThan">
      <formula>#REF!</formula>
    </cfRule>
  </conditionalFormatting>
  <conditionalFormatting sqref="X38">
    <cfRule type="cellIs" dxfId="5266" priority="159" operator="lessThan">
      <formula>#REF!</formula>
    </cfRule>
    <cfRule type="cellIs" dxfId="5265" priority="160" operator="lessThan">
      <formula>#REF!</formula>
    </cfRule>
  </conditionalFormatting>
  <conditionalFormatting sqref="AC21">
    <cfRule type="cellIs" dxfId="5264" priority="155" operator="lessThan">
      <formula>#REF!</formula>
    </cfRule>
  </conditionalFormatting>
  <conditionalFormatting sqref="AC20">
    <cfRule type="cellIs" dxfId="5263" priority="156" operator="lessThan">
      <formula>#REF!</formula>
    </cfRule>
    <cfRule type="cellIs" dxfId="5262" priority="157" operator="lessThan">
      <formula>#REF!</formula>
    </cfRule>
  </conditionalFormatting>
  <conditionalFormatting sqref="AC30">
    <cfRule type="cellIs" dxfId="5261" priority="152" operator="lessThan">
      <formula>#REF!</formula>
    </cfRule>
  </conditionalFormatting>
  <conditionalFormatting sqref="AC29">
    <cfRule type="cellIs" dxfId="5260" priority="153" operator="lessThan">
      <formula>#REF!</formula>
    </cfRule>
    <cfRule type="cellIs" dxfId="5259" priority="154" operator="lessThan">
      <formula>#REF!</formula>
    </cfRule>
  </conditionalFormatting>
  <conditionalFormatting sqref="AC39">
    <cfRule type="cellIs" dxfId="5258" priority="149" operator="lessThan">
      <formula>#REF!</formula>
    </cfRule>
  </conditionalFormatting>
  <conditionalFormatting sqref="AC38">
    <cfRule type="cellIs" dxfId="5257" priority="150" operator="lessThan">
      <formula>#REF!</formula>
    </cfRule>
    <cfRule type="cellIs" dxfId="5256" priority="151" operator="lessThan">
      <formula>#REF!</formula>
    </cfRule>
  </conditionalFormatting>
  <conditionalFormatting sqref="AH21">
    <cfRule type="cellIs" dxfId="5255" priority="146" operator="lessThan">
      <formula>#REF!</formula>
    </cfRule>
  </conditionalFormatting>
  <conditionalFormatting sqref="AH20">
    <cfRule type="cellIs" dxfId="5254" priority="147" operator="lessThan">
      <formula>#REF!</formula>
    </cfRule>
    <cfRule type="cellIs" dxfId="5253" priority="148" operator="lessThan">
      <formula>#REF!</formula>
    </cfRule>
  </conditionalFormatting>
  <conditionalFormatting sqref="AH30">
    <cfRule type="cellIs" dxfId="5252" priority="143" operator="lessThan">
      <formula>#REF!</formula>
    </cfRule>
  </conditionalFormatting>
  <conditionalFormatting sqref="AH29">
    <cfRule type="cellIs" dxfId="5251" priority="144" operator="lessThan">
      <formula>#REF!</formula>
    </cfRule>
    <cfRule type="cellIs" dxfId="5250" priority="145" operator="lessThan">
      <formula>#REF!</formula>
    </cfRule>
  </conditionalFormatting>
  <conditionalFormatting sqref="AH39">
    <cfRule type="cellIs" dxfId="5249" priority="140" operator="lessThan">
      <formula>#REF!</formula>
    </cfRule>
  </conditionalFormatting>
  <conditionalFormatting sqref="AH38">
    <cfRule type="cellIs" dxfId="5248" priority="141" operator="lessThan">
      <formula>#REF!</formula>
    </cfRule>
    <cfRule type="cellIs" dxfId="5247" priority="142" operator="lessThan">
      <formula>#REF!</formula>
    </cfRule>
  </conditionalFormatting>
  <conditionalFormatting sqref="AM21">
    <cfRule type="cellIs" dxfId="5246" priority="137" operator="lessThan">
      <formula>#REF!</formula>
    </cfRule>
  </conditionalFormatting>
  <conditionalFormatting sqref="AM20">
    <cfRule type="cellIs" dxfId="5245" priority="138" operator="lessThan">
      <formula>#REF!</formula>
    </cfRule>
    <cfRule type="cellIs" dxfId="5244" priority="139" operator="lessThan">
      <formula>#REF!</formula>
    </cfRule>
  </conditionalFormatting>
  <conditionalFormatting sqref="AM30">
    <cfRule type="cellIs" dxfId="5243" priority="134" operator="lessThan">
      <formula>#REF!</formula>
    </cfRule>
  </conditionalFormatting>
  <conditionalFormatting sqref="AM29">
    <cfRule type="cellIs" dxfId="5242" priority="135" operator="lessThan">
      <formula>#REF!</formula>
    </cfRule>
    <cfRule type="cellIs" dxfId="5241" priority="136" operator="lessThan">
      <formula>#REF!</formula>
    </cfRule>
  </conditionalFormatting>
  <conditionalFormatting sqref="AM39">
    <cfRule type="cellIs" dxfId="5240" priority="131" operator="lessThan">
      <formula>#REF!</formula>
    </cfRule>
  </conditionalFormatting>
  <conditionalFormatting sqref="AM38">
    <cfRule type="cellIs" dxfId="5239" priority="132" operator="lessThan">
      <formula>#REF!</formula>
    </cfRule>
    <cfRule type="cellIs" dxfId="5238" priority="133" operator="lessThan">
      <formula>#REF!</formula>
    </cfRule>
  </conditionalFormatting>
  <conditionalFormatting sqref="AR21">
    <cfRule type="cellIs" dxfId="5237" priority="128" operator="lessThan">
      <formula>#REF!</formula>
    </cfRule>
  </conditionalFormatting>
  <conditionalFormatting sqref="AR20">
    <cfRule type="cellIs" dxfId="5236" priority="129" operator="lessThan">
      <formula>#REF!</formula>
    </cfRule>
    <cfRule type="cellIs" dxfId="5235" priority="130" operator="lessThan">
      <formula>#REF!</formula>
    </cfRule>
  </conditionalFormatting>
  <conditionalFormatting sqref="AR30">
    <cfRule type="cellIs" dxfId="5234" priority="125" operator="lessThan">
      <formula>#REF!</formula>
    </cfRule>
  </conditionalFormatting>
  <conditionalFormatting sqref="AR29">
    <cfRule type="cellIs" dxfId="5233" priority="126" operator="lessThan">
      <formula>#REF!</formula>
    </cfRule>
    <cfRule type="cellIs" dxfId="5232" priority="127" operator="lessThan">
      <formula>#REF!</formula>
    </cfRule>
  </conditionalFormatting>
  <conditionalFormatting sqref="AR39">
    <cfRule type="cellIs" dxfId="5231" priority="122" operator="lessThan">
      <formula>#REF!</formula>
    </cfRule>
  </conditionalFormatting>
  <conditionalFormatting sqref="AR38">
    <cfRule type="cellIs" dxfId="5230" priority="123" operator="lessThan">
      <formula>#REF!</formula>
    </cfRule>
    <cfRule type="cellIs" dxfId="5229" priority="124" operator="lessThan">
      <formula>#REF!</formula>
    </cfRule>
  </conditionalFormatting>
  <conditionalFormatting sqref="AW21">
    <cfRule type="cellIs" dxfId="5228" priority="119" operator="lessThan">
      <formula>#REF!</formula>
    </cfRule>
  </conditionalFormatting>
  <conditionalFormatting sqref="AW20">
    <cfRule type="cellIs" dxfId="5227" priority="120" operator="lessThan">
      <formula>#REF!</formula>
    </cfRule>
    <cfRule type="cellIs" dxfId="5226" priority="121" operator="lessThan">
      <formula>#REF!</formula>
    </cfRule>
  </conditionalFormatting>
  <conditionalFormatting sqref="AW30">
    <cfRule type="cellIs" dxfId="5225" priority="116" operator="lessThan">
      <formula>#REF!</formula>
    </cfRule>
  </conditionalFormatting>
  <conditionalFormatting sqref="AW29">
    <cfRule type="cellIs" dxfId="5224" priority="117" operator="lessThan">
      <formula>#REF!</formula>
    </cfRule>
    <cfRule type="cellIs" dxfId="5223" priority="118" operator="lessThan">
      <formula>#REF!</formula>
    </cfRule>
  </conditionalFormatting>
  <conditionalFormatting sqref="AW39">
    <cfRule type="cellIs" dxfId="5222" priority="113" operator="lessThan">
      <formula>#REF!</formula>
    </cfRule>
  </conditionalFormatting>
  <conditionalFormatting sqref="AW38">
    <cfRule type="cellIs" dxfId="5221" priority="114" operator="lessThan">
      <formula>#REF!</formula>
    </cfRule>
    <cfRule type="cellIs" dxfId="5220" priority="115" operator="lessThan">
      <formula>#REF!</formula>
    </cfRule>
  </conditionalFormatting>
  <conditionalFormatting sqref="BB21">
    <cfRule type="cellIs" dxfId="5219" priority="110" operator="lessThan">
      <formula>#REF!</formula>
    </cfRule>
  </conditionalFormatting>
  <conditionalFormatting sqref="BB20">
    <cfRule type="cellIs" dxfId="5218" priority="111" operator="lessThan">
      <formula>#REF!</formula>
    </cfRule>
    <cfRule type="cellIs" dxfId="5217" priority="112" operator="lessThan">
      <formula>#REF!</formula>
    </cfRule>
  </conditionalFormatting>
  <conditionalFormatting sqref="BB30">
    <cfRule type="cellIs" dxfId="5216" priority="107" operator="lessThan">
      <formula>#REF!</formula>
    </cfRule>
  </conditionalFormatting>
  <conditionalFormatting sqref="BB29">
    <cfRule type="cellIs" dxfId="5215" priority="108" operator="lessThan">
      <formula>#REF!</formula>
    </cfRule>
    <cfRule type="cellIs" dxfId="5214" priority="109" operator="lessThan">
      <formula>#REF!</formula>
    </cfRule>
  </conditionalFormatting>
  <conditionalFormatting sqref="BB39">
    <cfRule type="cellIs" dxfId="5213" priority="104" operator="lessThan">
      <formula>#REF!</formula>
    </cfRule>
  </conditionalFormatting>
  <conditionalFormatting sqref="BB38">
    <cfRule type="cellIs" dxfId="5212" priority="105" operator="lessThan">
      <formula>#REF!</formula>
    </cfRule>
    <cfRule type="cellIs" dxfId="5211" priority="106" operator="lessThan">
      <formula>#REF!</formula>
    </cfRule>
  </conditionalFormatting>
  <conditionalFormatting sqref="BG21">
    <cfRule type="cellIs" dxfId="5210" priority="101" operator="lessThan">
      <formula>#REF!</formula>
    </cfRule>
  </conditionalFormatting>
  <conditionalFormatting sqref="BG20">
    <cfRule type="cellIs" dxfId="5209" priority="102" operator="lessThan">
      <formula>#REF!</formula>
    </cfRule>
    <cfRule type="cellIs" dxfId="5208" priority="103" operator="lessThan">
      <formula>#REF!</formula>
    </cfRule>
  </conditionalFormatting>
  <conditionalFormatting sqref="BG30">
    <cfRule type="cellIs" dxfId="5207" priority="98" operator="lessThan">
      <formula>#REF!</formula>
    </cfRule>
  </conditionalFormatting>
  <conditionalFormatting sqref="BG29">
    <cfRule type="cellIs" dxfId="5206" priority="99" operator="lessThan">
      <formula>#REF!</formula>
    </cfRule>
    <cfRule type="cellIs" dxfId="5205" priority="100" operator="lessThan">
      <formula>#REF!</formula>
    </cfRule>
  </conditionalFormatting>
  <conditionalFormatting sqref="BG39">
    <cfRule type="cellIs" dxfId="5204" priority="95" operator="lessThan">
      <formula>#REF!</formula>
    </cfRule>
  </conditionalFormatting>
  <conditionalFormatting sqref="BG38">
    <cfRule type="cellIs" dxfId="5203" priority="96" operator="lessThan">
      <formula>#REF!</formula>
    </cfRule>
    <cfRule type="cellIs" dxfId="5202" priority="97" operator="lessThan">
      <formula>#REF!</formula>
    </cfRule>
  </conditionalFormatting>
  <conditionalFormatting sqref="BH19 BH13:BH15 BH17">
    <cfRule type="cellIs" dxfId="5201" priority="94" operator="greaterThan">
      <formula>#REF!</formula>
    </cfRule>
  </conditionalFormatting>
  <conditionalFormatting sqref="BK21">
    <cfRule type="cellIs" dxfId="5200" priority="91" operator="lessThan">
      <formula>#REF!</formula>
    </cfRule>
  </conditionalFormatting>
  <conditionalFormatting sqref="BK11">
    <cfRule type="cellIs" dxfId="5199" priority="90" operator="lessThan">
      <formula>#REF!</formula>
    </cfRule>
  </conditionalFormatting>
  <conditionalFormatting sqref="BK12">
    <cfRule type="cellIs" dxfId="5198" priority="89" operator="lessThan">
      <formula>#REF!</formula>
    </cfRule>
  </conditionalFormatting>
  <conditionalFormatting sqref="BK20">
    <cfRule type="cellIs" dxfId="5197" priority="92" operator="lessThan">
      <formula>#REF!</formula>
    </cfRule>
    <cfRule type="cellIs" dxfId="5196" priority="93" operator="lessThan">
      <formula>#REF!</formula>
    </cfRule>
  </conditionalFormatting>
  <conditionalFormatting sqref="BK30">
    <cfRule type="cellIs" dxfId="5195" priority="86" operator="lessThan">
      <formula>#REF!</formula>
    </cfRule>
  </conditionalFormatting>
  <conditionalFormatting sqref="BK29">
    <cfRule type="cellIs" dxfId="5194" priority="87" operator="lessThan">
      <formula>#REF!</formula>
    </cfRule>
    <cfRule type="cellIs" dxfId="5193" priority="88" operator="lessThan">
      <formula>#REF!</formula>
    </cfRule>
  </conditionalFormatting>
  <conditionalFormatting sqref="BK39">
    <cfRule type="cellIs" dxfId="5192" priority="85" operator="lessThan">
      <formula>#REF!</formula>
    </cfRule>
  </conditionalFormatting>
  <conditionalFormatting sqref="BK9">
    <cfRule type="cellIs" dxfId="5191" priority="83" operator="lessThan">
      <formula>#REF!</formula>
    </cfRule>
    <cfRule type="cellIs" dxfId="5190" priority="84" operator="greaterThan">
      <formula>#REF!</formula>
    </cfRule>
  </conditionalFormatting>
  <conditionalFormatting sqref="BI19:BJ19">
    <cfRule type="cellIs" dxfId="5189" priority="82" operator="greaterThan">
      <formula>#REF!</formula>
    </cfRule>
  </conditionalFormatting>
  <conditionalFormatting sqref="BI14:BJ15">
    <cfRule type="cellIs" dxfId="5188" priority="80" operator="greaterThan">
      <formula>#REF!</formula>
    </cfRule>
  </conditionalFormatting>
  <conditionalFormatting sqref="BI13:BJ13">
    <cfRule type="cellIs" dxfId="5187" priority="79" operator="greaterThan">
      <formula>#REF!</formula>
    </cfRule>
  </conditionalFormatting>
  <conditionalFormatting sqref="BI17:BJ17">
    <cfRule type="cellIs" dxfId="5186" priority="81" operator="greaterThan">
      <formula>#REF!</formula>
    </cfRule>
  </conditionalFormatting>
  <conditionalFormatting sqref="BK38">
    <cfRule type="cellIs" dxfId="5185" priority="77" operator="lessThan">
      <formula>#REF!</formula>
    </cfRule>
    <cfRule type="cellIs" dxfId="5184" priority="78" operator="lessThan">
      <formula>#REF!</formula>
    </cfRule>
  </conditionalFormatting>
  <conditionalFormatting sqref="BL11">
    <cfRule type="cellIs" dxfId="5183" priority="75" operator="lessThan">
      <formula>#REF!</formula>
    </cfRule>
  </conditionalFormatting>
  <conditionalFormatting sqref="BL12">
    <cfRule type="cellIs" dxfId="5182" priority="74" operator="lessThan">
      <formula>#REF!</formula>
    </cfRule>
  </conditionalFormatting>
  <conditionalFormatting sqref="BL9">
    <cfRule type="cellIs" dxfId="5181" priority="72" operator="lessThan">
      <formula>#REF!</formula>
    </cfRule>
    <cfRule type="cellIs" dxfId="5180" priority="73" operator="greaterThan">
      <formula>#REF!</formula>
    </cfRule>
  </conditionalFormatting>
  <conditionalFormatting sqref="BL10">
    <cfRule type="cellIs" dxfId="5179" priority="71" operator="lessThan">
      <formula>#REF!</formula>
    </cfRule>
  </conditionalFormatting>
  <conditionalFormatting sqref="BL21">
    <cfRule type="cellIs" dxfId="5178" priority="68" operator="lessThan">
      <formula>#REF!</formula>
    </cfRule>
  </conditionalFormatting>
  <conditionalFormatting sqref="BL20">
    <cfRule type="cellIs" dxfId="5177" priority="69" operator="lessThan">
      <formula>#REF!</formula>
    </cfRule>
    <cfRule type="cellIs" dxfId="5176" priority="70" operator="lessThan">
      <formula>#REF!</formula>
    </cfRule>
  </conditionalFormatting>
  <conditionalFormatting sqref="BL30">
    <cfRule type="cellIs" dxfId="5175" priority="65" operator="lessThan">
      <formula>#REF!</formula>
    </cfRule>
  </conditionalFormatting>
  <conditionalFormatting sqref="BL29">
    <cfRule type="cellIs" dxfId="5174" priority="66" operator="lessThan">
      <formula>#REF!</formula>
    </cfRule>
    <cfRule type="cellIs" dxfId="5173" priority="67" operator="lessThan">
      <formula>#REF!</formula>
    </cfRule>
  </conditionalFormatting>
  <conditionalFormatting sqref="BL39">
    <cfRule type="cellIs" dxfId="5172" priority="62" operator="lessThan">
      <formula>#REF!</formula>
    </cfRule>
  </conditionalFormatting>
  <conditionalFormatting sqref="BL38">
    <cfRule type="cellIs" dxfId="5171" priority="63" operator="lessThan">
      <formula>#REF!</formula>
    </cfRule>
    <cfRule type="cellIs" dxfId="5170" priority="64" operator="lessThan">
      <formula>#REF!</formula>
    </cfRule>
  </conditionalFormatting>
  <conditionalFormatting sqref="BM19 BM13:BM15 BM17">
    <cfRule type="cellIs" dxfId="5169" priority="61" operator="greaterThan">
      <formula>#REF!</formula>
    </cfRule>
  </conditionalFormatting>
  <conditionalFormatting sqref="BP21">
    <cfRule type="cellIs" dxfId="5168" priority="58" operator="lessThan">
      <formula>#REF!</formula>
    </cfRule>
  </conditionalFormatting>
  <conditionalFormatting sqref="BP11">
    <cfRule type="cellIs" dxfId="5167" priority="57" operator="lessThan">
      <formula>#REF!</formula>
    </cfRule>
  </conditionalFormatting>
  <conditionalFormatting sqref="BP12">
    <cfRule type="cellIs" dxfId="5166" priority="56" operator="lessThan">
      <formula>#REF!</formula>
    </cfRule>
  </conditionalFormatting>
  <conditionalFormatting sqref="BP20">
    <cfRule type="cellIs" dxfId="5165" priority="59" operator="lessThan">
      <formula>#REF!</formula>
    </cfRule>
    <cfRule type="cellIs" dxfId="5164" priority="60" operator="lessThan">
      <formula>#REF!</formula>
    </cfRule>
  </conditionalFormatting>
  <conditionalFormatting sqref="BP30">
    <cfRule type="cellIs" dxfId="5163" priority="53" operator="lessThan">
      <formula>#REF!</formula>
    </cfRule>
  </conditionalFormatting>
  <conditionalFormatting sqref="BP29">
    <cfRule type="cellIs" dxfId="5162" priority="54" operator="lessThan">
      <formula>#REF!</formula>
    </cfRule>
    <cfRule type="cellIs" dxfId="5161" priority="55" operator="lessThan">
      <formula>#REF!</formula>
    </cfRule>
  </conditionalFormatting>
  <conditionalFormatting sqref="BP39">
    <cfRule type="cellIs" dxfId="5160" priority="52" operator="lessThan">
      <formula>#REF!</formula>
    </cfRule>
  </conditionalFormatting>
  <conditionalFormatting sqref="BP9">
    <cfRule type="cellIs" dxfId="5159" priority="50" operator="lessThan">
      <formula>#REF!</formula>
    </cfRule>
    <cfRule type="cellIs" dxfId="5158" priority="51" operator="greaterThan">
      <formula>#REF!</formula>
    </cfRule>
  </conditionalFormatting>
  <conditionalFormatting sqref="BN19:BO19">
    <cfRule type="cellIs" dxfId="5157" priority="49" operator="greaterThan">
      <formula>#REF!</formula>
    </cfRule>
  </conditionalFormatting>
  <conditionalFormatting sqref="BN14:BO15">
    <cfRule type="cellIs" dxfId="5156" priority="47" operator="greaterThan">
      <formula>#REF!</formula>
    </cfRule>
  </conditionalFormatting>
  <conditionalFormatting sqref="BN13:BO13">
    <cfRule type="cellIs" dxfId="5155" priority="46" operator="greaterThan">
      <formula>#REF!</formula>
    </cfRule>
  </conditionalFormatting>
  <conditionalFormatting sqref="BN17:BO17">
    <cfRule type="cellIs" dxfId="5154" priority="48" operator="greaterThan">
      <formula>#REF!</formula>
    </cfRule>
  </conditionalFormatting>
  <conditionalFormatting sqref="BP38">
    <cfRule type="cellIs" dxfId="5153" priority="44" operator="lessThan">
      <formula>#REF!</formula>
    </cfRule>
    <cfRule type="cellIs" dxfId="5152" priority="45" operator="lessThan">
      <formula>#REF!</formula>
    </cfRule>
  </conditionalFormatting>
  <conditionalFormatting sqref="BQ11">
    <cfRule type="cellIs" dxfId="5151" priority="42" operator="lessThan">
      <formula>#REF!</formula>
    </cfRule>
  </conditionalFormatting>
  <conditionalFormatting sqref="BQ12">
    <cfRule type="cellIs" dxfId="5150" priority="41" operator="lessThan">
      <formula>#REF!</formula>
    </cfRule>
  </conditionalFormatting>
  <conditionalFormatting sqref="BQ9">
    <cfRule type="cellIs" dxfId="5149" priority="39" operator="lessThan">
      <formula>#REF!</formula>
    </cfRule>
    <cfRule type="cellIs" dxfId="5148" priority="40" operator="greaterThan">
      <formula>#REF!</formula>
    </cfRule>
  </conditionalFormatting>
  <conditionalFormatting sqref="BQ10">
    <cfRule type="cellIs" dxfId="5147" priority="38" operator="lessThan">
      <formula>#REF!</formula>
    </cfRule>
  </conditionalFormatting>
  <conditionalFormatting sqref="BQ21">
    <cfRule type="cellIs" dxfId="5146" priority="35" operator="lessThan">
      <formula>#REF!</formula>
    </cfRule>
  </conditionalFormatting>
  <conditionalFormatting sqref="BQ20">
    <cfRule type="cellIs" dxfId="5145" priority="36" operator="lessThan">
      <formula>#REF!</formula>
    </cfRule>
    <cfRule type="cellIs" dxfId="5144" priority="37" operator="lessThan">
      <formula>#REF!</formula>
    </cfRule>
  </conditionalFormatting>
  <conditionalFormatting sqref="BQ30">
    <cfRule type="cellIs" dxfId="5143" priority="32" operator="lessThan">
      <formula>#REF!</formula>
    </cfRule>
  </conditionalFormatting>
  <conditionalFormatting sqref="BQ29">
    <cfRule type="cellIs" dxfId="5142" priority="33" operator="lessThan">
      <formula>#REF!</formula>
    </cfRule>
    <cfRule type="cellIs" dxfId="5141" priority="34" operator="lessThan">
      <formula>#REF!</formula>
    </cfRule>
  </conditionalFormatting>
  <conditionalFormatting sqref="BQ39">
    <cfRule type="cellIs" dxfId="5140" priority="29" operator="lessThan">
      <formula>#REF!</formula>
    </cfRule>
  </conditionalFormatting>
  <conditionalFormatting sqref="BQ38">
    <cfRule type="cellIs" dxfId="5139" priority="30" operator="lessThan">
      <formula>#REF!</formula>
    </cfRule>
    <cfRule type="cellIs" dxfId="5138" priority="31" operator="lessThan">
      <formula>#REF!</formula>
    </cfRule>
  </conditionalFormatting>
  <conditionalFormatting sqref="M10">
    <cfRule type="cellIs" dxfId="5137" priority="15" operator="lessThan">
      <formula>#REF!</formula>
    </cfRule>
  </conditionalFormatting>
  <conditionalFormatting sqref="R10">
    <cfRule type="cellIs" dxfId="5136" priority="14" operator="lessThan">
      <formula>#REF!</formula>
    </cfRule>
  </conditionalFormatting>
  <conditionalFormatting sqref="W10">
    <cfRule type="cellIs" dxfId="5135" priority="13" operator="lessThan">
      <formula>#REF!</formula>
    </cfRule>
  </conditionalFormatting>
  <conditionalFormatting sqref="AB10">
    <cfRule type="cellIs" dxfId="5134" priority="12" operator="lessThan">
      <formula>#REF!</formula>
    </cfRule>
  </conditionalFormatting>
  <conditionalFormatting sqref="AG10">
    <cfRule type="cellIs" dxfId="5133" priority="11" operator="lessThan">
      <formula>#REF!</formula>
    </cfRule>
  </conditionalFormatting>
  <conditionalFormatting sqref="AL10">
    <cfRule type="cellIs" dxfId="5132" priority="10" operator="lessThan">
      <formula>#REF!</formula>
    </cfRule>
  </conditionalFormatting>
  <conditionalFormatting sqref="AQ10">
    <cfRule type="cellIs" dxfId="5131" priority="9" operator="lessThan">
      <formula>#REF!</formula>
    </cfRule>
  </conditionalFormatting>
  <conditionalFormatting sqref="AV10">
    <cfRule type="cellIs" dxfId="5130" priority="8" operator="lessThan">
      <formula>#REF!</formula>
    </cfRule>
  </conditionalFormatting>
  <conditionalFormatting sqref="BA10">
    <cfRule type="cellIs" dxfId="5129" priority="7" operator="lessThan">
      <formula>#REF!</formula>
    </cfRule>
  </conditionalFormatting>
  <conditionalFormatting sqref="BF10">
    <cfRule type="cellIs" dxfId="5128" priority="6" operator="lessThan">
      <formula>#REF!</formula>
    </cfRule>
  </conditionalFormatting>
  <conditionalFormatting sqref="BK10">
    <cfRule type="cellIs" dxfId="5127" priority="5" operator="lessThan">
      <formula>#REF!</formula>
    </cfRule>
  </conditionalFormatting>
  <conditionalFormatting sqref="BP10">
    <cfRule type="cellIs" dxfId="5126" priority="4" operator="lessThan">
      <formula>#REF!</formula>
    </cfRule>
  </conditionalFormatting>
  <conditionalFormatting sqref="F14">
    <cfRule type="cellIs" dxfId="5125" priority="3" operator="greaterThan">
      <formula>#REF!</formula>
    </cfRule>
  </conditionalFormatting>
  <conditionalFormatting sqref="E14">
    <cfRule type="cellIs" dxfId="5124" priority="2" operator="greaterThan">
      <formula>#REF!</formula>
    </cfRule>
  </conditionalFormatting>
  <conditionalFormatting sqref="E17:F17">
    <cfRule type="cellIs" dxfId="5123" priority="1" operator="greaterThan">
      <formula>#REF!</formula>
    </cfRule>
  </conditionalFormatting>
  <pageMargins left="0.7" right="0.7" top="0.75" bottom="0.75" header="0.3" footer="0.3"/>
  <pageSetup paperSize="9" orientation="portrait" r:id="rId1"/>
  <headerFooter>
    <oddHeader>&amp;C&amp;G</oddHeader>
  </headerFooter>
  <legacyDrawingHF r:id="rId2"/>
  <picture r:id="rId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43F"/>
  </sheetPr>
  <dimension ref="A1:BQ125"/>
  <sheetViews>
    <sheetView zoomScale="70" zoomScaleNormal="70" workbookViewId="0">
      <pane xSplit="3" ySplit="10" topLeftCell="D11" activePane="bottomRight" state="frozenSplit"/>
      <selection activeCell="V56" sqref="V56"/>
      <selection pane="topRight" activeCell="V56" sqref="V56"/>
      <selection pane="bottomLeft" activeCell="V56" sqref="V56"/>
      <selection pane="bottomRight" activeCell="H9" sqref="H9"/>
    </sheetView>
  </sheetViews>
  <sheetFormatPr defaultRowHeight="16.5" x14ac:dyDescent="0.15"/>
  <cols>
    <col min="1" max="1" width="21" style="97" customWidth="1"/>
    <col min="2" max="2" width="15" style="97" customWidth="1"/>
    <col min="3" max="4" width="11.25" style="97" customWidth="1"/>
    <col min="5" max="5" width="38.5" style="97" customWidth="1"/>
    <col min="6" max="7" width="10.625" style="97" customWidth="1"/>
    <col min="8" max="9" width="13.625" style="97" customWidth="1"/>
    <col min="10" max="10" width="44.5" style="97" customWidth="1"/>
    <col min="11" max="12" width="12.25" style="97" customWidth="1"/>
    <col min="13" max="14" width="11.875" style="97" customWidth="1"/>
    <col min="15" max="15" width="38.25" style="97" customWidth="1"/>
    <col min="16" max="17" width="12.25" style="97" customWidth="1"/>
    <col min="18" max="19" width="11.875" style="97" customWidth="1"/>
    <col min="20" max="20" width="31.625" style="97" customWidth="1"/>
    <col min="21" max="22" width="12.625" style="97" customWidth="1"/>
    <col min="23" max="24" width="11.875" style="97" customWidth="1"/>
    <col min="25" max="25" width="31.625" style="97" customWidth="1"/>
    <col min="26" max="26" width="12.875" style="97" customWidth="1"/>
    <col min="27" max="28" width="11.5" style="97" bestFit="1" customWidth="1"/>
    <col min="29" max="29" width="9" style="97"/>
    <col min="30" max="30" width="31.625" style="97" customWidth="1"/>
    <col min="31" max="34" width="9" style="97"/>
    <col min="35" max="35" width="31.625" style="97" customWidth="1"/>
    <col min="36" max="39" width="9" style="97"/>
    <col min="40" max="40" width="31.625" style="97" customWidth="1"/>
    <col min="41" max="44" width="9" style="97"/>
    <col min="45" max="45" width="31.625" style="97" customWidth="1"/>
    <col min="46" max="49" width="9" style="97"/>
    <col min="50" max="50" width="31.625" style="97" customWidth="1"/>
    <col min="51" max="54" width="9" style="97"/>
    <col min="55" max="55" width="31.625" style="97" customWidth="1"/>
    <col min="56" max="59" width="9" style="97"/>
    <col min="60" max="60" width="43.875" style="97" customWidth="1"/>
    <col min="61" max="62" width="9" style="97"/>
    <col min="63" max="63" width="15.125" style="97" customWidth="1"/>
    <col min="64" max="64" width="9" style="97"/>
    <col min="65" max="65" width="48.125" style="97" customWidth="1"/>
    <col min="66" max="67" width="9" style="97"/>
    <col min="68" max="68" width="16" style="97" customWidth="1"/>
    <col min="69" max="16384" width="9" style="97"/>
  </cols>
  <sheetData>
    <row r="1" spans="1:69" x14ac:dyDescent="0.15">
      <c r="B1" s="175" t="str">
        <f>VLOOKUP(A5,'PMC数据辅助&amp;月良率预估'!$AR$3:$AS$130,2,0)</f>
        <v>中尺寸</v>
      </c>
      <c r="C1" s="177">
        <v>0.88</v>
      </c>
      <c r="E1" s="97" t="s">
        <v>474</v>
      </c>
      <c r="AI1" s="166"/>
      <c r="AJ1" s="166"/>
      <c r="AK1" s="166"/>
      <c r="AL1" s="166"/>
      <c r="AM1" s="166"/>
      <c r="AN1" s="166"/>
      <c r="AO1" s="166"/>
      <c r="AP1" s="166"/>
      <c r="AQ1" s="166"/>
      <c r="AR1" s="166"/>
      <c r="AS1" s="166"/>
      <c r="AT1" s="166"/>
      <c r="AU1" s="166"/>
      <c r="AV1" s="166"/>
      <c r="AW1" s="166"/>
      <c r="AX1" s="166"/>
      <c r="AY1" s="166"/>
      <c r="AZ1" s="166"/>
      <c r="BA1" s="166"/>
      <c r="BB1" s="166"/>
      <c r="BC1" s="166"/>
      <c r="BD1" s="166"/>
    </row>
    <row r="2" spans="1:69" x14ac:dyDescent="0.15">
      <c r="A2" s="335">
        <f>VLOOKUP(A5,切数!$C:$J,8,0)</f>
        <v>16</v>
      </c>
      <c r="B2" s="580" t="s">
        <v>27</v>
      </c>
      <c r="C2" s="580"/>
      <c r="D2" s="581" t="s">
        <v>553</v>
      </c>
      <c r="E2" s="583" t="s">
        <v>41</v>
      </c>
      <c r="F2" s="583"/>
      <c r="G2" s="583"/>
      <c r="H2" s="583"/>
      <c r="I2" s="583"/>
      <c r="J2" s="583"/>
      <c r="K2" s="583"/>
      <c r="L2" s="583"/>
      <c r="M2" s="583"/>
      <c r="N2" s="30"/>
      <c r="O2" s="30"/>
      <c r="P2" s="30"/>
      <c r="Q2" s="30"/>
      <c r="R2" s="30"/>
      <c r="S2" s="30"/>
    </row>
    <row r="3" spans="1:69" x14ac:dyDescent="0.15">
      <c r="A3" s="335" t="s">
        <v>469</v>
      </c>
      <c r="B3" s="334"/>
      <c r="C3" s="334"/>
      <c r="D3" s="582"/>
      <c r="E3" s="1" t="str">
        <f>_xlfn.IFNA(VLOOKUP($A$5&amp;E$4,'PMC数据辅助&amp;月良率预估'!$B$2:$G$1000,2,0),"")</f>
        <v>M02</v>
      </c>
      <c r="F3" s="567"/>
      <c r="G3" s="567"/>
      <c r="H3" s="567"/>
      <c r="I3" s="568"/>
      <c r="J3" s="1" t="str">
        <f>_xlfn.IFNA(VLOOKUP($A$5&amp;J$4,'PMC数据辅助&amp;月良率预估'!$B$2:$G$1000,2,0),"")</f>
        <v>M03</v>
      </c>
      <c r="K3" s="567"/>
      <c r="L3" s="567"/>
      <c r="M3" s="567"/>
      <c r="N3" s="568"/>
      <c r="O3" s="1" t="str">
        <f>_xlfn.IFNA(VLOOKUP($A$5&amp;O$4,'PMC数据辅助&amp;月良率预估'!$B$2:$G$1000,2,0),"")</f>
        <v>M03</v>
      </c>
      <c r="P3" s="567"/>
      <c r="Q3" s="567"/>
      <c r="R3" s="567"/>
      <c r="S3" s="568"/>
      <c r="T3" s="1" t="str">
        <f>_xlfn.IFNA(VLOOKUP($A$5&amp;T$4,'PMC数据辅助&amp;月良率预估'!$B$2:$G$1000,2,0),"")</f>
        <v>M03</v>
      </c>
      <c r="U3" s="567"/>
      <c r="V3" s="567"/>
      <c r="W3" s="567"/>
      <c r="X3" s="568"/>
      <c r="Y3" s="1" t="str">
        <f>_xlfn.IFNA(VLOOKUP($A$5&amp;Y$4,'PMC数据辅助&amp;月良率预估'!$B$2:$G$1000,2,0),"")</f>
        <v>M05</v>
      </c>
      <c r="Z3" s="567"/>
      <c r="AA3" s="567"/>
      <c r="AB3" s="567"/>
      <c r="AC3" s="568"/>
      <c r="AD3" s="1" t="str">
        <f>_xlfn.IFNA(VLOOKUP($A$5&amp;AD$4,'PMC数据辅助&amp;月良率预估'!$B$2:$G$1000,2,0),"")</f>
        <v/>
      </c>
      <c r="AE3" s="567"/>
      <c r="AF3" s="567"/>
      <c r="AG3" s="567"/>
      <c r="AH3" s="568"/>
      <c r="AI3" s="1" t="str">
        <f>_xlfn.IFNA(VLOOKUP($A$5&amp;AI$4,'PMC数据辅助&amp;月良率预估'!$B$2:$G$1000,2,0),"")</f>
        <v/>
      </c>
      <c r="AJ3" s="567"/>
      <c r="AK3" s="567"/>
      <c r="AL3" s="567"/>
      <c r="AM3" s="568"/>
      <c r="AN3" s="1" t="str">
        <f>_xlfn.IFNA(VLOOKUP($A$5&amp;AN$4,'PMC数据辅助&amp;月良率预估'!$B$2:$G$1000,2,0),"")</f>
        <v/>
      </c>
      <c r="AO3" s="567"/>
      <c r="AP3" s="567"/>
      <c r="AQ3" s="567"/>
      <c r="AR3" s="568"/>
      <c r="AS3" s="1" t="str">
        <f>_xlfn.IFNA(VLOOKUP($A$5&amp;AS$4,'PMC数据辅助&amp;月良率预估'!$B$2:$G$1000,2,0),"")</f>
        <v/>
      </c>
      <c r="AT3" s="567"/>
      <c r="AU3" s="567"/>
      <c r="AV3" s="567"/>
      <c r="AW3" s="568"/>
      <c r="AX3" s="1" t="str">
        <f>_xlfn.IFNA(VLOOKUP($A$5&amp;AX$4,'PMC数据辅助&amp;月良率预估'!$B$2:$G$1000,2,0),"")</f>
        <v/>
      </c>
      <c r="AY3" s="567"/>
      <c r="AZ3" s="567"/>
      <c r="BA3" s="567"/>
      <c r="BB3" s="568"/>
      <c r="BC3" s="1" t="str">
        <f>_xlfn.IFNA(VLOOKUP($A$5&amp;BC$4,'PMC数据辅助&amp;月良率预估'!$B$2:$G$1000,2,0),"")</f>
        <v/>
      </c>
      <c r="BD3" s="567"/>
      <c r="BE3" s="567"/>
      <c r="BF3" s="567"/>
      <c r="BG3" s="568"/>
      <c r="BH3" s="1" t="str">
        <f>_xlfn.IFNA(VLOOKUP($A$5&amp;BH$4,'PMC数据辅助&amp;月良率预估'!$B$2:$G$1000,2,0),"")</f>
        <v/>
      </c>
      <c r="BI3" s="567"/>
      <c r="BJ3" s="567"/>
      <c r="BK3" s="567"/>
      <c r="BL3" s="568"/>
      <c r="BM3" s="1" t="str">
        <f>_xlfn.IFNA(VLOOKUP($A$5&amp;BM$4,'PMC数据辅助&amp;月良率预估'!$B$2:$G$1000,2,0),"")</f>
        <v/>
      </c>
      <c r="BN3" s="567"/>
      <c r="BO3" s="567"/>
      <c r="BP3" s="567"/>
      <c r="BQ3" s="568"/>
    </row>
    <row r="4" spans="1:69" ht="26.25" customHeight="1" x14ac:dyDescent="0.15">
      <c r="A4" s="31" t="s">
        <v>40</v>
      </c>
      <c r="B4" s="94" t="s">
        <v>884</v>
      </c>
      <c r="C4" s="94" t="s">
        <v>885</v>
      </c>
      <c r="D4" s="115" t="s">
        <v>1423</v>
      </c>
      <c r="E4" s="587" t="str">
        <f>_xlfn.IFNA(VLOOKUP($A$5&amp;COLUMN($A$1),'PMC数据辅助&amp;月良率预估'!$A:$F,5,0),"")</f>
        <v>02/07蒸镀批次</v>
      </c>
      <c r="F4" s="588"/>
      <c r="G4" s="588"/>
      <c r="H4" s="588"/>
      <c r="I4" s="589"/>
      <c r="J4" s="587" t="str">
        <f>_xlfn.IFNA(VLOOKUP($A$5&amp;COLUMN($B$1),'PMC数据辅助&amp;月良率预估'!$A:$F,5,0),"")</f>
        <v>02/21蒸镀批次</v>
      </c>
      <c r="K4" s="588"/>
      <c r="L4" s="588"/>
      <c r="M4" s="588"/>
      <c r="N4" s="589"/>
      <c r="O4" s="569" t="str">
        <f>_xlfn.IFNA(VLOOKUP($A$5&amp;COLUMN($C$1),'PMC数据辅助&amp;月良率预估'!$A:$F,5,0),"")</f>
        <v>03/05蒸镀批次</v>
      </c>
      <c r="P4" s="570"/>
      <c r="Q4" s="570"/>
      <c r="R4" s="570"/>
      <c r="S4" s="571"/>
      <c r="T4" s="569" t="str">
        <f>_xlfn.IFNA(VLOOKUP($A$5&amp;COLUMN($D$1),'PMC数据辅助&amp;月良率预估'!$A:$F,5,0),"")</f>
        <v>03/18蒸镀批次</v>
      </c>
      <c r="U4" s="570"/>
      <c r="V4" s="570"/>
      <c r="W4" s="570"/>
      <c r="X4" s="571"/>
      <c r="Y4" s="569" t="str">
        <f>_xlfn.IFNA(VLOOKUP($A$5&amp;COLUMN($E$1),'PMC数据辅助&amp;月良率预估'!$A:$F,5,0),"")</f>
        <v>04/23蒸镀批次</v>
      </c>
      <c r="Z4" s="570"/>
      <c r="AA4" s="570"/>
      <c r="AB4" s="570"/>
      <c r="AC4" s="571"/>
      <c r="AD4" s="569" t="str">
        <f>_xlfn.IFNA(VLOOKUP($A$5&amp;COLUMN($F$1),'PMC数据辅助&amp;月良率预估'!$A:$F,5,0),"")</f>
        <v/>
      </c>
      <c r="AE4" s="570"/>
      <c r="AF4" s="570"/>
      <c r="AG4" s="570"/>
      <c r="AH4" s="571"/>
      <c r="AI4" s="569" t="str">
        <f>_xlfn.IFNA(VLOOKUP($A$5&amp;COLUMN($G$1),'PMC数据辅助&amp;月良率预估'!$A:$F,5,0),"")</f>
        <v/>
      </c>
      <c r="AJ4" s="570"/>
      <c r="AK4" s="570"/>
      <c r="AL4" s="570"/>
      <c r="AM4" s="571"/>
      <c r="AN4" s="569" t="str">
        <f>_xlfn.IFNA(VLOOKUP($A$5&amp;COLUMN($H$1),'PMC数据辅助&amp;月良率预估'!$A:$F,5,0),"")</f>
        <v/>
      </c>
      <c r="AO4" s="570"/>
      <c r="AP4" s="570"/>
      <c r="AQ4" s="570"/>
      <c r="AR4" s="571"/>
      <c r="AS4" s="569" t="str">
        <f>_xlfn.IFNA(VLOOKUP($A$5&amp;COLUMN($I$1),'PMC数据辅助&amp;月良率预估'!$A:$F,5,0),"")</f>
        <v/>
      </c>
      <c r="AT4" s="570"/>
      <c r="AU4" s="570"/>
      <c r="AV4" s="570"/>
      <c r="AW4" s="571"/>
      <c r="AX4" s="569" t="str">
        <f>_xlfn.IFNA(VLOOKUP($A$5&amp;COLUMN($J$1),'PMC数据辅助&amp;月良率预估'!$A:$F,5,0),"")</f>
        <v/>
      </c>
      <c r="AY4" s="570"/>
      <c r="AZ4" s="570"/>
      <c r="BA4" s="570"/>
      <c r="BB4" s="571"/>
      <c r="BC4" s="569" t="str">
        <f>_xlfn.IFNA(VLOOKUP($A$5&amp;COLUMN($K$1),'PMC数据辅助&amp;月良率预估'!$A:$F,5,0),"")</f>
        <v/>
      </c>
      <c r="BD4" s="570"/>
      <c r="BE4" s="570"/>
      <c r="BF4" s="570"/>
      <c r="BG4" s="571"/>
      <c r="BH4" s="569" t="str">
        <f>_xlfn.IFNA(VLOOKUP($A$5&amp;COLUMN($L$1),'PMC数据辅助&amp;月良率预估'!$A:$F,5,0),"")</f>
        <v/>
      </c>
      <c r="BI4" s="570"/>
      <c r="BJ4" s="570"/>
      <c r="BK4" s="570"/>
      <c r="BL4" s="571"/>
      <c r="BM4" s="569" t="str">
        <f>_xlfn.IFNA(VLOOKUP($A$5&amp;COLUMN($M$1),'PMC数据辅助&amp;月良率预估'!$A:$F,5,0),"")</f>
        <v/>
      </c>
      <c r="BN4" s="570"/>
      <c r="BO4" s="570"/>
      <c r="BP4" s="570"/>
      <c r="BQ4" s="571"/>
    </row>
    <row r="5" spans="1:69" ht="51" customHeight="1" x14ac:dyDescent="0.15">
      <c r="A5" s="32" t="s">
        <v>883</v>
      </c>
      <c r="B5" s="32" t="s">
        <v>35</v>
      </c>
      <c r="C5" s="32" t="s">
        <v>35</v>
      </c>
      <c r="D5" s="32"/>
      <c r="E5" s="32" t="s">
        <v>467</v>
      </c>
      <c r="F5" s="33" t="s">
        <v>483</v>
      </c>
      <c r="G5" s="33" t="s">
        <v>484</v>
      </c>
      <c r="H5" s="33" t="s">
        <v>485</v>
      </c>
      <c r="I5" s="362" t="s">
        <v>840</v>
      </c>
      <c r="J5" s="32" t="s">
        <v>467</v>
      </c>
      <c r="K5" s="33" t="s">
        <v>483</v>
      </c>
      <c r="L5" s="33" t="s">
        <v>484</v>
      </c>
      <c r="M5" s="33" t="s">
        <v>485</v>
      </c>
      <c r="N5" s="362" t="s">
        <v>838</v>
      </c>
      <c r="O5" s="32" t="s">
        <v>467</v>
      </c>
      <c r="P5" s="33" t="s">
        <v>483</v>
      </c>
      <c r="Q5" s="33" t="s">
        <v>484</v>
      </c>
      <c r="R5" s="33" t="s">
        <v>485</v>
      </c>
      <c r="S5" s="362" t="s">
        <v>840</v>
      </c>
      <c r="T5" s="32" t="s">
        <v>467</v>
      </c>
      <c r="U5" s="33" t="s">
        <v>483</v>
      </c>
      <c r="V5" s="33" t="s">
        <v>484</v>
      </c>
      <c r="W5" s="33" t="s">
        <v>485</v>
      </c>
      <c r="X5" s="362" t="s">
        <v>840</v>
      </c>
      <c r="Y5" s="32" t="s">
        <v>467</v>
      </c>
      <c r="Z5" s="33" t="s">
        <v>483</v>
      </c>
      <c r="AA5" s="33" t="s">
        <v>484</v>
      </c>
      <c r="AB5" s="33" t="s">
        <v>485</v>
      </c>
      <c r="AC5" s="362" t="s">
        <v>840</v>
      </c>
      <c r="AD5" s="32" t="s">
        <v>467</v>
      </c>
      <c r="AE5" s="33" t="s">
        <v>483</v>
      </c>
      <c r="AF5" s="33" t="s">
        <v>484</v>
      </c>
      <c r="AG5" s="33" t="s">
        <v>485</v>
      </c>
      <c r="AH5" s="362" t="s">
        <v>840</v>
      </c>
      <c r="AI5" s="32" t="s">
        <v>467</v>
      </c>
      <c r="AJ5" s="33" t="s">
        <v>483</v>
      </c>
      <c r="AK5" s="33" t="s">
        <v>484</v>
      </c>
      <c r="AL5" s="33" t="s">
        <v>485</v>
      </c>
      <c r="AM5" s="362" t="s">
        <v>840</v>
      </c>
      <c r="AN5" s="32" t="s">
        <v>467</v>
      </c>
      <c r="AO5" s="33" t="s">
        <v>483</v>
      </c>
      <c r="AP5" s="33" t="s">
        <v>484</v>
      </c>
      <c r="AQ5" s="33" t="s">
        <v>485</v>
      </c>
      <c r="AR5" s="362" t="s">
        <v>840</v>
      </c>
      <c r="AS5" s="32" t="s">
        <v>467</v>
      </c>
      <c r="AT5" s="33" t="s">
        <v>483</v>
      </c>
      <c r="AU5" s="33" t="s">
        <v>484</v>
      </c>
      <c r="AV5" s="33" t="s">
        <v>485</v>
      </c>
      <c r="AW5" s="362" t="s">
        <v>840</v>
      </c>
      <c r="AX5" s="32" t="s">
        <v>467</v>
      </c>
      <c r="AY5" s="33" t="s">
        <v>483</v>
      </c>
      <c r="AZ5" s="33" t="s">
        <v>484</v>
      </c>
      <c r="BA5" s="33" t="s">
        <v>485</v>
      </c>
      <c r="BB5" s="362" t="s">
        <v>840</v>
      </c>
      <c r="BC5" s="32" t="s">
        <v>467</v>
      </c>
      <c r="BD5" s="33" t="s">
        <v>483</v>
      </c>
      <c r="BE5" s="33" t="s">
        <v>484</v>
      </c>
      <c r="BF5" s="33" t="s">
        <v>485</v>
      </c>
      <c r="BG5" s="362" t="s">
        <v>840</v>
      </c>
      <c r="BH5" s="32" t="s">
        <v>467</v>
      </c>
      <c r="BI5" s="33" t="s">
        <v>483</v>
      </c>
      <c r="BJ5" s="33" t="s">
        <v>484</v>
      </c>
      <c r="BK5" s="33" t="s">
        <v>485</v>
      </c>
      <c r="BL5" s="362" t="s">
        <v>839</v>
      </c>
      <c r="BM5" s="32" t="s">
        <v>467</v>
      </c>
      <c r="BN5" s="33" t="s">
        <v>483</v>
      </c>
      <c r="BO5" s="33" t="s">
        <v>484</v>
      </c>
      <c r="BP5" s="33" t="s">
        <v>485</v>
      </c>
      <c r="BQ5" s="362" t="s">
        <v>839</v>
      </c>
    </row>
    <row r="6" spans="1:69" x14ac:dyDescent="0.15">
      <c r="A6" s="34" t="s">
        <v>745</v>
      </c>
      <c r="B6" s="34">
        <f>_xlfn.IFNA(VLOOKUP($A6,批次辅助!$A$4:$DC$41,MATCH($A$5&amp;B$4,批次辅助!$A$1:$DC$1,0),0),0)</f>
        <v>28099</v>
      </c>
      <c r="C6" s="34">
        <f>_xlfn.IFNA(VLOOKUP($A6,批次辅助!$A$4:$DC$41,MATCH($A$5&amp;C$4,批次辅助!$A$1:$DC$1,0),0),0)</f>
        <v>19776</v>
      </c>
      <c r="D6" s="34">
        <f>_xlfn.IFNA(VLOOKUP($A6,批次辅助!$A$4:$DC$41,MATCH($A$5&amp;D$4,批次辅助!$A$1:$DC$1,0),0),0)</f>
        <v>49023</v>
      </c>
      <c r="E6" s="34">
        <f>_xlfn.IFNA(VLOOKUP($A$5&amp;E$4,'PMC数据辅助&amp;月良率预估'!$B$2:$G$599,5,0),0)</f>
        <v>3696</v>
      </c>
      <c r="F6" s="34"/>
      <c r="G6" s="34"/>
      <c r="H6" s="35"/>
      <c r="I6" s="35"/>
      <c r="J6" s="34">
        <f>_xlfn.IFNA(VLOOKUP($A$5&amp;J$4,'PMC数据辅助&amp;月良率预估'!$B$2:$G$599,5,0),0)</f>
        <v>4260</v>
      </c>
      <c r="K6" s="34"/>
      <c r="L6" s="34"/>
      <c r="M6" s="35"/>
      <c r="N6" s="35"/>
      <c r="O6" s="34">
        <f>_xlfn.IFNA(VLOOKUP($A$5&amp;O$4,'PMC数据辅助&amp;月良率预估'!$B$2:$G$599,5,0),0)</f>
        <v>1980</v>
      </c>
      <c r="P6" s="34"/>
      <c r="Q6" s="34"/>
      <c r="R6" s="35"/>
      <c r="S6" s="35"/>
      <c r="T6" s="34">
        <f>_xlfn.IFNA(VLOOKUP($A$5&amp;T$4,'PMC数据辅助&amp;月良率预估'!$B$2:$G$599,5,0),0)</f>
        <v>4640</v>
      </c>
      <c r="U6" s="34"/>
      <c r="V6" s="34"/>
      <c r="W6" s="35"/>
      <c r="X6" s="35"/>
      <c r="Y6" s="34">
        <f>_xlfn.IFNA(VLOOKUP($A$5&amp;Y$4,'PMC数据辅助&amp;月良率预估'!$B$2:$G$599,5,0),0)</f>
        <v>2460</v>
      </c>
      <c r="Z6" s="34"/>
      <c r="AA6" s="34"/>
      <c r="AB6" s="35"/>
      <c r="AC6" s="35"/>
      <c r="AD6" s="34">
        <f>_xlfn.IFNA(VLOOKUP($A$5&amp;AD$4,'PMC数据辅助&amp;月良率预估'!$B$2:$G$599,5,0),0)</f>
        <v>0</v>
      </c>
      <c r="AE6" s="34"/>
      <c r="AF6" s="34"/>
      <c r="AG6" s="35"/>
      <c r="AH6" s="35"/>
      <c r="AI6" s="34">
        <f>_xlfn.IFNA(VLOOKUP($A$5&amp;AI$4,'PMC数据辅助&amp;月良率预估'!$B$2:$G$599,5,0),0)</f>
        <v>0</v>
      </c>
      <c r="AJ6" s="34"/>
      <c r="AK6" s="34"/>
      <c r="AL6" s="35"/>
      <c r="AM6" s="35"/>
      <c r="AN6" s="34">
        <f>_xlfn.IFNA(VLOOKUP($A$5&amp;AN$4,'PMC数据辅助&amp;月良率预估'!$B$2:$G$599,5,0),0)</f>
        <v>0</v>
      </c>
      <c r="AO6" s="34"/>
      <c r="AP6" s="34"/>
      <c r="AQ6" s="35"/>
      <c r="AR6" s="35"/>
      <c r="AS6" s="34">
        <f>_xlfn.IFNA(VLOOKUP($A$5&amp;AS$4,'PMC数据辅助&amp;月良率预估'!$B$2:$G$599,5,0),0)</f>
        <v>0</v>
      </c>
      <c r="AT6" s="34"/>
      <c r="AU6" s="34"/>
      <c r="AV6" s="35"/>
      <c r="AW6" s="35"/>
      <c r="AX6" s="34">
        <f>_xlfn.IFNA(VLOOKUP($A$5&amp;AX$4,'PMC数据辅助&amp;月良率预估'!$B$2:$G$599,5,0),0)</f>
        <v>0</v>
      </c>
      <c r="AY6" s="34"/>
      <c r="AZ6" s="34"/>
      <c r="BA6" s="35"/>
      <c r="BB6" s="35"/>
      <c r="BC6" s="34">
        <f>_xlfn.IFNA(VLOOKUP($A$5&amp;BC$4,'PMC数据辅助&amp;月良率预估'!$B$2:$G$599,5,0),0)</f>
        <v>0</v>
      </c>
      <c r="BD6" s="34"/>
      <c r="BE6" s="34"/>
      <c r="BF6" s="35"/>
      <c r="BG6" s="35"/>
      <c r="BH6" s="34">
        <f>_xlfn.IFNA(VLOOKUP($A$5&amp;BH$4,'PMC数据辅助&amp;月良率预估'!$B$2:$G$599,5,0),0)</f>
        <v>0</v>
      </c>
      <c r="BI6" s="34"/>
      <c r="BJ6" s="34"/>
      <c r="BK6" s="35"/>
      <c r="BL6" s="35"/>
      <c r="BM6" s="34">
        <f>_xlfn.IFNA(VLOOKUP($A$5&amp;BM$4,'PMC数据辅助&amp;月良率预估'!$B$2:$G$599,5,0),0)</f>
        <v>0</v>
      </c>
      <c r="BN6" s="34"/>
      <c r="BO6" s="34"/>
      <c r="BP6" s="35"/>
      <c r="BQ6" s="35"/>
    </row>
    <row r="7" spans="1:69" x14ac:dyDescent="0.15">
      <c r="A7" s="34" t="s">
        <v>746</v>
      </c>
      <c r="B7" s="34">
        <f>_xlfn.IFNA(VLOOKUP($A7,批次辅助!$A$4:$DC$41,MATCH($A$5&amp;B$4,批次辅助!$A$1:$DC$1,0),0),0)</f>
        <v>39776</v>
      </c>
      <c r="C7" s="34">
        <f>_xlfn.IFNA(VLOOKUP($A7,批次辅助!$A$4:$DC$41,MATCH($A$5&amp;C$4,批次辅助!$A$1:$DC$1,0),0),0)</f>
        <v>19776</v>
      </c>
      <c r="D7" s="34">
        <f>_xlfn.IFNA(VLOOKUP($A7,批次辅助!$A$4:$DC$41,MATCH($A$5&amp;D$4,批次辅助!$A$1:$DC$1,0),0),0)</f>
        <v>59136</v>
      </c>
      <c r="E7" s="34">
        <f>_xlfn.IFNA(VLOOKUP($A$5&amp;E$4,'PMC数据辅助&amp;月良率预估'!$B$2:$G$599,6,0),0)</f>
        <v>3696</v>
      </c>
      <c r="F7" s="34"/>
      <c r="G7" s="34"/>
      <c r="H7" s="35"/>
      <c r="I7" s="35"/>
      <c r="J7" s="34">
        <f>_xlfn.IFNA(VLOOKUP($A$5&amp;J$4,'PMC数据辅助&amp;月良率预估'!$B$2:$G$599,6,0),0)</f>
        <v>4260</v>
      </c>
      <c r="K7" s="34"/>
      <c r="L7" s="34"/>
      <c r="M7" s="35"/>
      <c r="N7" s="35"/>
      <c r="O7" s="34">
        <f>_xlfn.IFNA(VLOOKUP($A$5&amp;O$4,'PMC数据辅助&amp;月良率预估'!$B$2:$G$599,6,0),0)</f>
        <v>1980</v>
      </c>
      <c r="P7" s="34"/>
      <c r="Q7" s="34"/>
      <c r="R7" s="35"/>
      <c r="S7" s="35"/>
      <c r="T7" s="34">
        <f>_xlfn.IFNA(VLOOKUP($A$5&amp;T$4,'PMC数据辅助&amp;月良率预估'!$B$2:$G$599,6,0),0)</f>
        <v>4640</v>
      </c>
      <c r="U7" s="34"/>
      <c r="V7" s="34"/>
      <c r="W7" s="35"/>
      <c r="X7" s="35"/>
      <c r="Y7" s="34">
        <f>_xlfn.IFNA(VLOOKUP($A$5&amp;Y$4,'PMC数据辅助&amp;月良率预估'!$B$2:$G$599,6,0),0)</f>
        <v>2460</v>
      </c>
      <c r="Z7" s="34"/>
      <c r="AA7" s="34"/>
      <c r="AB7" s="35"/>
      <c r="AC7" s="35"/>
      <c r="AD7" s="34">
        <f>_xlfn.IFNA(VLOOKUP($A$5&amp;AD$4,'PMC数据辅助&amp;月良率预估'!$B$2:$G$599,6,0),0)</f>
        <v>0</v>
      </c>
      <c r="AE7" s="34"/>
      <c r="AF7" s="34"/>
      <c r="AG7" s="35"/>
      <c r="AH7" s="35"/>
      <c r="AI7" s="34">
        <f>_xlfn.IFNA(VLOOKUP($A$5&amp;AI$4,'PMC数据辅助&amp;月良率预估'!$B$2:$G$599,6,0),0)</f>
        <v>0</v>
      </c>
      <c r="AJ7" s="34"/>
      <c r="AK7" s="34"/>
      <c r="AL7" s="35"/>
      <c r="AM7" s="35"/>
      <c r="AN7" s="34">
        <f>_xlfn.IFNA(VLOOKUP($A$5&amp;AN$4,'PMC数据辅助&amp;月良率预估'!$B$2:$G$599,6,0),0)</f>
        <v>0</v>
      </c>
      <c r="AO7" s="34"/>
      <c r="AP7" s="34"/>
      <c r="AQ7" s="35"/>
      <c r="AR7" s="35"/>
      <c r="AS7" s="34">
        <f>_xlfn.IFNA(VLOOKUP($A$5&amp;AS$4,'PMC数据辅助&amp;月良率预估'!$B$2:$G$599,6,0),0)</f>
        <v>0</v>
      </c>
      <c r="AT7" s="34"/>
      <c r="AU7" s="34"/>
      <c r="AV7" s="35"/>
      <c r="AW7" s="35"/>
      <c r="AX7" s="34">
        <f>_xlfn.IFNA(VLOOKUP($A$5&amp;AX$4,'PMC数据辅助&amp;月良率预估'!$B$2:$G$599,6,0),0)</f>
        <v>0</v>
      </c>
      <c r="AY7" s="34"/>
      <c r="AZ7" s="34"/>
      <c r="BA7" s="35"/>
      <c r="BB7" s="35"/>
      <c r="BC7" s="34">
        <f>_xlfn.IFNA(VLOOKUP($A$5&amp;BC$4,'PMC数据辅助&amp;月良率预估'!$B$2:$G$599,6,0),0)</f>
        <v>0</v>
      </c>
      <c r="BD7" s="34"/>
      <c r="BE7" s="34"/>
      <c r="BF7" s="35"/>
      <c r="BG7" s="35"/>
      <c r="BH7" s="34">
        <f>_xlfn.IFNA(VLOOKUP($A$5&amp;BH$4,'PMC数据辅助&amp;月良率预估'!$B$2:$G$599,6,0),0)</f>
        <v>0</v>
      </c>
      <c r="BI7" s="34"/>
      <c r="BJ7" s="34"/>
      <c r="BK7" s="35"/>
      <c r="BL7" s="35"/>
      <c r="BM7" s="34">
        <f>_xlfn.IFNA(VLOOKUP($A$5&amp;BM$4,'PMC数据辅助&amp;月良率预估'!$B$2:$G$599,6,0),0)</f>
        <v>0</v>
      </c>
      <c r="BN7" s="34"/>
      <c r="BO7" s="34"/>
      <c r="BP7" s="35"/>
      <c r="BQ7" s="35"/>
    </row>
    <row r="8" spans="1:69" s="119" customFormat="1" x14ac:dyDescent="0.15">
      <c r="A8" s="116" t="s">
        <v>454</v>
      </c>
      <c r="B8" s="117">
        <f>_xlfn.IFNA(VLOOKUP($A8,批次辅助!$A$4:$DC$41,MATCH($A$5&amp;B$4,批次辅助!$A$1:$DC$1,0),0),0)</f>
        <v>0.70924678197908286</v>
      </c>
      <c r="C8" s="117">
        <f>_xlfn.IFNA(VLOOKUP($A8,批次辅助!$A$4:$DC$41,MATCH($A$5&amp;C$4,批次辅助!$A$1:$DC$1,0),0),0)</f>
        <v>1</v>
      </c>
      <c r="D8" s="117">
        <f>_xlfn.IFNA(VLOOKUP($A8,批次辅助!$A$4:$DC$41,MATCH($A$5&amp;D$4,批次辅助!$A$1:$DC$1,0),0),0)</f>
        <v>0.8297991071428571</v>
      </c>
      <c r="E8" s="117">
        <f>IF(E6=0,0%,E7/E6)</f>
        <v>1</v>
      </c>
      <c r="F8" s="116"/>
      <c r="G8" s="116"/>
      <c r="H8" s="118"/>
      <c r="I8" s="118"/>
      <c r="J8" s="117">
        <f>IF(J6=0,0%,J7/J6)</f>
        <v>1</v>
      </c>
      <c r="K8" s="116"/>
      <c r="L8" s="116"/>
      <c r="M8" s="118"/>
      <c r="N8" s="118"/>
      <c r="O8" s="117">
        <f>IF(O6=0,0%,O7/O6)</f>
        <v>1</v>
      </c>
      <c r="P8" s="116"/>
      <c r="Q8" s="116"/>
      <c r="R8" s="118"/>
      <c r="S8" s="118"/>
      <c r="T8" s="117">
        <f>IF(T6=0,0%,T7/T6)</f>
        <v>1</v>
      </c>
      <c r="U8" s="116"/>
      <c r="V8" s="116"/>
      <c r="W8" s="118"/>
      <c r="X8" s="118"/>
      <c r="Y8" s="117">
        <f>IF(Y6=0,0%,Y7/Y6)</f>
        <v>1</v>
      </c>
      <c r="Z8" s="116"/>
      <c r="AA8" s="116"/>
      <c r="AB8" s="118"/>
      <c r="AC8" s="118"/>
      <c r="AD8" s="117">
        <f>IF(AD6=0,0%,AD7/AD6)</f>
        <v>0</v>
      </c>
      <c r="AE8" s="116"/>
      <c r="AF8" s="116"/>
      <c r="AG8" s="118"/>
      <c r="AH8" s="118"/>
      <c r="AI8" s="117">
        <f>IF(AI6=0,0%,AI7/AI6)</f>
        <v>0</v>
      </c>
      <c r="AJ8" s="116"/>
      <c r="AK8" s="116"/>
      <c r="AL8" s="118"/>
      <c r="AM8" s="118"/>
      <c r="AN8" s="117">
        <f>IF(AN6=0,0%,AN7/AN6)</f>
        <v>0</v>
      </c>
      <c r="AO8" s="116"/>
      <c r="AP8" s="116"/>
      <c r="AQ8" s="118"/>
      <c r="AR8" s="118"/>
      <c r="AS8" s="117">
        <f>IF(AS6=0,0%,AS7/AS6)</f>
        <v>0</v>
      </c>
      <c r="AT8" s="116"/>
      <c r="AU8" s="116"/>
      <c r="AV8" s="118"/>
      <c r="AW8" s="118"/>
      <c r="AX8" s="117">
        <f>IF(AX6=0,0%,AX7/AX6)</f>
        <v>0</v>
      </c>
      <c r="AY8" s="116"/>
      <c r="AZ8" s="116"/>
      <c r="BA8" s="118"/>
      <c r="BB8" s="118"/>
      <c r="BC8" s="117">
        <f>IF(BC6=0,0%,BC7/BC6)</f>
        <v>0</v>
      </c>
      <c r="BD8" s="116"/>
      <c r="BE8" s="116"/>
      <c r="BF8" s="118"/>
      <c r="BG8" s="118"/>
      <c r="BH8" s="117">
        <f>IF(BH6=0,0%,BH7/BH6)</f>
        <v>0</v>
      </c>
      <c r="BI8" s="116"/>
      <c r="BJ8" s="116"/>
      <c r="BK8" s="118"/>
      <c r="BL8" s="118"/>
      <c r="BM8" s="117">
        <f>IF(BM6=0,0%,BM7/BM6)</f>
        <v>0</v>
      </c>
      <c r="BN8" s="116"/>
      <c r="BO8" s="116"/>
      <c r="BP8" s="118"/>
      <c r="BQ8" s="118"/>
    </row>
    <row r="9" spans="1:69" s="161" customFormat="1" x14ac:dyDescent="0.15">
      <c r="A9" s="158" t="s">
        <v>34</v>
      </c>
      <c r="B9" s="159">
        <f>_xlfn.IFNA(VLOOKUP($A9,批次辅助!$A$4:$DC$41,MATCH($A$5&amp;B$4,批次辅助!$A$1:$DC$1,0),0),0)</f>
        <v>0.66550411046656466</v>
      </c>
      <c r="C9" s="159">
        <f>_xlfn.IFNA(VLOOKUP($A9,批次辅助!$A$4:$DC$41,MATCH($A$5&amp;C$4,批次辅助!$A$1:$DC$1,0),0),0)</f>
        <v>0.74216221682847894</v>
      </c>
      <c r="D9" s="159">
        <f>_xlfn.IFNA(VLOOKUP($A9,批次辅助!$A$4:$DC$41,MATCH($A$5&amp;D$4,批次辅助!$A$1:$DC$1,0),0),0)</f>
        <v>0.80350039777247417</v>
      </c>
      <c r="E9" s="160"/>
      <c r="F9" s="160"/>
      <c r="G9" s="160"/>
      <c r="H9" s="160">
        <f>H10-H19-H27-H28-H36-H37-H44-H45</f>
        <v>0.79106582338187703</v>
      </c>
      <c r="I9" s="160"/>
      <c r="J9" s="160"/>
      <c r="K9" s="160"/>
      <c r="L9" s="160"/>
      <c r="M9" s="160">
        <f>M10-M19-M27-M28-M36-M37-M44-M45</f>
        <v>0.83483954338187694</v>
      </c>
      <c r="N9" s="160"/>
      <c r="O9" s="160"/>
      <c r="P9" s="160"/>
      <c r="Q9" s="160"/>
      <c r="R9" s="160">
        <f>R10-R19-R27-R28-R36-R37-R44-R45</f>
        <v>0.83983654338187685</v>
      </c>
      <c r="S9" s="160"/>
      <c r="T9" s="160"/>
      <c r="U9" s="160"/>
      <c r="V9" s="160"/>
      <c r="W9" s="160">
        <f>W10-W19-W27-W28-W36-W37-W44-W45</f>
        <v>0.83983654338187685</v>
      </c>
      <c r="X9" s="160"/>
      <c r="Y9" s="160"/>
      <c r="Z9" s="160"/>
      <c r="AA9" s="160"/>
      <c r="AB9" s="160">
        <f>AB10-AB19-AB27-AB28-AB36-AB37-AB44-AB45</f>
        <v>0.83983654338187685</v>
      </c>
      <c r="AC9" s="160"/>
      <c r="AD9" s="160"/>
      <c r="AE9" s="160"/>
      <c r="AF9" s="160"/>
      <c r="AG9" s="160">
        <f>AG10-AG19-AG27-AG28-AG36-AG37-AG44-AG45</f>
        <v>0.83983654338187685</v>
      </c>
      <c r="AH9" s="160"/>
      <c r="AI9" s="160"/>
      <c r="AJ9" s="160"/>
      <c r="AK9" s="160"/>
      <c r="AL9" s="160">
        <f>AL10-AL19-AL27-AL28-AL36-AL37-AL44-AL45</f>
        <v>0.83983654338187685</v>
      </c>
      <c r="AM9" s="160"/>
      <c r="AN9" s="160"/>
      <c r="AO9" s="160"/>
      <c r="AP9" s="160"/>
      <c r="AQ9" s="160">
        <f>AQ10-AQ19-AQ27-AQ28-AQ36-AQ37-AQ44-AQ45</f>
        <v>0.83983654338187685</v>
      </c>
      <c r="AR9" s="160"/>
      <c r="AS9" s="160"/>
      <c r="AT9" s="160"/>
      <c r="AU9" s="160"/>
      <c r="AV9" s="160">
        <f>AV10-AV19-AV27-AV28-AV36-AV37-AV44-AV45</f>
        <v>0.83983654338187685</v>
      </c>
      <c r="AW9" s="160"/>
      <c r="AX9" s="160"/>
      <c r="AY9" s="160"/>
      <c r="AZ9" s="160"/>
      <c r="BA9" s="160">
        <f>BA10-BA19-BA27-BA28-BA36-BA37-BA44-BA45</f>
        <v>0.83983654338187685</v>
      </c>
      <c r="BB9" s="160"/>
      <c r="BC9" s="160"/>
      <c r="BD9" s="160"/>
      <c r="BE9" s="160"/>
      <c r="BF9" s="160">
        <f>BF10-BF19-BF27-BF28-BF36-BF37-BF44-BF45</f>
        <v>0.83983654338187685</v>
      </c>
      <c r="BG9" s="160"/>
      <c r="BH9" s="160"/>
      <c r="BI9" s="160"/>
      <c r="BJ9" s="160"/>
      <c r="BK9" s="160">
        <f>BK10-BK19-BK27-BK28-BK36-BK37-BK44-BK45</f>
        <v>0.83983654338187685</v>
      </c>
      <c r="BL9" s="160"/>
      <c r="BM9" s="160"/>
      <c r="BN9" s="160"/>
      <c r="BO9" s="160"/>
      <c r="BP9" s="160">
        <f>BP10-BP19-BP27-BP28-BP36-BP37-BP44-BP45</f>
        <v>0.83983654338187685</v>
      </c>
      <c r="BQ9" s="160"/>
    </row>
    <row r="10" spans="1:69" x14ac:dyDescent="0.15">
      <c r="A10" s="36" t="s">
        <v>33</v>
      </c>
      <c r="B10" s="37">
        <f>B9+B19+B27+B28+B36+B37+B44+B45</f>
        <v>0.66550411046656466</v>
      </c>
      <c r="C10" s="37">
        <f>C9+C19+C27+C28+C36+C37+C44+C45</f>
        <v>0.74216221682847894</v>
      </c>
      <c r="D10" s="37">
        <f>D9+D19+D27+D28+D36+D37+D44+D45</f>
        <v>0.80350039777247417</v>
      </c>
      <c r="E10" s="38"/>
      <c r="F10" s="38"/>
      <c r="G10" s="38"/>
      <c r="H10" s="38">
        <f>(H12+H21+H30+H39)*99.94%-3</f>
        <v>0.79106582338187703</v>
      </c>
      <c r="I10" s="38"/>
      <c r="J10" s="38"/>
      <c r="K10" s="38"/>
      <c r="L10" s="38"/>
      <c r="M10" s="38">
        <f>(M12+M21+M30+M39)*99.94%-3</f>
        <v>0.83483954338187694</v>
      </c>
      <c r="N10" s="38"/>
      <c r="O10" s="38"/>
      <c r="P10" s="38"/>
      <c r="Q10" s="38"/>
      <c r="R10" s="38">
        <f>(R12+R21+R30+R39)*99.94%-3</f>
        <v>0.83983654338187685</v>
      </c>
      <c r="S10" s="38"/>
      <c r="T10" s="38"/>
      <c r="U10" s="38"/>
      <c r="V10" s="38"/>
      <c r="W10" s="38">
        <f>(W12+W21+W30+W39)*99.94%-3</f>
        <v>0.83983654338187685</v>
      </c>
      <c r="X10" s="38"/>
      <c r="Y10" s="38"/>
      <c r="Z10" s="38"/>
      <c r="AA10" s="38"/>
      <c r="AB10" s="38">
        <f>(AB12+AB21+AB30+AB39)*99.94%-3</f>
        <v>0.83983654338187685</v>
      </c>
      <c r="AC10" s="38"/>
      <c r="AD10" s="38"/>
      <c r="AE10" s="38"/>
      <c r="AF10" s="38"/>
      <c r="AG10" s="38">
        <f>(AG12+AG21+AG30+AG39)*99.94%-3</f>
        <v>0.83983654338187685</v>
      </c>
      <c r="AH10" s="38"/>
      <c r="AI10" s="38"/>
      <c r="AJ10" s="38"/>
      <c r="AK10" s="38"/>
      <c r="AL10" s="38">
        <f>(AL12+AL21+AL30+AL39)*99.94%-3</f>
        <v>0.83983654338187685</v>
      </c>
      <c r="AM10" s="38"/>
      <c r="AN10" s="38"/>
      <c r="AO10" s="38"/>
      <c r="AP10" s="38"/>
      <c r="AQ10" s="38">
        <f>(AQ12+AQ21+AQ30+AQ39)*99.94%-3</f>
        <v>0.83983654338187685</v>
      </c>
      <c r="AR10" s="38"/>
      <c r="AS10" s="38"/>
      <c r="AT10" s="38"/>
      <c r="AU10" s="38"/>
      <c r="AV10" s="38">
        <f>(AV12+AV21+AV30+AV39)*99.94%-3</f>
        <v>0.83983654338187685</v>
      </c>
      <c r="AW10" s="38"/>
      <c r="AX10" s="38"/>
      <c r="AY10" s="38"/>
      <c r="AZ10" s="38"/>
      <c r="BA10" s="38">
        <f>(BA12+BA21+BA30+BA39)*99.94%-3</f>
        <v>0.83983654338187685</v>
      </c>
      <c r="BB10" s="38"/>
      <c r="BC10" s="38"/>
      <c r="BD10" s="38"/>
      <c r="BE10" s="38"/>
      <c r="BF10" s="38">
        <f>(BF12+BF21+BF30+BF39)*99.94%-3</f>
        <v>0.83983654338187685</v>
      </c>
      <c r="BG10" s="38"/>
      <c r="BH10" s="38"/>
      <c r="BI10" s="38"/>
      <c r="BJ10" s="38"/>
      <c r="BK10" s="38">
        <f>(BK12+BK21+BK30+BK39)*99.94%-3</f>
        <v>0.83983654338187685</v>
      </c>
      <c r="BL10" s="38"/>
      <c r="BM10" s="38"/>
      <c r="BN10" s="38"/>
      <c r="BO10" s="38"/>
      <c r="BP10" s="38">
        <f>(BP12+BP21+BP30+BP39)*99.94%-3</f>
        <v>0.83983654338187685</v>
      </c>
      <c r="BQ10" s="38"/>
    </row>
    <row r="11" spans="1:69" x14ac:dyDescent="0.15">
      <c r="A11" s="39" t="s">
        <v>32</v>
      </c>
      <c r="B11" s="39"/>
      <c r="C11" s="39"/>
      <c r="D11" s="39"/>
      <c r="E11" s="39"/>
      <c r="F11" s="39"/>
      <c r="G11" s="39"/>
      <c r="H11" s="39">
        <f>H12*99.9%</f>
        <v>0.85493223786407768</v>
      </c>
      <c r="I11" s="39"/>
      <c r="J11" s="39"/>
      <c r="K11" s="39"/>
      <c r="L11" s="39"/>
      <c r="M11" s="39">
        <f>M12*99.9%</f>
        <v>0.85493223786407768</v>
      </c>
      <c r="N11" s="39"/>
      <c r="O11" s="39"/>
      <c r="P11" s="39"/>
      <c r="Q11" s="39"/>
      <c r="R11" s="39">
        <f>R12*99.9%</f>
        <v>0.85992723786407776</v>
      </c>
      <c r="S11" s="39"/>
      <c r="T11" s="39"/>
      <c r="U11" s="39"/>
      <c r="V11" s="39"/>
      <c r="W11" s="39">
        <f>W12*99.9%</f>
        <v>0.85992723786407776</v>
      </c>
      <c r="X11" s="39"/>
      <c r="Y11" s="39"/>
      <c r="Z11" s="39"/>
      <c r="AA11" s="39"/>
      <c r="AB11" s="39">
        <f>AB12*99.9%</f>
        <v>0.85992723786407776</v>
      </c>
      <c r="AC11" s="39"/>
      <c r="AD11" s="39"/>
      <c r="AE11" s="39"/>
      <c r="AF11" s="39"/>
      <c r="AG11" s="39">
        <f>AG12*99.9%</f>
        <v>0.85992723786407776</v>
      </c>
      <c r="AH11" s="39"/>
      <c r="AI11" s="39"/>
      <c r="AJ11" s="39"/>
      <c r="AK11" s="39"/>
      <c r="AL11" s="39">
        <f>AL12*99.9%</f>
        <v>0.85992723786407776</v>
      </c>
      <c r="AM11" s="39"/>
      <c r="AN11" s="39"/>
      <c r="AO11" s="39"/>
      <c r="AP11" s="39"/>
      <c r="AQ11" s="39">
        <f>AQ12*99.9%</f>
        <v>0.85992723786407776</v>
      </c>
      <c r="AR11" s="39"/>
      <c r="AS11" s="39"/>
      <c r="AT11" s="39"/>
      <c r="AU11" s="39"/>
      <c r="AV11" s="39">
        <f>AV12*99.9%</f>
        <v>0.85992723786407776</v>
      </c>
      <c r="AW11" s="39"/>
      <c r="AX11" s="39"/>
      <c r="AY11" s="39"/>
      <c r="AZ11" s="39"/>
      <c r="BA11" s="39">
        <f>BA12*99.9%</f>
        <v>0.85992723786407776</v>
      </c>
      <c r="BB11" s="39"/>
      <c r="BC11" s="39"/>
      <c r="BD11" s="39"/>
      <c r="BE11" s="39"/>
      <c r="BF11" s="39">
        <f>BF12*99.9%</f>
        <v>0.85992723786407776</v>
      </c>
      <c r="BG11" s="39"/>
      <c r="BH11" s="39"/>
      <c r="BI11" s="39"/>
      <c r="BJ11" s="39"/>
      <c r="BK11" s="39">
        <f>BK12*99.9%</f>
        <v>0.85992723786407776</v>
      </c>
      <c r="BL11" s="39"/>
      <c r="BM11" s="39"/>
      <c r="BN11" s="39"/>
      <c r="BO11" s="39"/>
      <c r="BP11" s="39">
        <f>BP12*99.9%</f>
        <v>0.85992723786407776</v>
      </c>
      <c r="BQ11" s="39"/>
    </row>
    <row r="12" spans="1:69" x14ac:dyDescent="0.35">
      <c r="A12" s="40" t="s">
        <v>60</v>
      </c>
      <c r="B12" s="41">
        <f>_xlfn.IFNA(VLOOKUP($A12,批次辅助!$A$4:$DC$41,MATCH($A$5&amp;B$4,批次辅助!$A$1:$DC$1,0),0),0)</f>
        <v>0.71340617103811521</v>
      </c>
      <c r="C12" s="41">
        <f>_xlfn.IFNA(VLOOKUP($A12,批次辅助!$A$4:$DC$41,MATCH($A$5&amp;C$4,批次辅助!$A$1:$DC$1,0),0),0)</f>
        <v>0.76683859223300976</v>
      </c>
      <c r="D12" s="41">
        <f>_xlfn.IFNA(VLOOKUP($A12,批次辅助!$A$4:$DC$41,MATCH($A$5&amp;D$4,批次辅助!$A$1:$DC$1,0),0),0)</f>
        <v>0.8673887766966526</v>
      </c>
      <c r="E12" s="39"/>
      <c r="F12" s="39"/>
      <c r="G12" s="39"/>
      <c r="H12" s="39">
        <f>1-SUM(H13:H18)</f>
        <v>0.85578802588996761</v>
      </c>
      <c r="I12" s="39"/>
      <c r="J12" s="39"/>
      <c r="K12" s="39"/>
      <c r="L12" s="39"/>
      <c r="M12" s="39">
        <f>1-SUM(M13:M18)</f>
        <v>0.85578802588996761</v>
      </c>
      <c r="N12" s="39"/>
      <c r="O12" s="39"/>
      <c r="P12" s="39"/>
      <c r="Q12" s="39"/>
      <c r="R12" s="39">
        <f>1-SUM(R13:R18)</f>
        <v>0.86078802588996761</v>
      </c>
      <c r="S12" s="39"/>
      <c r="T12" s="39"/>
      <c r="U12" s="39"/>
      <c r="V12" s="39"/>
      <c r="W12" s="39">
        <f>1-SUM(W13:W18)</f>
        <v>0.86078802588996761</v>
      </c>
      <c r="X12" s="39"/>
      <c r="Y12" s="39"/>
      <c r="Z12" s="39"/>
      <c r="AA12" s="39"/>
      <c r="AB12" s="39">
        <f>1-SUM(AB13:AB18)</f>
        <v>0.86078802588996761</v>
      </c>
      <c r="AC12" s="39"/>
      <c r="AD12" s="39"/>
      <c r="AE12" s="39"/>
      <c r="AF12" s="39"/>
      <c r="AG12" s="39">
        <f>1-SUM(AG13:AG18)</f>
        <v>0.86078802588996761</v>
      </c>
      <c r="AH12" s="39"/>
      <c r="AI12" s="39"/>
      <c r="AJ12" s="39"/>
      <c r="AK12" s="39"/>
      <c r="AL12" s="39">
        <f>1-SUM(AL13:AL18)</f>
        <v>0.86078802588996761</v>
      </c>
      <c r="AM12" s="39"/>
      <c r="AN12" s="39"/>
      <c r="AO12" s="39"/>
      <c r="AP12" s="39"/>
      <c r="AQ12" s="39">
        <f>1-SUM(AQ13:AQ18)</f>
        <v>0.86078802588996761</v>
      </c>
      <c r="AR12" s="39"/>
      <c r="AS12" s="39"/>
      <c r="AT12" s="39"/>
      <c r="AU12" s="39"/>
      <c r="AV12" s="39">
        <f>1-SUM(AV13:AV18)</f>
        <v>0.86078802588996761</v>
      </c>
      <c r="AW12" s="39"/>
      <c r="AX12" s="39"/>
      <c r="AY12" s="39"/>
      <c r="AZ12" s="39"/>
      <c r="BA12" s="39">
        <f>1-SUM(BA13:BA18)</f>
        <v>0.86078802588996761</v>
      </c>
      <c r="BB12" s="39"/>
      <c r="BC12" s="39"/>
      <c r="BD12" s="39"/>
      <c r="BE12" s="39"/>
      <c r="BF12" s="39">
        <f>1-SUM(BF13:BF18)</f>
        <v>0.86078802588996761</v>
      </c>
      <c r="BG12" s="39"/>
      <c r="BH12" s="39"/>
      <c r="BI12" s="39"/>
      <c r="BJ12" s="39"/>
      <c r="BK12" s="39">
        <f>1-SUM(BK13:BK18)</f>
        <v>0.86078802588996761</v>
      </c>
      <c r="BL12" s="39"/>
      <c r="BM12" s="39"/>
      <c r="BN12" s="39"/>
      <c r="BO12" s="39"/>
      <c r="BP12" s="39">
        <f>1-SUM(BP13:BP18)</f>
        <v>0.86078802588996761</v>
      </c>
      <c r="BQ12" s="39"/>
    </row>
    <row r="13" spans="1:69" ht="49.5" x14ac:dyDescent="0.15">
      <c r="A13" s="42" t="s">
        <v>42</v>
      </c>
      <c r="B13" s="43">
        <f>_xlfn.IFNA(VLOOKUP($A13,批次辅助!$A$4:$DC$41,MATCH($A$5&amp;B$4,批次辅助!$A$1:$DC$1,0),0),0)</f>
        <v>5.5411224598740171E-2</v>
      </c>
      <c r="C13" s="43">
        <f>_xlfn.IFNA(VLOOKUP($A13,批次辅助!$A$4:$DC$41,MATCH($A$5&amp;C$4,批次辅助!$A$1:$DC$1,0),0),0)</f>
        <v>4.4447815533980584E-2</v>
      </c>
      <c r="D13" s="43">
        <f>_xlfn.IFNA(VLOOKUP($A13,批次辅助!$A$4:$DC$41,MATCH($A$5&amp;D$4,批次辅助!$A$1:$DC$1,0),0),0)</f>
        <v>1.9766232176733369E-2</v>
      </c>
      <c r="E13" s="278" t="s">
        <v>1468</v>
      </c>
      <c r="F13" s="132">
        <v>2.5000000000000001E-2</v>
      </c>
      <c r="G13" s="46"/>
      <c r="H13" s="47">
        <f>C13-F13+G13</f>
        <v>1.9447815533980582E-2</v>
      </c>
      <c r="I13" s="370"/>
      <c r="J13" s="279"/>
      <c r="K13" s="128"/>
      <c r="L13" s="102"/>
      <c r="M13" s="47">
        <f>H13-K13+L13</f>
        <v>1.9447815533980582E-2</v>
      </c>
      <c r="N13" s="370"/>
      <c r="O13" s="279"/>
      <c r="P13" s="128"/>
      <c r="Q13" s="102"/>
      <c r="R13" s="47">
        <f>M13-P13+Q13</f>
        <v>1.9447815533980582E-2</v>
      </c>
      <c r="S13" s="370"/>
      <c r="T13" s="279"/>
      <c r="U13" s="128"/>
      <c r="V13" s="102"/>
      <c r="W13" s="47">
        <f>R13-U13+V13</f>
        <v>1.9447815533980582E-2</v>
      </c>
      <c r="X13" s="370"/>
      <c r="Y13" s="279"/>
      <c r="Z13" s="128"/>
      <c r="AA13" s="102"/>
      <c r="AB13" s="47">
        <f>W13-Z13+AA13</f>
        <v>1.9447815533980582E-2</v>
      </c>
      <c r="AC13" s="370"/>
      <c r="AD13" s="279"/>
      <c r="AE13" s="128"/>
      <c r="AF13" s="102"/>
      <c r="AG13" s="47">
        <f>AB13-AE13+AF13</f>
        <v>1.9447815533980582E-2</v>
      </c>
      <c r="AH13" s="370"/>
      <c r="AI13" s="279"/>
      <c r="AJ13" s="128"/>
      <c r="AK13" s="102"/>
      <c r="AL13" s="47">
        <f>AG13-AJ13+AK13</f>
        <v>1.9447815533980582E-2</v>
      </c>
      <c r="AM13" s="370"/>
      <c r="AN13" s="279"/>
      <c r="AO13" s="128"/>
      <c r="AP13" s="102"/>
      <c r="AQ13" s="47">
        <f>AL13-AO13+AP13</f>
        <v>1.9447815533980582E-2</v>
      </c>
      <c r="AR13" s="370"/>
      <c r="AS13" s="279"/>
      <c r="AT13" s="128"/>
      <c r="AU13" s="102"/>
      <c r="AV13" s="47">
        <f>AQ13-AT13+AU13</f>
        <v>1.9447815533980582E-2</v>
      </c>
      <c r="AW13" s="370"/>
      <c r="AX13" s="279"/>
      <c r="AY13" s="128"/>
      <c r="AZ13" s="102"/>
      <c r="BA13" s="47">
        <f>AV13-AY13+AZ13</f>
        <v>1.9447815533980582E-2</v>
      </c>
      <c r="BB13" s="370"/>
      <c r="BC13" s="279"/>
      <c r="BD13" s="128"/>
      <c r="BE13" s="102"/>
      <c r="BF13" s="47">
        <f>BA13-BD13+BE13</f>
        <v>1.9447815533980582E-2</v>
      </c>
      <c r="BG13" s="370"/>
      <c r="BH13" s="279"/>
      <c r="BI13" s="128"/>
      <c r="BJ13" s="102"/>
      <c r="BK13" s="47">
        <f>BF13-BI13+BJ13</f>
        <v>1.9447815533980582E-2</v>
      </c>
      <c r="BL13" s="370"/>
      <c r="BM13" s="279"/>
      <c r="BN13" s="128"/>
      <c r="BO13" s="102"/>
      <c r="BP13" s="47">
        <f>BK13-BN13+BO13</f>
        <v>1.9447815533980582E-2</v>
      </c>
      <c r="BQ13" s="370"/>
    </row>
    <row r="14" spans="1:69" ht="66" x14ac:dyDescent="0.15">
      <c r="A14" s="42" t="s">
        <v>43</v>
      </c>
      <c r="B14" s="43">
        <f>_xlfn.IFNA(VLOOKUP($A14,批次辅助!$A$4:$DC$41,MATCH($A$5&amp;B$4,批次辅助!$A$1:$DC$1,0),0),0)</f>
        <v>0.10292181216413396</v>
      </c>
      <c r="C14" s="43">
        <f>_xlfn.IFNA(VLOOKUP($A14,批次辅助!$A$4:$DC$41,MATCH($A$5&amp;C$4,批次辅助!$A$1:$DC$1,0),0),0)</f>
        <v>9.8604368932038833E-2</v>
      </c>
      <c r="D14" s="43">
        <f>_xlfn.IFNA(VLOOKUP($A14,批次辅助!$A$4:$DC$41,MATCH($A$5&amp;D$4,批次辅助!$A$1:$DC$1,0),0),0)</f>
        <v>4.6182404177630906E-2</v>
      </c>
      <c r="E14" s="278" t="s">
        <v>1286</v>
      </c>
      <c r="F14" s="45">
        <v>5.2999999999999999E-2</v>
      </c>
      <c r="G14" s="46"/>
      <c r="H14" s="47">
        <f t="shared" ref="H14:H19" si="0">C14-F14+G14</f>
        <v>4.5604368932038834E-2</v>
      </c>
      <c r="I14" s="370"/>
      <c r="J14" s="278"/>
      <c r="K14" s="129"/>
      <c r="L14" s="140"/>
      <c r="M14" s="50">
        <f t="shared" ref="M14:M19" si="1">H14-K14+L14</f>
        <v>4.5604368932038834E-2</v>
      </c>
      <c r="N14" s="370"/>
      <c r="O14" s="278"/>
      <c r="P14" s="186"/>
      <c r="Q14" s="140"/>
      <c r="R14" s="50">
        <f t="shared" ref="R14:R19" si="2">M14-P14+Q14</f>
        <v>4.5604368932038834E-2</v>
      </c>
      <c r="S14" s="370"/>
      <c r="T14" s="51"/>
      <c r="U14" s="129"/>
      <c r="V14" s="140"/>
      <c r="W14" s="50">
        <f t="shared" ref="W14:W19" si="3">R14-U14+V14</f>
        <v>4.5604368932038834E-2</v>
      </c>
      <c r="X14" s="370"/>
      <c r="Y14" s="51"/>
      <c r="Z14" s="129"/>
      <c r="AA14" s="140"/>
      <c r="AB14" s="50">
        <f t="shared" ref="AB14:AB19" si="4">W14-Z14+AA14</f>
        <v>4.5604368932038834E-2</v>
      </c>
      <c r="AC14" s="370"/>
      <c r="AD14" s="51"/>
      <c r="AE14" s="129"/>
      <c r="AF14" s="140"/>
      <c r="AG14" s="50">
        <f t="shared" ref="AG14:AG19" si="5">AB14-AE14+AF14</f>
        <v>4.5604368932038834E-2</v>
      </c>
      <c r="AH14" s="370"/>
      <c r="AI14" s="51"/>
      <c r="AJ14" s="129"/>
      <c r="AK14" s="140"/>
      <c r="AL14" s="50">
        <f t="shared" ref="AL14:AL19" si="6">AG14-AJ14+AK14</f>
        <v>4.5604368932038834E-2</v>
      </c>
      <c r="AM14" s="370"/>
      <c r="AN14" s="51"/>
      <c r="AO14" s="129"/>
      <c r="AP14" s="140"/>
      <c r="AQ14" s="50">
        <f t="shared" ref="AQ14:AQ19" si="7">AL14-AO14+AP14</f>
        <v>4.5604368932038834E-2</v>
      </c>
      <c r="AR14" s="370"/>
      <c r="AS14" s="51"/>
      <c r="AT14" s="129"/>
      <c r="AU14" s="140"/>
      <c r="AV14" s="50">
        <f t="shared" ref="AV14:AV19" si="8">AQ14-AT14+AU14</f>
        <v>4.5604368932038834E-2</v>
      </c>
      <c r="AW14" s="370"/>
      <c r="AX14" s="51"/>
      <c r="AY14" s="129"/>
      <c r="AZ14" s="140"/>
      <c r="BA14" s="50">
        <f t="shared" ref="BA14:BA19" si="9">AV14-AY14+AZ14</f>
        <v>4.5604368932038834E-2</v>
      </c>
      <c r="BB14" s="370"/>
      <c r="BC14" s="51"/>
      <c r="BD14" s="129"/>
      <c r="BE14" s="140"/>
      <c r="BF14" s="50">
        <f t="shared" ref="BF14:BF19" si="10">BA14-BD14+BE14</f>
        <v>4.5604368932038834E-2</v>
      </c>
      <c r="BG14" s="370"/>
      <c r="BH14" s="51"/>
      <c r="BI14" s="129"/>
      <c r="BJ14" s="140"/>
      <c r="BK14" s="50">
        <f t="shared" ref="BK14:BK19" si="11">BF14-BI14+BJ14</f>
        <v>4.5604368932038834E-2</v>
      </c>
      <c r="BL14" s="370"/>
      <c r="BM14" s="51"/>
      <c r="BN14" s="129"/>
      <c r="BO14" s="140"/>
      <c r="BP14" s="50">
        <f t="shared" ref="BP14:BP19" si="12">BK14-BN14+BO14</f>
        <v>4.5604368932038834E-2</v>
      </c>
      <c r="BQ14" s="370"/>
    </row>
    <row r="15" spans="1:69" x14ac:dyDescent="0.15">
      <c r="A15" s="42" t="s">
        <v>44</v>
      </c>
      <c r="B15" s="43">
        <f>_xlfn.IFNA(VLOOKUP($A15,批次辅助!$A$4:$DC$41,MATCH($A$5&amp;B$4,批次辅助!$A$1:$DC$1,0),0),0)</f>
        <v>9.8580020641303966E-3</v>
      </c>
      <c r="C15" s="43">
        <f>_xlfn.IFNA(VLOOKUP($A15,批次辅助!$A$4:$DC$41,MATCH($A$5&amp;C$4,批次辅助!$A$1:$DC$1,0),0),0)</f>
        <v>5.5622977346278316E-3</v>
      </c>
      <c r="D15" s="43">
        <f>_xlfn.IFNA(VLOOKUP($A15,批次辅助!$A$4:$DC$41,MATCH($A$5&amp;D$4,批次辅助!$A$1:$DC$1,0),0),0)</f>
        <v>8.9549803153621769E-3</v>
      </c>
      <c r="E15" s="277"/>
      <c r="F15" s="121"/>
      <c r="G15" s="46">
        <v>3.0000000000000001E-3</v>
      </c>
      <c r="H15" s="47">
        <f t="shared" si="0"/>
        <v>8.5622977346278308E-3</v>
      </c>
      <c r="I15" s="370"/>
      <c r="J15" s="455"/>
      <c r="K15" s="128"/>
      <c r="L15" s="102"/>
      <c r="M15" s="50">
        <f t="shared" si="1"/>
        <v>8.5622977346278308E-3</v>
      </c>
      <c r="N15" s="370"/>
      <c r="O15" s="278"/>
      <c r="P15" s="132"/>
      <c r="Q15" s="102"/>
      <c r="R15" s="50">
        <f t="shared" si="2"/>
        <v>8.5622977346278308E-3</v>
      </c>
      <c r="S15" s="370"/>
      <c r="T15" s="279"/>
      <c r="U15" s="128"/>
      <c r="V15" s="102"/>
      <c r="W15" s="50">
        <f t="shared" si="3"/>
        <v>8.5622977346278308E-3</v>
      </c>
      <c r="X15" s="370"/>
      <c r="Y15" s="279"/>
      <c r="Z15" s="128"/>
      <c r="AA15" s="102"/>
      <c r="AB15" s="50">
        <f t="shared" si="4"/>
        <v>8.5622977346278308E-3</v>
      </c>
      <c r="AC15" s="370"/>
      <c r="AD15" s="279"/>
      <c r="AE15" s="128"/>
      <c r="AF15" s="102"/>
      <c r="AG15" s="50">
        <f t="shared" si="5"/>
        <v>8.5622977346278308E-3</v>
      </c>
      <c r="AH15" s="370"/>
      <c r="AI15" s="279"/>
      <c r="AJ15" s="128"/>
      <c r="AK15" s="102"/>
      <c r="AL15" s="50">
        <f t="shared" si="6"/>
        <v>8.5622977346278308E-3</v>
      </c>
      <c r="AM15" s="370"/>
      <c r="AN15" s="279"/>
      <c r="AO15" s="128"/>
      <c r="AP15" s="102"/>
      <c r="AQ15" s="50">
        <f t="shared" si="7"/>
        <v>8.5622977346278308E-3</v>
      </c>
      <c r="AR15" s="370"/>
      <c r="AS15" s="279"/>
      <c r="AT15" s="128"/>
      <c r="AU15" s="102"/>
      <c r="AV15" s="50">
        <f t="shared" si="8"/>
        <v>8.5622977346278308E-3</v>
      </c>
      <c r="AW15" s="370"/>
      <c r="AX15" s="279"/>
      <c r="AY15" s="128"/>
      <c r="AZ15" s="102"/>
      <c r="BA15" s="50">
        <f t="shared" si="9"/>
        <v>8.5622977346278308E-3</v>
      </c>
      <c r="BB15" s="370"/>
      <c r="BC15" s="279"/>
      <c r="BD15" s="128"/>
      <c r="BE15" s="102"/>
      <c r="BF15" s="50">
        <f t="shared" si="10"/>
        <v>8.5622977346278308E-3</v>
      </c>
      <c r="BG15" s="370"/>
      <c r="BH15" s="279"/>
      <c r="BI15" s="128"/>
      <c r="BJ15" s="102"/>
      <c r="BK15" s="50">
        <f t="shared" si="11"/>
        <v>8.5622977346278308E-3</v>
      </c>
      <c r="BL15" s="370"/>
      <c r="BM15" s="279"/>
      <c r="BN15" s="128"/>
      <c r="BO15" s="102"/>
      <c r="BP15" s="50">
        <f t="shared" si="12"/>
        <v>8.5622977346278308E-3</v>
      </c>
      <c r="BQ15" s="370"/>
    </row>
    <row r="16" spans="1:69" ht="33" x14ac:dyDescent="0.15">
      <c r="A16" s="53" t="s">
        <v>45</v>
      </c>
      <c r="B16" s="53">
        <f>_xlfn.IFNA(VLOOKUP($A16,批次辅助!$A$4:$DC$41,MATCH($A$5&amp;B$4,批次辅助!$A$1:$DC$1,0),0),0)</f>
        <v>8.633759208512759E-2</v>
      </c>
      <c r="C16" s="53">
        <f>_xlfn.IFNA(VLOOKUP($A16,批次辅助!$A$4:$DC$41,MATCH($A$5&amp;C$4,批次辅助!$A$1:$DC$1,0),0),0)</f>
        <v>7.4484223300970875E-2</v>
      </c>
      <c r="D16" s="53">
        <f>_xlfn.IFNA(VLOOKUP($A16,批次辅助!$A$4:$DC$41,MATCH($A$5&amp;D$4,批次辅助!$A$1:$DC$1,0),0),0)</f>
        <v>3.9042898231442386E-2</v>
      </c>
      <c r="E16" s="278" t="s">
        <v>1489</v>
      </c>
      <c r="F16" s="123">
        <v>1.7000000000000001E-2</v>
      </c>
      <c r="G16" s="55"/>
      <c r="H16" s="47">
        <f t="shared" si="0"/>
        <v>5.7484223300970874E-2</v>
      </c>
      <c r="I16" s="370"/>
      <c r="J16" s="56"/>
      <c r="K16" s="130"/>
      <c r="L16" s="103"/>
      <c r="M16" s="50">
        <f t="shared" si="1"/>
        <v>5.7484223300970874E-2</v>
      </c>
      <c r="N16" s="370"/>
      <c r="O16" s="278" t="s">
        <v>1488</v>
      </c>
      <c r="P16" s="132">
        <v>5.0000000000000001E-3</v>
      </c>
      <c r="Q16" s="103"/>
      <c r="R16" s="50">
        <f t="shared" si="2"/>
        <v>5.2484223300970877E-2</v>
      </c>
      <c r="S16" s="370"/>
      <c r="T16" s="56"/>
      <c r="U16" s="130"/>
      <c r="V16" s="103"/>
      <c r="W16" s="50">
        <f t="shared" si="3"/>
        <v>5.2484223300970877E-2</v>
      </c>
      <c r="X16" s="370"/>
      <c r="Y16" s="56"/>
      <c r="Z16" s="130"/>
      <c r="AA16" s="103"/>
      <c r="AB16" s="50">
        <f t="shared" si="4"/>
        <v>5.2484223300970877E-2</v>
      </c>
      <c r="AC16" s="370"/>
      <c r="AD16" s="56"/>
      <c r="AE16" s="130"/>
      <c r="AF16" s="103"/>
      <c r="AG16" s="50">
        <f t="shared" si="5"/>
        <v>5.2484223300970877E-2</v>
      </c>
      <c r="AH16" s="370"/>
      <c r="AI16" s="56"/>
      <c r="AJ16" s="130"/>
      <c r="AK16" s="103"/>
      <c r="AL16" s="50">
        <f t="shared" si="6"/>
        <v>5.2484223300970877E-2</v>
      </c>
      <c r="AM16" s="370"/>
      <c r="AN16" s="56"/>
      <c r="AO16" s="130"/>
      <c r="AP16" s="103"/>
      <c r="AQ16" s="50">
        <f t="shared" si="7"/>
        <v>5.2484223300970877E-2</v>
      </c>
      <c r="AR16" s="370"/>
      <c r="AS16" s="56"/>
      <c r="AT16" s="130"/>
      <c r="AU16" s="103"/>
      <c r="AV16" s="50">
        <f t="shared" si="8"/>
        <v>5.2484223300970877E-2</v>
      </c>
      <c r="AW16" s="370"/>
      <c r="AX16" s="56"/>
      <c r="AY16" s="130"/>
      <c r="AZ16" s="103"/>
      <c r="BA16" s="50">
        <f t="shared" si="9"/>
        <v>5.2484223300970877E-2</v>
      </c>
      <c r="BB16" s="370"/>
      <c r="BC16" s="56"/>
      <c r="BD16" s="130"/>
      <c r="BE16" s="103"/>
      <c r="BF16" s="50">
        <f t="shared" si="10"/>
        <v>5.2484223300970877E-2</v>
      </c>
      <c r="BG16" s="370"/>
      <c r="BH16" s="56"/>
      <c r="BI16" s="130"/>
      <c r="BJ16" s="103"/>
      <c r="BK16" s="50">
        <f t="shared" si="11"/>
        <v>5.2484223300970877E-2</v>
      </c>
      <c r="BL16" s="370"/>
      <c r="BM16" s="56"/>
      <c r="BN16" s="130"/>
      <c r="BO16" s="103"/>
      <c r="BP16" s="50">
        <f t="shared" si="12"/>
        <v>5.2484223300970877E-2</v>
      </c>
      <c r="BQ16" s="370"/>
    </row>
    <row r="17" spans="1:69" x14ac:dyDescent="0.15">
      <c r="A17" s="42" t="s">
        <v>46</v>
      </c>
      <c r="B17" s="53">
        <f>_xlfn.IFNA(VLOOKUP($A17,批次辅助!$A$4:$DC$41,MATCH($A$5&amp;B$4,批次辅助!$A$1:$DC$1,0),0),0)</f>
        <v>1.4342147407381045E-2</v>
      </c>
      <c r="C17" s="53">
        <f>_xlfn.IFNA(VLOOKUP($A17,批次辅助!$A$4:$DC$41,MATCH($A$5&amp;C$4,批次辅助!$A$1:$DC$1,0),0),0)</f>
        <v>8.3434466019417473E-3</v>
      </c>
      <c r="D17" s="53">
        <f>_xlfn.IFNA(VLOOKUP($A17,批次辅助!$A$4:$DC$41,MATCH($A$5&amp;D$4,批次辅助!$A$1:$DC$1,0),0),0)</f>
        <v>1.3952634477694143E-2</v>
      </c>
      <c r="E17" s="43" t="s">
        <v>1469</v>
      </c>
      <c r="F17" s="57"/>
      <c r="G17" s="58">
        <v>3.0000000000000001E-3</v>
      </c>
      <c r="H17" s="47">
        <f t="shared" si="0"/>
        <v>1.1343446601941747E-2</v>
      </c>
      <c r="I17" s="370"/>
      <c r="J17" s="43"/>
      <c r="K17" s="57"/>
      <c r="L17" s="104"/>
      <c r="M17" s="53">
        <f t="shared" si="1"/>
        <v>1.1343446601941747E-2</v>
      </c>
      <c r="N17" s="370"/>
      <c r="O17" s="43"/>
      <c r="P17" s="131"/>
      <c r="Q17" s="104"/>
      <c r="R17" s="53">
        <f t="shared" si="2"/>
        <v>1.1343446601941747E-2</v>
      </c>
      <c r="S17" s="370"/>
      <c r="T17" s="43"/>
      <c r="U17" s="131"/>
      <c r="V17" s="104"/>
      <c r="W17" s="53">
        <f t="shared" si="3"/>
        <v>1.1343446601941747E-2</v>
      </c>
      <c r="X17" s="370"/>
      <c r="Y17" s="43"/>
      <c r="Z17" s="131"/>
      <c r="AA17" s="104"/>
      <c r="AB17" s="53">
        <f t="shared" si="4"/>
        <v>1.1343446601941747E-2</v>
      </c>
      <c r="AC17" s="370"/>
      <c r="AD17" s="43"/>
      <c r="AE17" s="131"/>
      <c r="AF17" s="104"/>
      <c r="AG17" s="53">
        <f t="shared" si="5"/>
        <v>1.1343446601941747E-2</v>
      </c>
      <c r="AH17" s="370"/>
      <c r="AI17" s="43"/>
      <c r="AJ17" s="131"/>
      <c r="AK17" s="104"/>
      <c r="AL17" s="53">
        <f t="shared" si="6"/>
        <v>1.1343446601941747E-2</v>
      </c>
      <c r="AM17" s="370"/>
      <c r="AN17" s="43"/>
      <c r="AO17" s="131"/>
      <c r="AP17" s="104"/>
      <c r="AQ17" s="53">
        <f t="shared" si="7"/>
        <v>1.1343446601941747E-2</v>
      </c>
      <c r="AR17" s="370"/>
      <c r="AS17" s="43"/>
      <c r="AT17" s="131"/>
      <c r="AU17" s="104"/>
      <c r="AV17" s="53">
        <f t="shared" si="8"/>
        <v>1.1343446601941747E-2</v>
      </c>
      <c r="AW17" s="370"/>
      <c r="AX17" s="43"/>
      <c r="AY17" s="131"/>
      <c r="AZ17" s="104"/>
      <c r="BA17" s="53">
        <f t="shared" si="9"/>
        <v>1.1343446601941747E-2</v>
      </c>
      <c r="BB17" s="370"/>
      <c r="BC17" s="43"/>
      <c r="BD17" s="131"/>
      <c r="BE17" s="104"/>
      <c r="BF17" s="53">
        <f t="shared" si="10"/>
        <v>1.1343446601941747E-2</v>
      </c>
      <c r="BG17" s="370"/>
      <c r="BH17" s="43"/>
      <c r="BI17" s="131"/>
      <c r="BJ17" s="104"/>
      <c r="BK17" s="53">
        <f t="shared" si="11"/>
        <v>1.1343446601941747E-2</v>
      </c>
      <c r="BL17" s="370"/>
      <c r="BM17" s="43"/>
      <c r="BN17" s="131"/>
      <c r="BO17" s="104"/>
      <c r="BP17" s="53">
        <f t="shared" si="12"/>
        <v>1.1343446601941747E-2</v>
      </c>
      <c r="BQ17" s="370"/>
    </row>
    <row r="18" spans="1:69" x14ac:dyDescent="0.15">
      <c r="A18" s="42" t="s">
        <v>47</v>
      </c>
      <c r="B18" s="43">
        <f>_xlfn.IFNA(VLOOKUP($A18,批次辅助!$A$4:$DC$41,MATCH($A$5&amp;B$4,批次辅助!$A$1:$DC$1,0),0),0)</f>
        <v>1.7936581373002598E-2</v>
      </c>
      <c r="C18" s="43">
        <f>_xlfn.IFNA(VLOOKUP($A18,批次辅助!$A$4:$DC$41,MATCH($A$5&amp;C$4,批次辅助!$A$1:$DC$1,0),0),0)</f>
        <v>1.7698220064724919E-3</v>
      </c>
      <c r="D18" s="114">
        <f>_xlfn.IFNA(VLOOKUP($A18,批次辅助!$A$4:$DC$41,MATCH($A$5&amp;D$4,批次辅助!$A$1:$DC$1,0),0),0)</f>
        <v>4.8752626318258781E-3</v>
      </c>
      <c r="F18" s="59"/>
      <c r="G18" s="105"/>
      <c r="H18" s="47">
        <f t="shared" si="0"/>
        <v>1.7698220064724919E-3</v>
      </c>
      <c r="I18" s="370"/>
      <c r="J18" s="10"/>
      <c r="K18" s="132"/>
      <c r="L18" s="105"/>
      <c r="M18" s="43">
        <f t="shared" si="1"/>
        <v>1.7698220064724919E-3</v>
      </c>
      <c r="N18" s="370"/>
      <c r="O18" s="10"/>
      <c r="P18" s="132"/>
      <c r="Q18" s="105"/>
      <c r="R18" s="43">
        <f t="shared" si="2"/>
        <v>1.7698220064724919E-3</v>
      </c>
      <c r="S18" s="370"/>
      <c r="T18" s="10"/>
      <c r="U18" s="132"/>
      <c r="V18" s="105"/>
      <c r="W18" s="43">
        <f t="shared" si="3"/>
        <v>1.7698220064724919E-3</v>
      </c>
      <c r="X18" s="370"/>
      <c r="Y18" s="10"/>
      <c r="Z18" s="132"/>
      <c r="AA18" s="105"/>
      <c r="AB18" s="43">
        <f t="shared" si="4"/>
        <v>1.7698220064724919E-3</v>
      </c>
      <c r="AC18" s="370"/>
      <c r="AD18" s="10"/>
      <c r="AE18" s="132"/>
      <c r="AF18" s="105"/>
      <c r="AG18" s="43">
        <f t="shared" si="5"/>
        <v>1.7698220064724919E-3</v>
      </c>
      <c r="AH18" s="370"/>
      <c r="AI18" s="10"/>
      <c r="AJ18" s="132"/>
      <c r="AK18" s="105"/>
      <c r="AL18" s="43">
        <f t="shared" si="6"/>
        <v>1.7698220064724919E-3</v>
      </c>
      <c r="AM18" s="370"/>
      <c r="AN18" s="10"/>
      <c r="AO18" s="132"/>
      <c r="AP18" s="105"/>
      <c r="AQ18" s="43">
        <f t="shared" si="7"/>
        <v>1.7698220064724919E-3</v>
      </c>
      <c r="AR18" s="370"/>
      <c r="AS18" s="10"/>
      <c r="AT18" s="132"/>
      <c r="AU18" s="105"/>
      <c r="AV18" s="43">
        <f t="shared" si="8"/>
        <v>1.7698220064724919E-3</v>
      </c>
      <c r="AW18" s="370"/>
      <c r="AX18" s="10"/>
      <c r="AY18" s="132"/>
      <c r="AZ18" s="105"/>
      <c r="BA18" s="43">
        <f t="shared" si="9"/>
        <v>1.7698220064724919E-3</v>
      </c>
      <c r="BB18" s="370"/>
      <c r="BC18" s="10"/>
      <c r="BD18" s="132"/>
      <c r="BE18" s="105"/>
      <c r="BF18" s="43">
        <f t="shared" si="10"/>
        <v>1.7698220064724919E-3</v>
      </c>
      <c r="BG18" s="370"/>
      <c r="BH18" s="10"/>
      <c r="BI18" s="132"/>
      <c r="BJ18" s="105"/>
      <c r="BK18" s="43">
        <f t="shared" si="11"/>
        <v>1.7698220064724919E-3</v>
      </c>
      <c r="BL18" s="370"/>
      <c r="BM18" s="10"/>
      <c r="BN18" s="132"/>
      <c r="BO18" s="105"/>
      <c r="BP18" s="43">
        <f t="shared" si="12"/>
        <v>1.7698220064724919E-3</v>
      </c>
      <c r="BQ18" s="370"/>
    </row>
    <row r="19" spans="1:69" x14ac:dyDescent="0.15">
      <c r="A19" s="61" t="s">
        <v>31</v>
      </c>
      <c r="B19" s="61">
        <f>_xlfn.IFNA(VLOOKUP($A19,批次辅助!$A$4:$DC$41,MATCH($A$5&amp;B$4,批次辅助!$A$1:$DC$1,0),0),0)</f>
        <v>0</v>
      </c>
      <c r="C19" s="61">
        <f>_xlfn.IFNA(VLOOKUP($A19,批次辅助!$A$4:$DC$41,MATCH($A$5&amp;C$4,批次辅助!$A$1:$DC$1,0),0),0)</f>
        <v>0</v>
      </c>
      <c r="D19" s="61">
        <f>_xlfn.IFNA(VLOOKUP($A19,批次辅助!$A$4:$DC$41,MATCH($A$5&amp;D$4,批次辅助!$A$1:$DC$1,0),0),0)</f>
        <v>0</v>
      </c>
      <c r="E19" s="62"/>
      <c r="F19" s="63"/>
      <c r="G19" s="64"/>
      <c r="H19" s="62">
        <f t="shared" si="0"/>
        <v>0</v>
      </c>
      <c r="I19" s="62"/>
      <c r="J19" s="62"/>
      <c r="K19" s="133"/>
      <c r="L19" s="141"/>
      <c r="M19" s="62">
        <f t="shared" si="1"/>
        <v>0</v>
      </c>
      <c r="N19" s="62"/>
      <c r="O19" s="62"/>
      <c r="P19" s="133"/>
      <c r="Q19" s="141"/>
      <c r="R19" s="62">
        <f t="shared" si="2"/>
        <v>0</v>
      </c>
      <c r="S19" s="62"/>
      <c r="T19" s="62"/>
      <c r="U19" s="133"/>
      <c r="V19" s="141"/>
      <c r="W19" s="62">
        <f t="shared" si="3"/>
        <v>0</v>
      </c>
      <c r="X19" s="62"/>
      <c r="Y19" s="62"/>
      <c r="Z19" s="133"/>
      <c r="AA19" s="141"/>
      <c r="AB19" s="62">
        <f t="shared" si="4"/>
        <v>0</v>
      </c>
      <c r="AC19" s="62"/>
      <c r="AD19" s="62"/>
      <c r="AE19" s="133"/>
      <c r="AF19" s="141"/>
      <c r="AG19" s="62">
        <f t="shared" si="5"/>
        <v>0</v>
      </c>
      <c r="AH19" s="62"/>
      <c r="AI19" s="62"/>
      <c r="AJ19" s="133"/>
      <c r="AK19" s="141"/>
      <c r="AL19" s="62">
        <f t="shared" si="6"/>
        <v>0</v>
      </c>
      <c r="AM19" s="62"/>
      <c r="AN19" s="62"/>
      <c r="AO19" s="133"/>
      <c r="AP19" s="141"/>
      <c r="AQ19" s="62">
        <f t="shared" si="7"/>
        <v>0</v>
      </c>
      <c r="AR19" s="62"/>
      <c r="AS19" s="62"/>
      <c r="AT19" s="133"/>
      <c r="AU19" s="141"/>
      <c r="AV19" s="62">
        <f t="shared" si="8"/>
        <v>0</v>
      </c>
      <c r="AW19" s="62"/>
      <c r="AX19" s="62"/>
      <c r="AY19" s="133"/>
      <c r="AZ19" s="141"/>
      <c r="BA19" s="62">
        <f t="shared" si="9"/>
        <v>0</v>
      </c>
      <c r="BB19" s="62"/>
      <c r="BC19" s="62"/>
      <c r="BD19" s="133"/>
      <c r="BE19" s="141"/>
      <c r="BF19" s="62">
        <f t="shared" si="10"/>
        <v>0</v>
      </c>
      <c r="BG19" s="62"/>
      <c r="BH19" s="62"/>
      <c r="BI19" s="133"/>
      <c r="BJ19" s="141"/>
      <c r="BK19" s="62">
        <f t="shared" si="11"/>
        <v>0</v>
      </c>
      <c r="BL19" s="62"/>
      <c r="BM19" s="62"/>
      <c r="BN19" s="133"/>
      <c r="BO19" s="141"/>
      <c r="BP19" s="62">
        <f t="shared" si="12"/>
        <v>0</v>
      </c>
      <c r="BQ19" s="62"/>
    </row>
    <row r="20" spans="1:69" x14ac:dyDescent="0.15">
      <c r="A20" s="65" t="s">
        <v>30</v>
      </c>
      <c r="B20" s="66"/>
      <c r="C20" s="66"/>
      <c r="D20" s="66"/>
      <c r="E20" s="66"/>
      <c r="F20" s="67"/>
      <c r="G20" s="68"/>
      <c r="H20" s="66">
        <f>H21*99.9%</f>
        <v>0.95978561286407782</v>
      </c>
      <c r="I20" s="66"/>
      <c r="J20" s="66"/>
      <c r="K20" s="134"/>
      <c r="L20" s="142"/>
      <c r="M20" s="66">
        <f>M21*99.9%</f>
        <v>0.98975561286407787</v>
      </c>
      <c r="N20" s="66"/>
      <c r="O20" s="66"/>
      <c r="P20" s="134"/>
      <c r="Q20" s="142"/>
      <c r="R20" s="66">
        <f>R21*99.9%</f>
        <v>0.98975561286407787</v>
      </c>
      <c r="S20" s="66"/>
      <c r="T20" s="66"/>
      <c r="U20" s="134"/>
      <c r="V20" s="142"/>
      <c r="W20" s="66">
        <f>W21*99.9%</f>
        <v>0.98975561286407787</v>
      </c>
      <c r="X20" s="66"/>
      <c r="Y20" s="66"/>
      <c r="Z20" s="134"/>
      <c r="AA20" s="142"/>
      <c r="AB20" s="66">
        <f>AB21*99.9%</f>
        <v>0.98975561286407787</v>
      </c>
      <c r="AC20" s="66"/>
      <c r="AD20" s="66"/>
      <c r="AE20" s="134"/>
      <c r="AF20" s="142"/>
      <c r="AG20" s="66">
        <f>AG21*99.9%</f>
        <v>0.98975561286407787</v>
      </c>
      <c r="AH20" s="66"/>
      <c r="AI20" s="66"/>
      <c r="AJ20" s="134"/>
      <c r="AK20" s="142"/>
      <c r="AL20" s="66">
        <f>AL21*99.9%</f>
        <v>0.98975561286407787</v>
      </c>
      <c r="AM20" s="66"/>
      <c r="AN20" s="66"/>
      <c r="AO20" s="134"/>
      <c r="AP20" s="142"/>
      <c r="AQ20" s="66">
        <f>AQ21*99.9%</f>
        <v>0.98975561286407787</v>
      </c>
      <c r="AR20" s="66"/>
      <c r="AS20" s="66"/>
      <c r="AT20" s="134"/>
      <c r="AU20" s="142"/>
      <c r="AV20" s="66">
        <f>AV21*99.9%</f>
        <v>0.98975561286407787</v>
      </c>
      <c r="AW20" s="66"/>
      <c r="AX20" s="66"/>
      <c r="AY20" s="134"/>
      <c r="AZ20" s="142"/>
      <c r="BA20" s="66">
        <f>BA21*99.9%</f>
        <v>0.98975561286407787</v>
      </c>
      <c r="BB20" s="66"/>
      <c r="BC20" s="66"/>
      <c r="BD20" s="134"/>
      <c r="BE20" s="142"/>
      <c r="BF20" s="66">
        <f>BF21*99.9%</f>
        <v>0.98975561286407787</v>
      </c>
      <c r="BG20" s="66"/>
      <c r="BH20" s="66"/>
      <c r="BI20" s="134"/>
      <c r="BJ20" s="142"/>
      <c r="BK20" s="66">
        <f>BK21*99.9%</f>
        <v>0.98975561286407787</v>
      </c>
      <c r="BL20" s="66"/>
      <c r="BM20" s="66"/>
      <c r="BN20" s="134"/>
      <c r="BO20" s="142"/>
      <c r="BP20" s="66">
        <f>BP21*99.9%</f>
        <v>0.98975561286407787</v>
      </c>
      <c r="BQ20" s="66"/>
    </row>
    <row r="21" spans="1:69" x14ac:dyDescent="0.35">
      <c r="A21" s="40" t="s">
        <v>456</v>
      </c>
      <c r="B21" s="41">
        <f>_xlfn.IFNA(VLOOKUP($A21,批次辅助!$A$4:$DC$41,MATCH($A$5&amp;B$4,批次辅助!$A$1:$DC$1,0),0),0)</f>
        <v>0.97523043524680597</v>
      </c>
      <c r="C21" s="41">
        <f>_xlfn.IFNA(VLOOKUP($A21,批次辅助!$A$4:$DC$41,MATCH($A$5&amp;C$4,批次辅助!$A$1:$DC$1,0),0),0)</f>
        <v>0.99074635922330101</v>
      </c>
      <c r="D21" s="41">
        <f>_xlfn.IFNA(VLOOKUP($A21,批次辅助!$A$4:$DC$41,MATCH($A$5&amp;D$4,批次辅助!$A$1:$DC$1,0),0),0)</f>
        <v>0.9599983681129266</v>
      </c>
      <c r="E21" s="66"/>
      <c r="F21" s="67"/>
      <c r="G21" s="68"/>
      <c r="H21" s="66">
        <f>1-SUM(H22:H26)</f>
        <v>0.96074635922330098</v>
      </c>
      <c r="I21" s="66"/>
      <c r="J21" s="66"/>
      <c r="K21" s="134"/>
      <c r="L21" s="142"/>
      <c r="M21" s="66">
        <f>1-SUM(M22:M26)</f>
        <v>0.99074635922330101</v>
      </c>
      <c r="N21" s="66"/>
      <c r="O21" s="66"/>
      <c r="P21" s="134"/>
      <c r="Q21" s="142"/>
      <c r="R21" s="66">
        <f>1-SUM(R22:R26)</f>
        <v>0.99074635922330101</v>
      </c>
      <c r="S21" s="66"/>
      <c r="T21" s="66"/>
      <c r="U21" s="134"/>
      <c r="V21" s="142"/>
      <c r="W21" s="66">
        <f>1-SUM(W22:W26)</f>
        <v>0.99074635922330101</v>
      </c>
      <c r="X21" s="66"/>
      <c r="Y21" s="66"/>
      <c r="Z21" s="134"/>
      <c r="AA21" s="142"/>
      <c r="AB21" s="66">
        <f>1-SUM(AB22:AB26)</f>
        <v>0.99074635922330101</v>
      </c>
      <c r="AC21" s="66"/>
      <c r="AD21" s="66"/>
      <c r="AE21" s="134"/>
      <c r="AF21" s="142"/>
      <c r="AG21" s="66">
        <f>1-SUM(AG22:AG26)</f>
        <v>0.99074635922330101</v>
      </c>
      <c r="AH21" s="66"/>
      <c r="AI21" s="66"/>
      <c r="AJ21" s="134"/>
      <c r="AK21" s="142"/>
      <c r="AL21" s="66">
        <f>1-SUM(AL22:AL26)</f>
        <v>0.99074635922330101</v>
      </c>
      <c r="AM21" s="66"/>
      <c r="AN21" s="66"/>
      <c r="AO21" s="134"/>
      <c r="AP21" s="142"/>
      <c r="AQ21" s="66">
        <f>1-SUM(AQ22:AQ26)</f>
        <v>0.99074635922330101</v>
      </c>
      <c r="AR21" s="66"/>
      <c r="AS21" s="66"/>
      <c r="AT21" s="134"/>
      <c r="AU21" s="142"/>
      <c r="AV21" s="66">
        <f>1-SUM(AV22:AV26)</f>
        <v>0.99074635922330101</v>
      </c>
      <c r="AW21" s="66"/>
      <c r="AX21" s="66"/>
      <c r="AY21" s="134"/>
      <c r="AZ21" s="142"/>
      <c r="BA21" s="66">
        <f>1-SUM(BA22:BA26)</f>
        <v>0.99074635922330101</v>
      </c>
      <c r="BB21" s="66"/>
      <c r="BC21" s="66"/>
      <c r="BD21" s="134"/>
      <c r="BE21" s="142"/>
      <c r="BF21" s="66">
        <f>1-SUM(BF22:BF26)</f>
        <v>0.99074635922330101</v>
      </c>
      <c r="BG21" s="66"/>
      <c r="BH21" s="66"/>
      <c r="BI21" s="134"/>
      <c r="BJ21" s="142"/>
      <c r="BK21" s="66">
        <f>1-SUM(BK22:BK26)</f>
        <v>0.99074635922330101</v>
      </c>
      <c r="BL21" s="66"/>
      <c r="BM21" s="66"/>
      <c r="BN21" s="134"/>
      <c r="BO21" s="142"/>
      <c r="BP21" s="66">
        <f>1-SUM(BP22:BP26)</f>
        <v>0.99074635922330101</v>
      </c>
      <c r="BQ21" s="66"/>
    </row>
    <row r="22" spans="1:69" x14ac:dyDescent="0.15">
      <c r="A22" s="42" t="s">
        <v>48</v>
      </c>
      <c r="B22" s="43">
        <f>_xlfn.IFNA(VLOOKUP($A22,批次辅助!$A$4:$DC$41,MATCH($A$5&amp;B$4,批次辅助!$A$1:$DC$1,0),0),0)</f>
        <v>8.2921100395031856E-3</v>
      </c>
      <c r="C22" s="43">
        <f>_xlfn.IFNA(VLOOKUP($A22,批次辅助!$A$4:$DC$41,MATCH($A$5&amp;C$4,批次辅助!$A$1:$DC$1,0),0),0)</f>
        <v>1.6686893203883494E-3</v>
      </c>
      <c r="D22" s="43">
        <f>_xlfn.IFNA(VLOOKUP($A22,批次辅助!$A$4:$DC$41,MATCH($A$5&amp;D$4,批次辅助!$A$1:$DC$1,0),0),0)</f>
        <v>4.2837035677131142E-3</v>
      </c>
      <c r="E22" s="461" t="s">
        <v>1229</v>
      </c>
      <c r="F22" s="113"/>
      <c r="G22" s="105">
        <v>3.0000000000000001E-3</v>
      </c>
      <c r="H22" s="277">
        <f>C22-F22+G22</f>
        <v>4.6686893203883497E-3</v>
      </c>
      <c r="I22" s="370"/>
      <c r="J22" s="162" t="s">
        <v>1467</v>
      </c>
      <c r="K22" s="132">
        <v>3.0000000000000001E-3</v>
      </c>
      <c r="L22" s="105"/>
      <c r="M22" s="277">
        <f>H22-K22+L22</f>
        <v>1.6686893203883496E-3</v>
      </c>
      <c r="N22" s="370"/>
      <c r="O22" s="277" t="s">
        <v>9</v>
      </c>
      <c r="P22" s="132"/>
      <c r="Q22" s="105"/>
      <c r="R22" s="277">
        <f>M22-P22+Q22</f>
        <v>1.6686893203883496E-3</v>
      </c>
      <c r="S22" s="370"/>
      <c r="T22" s="277" t="s">
        <v>9</v>
      </c>
      <c r="U22" s="132"/>
      <c r="V22" s="105"/>
      <c r="W22" s="277">
        <f>R22-U22+V22</f>
        <v>1.6686893203883496E-3</v>
      </c>
      <c r="X22" s="370"/>
      <c r="Y22" s="277" t="s">
        <v>9</v>
      </c>
      <c r="Z22" s="132"/>
      <c r="AA22" s="105"/>
      <c r="AB22" s="277">
        <f>W22-Z22+AA22</f>
        <v>1.6686893203883496E-3</v>
      </c>
      <c r="AC22" s="370"/>
      <c r="AD22" s="277" t="s">
        <v>9</v>
      </c>
      <c r="AE22" s="132"/>
      <c r="AF22" s="105"/>
      <c r="AG22" s="277">
        <f>AB22-AE22+AF22</f>
        <v>1.6686893203883496E-3</v>
      </c>
      <c r="AH22" s="370"/>
      <c r="AI22" s="277" t="s">
        <v>9</v>
      </c>
      <c r="AJ22" s="132"/>
      <c r="AK22" s="105"/>
      <c r="AL22" s="277">
        <f>AG22-AJ22+AK22</f>
        <v>1.6686893203883496E-3</v>
      </c>
      <c r="AM22" s="370"/>
      <c r="AN22" s="277" t="s">
        <v>9</v>
      </c>
      <c r="AO22" s="132"/>
      <c r="AP22" s="105"/>
      <c r="AQ22" s="277">
        <f>AL22-AO22+AP22</f>
        <v>1.6686893203883496E-3</v>
      </c>
      <c r="AR22" s="370"/>
      <c r="AS22" s="277" t="s">
        <v>9</v>
      </c>
      <c r="AT22" s="132"/>
      <c r="AU22" s="105"/>
      <c r="AV22" s="277">
        <f>AQ22-AT22+AU22</f>
        <v>1.6686893203883496E-3</v>
      </c>
      <c r="AW22" s="370"/>
      <c r="AX22" s="277" t="s">
        <v>9</v>
      </c>
      <c r="AY22" s="132"/>
      <c r="AZ22" s="105"/>
      <c r="BA22" s="277">
        <f>AV22-AY22+AZ22</f>
        <v>1.6686893203883496E-3</v>
      </c>
      <c r="BB22" s="370"/>
      <c r="BC22" s="277" t="s">
        <v>9</v>
      </c>
      <c r="BD22" s="132"/>
      <c r="BE22" s="105"/>
      <c r="BF22" s="277">
        <f>BA22-BD22+BE22</f>
        <v>1.6686893203883496E-3</v>
      </c>
      <c r="BG22" s="370"/>
      <c r="BH22" s="277" t="s">
        <v>9</v>
      </c>
      <c r="BI22" s="132"/>
      <c r="BJ22" s="105"/>
      <c r="BK22" s="277">
        <f>BF22-BI22+BJ22</f>
        <v>1.6686893203883496E-3</v>
      </c>
      <c r="BL22" s="370"/>
      <c r="BM22" s="277" t="s">
        <v>9</v>
      </c>
      <c r="BN22" s="132"/>
      <c r="BO22" s="105"/>
      <c r="BP22" s="277">
        <f>BK22-BN22+BO22</f>
        <v>1.6686893203883496E-3</v>
      </c>
      <c r="BQ22" s="370"/>
    </row>
    <row r="23" spans="1:69" ht="33" x14ac:dyDescent="0.15">
      <c r="A23" s="42" t="s">
        <v>49</v>
      </c>
      <c r="B23" s="43">
        <f>_xlfn.IFNA(VLOOKUP($A23,批次辅助!$A$4:$DC$41,MATCH($A$5&amp;B$4,批次辅助!$A$1:$DC$1,0),0),0)</f>
        <v>1.3772732125698423E-2</v>
      </c>
      <c r="C23" s="43">
        <f>_xlfn.IFNA(VLOOKUP($A23,批次辅助!$A$4:$DC$41,MATCH($A$5&amp;C$4,批次辅助!$A$1:$DC$1,0),0),0)</f>
        <v>5.2588996763754045E-3</v>
      </c>
      <c r="D23" s="43">
        <f>_xlfn.IFNA(VLOOKUP($A23,批次辅助!$A$4:$DC$41,MATCH($A$5&amp;D$4,批次辅助!$A$1:$DC$1,0),0),0)</f>
        <v>2.7130122595516389E-2</v>
      </c>
      <c r="E23" s="47" t="s">
        <v>1470</v>
      </c>
      <c r="F23" s="45"/>
      <c r="G23" s="46">
        <v>2.7E-2</v>
      </c>
      <c r="H23" s="277">
        <f>C23-F23+G23</f>
        <v>3.2258899676375408E-2</v>
      </c>
      <c r="I23" s="370"/>
      <c r="J23" s="47" t="s">
        <v>1298</v>
      </c>
      <c r="K23" s="128">
        <v>2.7E-2</v>
      </c>
      <c r="L23" s="102"/>
      <c r="M23" s="50">
        <f t="shared" ref="M23:M27" si="13">H23-K23+L23</f>
        <v>5.258899676375408E-3</v>
      </c>
      <c r="N23" s="370"/>
      <c r="O23" s="47" t="s">
        <v>9</v>
      </c>
      <c r="P23" s="128"/>
      <c r="Q23" s="102"/>
      <c r="R23" s="50">
        <f t="shared" ref="R23:R27" si="14">M23-P23+Q23</f>
        <v>5.258899676375408E-3</v>
      </c>
      <c r="S23" s="370"/>
      <c r="T23" s="47" t="s">
        <v>9</v>
      </c>
      <c r="U23" s="128"/>
      <c r="V23" s="102"/>
      <c r="W23" s="50">
        <f t="shared" ref="W23:W27" si="15">R23-U23+V23</f>
        <v>5.258899676375408E-3</v>
      </c>
      <c r="X23" s="370"/>
      <c r="Y23" s="47" t="s">
        <v>9</v>
      </c>
      <c r="Z23" s="128"/>
      <c r="AA23" s="102"/>
      <c r="AB23" s="50">
        <f t="shared" ref="AB23:AB27" si="16">W23-Z23+AA23</f>
        <v>5.258899676375408E-3</v>
      </c>
      <c r="AC23" s="370"/>
      <c r="AD23" s="47" t="s">
        <v>9</v>
      </c>
      <c r="AE23" s="128"/>
      <c r="AF23" s="102"/>
      <c r="AG23" s="50">
        <f t="shared" ref="AG23:AG27" si="17">AB23-AE23+AF23</f>
        <v>5.258899676375408E-3</v>
      </c>
      <c r="AH23" s="370"/>
      <c r="AI23" s="47" t="s">
        <v>9</v>
      </c>
      <c r="AJ23" s="128"/>
      <c r="AK23" s="102"/>
      <c r="AL23" s="50">
        <f t="shared" ref="AL23:AL27" si="18">AG23-AJ23+AK23</f>
        <v>5.258899676375408E-3</v>
      </c>
      <c r="AM23" s="370"/>
      <c r="AN23" s="47" t="s">
        <v>9</v>
      </c>
      <c r="AO23" s="128"/>
      <c r="AP23" s="102"/>
      <c r="AQ23" s="50">
        <f t="shared" ref="AQ23:AQ27" si="19">AL23-AO23+AP23</f>
        <v>5.258899676375408E-3</v>
      </c>
      <c r="AR23" s="370"/>
      <c r="AS23" s="47" t="s">
        <v>9</v>
      </c>
      <c r="AT23" s="128"/>
      <c r="AU23" s="102"/>
      <c r="AV23" s="50">
        <f t="shared" ref="AV23:AV27" si="20">AQ23-AT23+AU23</f>
        <v>5.258899676375408E-3</v>
      </c>
      <c r="AW23" s="370"/>
      <c r="AX23" s="47" t="s">
        <v>9</v>
      </c>
      <c r="AY23" s="128"/>
      <c r="AZ23" s="102"/>
      <c r="BA23" s="50">
        <f t="shared" ref="BA23:BA27" si="21">AV23-AY23+AZ23</f>
        <v>5.258899676375408E-3</v>
      </c>
      <c r="BB23" s="370"/>
      <c r="BC23" s="47" t="s">
        <v>9</v>
      </c>
      <c r="BD23" s="128"/>
      <c r="BE23" s="102"/>
      <c r="BF23" s="50">
        <f t="shared" ref="BF23:BF27" si="22">BA23-BD23+BE23</f>
        <v>5.258899676375408E-3</v>
      </c>
      <c r="BG23" s="370"/>
      <c r="BH23" s="47" t="s">
        <v>9</v>
      </c>
      <c r="BI23" s="128"/>
      <c r="BJ23" s="102"/>
      <c r="BK23" s="50">
        <f t="shared" ref="BK23:BK27" si="23">BF23-BI23+BJ23</f>
        <v>5.258899676375408E-3</v>
      </c>
      <c r="BL23" s="370"/>
      <c r="BM23" s="47" t="s">
        <v>9</v>
      </c>
      <c r="BN23" s="128"/>
      <c r="BO23" s="102"/>
      <c r="BP23" s="50">
        <f t="shared" ref="BP23:BP27" si="24">BK23-BN23+BO23</f>
        <v>5.258899676375408E-3</v>
      </c>
      <c r="BQ23" s="370"/>
    </row>
    <row r="24" spans="1:69" x14ac:dyDescent="0.15">
      <c r="A24" s="42" t="s">
        <v>50</v>
      </c>
      <c r="B24" s="43">
        <f>_xlfn.IFNA(VLOOKUP($A24,批次辅助!$A$4:$DC$41,MATCH($A$5&amp;B$4,批次辅助!$A$1:$DC$1,0),0),0)</f>
        <v>0</v>
      </c>
      <c r="C24" s="43">
        <f>_xlfn.IFNA(VLOOKUP($A24,批次辅助!$A$4:$DC$41,MATCH($A$5&amp;C$4,批次辅助!$A$1:$DC$1,0),0),0)</f>
        <v>0</v>
      </c>
      <c r="D24" s="43">
        <f>_xlfn.IFNA(VLOOKUP($A24,批次辅助!$A$4:$DC$41,MATCH($A$5&amp;D$4,批次辅助!$A$1:$DC$1,0),0),0)</f>
        <v>0</v>
      </c>
      <c r="E24" s="279"/>
      <c r="F24" s="45"/>
      <c r="G24" s="46"/>
      <c r="H24" s="277">
        <f t="shared" ref="H24:H27" si="25">C24-F24+G24</f>
        <v>0</v>
      </c>
      <c r="I24" s="370"/>
      <c r="J24" s="47" t="s">
        <v>9</v>
      </c>
      <c r="K24" s="128"/>
      <c r="L24" s="102"/>
      <c r="M24" s="50">
        <f t="shared" si="13"/>
        <v>0</v>
      </c>
      <c r="N24" s="370"/>
      <c r="O24" s="47" t="s">
        <v>9</v>
      </c>
      <c r="P24" s="128"/>
      <c r="Q24" s="102"/>
      <c r="R24" s="50">
        <f t="shared" si="14"/>
        <v>0</v>
      </c>
      <c r="S24" s="370"/>
      <c r="T24" s="47" t="s">
        <v>9</v>
      </c>
      <c r="U24" s="128"/>
      <c r="V24" s="102"/>
      <c r="W24" s="50">
        <f t="shared" si="15"/>
        <v>0</v>
      </c>
      <c r="X24" s="370"/>
      <c r="Y24" s="47" t="s">
        <v>9</v>
      </c>
      <c r="Z24" s="128"/>
      <c r="AA24" s="102"/>
      <c r="AB24" s="50">
        <f t="shared" si="16"/>
        <v>0</v>
      </c>
      <c r="AC24" s="370"/>
      <c r="AD24" s="47" t="s">
        <v>9</v>
      </c>
      <c r="AE24" s="128"/>
      <c r="AF24" s="102"/>
      <c r="AG24" s="50">
        <f t="shared" si="17"/>
        <v>0</v>
      </c>
      <c r="AH24" s="370"/>
      <c r="AI24" s="47" t="s">
        <v>9</v>
      </c>
      <c r="AJ24" s="128"/>
      <c r="AK24" s="102"/>
      <c r="AL24" s="50">
        <f t="shared" si="18"/>
        <v>0</v>
      </c>
      <c r="AM24" s="370"/>
      <c r="AN24" s="47" t="s">
        <v>9</v>
      </c>
      <c r="AO24" s="128"/>
      <c r="AP24" s="102"/>
      <c r="AQ24" s="50">
        <f t="shared" si="19"/>
        <v>0</v>
      </c>
      <c r="AR24" s="370"/>
      <c r="AS24" s="47" t="s">
        <v>9</v>
      </c>
      <c r="AT24" s="128"/>
      <c r="AU24" s="102"/>
      <c r="AV24" s="50">
        <f t="shared" si="20"/>
        <v>0</v>
      </c>
      <c r="AW24" s="370"/>
      <c r="AX24" s="47" t="s">
        <v>9</v>
      </c>
      <c r="AY24" s="128"/>
      <c r="AZ24" s="102"/>
      <c r="BA24" s="50">
        <f t="shared" si="21"/>
        <v>0</v>
      </c>
      <c r="BB24" s="370"/>
      <c r="BC24" s="47" t="s">
        <v>9</v>
      </c>
      <c r="BD24" s="128"/>
      <c r="BE24" s="102"/>
      <c r="BF24" s="50">
        <f t="shared" si="22"/>
        <v>0</v>
      </c>
      <c r="BG24" s="370"/>
      <c r="BH24" s="47" t="s">
        <v>9</v>
      </c>
      <c r="BI24" s="128"/>
      <c r="BJ24" s="102"/>
      <c r="BK24" s="50">
        <f t="shared" si="23"/>
        <v>0</v>
      </c>
      <c r="BL24" s="370"/>
      <c r="BM24" s="47" t="s">
        <v>9</v>
      </c>
      <c r="BN24" s="128"/>
      <c r="BO24" s="102"/>
      <c r="BP24" s="50">
        <f t="shared" si="24"/>
        <v>0</v>
      </c>
      <c r="BQ24" s="370"/>
    </row>
    <row r="25" spans="1:69" x14ac:dyDescent="0.15">
      <c r="A25" s="42" t="s">
        <v>51</v>
      </c>
      <c r="B25" s="43">
        <f>_xlfn.IFNA(VLOOKUP($A25,批次辅助!$A$4:$DC$41,MATCH($A$5&amp;B$4,批次辅助!$A$1:$DC$1,0),0),0)</f>
        <v>2.7047225879924552E-3</v>
      </c>
      <c r="C25" s="43">
        <f>_xlfn.IFNA(VLOOKUP($A25,批次辅助!$A$4:$DC$41,MATCH($A$5&amp;C$4,批次辅助!$A$1:$DC$1,0),0),0)</f>
        <v>2.3260517799352752E-3</v>
      </c>
      <c r="D25" s="43">
        <f>_xlfn.IFNA(VLOOKUP($A25,批次辅助!$A$4:$DC$41,MATCH($A$5&amp;D$4,批次辅助!$A$1:$DC$1,0),0),0)</f>
        <v>8.5878057238439106E-3</v>
      </c>
      <c r="E25" s="11"/>
      <c r="F25" s="25"/>
      <c r="G25" s="46"/>
      <c r="H25" s="277">
        <f t="shared" si="25"/>
        <v>2.3260517799352752E-3</v>
      </c>
      <c r="I25" s="370"/>
      <c r="J25" s="277"/>
      <c r="K25" s="128"/>
      <c r="L25" s="102"/>
      <c r="M25" s="50">
        <f t="shared" si="13"/>
        <v>2.3260517799352752E-3</v>
      </c>
      <c r="N25" s="370"/>
      <c r="O25" s="47"/>
      <c r="P25" s="128"/>
      <c r="Q25" s="102"/>
      <c r="R25" s="50">
        <f t="shared" si="14"/>
        <v>2.3260517799352752E-3</v>
      </c>
      <c r="S25" s="370"/>
      <c r="T25" s="47"/>
      <c r="U25" s="128"/>
      <c r="V25" s="102"/>
      <c r="W25" s="50">
        <f t="shared" si="15"/>
        <v>2.3260517799352752E-3</v>
      </c>
      <c r="X25" s="370"/>
      <c r="Y25" s="47"/>
      <c r="Z25" s="128"/>
      <c r="AA25" s="102"/>
      <c r="AB25" s="50">
        <f t="shared" si="16"/>
        <v>2.3260517799352752E-3</v>
      </c>
      <c r="AC25" s="370"/>
      <c r="AD25" s="47"/>
      <c r="AE25" s="128"/>
      <c r="AF25" s="102"/>
      <c r="AG25" s="50">
        <f t="shared" si="17"/>
        <v>2.3260517799352752E-3</v>
      </c>
      <c r="AH25" s="370"/>
      <c r="AI25" s="47"/>
      <c r="AJ25" s="128"/>
      <c r="AK25" s="102"/>
      <c r="AL25" s="50">
        <f t="shared" si="18"/>
        <v>2.3260517799352752E-3</v>
      </c>
      <c r="AM25" s="370"/>
      <c r="AN25" s="47"/>
      <c r="AO25" s="128"/>
      <c r="AP25" s="102"/>
      <c r="AQ25" s="50">
        <f t="shared" si="19"/>
        <v>2.3260517799352752E-3</v>
      </c>
      <c r="AR25" s="370"/>
      <c r="AS25" s="47"/>
      <c r="AT25" s="128"/>
      <c r="AU25" s="102"/>
      <c r="AV25" s="50">
        <f t="shared" si="20"/>
        <v>2.3260517799352752E-3</v>
      </c>
      <c r="AW25" s="370"/>
      <c r="AX25" s="47"/>
      <c r="AY25" s="128"/>
      <c r="AZ25" s="102"/>
      <c r="BA25" s="50">
        <f t="shared" si="21"/>
        <v>2.3260517799352752E-3</v>
      </c>
      <c r="BB25" s="370"/>
      <c r="BC25" s="47"/>
      <c r="BD25" s="128"/>
      <c r="BE25" s="102"/>
      <c r="BF25" s="50">
        <f t="shared" si="22"/>
        <v>2.3260517799352752E-3</v>
      </c>
      <c r="BG25" s="370"/>
      <c r="BH25" s="47"/>
      <c r="BI25" s="128"/>
      <c r="BJ25" s="102"/>
      <c r="BK25" s="50">
        <f t="shared" si="23"/>
        <v>2.3260517799352752E-3</v>
      </c>
      <c r="BL25" s="370"/>
      <c r="BM25" s="47"/>
      <c r="BN25" s="128"/>
      <c r="BO25" s="102"/>
      <c r="BP25" s="50">
        <f t="shared" si="24"/>
        <v>2.3260517799352752E-3</v>
      </c>
      <c r="BQ25" s="370"/>
    </row>
    <row r="26" spans="1:69" x14ac:dyDescent="0.15">
      <c r="A26" s="42" t="s">
        <v>455</v>
      </c>
      <c r="B26" s="43">
        <f>_xlfn.IFNA(VLOOKUP($A26,批次辅助!$A$4:$DC$41,MATCH($A$5&amp;B$4,批次辅助!$A$1:$DC$1,0),0),0)</f>
        <v>0</v>
      </c>
      <c r="C26" s="43">
        <f>_xlfn.IFNA(VLOOKUP($A26,批次辅助!$A$4:$DC$41,MATCH($A$5&amp;C$4,批次辅助!$A$1:$DC$1,0),0),0)</f>
        <v>0</v>
      </c>
      <c r="D26" s="43">
        <f>_xlfn.IFNA(VLOOKUP($A26,批次辅助!$A$4:$DC$41,MATCH($A$5&amp;D$4,批次辅助!$A$1:$DC$1,0),0),0)</f>
        <v>0</v>
      </c>
      <c r="E26" s="279"/>
      <c r="F26" s="45"/>
      <c r="G26" s="46"/>
      <c r="H26" s="277">
        <f t="shared" si="25"/>
        <v>0</v>
      </c>
      <c r="I26" s="370"/>
      <c r="J26" s="279"/>
      <c r="K26" s="128"/>
      <c r="L26" s="102"/>
      <c r="M26" s="50">
        <f t="shared" si="13"/>
        <v>0</v>
      </c>
      <c r="N26" s="370"/>
      <c r="O26" s="279"/>
      <c r="P26" s="128"/>
      <c r="Q26" s="102"/>
      <c r="R26" s="50">
        <f t="shared" si="14"/>
        <v>0</v>
      </c>
      <c r="S26" s="370"/>
      <c r="T26" s="279"/>
      <c r="U26" s="128"/>
      <c r="V26" s="102"/>
      <c r="W26" s="50">
        <f t="shared" si="15"/>
        <v>0</v>
      </c>
      <c r="X26" s="370"/>
      <c r="Y26" s="279"/>
      <c r="Z26" s="128"/>
      <c r="AA26" s="102"/>
      <c r="AB26" s="50">
        <f t="shared" si="16"/>
        <v>0</v>
      </c>
      <c r="AC26" s="370"/>
      <c r="AD26" s="279"/>
      <c r="AE26" s="128"/>
      <c r="AF26" s="102"/>
      <c r="AG26" s="50">
        <f t="shared" si="17"/>
        <v>0</v>
      </c>
      <c r="AH26" s="370"/>
      <c r="AI26" s="279"/>
      <c r="AJ26" s="128"/>
      <c r="AK26" s="102"/>
      <c r="AL26" s="50">
        <f t="shared" si="18"/>
        <v>0</v>
      </c>
      <c r="AM26" s="370"/>
      <c r="AN26" s="279"/>
      <c r="AO26" s="128"/>
      <c r="AP26" s="102"/>
      <c r="AQ26" s="50">
        <f t="shared" si="19"/>
        <v>0</v>
      </c>
      <c r="AR26" s="370"/>
      <c r="AS26" s="279"/>
      <c r="AT26" s="128"/>
      <c r="AU26" s="102"/>
      <c r="AV26" s="50">
        <f t="shared" si="20"/>
        <v>0</v>
      </c>
      <c r="AW26" s="370"/>
      <c r="AX26" s="279"/>
      <c r="AY26" s="128"/>
      <c r="AZ26" s="102"/>
      <c r="BA26" s="50">
        <f t="shared" si="21"/>
        <v>0</v>
      </c>
      <c r="BB26" s="370"/>
      <c r="BC26" s="279"/>
      <c r="BD26" s="128"/>
      <c r="BE26" s="102"/>
      <c r="BF26" s="50">
        <f t="shared" si="22"/>
        <v>0</v>
      </c>
      <c r="BG26" s="370"/>
      <c r="BH26" s="279"/>
      <c r="BI26" s="128"/>
      <c r="BJ26" s="102"/>
      <c r="BK26" s="50">
        <f t="shared" si="23"/>
        <v>0</v>
      </c>
      <c r="BL26" s="370"/>
      <c r="BM26" s="279"/>
      <c r="BN26" s="128"/>
      <c r="BO26" s="102"/>
      <c r="BP26" s="50">
        <f t="shared" si="24"/>
        <v>0</v>
      </c>
      <c r="BQ26" s="370"/>
    </row>
    <row r="27" spans="1:69" x14ac:dyDescent="0.15">
      <c r="A27" s="72" t="s">
        <v>29</v>
      </c>
      <c r="B27" s="61">
        <f>_xlfn.IFNA(VLOOKUP($A27,批次辅助!$A$4:$DC$41,MATCH($A$5&amp;B$4,批次辅助!$A$1:$DC$1,0),0),0)</f>
        <v>0</v>
      </c>
      <c r="C27" s="61">
        <f>_xlfn.IFNA(VLOOKUP($A27,批次辅助!$A$4:$DC$41,MATCH($A$5&amp;C$4,批次辅助!$A$1:$DC$1,0),0),0)</f>
        <v>0</v>
      </c>
      <c r="D27" s="61">
        <f>_xlfn.IFNA(VLOOKUP($A27,批次辅助!$A$4:$DC$41,MATCH($A$5&amp;D$4,批次辅助!$A$1:$DC$1,0),0),0)</f>
        <v>0</v>
      </c>
      <c r="E27" s="73"/>
      <c r="F27" s="74"/>
      <c r="G27" s="75"/>
      <c r="H27" s="62">
        <f t="shared" si="25"/>
        <v>0</v>
      </c>
      <c r="I27" s="62"/>
      <c r="J27" s="73"/>
      <c r="K27" s="135"/>
      <c r="L27" s="143"/>
      <c r="M27" s="62">
        <f t="shared" si="13"/>
        <v>0</v>
      </c>
      <c r="N27" s="62"/>
      <c r="O27" s="73"/>
      <c r="P27" s="135"/>
      <c r="Q27" s="143"/>
      <c r="R27" s="62">
        <f t="shared" si="14"/>
        <v>0</v>
      </c>
      <c r="S27" s="62"/>
      <c r="T27" s="73"/>
      <c r="U27" s="135"/>
      <c r="V27" s="143"/>
      <c r="W27" s="62">
        <f t="shared" si="15"/>
        <v>0</v>
      </c>
      <c r="X27" s="62"/>
      <c r="Y27" s="73"/>
      <c r="Z27" s="135"/>
      <c r="AA27" s="143"/>
      <c r="AB27" s="62">
        <f t="shared" si="16"/>
        <v>0</v>
      </c>
      <c r="AC27" s="62"/>
      <c r="AD27" s="73"/>
      <c r="AE27" s="135"/>
      <c r="AF27" s="143"/>
      <c r="AG27" s="62">
        <f t="shared" si="17"/>
        <v>0</v>
      </c>
      <c r="AH27" s="62"/>
      <c r="AI27" s="73"/>
      <c r="AJ27" s="135"/>
      <c r="AK27" s="143"/>
      <c r="AL27" s="62">
        <f t="shared" si="18"/>
        <v>0</v>
      </c>
      <c r="AM27" s="62"/>
      <c r="AN27" s="73"/>
      <c r="AO27" s="135"/>
      <c r="AP27" s="143"/>
      <c r="AQ27" s="62">
        <f t="shared" si="19"/>
        <v>0</v>
      </c>
      <c r="AR27" s="62"/>
      <c r="AS27" s="73"/>
      <c r="AT27" s="135"/>
      <c r="AU27" s="143"/>
      <c r="AV27" s="62">
        <f t="shared" si="20"/>
        <v>0</v>
      </c>
      <c r="AW27" s="62"/>
      <c r="AX27" s="73"/>
      <c r="AY27" s="135"/>
      <c r="AZ27" s="143"/>
      <c r="BA27" s="62">
        <f t="shared" si="21"/>
        <v>0</v>
      </c>
      <c r="BB27" s="62"/>
      <c r="BC27" s="73"/>
      <c r="BD27" s="135"/>
      <c r="BE27" s="143"/>
      <c r="BF27" s="62">
        <f t="shared" si="22"/>
        <v>0</v>
      </c>
      <c r="BG27" s="62"/>
      <c r="BH27" s="73"/>
      <c r="BI27" s="135"/>
      <c r="BJ27" s="143"/>
      <c r="BK27" s="62">
        <f t="shared" si="23"/>
        <v>0</v>
      </c>
      <c r="BL27" s="62"/>
      <c r="BM27" s="73"/>
      <c r="BN27" s="135"/>
      <c r="BO27" s="143"/>
      <c r="BP27" s="62">
        <f t="shared" si="24"/>
        <v>0</v>
      </c>
      <c r="BQ27" s="62"/>
    </row>
    <row r="28" spans="1:69" x14ac:dyDescent="0.15">
      <c r="A28" s="76" t="s">
        <v>28</v>
      </c>
      <c r="B28" s="76"/>
      <c r="C28" s="76"/>
      <c r="D28" s="76"/>
      <c r="E28" s="77"/>
      <c r="F28" s="78"/>
      <c r="G28" s="79"/>
      <c r="H28" s="62"/>
      <c r="I28" s="62"/>
      <c r="J28" s="77"/>
      <c r="K28" s="136"/>
      <c r="L28" s="144"/>
      <c r="M28" s="62"/>
      <c r="N28" s="62"/>
      <c r="O28" s="77"/>
      <c r="P28" s="136"/>
      <c r="Q28" s="144"/>
      <c r="R28" s="62"/>
      <c r="S28" s="62"/>
      <c r="T28" s="77"/>
      <c r="U28" s="136"/>
      <c r="V28" s="144"/>
      <c r="W28" s="62"/>
      <c r="X28" s="62"/>
      <c r="Y28" s="77"/>
      <c r="Z28" s="136"/>
      <c r="AA28" s="144"/>
      <c r="AB28" s="62"/>
      <c r="AC28" s="62"/>
      <c r="AD28" s="77"/>
      <c r="AE28" s="136"/>
      <c r="AF28" s="144"/>
      <c r="AG28" s="62"/>
      <c r="AH28" s="62"/>
      <c r="AI28" s="77"/>
      <c r="AJ28" s="136"/>
      <c r="AK28" s="144"/>
      <c r="AL28" s="62"/>
      <c r="AM28" s="62"/>
      <c r="AN28" s="77"/>
      <c r="AO28" s="136"/>
      <c r="AP28" s="144"/>
      <c r="AQ28" s="62"/>
      <c r="AR28" s="62"/>
      <c r="AS28" s="77"/>
      <c r="AT28" s="136"/>
      <c r="AU28" s="144"/>
      <c r="AV28" s="62"/>
      <c r="AW28" s="62"/>
      <c r="AX28" s="77"/>
      <c r="AY28" s="136"/>
      <c r="AZ28" s="144"/>
      <c r="BA28" s="62"/>
      <c r="BB28" s="62"/>
      <c r="BC28" s="77"/>
      <c r="BD28" s="136"/>
      <c r="BE28" s="144"/>
      <c r="BF28" s="62"/>
      <c r="BG28" s="62"/>
      <c r="BH28" s="77"/>
      <c r="BI28" s="136"/>
      <c r="BJ28" s="144"/>
      <c r="BK28" s="62"/>
      <c r="BL28" s="62"/>
      <c r="BM28" s="77"/>
      <c r="BN28" s="136"/>
      <c r="BO28" s="144"/>
      <c r="BP28" s="62"/>
      <c r="BQ28" s="62"/>
    </row>
    <row r="29" spans="1:69" x14ac:dyDescent="0.15">
      <c r="A29" s="65" t="s">
        <v>37</v>
      </c>
      <c r="B29" s="66"/>
      <c r="C29" s="66"/>
      <c r="D29" s="66"/>
      <c r="E29" s="66"/>
      <c r="F29" s="67"/>
      <c r="G29" s="68"/>
      <c r="H29" s="66">
        <f>H30*99.96%</f>
        <v>0.97948725543689308</v>
      </c>
      <c r="I29" s="66"/>
      <c r="J29" s="66"/>
      <c r="K29" s="134"/>
      <c r="L29" s="142"/>
      <c r="M29" s="66">
        <f>M30*99.96%</f>
        <v>0.99328173543689313</v>
      </c>
      <c r="N29" s="66"/>
      <c r="O29" s="66"/>
      <c r="P29" s="134"/>
      <c r="Q29" s="142"/>
      <c r="R29" s="66">
        <f>R30*99.96%</f>
        <v>0.99328173543689313</v>
      </c>
      <c r="S29" s="66"/>
      <c r="T29" s="66"/>
      <c r="U29" s="134"/>
      <c r="V29" s="142"/>
      <c r="W29" s="66">
        <f>W30*99.96%</f>
        <v>0.99328173543689313</v>
      </c>
      <c r="X29" s="66"/>
      <c r="Y29" s="66"/>
      <c r="Z29" s="134"/>
      <c r="AA29" s="142"/>
      <c r="AB29" s="66">
        <f>AB30*99.96%</f>
        <v>0.99328173543689313</v>
      </c>
      <c r="AC29" s="66"/>
      <c r="AD29" s="66"/>
      <c r="AE29" s="134"/>
      <c r="AF29" s="142"/>
      <c r="AG29" s="66">
        <f>AG30*99.96%</f>
        <v>0.99328173543689313</v>
      </c>
      <c r="AH29" s="66"/>
      <c r="AI29" s="66"/>
      <c r="AJ29" s="134"/>
      <c r="AK29" s="142"/>
      <c r="AL29" s="66">
        <f>AL30*99.96%</f>
        <v>0.99328173543689313</v>
      </c>
      <c r="AM29" s="66"/>
      <c r="AN29" s="66"/>
      <c r="AO29" s="134"/>
      <c r="AP29" s="142"/>
      <c r="AQ29" s="66">
        <f>AQ30*99.96%</f>
        <v>0.99328173543689313</v>
      </c>
      <c r="AR29" s="66"/>
      <c r="AS29" s="66"/>
      <c r="AT29" s="134"/>
      <c r="AU29" s="142"/>
      <c r="AV29" s="66">
        <f>AV30*99.96%</f>
        <v>0.99328173543689313</v>
      </c>
      <c r="AW29" s="66"/>
      <c r="AX29" s="66"/>
      <c r="AY29" s="134"/>
      <c r="AZ29" s="142"/>
      <c r="BA29" s="66">
        <f>BA30*99.96%</f>
        <v>0.99328173543689313</v>
      </c>
      <c r="BB29" s="66"/>
      <c r="BC29" s="66"/>
      <c r="BD29" s="134"/>
      <c r="BE29" s="142"/>
      <c r="BF29" s="66">
        <f>BF30*99.96%</f>
        <v>0.99328173543689313</v>
      </c>
      <c r="BG29" s="66"/>
      <c r="BH29" s="66"/>
      <c r="BI29" s="134"/>
      <c r="BJ29" s="142"/>
      <c r="BK29" s="66">
        <f>BK30*99.96%</f>
        <v>0.99328173543689313</v>
      </c>
      <c r="BL29" s="66"/>
      <c r="BM29" s="66"/>
      <c r="BN29" s="134"/>
      <c r="BO29" s="142"/>
      <c r="BP29" s="66">
        <f>BP30*99.96%</f>
        <v>0.99328173543689313</v>
      </c>
      <c r="BQ29" s="66"/>
    </row>
    <row r="30" spans="1:69" x14ac:dyDescent="0.35">
      <c r="A30" s="40" t="s">
        <v>458</v>
      </c>
      <c r="B30" s="41">
        <f>_xlfn.IFNA(VLOOKUP($A30,批次辅助!$A$4:$DC$41,MATCH($A$5&amp;B$4,批次辅助!$A$1:$DC$1,0),0),0)</f>
        <v>0.9863340332396171</v>
      </c>
      <c r="C30" s="41">
        <f>_xlfn.IFNA(VLOOKUP($A30,批次辅助!$A$4:$DC$41,MATCH($A$5&amp;C$4,批次辅助!$A$1:$DC$1,0),0),0)</f>
        <v>0.99367920711974111</v>
      </c>
      <c r="D30" s="41">
        <f>_xlfn.IFNA(VLOOKUP($A30,批次辅助!$A$4:$DC$41,MATCH($A$5&amp;D$4,批次辅助!$A$1:$DC$1,0),0),0)</f>
        <v>0.98345674479326028</v>
      </c>
      <c r="E30" s="66"/>
      <c r="F30" s="67"/>
      <c r="G30" s="68"/>
      <c r="H30" s="66">
        <f>1-SUM(H31:H35)</f>
        <v>0.97987920711974108</v>
      </c>
      <c r="I30" s="66"/>
      <c r="J30" s="66"/>
      <c r="K30" s="134"/>
      <c r="L30" s="142"/>
      <c r="M30" s="66">
        <f>1-SUM(M31:M35)</f>
        <v>0.99367920711974111</v>
      </c>
      <c r="N30" s="66"/>
      <c r="O30" s="66"/>
      <c r="P30" s="134"/>
      <c r="Q30" s="142"/>
      <c r="R30" s="66">
        <f>1-SUM(R31:R35)</f>
        <v>0.99367920711974111</v>
      </c>
      <c r="S30" s="66"/>
      <c r="T30" s="66"/>
      <c r="U30" s="134"/>
      <c r="V30" s="142"/>
      <c r="W30" s="66">
        <f>1-SUM(W31:W35)</f>
        <v>0.99367920711974111</v>
      </c>
      <c r="X30" s="66"/>
      <c r="Y30" s="66"/>
      <c r="Z30" s="134"/>
      <c r="AA30" s="142"/>
      <c r="AB30" s="66">
        <f>1-SUM(AB31:AB35)</f>
        <v>0.99367920711974111</v>
      </c>
      <c r="AC30" s="66"/>
      <c r="AD30" s="66"/>
      <c r="AE30" s="134"/>
      <c r="AF30" s="142"/>
      <c r="AG30" s="66">
        <f>1-SUM(AG31:AG35)</f>
        <v>0.99367920711974111</v>
      </c>
      <c r="AH30" s="66"/>
      <c r="AI30" s="66"/>
      <c r="AJ30" s="134"/>
      <c r="AK30" s="142"/>
      <c r="AL30" s="66">
        <f>1-SUM(AL31:AL35)</f>
        <v>0.99367920711974111</v>
      </c>
      <c r="AM30" s="66"/>
      <c r="AN30" s="66"/>
      <c r="AO30" s="134"/>
      <c r="AP30" s="142"/>
      <c r="AQ30" s="66">
        <f>1-SUM(AQ31:AQ35)</f>
        <v>0.99367920711974111</v>
      </c>
      <c r="AR30" s="66"/>
      <c r="AS30" s="66"/>
      <c r="AT30" s="134"/>
      <c r="AU30" s="142"/>
      <c r="AV30" s="66">
        <f>1-SUM(AV31:AV35)</f>
        <v>0.99367920711974111</v>
      </c>
      <c r="AW30" s="66"/>
      <c r="AX30" s="66"/>
      <c r="AY30" s="134"/>
      <c r="AZ30" s="142"/>
      <c r="BA30" s="66">
        <f>1-SUM(BA31:BA35)</f>
        <v>0.99367920711974111</v>
      </c>
      <c r="BB30" s="66"/>
      <c r="BC30" s="66"/>
      <c r="BD30" s="134"/>
      <c r="BE30" s="142"/>
      <c r="BF30" s="66">
        <f>1-SUM(BF31:BF35)</f>
        <v>0.99367920711974111</v>
      </c>
      <c r="BG30" s="66"/>
      <c r="BH30" s="66"/>
      <c r="BI30" s="134"/>
      <c r="BJ30" s="142"/>
      <c r="BK30" s="66">
        <f>1-SUM(BK31:BK35)</f>
        <v>0.99367920711974111</v>
      </c>
      <c r="BL30" s="66"/>
      <c r="BM30" s="66"/>
      <c r="BN30" s="134"/>
      <c r="BO30" s="142"/>
      <c r="BP30" s="66">
        <f>1-SUM(BP31:BP35)</f>
        <v>0.99367920711974111</v>
      </c>
      <c r="BQ30" s="66"/>
    </row>
    <row r="31" spans="1:69" x14ac:dyDescent="0.15">
      <c r="A31" s="42" t="s">
        <v>52</v>
      </c>
      <c r="B31" s="43">
        <f>_xlfn.IFNA(VLOOKUP($A31,批次辅助!$A$4:$DC$41,MATCH($A$5&amp;B$4,批次辅助!$A$1:$DC$1,0),0),0)</f>
        <v>0</v>
      </c>
      <c r="C31" s="43">
        <f>_xlfn.IFNA(VLOOKUP($A31,批次辅助!$A$4:$DC$41,MATCH($A$5&amp;C$4,批次辅助!$A$1:$DC$1,0),0),0)</f>
        <v>0</v>
      </c>
      <c r="D31" s="43">
        <f>_xlfn.IFNA(VLOOKUP($A31,批次辅助!$A$4:$DC$41,MATCH($A$5&amp;D$4,批次辅助!$A$1:$DC$1,0),0),0)</f>
        <v>0</v>
      </c>
      <c r="E31" s="279"/>
      <c r="F31" s="69"/>
      <c r="G31" s="70"/>
      <c r="H31" s="277">
        <f>C31-F31+G31</f>
        <v>0</v>
      </c>
      <c r="I31" s="370"/>
      <c r="J31" s="277" t="s">
        <v>9</v>
      </c>
      <c r="K31" s="132"/>
      <c r="L31" s="105"/>
      <c r="M31" s="277">
        <f>H31-K31+L31</f>
        <v>0</v>
      </c>
      <c r="N31" s="370"/>
      <c r="O31" s="277" t="s">
        <v>9</v>
      </c>
      <c r="P31" s="132"/>
      <c r="Q31" s="105"/>
      <c r="R31" s="277">
        <f>M31-P31+Q31</f>
        <v>0</v>
      </c>
      <c r="S31" s="370"/>
      <c r="T31" s="277" t="s">
        <v>9</v>
      </c>
      <c r="U31" s="132"/>
      <c r="V31" s="105"/>
      <c r="W31" s="277">
        <f>R31-U31+V31</f>
        <v>0</v>
      </c>
      <c r="X31" s="370"/>
      <c r="Y31" s="277" t="s">
        <v>9</v>
      </c>
      <c r="Z31" s="132"/>
      <c r="AA31" s="105"/>
      <c r="AB31" s="277">
        <f>W31-Z31+AA31</f>
        <v>0</v>
      </c>
      <c r="AC31" s="370"/>
      <c r="AD31" s="277" t="s">
        <v>9</v>
      </c>
      <c r="AE31" s="132"/>
      <c r="AF31" s="105"/>
      <c r="AG31" s="277">
        <f>AB31-AE31+AF31</f>
        <v>0</v>
      </c>
      <c r="AH31" s="370"/>
      <c r="AI31" s="277" t="s">
        <v>9</v>
      </c>
      <c r="AJ31" s="132"/>
      <c r="AK31" s="105"/>
      <c r="AL31" s="277">
        <f>AG31-AJ31+AK31</f>
        <v>0</v>
      </c>
      <c r="AM31" s="370"/>
      <c r="AN31" s="277" t="s">
        <v>9</v>
      </c>
      <c r="AO31" s="132"/>
      <c r="AP31" s="105"/>
      <c r="AQ31" s="277">
        <f>AL31-AO31+AP31</f>
        <v>0</v>
      </c>
      <c r="AR31" s="370"/>
      <c r="AS31" s="277" t="s">
        <v>9</v>
      </c>
      <c r="AT31" s="132"/>
      <c r="AU31" s="105"/>
      <c r="AV31" s="277">
        <f>AQ31-AT31+AU31</f>
        <v>0</v>
      </c>
      <c r="AW31" s="370"/>
      <c r="AX31" s="277" t="s">
        <v>9</v>
      </c>
      <c r="AY31" s="132"/>
      <c r="AZ31" s="105"/>
      <c r="BA31" s="277">
        <f>AV31-AY31+AZ31</f>
        <v>0</v>
      </c>
      <c r="BB31" s="370"/>
      <c r="BC31" s="277" t="s">
        <v>9</v>
      </c>
      <c r="BD31" s="132"/>
      <c r="BE31" s="105"/>
      <c r="BF31" s="277">
        <f>BA31-BD31+BE31</f>
        <v>0</v>
      </c>
      <c r="BG31" s="370"/>
      <c r="BH31" s="277" t="s">
        <v>9</v>
      </c>
      <c r="BI31" s="132"/>
      <c r="BJ31" s="105"/>
      <c r="BK31" s="277">
        <f>BF31-BI31+BJ31</f>
        <v>0</v>
      </c>
      <c r="BL31" s="370"/>
      <c r="BM31" s="277" t="s">
        <v>9</v>
      </c>
      <c r="BN31" s="132"/>
      <c r="BO31" s="105"/>
      <c r="BP31" s="277">
        <f>BK31-BN31+BO31</f>
        <v>0</v>
      </c>
      <c r="BQ31" s="370"/>
    </row>
    <row r="32" spans="1:69" ht="33" x14ac:dyDescent="0.15">
      <c r="A32" s="42" t="s">
        <v>545</v>
      </c>
      <c r="B32" s="43">
        <f>_xlfn.IFNA(VLOOKUP($A32,批次辅助!$A$4:$DC$41,MATCH($A$5&amp;B$4,批次辅助!$A$1:$DC$1,0),0),0)</f>
        <v>1.2420370831702195E-2</v>
      </c>
      <c r="C32" s="43">
        <f>_xlfn.IFNA(VLOOKUP($A32,批次辅助!$A$4:$DC$41,MATCH($A$5&amp;C$4,批次辅助!$A$1:$DC$1,0),0),0)</f>
        <v>3.3373786407766988E-3</v>
      </c>
      <c r="D32" s="43">
        <f>_xlfn.IFNA(VLOOKUP($A32,批次辅助!$A$4:$DC$41,MATCH($A$5&amp;D$4,批次辅助!$A$1:$DC$1,0),0),0)</f>
        <v>1.1892377047508312E-2</v>
      </c>
      <c r="E32" s="12" t="s">
        <v>1471</v>
      </c>
      <c r="F32" s="24"/>
      <c r="G32" s="70">
        <v>0.01</v>
      </c>
      <c r="H32" s="277">
        <f t="shared" ref="H32:H36" si="26">C32-F32+G32</f>
        <v>1.3337378640776699E-2</v>
      </c>
      <c r="I32" s="370"/>
      <c r="J32" s="47" t="s">
        <v>1298</v>
      </c>
      <c r="K32" s="132">
        <v>0.01</v>
      </c>
      <c r="L32" s="105"/>
      <c r="M32" s="277">
        <f t="shared" ref="M32:M36" si="27">H32-K32+L32</f>
        <v>3.3373786407766993E-3</v>
      </c>
      <c r="N32" s="370"/>
      <c r="O32" s="277"/>
      <c r="P32" s="132"/>
      <c r="Q32" s="105"/>
      <c r="R32" s="277">
        <f t="shared" ref="R32:R36" si="28">M32-P32+Q32</f>
        <v>3.3373786407766993E-3</v>
      </c>
      <c r="S32" s="370"/>
      <c r="T32" s="277"/>
      <c r="U32" s="132"/>
      <c r="V32" s="105"/>
      <c r="W32" s="277">
        <f t="shared" ref="W32:W36" si="29">R32-U32+V32</f>
        <v>3.3373786407766993E-3</v>
      </c>
      <c r="X32" s="370"/>
      <c r="Y32" s="277"/>
      <c r="Z32" s="132"/>
      <c r="AA32" s="105"/>
      <c r="AB32" s="277">
        <f t="shared" ref="AB32:AB36" si="30">W32-Z32+AA32</f>
        <v>3.3373786407766993E-3</v>
      </c>
      <c r="AC32" s="370"/>
      <c r="AD32" s="277"/>
      <c r="AE32" s="132"/>
      <c r="AF32" s="105"/>
      <c r="AG32" s="277">
        <f t="shared" ref="AG32:AG36" si="31">AB32-AE32+AF32</f>
        <v>3.3373786407766993E-3</v>
      </c>
      <c r="AH32" s="370"/>
      <c r="AI32" s="277"/>
      <c r="AJ32" s="132"/>
      <c r="AK32" s="105"/>
      <c r="AL32" s="277">
        <f t="shared" ref="AL32:AL36" si="32">AG32-AJ32+AK32</f>
        <v>3.3373786407766993E-3</v>
      </c>
      <c r="AM32" s="370"/>
      <c r="AN32" s="277"/>
      <c r="AO32" s="132"/>
      <c r="AP32" s="105"/>
      <c r="AQ32" s="277">
        <f t="shared" ref="AQ32:AQ36" si="33">AL32-AO32+AP32</f>
        <v>3.3373786407766993E-3</v>
      </c>
      <c r="AR32" s="370"/>
      <c r="AS32" s="277"/>
      <c r="AT32" s="132"/>
      <c r="AU32" s="105"/>
      <c r="AV32" s="277">
        <f t="shared" ref="AV32:AV36" si="34">AQ32-AT32+AU32</f>
        <v>3.3373786407766993E-3</v>
      </c>
      <c r="AW32" s="370"/>
      <c r="AX32" s="277"/>
      <c r="AY32" s="132"/>
      <c r="AZ32" s="105"/>
      <c r="BA32" s="277">
        <f t="shared" ref="BA32:BA36" si="35">AV32-AY32+AZ32</f>
        <v>3.3373786407766993E-3</v>
      </c>
      <c r="BB32" s="370"/>
      <c r="BC32" s="277"/>
      <c r="BD32" s="132"/>
      <c r="BE32" s="105"/>
      <c r="BF32" s="277">
        <f t="shared" ref="BF32:BF36" si="36">BA32-BD32+BE32</f>
        <v>3.3373786407766993E-3</v>
      </c>
      <c r="BG32" s="370"/>
      <c r="BH32" s="277"/>
      <c r="BI32" s="132"/>
      <c r="BJ32" s="105"/>
      <c r="BK32" s="277">
        <f t="shared" ref="BK32:BK36" si="37">BF32-BI32+BJ32</f>
        <v>3.3373786407766993E-3</v>
      </c>
      <c r="BL32" s="370"/>
      <c r="BM32" s="277"/>
      <c r="BN32" s="132"/>
      <c r="BO32" s="105"/>
      <c r="BP32" s="277">
        <f t="shared" ref="BP32:BP36" si="38">BK32-BN32+BO32</f>
        <v>3.3373786407766993E-3</v>
      </c>
      <c r="BQ32" s="370"/>
    </row>
    <row r="33" spans="1:69" x14ac:dyDescent="0.15">
      <c r="A33" s="42" t="s">
        <v>544</v>
      </c>
      <c r="B33" s="43">
        <f>_xlfn.IFNA(VLOOKUP($A33,批次辅助!$A$4:$DC$41,MATCH($A$5&amp;B$4,批次辅助!$A$1:$DC$1,0),0),0)</f>
        <v>9.6088828783942484E-4</v>
      </c>
      <c r="C33" s="43">
        <f>_xlfn.IFNA(VLOOKUP($A33,批次辅助!$A$4:$DC$41,MATCH($A$5&amp;C$4,批次辅助!$A$1:$DC$1,0),0),0)</f>
        <v>2.7811488673139158E-3</v>
      </c>
      <c r="D33" s="43">
        <f>_xlfn.IFNA(VLOOKUP($A33,批次辅助!$A$4:$DC$41,MATCH($A$5&amp;D$4,批次辅助!$A$1:$DC$1,0),0),0)</f>
        <v>4.4876894518899293E-4</v>
      </c>
      <c r="E33" s="12"/>
      <c r="F33" s="24"/>
      <c r="G33" s="70"/>
      <c r="H33" s="277">
        <f t="shared" si="26"/>
        <v>2.7811488673139158E-3</v>
      </c>
      <c r="I33" s="370"/>
      <c r="J33" s="277"/>
      <c r="K33" s="132"/>
      <c r="L33" s="105"/>
      <c r="M33" s="277">
        <f t="shared" si="27"/>
        <v>2.7811488673139158E-3</v>
      </c>
      <c r="N33" s="370"/>
      <c r="O33" s="277"/>
      <c r="P33" s="132"/>
      <c r="Q33" s="105"/>
      <c r="R33" s="277">
        <f t="shared" si="28"/>
        <v>2.7811488673139158E-3</v>
      </c>
      <c r="S33" s="370"/>
      <c r="T33" s="277"/>
      <c r="U33" s="132"/>
      <c r="V33" s="105"/>
      <c r="W33" s="277">
        <f t="shared" si="29"/>
        <v>2.7811488673139158E-3</v>
      </c>
      <c r="X33" s="370"/>
      <c r="Y33" s="277"/>
      <c r="Z33" s="132"/>
      <c r="AA33" s="105"/>
      <c r="AB33" s="277">
        <f t="shared" si="30"/>
        <v>2.7811488673139158E-3</v>
      </c>
      <c r="AC33" s="370"/>
      <c r="AD33" s="277"/>
      <c r="AE33" s="132"/>
      <c r="AF33" s="105"/>
      <c r="AG33" s="277">
        <f t="shared" si="31"/>
        <v>2.7811488673139158E-3</v>
      </c>
      <c r="AH33" s="370"/>
      <c r="AI33" s="277"/>
      <c r="AJ33" s="132"/>
      <c r="AK33" s="105"/>
      <c r="AL33" s="277">
        <f t="shared" si="32"/>
        <v>2.7811488673139158E-3</v>
      </c>
      <c r="AM33" s="370"/>
      <c r="AN33" s="277"/>
      <c r="AO33" s="132"/>
      <c r="AP33" s="105"/>
      <c r="AQ33" s="277">
        <f t="shared" si="33"/>
        <v>2.7811488673139158E-3</v>
      </c>
      <c r="AR33" s="370"/>
      <c r="AS33" s="277"/>
      <c r="AT33" s="132"/>
      <c r="AU33" s="105"/>
      <c r="AV33" s="277">
        <f t="shared" si="34"/>
        <v>2.7811488673139158E-3</v>
      </c>
      <c r="AW33" s="370"/>
      <c r="AX33" s="277"/>
      <c r="AY33" s="132"/>
      <c r="AZ33" s="105"/>
      <c r="BA33" s="277">
        <f t="shared" si="35"/>
        <v>2.7811488673139158E-3</v>
      </c>
      <c r="BB33" s="370"/>
      <c r="BC33" s="277"/>
      <c r="BD33" s="132"/>
      <c r="BE33" s="105"/>
      <c r="BF33" s="277">
        <f t="shared" si="36"/>
        <v>2.7811488673139158E-3</v>
      </c>
      <c r="BG33" s="370"/>
      <c r="BH33" s="277"/>
      <c r="BI33" s="132"/>
      <c r="BJ33" s="105"/>
      <c r="BK33" s="277">
        <f t="shared" si="37"/>
        <v>2.7811488673139158E-3</v>
      </c>
      <c r="BL33" s="370"/>
      <c r="BM33" s="277"/>
      <c r="BN33" s="132"/>
      <c r="BO33" s="105"/>
      <c r="BP33" s="277">
        <f t="shared" si="38"/>
        <v>2.7811488673139158E-3</v>
      </c>
      <c r="BQ33" s="370"/>
    </row>
    <row r="34" spans="1:69" x14ac:dyDescent="0.15">
      <c r="A34" s="42" t="s">
        <v>53</v>
      </c>
      <c r="B34" s="43">
        <f>_xlfn.IFNA(VLOOKUP($A34,批次辅助!$A$4:$DC$41,MATCH($A$5&amp;B$4,批次辅助!$A$1:$DC$1,0),0),0)</f>
        <v>1.4235382042065555E-4</v>
      </c>
      <c r="C34" s="43">
        <f>_xlfn.IFNA(VLOOKUP($A34,批次辅助!$A$4:$DC$41,MATCH($A$5&amp;C$4,批次辅助!$A$1:$DC$1,0),0),0)</f>
        <v>0</v>
      </c>
      <c r="D34" s="43">
        <f>_xlfn.IFNA(VLOOKUP($A34,批次辅助!$A$4:$DC$41,MATCH($A$5&amp;D$4,批次辅助!$A$1:$DC$1,0),0),0)</f>
        <v>2.0398588417681497E-4</v>
      </c>
      <c r="E34" s="279"/>
      <c r="F34" s="45"/>
      <c r="G34" s="46"/>
      <c r="H34" s="277">
        <f t="shared" si="26"/>
        <v>0</v>
      </c>
      <c r="I34" s="370"/>
      <c r="J34" s="47" t="s">
        <v>1298</v>
      </c>
      <c r="K34" s="128">
        <v>3.8E-3</v>
      </c>
      <c r="L34" s="102"/>
      <c r="M34" s="50">
        <f t="shared" si="27"/>
        <v>-3.8E-3</v>
      </c>
      <c r="N34" s="370"/>
      <c r="O34" s="47" t="s">
        <v>9</v>
      </c>
      <c r="P34" s="128"/>
      <c r="Q34" s="102"/>
      <c r="R34" s="50">
        <f t="shared" si="28"/>
        <v>-3.8E-3</v>
      </c>
      <c r="S34" s="370"/>
      <c r="T34" s="47" t="s">
        <v>9</v>
      </c>
      <c r="U34" s="128"/>
      <c r="V34" s="102"/>
      <c r="W34" s="50">
        <f t="shared" si="29"/>
        <v>-3.8E-3</v>
      </c>
      <c r="X34" s="370"/>
      <c r="Y34" s="47" t="s">
        <v>9</v>
      </c>
      <c r="Z34" s="128"/>
      <c r="AA34" s="102"/>
      <c r="AB34" s="50">
        <f t="shared" si="30"/>
        <v>-3.8E-3</v>
      </c>
      <c r="AC34" s="370"/>
      <c r="AD34" s="47" t="s">
        <v>9</v>
      </c>
      <c r="AE34" s="128"/>
      <c r="AF34" s="102"/>
      <c r="AG34" s="50">
        <f t="shared" si="31"/>
        <v>-3.8E-3</v>
      </c>
      <c r="AH34" s="370"/>
      <c r="AI34" s="47" t="s">
        <v>9</v>
      </c>
      <c r="AJ34" s="128"/>
      <c r="AK34" s="102"/>
      <c r="AL34" s="50">
        <f t="shared" si="32"/>
        <v>-3.8E-3</v>
      </c>
      <c r="AM34" s="370"/>
      <c r="AN34" s="47" t="s">
        <v>9</v>
      </c>
      <c r="AO34" s="128"/>
      <c r="AP34" s="102"/>
      <c r="AQ34" s="50">
        <f t="shared" si="33"/>
        <v>-3.8E-3</v>
      </c>
      <c r="AR34" s="370"/>
      <c r="AS34" s="47" t="s">
        <v>9</v>
      </c>
      <c r="AT34" s="128"/>
      <c r="AU34" s="102"/>
      <c r="AV34" s="50">
        <f t="shared" si="34"/>
        <v>-3.8E-3</v>
      </c>
      <c r="AW34" s="370"/>
      <c r="AX34" s="47" t="s">
        <v>9</v>
      </c>
      <c r="AY34" s="128"/>
      <c r="AZ34" s="102"/>
      <c r="BA34" s="50">
        <f t="shared" si="35"/>
        <v>-3.8E-3</v>
      </c>
      <c r="BB34" s="370"/>
      <c r="BC34" s="47" t="s">
        <v>9</v>
      </c>
      <c r="BD34" s="128"/>
      <c r="BE34" s="102"/>
      <c r="BF34" s="50">
        <f t="shared" si="36"/>
        <v>-3.8E-3</v>
      </c>
      <c r="BG34" s="370"/>
      <c r="BH34" s="47" t="s">
        <v>9</v>
      </c>
      <c r="BI34" s="128"/>
      <c r="BJ34" s="102"/>
      <c r="BK34" s="50">
        <f t="shared" si="37"/>
        <v>-3.8E-3</v>
      </c>
      <c r="BL34" s="370"/>
      <c r="BM34" s="47" t="s">
        <v>9</v>
      </c>
      <c r="BN34" s="128"/>
      <c r="BO34" s="102"/>
      <c r="BP34" s="50">
        <f t="shared" si="38"/>
        <v>-3.8E-3</v>
      </c>
      <c r="BQ34" s="370"/>
    </row>
    <row r="35" spans="1:69" x14ac:dyDescent="0.15">
      <c r="A35" s="42" t="s">
        <v>54</v>
      </c>
      <c r="B35" s="43">
        <f>_xlfn.IFNA(VLOOKUP($A35,批次辅助!$A$4:$DC$41,MATCH($A$5&amp;B$4,批次辅助!$A$1:$DC$1,0),0),0)</f>
        <v>1.4235382042065555E-4</v>
      </c>
      <c r="C35" s="43">
        <f>_xlfn.IFNA(VLOOKUP($A35,批次辅助!$A$4:$DC$41,MATCH($A$5&amp;C$4,批次辅助!$A$1:$DC$1,0),0),0)</f>
        <v>2.022653721682848E-4</v>
      </c>
      <c r="D35" s="43">
        <f>_xlfn.IFNA(VLOOKUP($A35,批次辅助!$A$4:$DC$41,MATCH($A$5&amp;D$4,批次辅助!$A$1:$DC$1,0),0),0)</f>
        <v>3.9981233298655734E-3</v>
      </c>
      <c r="E35" s="279" t="s">
        <v>1472</v>
      </c>
      <c r="F35" s="45"/>
      <c r="G35" s="46">
        <v>3.8E-3</v>
      </c>
      <c r="H35" s="277">
        <f t="shared" si="26"/>
        <v>4.0022653721682845E-3</v>
      </c>
      <c r="I35" s="370"/>
      <c r="J35" s="279"/>
      <c r="K35" s="128"/>
      <c r="L35" s="102"/>
      <c r="M35" s="50">
        <f t="shared" si="27"/>
        <v>4.0022653721682845E-3</v>
      </c>
      <c r="N35" s="370"/>
      <c r="O35" s="47"/>
      <c r="P35" s="128"/>
      <c r="Q35" s="102"/>
      <c r="R35" s="50">
        <f t="shared" si="28"/>
        <v>4.0022653721682845E-3</v>
      </c>
      <c r="S35" s="370"/>
      <c r="T35" s="47" t="s">
        <v>9</v>
      </c>
      <c r="U35" s="128"/>
      <c r="V35" s="102"/>
      <c r="W35" s="50">
        <f t="shared" si="29"/>
        <v>4.0022653721682845E-3</v>
      </c>
      <c r="X35" s="370"/>
      <c r="Y35" s="47" t="s">
        <v>9</v>
      </c>
      <c r="Z35" s="128"/>
      <c r="AA35" s="102"/>
      <c r="AB35" s="50">
        <f t="shared" si="30"/>
        <v>4.0022653721682845E-3</v>
      </c>
      <c r="AC35" s="370"/>
      <c r="AD35" s="47" t="s">
        <v>9</v>
      </c>
      <c r="AE35" s="128"/>
      <c r="AF35" s="102"/>
      <c r="AG35" s="50">
        <f t="shared" si="31"/>
        <v>4.0022653721682845E-3</v>
      </c>
      <c r="AH35" s="370"/>
      <c r="AI35" s="47" t="s">
        <v>9</v>
      </c>
      <c r="AJ35" s="128"/>
      <c r="AK35" s="102"/>
      <c r="AL35" s="50">
        <f t="shared" si="32"/>
        <v>4.0022653721682845E-3</v>
      </c>
      <c r="AM35" s="370"/>
      <c r="AN35" s="47" t="s">
        <v>9</v>
      </c>
      <c r="AO35" s="128"/>
      <c r="AP35" s="102"/>
      <c r="AQ35" s="50">
        <f t="shared" si="33"/>
        <v>4.0022653721682845E-3</v>
      </c>
      <c r="AR35" s="370"/>
      <c r="AS35" s="47" t="s">
        <v>9</v>
      </c>
      <c r="AT35" s="128"/>
      <c r="AU35" s="102"/>
      <c r="AV35" s="50">
        <f t="shared" si="34"/>
        <v>4.0022653721682845E-3</v>
      </c>
      <c r="AW35" s="370"/>
      <c r="AX35" s="47" t="s">
        <v>9</v>
      </c>
      <c r="AY35" s="128"/>
      <c r="AZ35" s="102"/>
      <c r="BA35" s="50">
        <f t="shared" si="35"/>
        <v>4.0022653721682845E-3</v>
      </c>
      <c r="BB35" s="370"/>
      <c r="BC35" s="47" t="s">
        <v>9</v>
      </c>
      <c r="BD35" s="128"/>
      <c r="BE35" s="102"/>
      <c r="BF35" s="50">
        <f t="shared" si="36"/>
        <v>4.0022653721682845E-3</v>
      </c>
      <c r="BG35" s="370"/>
      <c r="BH35" s="47" t="s">
        <v>9</v>
      </c>
      <c r="BI35" s="128"/>
      <c r="BJ35" s="102"/>
      <c r="BK35" s="50">
        <f t="shared" si="37"/>
        <v>4.0022653721682845E-3</v>
      </c>
      <c r="BL35" s="370"/>
      <c r="BM35" s="47" t="s">
        <v>9</v>
      </c>
      <c r="BN35" s="128"/>
      <c r="BO35" s="102"/>
      <c r="BP35" s="50">
        <f t="shared" si="38"/>
        <v>4.0022653721682845E-3</v>
      </c>
      <c r="BQ35" s="370"/>
    </row>
    <row r="36" spans="1:69" x14ac:dyDescent="0.15">
      <c r="A36" s="72" t="s">
        <v>38</v>
      </c>
      <c r="B36" s="61">
        <f>_xlfn.IFNA(VLOOKUP($A36,批次辅助!$A$4:$DC$41,MATCH($A$5&amp;B$4,批次辅助!$A$1:$DC$1,0),0),0)</f>
        <v>0</v>
      </c>
      <c r="C36" s="61">
        <f>_xlfn.IFNA(VLOOKUP($A36,批次辅助!$A$4:$DC$41,MATCH($A$5&amp;C$4,批次辅助!$A$1:$DC$1,0),0),0)</f>
        <v>0</v>
      </c>
      <c r="D36" s="61">
        <f>_xlfn.IFNA(VLOOKUP($A36,批次辅助!$A$4:$DC$41,MATCH($A$5&amp;D$4,批次辅助!$A$1:$DC$1,0),0),0)</f>
        <v>0</v>
      </c>
      <c r="E36" s="152"/>
      <c r="F36" s="74"/>
      <c r="G36" s="75"/>
      <c r="H36" s="62">
        <f t="shared" si="26"/>
        <v>0</v>
      </c>
      <c r="I36" s="62"/>
      <c r="J36" s="73"/>
      <c r="K36" s="135"/>
      <c r="L36" s="143"/>
      <c r="M36" s="62">
        <f t="shared" si="27"/>
        <v>0</v>
      </c>
      <c r="N36" s="62"/>
      <c r="O36" s="73"/>
      <c r="P36" s="135"/>
      <c r="Q36" s="143"/>
      <c r="R36" s="62">
        <f t="shared" si="28"/>
        <v>0</v>
      </c>
      <c r="S36" s="62"/>
      <c r="T36" s="73"/>
      <c r="U36" s="135"/>
      <c r="V36" s="143"/>
      <c r="W36" s="62">
        <f t="shared" si="29"/>
        <v>0</v>
      </c>
      <c r="X36" s="62"/>
      <c r="Y36" s="73"/>
      <c r="Z36" s="135"/>
      <c r="AA36" s="143"/>
      <c r="AB36" s="62">
        <f t="shared" si="30"/>
        <v>0</v>
      </c>
      <c r="AC36" s="62"/>
      <c r="AD36" s="73"/>
      <c r="AE36" s="135"/>
      <c r="AF36" s="143"/>
      <c r="AG36" s="62">
        <f t="shared" si="31"/>
        <v>0</v>
      </c>
      <c r="AH36" s="62"/>
      <c r="AI36" s="73"/>
      <c r="AJ36" s="135"/>
      <c r="AK36" s="143"/>
      <c r="AL36" s="62">
        <f t="shared" si="32"/>
        <v>0</v>
      </c>
      <c r="AM36" s="62"/>
      <c r="AN36" s="73"/>
      <c r="AO36" s="135"/>
      <c r="AP36" s="143"/>
      <c r="AQ36" s="62">
        <f t="shared" si="33"/>
        <v>0</v>
      </c>
      <c r="AR36" s="62"/>
      <c r="AS36" s="73"/>
      <c r="AT36" s="135"/>
      <c r="AU36" s="143"/>
      <c r="AV36" s="62">
        <f t="shared" si="34"/>
        <v>0</v>
      </c>
      <c r="AW36" s="62"/>
      <c r="AX36" s="73"/>
      <c r="AY36" s="135"/>
      <c r="AZ36" s="143"/>
      <c r="BA36" s="62">
        <f t="shared" si="35"/>
        <v>0</v>
      </c>
      <c r="BB36" s="62"/>
      <c r="BC36" s="73"/>
      <c r="BD36" s="135"/>
      <c r="BE36" s="143"/>
      <c r="BF36" s="62">
        <f t="shared" si="36"/>
        <v>0</v>
      </c>
      <c r="BG36" s="62"/>
      <c r="BH36" s="73"/>
      <c r="BI36" s="135"/>
      <c r="BJ36" s="143"/>
      <c r="BK36" s="62">
        <f t="shared" si="37"/>
        <v>0</v>
      </c>
      <c r="BL36" s="62"/>
      <c r="BM36" s="73"/>
      <c r="BN36" s="135"/>
      <c r="BO36" s="143"/>
      <c r="BP36" s="62">
        <f t="shared" si="38"/>
        <v>0</v>
      </c>
      <c r="BQ36" s="62"/>
    </row>
    <row r="37" spans="1:69" x14ac:dyDescent="0.15">
      <c r="A37" s="76" t="s">
        <v>28</v>
      </c>
      <c r="B37" s="76"/>
      <c r="C37" s="76"/>
      <c r="D37" s="76"/>
      <c r="E37" s="77"/>
      <c r="F37" s="78"/>
      <c r="G37" s="79"/>
      <c r="H37" s="62"/>
      <c r="I37" s="62"/>
      <c r="J37" s="77"/>
      <c r="K37" s="136"/>
      <c r="L37" s="144"/>
      <c r="M37" s="62"/>
      <c r="N37" s="62"/>
      <c r="O37" s="77"/>
      <c r="P37" s="136"/>
      <c r="Q37" s="144"/>
      <c r="R37" s="62"/>
      <c r="S37" s="62"/>
      <c r="T37" s="77"/>
      <c r="U37" s="136"/>
      <c r="V37" s="144"/>
      <c r="W37" s="62"/>
      <c r="X37" s="62"/>
      <c r="Y37" s="77"/>
      <c r="Z37" s="136"/>
      <c r="AA37" s="144"/>
      <c r="AB37" s="62"/>
      <c r="AC37" s="62"/>
      <c r="AD37" s="77"/>
      <c r="AE37" s="136"/>
      <c r="AF37" s="144"/>
      <c r="AG37" s="62"/>
      <c r="AH37" s="62"/>
      <c r="AI37" s="77"/>
      <c r="AJ37" s="136"/>
      <c r="AK37" s="144"/>
      <c r="AL37" s="62"/>
      <c r="AM37" s="62"/>
      <c r="AN37" s="77"/>
      <c r="AO37" s="136"/>
      <c r="AP37" s="144"/>
      <c r="AQ37" s="62"/>
      <c r="AR37" s="62"/>
      <c r="AS37" s="77"/>
      <c r="AT37" s="136"/>
      <c r="AU37" s="144"/>
      <c r="AV37" s="62"/>
      <c r="AW37" s="62"/>
      <c r="AX37" s="77"/>
      <c r="AY37" s="136"/>
      <c r="AZ37" s="144"/>
      <c r="BA37" s="62"/>
      <c r="BB37" s="62"/>
      <c r="BC37" s="77"/>
      <c r="BD37" s="136"/>
      <c r="BE37" s="144"/>
      <c r="BF37" s="62"/>
      <c r="BG37" s="62"/>
      <c r="BH37" s="77"/>
      <c r="BI37" s="136"/>
      <c r="BJ37" s="144"/>
      <c r="BK37" s="62"/>
      <c r="BL37" s="62"/>
      <c r="BM37" s="77"/>
      <c r="BN37" s="136"/>
      <c r="BO37" s="144"/>
      <c r="BP37" s="62"/>
      <c r="BQ37" s="62"/>
    </row>
    <row r="38" spans="1:69" x14ac:dyDescent="0.15">
      <c r="A38" s="65" t="s">
        <v>36</v>
      </c>
      <c r="B38" s="66"/>
      <c r="C38" s="66"/>
      <c r="D38" s="66"/>
      <c r="E38" s="66"/>
      <c r="F38" s="67"/>
      <c r="G38" s="68"/>
      <c r="H38" s="66">
        <f>H39</f>
        <v>0.99692823624595472</v>
      </c>
      <c r="I38" s="66"/>
      <c r="J38" s="66"/>
      <c r="K38" s="134"/>
      <c r="L38" s="142"/>
      <c r="M38" s="66">
        <f>M39</f>
        <v>0.99692823624595472</v>
      </c>
      <c r="N38" s="66"/>
      <c r="O38" s="66"/>
      <c r="P38" s="134"/>
      <c r="Q38" s="142"/>
      <c r="R38" s="66">
        <f>R39</f>
        <v>0.99692823624595472</v>
      </c>
      <c r="S38" s="66"/>
      <c r="T38" s="66"/>
      <c r="U38" s="134"/>
      <c r="V38" s="142"/>
      <c r="W38" s="66">
        <f>W39</f>
        <v>0.99692823624595472</v>
      </c>
      <c r="X38" s="66"/>
      <c r="Y38" s="66"/>
      <c r="Z38" s="134"/>
      <c r="AA38" s="142"/>
      <c r="AB38" s="66">
        <f>AB39</f>
        <v>0.99692823624595472</v>
      </c>
      <c r="AC38" s="66"/>
      <c r="AD38" s="66"/>
      <c r="AE38" s="134"/>
      <c r="AF38" s="142"/>
      <c r="AG38" s="66">
        <f>AG39</f>
        <v>0.99692823624595472</v>
      </c>
      <c r="AH38" s="66"/>
      <c r="AI38" s="66"/>
      <c r="AJ38" s="134"/>
      <c r="AK38" s="142"/>
      <c r="AL38" s="66">
        <f>AL39</f>
        <v>0.99692823624595472</v>
      </c>
      <c r="AM38" s="66"/>
      <c r="AN38" s="66"/>
      <c r="AO38" s="134"/>
      <c r="AP38" s="142"/>
      <c r="AQ38" s="66">
        <f>AQ39</f>
        <v>0.99692823624595472</v>
      </c>
      <c r="AR38" s="66"/>
      <c r="AS38" s="66"/>
      <c r="AT38" s="134"/>
      <c r="AU38" s="142"/>
      <c r="AV38" s="66">
        <f>AV39</f>
        <v>0.99692823624595472</v>
      </c>
      <c r="AW38" s="66"/>
      <c r="AX38" s="66"/>
      <c r="AY38" s="134"/>
      <c r="AZ38" s="142"/>
      <c r="BA38" s="66">
        <f>BA39</f>
        <v>0.99692823624595472</v>
      </c>
      <c r="BB38" s="66"/>
      <c r="BC38" s="66"/>
      <c r="BD38" s="134"/>
      <c r="BE38" s="142"/>
      <c r="BF38" s="66">
        <f>BF39</f>
        <v>0.99692823624595472</v>
      </c>
      <c r="BG38" s="66"/>
      <c r="BH38" s="66"/>
      <c r="BI38" s="134"/>
      <c r="BJ38" s="142"/>
      <c r="BK38" s="66">
        <f>BK39</f>
        <v>0.99692823624595472</v>
      </c>
      <c r="BL38" s="66"/>
      <c r="BM38" s="66"/>
      <c r="BN38" s="134"/>
      <c r="BO38" s="142"/>
      <c r="BP38" s="66">
        <f>BP39</f>
        <v>0.99692823624595472</v>
      </c>
      <c r="BQ38" s="66"/>
    </row>
    <row r="39" spans="1:69" x14ac:dyDescent="0.35">
      <c r="A39" s="40" t="s">
        <v>460</v>
      </c>
      <c r="B39" s="41">
        <f>_xlfn.IFNA(VLOOKUP($A39,批次辅助!$A$4:$DC$41,MATCH($A$5&amp;B$4,批次辅助!$A$1:$DC$1,0),0),0)</f>
        <v>0.99056905939713158</v>
      </c>
      <c r="C39" s="41">
        <f>_xlfn.IFNA(VLOOKUP($A39,批次辅助!$A$4:$DC$41,MATCH($A$5&amp;C$4,批次辅助!$A$1:$DC$1,0),0),0)</f>
        <v>0.98917880258899671</v>
      </c>
      <c r="D39" s="41">
        <f>_xlfn.IFNA(VLOOKUP($A39,批次辅助!$A$4:$DC$41,MATCH($A$5&amp;D$4,批次辅助!$A$1:$DC$1,0),0),0)</f>
        <v>0.99365603900210109</v>
      </c>
      <c r="E39" s="66"/>
      <c r="F39" s="67"/>
      <c r="G39" s="68"/>
      <c r="H39" s="66">
        <f>1-SUM(H40:H43)</f>
        <v>0.99692823624595472</v>
      </c>
      <c r="I39" s="66"/>
      <c r="J39" s="66"/>
      <c r="K39" s="134"/>
      <c r="L39" s="142"/>
      <c r="M39" s="66">
        <f>1-SUM(M40:M43)</f>
        <v>0.99692823624595472</v>
      </c>
      <c r="N39" s="66"/>
      <c r="O39" s="66"/>
      <c r="P39" s="134"/>
      <c r="Q39" s="142"/>
      <c r="R39" s="66">
        <f>1-SUM(R40:R43)</f>
        <v>0.99692823624595472</v>
      </c>
      <c r="S39" s="66"/>
      <c r="T39" s="66"/>
      <c r="U39" s="134"/>
      <c r="V39" s="142"/>
      <c r="W39" s="66">
        <f>1-SUM(W40:W43)</f>
        <v>0.99692823624595472</v>
      </c>
      <c r="X39" s="66"/>
      <c r="Y39" s="66"/>
      <c r="Z39" s="134"/>
      <c r="AA39" s="142"/>
      <c r="AB39" s="66">
        <f>1-SUM(AB40:AB43)</f>
        <v>0.99692823624595472</v>
      </c>
      <c r="AC39" s="66"/>
      <c r="AD39" s="66"/>
      <c r="AE39" s="134"/>
      <c r="AF39" s="142"/>
      <c r="AG39" s="66">
        <f>1-SUM(AG40:AG43)</f>
        <v>0.99692823624595472</v>
      </c>
      <c r="AH39" s="66"/>
      <c r="AI39" s="66"/>
      <c r="AJ39" s="134"/>
      <c r="AK39" s="142"/>
      <c r="AL39" s="66">
        <f>1-SUM(AL40:AL43)</f>
        <v>0.99692823624595472</v>
      </c>
      <c r="AM39" s="66"/>
      <c r="AN39" s="66"/>
      <c r="AO39" s="134"/>
      <c r="AP39" s="142"/>
      <c r="AQ39" s="66">
        <f>1-SUM(AQ40:AQ43)</f>
        <v>0.99692823624595472</v>
      </c>
      <c r="AR39" s="66"/>
      <c r="AS39" s="66"/>
      <c r="AT39" s="134"/>
      <c r="AU39" s="142"/>
      <c r="AV39" s="66">
        <f>1-SUM(AV40:AV43)</f>
        <v>0.99692823624595472</v>
      </c>
      <c r="AW39" s="66"/>
      <c r="AX39" s="66"/>
      <c r="AY39" s="134"/>
      <c r="AZ39" s="142"/>
      <c r="BA39" s="66">
        <f>1-SUM(BA40:BA43)</f>
        <v>0.99692823624595472</v>
      </c>
      <c r="BB39" s="66"/>
      <c r="BC39" s="66"/>
      <c r="BD39" s="134"/>
      <c r="BE39" s="142"/>
      <c r="BF39" s="66">
        <f>1-SUM(BF40:BF43)</f>
        <v>0.99692823624595472</v>
      </c>
      <c r="BG39" s="66"/>
      <c r="BH39" s="66"/>
      <c r="BI39" s="134"/>
      <c r="BJ39" s="142"/>
      <c r="BK39" s="66">
        <f>1-SUM(BK40:BK43)</f>
        <v>0.99692823624595472</v>
      </c>
      <c r="BL39" s="66"/>
      <c r="BM39" s="66"/>
      <c r="BN39" s="134"/>
      <c r="BO39" s="142"/>
      <c r="BP39" s="66">
        <f>1-SUM(BP40:BP43)</f>
        <v>0.99692823624595472</v>
      </c>
      <c r="BQ39" s="66"/>
    </row>
    <row r="40" spans="1:69" x14ac:dyDescent="0.15">
      <c r="A40" s="42" t="s">
        <v>55</v>
      </c>
      <c r="B40" s="43">
        <f>_xlfn.IFNA(VLOOKUP($A40,批次辅助!$A$4:$DC$41,MATCH($A$5&amp;B$4,批次辅助!$A$1:$DC$1,0),0),0)</f>
        <v>6.4059219189294993E-4</v>
      </c>
      <c r="C40" s="43">
        <f>_xlfn.IFNA(VLOOKUP($A40,批次辅助!$A$4:$DC$41,MATCH($A$5&amp;C$4,批次辅助!$A$1:$DC$1,0),0),0)</f>
        <v>1.5169902912621359E-3</v>
      </c>
      <c r="D40" s="43">
        <f>_xlfn.IFNA(VLOOKUP($A40,批次辅助!$A$4:$DC$41,MATCH($A$5&amp;D$4,批次辅助!$A$1:$DC$1,0),0),0)</f>
        <v>7.3434918303653387E-4</v>
      </c>
      <c r="E40" s="279"/>
      <c r="F40" s="69"/>
      <c r="G40" s="70"/>
      <c r="H40" s="277">
        <f>C40-F40+G40</f>
        <v>1.5169902912621359E-3</v>
      </c>
      <c r="I40" s="370"/>
      <c r="J40" s="277" t="s">
        <v>9</v>
      </c>
      <c r="K40" s="132"/>
      <c r="L40" s="105"/>
      <c r="M40" s="277">
        <f>H40-K40+L40</f>
        <v>1.5169902912621359E-3</v>
      </c>
      <c r="N40" s="370"/>
      <c r="O40" s="277" t="s">
        <v>9</v>
      </c>
      <c r="P40" s="132"/>
      <c r="Q40" s="105"/>
      <c r="R40" s="277">
        <f>M40-P40+Q40</f>
        <v>1.5169902912621359E-3</v>
      </c>
      <c r="S40" s="370"/>
      <c r="T40" s="277" t="s">
        <v>9</v>
      </c>
      <c r="U40" s="132"/>
      <c r="V40" s="105"/>
      <c r="W40" s="277">
        <f>R40-U40+V40</f>
        <v>1.5169902912621359E-3</v>
      </c>
      <c r="X40" s="370"/>
      <c r="Y40" s="277" t="s">
        <v>9</v>
      </c>
      <c r="Z40" s="132"/>
      <c r="AA40" s="105"/>
      <c r="AB40" s="277">
        <f>W40-Z40+AA40</f>
        <v>1.5169902912621359E-3</v>
      </c>
      <c r="AC40" s="370"/>
      <c r="AD40" s="277" t="s">
        <v>9</v>
      </c>
      <c r="AE40" s="132"/>
      <c r="AF40" s="105"/>
      <c r="AG40" s="277">
        <f>AB40-AE40+AF40</f>
        <v>1.5169902912621359E-3</v>
      </c>
      <c r="AH40" s="370"/>
      <c r="AI40" s="277" t="s">
        <v>9</v>
      </c>
      <c r="AJ40" s="132"/>
      <c r="AK40" s="105"/>
      <c r="AL40" s="277">
        <f>AG40-AJ40+AK40</f>
        <v>1.5169902912621359E-3</v>
      </c>
      <c r="AM40" s="370"/>
      <c r="AN40" s="277" t="s">
        <v>9</v>
      </c>
      <c r="AO40" s="132"/>
      <c r="AP40" s="105"/>
      <c r="AQ40" s="277">
        <f>AL40-AO40+AP40</f>
        <v>1.5169902912621359E-3</v>
      </c>
      <c r="AR40" s="370"/>
      <c r="AS40" s="277" t="s">
        <v>9</v>
      </c>
      <c r="AT40" s="132"/>
      <c r="AU40" s="105"/>
      <c r="AV40" s="277">
        <f>AQ40-AT40+AU40</f>
        <v>1.5169902912621359E-3</v>
      </c>
      <c r="AW40" s="370"/>
      <c r="AX40" s="277" t="s">
        <v>9</v>
      </c>
      <c r="AY40" s="132"/>
      <c r="AZ40" s="105"/>
      <c r="BA40" s="277">
        <f>AV40-AY40+AZ40</f>
        <v>1.5169902912621359E-3</v>
      </c>
      <c r="BB40" s="370"/>
      <c r="BC40" s="277" t="s">
        <v>9</v>
      </c>
      <c r="BD40" s="132"/>
      <c r="BE40" s="105"/>
      <c r="BF40" s="277">
        <f>BA40-BD40+BE40</f>
        <v>1.5169902912621359E-3</v>
      </c>
      <c r="BG40" s="370"/>
      <c r="BH40" s="277" t="s">
        <v>9</v>
      </c>
      <c r="BI40" s="132"/>
      <c r="BJ40" s="105"/>
      <c r="BK40" s="277">
        <f>BF40-BI40+BJ40</f>
        <v>1.5169902912621359E-3</v>
      </c>
      <c r="BL40" s="370"/>
      <c r="BM40" s="277" t="s">
        <v>9</v>
      </c>
      <c r="BN40" s="132"/>
      <c r="BO40" s="105"/>
      <c r="BP40" s="277">
        <f>BK40-BN40+BO40</f>
        <v>1.5169902912621359E-3</v>
      </c>
      <c r="BQ40" s="370"/>
    </row>
    <row r="41" spans="1:69" x14ac:dyDescent="0.15">
      <c r="A41" s="42" t="s">
        <v>56</v>
      </c>
      <c r="B41" s="43">
        <f>_xlfn.IFNA(VLOOKUP($A41,批次辅助!$A$4:$DC$41,MATCH($A$5&amp;B$4,批次辅助!$A$1:$DC$1,0),0),0)</f>
        <v>0</v>
      </c>
      <c r="C41" s="43">
        <f>_xlfn.IFNA(VLOOKUP($A41,批次辅助!$A$4:$DC$41,MATCH($A$5&amp;C$4,批次辅助!$A$1:$DC$1,0),0),0)</f>
        <v>0</v>
      </c>
      <c r="D41" s="43">
        <f>_xlfn.IFNA(VLOOKUP($A41,批次辅助!$A$4:$DC$41,MATCH($A$5&amp;D$4,批次辅助!$A$1:$DC$1,0),0),0)</f>
        <v>4.0797176835362992E-5</v>
      </c>
      <c r="E41" s="279"/>
      <c r="F41" s="45"/>
      <c r="G41" s="46"/>
      <c r="H41" s="277">
        <f t="shared" ref="H41:H44" si="39">C41-F41+G41</f>
        <v>0</v>
      </c>
      <c r="I41" s="370"/>
      <c r="J41" s="47" t="s">
        <v>9</v>
      </c>
      <c r="K41" s="128"/>
      <c r="L41" s="102"/>
      <c r="M41" s="50">
        <f t="shared" ref="M41:M44" si="40">H41-K41+L41</f>
        <v>0</v>
      </c>
      <c r="N41" s="370"/>
      <c r="O41" s="47" t="s">
        <v>9</v>
      </c>
      <c r="P41" s="128"/>
      <c r="Q41" s="102"/>
      <c r="R41" s="50">
        <f t="shared" ref="R41:R44" si="41">M41-P41+Q41</f>
        <v>0</v>
      </c>
      <c r="S41" s="370"/>
      <c r="T41" s="47" t="s">
        <v>9</v>
      </c>
      <c r="U41" s="128"/>
      <c r="V41" s="102"/>
      <c r="W41" s="50">
        <f t="shared" ref="W41:W44" si="42">R41-U41+V41</f>
        <v>0</v>
      </c>
      <c r="X41" s="370"/>
      <c r="Y41" s="47" t="s">
        <v>9</v>
      </c>
      <c r="Z41" s="128"/>
      <c r="AA41" s="102"/>
      <c r="AB41" s="50">
        <f t="shared" ref="AB41:AB44" si="43">W41-Z41+AA41</f>
        <v>0</v>
      </c>
      <c r="AC41" s="370"/>
      <c r="AD41" s="47" t="s">
        <v>9</v>
      </c>
      <c r="AE41" s="128"/>
      <c r="AF41" s="102"/>
      <c r="AG41" s="50">
        <f t="shared" ref="AG41:AG44" si="44">AB41-AE41+AF41</f>
        <v>0</v>
      </c>
      <c r="AH41" s="370"/>
      <c r="AI41" s="47" t="s">
        <v>9</v>
      </c>
      <c r="AJ41" s="128"/>
      <c r="AK41" s="102"/>
      <c r="AL41" s="50">
        <f t="shared" ref="AL41:AL44" si="45">AG41-AJ41+AK41</f>
        <v>0</v>
      </c>
      <c r="AM41" s="370"/>
      <c r="AN41" s="47" t="s">
        <v>9</v>
      </c>
      <c r="AO41" s="128"/>
      <c r="AP41" s="102"/>
      <c r="AQ41" s="50">
        <f t="shared" ref="AQ41:AQ44" si="46">AL41-AO41+AP41</f>
        <v>0</v>
      </c>
      <c r="AR41" s="370"/>
      <c r="AS41" s="47" t="s">
        <v>9</v>
      </c>
      <c r="AT41" s="128"/>
      <c r="AU41" s="102"/>
      <c r="AV41" s="50">
        <f t="shared" ref="AV41:AV44" si="47">AQ41-AT41+AU41</f>
        <v>0</v>
      </c>
      <c r="AW41" s="370"/>
      <c r="AX41" s="47" t="s">
        <v>9</v>
      </c>
      <c r="AY41" s="128"/>
      <c r="AZ41" s="102"/>
      <c r="BA41" s="50">
        <f t="shared" ref="BA41:BA44" si="48">AV41-AY41+AZ41</f>
        <v>0</v>
      </c>
      <c r="BB41" s="370"/>
      <c r="BC41" s="47" t="s">
        <v>9</v>
      </c>
      <c r="BD41" s="128"/>
      <c r="BE41" s="102"/>
      <c r="BF41" s="50">
        <f t="shared" ref="BF41:BF44" si="49">BA41-BD41+BE41</f>
        <v>0</v>
      </c>
      <c r="BG41" s="370"/>
      <c r="BH41" s="47" t="s">
        <v>9</v>
      </c>
      <c r="BI41" s="128"/>
      <c r="BJ41" s="102"/>
      <c r="BK41" s="50">
        <f t="shared" ref="BK41:BK44" si="50">BF41-BI41+BJ41</f>
        <v>0</v>
      </c>
      <c r="BL41" s="370"/>
      <c r="BM41" s="47" t="s">
        <v>9</v>
      </c>
      <c r="BN41" s="128"/>
      <c r="BO41" s="102"/>
      <c r="BP41" s="50">
        <f t="shared" ref="BP41:BP44" si="51">BK41-BN41+BO41</f>
        <v>0</v>
      </c>
      <c r="BQ41" s="370"/>
    </row>
    <row r="42" spans="1:69" x14ac:dyDescent="0.15">
      <c r="A42" s="42" t="s">
        <v>57</v>
      </c>
      <c r="B42" s="43">
        <f>_xlfn.IFNA(VLOOKUP($A42,批次辅助!$A$4:$DC$41,MATCH($A$5&amp;B$4,批次辅助!$A$1:$DC$1,0),0),0)</f>
        <v>0</v>
      </c>
      <c r="C42" s="43">
        <f>_xlfn.IFNA(VLOOKUP($A42,批次辅助!$A$4:$DC$41,MATCH($A$5&amp;C$4,批次辅助!$A$1:$DC$1,0),0),0)</f>
        <v>0</v>
      </c>
      <c r="D42" s="43">
        <f>_xlfn.IFNA(VLOOKUP($A42,批次辅助!$A$4:$DC$41,MATCH($A$5&amp;D$4,批次辅助!$A$1:$DC$1,0),0),0)</f>
        <v>0</v>
      </c>
      <c r="E42" s="279"/>
      <c r="F42" s="45"/>
      <c r="G42" s="46"/>
      <c r="H42" s="277">
        <f t="shared" si="39"/>
        <v>0</v>
      </c>
      <c r="I42" s="370"/>
      <c r="J42" s="47" t="s">
        <v>9</v>
      </c>
      <c r="K42" s="128"/>
      <c r="L42" s="102"/>
      <c r="M42" s="50">
        <f t="shared" si="40"/>
        <v>0</v>
      </c>
      <c r="N42" s="370"/>
      <c r="O42" s="47" t="s">
        <v>9</v>
      </c>
      <c r="P42" s="128"/>
      <c r="Q42" s="102"/>
      <c r="R42" s="50">
        <f t="shared" si="41"/>
        <v>0</v>
      </c>
      <c r="S42" s="370"/>
      <c r="T42" s="47" t="s">
        <v>9</v>
      </c>
      <c r="U42" s="128"/>
      <c r="V42" s="102"/>
      <c r="W42" s="50">
        <f t="shared" si="42"/>
        <v>0</v>
      </c>
      <c r="X42" s="370"/>
      <c r="Y42" s="47" t="s">
        <v>9</v>
      </c>
      <c r="Z42" s="128"/>
      <c r="AA42" s="102"/>
      <c r="AB42" s="50">
        <f t="shared" si="43"/>
        <v>0</v>
      </c>
      <c r="AC42" s="370"/>
      <c r="AD42" s="47" t="s">
        <v>9</v>
      </c>
      <c r="AE42" s="128"/>
      <c r="AF42" s="102"/>
      <c r="AG42" s="50">
        <f t="shared" si="44"/>
        <v>0</v>
      </c>
      <c r="AH42" s="370"/>
      <c r="AI42" s="47" t="s">
        <v>9</v>
      </c>
      <c r="AJ42" s="128"/>
      <c r="AK42" s="102"/>
      <c r="AL42" s="50">
        <f t="shared" si="45"/>
        <v>0</v>
      </c>
      <c r="AM42" s="370"/>
      <c r="AN42" s="47" t="s">
        <v>9</v>
      </c>
      <c r="AO42" s="128"/>
      <c r="AP42" s="102"/>
      <c r="AQ42" s="50">
        <f t="shared" si="46"/>
        <v>0</v>
      </c>
      <c r="AR42" s="370"/>
      <c r="AS42" s="47" t="s">
        <v>9</v>
      </c>
      <c r="AT42" s="128"/>
      <c r="AU42" s="102"/>
      <c r="AV42" s="50">
        <f t="shared" si="47"/>
        <v>0</v>
      </c>
      <c r="AW42" s="370"/>
      <c r="AX42" s="47" t="s">
        <v>9</v>
      </c>
      <c r="AY42" s="128"/>
      <c r="AZ42" s="102"/>
      <c r="BA42" s="50">
        <f t="shared" si="48"/>
        <v>0</v>
      </c>
      <c r="BB42" s="370"/>
      <c r="BC42" s="47" t="s">
        <v>9</v>
      </c>
      <c r="BD42" s="128"/>
      <c r="BE42" s="102"/>
      <c r="BF42" s="50">
        <f t="shared" si="49"/>
        <v>0</v>
      </c>
      <c r="BG42" s="370"/>
      <c r="BH42" s="47" t="s">
        <v>9</v>
      </c>
      <c r="BI42" s="128"/>
      <c r="BJ42" s="102"/>
      <c r="BK42" s="50">
        <f t="shared" si="50"/>
        <v>0</v>
      </c>
      <c r="BL42" s="370"/>
      <c r="BM42" s="47" t="s">
        <v>9</v>
      </c>
      <c r="BN42" s="128"/>
      <c r="BO42" s="102"/>
      <c r="BP42" s="50">
        <f t="shared" si="51"/>
        <v>0</v>
      </c>
      <c r="BQ42" s="370"/>
    </row>
    <row r="43" spans="1:69" x14ac:dyDescent="0.15">
      <c r="A43" s="42" t="s">
        <v>58</v>
      </c>
      <c r="B43" s="43">
        <f>_xlfn.IFNA(VLOOKUP($A43,批次辅助!$A$4:$DC$41,MATCH($A$5&amp;B$4,批次辅助!$A$1:$DC$1,0),0),0)</f>
        <v>8.8971137762909706E-3</v>
      </c>
      <c r="C43" s="43">
        <f>_xlfn.IFNA(VLOOKUP($A43,批次辅助!$A$4:$DC$41,MATCH($A$5&amp;C$4,批次辅助!$A$1:$DC$1,0),0),0)</f>
        <v>9.3547734627831714E-3</v>
      </c>
      <c r="D43" s="43">
        <f>_xlfn.IFNA(VLOOKUP($A43,批次辅助!$A$4:$DC$41,MATCH($A$5&amp;D$4,批次辅助!$A$1:$DC$1,0),0),0)</f>
        <v>5.5892132264447301E-3</v>
      </c>
      <c r="E43" s="477" t="s">
        <v>899</v>
      </c>
      <c r="F43" s="45">
        <v>7.7999999999999996E-3</v>
      </c>
      <c r="G43" s="46"/>
      <c r="H43" s="277">
        <f t="shared" si="39"/>
        <v>1.5547734627831718E-3</v>
      </c>
      <c r="I43" s="370"/>
      <c r="J43" s="279"/>
      <c r="K43" s="128"/>
      <c r="L43" s="102"/>
      <c r="M43" s="50">
        <f t="shared" si="40"/>
        <v>1.5547734627831718E-3</v>
      </c>
      <c r="N43" s="370"/>
      <c r="O43" s="279"/>
      <c r="P43" s="128"/>
      <c r="Q43" s="102"/>
      <c r="R43" s="50">
        <f t="shared" si="41"/>
        <v>1.5547734627831718E-3</v>
      </c>
      <c r="S43" s="370"/>
      <c r="T43" s="279"/>
      <c r="U43" s="128"/>
      <c r="V43" s="102"/>
      <c r="W43" s="50">
        <f t="shared" si="42"/>
        <v>1.5547734627831718E-3</v>
      </c>
      <c r="X43" s="370"/>
      <c r="Y43" s="279"/>
      <c r="Z43" s="128"/>
      <c r="AA43" s="102"/>
      <c r="AB43" s="50">
        <f t="shared" si="43"/>
        <v>1.5547734627831718E-3</v>
      </c>
      <c r="AC43" s="370"/>
      <c r="AD43" s="279"/>
      <c r="AE43" s="128"/>
      <c r="AF43" s="102"/>
      <c r="AG43" s="50">
        <f t="shared" si="44"/>
        <v>1.5547734627831718E-3</v>
      </c>
      <c r="AH43" s="370"/>
      <c r="AI43" s="279"/>
      <c r="AJ43" s="128"/>
      <c r="AK43" s="102"/>
      <c r="AL43" s="50">
        <f t="shared" si="45"/>
        <v>1.5547734627831718E-3</v>
      </c>
      <c r="AM43" s="370"/>
      <c r="AN43" s="279"/>
      <c r="AO43" s="128"/>
      <c r="AP43" s="102"/>
      <c r="AQ43" s="50">
        <f t="shared" si="46"/>
        <v>1.5547734627831718E-3</v>
      </c>
      <c r="AR43" s="370"/>
      <c r="AS43" s="279"/>
      <c r="AT43" s="128"/>
      <c r="AU43" s="102"/>
      <c r="AV43" s="50">
        <f t="shared" si="47"/>
        <v>1.5547734627831718E-3</v>
      </c>
      <c r="AW43" s="370"/>
      <c r="AX43" s="279"/>
      <c r="AY43" s="128"/>
      <c r="AZ43" s="102"/>
      <c r="BA43" s="50">
        <f t="shared" si="48"/>
        <v>1.5547734627831718E-3</v>
      </c>
      <c r="BB43" s="370"/>
      <c r="BC43" s="279"/>
      <c r="BD43" s="128"/>
      <c r="BE43" s="102"/>
      <c r="BF43" s="50">
        <f t="shared" si="49"/>
        <v>1.5547734627831718E-3</v>
      </c>
      <c r="BG43" s="370"/>
      <c r="BH43" s="279"/>
      <c r="BI43" s="128"/>
      <c r="BJ43" s="102"/>
      <c r="BK43" s="50">
        <f t="shared" si="50"/>
        <v>1.5547734627831718E-3</v>
      </c>
      <c r="BL43" s="370"/>
      <c r="BM43" s="279"/>
      <c r="BN43" s="128"/>
      <c r="BO43" s="102"/>
      <c r="BP43" s="50">
        <f t="shared" si="51"/>
        <v>1.5547734627831718E-3</v>
      </c>
      <c r="BQ43" s="370"/>
    </row>
    <row r="44" spans="1:69" x14ac:dyDescent="0.15">
      <c r="A44" s="72" t="s">
        <v>39</v>
      </c>
      <c r="B44" s="61">
        <f>_xlfn.IFNA(VLOOKUP($A44,批次辅助!$A$4:$DC$41,MATCH($A$5&amp;B$4,批次辅助!$A$1:$DC$1,0),0),0)</f>
        <v>0</v>
      </c>
      <c r="C44" s="61">
        <f>_xlfn.IFNA(VLOOKUP($A44,批次辅助!$A$4:$DC$41,MATCH($A$5&amp;C$4,批次辅助!$A$1:$DC$1,0),0),0)</f>
        <v>0</v>
      </c>
      <c r="D44" s="61">
        <f>_xlfn.IFNA(VLOOKUP($A44,批次辅助!$A$4:$DC$41,MATCH($A$5&amp;D$4,批次辅助!$A$1:$DC$1,0),0),0)</f>
        <v>0</v>
      </c>
      <c r="E44" s="73"/>
      <c r="F44" s="74"/>
      <c r="G44" s="75"/>
      <c r="H44" s="62">
        <f t="shared" si="39"/>
        <v>0</v>
      </c>
      <c r="I44" s="62"/>
      <c r="J44" s="73"/>
      <c r="K44" s="135"/>
      <c r="L44" s="143"/>
      <c r="M44" s="62">
        <f t="shared" si="40"/>
        <v>0</v>
      </c>
      <c r="N44" s="62"/>
      <c r="O44" s="73"/>
      <c r="P44" s="135"/>
      <c r="Q44" s="143"/>
      <c r="R44" s="62">
        <f t="shared" si="41"/>
        <v>0</v>
      </c>
      <c r="S44" s="62"/>
      <c r="T44" s="73"/>
      <c r="U44" s="135"/>
      <c r="V44" s="143"/>
      <c r="W44" s="62">
        <f t="shared" si="42"/>
        <v>0</v>
      </c>
      <c r="X44" s="62"/>
      <c r="Y44" s="73"/>
      <c r="Z44" s="135"/>
      <c r="AA44" s="143"/>
      <c r="AB44" s="62">
        <f t="shared" si="43"/>
        <v>0</v>
      </c>
      <c r="AC44" s="62"/>
      <c r="AD44" s="73"/>
      <c r="AE44" s="135"/>
      <c r="AF44" s="143"/>
      <c r="AG44" s="62">
        <f t="shared" si="44"/>
        <v>0</v>
      </c>
      <c r="AH44" s="62"/>
      <c r="AI44" s="73"/>
      <c r="AJ44" s="135"/>
      <c r="AK44" s="143"/>
      <c r="AL44" s="62">
        <f t="shared" si="45"/>
        <v>0</v>
      </c>
      <c r="AM44" s="62"/>
      <c r="AN44" s="73"/>
      <c r="AO44" s="135"/>
      <c r="AP44" s="143"/>
      <c r="AQ44" s="62">
        <f t="shared" si="46"/>
        <v>0</v>
      </c>
      <c r="AR44" s="62"/>
      <c r="AS44" s="73"/>
      <c r="AT44" s="135"/>
      <c r="AU44" s="143"/>
      <c r="AV44" s="62">
        <f t="shared" si="47"/>
        <v>0</v>
      </c>
      <c r="AW44" s="62"/>
      <c r="AX44" s="73"/>
      <c r="AY44" s="135"/>
      <c r="AZ44" s="143"/>
      <c r="BA44" s="62">
        <f t="shared" si="48"/>
        <v>0</v>
      </c>
      <c r="BB44" s="62"/>
      <c r="BC44" s="73"/>
      <c r="BD44" s="135"/>
      <c r="BE44" s="143"/>
      <c r="BF44" s="62">
        <f t="shared" si="49"/>
        <v>0</v>
      </c>
      <c r="BG44" s="62"/>
      <c r="BH44" s="73"/>
      <c r="BI44" s="135"/>
      <c r="BJ44" s="143"/>
      <c r="BK44" s="62">
        <f t="shared" si="50"/>
        <v>0</v>
      </c>
      <c r="BL44" s="62"/>
      <c r="BM44" s="73"/>
      <c r="BN44" s="135"/>
      <c r="BO44" s="143"/>
      <c r="BP44" s="62">
        <f t="shared" si="51"/>
        <v>0</v>
      </c>
      <c r="BQ44" s="62"/>
    </row>
    <row r="45" spans="1:69" x14ac:dyDescent="0.15">
      <c r="A45" s="76" t="s">
        <v>28</v>
      </c>
      <c r="B45" s="76"/>
      <c r="C45" s="76"/>
      <c r="D45" s="76"/>
      <c r="E45" s="77"/>
      <c r="F45" s="78"/>
      <c r="G45" s="79"/>
      <c r="H45" s="62"/>
      <c r="I45" s="62"/>
      <c r="J45" s="77"/>
      <c r="K45" s="80"/>
      <c r="L45" s="144"/>
      <c r="M45" s="62"/>
      <c r="N45" s="62"/>
      <c r="O45" s="77"/>
      <c r="P45" s="80"/>
      <c r="Q45" s="144"/>
      <c r="R45" s="62"/>
      <c r="S45" s="62"/>
      <c r="T45" s="77"/>
      <c r="U45" s="80"/>
      <c r="V45" s="144"/>
      <c r="W45" s="62"/>
      <c r="X45" s="62"/>
      <c r="Y45" s="77"/>
      <c r="Z45" s="80"/>
      <c r="AA45" s="144"/>
      <c r="AB45" s="62"/>
      <c r="AC45" s="62"/>
      <c r="AD45" s="77"/>
      <c r="AE45" s="80"/>
      <c r="AF45" s="144"/>
      <c r="AG45" s="62"/>
      <c r="AH45" s="62"/>
      <c r="AI45" s="77"/>
      <c r="AJ45" s="80"/>
      <c r="AK45" s="144"/>
      <c r="AL45" s="62"/>
      <c r="AM45" s="62"/>
      <c r="AN45" s="77"/>
      <c r="AO45" s="80"/>
      <c r="AP45" s="144"/>
      <c r="AQ45" s="62"/>
      <c r="AR45" s="62"/>
      <c r="AS45" s="77"/>
      <c r="AT45" s="80"/>
      <c r="AU45" s="144"/>
      <c r="AV45" s="62"/>
      <c r="AW45" s="62"/>
      <c r="AX45" s="77"/>
      <c r="AY45" s="80"/>
      <c r="AZ45" s="144"/>
      <c r="BA45" s="62"/>
      <c r="BB45" s="62"/>
      <c r="BC45" s="77"/>
      <c r="BD45" s="80"/>
      <c r="BE45" s="144"/>
      <c r="BF45" s="62"/>
      <c r="BG45" s="62"/>
      <c r="BH45" s="77"/>
      <c r="BI45" s="80"/>
      <c r="BJ45" s="144"/>
      <c r="BK45" s="62"/>
      <c r="BL45" s="62"/>
      <c r="BM45" s="77"/>
      <c r="BN45" s="80"/>
      <c r="BO45" s="144"/>
      <c r="BP45" s="62"/>
      <c r="BQ45" s="62"/>
    </row>
    <row r="46" spans="1:69" x14ac:dyDescent="0.15">
      <c r="A46" s="81" t="s">
        <v>476</v>
      </c>
      <c r="B46" s="81"/>
      <c r="C46" s="81"/>
      <c r="D46" s="81"/>
      <c r="E46" s="81"/>
      <c r="F46" s="82">
        <f>SUM(F13:F45)</f>
        <v>0.1028</v>
      </c>
      <c r="G46" s="83"/>
      <c r="H46" s="81"/>
      <c r="I46" s="81"/>
      <c r="J46" s="81"/>
      <c r="K46" s="84">
        <f>SUM(K13:K45)</f>
        <v>4.3799999999999999E-2</v>
      </c>
      <c r="L46" s="145">
        <f>SUM(L13:L45)</f>
        <v>0</v>
      </c>
      <c r="M46" s="81"/>
      <c r="N46" s="81"/>
      <c r="O46" s="81"/>
      <c r="P46" s="84">
        <f>SUM(P13:P45)</f>
        <v>5.0000000000000001E-3</v>
      </c>
      <c r="Q46" s="145">
        <f>SUM(Q13:Q45)</f>
        <v>0</v>
      </c>
      <c r="R46" s="81"/>
      <c r="S46" s="81"/>
      <c r="T46" s="81"/>
      <c r="U46" s="84">
        <f>SUM(U13:U45)</f>
        <v>0</v>
      </c>
      <c r="V46" s="145">
        <f>SUM(V13:V45)</f>
        <v>0</v>
      </c>
      <c r="W46" s="81"/>
      <c r="X46" s="81"/>
      <c r="Y46" s="81"/>
      <c r="Z46" s="84">
        <f>SUM(Z13:Z45)</f>
        <v>0</v>
      </c>
      <c r="AA46" s="145">
        <f>SUM(AA13:AA45)</f>
        <v>0</v>
      </c>
      <c r="AB46" s="81"/>
      <c r="AC46" s="81"/>
      <c r="AD46" s="81"/>
      <c r="AE46" s="84">
        <f>SUM(AE13:AE45)</f>
        <v>0</v>
      </c>
      <c r="AF46" s="145">
        <f>SUM(AF13:AF45)</f>
        <v>0</v>
      </c>
      <c r="AG46" s="81"/>
      <c r="AH46" s="81"/>
      <c r="AI46" s="81"/>
      <c r="AJ46" s="84">
        <f>SUM(AJ13:AJ45)</f>
        <v>0</v>
      </c>
      <c r="AK46" s="145">
        <f>SUM(AK13:AK45)</f>
        <v>0</v>
      </c>
      <c r="AL46" s="81"/>
      <c r="AM46" s="81"/>
      <c r="AN46" s="81"/>
      <c r="AO46" s="84">
        <f>SUM(AO13:AO45)</f>
        <v>0</v>
      </c>
      <c r="AP46" s="145">
        <f>SUM(AP13:AP45)</f>
        <v>0</v>
      </c>
      <c r="AQ46" s="81"/>
      <c r="AR46" s="81"/>
      <c r="AS46" s="81"/>
      <c r="AT46" s="84">
        <f>SUM(AT13:AT45)</f>
        <v>0</v>
      </c>
      <c r="AU46" s="145">
        <f>SUM(AU13:AU45)</f>
        <v>0</v>
      </c>
      <c r="AV46" s="81"/>
      <c r="AW46" s="81"/>
      <c r="AX46" s="81"/>
      <c r="AY46" s="84">
        <f>SUM(AY13:AY45)</f>
        <v>0</v>
      </c>
      <c r="AZ46" s="145">
        <f>SUM(AZ13:AZ45)</f>
        <v>0</v>
      </c>
      <c r="BA46" s="81"/>
      <c r="BB46" s="81"/>
      <c r="BC46" s="81"/>
      <c r="BD46" s="84">
        <f>SUM(BD13:BD45)</f>
        <v>0</v>
      </c>
      <c r="BE46" s="145">
        <f>SUM(BE13:BE45)</f>
        <v>0</v>
      </c>
      <c r="BF46" s="81"/>
      <c r="BG46" s="81"/>
      <c r="BH46" s="81"/>
      <c r="BI46" s="84">
        <f>SUM(BI13:BI45)</f>
        <v>0</v>
      </c>
      <c r="BJ46" s="145">
        <f>SUM(BJ13:BJ45)</f>
        <v>0</v>
      </c>
      <c r="BK46" s="81"/>
      <c r="BL46" s="81"/>
      <c r="BM46" s="81"/>
      <c r="BN46" s="84">
        <f>SUM(BN13:BN45)</f>
        <v>0</v>
      </c>
      <c r="BO46" s="145">
        <f>SUM(BO13:BO45)</f>
        <v>0</v>
      </c>
      <c r="BP46" s="81"/>
      <c r="BQ46" s="81"/>
    </row>
    <row r="48" spans="1:69" x14ac:dyDescent="0.15">
      <c r="A48" s="572" t="s">
        <v>481</v>
      </c>
      <c r="B48" s="572"/>
      <c r="C48" s="572"/>
      <c r="D48" s="572"/>
      <c r="E48" s="572"/>
      <c r="F48" s="572"/>
      <c r="G48" s="572"/>
      <c r="H48" s="572"/>
      <c r="I48" s="572"/>
      <c r="J48" s="572"/>
      <c r="K48" s="572"/>
    </row>
    <row r="49" spans="1:30" ht="33" x14ac:dyDescent="0.15">
      <c r="A49" s="573" t="s">
        <v>591</v>
      </c>
      <c r="B49" s="574"/>
      <c r="C49" s="574"/>
      <c r="D49" s="574"/>
      <c r="E49" s="574"/>
      <c r="F49" s="574"/>
      <c r="G49" s="574"/>
      <c r="H49" s="574"/>
      <c r="I49" s="574"/>
      <c r="J49" s="574"/>
      <c r="K49" s="574"/>
      <c r="L49" s="574"/>
      <c r="M49" s="574"/>
      <c r="N49" s="574"/>
      <c r="O49" s="575"/>
      <c r="P49" s="576" t="s">
        <v>589</v>
      </c>
      <c r="Q49" s="577"/>
      <c r="R49" s="577"/>
      <c r="S49" s="577"/>
      <c r="T49" s="577"/>
      <c r="U49" s="577"/>
      <c r="W49" s="578" t="s">
        <v>594</v>
      </c>
      <c r="X49" s="579"/>
      <c r="Y49" s="369" t="s">
        <v>596</v>
      </c>
      <c r="Z49" s="192" t="s">
        <v>596</v>
      </c>
      <c r="AC49" s="193"/>
      <c r="AD49" s="193"/>
    </row>
    <row r="50" spans="1:30" x14ac:dyDescent="0.15">
      <c r="A50" s="189" t="s">
        <v>469</v>
      </c>
      <c r="B50" s="190" t="str">
        <f>E3</f>
        <v>M02</v>
      </c>
      <c r="C50" s="190" t="str">
        <f>J3</f>
        <v>M03</v>
      </c>
      <c r="D50" s="189" t="str">
        <f>O3</f>
        <v>M03</v>
      </c>
      <c r="E50" s="189" t="str">
        <f>T3</f>
        <v>M03</v>
      </c>
      <c r="F50" s="189" t="str">
        <f>Y3</f>
        <v>M05</v>
      </c>
      <c r="G50" s="198" t="str">
        <f>AD3</f>
        <v/>
      </c>
      <c r="H50" s="198" t="str">
        <f>AI3</f>
        <v/>
      </c>
      <c r="I50" s="198" t="str">
        <f>AN3</f>
        <v/>
      </c>
      <c r="J50" s="198" t="str">
        <f>AS3</f>
        <v/>
      </c>
      <c r="K50" s="198" t="str">
        <f>AX3</f>
        <v/>
      </c>
      <c r="L50" s="198" t="str">
        <f>BC3</f>
        <v/>
      </c>
      <c r="M50" s="198" t="str">
        <f>BH3</f>
        <v/>
      </c>
      <c r="N50" s="198" t="str">
        <f>BM3</f>
        <v/>
      </c>
      <c r="O50" s="363" t="str">
        <f>P50</f>
        <v>M03</v>
      </c>
      <c r="P50" s="209" t="s">
        <v>1411</v>
      </c>
      <c r="Q50" s="209" t="s">
        <v>880</v>
      </c>
      <c r="R50" s="209" t="s">
        <v>910</v>
      </c>
      <c r="S50" s="209" t="s">
        <v>912</v>
      </c>
      <c r="T50" s="209" t="s">
        <v>1414</v>
      </c>
      <c r="U50" s="209"/>
      <c r="V50" s="87"/>
      <c r="W50" s="191" t="s">
        <v>450</v>
      </c>
      <c r="X50" s="335"/>
      <c r="Y50" s="335"/>
      <c r="Z50" s="335"/>
      <c r="AC50" s="194"/>
      <c r="AD50" s="194"/>
    </row>
    <row r="51" spans="1:30" x14ac:dyDescent="0.15">
      <c r="A51" s="31" t="s">
        <v>40</v>
      </c>
      <c r="B51" s="85" t="str">
        <f>E4</f>
        <v>02/07蒸镀批次</v>
      </c>
      <c r="C51" s="85" t="str">
        <f>J4</f>
        <v>02/21蒸镀批次</v>
      </c>
      <c r="D51" s="335" t="str">
        <f>O4</f>
        <v>03/05蒸镀批次</v>
      </c>
      <c r="E51" s="335" t="str">
        <f>T4</f>
        <v>03/18蒸镀批次</v>
      </c>
      <c r="F51" s="335" t="str">
        <f>Y4</f>
        <v>04/23蒸镀批次</v>
      </c>
      <c r="G51" s="199" t="str">
        <f>AD4</f>
        <v/>
      </c>
      <c r="H51" s="198" t="str">
        <f t="shared" ref="H51" si="52">AI4</f>
        <v/>
      </c>
      <c r="I51" s="198" t="str">
        <f>AN4</f>
        <v/>
      </c>
      <c r="J51" s="198" t="str">
        <f>AS4</f>
        <v/>
      </c>
      <c r="K51" s="198" t="str">
        <f>AX4</f>
        <v/>
      </c>
      <c r="L51" s="235" t="str">
        <f>BC4</f>
        <v/>
      </c>
      <c r="M51" s="235" t="str">
        <f t="shared" ref="M51" si="53">BH4</f>
        <v/>
      </c>
      <c r="N51" s="235" t="str">
        <f t="shared" ref="N51" si="54">BM4</f>
        <v/>
      </c>
      <c r="O51" s="364" t="str">
        <f>X51</f>
        <v>2/7批</v>
      </c>
      <c r="P51" s="210"/>
      <c r="Q51" s="85"/>
      <c r="R51" s="85"/>
      <c r="S51" s="85"/>
      <c r="T51" s="85"/>
      <c r="U51" s="85"/>
      <c r="W51" s="335" t="s">
        <v>451</v>
      </c>
      <c r="X51" s="335" t="s">
        <v>1475</v>
      </c>
      <c r="Y51" s="335" t="str">
        <f>X51</f>
        <v>2/7批</v>
      </c>
      <c r="Z51" s="335" t="str">
        <f>X51</f>
        <v>2/7批</v>
      </c>
      <c r="AC51" s="194"/>
      <c r="AD51" s="194"/>
    </row>
    <row r="52" spans="1:30" x14ac:dyDescent="0.15">
      <c r="A52" s="335" t="s">
        <v>470</v>
      </c>
      <c r="B52" s="335">
        <f>E6</f>
        <v>3696</v>
      </c>
      <c r="C52" s="335">
        <f>J6</f>
        <v>4260</v>
      </c>
      <c r="D52" s="335">
        <f>O6</f>
        <v>1980</v>
      </c>
      <c r="E52" s="335">
        <f>T6</f>
        <v>4640</v>
      </c>
      <c r="F52" s="335">
        <f>Y6</f>
        <v>2460</v>
      </c>
      <c r="G52" s="199">
        <f>AD6</f>
        <v>0</v>
      </c>
      <c r="H52" s="198">
        <f>AI6</f>
        <v>0</v>
      </c>
      <c r="I52" s="199">
        <f>AN6</f>
        <v>0</v>
      </c>
      <c r="J52" s="199">
        <f>AS6</f>
        <v>0</v>
      </c>
      <c r="K52" s="199">
        <f t="shared" ref="K52:L54" si="55">AX6</f>
        <v>0</v>
      </c>
      <c r="L52" s="199">
        <f t="shared" si="55"/>
        <v>0</v>
      </c>
      <c r="M52" s="451">
        <f>BH6</f>
        <v>0</v>
      </c>
      <c r="N52" s="451">
        <f>BM6</f>
        <v>0</v>
      </c>
      <c r="O52" s="364">
        <f>_xlfn.IFNA(VLOOKUP(A52,$W$52:$Y$86,2,0),"0%")/A2</f>
        <v>674.8125</v>
      </c>
      <c r="P52" s="209">
        <f t="shared" ref="P52:R53" si="56">SUMIF($B$50:$O$50,P$50,$B52:$O52)</f>
        <v>11554.8125</v>
      </c>
      <c r="Q52" s="86">
        <f t="shared" si="56"/>
        <v>0</v>
      </c>
      <c r="R52" s="86">
        <f t="shared" si="56"/>
        <v>2460</v>
      </c>
      <c r="S52" s="86">
        <f t="shared" ref="S52:T53" si="57">SUMIF($B$50:$O$50,S$50,$B52:$O52)</f>
        <v>0</v>
      </c>
      <c r="T52" s="86">
        <f t="shared" si="57"/>
        <v>0</v>
      </c>
      <c r="U52" s="86"/>
      <c r="W52" s="335" t="s">
        <v>470</v>
      </c>
      <c r="X52" s="335">
        <f>Z52-Y52</f>
        <v>10797</v>
      </c>
      <c r="Y52" s="335">
        <v>48339</v>
      </c>
      <c r="Z52" s="335">
        <v>59136</v>
      </c>
      <c r="AC52" s="194"/>
      <c r="AD52" s="194"/>
    </row>
    <row r="53" spans="1:30" x14ac:dyDescent="0.15">
      <c r="A53" s="335" t="s">
        <v>472</v>
      </c>
      <c r="B53" s="335">
        <f>E7</f>
        <v>3696</v>
      </c>
      <c r="C53" s="335">
        <f>J7</f>
        <v>4260</v>
      </c>
      <c r="D53" s="335">
        <f>O7</f>
        <v>1980</v>
      </c>
      <c r="E53" s="335">
        <f>T7</f>
        <v>4640</v>
      </c>
      <c r="F53" s="335">
        <f>Y7</f>
        <v>2460</v>
      </c>
      <c r="G53" s="199">
        <f>AD7</f>
        <v>0</v>
      </c>
      <c r="H53" s="198">
        <f t="shared" ref="H53:H54" si="58">AI7</f>
        <v>0</v>
      </c>
      <c r="I53" s="199">
        <f>AN7</f>
        <v>0</v>
      </c>
      <c r="J53" s="199">
        <f>AS7</f>
        <v>0</v>
      </c>
      <c r="K53" s="199">
        <f t="shared" si="55"/>
        <v>0</v>
      </c>
      <c r="L53" s="199">
        <f t="shared" si="55"/>
        <v>0</v>
      </c>
      <c r="M53" s="451">
        <f t="shared" ref="M53:M54" si="59">BH7</f>
        <v>0</v>
      </c>
      <c r="N53" s="451">
        <f t="shared" ref="N53:N54" si="60">BM7</f>
        <v>0</v>
      </c>
      <c r="O53" s="364">
        <f>O52</f>
        <v>674.8125</v>
      </c>
      <c r="P53" s="209">
        <f t="shared" si="56"/>
        <v>11554.8125</v>
      </c>
      <c r="Q53" s="86">
        <f t="shared" si="56"/>
        <v>0</v>
      </c>
      <c r="R53" s="86">
        <f t="shared" si="56"/>
        <v>2460</v>
      </c>
      <c r="S53" s="86">
        <f t="shared" si="57"/>
        <v>0</v>
      </c>
      <c r="T53" s="86">
        <f t="shared" si="57"/>
        <v>0</v>
      </c>
      <c r="U53" s="86"/>
      <c r="W53" s="335" t="s">
        <v>472</v>
      </c>
      <c r="X53" s="335">
        <f>X52</f>
        <v>10797</v>
      </c>
      <c r="Y53" s="335"/>
      <c r="Z53" s="335"/>
      <c r="AB53" s="97" t="s">
        <v>1496</v>
      </c>
      <c r="AC53" s="194"/>
    </row>
    <row r="54" spans="1:30" x14ac:dyDescent="0.15">
      <c r="A54" s="335" t="s">
        <v>454</v>
      </c>
      <c r="B54" s="9">
        <f>E8</f>
        <v>1</v>
      </c>
      <c r="C54" s="9">
        <f>J8</f>
        <v>1</v>
      </c>
      <c r="D54" s="9">
        <f>O8</f>
        <v>1</v>
      </c>
      <c r="E54" s="9">
        <f>T8</f>
        <v>1</v>
      </c>
      <c r="F54" s="9">
        <f>Y8</f>
        <v>1</v>
      </c>
      <c r="G54" s="200">
        <f>AD8</f>
        <v>0</v>
      </c>
      <c r="H54" s="234">
        <f t="shared" si="58"/>
        <v>0</v>
      </c>
      <c r="I54" s="200">
        <f>AN8</f>
        <v>0</v>
      </c>
      <c r="J54" s="200">
        <f>AS8</f>
        <v>0</v>
      </c>
      <c r="K54" s="200">
        <f t="shared" si="55"/>
        <v>0</v>
      </c>
      <c r="L54" s="200">
        <f t="shared" si="55"/>
        <v>0</v>
      </c>
      <c r="M54" s="200">
        <f t="shared" si="59"/>
        <v>0</v>
      </c>
      <c r="N54" s="200">
        <f t="shared" si="60"/>
        <v>0</v>
      </c>
      <c r="O54" s="364" t="str">
        <f>_xlfn.IFNA(VLOOKUP(A54,$W$52:$Y$86,2,0),"0%")</f>
        <v>0%</v>
      </c>
      <c r="P54" s="211">
        <f>IFERROR(P53/P52,0)</f>
        <v>1</v>
      </c>
      <c r="Q54" s="88">
        <f>IFERROR(Q53/Q52,0)</f>
        <v>0</v>
      </c>
      <c r="R54" s="88">
        <f t="shared" ref="R54" si="61">IFERROR(R53/R52,0)</f>
        <v>1</v>
      </c>
      <c r="S54" s="88">
        <f t="shared" ref="S54:T54" si="62">IFERROR(S53/S52,0)</f>
        <v>0</v>
      </c>
      <c r="T54" s="88">
        <f t="shared" si="62"/>
        <v>0</v>
      </c>
      <c r="U54" s="88"/>
      <c r="W54" s="335" t="s">
        <v>59</v>
      </c>
      <c r="X54" s="9">
        <f>IF(Y54=0%,0%,(Z54*Z52-Y52*Y54)/X52)</f>
        <v>0.68847536644537222</v>
      </c>
      <c r="Y54" s="9">
        <v>0.81398042988063468</v>
      </c>
      <c r="Z54" s="9">
        <f>B55</f>
        <v>0.79106582338187703</v>
      </c>
      <c r="AC54" s="359"/>
    </row>
    <row r="55" spans="1:30" ht="21" x14ac:dyDescent="0.15">
      <c r="A55" s="334" t="s">
        <v>59</v>
      </c>
      <c r="B55" s="215">
        <f t="shared" ref="B55:B91" si="63">H9</f>
        <v>0.79106582338187703</v>
      </c>
      <c r="C55" s="215">
        <f t="shared" ref="C55:C91" si="64">M9</f>
        <v>0.83483954338187694</v>
      </c>
      <c r="D55" s="215">
        <f t="shared" ref="D55:D91" si="65">R9</f>
        <v>0.83983654338187685</v>
      </c>
      <c r="E55" s="215">
        <f t="shared" ref="E55:E91" si="66">W9</f>
        <v>0.83983654338187685</v>
      </c>
      <c r="F55" s="215">
        <f t="shared" ref="F55:F91" si="67">AB9</f>
        <v>0.83983654338187685</v>
      </c>
      <c r="G55" s="216">
        <f t="shared" ref="G55:G91" si="68">AG9</f>
        <v>0.83983654338187685</v>
      </c>
      <c r="H55" s="216">
        <f>AL9</f>
        <v>0.83983654338187685</v>
      </c>
      <c r="I55" s="216">
        <f t="shared" ref="I55:I93" si="69">AQ9</f>
        <v>0.83983654338187685</v>
      </c>
      <c r="J55" s="216">
        <f t="shared" ref="J55:J93" si="70">AV9</f>
        <v>0.83983654338187685</v>
      </c>
      <c r="K55" s="216">
        <f t="shared" ref="K55:K93" si="71">BA9</f>
        <v>0.83983654338187685</v>
      </c>
      <c r="L55" s="216">
        <f t="shared" ref="L55:L93" si="72">BF9</f>
        <v>0.83983654338187685</v>
      </c>
      <c r="M55" s="216">
        <f>BK9</f>
        <v>0.83983654338187685</v>
      </c>
      <c r="N55" s="216">
        <f>BP9</f>
        <v>0.83983654338187685</v>
      </c>
      <c r="O55" s="364">
        <f>_xlfn.IFNA(VLOOKUP(A55,$W$52:$Y$86,2,0),"0%")</f>
        <v>0.68847536644537222</v>
      </c>
      <c r="P55" s="212">
        <f t="shared" ref="P55:R74" si="73">IF(P$53=0,0%,SUMPRODUCT(($B$50:$O$50=P$50)*$B$53:$O$53*$B55:$O55)/P$53)</f>
        <v>0.829154618927329</v>
      </c>
      <c r="Q55" s="96">
        <f t="shared" si="73"/>
        <v>0</v>
      </c>
      <c r="R55" s="96">
        <f t="shared" si="73"/>
        <v>0.83983654338187685</v>
      </c>
      <c r="S55" s="96">
        <f t="shared" ref="S55:T70" si="74">IF(S$53=0,0%,SUMPRODUCT(($B$50:$O$50=S$50)*$B$53:$O$53*$B55:$O55)/S$53)</f>
        <v>0</v>
      </c>
      <c r="T55" s="96">
        <f>IF(T$53=0,0%,SUMPRODUCT(($B$50:$O$50=T$50)*$B$53:$O$53*$B55:$O55)/T$53)</f>
        <v>0</v>
      </c>
      <c r="U55" s="96"/>
      <c r="W55" s="89"/>
      <c r="X55" s="89"/>
      <c r="AA55" s="154"/>
    </row>
    <row r="56" spans="1:30" ht="21" x14ac:dyDescent="0.15">
      <c r="A56" s="335" t="s">
        <v>33</v>
      </c>
      <c r="B56" s="8">
        <f t="shared" si="63"/>
        <v>0.79106582338187703</v>
      </c>
      <c r="C56" s="8">
        <f t="shared" si="64"/>
        <v>0.83483954338187694</v>
      </c>
      <c r="D56" s="8">
        <f t="shared" si="65"/>
        <v>0.83983654338187685</v>
      </c>
      <c r="E56" s="8">
        <f t="shared" si="66"/>
        <v>0.83983654338187685</v>
      </c>
      <c r="F56" s="8">
        <f t="shared" si="67"/>
        <v>0.83983654338187685</v>
      </c>
      <c r="G56" s="201">
        <f t="shared" si="68"/>
        <v>0.83983654338187685</v>
      </c>
      <c r="H56" s="201">
        <f t="shared" ref="H56:H93" si="75">AL10</f>
        <v>0.83983654338187685</v>
      </c>
      <c r="I56" s="201">
        <f t="shared" si="69"/>
        <v>0.83983654338187685</v>
      </c>
      <c r="J56" s="201">
        <f t="shared" si="70"/>
        <v>0.83983654338187685</v>
      </c>
      <c r="K56" s="201">
        <f t="shared" si="71"/>
        <v>0.83983654338187685</v>
      </c>
      <c r="L56" s="201">
        <f t="shared" si="72"/>
        <v>0.83983654338187685</v>
      </c>
      <c r="M56" s="201">
        <f>BK10</f>
        <v>0.83983654338187685</v>
      </c>
      <c r="N56" s="201">
        <f>BP10</f>
        <v>0.83983654338187685</v>
      </c>
      <c r="O56" s="364">
        <f>O55</f>
        <v>0.68847536644537222</v>
      </c>
      <c r="P56" s="212">
        <f t="shared" si="73"/>
        <v>0.829154618927329</v>
      </c>
      <c r="Q56" s="96">
        <f t="shared" si="73"/>
        <v>0</v>
      </c>
      <c r="R56" s="96">
        <f t="shared" si="73"/>
        <v>0.83983654338187685</v>
      </c>
      <c r="S56" s="96">
        <f t="shared" si="74"/>
        <v>0</v>
      </c>
      <c r="T56" s="96">
        <f t="shared" si="74"/>
        <v>0</v>
      </c>
      <c r="U56" s="96"/>
      <c r="AA56" s="154"/>
    </row>
    <row r="57" spans="1:30" x14ac:dyDescent="0.15">
      <c r="A57" s="39" t="s">
        <v>32</v>
      </c>
      <c r="B57" s="90">
        <f t="shared" si="63"/>
        <v>0.85493223786407768</v>
      </c>
      <c r="C57" s="90">
        <f t="shared" si="64"/>
        <v>0.85493223786407768</v>
      </c>
      <c r="D57" s="90">
        <f t="shared" si="65"/>
        <v>0.85992723786407776</v>
      </c>
      <c r="E57" s="90">
        <f t="shared" si="66"/>
        <v>0.85992723786407776</v>
      </c>
      <c r="F57" s="90">
        <f t="shared" si="67"/>
        <v>0.85992723786407776</v>
      </c>
      <c r="G57" s="202">
        <f t="shared" si="68"/>
        <v>0.85992723786407776</v>
      </c>
      <c r="H57" s="202">
        <f t="shared" si="75"/>
        <v>0.85992723786407776</v>
      </c>
      <c r="I57" s="202">
        <f t="shared" si="69"/>
        <v>0.85992723786407776</v>
      </c>
      <c r="J57" s="202">
        <f t="shared" si="70"/>
        <v>0.85992723786407776</v>
      </c>
      <c r="K57" s="202">
        <f t="shared" si="71"/>
        <v>0.85992723786407776</v>
      </c>
      <c r="L57" s="202">
        <f t="shared" si="72"/>
        <v>0.85992723786407776</v>
      </c>
      <c r="M57" s="202">
        <f t="shared" ref="M57:M93" si="76">BK11</f>
        <v>0.85992723786407776</v>
      </c>
      <c r="N57" s="202">
        <f t="shared" ref="N57:N93" si="77">BP11</f>
        <v>0.85992723786407776</v>
      </c>
      <c r="O57" s="366">
        <f>O58*99.9%</f>
        <v>0.7660092450060294</v>
      </c>
      <c r="P57" s="223">
        <f t="shared" si="73"/>
        <v>0.85260078963694097</v>
      </c>
      <c r="Q57" s="224">
        <f t="shared" si="73"/>
        <v>0</v>
      </c>
      <c r="R57" s="224">
        <f t="shared" si="73"/>
        <v>0.85992723786407776</v>
      </c>
      <c r="S57" s="224">
        <f t="shared" si="74"/>
        <v>0</v>
      </c>
      <c r="T57" s="224">
        <f t="shared" si="74"/>
        <v>0</v>
      </c>
      <c r="U57" s="224"/>
      <c r="W57" s="97" t="s">
        <v>60</v>
      </c>
      <c r="X57" s="9">
        <f>IF(IF(Y57=0%,0%,(Z57*$Z$52-$Y$52*Y57)/$X$52)&gt;100%,"100%",IF(Y57=0%,0%,(Z57*$Z$52-$Y$52*Y57)/$X$52))</f>
        <v>0.76677602102705633</v>
      </c>
      <c r="Y57" s="154">
        <v>0.87566974906390282</v>
      </c>
      <c r="Z57" s="178">
        <f>B58</f>
        <v>0.85578802588996761</v>
      </c>
      <c r="AA57" s="154"/>
    </row>
    <row r="58" spans="1:30" x14ac:dyDescent="0.35">
      <c r="A58" s="40" t="s">
        <v>60</v>
      </c>
      <c r="B58" s="91">
        <f t="shared" si="63"/>
        <v>0.85578802588996761</v>
      </c>
      <c r="C58" s="91">
        <f t="shared" si="64"/>
        <v>0.85578802588996761</v>
      </c>
      <c r="D58" s="91">
        <f t="shared" si="65"/>
        <v>0.86078802588996761</v>
      </c>
      <c r="E58" s="91">
        <f t="shared" si="66"/>
        <v>0.86078802588996761</v>
      </c>
      <c r="F58" s="91">
        <f t="shared" si="67"/>
        <v>0.86078802588996761</v>
      </c>
      <c r="G58" s="203">
        <f t="shared" si="68"/>
        <v>0.86078802588996761</v>
      </c>
      <c r="H58" s="203">
        <f t="shared" si="75"/>
        <v>0.86078802588996761</v>
      </c>
      <c r="I58" s="203">
        <f t="shared" si="69"/>
        <v>0.86078802588996761</v>
      </c>
      <c r="J58" s="203">
        <f t="shared" si="70"/>
        <v>0.86078802588996761</v>
      </c>
      <c r="K58" s="203">
        <f t="shared" si="71"/>
        <v>0.86078802588996761</v>
      </c>
      <c r="L58" s="203">
        <f t="shared" si="72"/>
        <v>0.86078802588996761</v>
      </c>
      <c r="M58" s="203">
        <f t="shared" si="76"/>
        <v>0.86078802588996761</v>
      </c>
      <c r="N58" s="203">
        <f t="shared" si="77"/>
        <v>0.86078802588996761</v>
      </c>
      <c r="O58" s="364">
        <f t="shared" ref="O58:O65" si="78">_xlfn.IFNA(VLOOKUP(A58,$W$52:$Y$86,2,0),"0%")</f>
        <v>0.76677602102705633</v>
      </c>
      <c r="P58" s="223">
        <f t="shared" si="73"/>
        <v>0.85345424388082181</v>
      </c>
      <c r="Q58" s="224">
        <f t="shared" si="73"/>
        <v>0</v>
      </c>
      <c r="R58" s="224">
        <f t="shared" si="73"/>
        <v>0.86078802588996761</v>
      </c>
      <c r="S58" s="224">
        <f t="shared" si="74"/>
        <v>0</v>
      </c>
      <c r="T58" s="224">
        <f t="shared" si="74"/>
        <v>0</v>
      </c>
      <c r="U58" s="224"/>
      <c r="W58" s="97" t="s">
        <v>61</v>
      </c>
      <c r="X58" s="9">
        <f t="shared" ref="X58:X60" si="79">IF(IF(Y58=0%,0%,(Z58*$Z$52-$Y$52*Y58)/$X$52)&gt;100%,"100%",IF(Y58=0%,0%,(Z58*$Z$52-$Y$52*Y58)/$X$52))</f>
        <v>0.96379890638445953</v>
      </c>
      <c r="Y58" s="154">
        <v>0.98347090341132415</v>
      </c>
      <c r="Z58" s="178">
        <f>B76</f>
        <v>0.97987920711974108</v>
      </c>
      <c r="AA58" s="154"/>
    </row>
    <row r="59" spans="1:30" x14ac:dyDescent="0.15">
      <c r="A59" s="42" t="s">
        <v>42</v>
      </c>
      <c r="B59" s="53">
        <f t="shared" si="63"/>
        <v>1.9447815533980582E-2</v>
      </c>
      <c r="C59" s="53">
        <f t="shared" si="64"/>
        <v>1.9447815533980582E-2</v>
      </c>
      <c r="D59" s="53">
        <f t="shared" si="65"/>
        <v>1.9447815533980582E-2</v>
      </c>
      <c r="E59" s="53">
        <f t="shared" si="66"/>
        <v>1.9447815533980582E-2</v>
      </c>
      <c r="F59" s="53">
        <f t="shared" si="67"/>
        <v>1.9447815533980582E-2</v>
      </c>
      <c r="G59" s="204">
        <f t="shared" si="68"/>
        <v>1.9447815533980582E-2</v>
      </c>
      <c r="H59" s="204">
        <f t="shared" si="75"/>
        <v>1.9447815533980582E-2</v>
      </c>
      <c r="I59" s="204">
        <f t="shared" si="69"/>
        <v>1.9447815533980582E-2</v>
      </c>
      <c r="J59" s="204">
        <f t="shared" si="70"/>
        <v>1.9447815533980582E-2</v>
      </c>
      <c r="K59" s="204">
        <f t="shared" si="71"/>
        <v>1.9447815533980582E-2</v>
      </c>
      <c r="L59" s="204">
        <f t="shared" si="72"/>
        <v>1.9447815533980582E-2</v>
      </c>
      <c r="M59" s="204">
        <f t="shared" si="76"/>
        <v>1.9447815533980582E-2</v>
      </c>
      <c r="N59" s="204">
        <f t="shared" si="77"/>
        <v>1.9447815533980582E-2</v>
      </c>
      <c r="O59" s="364">
        <f t="shared" si="78"/>
        <v>2.1030473225662285E-2</v>
      </c>
      <c r="P59" s="213">
        <f t="shared" si="73"/>
        <v>1.954024431147636E-2</v>
      </c>
      <c r="Q59" s="92">
        <f t="shared" si="73"/>
        <v>0</v>
      </c>
      <c r="R59" s="92">
        <f t="shared" si="73"/>
        <v>1.9447815533980582E-2</v>
      </c>
      <c r="S59" s="92">
        <f t="shared" si="74"/>
        <v>0</v>
      </c>
      <c r="T59" s="92">
        <f t="shared" si="74"/>
        <v>0</v>
      </c>
      <c r="U59" s="92"/>
      <c r="W59" s="97" t="s">
        <v>62</v>
      </c>
      <c r="X59" s="9">
        <f t="shared" si="79"/>
        <v>0.95375536714171771</v>
      </c>
      <c r="Y59" s="154">
        <v>0.96230786735348273</v>
      </c>
      <c r="Z59" s="178">
        <f>B67</f>
        <v>0.96074635922330098</v>
      </c>
      <c r="AA59" s="154"/>
    </row>
    <row r="60" spans="1:30" x14ac:dyDescent="0.15">
      <c r="A60" s="42" t="s">
        <v>43</v>
      </c>
      <c r="B60" s="53">
        <f t="shared" si="63"/>
        <v>4.5604368932038834E-2</v>
      </c>
      <c r="C60" s="53">
        <f t="shared" si="64"/>
        <v>4.5604368932038834E-2</v>
      </c>
      <c r="D60" s="53">
        <f t="shared" si="65"/>
        <v>4.5604368932038834E-2</v>
      </c>
      <c r="E60" s="53">
        <f t="shared" si="66"/>
        <v>4.5604368932038834E-2</v>
      </c>
      <c r="F60" s="53">
        <f t="shared" si="67"/>
        <v>4.5604368932038834E-2</v>
      </c>
      <c r="G60" s="204">
        <f t="shared" si="68"/>
        <v>4.5604368932038834E-2</v>
      </c>
      <c r="H60" s="204">
        <f t="shared" si="75"/>
        <v>4.5604368932038834E-2</v>
      </c>
      <c r="I60" s="204">
        <f t="shared" si="69"/>
        <v>4.5604368932038834E-2</v>
      </c>
      <c r="J60" s="204">
        <f t="shared" si="70"/>
        <v>4.5604368932038834E-2</v>
      </c>
      <c r="K60" s="204">
        <f t="shared" si="71"/>
        <v>4.5604368932038834E-2</v>
      </c>
      <c r="L60" s="204">
        <f t="shared" si="72"/>
        <v>4.5604368932038834E-2</v>
      </c>
      <c r="M60" s="204">
        <f t="shared" si="76"/>
        <v>4.5604368932038834E-2</v>
      </c>
      <c r="N60" s="204">
        <f t="shared" si="77"/>
        <v>4.5604368932038834E-2</v>
      </c>
      <c r="O60" s="364">
        <f t="shared" si="78"/>
        <v>5.8614426337413018E-2</v>
      </c>
      <c r="P60" s="213">
        <f t="shared" si="73"/>
        <v>4.636416917655721E-2</v>
      </c>
      <c r="Q60" s="92">
        <f t="shared" si="73"/>
        <v>0</v>
      </c>
      <c r="R60" s="92">
        <f t="shared" si="73"/>
        <v>4.5604368932038834E-2</v>
      </c>
      <c r="S60" s="92">
        <f t="shared" si="74"/>
        <v>0</v>
      </c>
      <c r="T60" s="92">
        <f t="shared" si="74"/>
        <v>0</v>
      </c>
      <c r="U60" s="92"/>
      <c r="W60" s="97" t="s">
        <v>63</v>
      </c>
      <c r="X60" s="9" t="str">
        <f t="shared" si="79"/>
        <v>100%</v>
      </c>
      <c r="Y60" s="154">
        <v>0.99360764600012408</v>
      </c>
      <c r="Z60" s="178">
        <f>B85</f>
        <v>0.99692823624595472</v>
      </c>
      <c r="AA60" s="300"/>
      <c r="AB60" s="551"/>
    </row>
    <row r="61" spans="1:30" x14ac:dyDescent="0.15">
      <c r="A61" s="42" t="s">
        <v>44</v>
      </c>
      <c r="B61" s="53">
        <f t="shared" si="63"/>
        <v>8.5622977346278308E-3</v>
      </c>
      <c r="C61" s="53">
        <f t="shared" si="64"/>
        <v>8.5622977346278308E-3</v>
      </c>
      <c r="D61" s="53">
        <f t="shared" si="65"/>
        <v>8.5622977346278308E-3</v>
      </c>
      <c r="E61" s="53">
        <f t="shared" si="66"/>
        <v>8.5622977346278308E-3</v>
      </c>
      <c r="F61" s="53">
        <f t="shared" si="67"/>
        <v>8.5622977346278308E-3</v>
      </c>
      <c r="G61" s="204">
        <f t="shared" si="68"/>
        <v>8.5622977346278308E-3</v>
      </c>
      <c r="H61" s="204">
        <f t="shared" si="75"/>
        <v>8.5622977346278308E-3</v>
      </c>
      <c r="I61" s="204">
        <f t="shared" si="69"/>
        <v>8.5622977346278308E-3</v>
      </c>
      <c r="J61" s="204">
        <f t="shared" si="70"/>
        <v>8.5622977346278308E-3</v>
      </c>
      <c r="K61" s="204">
        <f t="shared" si="71"/>
        <v>8.5622977346278308E-3</v>
      </c>
      <c r="L61" s="204">
        <f t="shared" si="72"/>
        <v>8.5622977346278308E-3</v>
      </c>
      <c r="M61" s="204">
        <f t="shared" si="76"/>
        <v>8.5622977346278308E-3</v>
      </c>
      <c r="N61" s="204">
        <f t="shared" si="77"/>
        <v>8.5622977346278308E-3</v>
      </c>
      <c r="O61" s="364">
        <f t="shared" si="78"/>
        <v>6.9778678183709765E-3</v>
      </c>
      <c r="P61" s="213">
        <f t="shared" si="73"/>
        <v>8.4697654574607123E-3</v>
      </c>
      <c r="Q61" s="92">
        <f t="shared" si="73"/>
        <v>0</v>
      </c>
      <c r="R61" s="92">
        <f t="shared" si="73"/>
        <v>8.5622977346278308E-3</v>
      </c>
      <c r="S61" s="92">
        <f t="shared" si="74"/>
        <v>0</v>
      </c>
      <c r="T61" s="92">
        <f t="shared" si="74"/>
        <v>0</v>
      </c>
      <c r="U61" s="92"/>
      <c r="W61" s="97" t="s">
        <v>43</v>
      </c>
      <c r="X61" s="9">
        <f>IF((Z61*$Z$52-Y61*$Y$52)&lt;0,0%,(Z61*$Z$52-Y61*$Y$52)/$X$52)</f>
        <v>5.8614426337413018E-2</v>
      </c>
      <c r="Y61" s="154">
        <v>4.2698442251598086E-2</v>
      </c>
      <c r="Z61" s="154">
        <f>VLOOKUP(W61,$A$57:$B$93,2,0)</f>
        <v>4.5604368932038834E-2</v>
      </c>
      <c r="AA61" s="300"/>
      <c r="AB61" s="300"/>
    </row>
    <row r="62" spans="1:30" x14ac:dyDescent="0.15">
      <c r="A62" s="53" t="s">
        <v>45</v>
      </c>
      <c r="B62" s="53">
        <f t="shared" si="63"/>
        <v>5.7484223300970874E-2</v>
      </c>
      <c r="C62" s="53">
        <f t="shared" si="64"/>
        <v>5.7484223300970874E-2</v>
      </c>
      <c r="D62" s="53">
        <f t="shared" si="65"/>
        <v>5.2484223300970877E-2</v>
      </c>
      <c r="E62" s="53">
        <f t="shared" si="66"/>
        <v>5.2484223300970877E-2</v>
      </c>
      <c r="F62" s="53">
        <f t="shared" si="67"/>
        <v>5.2484223300970877E-2</v>
      </c>
      <c r="G62" s="204">
        <f t="shared" si="68"/>
        <v>5.2484223300970877E-2</v>
      </c>
      <c r="H62" s="204">
        <f t="shared" si="75"/>
        <v>5.2484223300970877E-2</v>
      </c>
      <c r="I62" s="204">
        <f t="shared" si="69"/>
        <v>5.2484223300970877E-2</v>
      </c>
      <c r="J62" s="204">
        <f t="shared" si="70"/>
        <v>5.2484223300970877E-2</v>
      </c>
      <c r="K62" s="204">
        <f t="shared" si="71"/>
        <v>5.2484223300970877E-2</v>
      </c>
      <c r="L62" s="204">
        <f t="shared" si="72"/>
        <v>5.2484223300970877E-2</v>
      </c>
      <c r="M62" s="204">
        <f t="shared" si="76"/>
        <v>5.2484223300970877E-2</v>
      </c>
      <c r="N62" s="204">
        <f t="shared" si="77"/>
        <v>5.2484223300970877E-2</v>
      </c>
      <c r="O62" s="364">
        <f t="shared" si="78"/>
        <v>0.1157</v>
      </c>
      <c r="P62" s="213">
        <f t="shared" si="73"/>
        <v>5.8019475068467198E-2</v>
      </c>
      <c r="Q62" s="92">
        <f t="shared" si="73"/>
        <v>0</v>
      </c>
      <c r="R62" s="92">
        <f t="shared" si="73"/>
        <v>5.2484223300970877E-2</v>
      </c>
      <c r="S62" s="92">
        <f t="shared" si="74"/>
        <v>0</v>
      </c>
      <c r="T62" s="92">
        <f t="shared" si="74"/>
        <v>0</v>
      </c>
      <c r="U62" s="92"/>
      <c r="W62" s="552" t="s">
        <v>47</v>
      </c>
      <c r="X62" s="9">
        <f t="shared" ref="X62:X78" si="80">IF((Z62*$Z$52-Y62*$Y$52)&lt;0,0%,(Z62*$Z$52-Y62*$Y$52)/$X$52)</f>
        <v>0</v>
      </c>
      <c r="Y62" s="154">
        <v>4.6546266989387448E-3</v>
      </c>
      <c r="Z62" s="154">
        <f t="shared" ref="Z62:Z78" si="81">VLOOKUP(W62,$A$57:$B$93,2,0)</f>
        <v>1.7698220064724919E-3</v>
      </c>
      <c r="AA62" s="300"/>
      <c r="AB62" s="300"/>
    </row>
    <row r="63" spans="1:30" x14ac:dyDescent="0.15">
      <c r="A63" s="42" t="s">
        <v>46</v>
      </c>
      <c r="B63" s="53">
        <f t="shared" si="63"/>
        <v>1.1343446601941747E-2</v>
      </c>
      <c r="C63" s="53">
        <f t="shared" si="64"/>
        <v>1.1343446601941747E-2</v>
      </c>
      <c r="D63" s="53">
        <f t="shared" si="65"/>
        <v>1.1343446601941747E-2</v>
      </c>
      <c r="E63" s="53">
        <f t="shared" si="66"/>
        <v>1.1343446601941747E-2</v>
      </c>
      <c r="F63" s="53">
        <f t="shared" si="67"/>
        <v>1.1343446601941747E-2</v>
      </c>
      <c r="G63" s="204">
        <f t="shared" si="68"/>
        <v>1.1343446601941747E-2</v>
      </c>
      <c r="H63" s="204">
        <f t="shared" si="75"/>
        <v>1.1343446601941747E-2</v>
      </c>
      <c r="I63" s="204">
        <f t="shared" si="69"/>
        <v>1.1343446601941747E-2</v>
      </c>
      <c r="J63" s="204">
        <f t="shared" si="70"/>
        <v>1.1343446601941747E-2</v>
      </c>
      <c r="K63" s="204">
        <f t="shared" si="71"/>
        <v>1.1343446601941747E-2</v>
      </c>
      <c r="L63" s="204">
        <f t="shared" si="72"/>
        <v>1.1343446601941747E-2</v>
      </c>
      <c r="M63" s="204">
        <f t="shared" si="76"/>
        <v>1.1343446601941747E-2</v>
      </c>
      <c r="N63" s="204">
        <f t="shared" si="77"/>
        <v>1.1343446601941747E-2</v>
      </c>
      <c r="O63" s="364">
        <f t="shared" si="78"/>
        <v>0</v>
      </c>
      <c r="P63" s="213">
        <f t="shared" si="73"/>
        <v>1.0680978079836968E-2</v>
      </c>
      <c r="Q63" s="92">
        <f t="shared" si="73"/>
        <v>0</v>
      </c>
      <c r="R63" s="92">
        <f t="shared" si="73"/>
        <v>1.1343446601941747E-2</v>
      </c>
      <c r="S63" s="92">
        <f t="shared" si="74"/>
        <v>0</v>
      </c>
      <c r="T63" s="92">
        <f t="shared" si="74"/>
        <v>0</v>
      </c>
      <c r="U63" s="92"/>
      <c r="W63" s="97" t="s">
        <v>42</v>
      </c>
      <c r="X63" s="9">
        <f t="shared" si="80"/>
        <v>2.1030473225662285E-2</v>
      </c>
      <c r="Y63" s="154">
        <v>1.9094313080535386E-2</v>
      </c>
      <c r="Z63" s="154">
        <f t="shared" si="81"/>
        <v>1.9447815533980582E-2</v>
      </c>
      <c r="AA63" s="300"/>
      <c r="AB63" s="300"/>
    </row>
    <row r="64" spans="1:30" x14ac:dyDescent="0.15">
      <c r="A64" s="42" t="s">
        <v>47</v>
      </c>
      <c r="B64" s="53">
        <f t="shared" si="63"/>
        <v>1.7698220064724919E-3</v>
      </c>
      <c r="C64" s="53">
        <f t="shared" si="64"/>
        <v>1.7698220064724919E-3</v>
      </c>
      <c r="D64" s="53">
        <f t="shared" si="65"/>
        <v>1.7698220064724919E-3</v>
      </c>
      <c r="E64" s="53">
        <f t="shared" si="66"/>
        <v>1.7698220064724919E-3</v>
      </c>
      <c r="F64" s="53">
        <f t="shared" si="67"/>
        <v>1.7698220064724919E-3</v>
      </c>
      <c r="G64" s="204">
        <f t="shared" si="68"/>
        <v>1.7698220064724919E-3</v>
      </c>
      <c r="H64" s="204">
        <f t="shared" si="75"/>
        <v>1.7698220064724919E-3</v>
      </c>
      <c r="I64" s="204">
        <f t="shared" si="69"/>
        <v>1.7698220064724919E-3</v>
      </c>
      <c r="J64" s="204">
        <f t="shared" si="70"/>
        <v>1.7698220064724919E-3</v>
      </c>
      <c r="K64" s="204">
        <f t="shared" si="71"/>
        <v>1.7698220064724919E-3</v>
      </c>
      <c r="L64" s="204">
        <f t="shared" si="72"/>
        <v>1.7698220064724919E-3</v>
      </c>
      <c r="M64" s="204">
        <f t="shared" si="76"/>
        <v>1.7698220064724919E-3</v>
      </c>
      <c r="N64" s="204">
        <f t="shared" si="77"/>
        <v>1.7698220064724919E-3</v>
      </c>
      <c r="O64" s="364">
        <f t="shared" si="78"/>
        <v>0</v>
      </c>
      <c r="P64" s="213">
        <f t="shared" si="73"/>
        <v>1.6664626475263629E-3</v>
      </c>
      <c r="Q64" s="92">
        <f t="shared" si="73"/>
        <v>0</v>
      </c>
      <c r="R64" s="92">
        <f t="shared" si="73"/>
        <v>1.7698220064724919E-3</v>
      </c>
      <c r="S64" s="92">
        <f t="shared" si="74"/>
        <v>0</v>
      </c>
      <c r="T64" s="92">
        <f t="shared" si="74"/>
        <v>0</v>
      </c>
      <c r="U64" s="92"/>
      <c r="W64" s="97" t="s">
        <v>44</v>
      </c>
      <c r="X64" s="9">
        <f t="shared" si="80"/>
        <v>6.9778678183709765E-3</v>
      </c>
      <c r="Y64" s="154">
        <v>8.9161960321893288E-3</v>
      </c>
      <c r="Z64" s="154">
        <f t="shared" si="81"/>
        <v>8.5622977346278308E-3</v>
      </c>
      <c r="AA64" s="300"/>
      <c r="AB64" s="300"/>
    </row>
    <row r="65" spans="1:28" x14ac:dyDescent="0.15">
      <c r="A65" s="61" t="s">
        <v>31</v>
      </c>
      <c r="B65" s="61">
        <f t="shared" si="63"/>
        <v>0</v>
      </c>
      <c r="C65" s="61">
        <f t="shared" si="64"/>
        <v>0</v>
      </c>
      <c r="D65" s="61">
        <f t="shared" si="65"/>
        <v>0</v>
      </c>
      <c r="E65" s="61">
        <f t="shared" si="66"/>
        <v>0</v>
      </c>
      <c r="F65" s="61">
        <f t="shared" si="67"/>
        <v>0</v>
      </c>
      <c r="G65" s="205">
        <f t="shared" si="68"/>
        <v>0</v>
      </c>
      <c r="H65" s="205">
        <f t="shared" si="75"/>
        <v>0</v>
      </c>
      <c r="I65" s="205">
        <f t="shared" si="69"/>
        <v>0</v>
      </c>
      <c r="J65" s="205">
        <f t="shared" si="70"/>
        <v>0</v>
      </c>
      <c r="K65" s="205">
        <f t="shared" si="71"/>
        <v>0</v>
      </c>
      <c r="L65" s="205">
        <f t="shared" si="72"/>
        <v>0</v>
      </c>
      <c r="M65" s="205">
        <f t="shared" si="76"/>
        <v>0</v>
      </c>
      <c r="N65" s="205">
        <f t="shared" si="77"/>
        <v>0</v>
      </c>
      <c r="O65" s="364" t="str">
        <f t="shared" si="78"/>
        <v>0%</v>
      </c>
      <c r="P65" s="213">
        <f t="shared" si="73"/>
        <v>0</v>
      </c>
      <c r="Q65" s="92">
        <f t="shared" si="73"/>
        <v>0</v>
      </c>
      <c r="R65" s="92">
        <f t="shared" si="73"/>
        <v>0</v>
      </c>
      <c r="S65" s="92">
        <f t="shared" si="74"/>
        <v>0</v>
      </c>
      <c r="T65" s="92">
        <f t="shared" si="74"/>
        <v>0</v>
      </c>
      <c r="U65" s="92"/>
      <c r="W65" s="97" t="s">
        <v>45</v>
      </c>
      <c r="X65" s="9">
        <v>0.1157</v>
      </c>
      <c r="Y65" s="154">
        <v>3.5106228924884672E-2</v>
      </c>
      <c r="Z65" s="154">
        <f t="shared" si="81"/>
        <v>5.7484223300970874E-2</v>
      </c>
      <c r="AA65" s="300"/>
      <c r="AB65" s="300"/>
    </row>
    <row r="66" spans="1:28" x14ac:dyDescent="0.15">
      <c r="A66" s="65" t="s">
        <v>30</v>
      </c>
      <c r="B66" s="90">
        <f t="shared" si="63"/>
        <v>0.95978561286407782</v>
      </c>
      <c r="C66" s="90">
        <f t="shared" si="64"/>
        <v>0.98975561286407787</v>
      </c>
      <c r="D66" s="90">
        <f t="shared" si="65"/>
        <v>0.98975561286407787</v>
      </c>
      <c r="E66" s="90">
        <f t="shared" si="66"/>
        <v>0.98975561286407787</v>
      </c>
      <c r="F66" s="90">
        <f t="shared" si="67"/>
        <v>0.98975561286407787</v>
      </c>
      <c r="G66" s="202">
        <f t="shared" si="68"/>
        <v>0.98975561286407787</v>
      </c>
      <c r="H66" s="202">
        <f t="shared" si="75"/>
        <v>0.98975561286407787</v>
      </c>
      <c r="I66" s="202">
        <f t="shared" si="69"/>
        <v>0.98975561286407787</v>
      </c>
      <c r="J66" s="202">
        <f t="shared" si="70"/>
        <v>0.98975561286407787</v>
      </c>
      <c r="K66" s="202">
        <f t="shared" si="71"/>
        <v>0.98975561286407787</v>
      </c>
      <c r="L66" s="202">
        <f t="shared" si="72"/>
        <v>0.98975561286407787</v>
      </c>
      <c r="M66" s="202">
        <f t="shared" si="76"/>
        <v>0.98975561286407787</v>
      </c>
      <c r="N66" s="202">
        <f t="shared" si="77"/>
        <v>0.98975561286407787</v>
      </c>
      <c r="O66" s="366">
        <f>O67*99.9%</f>
        <v>0.95280161177457612</v>
      </c>
      <c r="P66" s="225">
        <f t="shared" si="73"/>
        <v>0.98759746258165571</v>
      </c>
      <c r="Q66" s="226">
        <f t="shared" si="73"/>
        <v>0</v>
      </c>
      <c r="R66" s="226">
        <f t="shared" si="73"/>
        <v>0.98975561286407798</v>
      </c>
      <c r="S66" s="226">
        <f t="shared" si="74"/>
        <v>0</v>
      </c>
      <c r="T66" s="226">
        <f t="shared" si="74"/>
        <v>0</v>
      </c>
      <c r="U66" s="226"/>
      <c r="W66" s="97" t="s">
        <v>48</v>
      </c>
      <c r="X66" s="9">
        <f t="shared" si="80"/>
        <v>6.3061601973219807E-3</v>
      </c>
      <c r="Y66" s="154">
        <v>4.3029437927967068E-3</v>
      </c>
      <c r="Z66" s="154">
        <f t="shared" si="81"/>
        <v>4.6686893203883497E-3</v>
      </c>
      <c r="AA66" s="300"/>
      <c r="AB66" s="300"/>
    </row>
    <row r="67" spans="1:28" x14ac:dyDescent="0.35">
      <c r="A67" s="40" t="s">
        <v>456</v>
      </c>
      <c r="B67" s="91">
        <f t="shared" si="63"/>
        <v>0.96074635922330098</v>
      </c>
      <c r="C67" s="91">
        <f t="shared" si="64"/>
        <v>0.99074635922330101</v>
      </c>
      <c r="D67" s="91">
        <f t="shared" si="65"/>
        <v>0.99074635922330101</v>
      </c>
      <c r="E67" s="91">
        <f t="shared" si="66"/>
        <v>0.99074635922330101</v>
      </c>
      <c r="F67" s="91">
        <f t="shared" si="67"/>
        <v>0.99074635922330101</v>
      </c>
      <c r="G67" s="203">
        <f t="shared" si="68"/>
        <v>0.99074635922330101</v>
      </c>
      <c r="H67" s="203">
        <f t="shared" si="75"/>
        <v>0.99074635922330101</v>
      </c>
      <c r="I67" s="203">
        <f t="shared" si="69"/>
        <v>0.99074635922330101</v>
      </c>
      <c r="J67" s="203">
        <f t="shared" si="70"/>
        <v>0.99074635922330101</v>
      </c>
      <c r="K67" s="203">
        <f t="shared" si="71"/>
        <v>0.99074635922330101</v>
      </c>
      <c r="L67" s="203">
        <f t="shared" si="72"/>
        <v>0.99074635922330101</v>
      </c>
      <c r="M67" s="203">
        <f t="shared" si="76"/>
        <v>0.99074635922330101</v>
      </c>
      <c r="N67" s="203">
        <f t="shared" si="77"/>
        <v>0.99074635922330101</v>
      </c>
      <c r="O67" s="364">
        <f t="shared" ref="O67:O74" si="82">_xlfn.IFNA(VLOOKUP(A67,$W$52:$Y$86,2,0),"0%")</f>
        <v>0.95375536714171771</v>
      </c>
      <c r="P67" s="225">
        <f t="shared" si="73"/>
        <v>0.98858604863028587</v>
      </c>
      <c r="Q67" s="226">
        <f t="shared" si="73"/>
        <v>0</v>
      </c>
      <c r="R67" s="226">
        <f t="shared" si="73"/>
        <v>0.99074635922330101</v>
      </c>
      <c r="S67" s="226">
        <f t="shared" si="74"/>
        <v>0</v>
      </c>
      <c r="T67" s="226">
        <f t="shared" si="74"/>
        <v>0</v>
      </c>
      <c r="U67" s="226"/>
      <c r="W67" s="97" t="s">
        <v>49</v>
      </c>
      <c r="X67" s="9">
        <f t="shared" si="80"/>
        <v>6.0448484881183297E-2</v>
      </c>
      <c r="Y67" s="154">
        <v>2.5962473365191668E-2</v>
      </c>
      <c r="Z67" s="154">
        <f>VLOOKUP(W67,$A$57:$B$93,2,0)</f>
        <v>3.2258899676375408E-2</v>
      </c>
      <c r="AA67" s="300"/>
      <c r="AB67" s="300"/>
    </row>
    <row r="68" spans="1:28" x14ac:dyDescent="0.15">
      <c r="A68" s="42" t="s">
        <v>48</v>
      </c>
      <c r="B68" s="53">
        <f t="shared" si="63"/>
        <v>4.6686893203883497E-3</v>
      </c>
      <c r="C68" s="53">
        <f t="shared" si="64"/>
        <v>1.6686893203883496E-3</v>
      </c>
      <c r="D68" s="53">
        <f t="shared" si="65"/>
        <v>1.6686893203883496E-3</v>
      </c>
      <c r="E68" s="53">
        <f t="shared" si="66"/>
        <v>1.6686893203883496E-3</v>
      </c>
      <c r="F68" s="53">
        <f t="shared" si="67"/>
        <v>1.6686893203883496E-3</v>
      </c>
      <c r="G68" s="204">
        <f t="shared" si="68"/>
        <v>1.6686893203883496E-3</v>
      </c>
      <c r="H68" s="204">
        <f t="shared" si="75"/>
        <v>1.6686893203883496E-3</v>
      </c>
      <c r="I68" s="204">
        <f t="shared" si="69"/>
        <v>1.6686893203883496E-3</v>
      </c>
      <c r="J68" s="204">
        <f t="shared" si="70"/>
        <v>1.6686893203883496E-3</v>
      </c>
      <c r="K68" s="204">
        <f t="shared" si="71"/>
        <v>1.6686893203883496E-3</v>
      </c>
      <c r="L68" s="204">
        <f t="shared" si="72"/>
        <v>1.6686893203883496E-3</v>
      </c>
      <c r="M68" s="204">
        <f t="shared" si="76"/>
        <v>1.6686893203883496E-3</v>
      </c>
      <c r="N68" s="204">
        <f t="shared" si="77"/>
        <v>1.6686893203883496E-3</v>
      </c>
      <c r="O68" s="364">
        <f t="shared" si="82"/>
        <v>6.3061601973219807E-3</v>
      </c>
      <c r="P68" s="213">
        <f t="shared" si="73"/>
        <v>1.9395222150061355E-3</v>
      </c>
      <c r="Q68" s="92">
        <f t="shared" si="73"/>
        <v>0</v>
      </c>
      <c r="R68" s="92">
        <f t="shared" si="73"/>
        <v>1.6686893203883496E-3</v>
      </c>
      <c r="S68" s="92">
        <f t="shared" si="74"/>
        <v>0</v>
      </c>
      <c r="T68" s="92">
        <f t="shared" si="74"/>
        <v>0</v>
      </c>
      <c r="U68" s="92"/>
      <c r="W68" s="552" t="s">
        <v>51</v>
      </c>
      <c r="X68" s="9">
        <f t="shared" si="80"/>
        <v>0</v>
      </c>
      <c r="Y68" s="154">
        <v>7.4267154885289312E-3</v>
      </c>
      <c r="Z68" s="154">
        <f t="shared" si="81"/>
        <v>2.3260517799352752E-3</v>
      </c>
      <c r="AA68" s="300"/>
      <c r="AB68" s="300"/>
    </row>
    <row r="69" spans="1:28" x14ac:dyDescent="0.15">
      <c r="A69" s="42" t="s">
        <v>49</v>
      </c>
      <c r="B69" s="53">
        <f t="shared" si="63"/>
        <v>3.2258899676375408E-2</v>
      </c>
      <c r="C69" s="53">
        <f t="shared" si="64"/>
        <v>5.258899676375408E-3</v>
      </c>
      <c r="D69" s="53">
        <f t="shared" si="65"/>
        <v>5.258899676375408E-3</v>
      </c>
      <c r="E69" s="53">
        <f t="shared" si="66"/>
        <v>5.258899676375408E-3</v>
      </c>
      <c r="F69" s="53">
        <f t="shared" si="67"/>
        <v>5.258899676375408E-3</v>
      </c>
      <c r="G69" s="204">
        <f t="shared" si="68"/>
        <v>5.258899676375408E-3</v>
      </c>
      <c r="H69" s="204">
        <f t="shared" si="75"/>
        <v>5.258899676375408E-3</v>
      </c>
      <c r="I69" s="204">
        <f t="shared" si="69"/>
        <v>5.258899676375408E-3</v>
      </c>
      <c r="J69" s="204">
        <f t="shared" si="70"/>
        <v>5.258899676375408E-3</v>
      </c>
      <c r="K69" s="204">
        <f t="shared" si="71"/>
        <v>5.258899676375408E-3</v>
      </c>
      <c r="L69" s="204">
        <f t="shared" si="72"/>
        <v>5.258899676375408E-3</v>
      </c>
      <c r="M69" s="204">
        <f t="shared" si="76"/>
        <v>5.258899676375408E-3</v>
      </c>
      <c r="N69" s="204">
        <f t="shared" si="77"/>
        <v>5.258899676375408E-3</v>
      </c>
      <c r="O69" s="364">
        <f t="shared" si="82"/>
        <v>6.0448484881183297E-2</v>
      </c>
      <c r="P69" s="213">
        <f t="shared" si="73"/>
        <v>8.4820261413024161E-3</v>
      </c>
      <c r="Q69" s="92">
        <f t="shared" si="73"/>
        <v>0</v>
      </c>
      <c r="R69" s="92">
        <f t="shared" si="73"/>
        <v>5.258899676375408E-3</v>
      </c>
      <c r="S69" s="92">
        <f t="shared" si="74"/>
        <v>0</v>
      </c>
      <c r="T69" s="92">
        <f t="shared" si="74"/>
        <v>0</v>
      </c>
      <c r="U69" s="92"/>
      <c r="W69" s="97" t="s">
        <v>50</v>
      </c>
      <c r="X69" s="9">
        <f t="shared" si="80"/>
        <v>0</v>
      </c>
      <c r="Y69" s="154">
        <v>0</v>
      </c>
      <c r="Z69" s="154">
        <f t="shared" si="81"/>
        <v>0</v>
      </c>
      <c r="AA69" s="300"/>
      <c r="AB69" s="300"/>
    </row>
    <row r="70" spans="1:28" x14ac:dyDescent="0.15">
      <c r="A70" s="42" t="s">
        <v>50</v>
      </c>
      <c r="B70" s="53">
        <f t="shared" si="63"/>
        <v>0</v>
      </c>
      <c r="C70" s="53">
        <f t="shared" si="64"/>
        <v>0</v>
      </c>
      <c r="D70" s="53">
        <f t="shared" si="65"/>
        <v>0</v>
      </c>
      <c r="E70" s="53">
        <f t="shared" si="66"/>
        <v>0</v>
      </c>
      <c r="F70" s="53">
        <f t="shared" si="67"/>
        <v>0</v>
      </c>
      <c r="G70" s="204">
        <f t="shared" si="68"/>
        <v>0</v>
      </c>
      <c r="H70" s="204">
        <f t="shared" si="75"/>
        <v>0</v>
      </c>
      <c r="I70" s="204">
        <f t="shared" si="69"/>
        <v>0</v>
      </c>
      <c r="J70" s="204">
        <f t="shared" si="70"/>
        <v>0</v>
      </c>
      <c r="K70" s="204">
        <f t="shared" si="71"/>
        <v>0</v>
      </c>
      <c r="L70" s="204">
        <f t="shared" si="72"/>
        <v>0</v>
      </c>
      <c r="M70" s="204">
        <f t="shared" si="76"/>
        <v>0</v>
      </c>
      <c r="N70" s="204">
        <f t="shared" si="77"/>
        <v>0</v>
      </c>
      <c r="O70" s="364">
        <f t="shared" si="82"/>
        <v>0</v>
      </c>
      <c r="P70" s="213">
        <f t="shared" si="73"/>
        <v>0</v>
      </c>
      <c r="Q70" s="92">
        <f t="shared" si="73"/>
        <v>0</v>
      </c>
      <c r="R70" s="92">
        <f t="shared" si="73"/>
        <v>0</v>
      </c>
      <c r="S70" s="92">
        <f t="shared" si="74"/>
        <v>0</v>
      </c>
      <c r="T70" s="92">
        <f t="shared" si="74"/>
        <v>0</v>
      </c>
      <c r="U70" s="92"/>
      <c r="W70" s="97" t="s">
        <v>54</v>
      </c>
      <c r="X70" s="9">
        <f t="shared" si="80"/>
        <v>3.9527614197039599E-3</v>
      </c>
      <c r="Y70" s="154">
        <v>4.0133225759738517E-3</v>
      </c>
      <c r="Z70" s="154">
        <f t="shared" si="81"/>
        <v>4.0022653721682845E-3</v>
      </c>
      <c r="AA70" s="300"/>
      <c r="AB70" s="300"/>
    </row>
    <row r="71" spans="1:28" x14ac:dyDescent="0.15">
      <c r="A71" s="42" t="s">
        <v>51</v>
      </c>
      <c r="B71" s="53">
        <f t="shared" si="63"/>
        <v>2.3260517799352752E-3</v>
      </c>
      <c r="C71" s="53">
        <f t="shared" si="64"/>
        <v>2.3260517799352752E-3</v>
      </c>
      <c r="D71" s="53">
        <f t="shared" si="65"/>
        <v>2.3260517799352752E-3</v>
      </c>
      <c r="E71" s="53">
        <f t="shared" si="66"/>
        <v>2.3260517799352752E-3</v>
      </c>
      <c r="F71" s="53">
        <f t="shared" si="67"/>
        <v>2.3260517799352752E-3</v>
      </c>
      <c r="G71" s="204">
        <f t="shared" si="68"/>
        <v>2.3260517799352752E-3</v>
      </c>
      <c r="H71" s="204">
        <f t="shared" si="75"/>
        <v>2.3260517799352752E-3</v>
      </c>
      <c r="I71" s="204">
        <f t="shared" si="69"/>
        <v>2.3260517799352752E-3</v>
      </c>
      <c r="J71" s="204">
        <f t="shared" si="70"/>
        <v>2.3260517799352752E-3</v>
      </c>
      <c r="K71" s="204">
        <f t="shared" si="71"/>
        <v>2.3260517799352752E-3</v>
      </c>
      <c r="L71" s="204">
        <f t="shared" si="72"/>
        <v>2.3260517799352752E-3</v>
      </c>
      <c r="M71" s="204">
        <f t="shared" si="76"/>
        <v>2.3260517799352752E-3</v>
      </c>
      <c r="N71" s="204">
        <f t="shared" si="77"/>
        <v>2.3260517799352752E-3</v>
      </c>
      <c r="O71" s="364">
        <f t="shared" si="82"/>
        <v>0</v>
      </c>
      <c r="P71" s="213">
        <f t="shared" si="73"/>
        <v>2.1902080510346486E-3</v>
      </c>
      <c r="Q71" s="92">
        <f t="shared" si="73"/>
        <v>0</v>
      </c>
      <c r="R71" s="92">
        <f t="shared" si="73"/>
        <v>2.3260517799352752E-3</v>
      </c>
      <c r="S71" s="92">
        <f t="shared" ref="S71:T74" si="83">IF(S$53=0,0%,SUMPRODUCT(($B$50:$O$50=S$50)*$B$53:$O$53*$B71:$O71)/S$53)</f>
        <v>0</v>
      </c>
      <c r="T71" s="92">
        <f t="shared" si="83"/>
        <v>0</v>
      </c>
      <c r="U71" s="92"/>
      <c r="W71" s="97" t="s">
        <v>544</v>
      </c>
      <c r="X71" s="9">
        <f t="shared" si="80"/>
        <v>1.3565436641425926E-2</v>
      </c>
      <c r="Y71" s="154">
        <v>3.7237013591509961E-4</v>
      </c>
      <c r="Z71" s="154">
        <f t="shared" si="81"/>
        <v>2.7811488673139158E-3</v>
      </c>
      <c r="AA71" s="300"/>
      <c r="AB71" s="300"/>
    </row>
    <row r="72" spans="1:28" x14ac:dyDescent="0.15">
      <c r="A72" s="42" t="s">
        <v>455</v>
      </c>
      <c r="B72" s="53">
        <f t="shared" si="63"/>
        <v>0</v>
      </c>
      <c r="C72" s="53">
        <f t="shared" si="64"/>
        <v>0</v>
      </c>
      <c r="D72" s="53">
        <f t="shared" si="65"/>
        <v>0</v>
      </c>
      <c r="E72" s="53">
        <f t="shared" si="66"/>
        <v>0</v>
      </c>
      <c r="F72" s="53">
        <f t="shared" si="67"/>
        <v>0</v>
      </c>
      <c r="G72" s="204">
        <f t="shared" si="68"/>
        <v>0</v>
      </c>
      <c r="H72" s="204">
        <f t="shared" si="75"/>
        <v>0</v>
      </c>
      <c r="I72" s="204">
        <f t="shared" si="69"/>
        <v>0</v>
      </c>
      <c r="J72" s="204">
        <f t="shared" si="70"/>
        <v>0</v>
      </c>
      <c r="K72" s="204">
        <f t="shared" si="71"/>
        <v>0</v>
      </c>
      <c r="L72" s="204">
        <f t="shared" si="72"/>
        <v>0</v>
      </c>
      <c r="M72" s="204">
        <f t="shared" si="76"/>
        <v>0</v>
      </c>
      <c r="N72" s="204">
        <f t="shared" si="77"/>
        <v>0</v>
      </c>
      <c r="O72" s="364" t="str">
        <f t="shared" si="82"/>
        <v>0%</v>
      </c>
      <c r="P72" s="213">
        <f t="shared" si="73"/>
        <v>0</v>
      </c>
      <c r="Q72" s="92">
        <f t="shared" si="73"/>
        <v>0</v>
      </c>
      <c r="R72" s="92">
        <f t="shared" si="73"/>
        <v>0</v>
      </c>
      <c r="S72" s="92">
        <f t="shared" si="83"/>
        <v>0</v>
      </c>
      <c r="T72" s="92">
        <f t="shared" si="83"/>
        <v>0</v>
      </c>
      <c r="U72" s="92"/>
      <c r="W72" s="97" t="s">
        <v>58</v>
      </c>
      <c r="X72" s="9">
        <f t="shared" si="80"/>
        <v>0</v>
      </c>
      <c r="Y72" s="154">
        <v>5.6269264982726167E-3</v>
      </c>
      <c r="Z72" s="154">
        <f t="shared" si="81"/>
        <v>1.5547734627831718E-3</v>
      </c>
      <c r="AA72" s="300"/>
      <c r="AB72" s="300"/>
    </row>
    <row r="73" spans="1:28" x14ac:dyDescent="0.15">
      <c r="A73" s="72" t="s">
        <v>29</v>
      </c>
      <c r="B73" s="61">
        <f t="shared" si="63"/>
        <v>0</v>
      </c>
      <c r="C73" s="61">
        <f t="shared" si="64"/>
        <v>0</v>
      </c>
      <c r="D73" s="61">
        <f t="shared" si="65"/>
        <v>0</v>
      </c>
      <c r="E73" s="61">
        <f t="shared" si="66"/>
        <v>0</v>
      </c>
      <c r="F73" s="61">
        <f t="shared" si="67"/>
        <v>0</v>
      </c>
      <c r="G73" s="205">
        <f t="shared" si="68"/>
        <v>0</v>
      </c>
      <c r="H73" s="205">
        <f t="shared" si="75"/>
        <v>0</v>
      </c>
      <c r="I73" s="205">
        <f t="shared" si="69"/>
        <v>0</v>
      </c>
      <c r="J73" s="205">
        <f t="shared" si="70"/>
        <v>0</v>
      </c>
      <c r="K73" s="205">
        <f t="shared" si="71"/>
        <v>0</v>
      </c>
      <c r="L73" s="205">
        <f t="shared" si="72"/>
        <v>0</v>
      </c>
      <c r="M73" s="205">
        <f t="shared" si="76"/>
        <v>0</v>
      </c>
      <c r="N73" s="205">
        <f t="shared" si="77"/>
        <v>0</v>
      </c>
      <c r="O73" s="364" t="str">
        <f t="shared" si="82"/>
        <v>0%</v>
      </c>
      <c r="P73" s="213">
        <f t="shared" si="73"/>
        <v>0</v>
      </c>
      <c r="Q73" s="92">
        <f t="shared" si="73"/>
        <v>0</v>
      </c>
      <c r="R73" s="92">
        <f t="shared" si="73"/>
        <v>0</v>
      </c>
      <c r="S73" s="92">
        <f t="shared" si="83"/>
        <v>0</v>
      </c>
      <c r="T73" s="92">
        <f t="shared" si="83"/>
        <v>0</v>
      </c>
      <c r="U73" s="92"/>
      <c r="W73" s="97" t="s">
        <v>57</v>
      </c>
      <c r="X73" s="9">
        <f t="shared" si="80"/>
        <v>0</v>
      </c>
      <c r="Y73" s="154">
        <v>0</v>
      </c>
      <c r="Z73" s="154">
        <f t="shared" si="81"/>
        <v>0</v>
      </c>
      <c r="AA73" s="300"/>
      <c r="AB73" s="300"/>
    </row>
    <row r="74" spans="1:28" x14ac:dyDescent="0.15">
      <c r="A74" s="76" t="s">
        <v>28</v>
      </c>
      <c r="B74" s="93">
        <f t="shared" si="63"/>
        <v>0</v>
      </c>
      <c r="C74" s="93">
        <f t="shared" si="64"/>
        <v>0</v>
      </c>
      <c r="D74" s="93">
        <f t="shared" si="65"/>
        <v>0</v>
      </c>
      <c r="E74" s="93">
        <f t="shared" si="66"/>
        <v>0</v>
      </c>
      <c r="F74" s="93">
        <f t="shared" si="67"/>
        <v>0</v>
      </c>
      <c r="G74" s="206">
        <f t="shared" si="68"/>
        <v>0</v>
      </c>
      <c r="H74" s="206">
        <f t="shared" si="75"/>
        <v>0</v>
      </c>
      <c r="I74" s="206">
        <f t="shared" si="69"/>
        <v>0</v>
      </c>
      <c r="J74" s="206">
        <f t="shared" si="70"/>
        <v>0</v>
      </c>
      <c r="K74" s="206">
        <f t="shared" si="71"/>
        <v>0</v>
      </c>
      <c r="L74" s="206">
        <f t="shared" si="72"/>
        <v>0</v>
      </c>
      <c r="M74" s="206">
        <f t="shared" si="76"/>
        <v>0</v>
      </c>
      <c r="N74" s="206">
        <f t="shared" si="77"/>
        <v>0</v>
      </c>
      <c r="O74" s="364" t="str">
        <f t="shared" si="82"/>
        <v>0%</v>
      </c>
      <c r="P74" s="213">
        <f t="shared" si="73"/>
        <v>0</v>
      </c>
      <c r="Q74" s="92">
        <f t="shared" si="73"/>
        <v>0</v>
      </c>
      <c r="R74" s="92">
        <f t="shared" si="73"/>
        <v>0</v>
      </c>
      <c r="S74" s="92">
        <f t="shared" si="83"/>
        <v>0</v>
      </c>
      <c r="T74" s="92">
        <f t="shared" si="83"/>
        <v>0</v>
      </c>
      <c r="U74" s="92"/>
      <c r="W74" s="97" t="s">
        <v>55</v>
      </c>
      <c r="X74" s="9">
        <f t="shared" si="80"/>
        <v>5.067031385021549E-3</v>
      </c>
      <c r="Y74" s="154">
        <v>7.2405304205713816E-4</v>
      </c>
      <c r="Z74" s="154">
        <f t="shared" si="81"/>
        <v>1.5169902912621359E-3</v>
      </c>
      <c r="AA74" s="300"/>
      <c r="AB74" s="300"/>
    </row>
    <row r="75" spans="1:28" x14ac:dyDescent="0.15">
      <c r="A75" s="65" t="s">
        <v>37</v>
      </c>
      <c r="B75" s="39">
        <f t="shared" si="63"/>
        <v>0.97948725543689308</v>
      </c>
      <c r="C75" s="39">
        <f t="shared" si="64"/>
        <v>0.99328173543689313</v>
      </c>
      <c r="D75" s="39">
        <f t="shared" si="65"/>
        <v>0.99328173543689313</v>
      </c>
      <c r="E75" s="39">
        <f t="shared" si="66"/>
        <v>0.99328173543689313</v>
      </c>
      <c r="F75" s="39">
        <f t="shared" si="67"/>
        <v>0.99328173543689313</v>
      </c>
      <c r="G75" s="207">
        <f t="shared" si="68"/>
        <v>0.99328173543689313</v>
      </c>
      <c r="H75" s="207">
        <f t="shared" si="75"/>
        <v>0.99328173543689313</v>
      </c>
      <c r="I75" s="207">
        <f t="shared" si="69"/>
        <v>0.99328173543689313</v>
      </c>
      <c r="J75" s="207">
        <f t="shared" si="70"/>
        <v>0.99328173543689313</v>
      </c>
      <c r="K75" s="207">
        <f t="shared" si="71"/>
        <v>0.99328173543689313</v>
      </c>
      <c r="L75" s="207">
        <f t="shared" si="72"/>
        <v>0.99328173543689313</v>
      </c>
      <c r="M75" s="207">
        <f t="shared" si="76"/>
        <v>0.99328173543689313</v>
      </c>
      <c r="N75" s="207">
        <f t="shared" si="77"/>
        <v>0.99328173543689313</v>
      </c>
      <c r="O75" s="366">
        <f>O76*99.96%</f>
        <v>0.96341338682190569</v>
      </c>
      <c r="P75" s="225">
        <f t="shared" ref="P75:T93" si="84">IF(P$53=0,0%,SUMPRODUCT(($B$50:$O$50=P$50)*$B$53:$O$53*$B75:$O75)/P$53)</f>
        <v>0.99153739428036203</v>
      </c>
      <c r="Q75" s="226">
        <f t="shared" si="84"/>
        <v>0</v>
      </c>
      <c r="R75" s="226">
        <f t="shared" si="84"/>
        <v>0.99328173543689324</v>
      </c>
      <c r="S75" s="226">
        <f t="shared" si="84"/>
        <v>0</v>
      </c>
      <c r="T75" s="226">
        <f t="shared" si="84"/>
        <v>0</v>
      </c>
      <c r="U75" s="226"/>
      <c r="W75" s="97" t="s">
        <v>46</v>
      </c>
      <c r="X75" s="9">
        <f t="shared" si="80"/>
        <v>0</v>
      </c>
      <c r="Y75" s="154">
        <v>1.4025941786135419E-2</v>
      </c>
      <c r="Z75" s="154">
        <f t="shared" si="81"/>
        <v>1.1343446601941747E-2</v>
      </c>
      <c r="AA75" s="300"/>
      <c r="AB75" s="300"/>
    </row>
    <row r="76" spans="1:28" x14ac:dyDescent="0.35">
      <c r="A76" s="40" t="s">
        <v>458</v>
      </c>
      <c r="B76" s="41">
        <f t="shared" si="63"/>
        <v>0.97987920711974108</v>
      </c>
      <c r="C76" s="41">
        <f t="shared" si="64"/>
        <v>0.99367920711974111</v>
      </c>
      <c r="D76" s="41">
        <f t="shared" si="65"/>
        <v>0.99367920711974111</v>
      </c>
      <c r="E76" s="41">
        <f t="shared" si="66"/>
        <v>0.99367920711974111</v>
      </c>
      <c r="F76" s="41">
        <f t="shared" si="67"/>
        <v>0.99367920711974111</v>
      </c>
      <c r="G76" s="208">
        <f t="shared" si="68"/>
        <v>0.99367920711974111</v>
      </c>
      <c r="H76" s="208">
        <f t="shared" si="75"/>
        <v>0.99367920711974111</v>
      </c>
      <c r="I76" s="208">
        <f t="shared" si="69"/>
        <v>0.99367920711974111</v>
      </c>
      <c r="J76" s="208">
        <f t="shared" si="70"/>
        <v>0.99367920711974111</v>
      </c>
      <c r="K76" s="208">
        <f t="shared" si="71"/>
        <v>0.99367920711974111</v>
      </c>
      <c r="L76" s="208">
        <f t="shared" si="72"/>
        <v>0.99367920711974111</v>
      </c>
      <c r="M76" s="208">
        <f t="shared" si="76"/>
        <v>0.99367920711974111</v>
      </c>
      <c r="N76" s="208">
        <f t="shared" si="77"/>
        <v>0.99367920711974111</v>
      </c>
      <c r="O76" s="364">
        <f t="shared" ref="O76:O83" si="85">_xlfn.IFNA(VLOOKUP(A76,$W$52:$Y$86,2,0),"0%")</f>
        <v>0.96379890638445953</v>
      </c>
      <c r="P76" s="225">
        <f t="shared" si="84"/>
        <v>0.99193416794754097</v>
      </c>
      <c r="Q76" s="226">
        <f t="shared" si="84"/>
        <v>0</v>
      </c>
      <c r="R76" s="226">
        <f t="shared" si="84"/>
        <v>0.99367920711974123</v>
      </c>
      <c r="S76" s="226">
        <f t="shared" si="84"/>
        <v>0</v>
      </c>
      <c r="T76" s="226">
        <f t="shared" si="84"/>
        <v>0</v>
      </c>
      <c r="U76" s="226"/>
      <c r="W76" s="97" t="s">
        <v>53</v>
      </c>
      <c r="X76" s="9">
        <f t="shared" si="80"/>
        <v>0</v>
      </c>
      <c r="Y76" s="154">
        <v>2.068722977306109E-4</v>
      </c>
      <c r="Z76" s="154">
        <f t="shared" si="81"/>
        <v>0</v>
      </c>
      <c r="AA76" s="300"/>
      <c r="AB76" s="300"/>
    </row>
    <row r="77" spans="1:28" x14ac:dyDescent="0.15">
      <c r="A77" s="42" t="s">
        <v>52</v>
      </c>
      <c r="B77" s="53">
        <f t="shared" si="63"/>
        <v>0</v>
      </c>
      <c r="C77" s="53">
        <f t="shared" si="64"/>
        <v>0</v>
      </c>
      <c r="D77" s="53">
        <f t="shared" si="65"/>
        <v>0</v>
      </c>
      <c r="E77" s="53">
        <f t="shared" si="66"/>
        <v>0</v>
      </c>
      <c r="F77" s="53">
        <f t="shared" si="67"/>
        <v>0</v>
      </c>
      <c r="G77" s="204">
        <f t="shared" si="68"/>
        <v>0</v>
      </c>
      <c r="H77" s="204">
        <f t="shared" si="75"/>
        <v>0</v>
      </c>
      <c r="I77" s="204">
        <f t="shared" si="69"/>
        <v>0</v>
      </c>
      <c r="J77" s="204">
        <f t="shared" si="70"/>
        <v>0</v>
      </c>
      <c r="K77" s="204">
        <f t="shared" si="71"/>
        <v>0</v>
      </c>
      <c r="L77" s="204">
        <f t="shared" si="72"/>
        <v>0</v>
      </c>
      <c r="M77" s="204">
        <f t="shared" si="76"/>
        <v>0</v>
      </c>
      <c r="N77" s="204">
        <f t="shared" si="77"/>
        <v>0</v>
      </c>
      <c r="O77" s="364" t="str">
        <f t="shared" si="85"/>
        <v>0%</v>
      </c>
      <c r="P77" s="213">
        <f t="shared" si="84"/>
        <v>0</v>
      </c>
      <c r="Q77" s="92">
        <f t="shared" si="84"/>
        <v>0</v>
      </c>
      <c r="R77" s="92">
        <f t="shared" si="84"/>
        <v>0</v>
      </c>
      <c r="S77" s="92">
        <f t="shared" si="84"/>
        <v>0</v>
      </c>
      <c r="T77" s="92">
        <f t="shared" si="84"/>
        <v>0</v>
      </c>
      <c r="U77" s="92"/>
      <c r="W77" s="97" t="s">
        <v>545</v>
      </c>
      <c r="X77" s="9">
        <f t="shared" si="80"/>
        <v>1.9609078753447341E-2</v>
      </c>
      <c r="Y77" s="154">
        <v>1.1936531579056249E-2</v>
      </c>
      <c r="Z77" s="154">
        <f t="shared" si="81"/>
        <v>1.3337378640776699E-2</v>
      </c>
      <c r="AA77" s="300"/>
      <c r="AB77" s="300"/>
    </row>
    <row r="78" spans="1:28" x14ac:dyDescent="0.15">
      <c r="A78" s="42" t="s">
        <v>545</v>
      </c>
      <c r="B78" s="53">
        <f t="shared" si="63"/>
        <v>1.3337378640776699E-2</v>
      </c>
      <c r="C78" s="53">
        <f t="shared" si="64"/>
        <v>3.3373786407766993E-3</v>
      </c>
      <c r="D78" s="53">
        <f t="shared" si="65"/>
        <v>3.3373786407766993E-3</v>
      </c>
      <c r="E78" s="53">
        <f t="shared" si="66"/>
        <v>3.3373786407766993E-3</v>
      </c>
      <c r="F78" s="53">
        <f t="shared" si="67"/>
        <v>3.3373786407766993E-3</v>
      </c>
      <c r="G78" s="204">
        <f t="shared" si="68"/>
        <v>3.3373786407766993E-3</v>
      </c>
      <c r="H78" s="204">
        <f t="shared" si="75"/>
        <v>3.3373786407766993E-3</v>
      </c>
      <c r="I78" s="204">
        <f t="shared" si="69"/>
        <v>3.3373786407766993E-3</v>
      </c>
      <c r="J78" s="204">
        <f t="shared" si="70"/>
        <v>3.3373786407766993E-3</v>
      </c>
      <c r="K78" s="204">
        <f t="shared" si="71"/>
        <v>3.3373786407766993E-3</v>
      </c>
      <c r="L78" s="204">
        <f t="shared" si="72"/>
        <v>3.3373786407766993E-3</v>
      </c>
      <c r="M78" s="204">
        <f t="shared" si="76"/>
        <v>3.3373786407766993E-3</v>
      </c>
      <c r="N78" s="204">
        <f t="shared" si="77"/>
        <v>3.3373786407766993E-3</v>
      </c>
      <c r="O78" s="364">
        <f t="shared" si="85"/>
        <v>1.9609078753447341E-2</v>
      </c>
      <c r="P78" s="213">
        <f t="shared" si="84"/>
        <v>4.2876620514578816E-3</v>
      </c>
      <c r="Q78" s="92">
        <f t="shared" si="84"/>
        <v>0</v>
      </c>
      <c r="R78" s="92">
        <f t="shared" si="84"/>
        <v>3.3373786407766993E-3</v>
      </c>
      <c r="S78" s="92">
        <f t="shared" si="84"/>
        <v>0</v>
      </c>
      <c r="T78" s="92">
        <f t="shared" si="84"/>
        <v>0</v>
      </c>
      <c r="U78" s="92"/>
      <c r="W78" s="97" t="s">
        <v>56</v>
      </c>
      <c r="X78" s="9">
        <f t="shared" si="80"/>
        <v>0</v>
      </c>
      <c r="Y78" s="154">
        <v>4.1374459546122178E-5</v>
      </c>
      <c r="Z78" s="154">
        <f t="shared" si="81"/>
        <v>0</v>
      </c>
      <c r="AA78" s="300"/>
      <c r="AB78" s="300"/>
    </row>
    <row r="79" spans="1:28" x14ac:dyDescent="0.15">
      <c r="A79" s="42" t="s">
        <v>544</v>
      </c>
      <c r="B79" s="53">
        <f t="shared" si="63"/>
        <v>2.7811488673139158E-3</v>
      </c>
      <c r="C79" s="53">
        <f t="shared" si="64"/>
        <v>2.7811488673139158E-3</v>
      </c>
      <c r="D79" s="53">
        <f t="shared" si="65"/>
        <v>2.7811488673139158E-3</v>
      </c>
      <c r="E79" s="53">
        <f t="shared" si="66"/>
        <v>2.7811488673139158E-3</v>
      </c>
      <c r="F79" s="53">
        <f t="shared" si="67"/>
        <v>2.7811488673139158E-3</v>
      </c>
      <c r="G79" s="204">
        <f t="shared" si="68"/>
        <v>2.7811488673139158E-3</v>
      </c>
      <c r="H79" s="204">
        <f t="shared" si="75"/>
        <v>2.7811488673139158E-3</v>
      </c>
      <c r="I79" s="204">
        <f t="shared" si="69"/>
        <v>2.7811488673139158E-3</v>
      </c>
      <c r="J79" s="204">
        <f t="shared" si="70"/>
        <v>2.7811488673139158E-3</v>
      </c>
      <c r="K79" s="204">
        <f t="shared" si="71"/>
        <v>2.7811488673139158E-3</v>
      </c>
      <c r="L79" s="204">
        <f t="shared" si="72"/>
        <v>2.7811488673139158E-3</v>
      </c>
      <c r="M79" s="204">
        <f t="shared" si="76"/>
        <v>2.7811488673139158E-3</v>
      </c>
      <c r="N79" s="204">
        <f t="shared" si="77"/>
        <v>2.7811488673139158E-3</v>
      </c>
      <c r="O79" s="364">
        <f t="shared" si="85"/>
        <v>1.3565436641425926E-2</v>
      </c>
      <c r="P79" s="213">
        <f t="shared" si="84"/>
        <v>3.4109619597866808E-3</v>
      </c>
      <c r="Q79" s="92">
        <f t="shared" si="84"/>
        <v>0</v>
      </c>
      <c r="R79" s="92">
        <f t="shared" si="84"/>
        <v>2.7811488673139158E-3</v>
      </c>
      <c r="S79" s="92">
        <f t="shared" si="84"/>
        <v>0</v>
      </c>
      <c r="T79" s="92">
        <f t="shared" si="84"/>
        <v>0</v>
      </c>
      <c r="U79" s="92"/>
      <c r="AA79" s="154"/>
    </row>
    <row r="80" spans="1:28" x14ac:dyDescent="0.15">
      <c r="A80" s="42" t="s">
        <v>53</v>
      </c>
      <c r="B80" s="53">
        <f t="shared" si="63"/>
        <v>0</v>
      </c>
      <c r="C80" s="53">
        <f t="shared" si="64"/>
        <v>-3.8E-3</v>
      </c>
      <c r="D80" s="53">
        <f t="shared" si="65"/>
        <v>-3.8E-3</v>
      </c>
      <c r="E80" s="53">
        <f t="shared" si="66"/>
        <v>-3.8E-3</v>
      </c>
      <c r="F80" s="53">
        <f t="shared" si="67"/>
        <v>-3.8E-3</v>
      </c>
      <c r="G80" s="204">
        <f t="shared" si="68"/>
        <v>-3.8E-3</v>
      </c>
      <c r="H80" s="204">
        <f t="shared" si="75"/>
        <v>-3.8E-3</v>
      </c>
      <c r="I80" s="204">
        <f t="shared" si="69"/>
        <v>-3.8E-3</v>
      </c>
      <c r="J80" s="204">
        <f t="shared" si="70"/>
        <v>-3.8E-3</v>
      </c>
      <c r="K80" s="204">
        <f t="shared" si="71"/>
        <v>-3.8E-3</v>
      </c>
      <c r="L80" s="204">
        <f t="shared" si="72"/>
        <v>-3.8E-3</v>
      </c>
      <c r="M80" s="204">
        <f t="shared" si="76"/>
        <v>-3.8E-3</v>
      </c>
      <c r="N80" s="204">
        <f t="shared" si="77"/>
        <v>-3.8E-3</v>
      </c>
      <c r="O80" s="364">
        <f t="shared" si="85"/>
        <v>0</v>
      </c>
      <c r="P80" s="213">
        <f t="shared" si="84"/>
        <v>-3.5780762344694039E-3</v>
      </c>
      <c r="Q80" s="92">
        <f t="shared" si="84"/>
        <v>0</v>
      </c>
      <c r="R80" s="92">
        <f t="shared" si="84"/>
        <v>-3.8000000000000004E-3</v>
      </c>
      <c r="S80" s="92">
        <f t="shared" si="84"/>
        <v>0</v>
      </c>
      <c r="T80" s="92">
        <f t="shared" si="84"/>
        <v>0</v>
      </c>
      <c r="U80" s="92"/>
      <c r="AA80" s="154"/>
    </row>
    <row r="81" spans="1:27" x14ac:dyDescent="0.15">
      <c r="A81" s="42" t="s">
        <v>54</v>
      </c>
      <c r="B81" s="53">
        <f t="shared" si="63"/>
        <v>4.0022653721682845E-3</v>
      </c>
      <c r="C81" s="53">
        <f t="shared" si="64"/>
        <v>4.0022653721682845E-3</v>
      </c>
      <c r="D81" s="53">
        <f t="shared" si="65"/>
        <v>4.0022653721682845E-3</v>
      </c>
      <c r="E81" s="53">
        <f t="shared" si="66"/>
        <v>4.0022653721682845E-3</v>
      </c>
      <c r="F81" s="53">
        <f t="shared" si="67"/>
        <v>4.0022653721682845E-3</v>
      </c>
      <c r="G81" s="204">
        <f t="shared" si="68"/>
        <v>4.0022653721682845E-3</v>
      </c>
      <c r="H81" s="204">
        <f t="shared" si="75"/>
        <v>4.0022653721682845E-3</v>
      </c>
      <c r="I81" s="204">
        <f t="shared" si="69"/>
        <v>4.0022653721682845E-3</v>
      </c>
      <c r="J81" s="204">
        <f t="shared" si="70"/>
        <v>4.0022653721682845E-3</v>
      </c>
      <c r="K81" s="204">
        <f t="shared" si="71"/>
        <v>4.0022653721682845E-3</v>
      </c>
      <c r="L81" s="204">
        <f t="shared" si="72"/>
        <v>4.0022653721682845E-3</v>
      </c>
      <c r="M81" s="204">
        <f t="shared" si="76"/>
        <v>4.0022653721682845E-3</v>
      </c>
      <c r="N81" s="204">
        <f t="shared" si="77"/>
        <v>4.0022653721682845E-3</v>
      </c>
      <c r="O81" s="364">
        <f t="shared" si="85"/>
        <v>3.9527614197039599E-3</v>
      </c>
      <c r="P81" s="213">
        <f t="shared" si="84"/>
        <v>3.99937429228946E-3</v>
      </c>
      <c r="Q81" s="92">
        <f t="shared" si="84"/>
        <v>0</v>
      </c>
      <c r="R81" s="92">
        <f t="shared" si="84"/>
        <v>4.0022653721682845E-3</v>
      </c>
      <c r="S81" s="92">
        <f t="shared" si="84"/>
        <v>0</v>
      </c>
      <c r="T81" s="92">
        <f t="shared" si="84"/>
        <v>0</v>
      </c>
      <c r="U81" s="92"/>
      <c r="AA81" s="154"/>
    </row>
    <row r="82" spans="1:27" x14ac:dyDescent="0.15">
      <c r="A82" s="72" t="s">
        <v>38</v>
      </c>
      <c r="B82" s="61">
        <f t="shared" si="63"/>
        <v>0</v>
      </c>
      <c r="C82" s="61">
        <f t="shared" si="64"/>
        <v>0</v>
      </c>
      <c r="D82" s="61">
        <f t="shared" si="65"/>
        <v>0</v>
      </c>
      <c r="E82" s="61">
        <f t="shared" si="66"/>
        <v>0</v>
      </c>
      <c r="F82" s="61">
        <f t="shared" si="67"/>
        <v>0</v>
      </c>
      <c r="G82" s="205">
        <f t="shared" si="68"/>
        <v>0</v>
      </c>
      <c r="H82" s="205">
        <f t="shared" si="75"/>
        <v>0</v>
      </c>
      <c r="I82" s="205">
        <f t="shared" si="69"/>
        <v>0</v>
      </c>
      <c r="J82" s="205">
        <f t="shared" si="70"/>
        <v>0</v>
      </c>
      <c r="K82" s="205">
        <f t="shared" si="71"/>
        <v>0</v>
      </c>
      <c r="L82" s="205">
        <f t="shared" si="72"/>
        <v>0</v>
      </c>
      <c r="M82" s="205">
        <f t="shared" si="76"/>
        <v>0</v>
      </c>
      <c r="N82" s="205">
        <f t="shared" si="77"/>
        <v>0</v>
      </c>
      <c r="O82" s="364" t="str">
        <f t="shared" si="85"/>
        <v>0%</v>
      </c>
      <c r="P82" s="213">
        <f t="shared" si="84"/>
        <v>0</v>
      </c>
      <c r="Q82" s="92">
        <f t="shared" si="84"/>
        <v>0</v>
      </c>
      <c r="R82" s="92">
        <f t="shared" si="84"/>
        <v>0</v>
      </c>
      <c r="S82" s="92">
        <f t="shared" si="84"/>
        <v>0</v>
      </c>
      <c r="T82" s="92">
        <f t="shared" si="84"/>
        <v>0</v>
      </c>
      <c r="U82" s="92"/>
      <c r="AA82" s="154"/>
    </row>
    <row r="83" spans="1:27" x14ac:dyDescent="0.15">
      <c r="A83" s="76" t="s">
        <v>28</v>
      </c>
      <c r="B83" s="93">
        <f t="shared" si="63"/>
        <v>0</v>
      </c>
      <c r="C83" s="93">
        <f t="shared" si="64"/>
        <v>0</v>
      </c>
      <c r="D83" s="93">
        <f t="shared" si="65"/>
        <v>0</v>
      </c>
      <c r="E83" s="93">
        <f t="shared" si="66"/>
        <v>0</v>
      </c>
      <c r="F83" s="93">
        <f t="shared" si="67"/>
        <v>0</v>
      </c>
      <c r="G83" s="206">
        <f t="shared" si="68"/>
        <v>0</v>
      </c>
      <c r="H83" s="206">
        <f t="shared" si="75"/>
        <v>0</v>
      </c>
      <c r="I83" s="206">
        <f t="shared" si="69"/>
        <v>0</v>
      </c>
      <c r="J83" s="206">
        <f t="shared" si="70"/>
        <v>0</v>
      </c>
      <c r="K83" s="206">
        <f t="shared" si="71"/>
        <v>0</v>
      </c>
      <c r="L83" s="206">
        <f t="shared" si="72"/>
        <v>0</v>
      </c>
      <c r="M83" s="206">
        <f t="shared" si="76"/>
        <v>0</v>
      </c>
      <c r="N83" s="206">
        <f t="shared" si="77"/>
        <v>0</v>
      </c>
      <c r="O83" s="364" t="str">
        <f t="shared" si="85"/>
        <v>0%</v>
      </c>
      <c r="P83" s="213">
        <f t="shared" si="84"/>
        <v>0</v>
      </c>
      <c r="Q83" s="92">
        <f t="shared" si="84"/>
        <v>0</v>
      </c>
      <c r="R83" s="92">
        <f t="shared" si="84"/>
        <v>0</v>
      </c>
      <c r="S83" s="92">
        <f t="shared" si="84"/>
        <v>0</v>
      </c>
      <c r="T83" s="92">
        <f t="shared" si="84"/>
        <v>0</v>
      </c>
      <c r="U83" s="92"/>
      <c r="AA83" s="154"/>
    </row>
    <row r="84" spans="1:27" x14ac:dyDescent="0.15">
      <c r="A84" s="65" t="s">
        <v>36</v>
      </c>
      <c r="B84" s="39">
        <f t="shared" si="63"/>
        <v>0.99692823624595472</v>
      </c>
      <c r="C84" s="39">
        <f t="shared" si="64"/>
        <v>0.99692823624595472</v>
      </c>
      <c r="D84" s="39">
        <f t="shared" si="65"/>
        <v>0.99692823624595472</v>
      </c>
      <c r="E84" s="39">
        <f t="shared" si="66"/>
        <v>0.99692823624595472</v>
      </c>
      <c r="F84" s="39">
        <f t="shared" si="67"/>
        <v>0.99692823624595472</v>
      </c>
      <c r="G84" s="207">
        <f t="shared" si="68"/>
        <v>0.99692823624595472</v>
      </c>
      <c r="H84" s="207">
        <f t="shared" si="75"/>
        <v>0.99692823624595472</v>
      </c>
      <c r="I84" s="207">
        <f t="shared" si="69"/>
        <v>0.99692823624595472</v>
      </c>
      <c r="J84" s="207">
        <f t="shared" si="70"/>
        <v>0.99692823624595472</v>
      </c>
      <c r="K84" s="207">
        <f t="shared" si="71"/>
        <v>0.99692823624595472</v>
      </c>
      <c r="L84" s="207">
        <f t="shared" si="72"/>
        <v>0.99692823624595472</v>
      </c>
      <c r="M84" s="207">
        <f t="shared" si="76"/>
        <v>0.99692823624595472</v>
      </c>
      <c r="N84" s="207">
        <f t="shared" si="77"/>
        <v>0.99692823624595472</v>
      </c>
      <c r="O84" s="364" t="str">
        <f>O85</f>
        <v>100%</v>
      </c>
      <c r="P84" s="225">
        <f t="shared" si="84"/>
        <v>0.99710763029309102</v>
      </c>
      <c r="Q84" s="226">
        <f t="shared" si="84"/>
        <v>0</v>
      </c>
      <c r="R84" s="226">
        <f t="shared" si="84"/>
        <v>0.99692823624595472</v>
      </c>
      <c r="S84" s="226">
        <f t="shared" si="84"/>
        <v>0</v>
      </c>
      <c r="T84" s="226">
        <f t="shared" si="84"/>
        <v>0</v>
      </c>
      <c r="U84" s="226"/>
      <c r="AA84" s="154"/>
    </row>
    <row r="85" spans="1:27" x14ac:dyDescent="0.35">
      <c r="A85" s="40" t="s">
        <v>460</v>
      </c>
      <c r="B85" s="41">
        <f t="shared" si="63"/>
        <v>0.99692823624595472</v>
      </c>
      <c r="C85" s="41">
        <f t="shared" si="64"/>
        <v>0.99692823624595472</v>
      </c>
      <c r="D85" s="41">
        <f t="shared" si="65"/>
        <v>0.99692823624595472</v>
      </c>
      <c r="E85" s="41">
        <f t="shared" si="66"/>
        <v>0.99692823624595472</v>
      </c>
      <c r="F85" s="41">
        <f t="shared" si="67"/>
        <v>0.99692823624595472</v>
      </c>
      <c r="G85" s="208">
        <f t="shared" si="68"/>
        <v>0.99692823624595472</v>
      </c>
      <c r="H85" s="208">
        <f t="shared" si="75"/>
        <v>0.99692823624595472</v>
      </c>
      <c r="I85" s="208">
        <f t="shared" si="69"/>
        <v>0.99692823624595472</v>
      </c>
      <c r="J85" s="208">
        <f t="shared" si="70"/>
        <v>0.99692823624595472</v>
      </c>
      <c r="K85" s="208">
        <f t="shared" si="71"/>
        <v>0.99692823624595472</v>
      </c>
      <c r="L85" s="208">
        <f t="shared" si="72"/>
        <v>0.99692823624595472</v>
      </c>
      <c r="M85" s="208">
        <f t="shared" si="76"/>
        <v>0.99692823624595472</v>
      </c>
      <c r="N85" s="208">
        <f t="shared" si="77"/>
        <v>0.99692823624595472</v>
      </c>
      <c r="O85" s="364" t="str">
        <f t="shared" ref="O85:O93" si="86">_xlfn.IFNA(VLOOKUP(A85,$W$52:$Y$86,2,0),"0%")</f>
        <v>100%</v>
      </c>
      <c r="P85" s="225">
        <f t="shared" si="84"/>
        <v>0.99710763029309102</v>
      </c>
      <c r="Q85" s="226">
        <f t="shared" si="84"/>
        <v>0</v>
      </c>
      <c r="R85" s="226">
        <f t="shared" si="84"/>
        <v>0.99692823624595472</v>
      </c>
      <c r="S85" s="226">
        <f t="shared" si="84"/>
        <v>0</v>
      </c>
      <c r="T85" s="226">
        <f t="shared" si="84"/>
        <v>0</v>
      </c>
      <c r="U85" s="226"/>
      <c r="AA85" s="154"/>
    </row>
    <row r="86" spans="1:27" x14ac:dyDescent="0.15">
      <c r="A86" s="42" t="s">
        <v>55</v>
      </c>
      <c r="B86" s="53">
        <f t="shared" si="63"/>
        <v>1.5169902912621359E-3</v>
      </c>
      <c r="C86" s="53">
        <f t="shared" si="64"/>
        <v>1.5169902912621359E-3</v>
      </c>
      <c r="D86" s="53">
        <f t="shared" si="65"/>
        <v>1.5169902912621359E-3</v>
      </c>
      <c r="E86" s="53">
        <f t="shared" si="66"/>
        <v>1.5169902912621359E-3</v>
      </c>
      <c r="F86" s="53">
        <f t="shared" si="67"/>
        <v>1.5169902912621359E-3</v>
      </c>
      <c r="G86" s="204">
        <f t="shared" si="68"/>
        <v>1.5169902912621359E-3</v>
      </c>
      <c r="H86" s="204">
        <f t="shared" si="75"/>
        <v>1.5169902912621359E-3</v>
      </c>
      <c r="I86" s="204">
        <f t="shared" si="69"/>
        <v>1.5169902912621359E-3</v>
      </c>
      <c r="J86" s="204">
        <f t="shared" si="70"/>
        <v>1.5169902912621359E-3</v>
      </c>
      <c r="K86" s="204">
        <f t="shared" si="71"/>
        <v>1.5169902912621359E-3</v>
      </c>
      <c r="L86" s="204">
        <f t="shared" si="72"/>
        <v>1.5169902912621359E-3</v>
      </c>
      <c r="M86" s="204">
        <f t="shared" si="76"/>
        <v>1.5169902912621359E-3</v>
      </c>
      <c r="N86" s="204">
        <f t="shared" si="77"/>
        <v>1.5169902912621359E-3</v>
      </c>
      <c r="O86" s="364">
        <f t="shared" si="86"/>
        <v>5.067031385021549E-3</v>
      </c>
      <c r="P86" s="213">
        <f t="shared" si="84"/>
        <v>1.7243162089767264E-3</v>
      </c>
      <c r="Q86" s="92">
        <f t="shared" si="84"/>
        <v>0</v>
      </c>
      <c r="R86" s="92">
        <f t="shared" si="84"/>
        <v>1.5169902912621359E-3</v>
      </c>
      <c r="S86" s="92">
        <f t="shared" si="84"/>
        <v>0</v>
      </c>
      <c r="T86" s="92">
        <f t="shared" si="84"/>
        <v>0</v>
      </c>
      <c r="U86" s="92"/>
      <c r="AA86" s="154"/>
    </row>
    <row r="87" spans="1:27" x14ac:dyDescent="0.15">
      <c r="A87" s="42" t="s">
        <v>56</v>
      </c>
      <c r="B87" s="53">
        <f t="shared" si="63"/>
        <v>0</v>
      </c>
      <c r="C87" s="53">
        <f t="shared" si="64"/>
        <v>0</v>
      </c>
      <c r="D87" s="53">
        <f t="shared" si="65"/>
        <v>0</v>
      </c>
      <c r="E87" s="53">
        <f t="shared" si="66"/>
        <v>0</v>
      </c>
      <c r="F87" s="53">
        <f t="shared" si="67"/>
        <v>0</v>
      </c>
      <c r="G87" s="204">
        <f t="shared" si="68"/>
        <v>0</v>
      </c>
      <c r="H87" s="204">
        <f t="shared" si="75"/>
        <v>0</v>
      </c>
      <c r="I87" s="204">
        <f t="shared" si="69"/>
        <v>0</v>
      </c>
      <c r="J87" s="204">
        <f t="shared" si="70"/>
        <v>0</v>
      </c>
      <c r="K87" s="204">
        <f t="shared" si="71"/>
        <v>0</v>
      </c>
      <c r="L87" s="204">
        <f t="shared" si="72"/>
        <v>0</v>
      </c>
      <c r="M87" s="204">
        <f t="shared" si="76"/>
        <v>0</v>
      </c>
      <c r="N87" s="204">
        <f t="shared" si="77"/>
        <v>0</v>
      </c>
      <c r="O87" s="364">
        <f t="shared" si="86"/>
        <v>0</v>
      </c>
      <c r="P87" s="213">
        <f t="shared" si="84"/>
        <v>0</v>
      </c>
      <c r="Q87" s="92">
        <f t="shared" si="84"/>
        <v>0</v>
      </c>
      <c r="R87" s="92">
        <f t="shared" si="84"/>
        <v>0</v>
      </c>
      <c r="S87" s="92">
        <f t="shared" si="84"/>
        <v>0</v>
      </c>
      <c r="T87" s="92">
        <f t="shared" si="84"/>
        <v>0</v>
      </c>
      <c r="U87" s="92"/>
      <c r="AA87" s="154"/>
    </row>
    <row r="88" spans="1:27" x14ac:dyDescent="0.15">
      <c r="A88" s="42" t="s">
        <v>57</v>
      </c>
      <c r="B88" s="53">
        <f t="shared" si="63"/>
        <v>0</v>
      </c>
      <c r="C88" s="53">
        <f t="shared" si="64"/>
        <v>0</v>
      </c>
      <c r="D88" s="53">
        <f t="shared" si="65"/>
        <v>0</v>
      </c>
      <c r="E88" s="53">
        <f t="shared" si="66"/>
        <v>0</v>
      </c>
      <c r="F88" s="53">
        <f t="shared" si="67"/>
        <v>0</v>
      </c>
      <c r="G88" s="204">
        <f t="shared" si="68"/>
        <v>0</v>
      </c>
      <c r="H88" s="204">
        <f t="shared" si="75"/>
        <v>0</v>
      </c>
      <c r="I88" s="204">
        <f t="shared" si="69"/>
        <v>0</v>
      </c>
      <c r="J88" s="204">
        <f t="shared" si="70"/>
        <v>0</v>
      </c>
      <c r="K88" s="204">
        <f t="shared" si="71"/>
        <v>0</v>
      </c>
      <c r="L88" s="204">
        <f t="shared" si="72"/>
        <v>0</v>
      </c>
      <c r="M88" s="204">
        <f t="shared" si="76"/>
        <v>0</v>
      </c>
      <c r="N88" s="204">
        <f t="shared" si="77"/>
        <v>0</v>
      </c>
      <c r="O88" s="364">
        <f t="shared" si="86"/>
        <v>0</v>
      </c>
      <c r="P88" s="213">
        <f t="shared" si="84"/>
        <v>0</v>
      </c>
      <c r="Q88" s="92">
        <f t="shared" si="84"/>
        <v>0</v>
      </c>
      <c r="R88" s="92">
        <f t="shared" si="84"/>
        <v>0</v>
      </c>
      <c r="S88" s="92">
        <f t="shared" si="84"/>
        <v>0</v>
      </c>
      <c r="T88" s="92">
        <f t="shared" si="84"/>
        <v>0</v>
      </c>
      <c r="U88" s="92"/>
      <c r="AA88" s="154"/>
    </row>
    <row r="89" spans="1:27" x14ac:dyDescent="0.15">
      <c r="A89" s="42" t="s">
        <v>58</v>
      </c>
      <c r="B89" s="53">
        <f t="shared" si="63"/>
        <v>1.5547734627831718E-3</v>
      </c>
      <c r="C89" s="53">
        <f t="shared" si="64"/>
        <v>1.5547734627831718E-3</v>
      </c>
      <c r="D89" s="53">
        <f t="shared" si="65"/>
        <v>1.5547734627831718E-3</v>
      </c>
      <c r="E89" s="53">
        <f t="shared" si="66"/>
        <v>1.5547734627831718E-3</v>
      </c>
      <c r="F89" s="53">
        <f t="shared" si="67"/>
        <v>1.5547734627831718E-3</v>
      </c>
      <c r="G89" s="204">
        <f t="shared" si="68"/>
        <v>1.5547734627831718E-3</v>
      </c>
      <c r="H89" s="204">
        <f t="shared" si="75"/>
        <v>1.5547734627831718E-3</v>
      </c>
      <c r="I89" s="204">
        <f t="shared" si="69"/>
        <v>1.5547734627831718E-3</v>
      </c>
      <c r="J89" s="204">
        <f t="shared" si="70"/>
        <v>1.5547734627831718E-3</v>
      </c>
      <c r="K89" s="204">
        <f t="shared" si="71"/>
        <v>1.5547734627831718E-3</v>
      </c>
      <c r="L89" s="204">
        <f t="shared" si="72"/>
        <v>1.5547734627831718E-3</v>
      </c>
      <c r="M89" s="204">
        <f t="shared" si="76"/>
        <v>1.5547734627831718E-3</v>
      </c>
      <c r="N89" s="204">
        <f t="shared" si="77"/>
        <v>1.5547734627831718E-3</v>
      </c>
      <c r="O89" s="364">
        <f t="shared" si="86"/>
        <v>0</v>
      </c>
      <c r="P89" s="213">
        <f t="shared" si="84"/>
        <v>1.4639731518863597E-3</v>
      </c>
      <c r="Q89" s="92">
        <f t="shared" si="84"/>
        <v>0</v>
      </c>
      <c r="R89" s="92">
        <f t="shared" si="84"/>
        <v>1.5547734627831718E-3</v>
      </c>
      <c r="S89" s="92">
        <f t="shared" si="84"/>
        <v>0</v>
      </c>
      <c r="T89" s="92">
        <f t="shared" si="84"/>
        <v>0</v>
      </c>
      <c r="U89" s="92"/>
      <c r="AA89" s="154"/>
    </row>
    <row r="90" spans="1:27" x14ac:dyDescent="0.15">
      <c r="A90" s="72" t="s">
        <v>39</v>
      </c>
      <c r="B90" s="61">
        <f t="shared" si="63"/>
        <v>0</v>
      </c>
      <c r="C90" s="61">
        <f t="shared" si="64"/>
        <v>0</v>
      </c>
      <c r="D90" s="61">
        <f t="shared" si="65"/>
        <v>0</v>
      </c>
      <c r="E90" s="61">
        <f t="shared" si="66"/>
        <v>0</v>
      </c>
      <c r="F90" s="61">
        <f t="shared" si="67"/>
        <v>0</v>
      </c>
      <c r="G90" s="205">
        <f t="shared" si="68"/>
        <v>0</v>
      </c>
      <c r="H90" s="205">
        <f t="shared" si="75"/>
        <v>0</v>
      </c>
      <c r="I90" s="205">
        <f t="shared" si="69"/>
        <v>0</v>
      </c>
      <c r="J90" s="205">
        <f t="shared" si="70"/>
        <v>0</v>
      </c>
      <c r="K90" s="205">
        <f t="shared" si="71"/>
        <v>0</v>
      </c>
      <c r="L90" s="205">
        <f t="shared" si="72"/>
        <v>0</v>
      </c>
      <c r="M90" s="205">
        <f t="shared" si="76"/>
        <v>0</v>
      </c>
      <c r="N90" s="205">
        <f t="shared" si="77"/>
        <v>0</v>
      </c>
      <c r="O90" s="364" t="str">
        <f t="shared" si="86"/>
        <v>0%</v>
      </c>
      <c r="P90" s="213">
        <f t="shared" si="84"/>
        <v>0</v>
      </c>
      <c r="Q90" s="92">
        <f t="shared" si="84"/>
        <v>0</v>
      </c>
      <c r="R90" s="92">
        <f t="shared" si="84"/>
        <v>0</v>
      </c>
      <c r="S90" s="92">
        <f t="shared" si="84"/>
        <v>0</v>
      </c>
      <c r="T90" s="92">
        <f t="shared" si="84"/>
        <v>0</v>
      </c>
      <c r="U90" s="92"/>
      <c r="AA90" s="154"/>
    </row>
    <row r="91" spans="1:27" x14ac:dyDescent="0.15">
      <c r="A91" s="76" t="s">
        <v>28</v>
      </c>
      <c r="B91" s="93">
        <f t="shared" si="63"/>
        <v>0</v>
      </c>
      <c r="C91" s="93">
        <f t="shared" si="64"/>
        <v>0</v>
      </c>
      <c r="D91" s="93">
        <f t="shared" si="65"/>
        <v>0</v>
      </c>
      <c r="E91" s="93">
        <f t="shared" si="66"/>
        <v>0</v>
      </c>
      <c r="F91" s="93">
        <f t="shared" si="67"/>
        <v>0</v>
      </c>
      <c r="G91" s="206">
        <f t="shared" si="68"/>
        <v>0</v>
      </c>
      <c r="H91" s="206">
        <f t="shared" si="75"/>
        <v>0</v>
      </c>
      <c r="I91" s="206">
        <f t="shared" si="69"/>
        <v>0</v>
      </c>
      <c r="J91" s="206">
        <f t="shared" si="70"/>
        <v>0</v>
      </c>
      <c r="K91" s="206">
        <f t="shared" si="71"/>
        <v>0</v>
      </c>
      <c r="L91" s="206">
        <f t="shared" si="72"/>
        <v>0</v>
      </c>
      <c r="M91" s="206">
        <f t="shared" si="76"/>
        <v>0</v>
      </c>
      <c r="N91" s="206">
        <f t="shared" si="77"/>
        <v>0</v>
      </c>
      <c r="O91" s="364" t="str">
        <f t="shared" si="86"/>
        <v>0%</v>
      </c>
      <c r="P91" s="213">
        <f t="shared" si="84"/>
        <v>0</v>
      </c>
      <c r="Q91" s="92">
        <f t="shared" si="84"/>
        <v>0</v>
      </c>
      <c r="R91" s="92">
        <f t="shared" si="84"/>
        <v>0</v>
      </c>
      <c r="S91" s="92">
        <f t="shared" si="84"/>
        <v>0</v>
      </c>
      <c r="T91" s="92">
        <f t="shared" si="84"/>
        <v>0</v>
      </c>
      <c r="U91" s="92"/>
      <c r="AA91" s="154"/>
    </row>
    <row r="92" spans="1:27" x14ac:dyDescent="0.15">
      <c r="A92" s="81" t="s">
        <v>478</v>
      </c>
      <c r="B92" s="8">
        <f>F46</f>
        <v>0.1028</v>
      </c>
      <c r="C92" s="8">
        <f>K46</f>
        <v>4.3799999999999999E-2</v>
      </c>
      <c r="D92" s="8">
        <f>P46</f>
        <v>5.0000000000000001E-3</v>
      </c>
      <c r="E92" s="8">
        <f>U46</f>
        <v>0</v>
      </c>
      <c r="F92" s="8">
        <f>Z46</f>
        <v>0</v>
      </c>
      <c r="G92" s="201">
        <f>AE46</f>
        <v>0</v>
      </c>
      <c r="H92" s="201">
        <f t="shared" si="75"/>
        <v>0</v>
      </c>
      <c r="I92" s="201">
        <f t="shared" si="69"/>
        <v>0</v>
      </c>
      <c r="J92" s="201">
        <f t="shared" si="70"/>
        <v>0</v>
      </c>
      <c r="K92" s="201">
        <f t="shared" si="71"/>
        <v>0</v>
      </c>
      <c r="L92" s="201">
        <f t="shared" si="72"/>
        <v>0</v>
      </c>
      <c r="M92" s="201">
        <f t="shared" si="76"/>
        <v>0</v>
      </c>
      <c r="N92" s="201">
        <f t="shared" si="77"/>
        <v>0</v>
      </c>
      <c r="O92" s="364" t="str">
        <f t="shared" si="86"/>
        <v>0%</v>
      </c>
      <c r="P92" s="213">
        <f t="shared" si="84"/>
        <v>1.7004862692492847E-2</v>
      </c>
      <c r="Q92" s="92">
        <f t="shared" si="84"/>
        <v>0</v>
      </c>
      <c r="R92" s="92">
        <f t="shared" si="84"/>
        <v>0</v>
      </c>
      <c r="S92" s="92">
        <f t="shared" si="84"/>
        <v>0</v>
      </c>
      <c r="T92" s="92">
        <f t="shared" si="84"/>
        <v>0</v>
      </c>
      <c r="U92" s="92"/>
      <c r="AA92" s="154"/>
    </row>
    <row r="93" spans="1:27" x14ac:dyDescent="0.15">
      <c r="A93" s="81" t="s">
        <v>479</v>
      </c>
      <c r="B93" s="8">
        <f>G46</f>
        <v>0</v>
      </c>
      <c r="C93" s="8">
        <f>L46</f>
        <v>0</v>
      </c>
      <c r="D93" s="8">
        <f>Q46</f>
        <v>0</v>
      </c>
      <c r="E93" s="8">
        <f>V46</f>
        <v>0</v>
      </c>
      <c r="F93" s="8">
        <f>AA46</f>
        <v>0</v>
      </c>
      <c r="G93" s="201">
        <f>AF46</f>
        <v>0</v>
      </c>
      <c r="H93" s="201">
        <f t="shared" si="75"/>
        <v>0</v>
      </c>
      <c r="I93" s="201">
        <f t="shared" si="69"/>
        <v>0</v>
      </c>
      <c r="J93" s="201">
        <f t="shared" si="70"/>
        <v>0</v>
      </c>
      <c r="K93" s="201">
        <f t="shared" si="71"/>
        <v>0</v>
      </c>
      <c r="L93" s="201">
        <f t="shared" si="72"/>
        <v>0</v>
      </c>
      <c r="M93" s="201">
        <f t="shared" si="76"/>
        <v>0</v>
      </c>
      <c r="N93" s="201">
        <f t="shared" si="77"/>
        <v>0</v>
      </c>
      <c r="O93" s="364" t="str">
        <f t="shared" si="86"/>
        <v>0%</v>
      </c>
      <c r="P93" s="213">
        <f t="shared" si="84"/>
        <v>0</v>
      </c>
      <c r="Q93" s="92">
        <f t="shared" si="84"/>
        <v>0</v>
      </c>
      <c r="R93" s="92">
        <f t="shared" si="84"/>
        <v>0</v>
      </c>
      <c r="S93" s="92">
        <f t="shared" si="84"/>
        <v>0</v>
      </c>
      <c r="T93" s="92">
        <f t="shared" si="84"/>
        <v>0</v>
      </c>
      <c r="U93" s="92"/>
      <c r="AA93" s="154"/>
    </row>
    <row r="119" spans="10:13" x14ac:dyDescent="0.15">
      <c r="J119" s="178"/>
    </row>
    <row r="120" spans="10:13" x14ac:dyDescent="0.15">
      <c r="J120" s="178"/>
    </row>
    <row r="121" spans="10:13" x14ac:dyDescent="0.15">
      <c r="J121" s="178"/>
    </row>
    <row r="125" spans="10:13" x14ac:dyDescent="0.15">
      <c r="M125" s="154"/>
    </row>
  </sheetData>
  <mergeCells count="33">
    <mergeCell ref="B2:C2"/>
    <mergeCell ref="D2:D3"/>
    <mergeCell ref="E2:M2"/>
    <mergeCell ref="Y4:AC4"/>
    <mergeCell ref="AD4:AH4"/>
    <mergeCell ref="AD3:AH3"/>
    <mergeCell ref="AI4:AM4"/>
    <mergeCell ref="AN4:AR4"/>
    <mergeCell ref="AS4:AW4"/>
    <mergeCell ref="P49:U49"/>
    <mergeCell ref="E4:I4"/>
    <mergeCell ref="J4:N4"/>
    <mergeCell ref="O4:S4"/>
    <mergeCell ref="T4:X4"/>
    <mergeCell ref="W49:X49"/>
    <mergeCell ref="A48:K48"/>
    <mergeCell ref="A49:O49"/>
    <mergeCell ref="AI3:AM3"/>
    <mergeCell ref="AN3:AR3"/>
    <mergeCell ref="AS3:AW3"/>
    <mergeCell ref="AX3:BB3"/>
    <mergeCell ref="E3:I3"/>
    <mergeCell ref="J3:N3"/>
    <mergeCell ref="O3:S3"/>
    <mergeCell ref="T3:X3"/>
    <mergeCell ref="Y3:AC3"/>
    <mergeCell ref="BH3:BL3"/>
    <mergeCell ref="BH4:BL4"/>
    <mergeCell ref="BM3:BQ3"/>
    <mergeCell ref="BM4:BQ4"/>
    <mergeCell ref="AX4:BB4"/>
    <mergeCell ref="BC4:BG4"/>
    <mergeCell ref="BC3:BG3"/>
  </mergeCells>
  <phoneticPr fontId="2" type="noConversion"/>
  <conditionalFormatting sqref="H21:I21">
    <cfRule type="cellIs" dxfId="5122" priority="410" operator="lessThan">
      <formula>#REF!</formula>
    </cfRule>
  </conditionalFormatting>
  <conditionalFormatting sqref="H9:I9">
    <cfRule type="cellIs" dxfId="5121" priority="412" operator="lessThan">
      <formula>#REF!</formula>
    </cfRule>
    <cfRule type="cellIs" dxfId="5120" priority="413" operator="greaterThan">
      <formula>#REF!</formula>
    </cfRule>
  </conditionalFormatting>
  <conditionalFormatting sqref="H10:I10">
    <cfRule type="cellIs" dxfId="5119" priority="411" operator="lessThan">
      <formula>#REF!</formula>
    </cfRule>
  </conditionalFormatting>
  <conditionalFormatting sqref="H11:I11">
    <cfRule type="cellIs" dxfId="5118" priority="409" operator="lessThan">
      <formula>#REF!</formula>
    </cfRule>
  </conditionalFormatting>
  <conditionalFormatting sqref="H12:I12">
    <cfRule type="cellIs" dxfId="5117" priority="408" operator="lessThan">
      <formula>#REF!</formula>
    </cfRule>
  </conditionalFormatting>
  <conditionalFormatting sqref="E19:G19 O19 O13 O17 K15:L15">
    <cfRule type="cellIs" dxfId="5116" priority="407" operator="greaterThan">
      <formula>#REF!</formula>
    </cfRule>
  </conditionalFormatting>
  <conditionalFormatting sqref="H20:I20">
    <cfRule type="cellIs" dxfId="5115" priority="414" operator="lessThan">
      <formula>#REF!</formula>
    </cfRule>
    <cfRule type="cellIs" dxfId="5114" priority="415" operator="lessThan">
      <formula>#REF!</formula>
    </cfRule>
  </conditionalFormatting>
  <conditionalFormatting sqref="M21">
    <cfRule type="cellIs" dxfId="5113" priority="404" operator="lessThan">
      <formula>#REF!</formula>
    </cfRule>
  </conditionalFormatting>
  <conditionalFormatting sqref="M11:N11">
    <cfRule type="cellIs" dxfId="5112" priority="403" operator="lessThan">
      <formula>#REF!</formula>
    </cfRule>
  </conditionalFormatting>
  <conditionalFormatting sqref="M12:N12">
    <cfRule type="cellIs" dxfId="5111" priority="402" operator="lessThan">
      <formula>#REF!</formula>
    </cfRule>
  </conditionalFormatting>
  <conditionalFormatting sqref="J19:L19">
    <cfRule type="cellIs" dxfId="5110" priority="401" operator="greaterThan">
      <formula>#REF!</formula>
    </cfRule>
  </conditionalFormatting>
  <conditionalFormatting sqref="M20">
    <cfRule type="cellIs" dxfId="5109" priority="405" operator="lessThan">
      <formula>#REF!</formula>
    </cfRule>
    <cfRule type="cellIs" dxfId="5108" priority="406" operator="lessThan">
      <formula>#REF!</formula>
    </cfRule>
  </conditionalFormatting>
  <conditionalFormatting sqref="G13">
    <cfRule type="cellIs" dxfId="5107" priority="398" operator="greaterThan">
      <formula>#REF!</formula>
    </cfRule>
  </conditionalFormatting>
  <conditionalFormatting sqref="E17:G17">
    <cfRule type="cellIs" dxfId="5106" priority="400" operator="greaterThan">
      <formula>#REF!</formula>
    </cfRule>
  </conditionalFormatting>
  <conditionalFormatting sqref="L14">
    <cfRule type="cellIs" dxfId="5105" priority="396" operator="greaterThan">
      <formula>#REF!</formula>
    </cfRule>
  </conditionalFormatting>
  <conditionalFormatting sqref="L13">
    <cfRule type="cellIs" dxfId="5104" priority="395" operator="greaterThan">
      <formula>#REF!</formula>
    </cfRule>
  </conditionalFormatting>
  <conditionalFormatting sqref="L17">
    <cfRule type="cellIs" dxfId="5103" priority="397" operator="greaterThan">
      <formula>#REF!</formula>
    </cfRule>
  </conditionalFormatting>
  <conditionalFormatting sqref="G14">
    <cfRule type="cellIs" dxfId="5102" priority="394" operator="greaterThan">
      <formula>#REF!</formula>
    </cfRule>
  </conditionalFormatting>
  <conditionalFormatting sqref="H30:I30">
    <cfRule type="cellIs" dxfId="5101" priority="391" operator="lessThan">
      <formula>#REF!</formula>
    </cfRule>
  </conditionalFormatting>
  <conditionalFormatting sqref="H29:I29">
    <cfRule type="cellIs" dxfId="5100" priority="392" operator="lessThan">
      <formula>#REF!</formula>
    </cfRule>
    <cfRule type="cellIs" dxfId="5099" priority="393" operator="lessThan">
      <formula>#REF!</formula>
    </cfRule>
  </conditionalFormatting>
  <conditionalFormatting sqref="M30">
    <cfRule type="cellIs" dxfId="5098" priority="388" operator="lessThan">
      <formula>#REF!</formula>
    </cfRule>
  </conditionalFormatting>
  <conditionalFormatting sqref="M29">
    <cfRule type="cellIs" dxfId="5097" priority="389" operator="lessThan">
      <formula>#REF!</formula>
    </cfRule>
    <cfRule type="cellIs" dxfId="5096" priority="390" operator="lessThan">
      <formula>#REF!</formula>
    </cfRule>
  </conditionalFormatting>
  <conditionalFormatting sqref="H39:I39">
    <cfRule type="cellIs" dxfId="5095" priority="385" operator="lessThan">
      <formula>#REF!</formula>
    </cfRule>
  </conditionalFormatting>
  <conditionalFormatting sqref="H38:I38">
    <cfRule type="cellIs" dxfId="5094" priority="386" operator="lessThan">
      <formula>#REF!</formula>
    </cfRule>
    <cfRule type="cellIs" dxfId="5093" priority="387" operator="lessThan">
      <formula>#REF!</formula>
    </cfRule>
  </conditionalFormatting>
  <conditionalFormatting sqref="M39">
    <cfRule type="cellIs" dxfId="5092" priority="384" operator="lessThan">
      <formula>#REF!</formula>
    </cfRule>
  </conditionalFormatting>
  <conditionalFormatting sqref="R21">
    <cfRule type="cellIs" dxfId="5091" priority="381" operator="lessThan">
      <formula>#REF!</formula>
    </cfRule>
  </conditionalFormatting>
  <conditionalFormatting sqref="R11:S11">
    <cfRule type="cellIs" dxfId="5090" priority="380" operator="lessThan">
      <formula>#REF!</formula>
    </cfRule>
  </conditionalFormatting>
  <conditionalFormatting sqref="R12:S12">
    <cfRule type="cellIs" dxfId="5089" priority="379" operator="lessThan">
      <formula>#REF!</formula>
    </cfRule>
  </conditionalFormatting>
  <conditionalFormatting sqref="R20">
    <cfRule type="cellIs" dxfId="5088" priority="382" operator="lessThan">
      <formula>#REF!</formula>
    </cfRule>
    <cfRule type="cellIs" dxfId="5087" priority="383" operator="lessThan">
      <formula>#REF!</formula>
    </cfRule>
  </conditionalFormatting>
  <conditionalFormatting sqref="R30">
    <cfRule type="cellIs" dxfId="5086" priority="376" operator="lessThan">
      <formula>#REF!</formula>
    </cfRule>
  </conditionalFormatting>
  <conditionalFormatting sqref="R29">
    <cfRule type="cellIs" dxfId="5085" priority="377" operator="lessThan">
      <formula>#REF!</formula>
    </cfRule>
    <cfRule type="cellIs" dxfId="5084" priority="378" operator="lessThan">
      <formula>#REF!</formula>
    </cfRule>
  </conditionalFormatting>
  <conditionalFormatting sqref="R39">
    <cfRule type="cellIs" dxfId="5083" priority="375" operator="lessThan">
      <formula>#REF!</formula>
    </cfRule>
  </conditionalFormatting>
  <conditionalFormatting sqref="M9:N9">
    <cfRule type="cellIs" dxfId="5082" priority="373" operator="lessThan">
      <formula>#REF!</formula>
    </cfRule>
    <cfRule type="cellIs" dxfId="5081" priority="374" operator="greaterThan">
      <formula>#REF!</formula>
    </cfRule>
  </conditionalFormatting>
  <conditionalFormatting sqref="R9:S9">
    <cfRule type="cellIs" dxfId="5080" priority="371" operator="lessThan">
      <formula>#REF!</formula>
    </cfRule>
    <cfRule type="cellIs" dxfId="5079" priority="372" operator="greaterThan">
      <formula>#REF!</formula>
    </cfRule>
  </conditionalFormatting>
  <conditionalFormatting sqref="T19 T13:T15 T17">
    <cfRule type="cellIs" dxfId="5078" priority="370" operator="greaterThan">
      <formula>#REF!</formula>
    </cfRule>
  </conditionalFormatting>
  <conditionalFormatting sqref="W21">
    <cfRule type="cellIs" dxfId="5077" priority="367" operator="lessThan">
      <formula>#REF!</formula>
    </cfRule>
  </conditionalFormatting>
  <conditionalFormatting sqref="W11:X11">
    <cfRule type="cellIs" dxfId="5076" priority="366" operator="lessThan">
      <formula>#REF!</formula>
    </cfRule>
  </conditionalFormatting>
  <conditionalFormatting sqref="W12:X12">
    <cfRule type="cellIs" dxfId="5075" priority="365" operator="lessThan">
      <formula>#REF!</formula>
    </cfRule>
  </conditionalFormatting>
  <conditionalFormatting sqref="W20">
    <cfRule type="cellIs" dxfId="5074" priority="368" operator="lessThan">
      <formula>#REF!</formula>
    </cfRule>
    <cfRule type="cellIs" dxfId="5073" priority="369" operator="lessThan">
      <formula>#REF!</formula>
    </cfRule>
  </conditionalFormatting>
  <conditionalFormatting sqref="W30">
    <cfRule type="cellIs" dxfId="5072" priority="362" operator="lessThan">
      <formula>#REF!</formula>
    </cfRule>
  </conditionalFormatting>
  <conditionalFormatting sqref="W29">
    <cfRule type="cellIs" dxfId="5071" priority="363" operator="lessThan">
      <formula>#REF!</formula>
    </cfRule>
    <cfRule type="cellIs" dxfId="5070" priority="364" operator="lessThan">
      <formula>#REF!</formula>
    </cfRule>
  </conditionalFormatting>
  <conditionalFormatting sqref="W39">
    <cfRule type="cellIs" dxfId="5069" priority="361" operator="lessThan">
      <formula>#REF!</formula>
    </cfRule>
  </conditionalFormatting>
  <conditionalFormatting sqref="W9:X9">
    <cfRule type="cellIs" dxfId="5068" priority="359" operator="lessThan">
      <formula>#REF!</formula>
    </cfRule>
    <cfRule type="cellIs" dxfId="5067" priority="360" operator="greaterThan">
      <formula>#REF!</formula>
    </cfRule>
  </conditionalFormatting>
  <conditionalFormatting sqref="Y19 Y13:Y15 Y17">
    <cfRule type="cellIs" dxfId="5066" priority="358" operator="greaterThan">
      <formula>#REF!</formula>
    </cfRule>
  </conditionalFormatting>
  <conditionalFormatting sqref="AB21">
    <cfRule type="cellIs" dxfId="5065" priority="355" operator="lessThan">
      <formula>#REF!</formula>
    </cfRule>
  </conditionalFormatting>
  <conditionalFormatting sqref="AB11:AC11">
    <cfRule type="cellIs" dxfId="5064" priority="354" operator="lessThan">
      <formula>#REF!</formula>
    </cfRule>
  </conditionalFormatting>
  <conditionalFormatting sqref="AB12:AC12">
    <cfRule type="cellIs" dxfId="5063" priority="353" operator="lessThan">
      <formula>#REF!</formula>
    </cfRule>
  </conditionalFormatting>
  <conditionalFormatting sqref="AB20">
    <cfRule type="cellIs" dxfId="5062" priority="356" operator="lessThan">
      <formula>#REF!</formula>
    </cfRule>
    <cfRule type="cellIs" dxfId="5061" priority="357" operator="lessThan">
      <formula>#REF!</formula>
    </cfRule>
  </conditionalFormatting>
  <conditionalFormatting sqref="AB30">
    <cfRule type="cellIs" dxfId="5060" priority="350" operator="lessThan">
      <formula>#REF!</formula>
    </cfRule>
  </conditionalFormatting>
  <conditionalFormatting sqref="AB29">
    <cfRule type="cellIs" dxfId="5059" priority="351" operator="lessThan">
      <formula>#REF!</formula>
    </cfRule>
    <cfRule type="cellIs" dxfId="5058" priority="352" operator="lessThan">
      <formula>#REF!</formula>
    </cfRule>
  </conditionalFormatting>
  <conditionalFormatting sqref="AB39">
    <cfRule type="cellIs" dxfId="5057" priority="349" operator="lessThan">
      <formula>#REF!</formula>
    </cfRule>
  </conditionalFormatting>
  <conditionalFormatting sqref="AB9:AC9">
    <cfRule type="cellIs" dxfId="5056" priority="347" operator="lessThan">
      <formula>#REF!</formula>
    </cfRule>
    <cfRule type="cellIs" dxfId="5055" priority="348" operator="greaterThan">
      <formula>#REF!</formula>
    </cfRule>
  </conditionalFormatting>
  <conditionalFormatting sqref="AD19 AD13:AD15 AD17">
    <cfRule type="cellIs" dxfId="5054" priority="346" operator="greaterThan">
      <formula>#REF!</formula>
    </cfRule>
  </conditionalFormatting>
  <conditionalFormatting sqref="AG21">
    <cfRule type="cellIs" dxfId="5053" priority="343" operator="lessThan">
      <formula>#REF!</formula>
    </cfRule>
  </conditionalFormatting>
  <conditionalFormatting sqref="AG11:AH11">
    <cfRule type="cellIs" dxfId="5052" priority="342" operator="lessThan">
      <formula>#REF!</formula>
    </cfRule>
  </conditionalFormatting>
  <conditionalFormatting sqref="AG12:AH12">
    <cfRule type="cellIs" dxfId="5051" priority="341" operator="lessThan">
      <formula>#REF!</formula>
    </cfRule>
  </conditionalFormatting>
  <conditionalFormatting sqref="AG20">
    <cfRule type="cellIs" dxfId="5050" priority="344" operator="lessThan">
      <formula>#REF!</formula>
    </cfRule>
    <cfRule type="cellIs" dxfId="5049" priority="345" operator="lessThan">
      <formula>#REF!</formula>
    </cfRule>
  </conditionalFormatting>
  <conditionalFormatting sqref="AG30">
    <cfRule type="cellIs" dxfId="5048" priority="338" operator="lessThan">
      <formula>#REF!</formula>
    </cfRule>
  </conditionalFormatting>
  <conditionalFormatting sqref="AG29">
    <cfRule type="cellIs" dxfId="5047" priority="339" operator="lessThan">
      <formula>#REF!</formula>
    </cfRule>
    <cfRule type="cellIs" dxfId="5046" priority="340" operator="lessThan">
      <formula>#REF!</formula>
    </cfRule>
  </conditionalFormatting>
  <conditionalFormatting sqref="AG39">
    <cfRule type="cellIs" dxfId="5045" priority="337" operator="lessThan">
      <formula>#REF!</formula>
    </cfRule>
  </conditionalFormatting>
  <conditionalFormatting sqref="AG9:AH9">
    <cfRule type="cellIs" dxfId="5044" priority="335" operator="lessThan">
      <formula>#REF!</formula>
    </cfRule>
    <cfRule type="cellIs" dxfId="5043" priority="336" operator="greaterThan">
      <formula>#REF!</formula>
    </cfRule>
  </conditionalFormatting>
  <conditionalFormatting sqref="P19:Q19">
    <cfRule type="cellIs" dxfId="5042" priority="334" operator="greaterThan">
      <formula>#REF!</formula>
    </cfRule>
  </conditionalFormatting>
  <conditionalFormatting sqref="Q14:Q15">
    <cfRule type="cellIs" dxfId="5041" priority="332" operator="greaterThan">
      <formula>#REF!</formula>
    </cfRule>
  </conditionalFormatting>
  <conditionalFormatting sqref="P13:Q13">
    <cfRule type="cellIs" dxfId="5040" priority="331" operator="greaterThan">
      <formula>#REF!</formula>
    </cfRule>
  </conditionalFormatting>
  <conditionalFormatting sqref="P17:Q17">
    <cfRule type="cellIs" dxfId="5039" priority="333" operator="greaterThan">
      <formula>#REF!</formula>
    </cfRule>
  </conditionalFormatting>
  <conditionalFormatting sqref="U19:V19">
    <cfRule type="cellIs" dxfId="5038" priority="330" operator="greaterThan">
      <formula>#REF!</formula>
    </cfRule>
  </conditionalFormatting>
  <conditionalFormatting sqref="U14:V15">
    <cfRule type="cellIs" dxfId="5037" priority="328" operator="greaterThan">
      <formula>#REF!</formula>
    </cfRule>
  </conditionalFormatting>
  <conditionalFormatting sqref="U13:V13">
    <cfRule type="cellIs" dxfId="5036" priority="327" operator="greaterThan">
      <formula>#REF!</formula>
    </cfRule>
  </conditionalFormatting>
  <conditionalFormatting sqref="U17:V17">
    <cfRule type="cellIs" dxfId="5035" priority="329" operator="greaterThan">
      <formula>#REF!</formula>
    </cfRule>
  </conditionalFormatting>
  <conditionalFormatting sqref="Z19:AA19">
    <cfRule type="cellIs" dxfId="5034" priority="326" operator="greaterThan">
      <formula>#REF!</formula>
    </cfRule>
  </conditionalFormatting>
  <conditionalFormatting sqref="Z14:AA15">
    <cfRule type="cellIs" dxfId="5033" priority="324" operator="greaterThan">
      <formula>#REF!</formula>
    </cfRule>
  </conditionalFormatting>
  <conditionalFormatting sqref="Z13:AA13">
    <cfRule type="cellIs" dxfId="5032" priority="323" operator="greaterThan">
      <formula>#REF!</formula>
    </cfRule>
  </conditionalFormatting>
  <conditionalFormatting sqref="Z17:AA17">
    <cfRule type="cellIs" dxfId="5031" priority="325" operator="greaterThan">
      <formula>#REF!</formula>
    </cfRule>
  </conditionalFormatting>
  <conditionalFormatting sqref="AE19:AF19">
    <cfRule type="cellIs" dxfId="5030" priority="322" operator="greaterThan">
      <formula>#REF!</formula>
    </cfRule>
  </conditionalFormatting>
  <conditionalFormatting sqref="AE14:AF15">
    <cfRule type="cellIs" dxfId="5029" priority="320" operator="greaterThan">
      <formula>#REF!</formula>
    </cfRule>
  </conditionalFormatting>
  <conditionalFormatting sqref="AE13:AF13">
    <cfRule type="cellIs" dxfId="5028" priority="319" operator="greaterThan">
      <formula>#REF!</formula>
    </cfRule>
  </conditionalFormatting>
  <conditionalFormatting sqref="AE17:AF17">
    <cfRule type="cellIs" dxfId="5027" priority="321" operator="greaterThan">
      <formula>#REF!</formula>
    </cfRule>
  </conditionalFormatting>
  <conditionalFormatting sqref="M38">
    <cfRule type="cellIs" dxfId="5026" priority="317" operator="lessThan">
      <formula>#REF!</formula>
    </cfRule>
    <cfRule type="cellIs" dxfId="5025" priority="318" operator="lessThan">
      <formula>#REF!</formula>
    </cfRule>
  </conditionalFormatting>
  <conditionalFormatting sqref="R38">
    <cfRule type="cellIs" dxfId="5024" priority="315" operator="lessThan">
      <formula>#REF!</formula>
    </cfRule>
    <cfRule type="cellIs" dxfId="5023" priority="316" operator="lessThan">
      <formula>#REF!</formula>
    </cfRule>
  </conditionalFormatting>
  <conditionalFormatting sqref="W38">
    <cfRule type="cellIs" dxfId="5022" priority="313" operator="lessThan">
      <formula>#REF!</formula>
    </cfRule>
    <cfRule type="cellIs" dxfId="5021" priority="314" operator="lessThan">
      <formula>#REF!</formula>
    </cfRule>
  </conditionalFormatting>
  <conditionalFormatting sqref="AB38">
    <cfRule type="cellIs" dxfId="5020" priority="311" operator="lessThan">
      <formula>#REF!</formula>
    </cfRule>
    <cfRule type="cellIs" dxfId="5019" priority="312" operator="lessThan">
      <formula>#REF!</formula>
    </cfRule>
  </conditionalFormatting>
  <conditionalFormatting sqref="AG38">
    <cfRule type="cellIs" dxfId="5018" priority="309" operator="lessThan">
      <formula>#REF!</formula>
    </cfRule>
    <cfRule type="cellIs" dxfId="5017" priority="310" operator="lessThan">
      <formula>#REF!</formula>
    </cfRule>
  </conditionalFormatting>
  <conditionalFormatting sqref="N10">
    <cfRule type="cellIs" dxfId="5016" priority="308" operator="lessThan">
      <formula>#REF!</formula>
    </cfRule>
  </conditionalFormatting>
  <conditionalFormatting sqref="S10">
    <cfRule type="cellIs" dxfId="5015" priority="307" operator="lessThan">
      <formula>#REF!</formula>
    </cfRule>
  </conditionalFormatting>
  <conditionalFormatting sqref="X10">
    <cfRule type="cellIs" dxfId="5014" priority="306" operator="lessThan">
      <formula>#REF!</formula>
    </cfRule>
  </conditionalFormatting>
  <conditionalFormatting sqref="AC10">
    <cfRule type="cellIs" dxfId="5013" priority="305" operator="lessThan">
      <formula>#REF!</formula>
    </cfRule>
  </conditionalFormatting>
  <conditionalFormatting sqref="AH10">
    <cfRule type="cellIs" dxfId="5012" priority="304" operator="lessThan">
      <formula>#REF!</formula>
    </cfRule>
  </conditionalFormatting>
  <conditionalFormatting sqref="AI19 AI13:AI15 AI17">
    <cfRule type="cellIs" dxfId="5011" priority="303" operator="greaterThan">
      <formula>#REF!</formula>
    </cfRule>
  </conditionalFormatting>
  <conditionalFormatting sqref="AL21">
    <cfRule type="cellIs" dxfId="5010" priority="300" operator="lessThan">
      <formula>#REF!</formula>
    </cfRule>
  </conditionalFormatting>
  <conditionalFormatting sqref="AL11:AM11">
    <cfRule type="cellIs" dxfId="5009" priority="299" operator="lessThan">
      <formula>#REF!</formula>
    </cfRule>
  </conditionalFormatting>
  <conditionalFormatting sqref="AL12:AM12">
    <cfRule type="cellIs" dxfId="5008" priority="298" operator="lessThan">
      <formula>#REF!</formula>
    </cfRule>
  </conditionalFormatting>
  <conditionalFormatting sqref="AL20">
    <cfRule type="cellIs" dxfId="5007" priority="301" operator="lessThan">
      <formula>#REF!</formula>
    </cfRule>
    <cfRule type="cellIs" dxfId="5006" priority="302" operator="lessThan">
      <formula>#REF!</formula>
    </cfRule>
  </conditionalFormatting>
  <conditionalFormatting sqref="AL30">
    <cfRule type="cellIs" dxfId="5005" priority="295" operator="lessThan">
      <formula>#REF!</formula>
    </cfRule>
  </conditionalFormatting>
  <conditionalFormatting sqref="AL29">
    <cfRule type="cellIs" dxfId="5004" priority="296" operator="lessThan">
      <formula>#REF!</formula>
    </cfRule>
    <cfRule type="cellIs" dxfId="5003" priority="297" operator="lessThan">
      <formula>#REF!</formula>
    </cfRule>
  </conditionalFormatting>
  <conditionalFormatting sqref="AL39">
    <cfRule type="cellIs" dxfId="5002" priority="294" operator="lessThan">
      <formula>#REF!</formula>
    </cfRule>
  </conditionalFormatting>
  <conditionalFormatting sqref="AL9:AM9">
    <cfRule type="cellIs" dxfId="5001" priority="292" operator="lessThan">
      <formula>#REF!</formula>
    </cfRule>
    <cfRule type="cellIs" dxfId="5000" priority="293" operator="greaterThan">
      <formula>#REF!</formula>
    </cfRule>
  </conditionalFormatting>
  <conditionalFormatting sqref="AJ19:AK19">
    <cfRule type="cellIs" dxfId="4999" priority="291" operator="greaterThan">
      <formula>#REF!</formula>
    </cfRule>
  </conditionalFormatting>
  <conditionalFormatting sqref="AJ14:AK15">
    <cfRule type="cellIs" dxfId="4998" priority="289" operator="greaterThan">
      <formula>#REF!</formula>
    </cfRule>
  </conditionalFormatting>
  <conditionalFormatting sqref="AJ13:AK13">
    <cfRule type="cellIs" dxfId="4997" priority="288" operator="greaterThan">
      <formula>#REF!</formula>
    </cfRule>
  </conditionalFormatting>
  <conditionalFormatting sqref="AJ17:AK17">
    <cfRule type="cellIs" dxfId="4996" priority="290" operator="greaterThan">
      <formula>#REF!</formula>
    </cfRule>
  </conditionalFormatting>
  <conditionalFormatting sqref="AL38">
    <cfRule type="cellIs" dxfId="4995" priority="286" operator="lessThan">
      <formula>#REF!</formula>
    </cfRule>
    <cfRule type="cellIs" dxfId="4994" priority="287" operator="lessThan">
      <formula>#REF!</formula>
    </cfRule>
  </conditionalFormatting>
  <conditionalFormatting sqref="AM10">
    <cfRule type="cellIs" dxfId="4993" priority="285" operator="lessThan">
      <formula>#REF!</formula>
    </cfRule>
  </conditionalFormatting>
  <conditionalFormatting sqref="AN19 AN13:AN15 AN17">
    <cfRule type="cellIs" dxfId="4992" priority="284" operator="greaterThan">
      <formula>#REF!</formula>
    </cfRule>
  </conditionalFormatting>
  <conditionalFormatting sqref="AQ21">
    <cfRule type="cellIs" dxfId="4991" priority="281" operator="lessThan">
      <formula>#REF!</formula>
    </cfRule>
  </conditionalFormatting>
  <conditionalFormatting sqref="AQ11:AR11">
    <cfRule type="cellIs" dxfId="4990" priority="280" operator="lessThan">
      <formula>#REF!</formula>
    </cfRule>
  </conditionalFormatting>
  <conditionalFormatting sqref="AQ12:AR12">
    <cfRule type="cellIs" dxfId="4989" priority="279" operator="lessThan">
      <formula>#REF!</formula>
    </cfRule>
  </conditionalFormatting>
  <conditionalFormatting sqref="AQ20">
    <cfRule type="cellIs" dxfId="4988" priority="282" operator="lessThan">
      <formula>#REF!</formula>
    </cfRule>
    <cfRule type="cellIs" dxfId="4987" priority="283" operator="lessThan">
      <formula>#REF!</formula>
    </cfRule>
  </conditionalFormatting>
  <conditionalFormatting sqref="AQ30">
    <cfRule type="cellIs" dxfId="4986" priority="276" operator="lessThan">
      <formula>#REF!</formula>
    </cfRule>
  </conditionalFormatting>
  <conditionalFormatting sqref="AQ29">
    <cfRule type="cellIs" dxfId="4985" priority="277" operator="lessThan">
      <formula>#REF!</formula>
    </cfRule>
    <cfRule type="cellIs" dxfId="4984" priority="278" operator="lessThan">
      <formula>#REF!</formula>
    </cfRule>
  </conditionalFormatting>
  <conditionalFormatting sqref="AQ39">
    <cfRule type="cellIs" dxfId="4983" priority="275" operator="lessThan">
      <formula>#REF!</formula>
    </cfRule>
  </conditionalFormatting>
  <conditionalFormatting sqref="AQ9:AR9">
    <cfRule type="cellIs" dxfId="4982" priority="273" operator="lessThan">
      <formula>#REF!</formula>
    </cfRule>
    <cfRule type="cellIs" dxfId="4981" priority="274" operator="greaterThan">
      <formula>#REF!</formula>
    </cfRule>
  </conditionalFormatting>
  <conditionalFormatting sqref="AO19:AP19">
    <cfRule type="cellIs" dxfId="4980" priority="272" operator="greaterThan">
      <formula>#REF!</formula>
    </cfRule>
  </conditionalFormatting>
  <conditionalFormatting sqref="AO14:AP15">
    <cfRule type="cellIs" dxfId="4979" priority="270" operator="greaterThan">
      <formula>#REF!</formula>
    </cfRule>
  </conditionalFormatting>
  <conditionalFormatting sqref="AO13:AP13">
    <cfRule type="cellIs" dxfId="4978" priority="269" operator="greaterThan">
      <formula>#REF!</formula>
    </cfRule>
  </conditionalFormatting>
  <conditionalFormatting sqref="AO17:AP17">
    <cfRule type="cellIs" dxfId="4977" priority="271" operator="greaterThan">
      <formula>#REF!</formula>
    </cfRule>
  </conditionalFormatting>
  <conditionalFormatting sqref="AQ38">
    <cfRule type="cellIs" dxfId="4976" priority="267" operator="lessThan">
      <formula>#REF!</formula>
    </cfRule>
    <cfRule type="cellIs" dxfId="4975" priority="268" operator="lessThan">
      <formula>#REF!</formula>
    </cfRule>
  </conditionalFormatting>
  <conditionalFormatting sqref="AR10">
    <cfRule type="cellIs" dxfId="4974" priority="266" operator="lessThan">
      <formula>#REF!</formula>
    </cfRule>
  </conditionalFormatting>
  <conditionalFormatting sqref="AS19 AS13:AS15 AS17">
    <cfRule type="cellIs" dxfId="4973" priority="265" operator="greaterThan">
      <formula>#REF!</formula>
    </cfRule>
  </conditionalFormatting>
  <conditionalFormatting sqref="AV21">
    <cfRule type="cellIs" dxfId="4972" priority="262" operator="lessThan">
      <formula>#REF!</formula>
    </cfRule>
  </conditionalFormatting>
  <conditionalFormatting sqref="AV11:AW11">
    <cfRule type="cellIs" dxfId="4971" priority="261" operator="lessThan">
      <formula>#REF!</formula>
    </cfRule>
  </conditionalFormatting>
  <conditionalFormatting sqref="AV12:AW12">
    <cfRule type="cellIs" dxfId="4970" priority="260" operator="lessThan">
      <formula>#REF!</formula>
    </cfRule>
  </conditionalFormatting>
  <conditionalFormatting sqref="AV20">
    <cfRule type="cellIs" dxfId="4969" priority="263" operator="lessThan">
      <formula>#REF!</formula>
    </cfRule>
    <cfRule type="cellIs" dxfId="4968" priority="264" operator="lessThan">
      <formula>#REF!</formula>
    </cfRule>
  </conditionalFormatting>
  <conditionalFormatting sqref="AV30">
    <cfRule type="cellIs" dxfId="4967" priority="257" operator="lessThan">
      <formula>#REF!</formula>
    </cfRule>
  </conditionalFormatting>
  <conditionalFormatting sqref="AV29">
    <cfRule type="cellIs" dxfId="4966" priority="258" operator="lessThan">
      <formula>#REF!</formula>
    </cfRule>
    <cfRule type="cellIs" dxfId="4965" priority="259" operator="lessThan">
      <formula>#REF!</formula>
    </cfRule>
  </conditionalFormatting>
  <conditionalFormatting sqref="AV39">
    <cfRule type="cellIs" dxfId="4964" priority="256" operator="lessThan">
      <formula>#REF!</formula>
    </cfRule>
  </conditionalFormatting>
  <conditionalFormatting sqref="AV9:AW9">
    <cfRule type="cellIs" dxfId="4963" priority="254" operator="lessThan">
      <formula>#REF!</formula>
    </cfRule>
    <cfRule type="cellIs" dxfId="4962" priority="255" operator="greaterThan">
      <formula>#REF!</formula>
    </cfRule>
  </conditionalFormatting>
  <conditionalFormatting sqref="AT19:AU19">
    <cfRule type="cellIs" dxfId="4961" priority="253" operator="greaterThan">
      <formula>#REF!</formula>
    </cfRule>
  </conditionalFormatting>
  <conditionalFormatting sqref="AT14:AU15">
    <cfRule type="cellIs" dxfId="4960" priority="251" operator="greaterThan">
      <formula>#REF!</formula>
    </cfRule>
  </conditionalFormatting>
  <conditionalFormatting sqref="AT13:AU13">
    <cfRule type="cellIs" dxfId="4959" priority="250" operator="greaterThan">
      <formula>#REF!</formula>
    </cfRule>
  </conditionalFormatting>
  <conditionalFormatting sqref="AT17:AU17">
    <cfRule type="cellIs" dxfId="4958" priority="252" operator="greaterThan">
      <formula>#REF!</formula>
    </cfRule>
  </conditionalFormatting>
  <conditionalFormatting sqref="AV38">
    <cfRule type="cellIs" dxfId="4957" priority="248" operator="lessThan">
      <formula>#REF!</formula>
    </cfRule>
    <cfRule type="cellIs" dxfId="4956" priority="249" operator="lessThan">
      <formula>#REF!</formula>
    </cfRule>
  </conditionalFormatting>
  <conditionalFormatting sqref="AW10">
    <cfRule type="cellIs" dxfId="4955" priority="247" operator="lessThan">
      <formula>#REF!</formula>
    </cfRule>
  </conditionalFormatting>
  <conditionalFormatting sqref="AX19 AX13:AX15 AX17">
    <cfRule type="cellIs" dxfId="4954" priority="246" operator="greaterThan">
      <formula>#REF!</formula>
    </cfRule>
  </conditionalFormatting>
  <conditionalFormatting sqref="BA21">
    <cfRule type="cellIs" dxfId="4953" priority="243" operator="lessThan">
      <formula>#REF!</formula>
    </cfRule>
  </conditionalFormatting>
  <conditionalFormatting sqref="BA11:BB11">
    <cfRule type="cellIs" dxfId="4952" priority="242" operator="lessThan">
      <formula>#REF!</formula>
    </cfRule>
  </conditionalFormatting>
  <conditionalFormatting sqref="BA12:BB12">
    <cfRule type="cellIs" dxfId="4951" priority="241" operator="lessThan">
      <formula>#REF!</formula>
    </cfRule>
  </conditionalFormatting>
  <conditionalFormatting sqref="BA20">
    <cfRule type="cellIs" dxfId="4950" priority="244" operator="lessThan">
      <formula>#REF!</formula>
    </cfRule>
    <cfRule type="cellIs" dxfId="4949" priority="245" operator="lessThan">
      <formula>#REF!</formula>
    </cfRule>
  </conditionalFormatting>
  <conditionalFormatting sqref="BA30">
    <cfRule type="cellIs" dxfId="4948" priority="238" operator="lessThan">
      <formula>#REF!</formula>
    </cfRule>
  </conditionalFormatting>
  <conditionalFormatting sqref="BA29">
    <cfRule type="cellIs" dxfId="4947" priority="239" operator="lessThan">
      <formula>#REF!</formula>
    </cfRule>
    <cfRule type="cellIs" dxfId="4946" priority="240" operator="lessThan">
      <formula>#REF!</formula>
    </cfRule>
  </conditionalFormatting>
  <conditionalFormatting sqref="BA39">
    <cfRule type="cellIs" dxfId="4945" priority="237" operator="lessThan">
      <formula>#REF!</formula>
    </cfRule>
  </conditionalFormatting>
  <conditionalFormatting sqref="BA9:BB9">
    <cfRule type="cellIs" dxfId="4944" priority="235" operator="lessThan">
      <formula>#REF!</formula>
    </cfRule>
    <cfRule type="cellIs" dxfId="4943" priority="236" operator="greaterThan">
      <formula>#REF!</formula>
    </cfRule>
  </conditionalFormatting>
  <conditionalFormatting sqref="AY19:AZ19">
    <cfRule type="cellIs" dxfId="4942" priority="234" operator="greaterThan">
      <formula>#REF!</formula>
    </cfRule>
  </conditionalFormatting>
  <conditionalFormatting sqref="AY14:AZ15">
    <cfRule type="cellIs" dxfId="4941" priority="232" operator="greaterThan">
      <formula>#REF!</formula>
    </cfRule>
  </conditionalFormatting>
  <conditionalFormatting sqref="AY13:AZ13">
    <cfRule type="cellIs" dxfId="4940" priority="231" operator="greaterThan">
      <formula>#REF!</formula>
    </cfRule>
  </conditionalFormatting>
  <conditionalFormatting sqref="AY17:AZ17">
    <cfRule type="cellIs" dxfId="4939" priority="233" operator="greaterThan">
      <formula>#REF!</formula>
    </cfRule>
  </conditionalFormatting>
  <conditionalFormatting sqref="BA38">
    <cfRule type="cellIs" dxfId="4938" priority="229" operator="lessThan">
      <formula>#REF!</formula>
    </cfRule>
    <cfRule type="cellIs" dxfId="4937" priority="230" operator="lessThan">
      <formula>#REF!</formula>
    </cfRule>
  </conditionalFormatting>
  <conditionalFormatting sqref="BB10">
    <cfRule type="cellIs" dxfId="4936" priority="228" operator="lessThan">
      <formula>#REF!</formula>
    </cfRule>
  </conditionalFormatting>
  <conditionalFormatting sqref="BC19 BC13:BC15 BC17">
    <cfRule type="cellIs" dxfId="4935" priority="227" operator="greaterThan">
      <formula>#REF!</formula>
    </cfRule>
  </conditionalFormatting>
  <conditionalFormatting sqref="BF21">
    <cfRule type="cellIs" dxfId="4934" priority="224" operator="lessThan">
      <formula>#REF!</formula>
    </cfRule>
  </conditionalFormatting>
  <conditionalFormatting sqref="BF11">
    <cfRule type="cellIs" dxfId="4933" priority="223" operator="lessThan">
      <formula>#REF!</formula>
    </cfRule>
  </conditionalFormatting>
  <conditionalFormatting sqref="BF12">
    <cfRule type="cellIs" dxfId="4932" priority="222" operator="lessThan">
      <formula>#REF!</formula>
    </cfRule>
  </conditionalFormatting>
  <conditionalFormatting sqref="BF20">
    <cfRule type="cellIs" dxfId="4931" priority="225" operator="lessThan">
      <formula>#REF!</formula>
    </cfRule>
    <cfRule type="cellIs" dxfId="4930" priority="226" operator="lessThan">
      <formula>#REF!</formula>
    </cfRule>
  </conditionalFormatting>
  <conditionalFormatting sqref="BF30">
    <cfRule type="cellIs" dxfId="4929" priority="219" operator="lessThan">
      <formula>#REF!</formula>
    </cfRule>
  </conditionalFormatting>
  <conditionalFormatting sqref="BF29">
    <cfRule type="cellIs" dxfId="4928" priority="220" operator="lessThan">
      <formula>#REF!</formula>
    </cfRule>
    <cfRule type="cellIs" dxfId="4927" priority="221" operator="lessThan">
      <formula>#REF!</formula>
    </cfRule>
  </conditionalFormatting>
  <conditionalFormatting sqref="BF39">
    <cfRule type="cellIs" dxfId="4926" priority="218" operator="lessThan">
      <formula>#REF!</formula>
    </cfRule>
  </conditionalFormatting>
  <conditionalFormatting sqref="BF9">
    <cfRule type="cellIs" dxfId="4925" priority="216" operator="lessThan">
      <formula>#REF!</formula>
    </cfRule>
    <cfRule type="cellIs" dxfId="4924" priority="217" operator="greaterThan">
      <formula>#REF!</formula>
    </cfRule>
  </conditionalFormatting>
  <conditionalFormatting sqref="BD19:BE19">
    <cfRule type="cellIs" dxfId="4923" priority="215" operator="greaterThan">
      <formula>#REF!</formula>
    </cfRule>
  </conditionalFormatting>
  <conditionalFormatting sqref="BD14:BE15">
    <cfRule type="cellIs" dxfId="4922" priority="213" operator="greaterThan">
      <formula>#REF!</formula>
    </cfRule>
  </conditionalFormatting>
  <conditionalFormatting sqref="BD13:BE13">
    <cfRule type="cellIs" dxfId="4921" priority="212" operator="greaterThan">
      <formula>#REF!</formula>
    </cfRule>
  </conditionalFormatting>
  <conditionalFormatting sqref="BD17:BE17">
    <cfRule type="cellIs" dxfId="4920" priority="214" operator="greaterThan">
      <formula>#REF!</formula>
    </cfRule>
  </conditionalFormatting>
  <conditionalFormatting sqref="BF38">
    <cfRule type="cellIs" dxfId="4919" priority="210" operator="lessThan">
      <formula>#REF!</formula>
    </cfRule>
    <cfRule type="cellIs" dxfId="4918" priority="211" operator="lessThan">
      <formula>#REF!</formula>
    </cfRule>
  </conditionalFormatting>
  <conditionalFormatting sqref="BG11">
    <cfRule type="cellIs" dxfId="4917" priority="205" operator="lessThan">
      <formula>#REF!</formula>
    </cfRule>
  </conditionalFormatting>
  <conditionalFormatting sqref="BG12">
    <cfRule type="cellIs" dxfId="4916" priority="204" operator="lessThan">
      <formula>#REF!</formula>
    </cfRule>
  </conditionalFormatting>
  <conditionalFormatting sqref="BG9">
    <cfRule type="cellIs" dxfId="4915" priority="198" operator="lessThan">
      <formula>#REF!</formula>
    </cfRule>
    <cfRule type="cellIs" dxfId="4914" priority="199" operator="greaterThan">
      <formula>#REF!</formula>
    </cfRule>
  </conditionalFormatting>
  <conditionalFormatting sqref="BG10">
    <cfRule type="cellIs" dxfId="4913" priority="195" operator="lessThan">
      <formula>#REF!</formula>
    </cfRule>
  </conditionalFormatting>
  <conditionalFormatting sqref="N21">
    <cfRule type="cellIs" dxfId="4912" priority="192" operator="lessThan">
      <formula>#REF!</formula>
    </cfRule>
  </conditionalFormatting>
  <conditionalFormatting sqref="N20">
    <cfRule type="cellIs" dxfId="4911" priority="193" operator="lessThan">
      <formula>#REF!</formula>
    </cfRule>
    <cfRule type="cellIs" dxfId="4910" priority="194" operator="lessThan">
      <formula>#REF!</formula>
    </cfRule>
  </conditionalFormatting>
  <conditionalFormatting sqref="N30">
    <cfRule type="cellIs" dxfId="4909" priority="189" operator="lessThan">
      <formula>#REF!</formula>
    </cfRule>
  </conditionalFormatting>
  <conditionalFormatting sqref="N29">
    <cfRule type="cellIs" dxfId="4908" priority="190" operator="lessThan">
      <formula>#REF!</formula>
    </cfRule>
    <cfRule type="cellIs" dxfId="4907" priority="191" operator="lessThan">
      <formula>#REF!</formula>
    </cfRule>
  </conditionalFormatting>
  <conditionalFormatting sqref="N39">
    <cfRule type="cellIs" dxfId="4906" priority="186" operator="lessThan">
      <formula>#REF!</formula>
    </cfRule>
  </conditionalFormatting>
  <conditionalFormatting sqref="N38">
    <cfRule type="cellIs" dxfId="4905" priority="187" operator="lessThan">
      <formula>#REF!</formula>
    </cfRule>
    <cfRule type="cellIs" dxfId="4904" priority="188" operator="lessThan">
      <formula>#REF!</formula>
    </cfRule>
  </conditionalFormatting>
  <conditionalFormatting sqref="S21">
    <cfRule type="cellIs" dxfId="4903" priority="183" operator="lessThan">
      <formula>#REF!</formula>
    </cfRule>
  </conditionalFormatting>
  <conditionalFormatting sqref="S20">
    <cfRule type="cellIs" dxfId="4902" priority="184" operator="lessThan">
      <formula>#REF!</formula>
    </cfRule>
    <cfRule type="cellIs" dxfId="4901" priority="185" operator="lessThan">
      <formula>#REF!</formula>
    </cfRule>
  </conditionalFormatting>
  <conditionalFormatting sqref="S30">
    <cfRule type="cellIs" dxfId="4900" priority="180" operator="lessThan">
      <formula>#REF!</formula>
    </cfRule>
  </conditionalFormatting>
  <conditionalFormatting sqref="S29">
    <cfRule type="cellIs" dxfId="4899" priority="181" operator="lessThan">
      <formula>#REF!</formula>
    </cfRule>
    <cfRule type="cellIs" dxfId="4898" priority="182" operator="lessThan">
      <formula>#REF!</formula>
    </cfRule>
  </conditionalFormatting>
  <conditionalFormatting sqref="S39">
    <cfRule type="cellIs" dxfId="4897" priority="177" operator="lessThan">
      <formula>#REF!</formula>
    </cfRule>
  </conditionalFormatting>
  <conditionalFormatting sqref="S38">
    <cfRule type="cellIs" dxfId="4896" priority="178" operator="lessThan">
      <formula>#REF!</formula>
    </cfRule>
    <cfRule type="cellIs" dxfId="4895" priority="179" operator="lessThan">
      <formula>#REF!</formula>
    </cfRule>
  </conditionalFormatting>
  <conditionalFormatting sqref="X21">
    <cfRule type="cellIs" dxfId="4894" priority="174" operator="lessThan">
      <formula>#REF!</formula>
    </cfRule>
  </conditionalFormatting>
  <conditionalFormatting sqref="X20">
    <cfRule type="cellIs" dxfId="4893" priority="175" operator="lessThan">
      <formula>#REF!</formula>
    </cfRule>
    <cfRule type="cellIs" dxfId="4892" priority="176" operator="lessThan">
      <formula>#REF!</formula>
    </cfRule>
  </conditionalFormatting>
  <conditionalFormatting sqref="X30">
    <cfRule type="cellIs" dxfId="4891" priority="171" operator="lessThan">
      <formula>#REF!</formula>
    </cfRule>
  </conditionalFormatting>
  <conditionalFormatting sqref="X29">
    <cfRule type="cellIs" dxfId="4890" priority="172" operator="lessThan">
      <formula>#REF!</formula>
    </cfRule>
    <cfRule type="cellIs" dxfId="4889" priority="173" operator="lessThan">
      <formula>#REF!</formula>
    </cfRule>
  </conditionalFormatting>
  <conditionalFormatting sqref="X39">
    <cfRule type="cellIs" dxfId="4888" priority="168" operator="lessThan">
      <formula>#REF!</formula>
    </cfRule>
  </conditionalFormatting>
  <conditionalFormatting sqref="X38">
    <cfRule type="cellIs" dxfId="4887" priority="169" operator="lessThan">
      <formula>#REF!</formula>
    </cfRule>
    <cfRule type="cellIs" dxfId="4886" priority="170" operator="lessThan">
      <formula>#REF!</formula>
    </cfRule>
  </conditionalFormatting>
  <conditionalFormatting sqref="AC21">
    <cfRule type="cellIs" dxfId="4885" priority="165" operator="lessThan">
      <formula>#REF!</formula>
    </cfRule>
  </conditionalFormatting>
  <conditionalFormatting sqref="AC20">
    <cfRule type="cellIs" dxfId="4884" priority="166" operator="lessThan">
      <formula>#REF!</formula>
    </cfRule>
    <cfRule type="cellIs" dxfId="4883" priority="167" operator="lessThan">
      <formula>#REF!</formula>
    </cfRule>
  </conditionalFormatting>
  <conditionalFormatting sqref="AC30">
    <cfRule type="cellIs" dxfId="4882" priority="162" operator="lessThan">
      <formula>#REF!</formula>
    </cfRule>
  </conditionalFormatting>
  <conditionalFormatting sqref="AC29">
    <cfRule type="cellIs" dxfId="4881" priority="163" operator="lessThan">
      <formula>#REF!</formula>
    </cfRule>
    <cfRule type="cellIs" dxfId="4880" priority="164" operator="lessThan">
      <formula>#REF!</formula>
    </cfRule>
  </conditionalFormatting>
  <conditionalFormatting sqref="AC39">
    <cfRule type="cellIs" dxfId="4879" priority="159" operator="lessThan">
      <formula>#REF!</formula>
    </cfRule>
  </conditionalFormatting>
  <conditionalFormatting sqref="AC38">
    <cfRule type="cellIs" dxfId="4878" priority="160" operator="lessThan">
      <formula>#REF!</formula>
    </cfRule>
    <cfRule type="cellIs" dxfId="4877" priority="161" operator="lessThan">
      <formula>#REF!</formula>
    </cfRule>
  </conditionalFormatting>
  <conditionalFormatting sqref="AH21">
    <cfRule type="cellIs" dxfId="4876" priority="156" operator="lessThan">
      <formula>#REF!</formula>
    </cfRule>
  </conditionalFormatting>
  <conditionalFormatting sqref="AH20">
    <cfRule type="cellIs" dxfId="4875" priority="157" operator="lessThan">
      <formula>#REF!</formula>
    </cfRule>
    <cfRule type="cellIs" dxfId="4874" priority="158" operator="lessThan">
      <formula>#REF!</formula>
    </cfRule>
  </conditionalFormatting>
  <conditionalFormatting sqref="AH30">
    <cfRule type="cellIs" dxfId="4873" priority="153" operator="lessThan">
      <formula>#REF!</formula>
    </cfRule>
  </conditionalFormatting>
  <conditionalFormatting sqref="AH29">
    <cfRule type="cellIs" dxfId="4872" priority="154" operator="lessThan">
      <formula>#REF!</formula>
    </cfRule>
    <cfRule type="cellIs" dxfId="4871" priority="155" operator="lessThan">
      <formula>#REF!</formula>
    </cfRule>
  </conditionalFormatting>
  <conditionalFormatting sqref="AH39">
    <cfRule type="cellIs" dxfId="4870" priority="150" operator="lessThan">
      <formula>#REF!</formula>
    </cfRule>
  </conditionalFormatting>
  <conditionalFormatting sqref="AH38">
    <cfRule type="cellIs" dxfId="4869" priority="151" operator="lessThan">
      <formula>#REF!</formula>
    </cfRule>
    <cfRule type="cellIs" dxfId="4868" priority="152" operator="lessThan">
      <formula>#REF!</formula>
    </cfRule>
  </conditionalFormatting>
  <conditionalFormatting sqref="AM21">
    <cfRule type="cellIs" dxfId="4867" priority="147" operator="lessThan">
      <formula>#REF!</formula>
    </cfRule>
  </conditionalFormatting>
  <conditionalFormatting sqref="AM20">
    <cfRule type="cellIs" dxfId="4866" priority="148" operator="lessThan">
      <formula>#REF!</formula>
    </cfRule>
    <cfRule type="cellIs" dxfId="4865" priority="149" operator="lessThan">
      <formula>#REF!</formula>
    </cfRule>
  </conditionalFormatting>
  <conditionalFormatting sqref="AM30">
    <cfRule type="cellIs" dxfId="4864" priority="144" operator="lessThan">
      <formula>#REF!</formula>
    </cfRule>
  </conditionalFormatting>
  <conditionalFormatting sqref="AM29">
    <cfRule type="cellIs" dxfId="4863" priority="145" operator="lessThan">
      <formula>#REF!</formula>
    </cfRule>
    <cfRule type="cellIs" dxfId="4862" priority="146" operator="lessThan">
      <formula>#REF!</formula>
    </cfRule>
  </conditionalFormatting>
  <conditionalFormatting sqref="AM39">
    <cfRule type="cellIs" dxfId="4861" priority="141" operator="lessThan">
      <formula>#REF!</formula>
    </cfRule>
  </conditionalFormatting>
  <conditionalFormatting sqref="AM38">
    <cfRule type="cellIs" dxfId="4860" priority="142" operator="lessThan">
      <formula>#REF!</formula>
    </cfRule>
    <cfRule type="cellIs" dxfId="4859" priority="143" operator="lessThan">
      <formula>#REF!</formula>
    </cfRule>
  </conditionalFormatting>
  <conditionalFormatting sqref="AR21">
    <cfRule type="cellIs" dxfId="4858" priority="138" operator="lessThan">
      <formula>#REF!</formula>
    </cfRule>
  </conditionalFormatting>
  <conditionalFormatting sqref="AR20">
    <cfRule type="cellIs" dxfId="4857" priority="139" operator="lessThan">
      <formula>#REF!</formula>
    </cfRule>
    <cfRule type="cellIs" dxfId="4856" priority="140" operator="lessThan">
      <formula>#REF!</formula>
    </cfRule>
  </conditionalFormatting>
  <conditionalFormatting sqref="AR30">
    <cfRule type="cellIs" dxfId="4855" priority="135" operator="lessThan">
      <formula>#REF!</formula>
    </cfRule>
  </conditionalFormatting>
  <conditionalFormatting sqref="AR29">
    <cfRule type="cellIs" dxfId="4854" priority="136" operator="lessThan">
      <formula>#REF!</formula>
    </cfRule>
    <cfRule type="cellIs" dxfId="4853" priority="137" operator="lessThan">
      <formula>#REF!</formula>
    </cfRule>
  </conditionalFormatting>
  <conditionalFormatting sqref="AR39">
    <cfRule type="cellIs" dxfId="4852" priority="132" operator="lessThan">
      <formula>#REF!</formula>
    </cfRule>
  </conditionalFormatting>
  <conditionalFormatting sqref="AR38">
    <cfRule type="cellIs" dxfId="4851" priority="133" operator="lessThan">
      <formula>#REF!</formula>
    </cfRule>
    <cfRule type="cellIs" dxfId="4850" priority="134" operator="lessThan">
      <formula>#REF!</formula>
    </cfRule>
  </conditionalFormatting>
  <conditionalFormatting sqref="AW21">
    <cfRule type="cellIs" dxfId="4849" priority="129" operator="lessThan">
      <formula>#REF!</formula>
    </cfRule>
  </conditionalFormatting>
  <conditionalFormatting sqref="AW20">
    <cfRule type="cellIs" dxfId="4848" priority="130" operator="lessThan">
      <formula>#REF!</formula>
    </cfRule>
    <cfRule type="cellIs" dxfId="4847" priority="131" operator="lessThan">
      <formula>#REF!</formula>
    </cfRule>
  </conditionalFormatting>
  <conditionalFormatting sqref="AW30">
    <cfRule type="cellIs" dxfId="4846" priority="126" operator="lessThan">
      <formula>#REF!</formula>
    </cfRule>
  </conditionalFormatting>
  <conditionalFormatting sqref="AW29">
    <cfRule type="cellIs" dxfId="4845" priority="127" operator="lessThan">
      <formula>#REF!</formula>
    </cfRule>
    <cfRule type="cellIs" dxfId="4844" priority="128" operator="lessThan">
      <formula>#REF!</formula>
    </cfRule>
  </conditionalFormatting>
  <conditionalFormatting sqref="AW39">
    <cfRule type="cellIs" dxfId="4843" priority="123" operator="lessThan">
      <formula>#REF!</formula>
    </cfRule>
  </conditionalFormatting>
  <conditionalFormatting sqref="AW38">
    <cfRule type="cellIs" dxfId="4842" priority="124" operator="lessThan">
      <formula>#REF!</formula>
    </cfRule>
    <cfRule type="cellIs" dxfId="4841" priority="125" operator="lessThan">
      <formula>#REF!</formula>
    </cfRule>
  </conditionalFormatting>
  <conditionalFormatting sqref="BB21">
    <cfRule type="cellIs" dxfId="4840" priority="120" operator="lessThan">
      <formula>#REF!</formula>
    </cfRule>
  </conditionalFormatting>
  <conditionalFormatting sqref="BB20">
    <cfRule type="cellIs" dxfId="4839" priority="121" operator="lessThan">
      <formula>#REF!</formula>
    </cfRule>
    <cfRule type="cellIs" dxfId="4838" priority="122" operator="lessThan">
      <formula>#REF!</formula>
    </cfRule>
  </conditionalFormatting>
  <conditionalFormatting sqref="BB30">
    <cfRule type="cellIs" dxfId="4837" priority="117" operator="lessThan">
      <formula>#REF!</formula>
    </cfRule>
  </conditionalFormatting>
  <conditionalFormatting sqref="BB29">
    <cfRule type="cellIs" dxfId="4836" priority="118" operator="lessThan">
      <formula>#REF!</formula>
    </cfRule>
    <cfRule type="cellIs" dxfId="4835" priority="119" operator="lessThan">
      <formula>#REF!</formula>
    </cfRule>
  </conditionalFormatting>
  <conditionalFormatting sqref="BB39">
    <cfRule type="cellIs" dxfId="4834" priority="114" operator="lessThan">
      <formula>#REF!</formula>
    </cfRule>
  </conditionalFormatting>
  <conditionalFormatting sqref="BB38">
    <cfRule type="cellIs" dxfId="4833" priority="115" operator="lessThan">
      <formula>#REF!</formula>
    </cfRule>
    <cfRule type="cellIs" dxfId="4832" priority="116" operator="lessThan">
      <formula>#REF!</formula>
    </cfRule>
  </conditionalFormatting>
  <conditionalFormatting sqref="BG21">
    <cfRule type="cellIs" dxfId="4831" priority="111" operator="lessThan">
      <formula>#REF!</formula>
    </cfRule>
  </conditionalFormatting>
  <conditionalFormatting sqref="BG20">
    <cfRule type="cellIs" dxfId="4830" priority="112" operator="lessThan">
      <formula>#REF!</formula>
    </cfRule>
    <cfRule type="cellIs" dxfId="4829" priority="113" operator="lessThan">
      <formula>#REF!</formula>
    </cfRule>
  </conditionalFormatting>
  <conditionalFormatting sqref="BG30">
    <cfRule type="cellIs" dxfId="4828" priority="108" operator="lessThan">
      <formula>#REF!</formula>
    </cfRule>
  </conditionalFormatting>
  <conditionalFormatting sqref="BG29">
    <cfRule type="cellIs" dxfId="4827" priority="109" operator="lessThan">
      <formula>#REF!</formula>
    </cfRule>
    <cfRule type="cellIs" dxfId="4826" priority="110" operator="lessThan">
      <formula>#REF!</formula>
    </cfRule>
  </conditionalFormatting>
  <conditionalFormatting sqref="BG39">
    <cfRule type="cellIs" dxfId="4825" priority="105" operator="lessThan">
      <formula>#REF!</formula>
    </cfRule>
  </conditionalFormatting>
  <conditionalFormatting sqref="BG38">
    <cfRule type="cellIs" dxfId="4824" priority="106" operator="lessThan">
      <formula>#REF!</formula>
    </cfRule>
    <cfRule type="cellIs" dxfId="4823" priority="107" operator="lessThan">
      <formula>#REF!</formula>
    </cfRule>
  </conditionalFormatting>
  <conditionalFormatting sqref="O14:O15">
    <cfRule type="cellIs" dxfId="4822" priority="104" operator="greaterThan">
      <formula>#REF!</formula>
    </cfRule>
  </conditionalFormatting>
  <conditionalFormatting sqref="P14:P15">
    <cfRule type="cellIs" dxfId="4821" priority="103" operator="greaterThan">
      <formula>#REF!</formula>
    </cfRule>
  </conditionalFormatting>
  <conditionalFormatting sqref="E15">
    <cfRule type="cellIs" dxfId="4820" priority="102" operator="greaterThan">
      <formula>#REF!</formula>
    </cfRule>
  </conditionalFormatting>
  <conditionalFormatting sqref="F15">
    <cfRule type="cellIs" dxfId="4819" priority="101" operator="greaterThan">
      <formula>#REF!</formula>
    </cfRule>
  </conditionalFormatting>
  <conditionalFormatting sqref="F13">
    <cfRule type="cellIs" dxfId="4818" priority="99" operator="greaterThan">
      <formula>#REF!</formula>
    </cfRule>
  </conditionalFormatting>
  <conditionalFormatting sqref="J14">
    <cfRule type="cellIs" dxfId="4817" priority="98" operator="greaterThan">
      <formula>#REF!</formula>
    </cfRule>
  </conditionalFormatting>
  <conditionalFormatting sqref="K14">
    <cfRule type="cellIs" dxfId="4816" priority="97" operator="greaterThan">
      <formula>#REF!</formula>
    </cfRule>
  </conditionalFormatting>
  <conditionalFormatting sqref="J13">
    <cfRule type="cellIs" dxfId="4815" priority="96" operator="greaterThan">
      <formula>#REF!</formula>
    </cfRule>
  </conditionalFormatting>
  <conditionalFormatting sqref="K13">
    <cfRule type="cellIs" dxfId="4814" priority="95" operator="greaterThan">
      <formula>#REF!</formula>
    </cfRule>
  </conditionalFormatting>
  <conditionalFormatting sqref="BH19 BH13:BH15 BH17">
    <cfRule type="cellIs" dxfId="4813" priority="94" operator="greaterThan">
      <formula>#REF!</formula>
    </cfRule>
  </conditionalFormatting>
  <conditionalFormatting sqref="BK21">
    <cfRule type="cellIs" dxfId="4812" priority="91" operator="lessThan">
      <formula>#REF!</formula>
    </cfRule>
  </conditionalFormatting>
  <conditionalFormatting sqref="BK11">
    <cfRule type="cellIs" dxfId="4811" priority="90" operator="lessThan">
      <formula>#REF!</formula>
    </cfRule>
  </conditionalFormatting>
  <conditionalFormatting sqref="BK12">
    <cfRule type="cellIs" dxfId="4810" priority="89" operator="lessThan">
      <formula>#REF!</formula>
    </cfRule>
  </conditionalFormatting>
  <conditionalFormatting sqref="BK20">
    <cfRule type="cellIs" dxfId="4809" priority="92" operator="lessThan">
      <formula>#REF!</formula>
    </cfRule>
    <cfRule type="cellIs" dxfId="4808" priority="93" operator="lessThan">
      <formula>#REF!</formula>
    </cfRule>
  </conditionalFormatting>
  <conditionalFormatting sqref="BK30">
    <cfRule type="cellIs" dxfId="4807" priority="86" operator="lessThan">
      <formula>#REF!</formula>
    </cfRule>
  </conditionalFormatting>
  <conditionalFormatting sqref="BK29">
    <cfRule type="cellIs" dxfId="4806" priority="87" operator="lessThan">
      <formula>#REF!</formula>
    </cfRule>
    <cfRule type="cellIs" dxfId="4805" priority="88" operator="lessThan">
      <formula>#REF!</formula>
    </cfRule>
  </conditionalFormatting>
  <conditionalFormatting sqref="BK39">
    <cfRule type="cellIs" dxfId="4804" priority="85" operator="lessThan">
      <formula>#REF!</formula>
    </cfRule>
  </conditionalFormatting>
  <conditionalFormatting sqref="BK9">
    <cfRule type="cellIs" dxfId="4803" priority="83" operator="lessThan">
      <formula>#REF!</formula>
    </cfRule>
    <cfRule type="cellIs" dxfId="4802" priority="84" operator="greaterThan">
      <formula>#REF!</formula>
    </cfRule>
  </conditionalFormatting>
  <conditionalFormatting sqref="BI19:BJ19">
    <cfRule type="cellIs" dxfId="4801" priority="82" operator="greaterThan">
      <formula>#REF!</formula>
    </cfRule>
  </conditionalFormatting>
  <conditionalFormatting sqref="BI14:BJ15">
    <cfRule type="cellIs" dxfId="4800" priority="80" operator="greaterThan">
      <formula>#REF!</formula>
    </cfRule>
  </conditionalFormatting>
  <conditionalFormatting sqref="BI13:BJ13">
    <cfRule type="cellIs" dxfId="4799" priority="79" operator="greaterThan">
      <formula>#REF!</formula>
    </cfRule>
  </conditionalFormatting>
  <conditionalFormatting sqref="BI17:BJ17">
    <cfRule type="cellIs" dxfId="4798" priority="81" operator="greaterThan">
      <formula>#REF!</formula>
    </cfRule>
  </conditionalFormatting>
  <conditionalFormatting sqref="BK38">
    <cfRule type="cellIs" dxfId="4797" priority="77" operator="lessThan">
      <formula>#REF!</formula>
    </cfRule>
    <cfRule type="cellIs" dxfId="4796" priority="78" operator="lessThan">
      <formula>#REF!</formula>
    </cfRule>
  </conditionalFormatting>
  <conditionalFormatting sqref="BL11">
    <cfRule type="cellIs" dxfId="4795" priority="75" operator="lessThan">
      <formula>#REF!</formula>
    </cfRule>
  </conditionalFormatting>
  <conditionalFormatting sqref="BL12">
    <cfRule type="cellIs" dxfId="4794" priority="74" operator="lessThan">
      <formula>#REF!</formula>
    </cfRule>
  </conditionalFormatting>
  <conditionalFormatting sqref="BL9">
    <cfRule type="cellIs" dxfId="4793" priority="72" operator="lessThan">
      <formula>#REF!</formula>
    </cfRule>
    <cfRule type="cellIs" dxfId="4792" priority="73" operator="greaterThan">
      <formula>#REF!</formula>
    </cfRule>
  </conditionalFormatting>
  <conditionalFormatting sqref="BL10">
    <cfRule type="cellIs" dxfId="4791" priority="71" operator="lessThan">
      <formula>#REF!</formula>
    </cfRule>
  </conditionalFormatting>
  <conditionalFormatting sqref="BL21">
    <cfRule type="cellIs" dxfId="4790" priority="68" operator="lessThan">
      <formula>#REF!</formula>
    </cfRule>
  </conditionalFormatting>
  <conditionalFormatting sqref="BL20">
    <cfRule type="cellIs" dxfId="4789" priority="69" operator="lessThan">
      <formula>#REF!</formula>
    </cfRule>
    <cfRule type="cellIs" dxfId="4788" priority="70" operator="lessThan">
      <formula>#REF!</formula>
    </cfRule>
  </conditionalFormatting>
  <conditionalFormatting sqref="BL30">
    <cfRule type="cellIs" dxfId="4787" priority="65" operator="lessThan">
      <formula>#REF!</formula>
    </cfRule>
  </conditionalFormatting>
  <conditionalFormatting sqref="BL29">
    <cfRule type="cellIs" dxfId="4786" priority="66" operator="lessThan">
      <formula>#REF!</formula>
    </cfRule>
    <cfRule type="cellIs" dxfId="4785" priority="67" operator="lessThan">
      <formula>#REF!</formula>
    </cfRule>
  </conditionalFormatting>
  <conditionalFormatting sqref="BL39">
    <cfRule type="cellIs" dxfId="4784" priority="62" operator="lessThan">
      <formula>#REF!</formula>
    </cfRule>
  </conditionalFormatting>
  <conditionalFormatting sqref="BL38">
    <cfRule type="cellIs" dxfId="4783" priority="63" operator="lessThan">
      <formula>#REF!</formula>
    </cfRule>
    <cfRule type="cellIs" dxfId="4782" priority="64" operator="lessThan">
      <formula>#REF!</formula>
    </cfRule>
  </conditionalFormatting>
  <conditionalFormatting sqref="BM19 BM13:BM15 BM17">
    <cfRule type="cellIs" dxfId="4781" priority="61" operator="greaterThan">
      <formula>#REF!</formula>
    </cfRule>
  </conditionalFormatting>
  <conditionalFormatting sqref="BP21">
    <cfRule type="cellIs" dxfId="4780" priority="58" operator="lessThan">
      <formula>#REF!</formula>
    </cfRule>
  </conditionalFormatting>
  <conditionalFormatting sqref="BP11">
    <cfRule type="cellIs" dxfId="4779" priority="57" operator="lessThan">
      <formula>#REF!</formula>
    </cfRule>
  </conditionalFormatting>
  <conditionalFormatting sqref="BP12">
    <cfRule type="cellIs" dxfId="4778" priority="56" operator="lessThan">
      <formula>#REF!</formula>
    </cfRule>
  </conditionalFormatting>
  <conditionalFormatting sqref="BP20">
    <cfRule type="cellIs" dxfId="4777" priority="59" operator="lessThan">
      <formula>#REF!</formula>
    </cfRule>
    <cfRule type="cellIs" dxfId="4776" priority="60" operator="lessThan">
      <formula>#REF!</formula>
    </cfRule>
  </conditionalFormatting>
  <conditionalFormatting sqref="BP30">
    <cfRule type="cellIs" dxfId="4775" priority="53" operator="lessThan">
      <formula>#REF!</formula>
    </cfRule>
  </conditionalFormatting>
  <conditionalFormatting sqref="BP29">
    <cfRule type="cellIs" dxfId="4774" priority="54" operator="lessThan">
      <formula>#REF!</formula>
    </cfRule>
    <cfRule type="cellIs" dxfId="4773" priority="55" operator="lessThan">
      <formula>#REF!</formula>
    </cfRule>
  </conditionalFormatting>
  <conditionalFormatting sqref="BP39">
    <cfRule type="cellIs" dxfId="4772" priority="52" operator="lessThan">
      <formula>#REF!</formula>
    </cfRule>
  </conditionalFormatting>
  <conditionalFormatting sqref="BP9">
    <cfRule type="cellIs" dxfId="4771" priority="50" operator="lessThan">
      <formula>#REF!</formula>
    </cfRule>
    <cfRule type="cellIs" dxfId="4770" priority="51" operator="greaterThan">
      <formula>#REF!</formula>
    </cfRule>
  </conditionalFormatting>
  <conditionalFormatting sqref="BN19:BO19">
    <cfRule type="cellIs" dxfId="4769" priority="49" operator="greaterThan">
      <formula>#REF!</formula>
    </cfRule>
  </conditionalFormatting>
  <conditionalFormatting sqref="BN14:BO15">
    <cfRule type="cellIs" dxfId="4768" priority="47" operator="greaterThan">
      <formula>#REF!</formula>
    </cfRule>
  </conditionalFormatting>
  <conditionalFormatting sqref="BN13:BO13">
    <cfRule type="cellIs" dxfId="4767" priority="46" operator="greaterThan">
      <formula>#REF!</formula>
    </cfRule>
  </conditionalFormatting>
  <conditionalFormatting sqref="BN17:BO17">
    <cfRule type="cellIs" dxfId="4766" priority="48" operator="greaterThan">
      <formula>#REF!</formula>
    </cfRule>
  </conditionalFormatting>
  <conditionalFormatting sqref="BP38">
    <cfRule type="cellIs" dxfId="4765" priority="44" operator="lessThan">
      <formula>#REF!</formula>
    </cfRule>
    <cfRule type="cellIs" dxfId="4764" priority="45" operator="lessThan">
      <formula>#REF!</formula>
    </cfRule>
  </conditionalFormatting>
  <conditionalFormatting sqref="BQ11">
    <cfRule type="cellIs" dxfId="4763" priority="42" operator="lessThan">
      <formula>#REF!</formula>
    </cfRule>
  </conditionalFormatting>
  <conditionalFormatting sqref="BQ12">
    <cfRule type="cellIs" dxfId="4762" priority="41" operator="lessThan">
      <formula>#REF!</formula>
    </cfRule>
  </conditionalFormatting>
  <conditionalFormatting sqref="BQ9">
    <cfRule type="cellIs" dxfId="4761" priority="39" operator="lessThan">
      <formula>#REF!</formula>
    </cfRule>
    <cfRule type="cellIs" dxfId="4760" priority="40" operator="greaterThan">
      <formula>#REF!</formula>
    </cfRule>
  </conditionalFormatting>
  <conditionalFormatting sqref="BQ10">
    <cfRule type="cellIs" dxfId="4759" priority="38" operator="lessThan">
      <formula>#REF!</formula>
    </cfRule>
  </conditionalFormatting>
  <conditionalFormatting sqref="BQ21">
    <cfRule type="cellIs" dxfId="4758" priority="35" operator="lessThan">
      <formula>#REF!</formula>
    </cfRule>
  </conditionalFormatting>
  <conditionalFormatting sqref="BQ20">
    <cfRule type="cellIs" dxfId="4757" priority="36" operator="lessThan">
      <formula>#REF!</formula>
    </cfRule>
    <cfRule type="cellIs" dxfId="4756" priority="37" operator="lessThan">
      <formula>#REF!</formula>
    </cfRule>
  </conditionalFormatting>
  <conditionalFormatting sqref="BQ30">
    <cfRule type="cellIs" dxfId="4755" priority="32" operator="lessThan">
      <formula>#REF!</formula>
    </cfRule>
  </conditionalFormatting>
  <conditionalFormatting sqref="BQ29">
    <cfRule type="cellIs" dxfId="4754" priority="33" operator="lessThan">
      <formula>#REF!</formula>
    </cfRule>
    <cfRule type="cellIs" dxfId="4753" priority="34" operator="lessThan">
      <formula>#REF!</formula>
    </cfRule>
  </conditionalFormatting>
  <conditionalFormatting sqref="BQ39">
    <cfRule type="cellIs" dxfId="4752" priority="29" operator="lessThan">
      <formula>#REF!</formula>
    </cfRule>
  </conditionalFormatting>
  <conditionalFormatting sqref="BQ38">
    <cfRule type="cellIs" dxfId="4751" priority="30" operator="lessThan">
      <formula>#REF!</formula>
    </cfRule>
    <cfRule type="cellIs" dxfId="4750" priority="31" operator="lessThan">
      <formula>#REF!</formula>
    </cfRule>
  </conditionalFormatting>
  <conditionalFormatting sqref="F14">
    <cfRule type="cellIs" dxfId="4749" priority="28" operator="greaterThan">
      <formula>#REF!</formula>
    </cfRule>
  </conditionalFormatting>
  <conditionalFormatting sqref="E14">
    <cfRule type="cellIs" dxfId="4748" priority="27" operator="greaterThan">
      <formula>#REF!</formula>
    </cfRule>
  </conditionalFormatting>
  <conditionalFormatting sqref="M10">
    <cfRule type="cellIs" dxfId="4747" priority="14" operator="lessThan">
      <formula>#REF!</formula>
    </cfRule>
  </conditionalFormatting>
  <conditionalFormatting sqref="R10">
    <cfRule type="cellIs" dxfId="4746" priority="13" operator="lessThan">
      <formula>#REF!</formula>
    </cfRule>
  </conditionalFormatting>
  <conditionalFormatting sqref="W10">
    <cfRule type="cellIs" dxfId="4745" priority="12" operator="lessThan">
      <formula>#REF!</formula>
    </cfRule>
  </conditionalFormatting>
  <conditionalFormatting sqref="AB10">
    <cfRule type="cellIs" dxfId="4744" priority="11" operator="lessThan">
      <formula>#REF!</formula>
    </cfRule>
  </conditionalFormatting>
  <conditionalFormatting sqref="AG10">
    <cfRule type="cellIs" dxfId="4743" priority="10" operator="lessThan">
      <formula>#REF!</formula>
    </cfRule>
  </conditionalFormatting>
  <conditionalFormatting sqref="AL10">
    <cfRule type="cellIs" dxfId="4742" priority="9" operator="lessThan">
      <formula>#REF!</formula>
    </cfRule>
  </conditionalFormatting>
  <conditionalFormatting sqref="AQ10">
    <cfRule type="cellIs" dxfId="4741" priority="8" operator="lessThan">
      <formula>#REF!</formula>
    </cfRule>
  </conditionalFormatting>
  <conditionalFormatting sqref="AV10">
    <cfRule type="cellIs" dxfId="4740" priority="7" operator="lessThan">
      <formula>#REF!</formula>
    </cfRule>
  </conditionalFormatting>
  <conditionalFormatting sqref="BA10">
    <cfRule type="cellIs" dxfId="4739" priority="6" operator="lessThan">
      <formula>#REF!</formula>
    </cfRule>
  </conditionalFormatting>
  <conditionalFormatting sqref="BF10">
    <cfRule type="cellIs" dxfId="4738" priority="5" operator="lessThan">
      <formula>#REF!</formula>
    </cfRule>
  </conditionalFormatting>
  <conditionalFormatting sqref="BK10">
    <cfRule type="cellIs" dxfId="4737" priority="4" operator="lessThan">
      <formula>#REF!</formula>
    </cfRule>
  </conditionalFormatting>
  <conditionalFormatting sqref="BP10">
    <cfRule type="cellIs" dxfId="4736" priority="3" operator="lessThan">
      <formula>#REF!</formula>
    </cfRule>
  </conditionalFormatting>
  <conditionalFormatting sqref="E13">
    <cfRule type="cellIs" dxfId="4735" priority="2" operator="greaterThan">
      <formula>#REF!</formula>
    </cfRule>
  </conditionalFormatting>
  <conditionalFormatting sqref="J17:K17">
    <cfRule type="cellIs" dxfId="4734" priority="1" operator="greaterThan">
      <formula>#REF!</formula>
    </cfRule>
  </conditionalFormatting>
  <pageMargins left="0.7" right="0.7" top="0.75" bottom="0.75" header="0.3" footer="0.3"/>
  <pageSetup paperSize="9" orientation="portrait" r:id="rId1"/>
  <headerFooter>
    <oddHeader>&amp;C&amp;G</oddHeader>
  </headerFooter>
  <legacyDrawingHF r:id="rId2"/>
  <picture r:id="rId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Q93"/>
  <sheetViews>
    <sheetView zoomScale="70" zoomScaleNormal="70" workbookViewId="0">
      <pane xSplit="3" ySplit="10" topLeftCell="D11" activePane="bottomRight" state="frozenSplit"/>
      <selection activeCell="V56" sqref="V56"/>
      <selection pane="topRight" activeCell="V56" sqref="V56"/>
      <selection pane="bottomLeft" activeCell="V56" sqref="V56"/>
      <selection pane="bottomRight" activeCell="J26" sqref="J26"/>
    </sheetView>
  </sheetViews>
  <sheetFormatPr defaultRowHeight="16.5" x14ac:dyDescent="0.15"/>
  <cols>
    <col min="1" max="1" width="21" style="97" customWidth="1"/>
    <col min="2" max="2" width="15" style="97" customWidth="1"/>
    <col min="3" max="4" width="11.25" style="97" customWidth="1"/>
    <col min="5" max="5" width="46.375" style="97" customWidth="1"/>
    <col min="6" max="7" width="10.625" style="97" customWidth="1"/>
    <col min="8" max="9" width="13.625" style="97" customWidth="1"/>
    <col min="10" max="10" width="44.5" style="97" customWidth="1"/>
    <col min="11" max="12" width="12.25" style="97" customWidth="1"/>
    <col min="13" max="14" width="11.875" style="97" customWidth="1"/>
    <col min="15" max="15" width="38.25" style="97" customWidth="1"/>
    <col min="16" max="17" width="12.25" style="97" customWidth="1"/>
    <col min="18" max="19" width="11.875" style="97" customWidth="1"/>
    <col min="20" max="20" width="31.625" style="97" customWidth="1"/>
    <col min="21" max="22" width="12.625" style="97" customWidth="1"/>
    <col min="23" max="24" width="11.875" style="97" customWidth="1"/>
    <col min="25" max="25" width="31.625" style="97" customWidth="1"/>
    <col min="26" max="29" width="9" style="97"/>
    <col min="30" max="30" width="31.625" style="97" customWidth="1"/>
    <col min="31" max="34" width="9" style="97"/>
    <col min="35" max="35" width="31.625" style="97" customWidth="1"/>
    <col min="36" max="39" width="9" style="97"/>
    <col min="40" max="40" width="31.625" style="97" customWidth="1"/>
    <col min="41" max="44" width="9" style="97"/>
    <col min="45" max="45" width="31.625" style="97" customWidth="1"/>
    <col min="46" max="49" width="9" style="97"/>
    <col min="50" max="50" width="31.625" style="97" customWidth="1"/>
    <col min="51" max="54" width="9" style="97"/>
    <col min="55" max="55" width="31.625" style="97" customWidth="1"/>
    <col min="56" max="59" width="9" style="97"/>
    <col min="60" max="60" width="43.875" style="97" customWidth="1"/>
    <col min="61" max="62" width="9" style="97"/>
    <col min="63" max="63" width="15.125" style="97" customWidth="1"/>
    <col min="64" max="64" width="9" style="97"/>
    <col min="65" max="65" width="48.125" style="97" customWidth="1"/>
    <col min="66" max="67" width="9" style="97"/>
    <col min="68" max="68" width="16" style="97" customWidth="1"/>
    <col min="69" max="16384" width="9" style="97"/>
  </cols>
  <sheetData>
    <row r="1" spans="1:69" x14ac:dyDescent="0.15">
      <c r="B1" s="175" t="str">
        <f>VLOOKUP(A5,'PMC数据辅助&amp;月良率预估'!$AR$3:$AS$130,2,0)</f>
        <v>穿戴</v>
      </c>
      <c r="C1" s="176">
        <v>0.88</v>
      </c>
      <c r="E1" s="97" t="s">
        <v>474</v>
      </c>
      <c r="G1" s="154"/>
      <c r="AI1" s="166"/>
      <c r="AJ1" s="166"/>
      <c r="AK1" s="166"/>
      <c r="AL1" s="166"/>
      <c r="AM1" s="166"/>
      <c r="AN1" s="166"/>
      <c r="AO1" s="166"/>
      <c r="AP1" s="166"/>
      <c r="AQ1" s="166"/>
      <c r="AR1" s="166"/>
      <c r="AS1" s="166"/>
      <c r="AT1" s="166"/>
      <c r="AU1" s="166"/>
      <c r="AV1" s="166"/>
      <c r="AW1" s="166"/>
      <c r="AX1" s="166"/>
      <c r="AY1" s="166"/>
      <c r="AZ1" s="166"/>
      <c r="BA1" s="166"/>
      <c r="BB1" s="166"/>
      <c r="BC1" s="166"/>
      <c r="BD1" s="166"/>
    </row>
    <row r="2" spans="1:69" x14ac:dyDescent="0.15">
      <c r="A2" s="287">
        <f>VLOOKUP(A5,切数!$C:$J,8,0)</f>
        <v>528</v>
      </c>
      <c r="B2" s="580" t="s">
        <v>27</v>
      </c>
      <c r="C2" s="580"/>
      <c r="D2" s="581" t="s">
        <v>553</v>
      </c>
      <c r="E2" s="583" t="s">
        <v>41</v>
      </c>
      <c r="F2" s="583"/>
      <c r="G2" s="583"/>
      <c r="H2" s="583"/>
      <c r="I2" s="583"/>
      <c r="J2" s="583"/>
      <c r="K2" s="583"/>
      <c r="L2" s="583"/>
      <c r="M2" s="583"/>
      <c r="N2" s="30"/>
      <c r="O2" s="30"/>
      <c r="P2" s="30"/>
      <c r="Q2" s="30"/>
      <c r="R2" s="30"/>
      <c r="S2" s="30"/>
    </row>
    <row r="3" spans="1:69" x14ac:dyDescent="0.15">
      <c r="A3" s="287" t="s">
        <v>469</v>
      </c>
      <c r="B3" s="288"/>
      <c r="C3" s="288"/>
      <c r="D3" s="582"/>
      <c r="E3" s="1" t="str">
        <f>_xlfn.IFNA(VLOOKUP($A$5&amp;E$4,'PMC数据辅助&amp;月良率预估'!$B$2:$G$1000,2,0),"")</f>
        <v>M03</v>
      </c>
      <c r="F3" s="567"/>
      <c r="G3" s="567"/>
      <c r="H3" s="567"/>
      <c r="I3" s="568"/>
      <c r="J3" s="1" t="str">
        <f>_xlfn.IFNA(VLOOKUP($A$5&amp;J$4,'PMC数据辅助&amp;月良率预估'!$B$2:$G$1000,2,0),"")</f>
        <v>M06</v>
      </c>
      <c r="K3" s="567"/>
      <c r="L3" s="567"/>
      <c r="M3" s="567"/>
      <c r="N3" s="568"/>
      <c r="O3" s="1" t="str">
        <f>_xlfn.IFNA(VLOOKUP($A$5&amp;O$4,'PMC数据辅助&amp;月良率预估'!$B$2:$G$1000,2,0),"")</f>
        <v/>
      </c>
      <c r="P3" s="567"/>
      <c r="Q3" s="567"/>
      <c r="R3" s="567"/>
      <c r="S3" s="568"/>
      <c r="T3" s="1" t="str">
        <f>_xlfn.IFNA(VLOOKUP($A$5&amp;T$4,'PMC数据辅助&amp;月良率预估'!$B$2:$G$1000,2,0),"")</f>
        <v/>
      </c>
      <c r="U3" s="567"/>
      <c r="V3" s="567"/>
      <c r="W3" s="567"/>
      <c r="X3" s="568"/>
      <c r="Y3" s="1" t="str">
        <f>_xlfn.IFNA(VLOOKUP($A$5&amp;Y$4,'PMC数据辅助&amp;月良率预估'!$B$2:$G$1000,2,0),"")</f>
        <v/>
      </c>
      <c r="Z3" s="567"/>
      <c r="AA3" s="567"/>
      <c r="AB3" s="567"/>
      <c r="AC3" s="568"/>
      <c r="AD3" s="1" t="str">
        <f>_xlfn.IFNA(VLOOKUP($A$5&amp;AD$4,'PMC数据辅助&amp;月良率预估'!$B$2:$G$1000,2,0),"")</f>
        <v/>
      </c>
      <c r="AE3" s="567"/>
      <c r="AF3" s="567"/>
      <c r="AG3" s="567"/>
      <c r="AH3" s="568"/>
      <c r="AI3" s="1" t="str">
        <f>_xlfn.IFNA(VLOOKUP($A$5&amp;AI$4,'PMC数据辅助&amp;月良率预估'!$B$2:$G$1000,2,0),"")</f>
        <v/>
      </c>
      <c r="AJ3" s="567"/>
      <c r="AK3" s="567"/>
      <c r="AL3" s="567"/>
      <c r="AM3" s="568"/>
      <c r="AN3" s="1" t="str">
        <f>_xlfn.IFNA(VLOOKUP($A$5&amp;AN$4,'PMC数据辅助&amp;月良率预估'!$B$2:$G$1000,2,0),"")</f>
        <v/>
      </c>
      <c r="AO3" s="567"/>
      <c r="AP3" s="567"/>
      <c r="AQ3" s="567"/>
      <c r="AR3" s="568"/>
      <c r="AS3" s="1" t="str">
        <f>_xlfn.IFNA(VLOOKUP($A$5&amp;AS$4,'PMC数据辅助&amp;月良率预估'!$B$2:$G$1000,2,0),"")</f>
        <v/>
      </c>
      <c r="AT3" s="567"/>
      <c r="AU3" s="567"/>
      <c r="AV3" s="567"/>
      <c r="AW3" s="568"/>
      <c r="AX3" s="1" t="str">
        <f>_xlfn.IFNA(VLOOKUP($A$5&amp;AX$4,'PMC数据辅助&amp;月良率预估'!$B$2:$G$1000,2,0),"")</f>
        <v/>
      </c>
      <c r="AY3" s="567"/>
      <c r="AZ3" s="567"/>
      <c r="BA3" s="567"/>
      <c r="BB3" s="568"/>
      <c r="BC3" s="1" t="str">
        <f>_xlfn.IFNA(VLOOKUP($A$5&amp;BC$4,'PMC数据辅助&amp;月良率预估'!$B$2:$G$1000,2,0),"")</f>
        <v/>
      </c>
      <c r="BD3" s="567"/>
      <c r="BE3" s="567"/>
      <c r="BF3" s="567"/>
      <c r="BG3" s="568"/>
      <c r="BH3" s="1" t="str">
        <f>_xlfn.IFNA(VLOOKUP($A$5&amp;BH$4,'PMC数据辅助&amp;月良率预估'!$B$2:$G$1000,2,0),"")</f>
        <v/>
      </c>
      <c r="BI3" s="567"/>
      <c r="BJ3" s="567"/>
      <c r="BK3" s="567"/>
      <c r="BL3" s="568"/>
      <c r="BM3" s="1" t="str">
        <f>_xlfn.IFNA(VLOOKUP($A$5&amp;BM$4,'PMC数据辅助&amp;月良率预估'!$B$2:$G$1000,2,0),"")</f>
        <v/>
      </c>
      <c r="BN3" s="567"/>
      <c r="BO3" s="567"/>
      <c r="BP3" s="567"/>
      <c r="BQ3" s="568"/>
    </row>
    <row r="4" spans="1:69" ht="33" x14ac:dyDescent="0.15">
      <c r="A4" s="31" t="s">
        <v>40</v>
      </c>
      <c r="B4" s="94" t="s">
        <v>1234</v>
      </c>
      <c r="C4" s="94" t="s">
        <v>1292</v>
      </c>
      <c r="D4" s="115"/>
      <c r="E4" s="569" t="str">
        <f>_xlfn.IFNA(VLOOKUP($A$5&amp;COLUMN($A$1),'PMC数据辅助&amp;月良率预估'!$A:$F,5,0),"")</f>
        <v>03/10蒸镀批次</v>
      </c>
      <c r="F4" s="570"/>
      <c r="G4" s="570"/>
      <c r="H4" s="570"/>
      <c r="I4" s="571"/>
      <c r="J4" s="569" t="str">
        <f>_xlfn.IFNA(VLOOKUP($A$5&amp;COLUMN($B$1),'PMC数据辅助&amp;月良率预估'!$A:$F,5,0),"")</f>
        <v>06/07蒸镀批次</v>
      </c>
      <c r="K4" s="570"/>
      <c r="L4" s="570"/>
      <c r="M4" s="570"/>
      <c r="N4" s="571"/>
      <c r="O4" s="569" t="str">
        <f>_xlfn.IFNA(VLOOKUP($A$5&amp;COLUMN($C$1),'PMC数据辅助&amp;月良率预估'!$A:$F,5,0),"")</f>
        <v/>
      </c>
      <c r="P4" s="570"/>
      <c r="Q4" s="570"/>
      <c r="R4" s="570"/>
      <c r="S4" s="571"/>
      <c r="T4" s="569" t="str">
        <f>_xlfn.IFNA(VLOOKUP($A$5&amp;COLUMN($D$1),'PMC数据辅助&amp;月良率预估'!$A:$F,5,0),"")</f>
        <v/>
      </c>
      <c r="U4" s="570"/>
      <c r="V4" s="570"/>
      <c r="W4" s="570"/>
      <c r="X4" s="571"/>
      <c r="Y4" s="569" t="str">
        <f>_xlfn.IFNA(VLOOKUP($A$5&amp;COLUMN($E$1),'PMC数据辅助&amp;月良率预估'!$A:$F,5,0),"")</f>
        <v/>
      </c>
      <c r="Z4" s="570"/>
      <c r="AA4" s="570"/>
      <c r="AB4" s="570"/>
      <c r="AC4" s="571"/>
      <c r="AD4" s="569" t="str">
        <f>_xlfn.IFNA(VLOOKUP($A$5&amp;COLUMN($F$1),'PMC数据辅助&amp;月良率预估'!$A:$F,5,0),"")</f>
        <v/>
      </c>
      <c r="AE4" s="570"/>
      <c r="AF4" s="570"/>
      <c r="AG4" s="570"/>
      <c r="AH4" s="571"/>
      <c r="AI4" s="569" t="str">
        <f>_xlfn.IFNA(VLOOKUP($A$5&amp;COLUMN($G$1),'PMC数据辅助&amp;月良率预估'!$A:$F,5,0),"")</f>
        <v/>
      </c>
      <c r="AJ4" s="570"/>
      <c r="AK4" s="570"/>
      <c r="AL4" s="570"/>
      <c r="AM4" s="571"/>
      <c r="AN4" s="569" t="str">
        <f>_xlfn.IFNA(VLOOKUP($A$5&amp;COLUMN($H$1),'PMC数据辅助&amp;月良率预估'!$A:$F,5,0),"")</f>
        <v/>
      </c>
      <c r="AO4" s="570"/>
      <c r="AP4" s="570"/>
      <c r="AQ4" s="570"/>
      <c r="AR4" s="571"/>
      <c r="AS4" s="569" t="str">
        <f>_xlfn.IFNA(VLOOKUP($A$5&amp;COLUMN($I$1),'PMC数据辅助&amp;月良率预估'!$A:$F,5,0),"")</f>
        <v/>
      </c>
      <c r="AT4" s="570"/>
      <c r="AU4" s="570"/>
      <c r="AV4" s="570"/>
      <c r="AW4" s="571"/>
      <c r="AX4" s="569" t="str">
        <f>_xlfn.IFNA(VLOOKUP($A$5&amp;COLUMN($J$1),'PMC数据辅助&amp;月良率预估'!$A:$F,5,0),"")</f>
        <v/>
      </c>
      <c r="AY4" s="570"/>
      <c r="AZ4" s="570"/>
      <c r="BA4" s="570"/>
      <c r="BB4" s="571"/>
      <c r="BC4" s="569" t="str">
        <f>_xlfn.IFNA(VLOOKUP($A$5&amp;COLUMN($K$1),'PMC数据辅助&amp;月良率预估'!$A:$F,5,0),"")</f>
        <v/>
      </c>
      <c r="BD4" s="570"/>
      <c r="BE4" s="570"/>
      <c r="BF4" s="570"/>
      <c r="BG4" s="571"/>
      <c r="BH4" s="569" t="str">
        <f>_xlfn.IFNA(VLOOKUP($A$5&amp;COLUMN($L$1),'PMC数据辅助&amp;月良率预估'!$A:$F,5,0),"")</f>
        <v/>
      </c>
      <c r="BI4" s="570"/>
      <c r="BJ4" s="570"/>
      <c r="BK4" s="570"/>
      <c r="BL4" s="571"/>
      <c r="BM4" s="569" t="str">
        <f>_xlfn.IFNA(VLOOKUP($A$5&amp;COLUMN($M$1),'PMC数据辅助&amp;月良率预估'!$A:$F,5,0),"")</f>
        <v/>
      </c>
      <c r="BN4" s="570"/>
      <c r="BO4" s="570"/>
      <c r="BP4" s="570"/>
      <c r="BQ4" s="571"/>
    </row>
    <row r="5" spans="1:69" ht="51" customHeight="1" x14ac:dyDescent="0.15">
      <c r="A5" s="32" t="s">
        <v>768</v>
      </c>
      <c r="B5" s="32" t="s">
        <v>35</v>
      </c>
      <c r="C5" s="32" t="s">
        <v>35</v>
      </c>
      <c r="D5" s="32"/>
      <c r="E5" s="32" t="s">
        <v>467</v>
      </c>
      <c r="F5" s="33" t="s">
        <v>483</v>
      </c>
      <c r="G5" s="33" t="s">
        <v>484</v>
      </c>
      <c r="H5" s="33" t="s">
        <v>485</v>
      </c>
      <c r="I5" s="362" t="s">
        <v>840</v>
      </c>
      <c r="J5" s="32" t="s">
        <v>467</v>
      </c>
      <c r="K5" s="33" t="s">
        <v>483</v>
      </c>
      <c r="L5" s="33" t="s">
        <v>484</v>
      </c>
      <c r="M5" s="33" t="s">
        <v>485</v>
      </c>
      <c r="N5" s="362" t="s">
        <v>838</v>
      </c>
      <c r="O5" s="32" t="s">
        <v>467</v>
      </c>
      <c r="P5" s="33" t="s">
        <v>483</v>
      </c>
      <c r="Q5" s="33" t="s">
        <v>484</v>
      </c>
      <c r="R5" s="33" t="s">
        <v>485</v>
      </c>
      <c r="S5" s="362" t="s">
        <v>840</v>
      </c>
      <c r="T5" s="32" t="s">
        <v>467</v>
      </c>
      <c r="U5" s="33" t="s">
        <v>483</v>
      </c>
      <c r="V5" s="33" t="s">
        <v>484</v>
      </c>
      <c r="W5" s="33" t="s">
        <v>485</v>
      </c>
      <c r="X5" s="362" t="s">
        <v>840</v>
      </c>
      <c r="Y5" s="32" t="s">
        <v>467</v>
      </c>
      <c r="Z5" s="33" t="s">
        <v>483</v>
      </c>
      <c r="AA5" s="33" t="s">
        <v>484</v>
      </c>
      <c r="AB5" s="33" t="s">
        <v>485</v>
      </c>
      <c r="AC5" s="362" t="s">
        <v>840</v>
      </c>
      <c r="AD5" s="32" t="s">
        <v>467</v>
      </c>
      <c r="AE5" s="33" t="s">
        <v>483</v>
      </c>
      <c r="AF5" s="33" t="s">
        <v>484</v>
      </c>
      <c r="AG5" s="33" t="s">
        <v>485</v>
      </c>
      <c r="AH5" s="362" t="s">
        <v>840</v>
      </c>
      <c r="AI5" s="32" t="s">
        <v>467</v>
      </c>
      <c r="AJ5" s="33" t="s">
        <v>483</v>
      </c>
      <c r="AK5" s="33" t="s">
        <v>484</v>
      </c>
      <c r="AL5" s="33" t="s">
        <v>485</v>
      </c>
      <c r="AM5" s="362" t="s">
        <v>840</v>
      </c>
      <c r="AN5" s="32" t="s">
        <v>467</v>
      </c>
      <c r="AO5" s="33" t="s">
        <v>483</v>
      </c>
      <c r="AP5" s="33" t="s">
        <v>484</v>
      </c>
      <c r="AQ5" s="33" t="s">
        <v>485</v>
      </c>
      <c r="AR5" s="362" t="s">
        <v>840</v>
      </c>
      <c r="AS5" s="32" t="s">
        <v>467</v>
      </c>
      <c r="AT5" s="33" t="s">
        <v>483</v>
      </c>
      <c r="AU5" s="33" t="s">
        <v>484</v>
      </c>
      <c r="AV5" s="33" t="s">
        <v>485</v>
      </c>
      <c r="AW5" s="362" t="s">
        <v>840</v>
      </c>
      <c r="AX5" s="32" t="s">
        <v>467</v>
      </c>
      <c r="AY5" s="33" t="s">
        <v>483</v>
      </c>
      <c r="AZ5" s="33" t="s">
        <v>484</v>
      </c>
      <c r="BA5" s="33" t="s">
        <v>485</v>
      </c>
      <c r="BB5" s="362" t="s">
        <v>840</v>
      </c>
      <c r="BC5" s="32" t="s">
        <v>467</v>
      </c>
      <c r="BD5" s="33" t="s">
        <v>483</v>
      </c>
      <c r="BE5" s="33" t="s">
        <v>484</v>
      </c>
      <c r="BF5" s="33" t="s">
        <v>485</v>
      </c>
      <c r="BG5" s="362" t="s">
        <v>840</v>
      </c>
      <c r="BH5" s="32" t="s">
        <v>467</v>
      </c>
      <c r="BI5" s="33" t="s">
        <v>483</v>
      </c>
      <c r="BJ5" s="33" t="s">
        <v>484</v>
      </c>
      <c r="BK5" s="33" t="s">
        <v>485</v>
      </c>
      <c r="BL5" s="362" t="s">
        <v>839</v>
      </c>
      <c r="BM5" s="32" t="s">
        <v>467</v>
      </c>
      <c r="BN5" s="33" t="s">
        <v>483</v>
      </c>
      <c r="BO5" s="33" t="s">
        <v>484</v>
      </c>
      <c r="BP5" s="33" t="s">
        <v>485</v>
      </c>
      <c r="BQ5" s="362" t="s">
        <v>839</v>
      </c>
    </row>
    <row r="6" spans="1:69" x14ac:dyDescent="0.15">
      <c r="A6" s="34" t="s">
        <v>745</v>
      </c>
      <c r="B6" s="34">
        <f>_xlfn.IFNA(VLOOKUP($A6,批次辅助!$A$4:$DC$41,MATCH($A$5&amp;B$4,批次辅助!$A$1:$DC$1,0),0),0)</f>
        <v>30624</v>
      </c>
      <c r="C6" s="34">
        <f>_xlfn.IFNA(VLOOKUP($A6,批次辅助!$A$4:$DC$41,MATCH($A$5&amp;C$4,批次辅助!$A$1:$DC$1,0),0),0)</f>
        <v>31680</v>
      </c>
      <c r="D6" s="34">
        <f>_xlfn.IFNA(VLOOKUP($A6,批次辅助!$A$4:$DC$41,MATCH($A$5&amp;D$4,批次辅助!$A$1:$DC$1,0),0),0)</f>
        <v>0</v>
      </c>
      <c r="E6" s="34">
        <f>_xlfn.IFNA(VLOOKUP($A$5&amp;E$4,'PMC数据辅助&amp;月良率预估'!$B$2:$G$599,5,0),0)</f>
        <v>120</v>
      </c>
      <c r="F6" s="34"/>
      <c r="G6" s="34"/>
      <c r="H6" s="35"/>
      <c r="I6" s="35"/>
      <c r="J6" s="34">
        <f>_xlfn.IFNA(VLOOKUP($A$5&amp;J$4,'PMC数据辅助&amp;月良率预估'!$B$2:$G$599,5,0),0)</f>
        <v>240</v>
      </c>
      <c r="K6" s="34"/>
      <c r="L6" s="34"/>
      <c r="M6" s="35"/>
      <c r="N6" s="35"/>
      <c r="O6" s="34"/>
      <c r="P6" s="34"/>
      <c r="Q6" s="34"/>
      <c r="R6" s="35"/>
      <c r="S6" s="35"/>
      <c r="T6" s="34">
        <f>_xlfn.IFNA(VLOOKUP($A$5&amp;T$4,'PMC数据辅助&amp;月良率预估'!$B$2:$G$599,5,0),0)</f>
        <v>0</v>
      </c>
      <c r="U6" s="34"/>
      <c r="V6" s="34"/>
      <c r="W6" s="35"/>
      <c r="X6" s="35"/>
      <c r="Y6" s="34">
        <f>_xlfn.IFNA(VLOOKUP($A$5&amp;Y$4,'PMC数据辅助&amp;月良率预估'!$B$2:$G$599,5,0),0)</f>
        <v>0</v>
      </c>
      <c r="Z6" s="34"/>
      <c r="AA6" s="34"/>
      <c r="AB6" s="35"/>
      <c r="AC6" s="35"/>
      <c r="AD6" s="34">
        <f>_xlfn.IFNA(VLOOKUP($A$5&amp;AD$4,'PMC数据辅助&amp;月良率预估'!$B$2:$G$599,5,0),0)</f>
        <v>0</v>
      </c>
      <c r="AE6" s="34"/>
      <c r="AF6" s="34"/>
      <c r="AG6" s="35"/>
      <c r="AH6" s="35"/>
      <c r="AI6" s="34">
        <f>_xlfn.IFNA(VLOOKUP($A$5&amp;AI$4,'PMC数据辅助&amp;月良率预估'!$B$2:$G$599,5,0),0)</f>
        <v>0</v>
      </c>
      <c r="AJ6" s="34"/>
      <c r="AK6" s="34"/>
      <c r="AL6" s="35"/>
      <c r="AM6" s="35"/>
      <c r="AN6" s="34">
        <f>_xlfn.IFNA(VLOOKUP($A$5&amp;AN$4,'PMC数据辅助&amp;月良率预估'!$B$2:$G$599,5,0),0)</f>
        <v>0</v>
      </c>
      <c r="AO6" s="34"/>
      <c r="AP6" s="34"/>
      <c r="AQ6" s="35"/>
      <c r="AR6" s="35"/>
      <c r="AS6" s="34">
        <f>_xlfn.IFNA(VLOOKUP($A$5&amp;AS$4,'PMC数据辅助&amp;月良率预估'!$B$2:$G$599,5,0),0)</f>
        <v>0</v>
      </c>
      <c r="AT6" s="34"/>
      <c r="AU6" s="34"/>
      <c r="AV6" s="35"/>
      <c r="AW6" s="35"/>
      <c r="AX6" s="34">
        <f>_xlfn.IFNA(VLOOKUP($A$5&amp;AX$4,'PMC数据辅助&amp;月良率预估'!$B$2:$G$599,5,0),0)</f>
        <v>0</v>
      </c>
      <c r="AY6" s="34"/>
      <c r="AZ6" s="34"/>
      <c r="BA6" s="35"/>
      <c r="BB6" s="35"/>
      <c r="BC6" s="34">
        <f>_xlfn.IFNA(VLOOKUP($A$5&amp;BC$4,'PMC数据辅助&amp;月良率预估'!$B$2:$G$599,5,0),0)</f>
        <v>0</v>
      </c>
      <c r="BD6" s="34"/>
      <c r="BE6" s="34"/>
      <c r="BF6" s="35"/>
      <c r="BG6" s="35"/>
      <c r="BH6" s="34">
        <f>_xlfn.IFNA(VLOOKUP($A$5&amp;BH$4,'PMC数据辅助&amp;月良率预估'!$B$2:$G$599,5,0),0)</f>
        <v>0</v>
      </c>
      <c r="BI6" s="34"/>
      <c r="BJ6" s="34"/>
      <c r="BK6" s="35"/>
      <c r="BL6" s="35"/>
      <c r="BM6" s="34">
        <f>_xlfn.IFNA(VLOOKUP($A$5&amp;BM$4,'PMC数据辅助&amp;月良率预估'!$B$2:$G$599,5,0),0)</f>
        <v>0</v>
      </c>
      <c r="BN6" s="34"/>
      <c r="BO6" s="34"/>
      <c r="BP6" s="35"/>
      <c r="BQ6" s="35"/>
    </row>
    <row r="7" spans="1:69" x14ac:dyDescent="0.15">
      <c r="A7" s="34" t="s">
        <v>746</v>
      </c>
      <c r="B7" s="34">
        <f>_xlfn.IFNA(VLOOKUP($A7,批次辅助!$A$4:$DC$41,MATCH($A$5&amp;B$4,批次辅助!$A$1:$DC$1,0),0),0)</f>
        <v>30624</v>
      </c>
      <c r="C7" s="34">
        <f>_xlfn.IFNA(VLOOKUP($A7,批次辅助!$A$4:$DC$41,MATCH($A$5&amp;C$4,批次辅助!$A$1:$DC$1,0),0),0)</f>
        <v>31680</v>
      </c>
      <c r="D7" s="34">
        <f>_xlfn.IFNA(VLOOKUP($A7,批次辅助!$A$4:$DC$41,MATCH($A$5&amp;D$4,批次辅助!$A$1:$DC$1,0),0),0)</f>
        <v>0</v>
      </c>
      <c r="E7" s="34">
        <f>_xlfn.IFNA(VLOOKUP($A$5&amp;E$4,'PMC数据辅助&amp;月良率预估'!$B$2:$G$599,6,0),0)</f>
        <v>120</v>
      </c>
      <c r="F7" s="34"/>
      <c r="G7" s="34"/>
      <c r="H7" s="35"/>
      <c r="I7" s="35"/>
      <c r="J7" s="34">
        <f>_xlfn.IFNA(VLOOKUP($A$5&amp;J$4,'PMC数据辅助&amp;月良率预估'!$B$2:$G$599,6,0),0)</f>
        <v>240</v>
      </c>
      <c r="K7" s="34"/>
      <c r="L7" s="34"/>
      <c r="M7" s="35"/>
      <c r="N7" s="35"/>
      <c r="O7" s="34"/>
      <c r="P7" s="34"/>
      <c r="Q7" s="34"/>
      <c r="R7" s="35"/>
      <c r="S7" s="35"/>
      <c r="T7" s="34">
        <f>_xlfn.IFNA(VLOOKUP($A$5&amp;T$4,'PMC数据辅助&amp;月良率预估'!$B$2:$G$599,6,0),0)</f>
        <v>0</v>
      </c>
      <c r="U7" s="34"/>
      <c r="V7" s="34"/>
      <c r="W7" s="35"/>
      <c r="X7" s="35"/>
      <c r="Y7" s="34">
        <f>_xlfn.IFNA(VLOOKUP($A$5&amp;Y$4,'PMC数据辅助&amp;月良率预估'!$B$2:$G$599,6,0),0)</f>
        <v>0</v>
      </c>
      <c r="Z7" s="34"/>
      <c r="AA7" s="34"/>
      <c r="AB7" s="35"/>
      <c r="AC7" s="35"/>
      <c r="AD7" s="34">
        <f>_xlfn.IFNA(VLOOKUP($A$5&amp;AD$4,'PMC数据辅助&amp;月良率预估'!$B$2:$G$599,6,0),0)</f>
        <v>0</v>
      </c>
      <c r="AE7" s="34"/>
      <c r="AF7" s="34"/>
      <c r="AG7" s="35"/>
      <c r="AH7" s="35"/>
      <c r="AI7" s="34">
        <f>_xlfn.IFNA(VLOOKUP($A$5&amp;AI$4,'PMC数据辅助&amp;月良率预估'!$B$2:$G$599,6,0),0)</f>
        <v>0</v>
      </c>
      <c r="AJ7" s="34"/>
      <c r="AK7" s="34"/>
      <c r="AL7" s="35"/>
      <c r="AM7" s="35"/>
      <c r="AN7" s="34">
        <f>_xlfn.IFNA(VLOOKUP($A$5&amp;AN$4,'PMC数据辅助&amp;月良率预估'!$B$2:$G$599,6,0),0)</f>
        <v>0</v>
      </c>
      <c r="AO7" s="34"/>
      <c r="AP7" s="34"/>
      <c r="AQ7" s="35"/>
      <c r="AR7" s="35"/>
      <c r="AS7" s="34">
        <f>_xlfn.IFNA(VLOOKUP($A$5&amp;AS$4,'PMC数据辅助&amp;月良率预估'!$B$2:$G$599,6,0),0)</f>
        <v>0</v>
      </c>
      <c r="AT7" s="34"/>
      <c r="AU7" s="34"/>
      <c r="AV7" s="35"/>
      <c r="AW7" s="35"/>
      <c r="AX7" s="34">
        <f>_xlfn.IFNA(VLOOKUP($A$5&amp;AX$4,'PMC数据辅助&amp;月良率预估'!$B$2:$G$599,6,0),0)</f>
        <v>0</v>
      </c>
      <c r="AY7" s="34"/>
      <c r="AZ7" s="34"/>
      <c r="BA7" s="35"/>
      <c r="BB7" s="35"/>
      <c r="BC7" s="34">
        <f>_xlfn.IFNA(VLOOKUP($A$5&amp;BC$4,'PMC数据辅助&amp;月良率预估'!$B$2:$G$599,6,0),0)</f>
        <v>0</v>
      </c>
      <c r="BD7" s="34"/>
      <c r="BE7" s="34"/>
      <c r="BF7" s="35"/>
      <c r="BG7" s="35"/>
      <c r="BH7" s="34">
        <f>_xlfn.IFNA(VLOOKUP($A$5&amp;BH$4,'PMC数据辅助&amp;月良率预估'!$B$2:$G$599,6,0),0)</f>
        <v>0</v>
      </c>
      <c r="BI7" s="34"/>
      <c r="BJ7" s="34"/>
      <c r="BK7" s="35"/>
      <c r="BL7" s="35"/>
      <c r="BM7" s="34">
        <f>_xlfn.IFNA(VLOOKUP($A$5&amp;BM$4,'PMC数据辅助&amp;月良率预估'!$B$2:$G$599,6,0),0)</f>
        <v>0</v>
      </c>
      <c r="BN7" s="34"/>
      <c r="BO7" s="34"/>
      <c r="BP7" s="35"/>
      <c r="BQ7" s="35"/>
    </row>
    <row r="8" spans="1:69" s="119" customFormat="1" x14ac:dyDescent="0.15">
      <c r="A8" s="116" t="s">
        <v>454</v>
      </c>
      <c r="B8" s="117">
        <f>_xlfn.IFNA(VLOOKUP($A8,批次辅助!$A$4:$DC$41,MATCH($A$5&amp;B$4,批次辅助!$A$1:$DC$1,0),0),0)</f>
        <v>1</v>
      </c>
      <c r="C8" s="117">
        <f>_xlfn.IFNA(VLOOKUP($A8,批次辅助!$A$4:$DC$41,MATCH($A$5&amp;C$4,批次辅助!$A$1:$DC$1,0),0),0)</f>
        <v>1</v>
      </c>
      <c r="D8" s="117">
        <f>_xlfn.IFNA(VLOOKUP($A8,批次辅助!$A$4:$DC$41,MATCH($A$5&amp;D$4,批次辅助!$A$1:$DC$1,0),0),0)</f>
        <v>0</v>
      </c>
      <c r="E8" s="117">
        <f>IF(E6=0,0%,E7/E6)</f>
        <v>1</v>
      </c>
      <c r="F8" s="116"/>
      <c r="G8" s="116"/>
      <c r="H8" s="118"/>
      <c r="I8" s="118"/>
      <c r="J8" s="117">
        <f>IF(J6=0,0%,J7/J6)</f>
        <v>1</v>
      </c>
      <c r="K8" s="116"/>
      <c r="L8" s="116"/>
      <c r="M8" s="118"/>
      <c r="N8" s="118"/>
      <c r="O8" s="117"/>
      <c r="P8" s="116"/>
      <c r="Q8" s="116"/>
      <c r="R8" s="118"/>
      <c r="S8" s="118"/>
      <c r="T8" s="117">
        <f>IF(T6=0,0%,T7/T6)</f>
        <v>0</v>
      </c>
      <c r="U8" s="116"/>
      <c r="V8" s="116"/>
      <c r="W8" s="118"/>
      <c r="X8" s="118"/>
      <c r="Y8" s="117">
        <f>IF(Y6=0,0%,Y7/Y6)</f>
        <v>0</v>
      </c>
      <c r="Z8" s="116"/>
      <c r="AA8" s="116"/>
      <c r="AB8" s="118"/>
      <c r="AC8" s="118"/>
      <c r="AD8" s="117">
        <f>IF(AD6=0,0%,AD7/AD6)</f>
        <v>0</v>
      </c>
      <c r="AE8" s="116"/>
      <c r="AF8" s="116"/>
      <c r="AG8" s="118"/>
      <c r="AH8" s="118"/>
      <c r="AI8" s="117">
        <f>IF(AI6=0,0%,AI7/AI6)</f>
        <v>0</v>
      </c>
      <c r="AJ8" s="116"/>
      <c r="AK8" s="116"/>
      <c r="AL8" s="118"/>
      <c r="AM8" s="118"/>
      <c r="AN8" s="117">
        <f>IF(AN6=0,0%,AN7/AN6)</f>
        <v>0</v>
      </c>
      <c r="AO8" s="116"/>
      <c r="AP8" s="116"/>
      <c r="AQ8" s="118"/>
      <c r="AR8" s="118"/>
      <c r="AS8" s="117">
        <f>IF(AS6=0,0%,AS7/AS6)</f>
        <v>0</v>
      </c>
      <c r="AT8" s="116"/>
      <c r="AU8" s="116"/>
      <c r="AV8" s="118"/>
      <c r="AW8" s="118"/>
      <c r="AX8" s="117">
        <f>IF(AX6=0,0%,AX7/AX6)</f>
        <v>0</v>
      </c>
      <c r="AY8" s="116"/>
      <c r="AZ8" s="116"/>
      <c r="BA8" s="118"/>
      <c r="BB8" s="118"/>
      <c r="BC8" s="117">
        <f>IF(BC6=0,0%,BC7/BC6)</f>
        <v>0</v>
      </c>
      <c r="BD8" s="116"/>
      <c r="BE8" s="116"/>
      <c r="BF8" s="118"/>
      <c r="BG8" s="118"/>
      <c r="BH8" s="117">
        <f>IF(BH6=0,0%,BH7/BH6)</f>
        <v>0</v>
      </c>
      <c r="BI8" s="116"/>
      <c r="BJ8" s="116"/>
      <c r="BK8" s="118"/>
      <c r="BL8" s="118"/>
      <c r="BM8" s="117">
        <f>IF(BM6=0,0%,BM7/BM6)</f>
        <v>0</v>
      </c>
      <c r="BN8" s="116"/>
      <c r="BO8" s="116"/>
      <c r="BP8" s="118"/>
      <c r="BQ8" s="118"/>
    </row>
    <row r="9" spans="1:69" s="161" customFormat="1" x14ac:dyDescent="0.15">
      <c r="A9" s="158" t="s">
        <v>34</v>
      </c>
      <c r="B9" s="159">
        <f>_xlfn.IFNA(VLOOKUP($A9,批次辅助!$A$4:$DC$41,MATCH($A$5&amp;B$4,批次辅助!$A$1:$DC$1,0),0),0)</f>
        <v>0.96234979101358409</v>
      </c>
      <c r="C9" s="159">
        <f>_xlfn.IFNA(VLOOKUP($A9,批次辅助!$A$4:$DC$41,MATCH($A$5&amp;C$4,批次辅助!$A$1:$DC$1,0),0),0)</f>
        <v>0.87436868686868685</v>
      </c>
      <c r="D9" s="159">
        <f>_xlfn.IFNA(VLOOKUP($A9,批次辅助!$A$4:$DC$41,MATCH($A$5&amp;D$4,批次辅助!$A$1:$DC$1,0),0),0)</f>
        <v>0</v>
      </c>
      <c r="E9" s="160"/>
      <c r="F9" s="160"/>
      <c r="G9" s="160"/>
      <c r="H9" s="160">
        <f>H10-H19-H27-H28-H36-H37-H44-H45</f>
        <v>0.96694491924242421</v>
      </c>
      <c r="I9" s="160"/>
      <c r="J9" s="160"/>
      <c r="K9" s="160"/>
      <c r="L9" s="160"/>
      <c r="M9" s="160">
        <f>M10-M19-M27-M28-M36-M37-M44-M45</f>
        <v>0.96694491924242421</v>
      </c>
      <c r="N9" s="160"/>
      <c r="O9" s="160"/>
      <c r="P9" s="160"/>
      <c r="Q9" s="160"/>
      <c r="R9" s="160">
        <f>R10-R19-R27-R28-R36-R37-R44-R45</f>
        <v>0.96694491924242421</v>
      </c>
      <c r="S9" s="160"/>
      <c r="T9" s="160"/>
      <c r="U9" s="160"/>
      <c r="V9" s="160"/>
      <c r="W9" s="160">
        <f>W10-W19-W27-W28-W36-W37-W44-W45</f>
        <v>0.96694491924242421</v>
      </c>
      <c r="X9" s="160"/>
      <c r="Y9" s="160"/>
      <c r="Z9" s="160"/>
      <c r="AA9" s="160"/>
      <c r="AB9" s="160">
        <f>AB10-AB19-AB27-AB28-AB36-AB37-AB44-AB45</f>
        <v>0.96694491924242421</v>
      </c>
      <c r="AC9" s="160"/>
      <c r="AD9" s="160"/>
      <c r="AE9" s="160"/>
      <c r="AF9" s="160"/>
      <c r="AG9" s="160">
        <f>AG10-AG19-AG27-AG28-AG36-AG37-AG44-AG45</f>
        <v>0.96694491924242421</v>
      </c>
      <c r="AH9" s="160"/>
      <c r="AI9" s="160"/>
      <c r="AJ9" s="160"/>
      <c r="AK9" s="160"/>
      <c r="AL9" s="160">
        <f>AL10-AL19-AL27-AL28-AL36-AL37-AL44-AL45</f>
        <v>0.96694491924242421</v>
      </c>
      <c r="AM9" s="160"/>
      <c r="AN9" s="160"/>
      <c r="AO9" s="160"/>
      <c r="AP9" s="160"/>
      <c r="AQ9" s="160">
        <f>AQ10-AQ19-AQ27-AQ28-AQ36-AQ37-AQ44-AQ45</f>
        <v>0.96694491924242421</v>
      </c>
      <c r="AR9" s="160"/>
      <c r="AS9" s="160"/>
      <c r="AT9" s="160"/>
      <c r="AU9" s="160"/>
      <c r="AV9" s="160">
        <f>AV10-AV19-AV27-AV28-AV36-AV37-AV44-AV45</f>
        <v>0.96694491924242421</v>
      </c>
      <c r="AW9" s="160"/>
      <c r="AX9" s="160"/>
      <c r="AY9" s="160"/>
      <c r="AZ9" s="160"/>
      <c r="BA9" s="160">
        <f>BA10-BA19-BA27-BA28-BA36-BA37-BA44-BA45</f>
        <v>0.96694491924242421</v>
      </c>
      <c r="BB9" s="160"/>
      <c r="BC9" s="160"/>
      <c r="BD9" s="160"/>
      <c r="BE9" s="160"/>
      <c r="BF9" s="160">
        <f>BF10-BF19-BF27-BF28-BF36-BF37-BF44-BF45</f>
        <v>0.96694491924242421</v>
      </c>
      <c r="BG9" s="160"/>
      <c r="BH9" s="160"/>
      <c r="BI9" s="160"/>
      <c r="BJ9" s="160"/>
      <c r="BK9" s="160">
        <f>BK10-BK19-BK27-BK28-BK36-BK37-BK44-BK45</f>
        <v>0.96694491924242421</v>
      </c>
      <c r="BL9" s="160"/>
      <c r="BM9" s="160"/>
      <c r="BN9" s="160"/>
      <c r="BO9" s="160"/>
      <c r="BP9" s="160">
        <f>BP10-BP19-BP27-BP28-BP36-BP37-BP44-BP45</f>
        <v>0.96694491924242421</v>
      </c>
      <c r="BQ9" s="160"/>
    </row>
    <row r="10" spans="1:69" x14ac:dyDescent="0.15">
      <c r="A10" s="36" t="s">
        <v>33</v>
      </c>
      <c r="B10" s="37">
        <f>B9+B19+B27+B28+B36+B37+B44+B45</f>
        <v>0.96234979101358409</v>
      </c>
      <c r="C10" s="37">
        <f>C9+C19+C27+C28+C36+C37+C44+C45</f>
        <v>0.87436868686868685</v>
      </c>
      <c r="D10" s="37">
        <f>D9+D19+D27+D28+D36+D37+D44+D45</f>
        <v>0</v>
      </c>
      <c r="E10" s="38"/>
      <c r="F10" s="38"/>
      <c r="G10" s="38"/>
      <c r="H10" s="38">
        <f>(H12+H21+H30+H39)*99.94%-3</f>
        <v>0.96694491924242421</v>
      </c>
      <c r="I10" s="38"/>
      <c r="J10" s="38"/>
      <c r="K10" s="38"/>
      <c r="L10" s="38"/>
      <c r="M10" s="38">
        <f>(M12+M21+M30+M39)*99.94%-3</f>
        <v>0.96694491924242421</v>
      </c>
      <c r="N10" s="38"/>
      <c r="O10" s="38"/>
      <c r="P10" s="38"/>
      <c r="Q10" s="38"/>
      <c r="R10" s="38">
        <f>(R12+R21+R30+R39)*99.94%-3</f>
        <v>0.96694491924242421</v>
      </c>
      <c r="S10" s="38"/>
      <c r="T10" s="38"/>
      <c r="U10" s="38"/>
      <c r="V10" s="38"/>
      <c r="W10" s="38">
        <f>(W12+W21+W30+W39)*99.94%-3</f>
        <v>0.96694491924242421</v>
      </c>
      <c r="X10" s="38"/>
      <c r="Y10" s="38"/>
      <c r="Z10" s="38"/>
      <c r="AA10" s="38"/>
      <c r="AB10" s="38">
        <f>(AB12+AB21+AB30+AB39)*99.94%-3</f>
        <v>0.96694491924242421</v>
      </c>
      <c r="AC10" s="38"/>
      <c r="AD10" s="38"/>
      <c r="AE10" s="38"/>
      <c r="AF10" s="38"/>
      <c r="AG10" s="38">
        <f>(AG12+AG21+AG30+AG39)*99.94%-3</f>
        <v>0.96694491924242421</v>
      </c>
      <c r="AH10" s="38"/>
      <c r="AI10" s="38"/>
      <c r="AJ10" s="38"/>
      <c r="AK10" s="38"/>
      <c r="AL10" s="38">
        <f>(AL12+AL21+AL30+AL39)*99.94%-3</f>
        <v>0.96694491924242421</v>
      </c>
      <c r="AM10" s="38"/>
      <c r="AN10" s="38"/>
      <c r="AO10" s="38"/>
      <c r="AP10" s="38"/>
      <c r="AQ10" s="38">
        <f>(AQ12+AQ21+AQ30+AQ39)*99.94%-3</f>
        <v>0.96694491924242421</v>
      </c>
      <c r="AR10" s="38"/>
      <c r="AS10" s="38"/>
      <c r="AT10" s="38"/>
      <c r="AU10" s="38"/>
      <c r="AV10" s="38">
        <f>(AV12+AV21+AV30+AV39)*99.94%-3</f>
        <v>0.96694491924242421</v>
      </c>
      <c r="AW10" s="38"/>
      <c r="AX10" s="38"/>
      <c r="AY10" s="38"/>
      <c r="AZ10" s="38"/>
      <c r="BA10" s="38">
        <f>(BA12+BA21+BA30+BA39)*99.94%-3</f>
        <v>0.96694491924242421</v>
      </c>
      <c r="BB10" s="38"/>
      <c r="BC10" s="38"/>
      <c r="BD10" s="38"/>
      <c r="BE10" s="38"/>
      <c r="BF10" s="38">
        <f>(BF12+BF21+BF30+BF39)*99.94%-3</f>
        <v>0.96694491924242421</v>
      </c>
      <c r="BG10" s="38"/>
      <c r="BH10" s="38"/>
      <c r="BI10" s="38"/>
      <c r="BJ10" s="38"/>
      <c r="BK10" s="38">
        <f>(BK12+BK21+BK30+BK39)*99.94%-3</f>
        <v>0.96694491924242421</v>
      </c>
      <c r="BL10" s="38"/>
      <c r="BM10" s="38"/>
      <c r="BN10" s="38"/>
      <c r="BO10" s="38"/>
      <c r="BP10" s="38">
        <f>(BP12+BP21+BP30+BP39)*99.94%-3</f>
        <v>0.96694491924242421</v>
      </c>
      <c r="BQ10" s="38"/>
    </row>
    <row r="11" spans="1:69" x14ac:dyDescent="0.15">
      <c r="A11" s="39" t="s">
        <v>32</v>
      </c>
      <c r="B11" s="39"/>
      <c r="C11" s="39"/>
      <c r="D11" s="39"/>
      <c r="E11" s="39"/>
      <c r="F11" s="39"/>
      <c r="G11" s="39"/>
      <c r="H11" s="39">
        <f>H12*99.9%</f>
        <v>0.97423262045454551</v>
      </c>
      <c r="I11" s="39"/>
      <c r="J11" s="39"/>
      <c r="K11" s="39"/>
      <c r="L11" s="39"/>
      <c r="M11" s="39">
        <f>M12*99.9%</f>
        <v>0.97423262045454551</v>
      </c>
      <c r="N11" s="39"/>
      <c r="O11" s="39"/>
      <c r="P11" s="39"/>
      <c r="Q11" s="39"/>
      <c r="R11" s="39">
        <f>R12*99.9%</f>
        <v>0.97423262045454551</v>
      </c>
      <c r="S11" s="39"/>
      <c r="T11" s="39"/>
      <c r="U11" s="39"/>
      <c r="V11" s="39"/>
      <c r="W11" s="39">
        <f>W12*99.9%</f>
        <v>0.97423262045454551</v>
      </c>
      <c r="X11" s="39"/>
      <c r="Y11" s="39"/>
      <c r="Z11" s="39"/>
      <c r="AA11" s="39"/>
      <c r="AB11" s="39">
        <f>AB12*99.9%</f>
        <v>0.97423262045454551</v>
      </c>
      <c r="AC11" s="39"/>
      <c r="AD11" s="39"/>
      <c r="AE11" s="39"/>
      <c r="AF11" s="39"/>
      <c r="AG11" s="39">
        <f>AG12*99.9%</f>
        <v>0.97423262045454551</v>
      </c>
      <c r="AH11" s="39"/>
      <c r="AI11" s="39"/>
      <c r="AJ11" s="39"/>
      <c r="AK11" s="39"/>
      <c r="AL11" s="39">
        <f>AL12*99.9%</f>
        <v>0.97423262045454551</v>
      </c>
      <c r="AM11" s="39"/>
      <c r="AN11" s="39"/>
      <c r="AO11" s="39"/>
      <c r="AP11" s="39"/>
      <c r="AQ11" s="39">
        <f>AQ12*99.9%</f>
        <v>0.97423262045454551</v>
      </c>
      <c r="AR11" s="39"/>
      <c r="AS11" s="39"/>
      <c r="AT11" s="39"/>
      <c r="AU11" s="39"/>
      <c r="AV11" s="39">
        <f>AV12*99.9%</f>
        <v>0.97423262045454551</v>
      </c>
      <c r="AW11" s="39"/>
      <c r="AX11" s="39"/>
      <c r="AY11" s="39"/>
      <c r="AZ11" s="39"/>
      <c r="BA11" s="39">
        <f>BA12*99.9%</f>
        <v>0.97423262045454551</v>
      </c>
      <c r="BB11" s="39"/>
      <c r="BC11" s="39"/>
      <c r="BD11" s="39"/>
      <c r="BE11" s="39"/>
      <c r="BF11" s="39">
        <f>BF12*99.9%</f>
        <v>0.97423262045454551</v>
      </c>
      <c r="BG11" s="39"/>
      <c r="BH11" s="39"/>
      <c r="BI11" s="39"/>
      <c r="BJ11" s="39"/>
      <c r="BK11" s="39">
        <f>BK12*99.9%</f>
        <v>0.97423262045454551</v>
      </c>
      <c r="BL11" s="39"/>
      <c r="BM11" s="39"/>
      <c r="BN11" s="39"/>
      <c r="BO11" s="39"/>
      <c r="BP11" s="39">
        <f>BP12*99.9%</f>
        <v>0.97423262045454551</v>
      </c>
      <c r="BQ11" s="39"/>
    </row>
    <row r="12" spans="1:69" x14ac:dyDescent="0.35">
      <c r="A12" s="40" t="s">
        <v>60</v>
      </c>
      <c r="B12" s="41">
        <f>_xlfn.IFNA(VLOOKUP($A12,批次辅助!$A$4:$DC$41,MATCH($A$5&amp;B$4,批次辅助!$A$1:$DC$1,0),0),0)</f>
        <v>0.96829284221525602</v>
      </c>
      <c r="C12" s="41">
        <f>_xlfn.IFNA(VLOOKUP($A12,批次辅助!$A$4:$DC$41,MATCH($A$5&amp;C$4,批次辅助!$A$1:$DC$1,0),0),0)</f>
        <v>0.88140782828282827</v>
      </c>
      <c r="D12" s="41">
        <f>_xlfn.IFNA(VLOOKUP($A12,批次辅助!$A$4:$DC$41,MATCH($A$5&amp;D$4,批次辅助!$A$1:$DC$1,0),0),0)</f>
        <v>0</v>
      </c>
      <c r="E12" s="39"/>
      <c r="F12" s="39"/>
      <c r="G12" s="39"/>
      <c r="H12" s="39">
        <f>1-SUM(H13:H18)</f>
        <v>0.97520782828282826</v>
      </c>
      <c r="I12" s="39"/>
      <c r="J12" s="39"/>
      <c r="K12" s="39"/>
      <c r="L12" s="39"/>
      <c r="M12" s="39">
        <f>1-SUM(M13:M18)</f>
        <v>0.97520782828282826</v>
      </c>
      <c r="N12" s="39"/>
      <c r="O12" s="39"/>
      <c r="P12" s="39"/>
      <c r="Q12" s="39"/>
      <c r="R12" s="39">
        <f>1-SUM(R13:R18)</f>
        <v>0.97520782828282826</v>
      </c>
      <c r="S12" s="39"/>
      <c r="T12" s="39"/>
      <c r="U12" s="39"/>
      <c r="V12" s="39"/>
      <c r="W12" s="39">
        <f>1-SUM(W13:W18)</f>
        <v>0.97520782828282826</v>
      </c>
      <c r="X12" s="39"/>
      <c r="Y12" s="39"/>
      <c r="Z12" s="39"/>
      <c r="AA12" s="39"/>
      <c r="AB12" s="39">
        <f>1-SUM(AB13:AB18)</f>
        <v>0.97520782828282826</v>
      </c>
      <c r="AC12" s="39"/>
      <c r="AD12" s="39"/>
      <c r="AE12" s="39"/>
      <c r="AF12" s="39"/>
      <c r="AG12" s="39">
        <f>1-SUM(AG13:AG18)</f>
        <v>0.97520782828282826</v>
      </c>
      <c r="AH12" s="39"/>
      <c r="AI12" s="39"/>
      <c r="AJ12" s="39"/>
      <c r="AK12" s="39"/>
      <c r="AL12" s="39">
        <f>1-SUM(AL13:AL18)</f>
        <v>0.97520782828282826</v>
      </c>
      <c r="AM12" s="39"/>
      <c r="AN12" s="39"/>
      <c r="AO12" s="39"/>
      <c r="AP12" s="39"/>
      <c r="AQ12" s="39">
        <f>1-SUM(AQ13:AQ18)</f>
        <v>0.97520782828282826</v>
      </c>
      <c r="AR12" s="39"/>
      <c r="AS12" s="39"/>
      <c r="AT12" s="39"/>
      <c r="AU12" s="39"/>
      <c r="AV12" s="39">
        <f>1-SUM(AV13:AV18)</f>
        <v>0.97520782828282826</v>
      </c>
      <c r="AW12" s="39"/>
      <c r="AX12" s="39"/>
      <c r="AY12" s="39"/>
      <c r="AZ12" s="39"/>
      <c r="BA12" s="39">
        <f>1-SUM(BA13:BA18)</f>
        <v>0.97520782828282826</v>
      </c>
      <c r="BB12" s="39"/>
      <c r="BC12" s="39"/>
      <c r="BD12" s="39"/>
      <c r="BE12" s="39"/>
      <c r="BF12" s="39">
        <f>1-SUM(BF13:BF18)</f>
        <v>0.97520782828282826</v>
      </c>
      <c r="BG12" s="39"/>
      <c r="BH12" s="39"/>
      <c r="BI12" s="39"/>
      <c r="BJ12" s="39"/>
      <c r="BK12" s="39">
        <f>1-SUM(BK13:BK18)</f>
        <v>0.97520782828282826</v>
      </c>
      <c r="BL12" s="39"/>
      <c r="BM12" s="39"/>
      <c r="BN12" s="39"/>
      <c r="BO12" s="39"/>
      <c r="BP12" s="39">
        <f>1-SUM(BP13:BP18)</f>
        <v>0.97520782828282826</v>
      </c>
      <c r="BQ12" s="39"/>
    </row>
    <row r="13" spans="1:69" x14ac:dyDescent="0.15">
      <c r="A13" s="42" t="s">
        <v>42</v>
      </c>
      <c r="B13" s="43">
        <f>_xlfn.IFNA(VLOOKUP($A13,批次辅助!$A$4:$DC$41,MATCH($A$5&amp;B$4,批次辅助!$A$1:$DC$1,0),0),0)</f>
        <v>5.5838557993730404E-3</v>
      </c>
      <c r="C13" s="43">
        <f>_xlfn.IFNA(VLOOKUP($A13,批次辅助!$A$4:$DC$41,MATCH($A$5&amp;C$4,批次辅助!$A$1:$DC$1,0),0),0)</f>
        <v>7.417929292929293E-3</v>
      </c>
      <c r="D13" s="43">
        <f>_xlfn.IFNA(VLOOKUP($A13,批次辅助!$A$4:$DC$41,MATCH($A$5&amp;D$4,批次辅助!$A$1:$DC$1,0),0),0)</f>
        <v>0</v>
      </c>
      <c r="E13" s="545" t="s">
        <v>1299</v>
      </c>
      <c r="F13" s="45"/>
      <c r="G13" s="46"/>
      <c r="H13" s="47">
        <f>C13-F13+G13</f>
        <v>7.417929292929293E-3</v>
      </c>
      <c r="I13" s="370"/>
      <c r="J13" s="279"/>
      <c r="K13" s="128"/>
      <c r="L13" s="102"/>
      <c r="M13" s="47">
        <f>H13-K13+L13</f>
        <v>7.417929292929293E-3</v>
      </c>
      <c r="N13" s="370"/>
      <c r="O13" s="279"/>
      <c r="P13" s="128"/>
      <c r="Q13" s="102"/>
      <c r="R13" s="47">
        <f>M13-P13+Q13</f>
        <v>7.417929292929293E-3</v>
      </c>
      <c r="S13" s="370"/>
      <c r="T13" s="279"/>
      <c r="U13" s="128"/>
      <c r="V13" s="102"/>
      <c r="W13" s="47">
        <f>R13-U13+V13</f>
        <v>7.417929292929293E-3</v>
      </c>
      <c r="X13" s="370"/>
      <c r="Y13" s="279"/>
      <c r="Z13" s="128"/>
      <c r="AA13" s="102"/>
      <c r="AB13" s="47">
        <f>W13-Z13+AA13</f>
        <v>7.417929292929293E-3</v>
      </c>
      <c r="AC13" s="370"/>
      <c r="AD13" s="279"/>
      <c r="AE13" s="128"/>
      <c r="AF13" s="102"/>
      <c r="AG13" s="47">
        <f>AB13-AE13+AF13</f>
        <v>7.417929292929293E-3</v>
      </c>
      <c r="AH13" s="370"/>
      <c r="AI13" s="279"/>
      <c r="AJ13" s="128"/>
      <c r="AK13" s="102"/>
      <c r="AL13" s="47">
        <f>AG13-AJ13+AK13</f>
        <v>7.417929292929293E-3</v>
      </c>
      <c r="AM13" s="370"/>
      <c r="AN13" s="279"/>
      <c r="AO13" s="128"/>
      <c r="AP13" s="102"/>
      <c r="AQ13" s="47">
        <f>AL13-AO13+AP13</f>
        <v>7.417929292929293E-3</v>
      </c>
      <c r="AR13" s="370"/>
      <c r="AS13" s="279"/>
      <c r="AT13" s="128"/>
      <c r="AU13" s="102"/>
      <c r="AV13" s="47">
        <f>AQ13-AT13+AU13</f>
        <v>7.417929292929293E-3</v>
      </c>
      <c r="AW13" s="370"/>
      <c r="AX13" s="279"/>
      <c r="AY13" s="128"/>
      <c r="AZ13" s="102"/>
      <c r="BA13" s="47">
        <f>AV13-AY13+AZ13</f>
        <v>7.417929292929293E-3</v>
      </c>
      <c r="BB13" s="370"/>
      <c r="BC13" s="279"/>
      <c r="BD13" s="128"/>
      <c r="BE13" s="102"/>
      <c r="BF13" s="47">
        <f>BA13-BD13+BE13</f>
        <v>7.417929292929293E-3</v>
      </c>
      <c r="BG13" s="370"/>
      <c r="BH13" s="279"/>
      <c r="BI13" s="128"/>
      <c r="BJ13" s="102"/>
      <c r="BK13" s="47">
        <f>BF13-BI13+BJ13</f>
        <v>7.417929292929293E-3</v>
      </c>
      <c r="BL13" s="370"/>
      <c r="BM13" s="279"/>
      <c r="BN13" s="128"/>
      <c r="BO13" s="102"/>
      <c r="BP13" s="47">
        <f>BK13-BN13+BO13</f>
        <v>7.417929292929293E-3</v>
      </c>
      <c r="BQ13" s="370"/>
    </row>
    <row r="14" spans="1:69" x14ac:dyDescent="0.15">
      <c r="A14" s="42" t="s">
        <v>43</v>
      </c>
      <c r="B14" s="43">
        <f>_xlfn.IFNA(VLOOKUP($A14,批次辅助!$A$4:$DC$41,MATCH($A$5&amp;B$4,批次辅助!$A$1:$DC$1,0),0),0)</f>
        <v>2.7429467084639498E-3</v>
      </c>
      <c r="C14" s="43">
        <f>_xlfn.IFNA(VLOOKUP($A14,批次辅助!$A$4:$DC$41,MATCH($A$5&amp;C$4,批次辅助!$A$1:$DC$1,0),0),0)</f>
        <v>3.0934343434343434E-3</v>
      </c>
      <c r="D14" s="43">
        <f>_xlfn.IFNA(VLOOKUP($A14,批次辅助!$A$4:$DC$41,MATCH($A$5&amp;D$4,批次辅助!$A$1:$DC$1,0),0),0)</f>
        <v>0</v>
      </c>
      <c r="E14" s="48"/>
      <c r="F14" s="52"/>
      <c r="G14" s="49"/>
      <c r="H14" s="47">
        <f t="shared" ref="H14:H19" si="0">C14-F14+G14</f>
        <v>3.0934343434343434E-3</v>
      </c>
      <c r="I14" s="370"/>
      <c r="J14" s="51"/>
      <c r="K14" s="122"/>
      <c r="L14" s="146"/>
      <c r="M14" s="50">
        <f t="shared" ref="M14:M19" si="1">H14-K14+L14</f>
        <v>3.0934343434343434E-3</v>
      </c>
      <c r="N14" s="370"/>
      <c r="O14" s="279"/>
      <c r="P14" s="122"/>
      <c r="Q14" s="146"/>
      <c r="R14" s="50">
        <f t="shared" ref="R14:R19" si="2">M14-P14+Q14</f>
        <v>3.0934343434343434E-3</v>
      </c>
      <c r="S14" s="370"/>
      <c r="T14" s="51"/>
      <c r="U14" s="122"/>
      <c r="V14" s="146"/>
      <c r="W14" s="50">
        <f t="shared" ref="W14:W19" si="3">R14-U14+V14</f>
        <v>3.0934343434343434E-3</v>
      </c>
      <c r="X14" s="370"/>
      <c r="Y14" s="51"/>
      <c r="Z14" s="122"/>
      <c r="AA14" s="146"/>
      <c r="AB14" s="50">
        <f t="shared" ref="AB14:AB19" si="4">W14-Z14+AA14</f>
        <v>3.0934343434343434E-3</v>
      </c>
      <c r="AC14" s="370"/>
      <c r="AD14" s="51"/>
      <c r="AE14" s="122"/>
      <c r="AF14" s="146"/>
      <c r="AG14" s="50">
        <f t="shared" ref="AG14:AG19" si="5">AB14-AE14+AF14</f>
        <v>3.0934343434343434E-3</v>
      </c>
      <c r="AH14" s="370"/>
      <c r="AI14" s="51"/>
      <c r="AJ14" s="122"/>
      <c r="AK14" s="146"/>
      <c r="AL14" s="50">
        <f t="shared" ref="AL14:AL19" si="6">AG14-AJ14+AK14</f>
        <v>3.0934343434343434E-3</v>
      </c>
      <c r="AM14" s="370"/>
      <c r="AN14" s="51"/>
      <c r="AO14" s="122"/>
      <c r="AP14" s="146"/>
      <c r="AQ14" s="50">
        <f t="shared" ref="AQ14:AQ19" si="7">AL14-AO14+AP14</f>
        <v>3.0934343434343434E-3</v>
      </c>
      <c r="AR14" s="370"/>
      <c r="AS14" s="51"/>
      <c r="AT14" s="122"/>
      <c r="AU14" s="146"/>
      <c r="AV14" s="50">
        <f t="shared" ref="AV14:AV19" si="8">AQ14-AT14+AU14</f>
        <v>3.0934343434343434E-3</v>
      </c>
      <c r="AW14" s="370"/>
      <c r="AX14" s="51"/>
      <c r="AY14" s="122"/>
      <c r="AZ14" s="146"/>
      <c r="BA14" s="50">
        <f t="shared" ref="BA14:BA19" si="9">AV14-AY14+AZ14</f>
        <v>3.0934343434343434E-3</v>
      </c>
      <c r="BB14" s="370"/>
      <c r="BC14" s="51"/>
      <c r="BD14" s="122"/>
      <c r="BE14" s="146"/>
      <c r="BF14" s="50">
        <f t="shared" ref="BF14:BF19" si="10">BA14-BD14+BE14</f>
        <v>3.0934343434343434E-3</v>
      </c>
      <c r="BG14" s="370"/>
      <c r="BH14" s="51"/>
      <c r="BI14" s="122"/>
      <c r="BJ14" s="146"/>
      <c r="BK14" s="50">
        <f t="shared" ref="BK14:BK19" si="11">BF14-BI14+BJ14</f>
        <v>3.0934343434343434E-3</v>
      </c>
      <c r="BL14" s="370"/>
      <c r="BM14" s="51"/>
      <c r="BN14" s="122"/>
      <c r="BO14" s="146"/>
      <c r="BP14" s="50">
        <f t="shared" ref="BP14:BP19" si="12">BK14-BN14+BO14</f>
        <v>3.0934343434343434E-3</v>
      </c>
      <c r="BQ14" s="370"/>
    </row>
    <row r="15" spans="1:69" ht="82.5" x14ac:dyDescent="0.15">
      <c r="A15" s="42" t="s">
        <v>44</v>
      </c>
      <c r="B15" s="43">
        <f>_xlfn.IFNA(VLOOKUP($A15,批次辅助!$A$4:$DC$41,MATCH($A$5&amp;B$4,批次辅助!$A$1:$DC$1,0),0),0)</f>
        <v>1.7665882967607106E-2</v>
      </c>
      <c r="C15" s="43">
        <f>_xlfn.IFNA(VLOOKUP($A15,批次辅助!$A$4:$DC$41,MATCH($A$5&amp;C$4,批次辅助!$A$1:$DC$1,0),0),0)</f>
        <v>7.7335858585858591E-2</v>
      </c>
      <c r="D15" s="43">
        <f>_xlfn.IFNA(VLOOKUP($A15,批次辅助!$A$4:$DC$41,MATCH($A$5&amp;D$4,批次辅助!$A$1:$DC$1,0),0),0)</f>
        <v>0</v>
      </c>
      <c r="E15" s="545" t="s">
        <v>1479</v>
      </c>
      <c r="F15" s="45">
        <v>7.1800000000000003E-2</v>
      </c>
      <c r="G15" s="46"/>
      <c r="H15" s="47">
        <f t="shared" si="0"/>
        <v>5.5358585858585885E-3</v>
      </c>
      <c r="I15" s="370"/>
      <c r="J15" s="279"/>
      <c r="K15" s="121"/>
      <c r="L15" s="147"/>
      <c r="M15" s="50">
        <f t="shared" si="1"/>
        <v>5.5358585858585885E-3</v>
      </c>
      <c r="N15" s="370"/>
      <c r="O15" s="279"/>
      <c r="P15" s="121"/>
      <c r="Q15" s="147"/>
      <c r="R15" s="50">
        <f t="shared" si="2"/>
        <v>5.5358585858585885E-3</v>
      </c>
      <c r="S15" s="370"/>
      <c r="T15" s="279"/>
      <c r="U15" s="121"/>
      <c r="V15" s="147"/>
      <c r="W15" s="50">
        <f t="shared" si="3"/>
        <v>5.5358585858585885E-3</v>
      </c>
      <c r="X15" s="370"/>
      <c r="Y15" s="279"/>
      <c r="Z15" s="121"/>
      <c r="AA15" s="147"/>
      <c r="AB15" s="50">
        <f t="shared" si="4"/>
        <v>5.5358585858585885E-3</v>
      </c>
      <c r="AC15" s="370"/>
      <c r="AD15" s="279"/>
      <c r="AE15" s="121"/>
      <c r="AF15" s="147"/>
      <c r="AG15" s="50">
        <f t="shared" si="5"/>
        <v>5.5358585858585885E-3</v>
      </c>
      <c r="AH15" s="370"/>
      <c r="AI15" s="279"/>
      <c r="AJ15" s="121"/>
      <c r="AK15" s="147"/>
      <c r="AL15" s="50">
        <f t="shared" si="6"/>
        <v>5.5358585858585885E-3</v>
      </c>
      <c r="AM15" s="370"/>
      <c r="AN15" s="279"/>
      <c r="AO15" s="121"/>
      <c r="AP15" s="147"/>
      <c r="AQ15" s="50">
        <f t="shared" si="7"/>
        <v>5.5358585858585885E-3</v>
      </c>
      <c r="AR15" s="370"/>
      <c r="AS15" s="279"/>
      <c r="AT15" s="121"/>
      <c r="AU15" s="147"/>
      <c r="AV15" s="50">
        <f t="shared" si="8"/>
        <v>5.5358585858585885E-3</v>
      </c>
      <c r="AW15" s="370"/>
      <c r="AX15" s="279"/>
      <c r="AY15" s="121"/>
      <c r="AZ15" s="147"/>
      <c r="BA15" s="50">
        <f t="shared" si="9"/>
        <v>5.5358585858585885E-3</v>
      </c>
      <c r="BB15" s="370"/>
      <c r="BC15" s="279"/>
      <c r="BD15" s="121"/>
      <c r="BE15" s="147"/>
      <c r="BF15" s="50">
        <f t="shared" si="10"/>
        <v>5.5358585858585885E-3</v>
      </c>
      <c r="BG15" s="370"/>
      <c r="BH15" s="279"/>
      <c r="BI15" s="121"/>
      <c r="BJ15" s="147"/>
      <c r="BK15" s="50">
        <f t="shared" si="11"/>
        <v>5.5358585858585885E-3</v>
      </c>
      <c r="BL15" s="370"/>
      <c r="BM15" s="279"/>
      <c r="BN15" s="121"/>
      <c r="BO15" s="147"/>
      <c r="BP15" s="50">
        <f t="shared" si="12"/>
        <v>5.5358585858585885E-3</v>
      </c>
      <c r="BQ15" s="370"/>
    </row>
    <row r="16" spans="1:69" x14ac:dyDescent="0.15">
      <c r="A16" s="53" t="s">
        <v>45</v>
      </c>
      <c r="B16" s="53">
        <f>_xlfn.IFNA(VLOOKUP($A16,批次辅助!$A$4:$DC$41,MATCH($A$5&amp;B$4,批次辅助!$A$1:$DC$1,0),0),0)</f>
        <v>4.8654649947753393E-3</v>
      </c>
      <c r="C16" s="53">
        <f>_xlfn.IFNA(VLOOKUP($A16,批次辅助!$A$4:$DC$41,MATCH($A$5&amp;C$4,批次辅助!$A$1:$DC$1,0),0),0)</f>
        <v>7.9229797979797987E-3</v>
      </c>
      <c r="D16" s="53">
        <f>_xlfn.IFNA(VLOOKUP($A16,批次辅助!$A$4:$DC$41,MATCH($A$5&amp;D$4,批次辅助!$A$1:$DC$1,0),0),0)</f>
        <v>0</v>
      </c>
      <c r="E16" s="546"/>
      <c r="F16" s="54"/>
      <c r="G16" s="55"/>
      <c r="H16" s="47">
        <f t="shared" si="0"/>
        <v>7.9229797979797987E-3</v>
      </c>
      <c r="I16" s="370"/>
      <c r="J16" s="56"/>
      <c r="K16" s="123"/>
      <c r="L16" s="148"/>
      <c r="M16" s="50">
        <f t="shared" si="1"/>
        <v>7.9229797979797987E-3</v>
      </c>
      <c r="N16" s="370"/>
      <c r="O16" s="56"/>
      <c r="P16" s="123"/>
      <c r="Q16" s="148"/>
      <c r="R16" s="50">
        <f t="shared" si="2"/>
        <v>7.9229797979797987E-3</v>
      </c>
      <c r="S16" s="370"/>
      <c r="T16" s="56"/>
      <c r="U16" s="123"/>
      <c r="V16" s="148"/>
      <c r="W16" s="50">
        <f t="shared" si="3"/>
        <v>7.9229797979797987E-3</v>
      </c>
      <c r="X16" s="370"/>
      <c r="Y16" s="56"/>
      <c r="Z16" s="123"/>
      <c r="AA16" s="148"/>
      <c r="AB16" s="50">
        <f t="shared" si="4"/>
        <v>7.9229797979797987E-3</v>
      </c>
      <c r="AC16" s="370"/>
      <c r="AD16" s="56"/>
      <c r="AE16" s="123"/>
      <c r="AF16" s="148"/>
      <c r="AG16" s="50">
        <f t="shared" si="5"/>
        <v>7.9229797979797987E-3</v>
      </c>
      <c r="AH16" s="370"/>
      <c r="AI16" s="56"/>
      <c r="AJ16" s="123"/>
      <c r="AK16" s="148"/>
      <c r="AL16" s="50">
        <f t="shared" si="6"/>
        <v>7.9229797979797987E-3</v>
      </c>
      <c r="AM16" s="370"/>
      <c r="AN16" s="56"/>
      <c r="AO16" s="123"/>
      <c r="AP16" s="148"/>
      <c r="AQ16" s="50">
        <f t="shared" si="7"/>
        <v>7.9229797979797987E-3</v>
      </c>
      <c r="AR16" s="370"/>
      <c r="AS16" s="56"/>
      <c r="AT16" s="123"/>
      <c r="AU16" s="148"/>
      <c r="AV16" s="50">
        <f t="shared" si="8"/>
        <v>7.9229797979797987E-3</v>
      </c>
      <c r="AW16" s="370"/>
      <c r="AX16" s="56"/>
      <c r="AY16" s="123"/>
      <c r="AZ16" s="148"/>
      <c r="BA16" s="50">
        <f t="shared" si="9"/>
        <v>7.9229797979797987E-3</v>
      </c>
      <c r="BB16" s="370"/>
      <c r="BC16" s="56"/>
      <c r="BD16" s="123"/>
      <c r="BE16" s="148"/>
      <c r="BF16" s="50">
        <f t="shared" si="10"/>
        <v>7.9229797979797987E-3</v>
      </c>
      <c r="BG16" s="370"/>
      <c r="BH16" s="56"/>
      <c r="BI16" s="123"/>
      <c r="BJ16" s="148"/>
      <c r="BK16" s="50">
        <f t="shared" si="11"/>
        <v>7.9229797979797987E-3</v>
      </c>
      <c r="BL16" s="370"/>
      <c r="BM16" s="56"/>
      <c r="BN16" s="123"/>
      <c r="BO16" s="148"/>
      <c r="BP16" s="50">
        <f t="shared" si="12"/>
        <v>7.9229797979797987E-3</v>
      </c>
      <c r="BQ16" s="370"/>
    </row>
    <row r="17" spans="1:69" x14ac:dyDescent="0.15">
      <c r="A17" s="42" t="s">
        <v>46</v>
      </c>
      <c r="B17" s="53">
        <f>_xlfn.IFNA(VLOOKUP($A17,批次辅助!$A$4:$DC$41,MATCH($A$5&amp;B$4,批次辅助!$A$1:$DC$1,0),0),0)</f>
        <v>2.9388714733542321E-4</v>
      </c>
      <c r="C17" s="53">
        <f>_xlfn.IFNA(VLOOKUP($A17,批次辅助!$A$4:$DC$41,MATCH($A$5&amp;C$4,批次辅助!$A$1:$DC$1,0),0),0)</f>
        <v>1.8939393939393939E-4</v>
      </c>
      <c r="D17" s="53">
        <f>_xlfn.IFNA(VLOOKUP($A17,批次辅助!$A$4:$DC$41,MATCH($A$5&amp;D$4,批次辅助!$A$1:$DC$1,0),0),0)</f>
        <v>0</v>
      </c>
      <c r="E17" s="547"/>
      <c r="F17" s="57"/>
      <c r="G17" s="58"/>
      <c r="H17" s="47">
        <f t="shared" si="0"/>
        <v>1.8939393939393939E-4</v>
      </c>
      <c r="I17" s="370"/>
      <c r="J17" s="43"/>
      <c r="K17" s="124"/>
      <c r="L17" s="104"/>
      <c r="M17" s="53">
        <f t="shared" si="1"/>
        <v>1.8939393939393939E-4</v>
      </c>
      <c r="N17" s="370"/>
      <c r="O17" s="43"/>
      <c r="P17" s="124"/>
      <c r="Q17" s="104"/>
      <c r="R17" s="53">
        <f t="shared" si="2"/>
        <v>1.8939393939393939E-4</v>
      </c>
      <c r="S17" s="370"/>
      <c r="T17" s="43"/>
      <c r="U17" s="124"/>
      <c r="V17" s="104"/>
      <c r="W17" s="53">
        <f t="shared" si="3"/>
        <v>1.8939393939393939E-4</v>
      </c>
      <c r="X17" s="370"/>
      <c r="Y17" s="43"/>
      <c r="Z17" s="124"/>
      <c r="AA17" s="104"/>
      <c r="AB17" s="53">
        <f t="shared" si="4"/>
        <v>1.8939393939393939E-4</v>
      </c>
      <c r="AC17" s="370"/>
      <c r="AD17" s="43"/>
      <c r="AE17" s="124"/>
      <c r="AF17" s="104"/>
      <c r="AG17" s="53">
        <f t="shared" si="5"/>
        <v>1.8939393939393939E-4</v>
      </c>
      <c r="AH17" s="370"/>
      <c r="AI17" s="43"/>
      <c r="AJ17" s="124"/>
      <c r="AK17" s="104"/>
      <c r="AL17" s="53">
        <f t="shared" si="6"/>
        <v>1.8939393939393939E-4</v>
      </c>
      <c r="AM17" s="370"/>
      <c r="AN17" s="43"/>
      <c r="AO17" s="124"/>
      <c r="AP17" s="104"/>
      <c r="AQ17" s="53">
        <f t="shared" si="7"/>
        <v>1.8939393939393939E-4</v>
      </c>
      <c r="AR17" s="370"/>
      <c r="AS17" s="43"/>
      <c r="AT17" s="124"/>
      <c r="AU17" s="104"/>
      <c r="AV17" s="53">
        <f t="shared" si="8"/>
        <v>1.8939393939393939E-4</v>
      </c>
      <c r="AW17" s="370"/>
      <c r="AX17" s="43"/>
      <c r="AY17" s="124"/>
      <c r="AZ17" s="104"/>
      <c r="BA17" s="53">
        <f t="shared" si="9"/>
        <v>1.8939393939393939E-4</v>
      </c>
      <c r="BB17" s="370"/>
      <c r="BC17" s="43"/>
      <c r="BD17" s="124"/>
      <c r="BE17" s="104"/>
      <c r="BF17" s="53">
        <f t="shared" si="10"/>
        <v>1.8939393939393939E-4</v>
      </c>
      <c r="BG17" s="370"/>
      <c r="BH17" s="43"/>
      <c r="BI17" s="124"/>
      <c r="BJ17" s="104"/>
      <c r="BK17" s="53">
        <f t="shared" si="11"/>
        <v>1.8939393939393939E-4</v>
      </c>
      <c r="BL17" s="370"/>
      <c r="BM17" s="43"/>
      <c r="BN17" s="124"/>
      <c r="BO17" s="104"/>
      <c r="BP17" s="53">
        <f t="shared" si="12"/>
        <v>1.8939393939393939E-4</v>
      </c>
      <c r="BQ17" s="370"/>
    </row>
    <row r="18" spans="1:69" ht="33" x14ac:dyDescent="0.15">
      <c r="A18" s="42" t="s">
        <v>47</v>
      </c>
      <c r="B18" s="43">
        <f>_xlfn.IFNA(VLOOKUP($A18,批次辅助!$A$4:$DC$41,MATCH($A$5&amp;B$4,批次辅助!$A$1:$DC$1,0),0),0)</f>
        <v>5.5512016718913275E-4</v>
      </c>
      <c r="C18" s="43">
        <f>_xlfn.IFNA(VLOOKUP($A18,批次辅助!$A$4:$DC$41,MATCH($A$5&amp;C$4,批次辅助!$A$1:$DC$1,0),0),0)</f>
        <v>2.2632575757575758E-2</v>
      </c>
      <c r="D18" s="43">
        <f>_xlfn.IFNA(VLOOKUP($A18,批次辅助!$A$4:$DC$41,MATCH($A$5&amp;D$4,批次辅助!$A$1:$DC$1,0),0),0)</f>
        <v>0</v>
      </c>
      <c r="E18" s="446" t="s">
        <v>1300</v>
      </c>
      <c r="F18" s="124">
        <v>2.1999999999999999E-2</v>
      </c>
      <c r="G18" s="70"/>
      <c r="H18" s="47">
        <f t="shared" si="0"/>
        <v>6.3257575757575887E-4</v>
      </c>
      <c r="I18" s="370"/>
      <c r="J18" s="56"/>
      <c r="K18" s="124"/>
      <c r="L18" s="104"/>
      <c r="M18" s="43">
        <f t="shared" si="1"/>
        <v>6.3257575757575887E-4</v>
      </c>
      <c r="N18" s="370"/>
      <c r="O18" s="43"/>
      <c r="P18" s="124"/>
      <c r="Q18" s="104"/>
      <c r="R18" s="43">
        <f t="shared" si="2"/>
        <v>6.3257575757575887E-4</v>
      </c>
      <c r="S18" s="370"/>
      <c r="T18" s="43"/>
      <c r="U18" s="124"/>
      <c r="V18" s="104"/>
      <c r="W18" s="43">
        <f t="shared" si="3"/>
        <v>6.3257575757575887E-4</v>
      </c>
      <c r="X18" s="370"/>
      <c r="Y18" s="10"/>
      <c r="Z18" s="124"/>
      <c r="AA18" s="104"/>
      <c r="AB18" s="43">
        <f t="shared" si="4"/>
        <v>6.3257575757575887E-4</v>
      </c>
      <c r="AC18" s="370"/>
      <c r="AD18" s="10"/>
      <c r="AE18" s="124"/>
      <c r="AF18" s="104"/>
      <c r="AG18" s="43">
        <f t="shared" si="5"/>
        <v>6.3257575757575887E-4</v>
      </c>
      <c r="AH18" s="370"/>
      <c r="AI18" s="10"/>
      <c r="AJ18" s="124"/>
      <c r="AK18" s="104"/>
      <c r="AL18" s="43">
        <f t="shared" si="6"/>
        <v>6.3257575757575887E-4</v>
      </c>
      <c r="AM18" s="370"/>
      <c r="AN18" s="10"/>
      <c r="AO18" s="124"/>
      <c r="AP18" s="104"/>
      <c r="AQ18" s="43">
        <f t="shared" si="7"/>
        <v>6.3257575757575887E-4</v>
      </c>
      <c r="AR18" s="370"/>
      <c r="AS18" s="10"/>
      <c r="AT18" s="124"/>
      <c r="AU18" s="104"/>
      <c r="AV18" s="43">
        <f t="shared" si="8"/>
        <v>6.3257575757575887E-4</v>
      </c>
      <c r="AW18" s="370"/>
      <c r="AX18" s="10"/>
      <c r="AY18" s="124"/>
      <c r="AZ18" s="104"/>
      <c r="BA18" s="43">
        <f t="shared" si="9"/>
        <v>6.3257575757575887E-4</v>
      </c>
      <c r="BB18" s="370"/>
      <c r="BC18" s="10"/>
      <c r="BD18" s="124"/>
      <c r="BE18" s="104"/>
      <c r="BF18" s="43">
        <f t="shared" si="10"/>
        <v>6.3257575757575887E-4</v>
      </c>
      <c r="BG18" s="370"/>
      <c r="BH18" s="10"/>
      <c r="BI18" s="124"/>
      <c r="BJ18" s="104"/>
      <c r="BK18" s="43">
        <f t="shared" si="11"/>
        <v>6.3257575757575887E-4</v>
      </c>
      <c r="BL18" s="370"/>
      <c r="BM18" s="10"/>
      <c r="BN18" s="124"/>
      <c r="BO18" s="104"/>
      <c r="BP18" s="43">
        <f t="shared" si="12"/>
        <v>6.3257575757575887E-4</v>
      </c>
      <c r="BQ18" s="370"/>
    </row>
    <row r="19" spans="1:69" ht="41.25" customHeight="1" x14ac:dyDescent="0.15">
      <c r="A19" s="61" t="s">
        <v>31</v>
      </c>
      <c r="B19" s="61">
        <f>_xlfn.IFNA(VLOOKUP($A19,批次辅助!$A$4:$DC$41,MATCH($A$5&amp;B$4,批次辅助!$A$1:$DC$1,0),0),0)</f>
        <v>0</v>
      </c>
      <c r="C19" s="61">
        <f>_xlfn.IFNA(VLOOKUP($A19,批次辅助!$A$4:$DC$41,MATCH($A$5&amp;C$4,批次辅助!$A$1:$DC$1,0),0),0)</f>
        <v>0</v>
      </c>
      <c r="D19" s="61">
        <f>_xlfn.IFNA(VLOOKUP($A19,批次辅助!$A$4:$DC$41,MATCH($A$5&amp;D$4,批次辅助!$A$1:$DC$1,0),0),0)</f>
        <v>0</v>
      </c>
      <c r="E19" s="156"/>
      <c r="F19" s="125"/>
      <c r="G19" s="64"/>
      <c r="H19" s="62">
        <f t="shared" si="0"/>
        <v>0</v>
      </c>
      <c r="I19" s="62"/>
      <c r="J19" s="62"/>
      <c r="K19" s="125"/>
      <c r="L19" s="141"/>
      <c r="M19" s="62">
        <f t="shared" si="1"/>
        <v>0</v>
      </c>
      <c r="N19" s="62"/>
      <c r="O19" s="62"/>
      <c r="P19" s="125"/>
      <c r="Q19" s="141"/>
      <c r="R19" s="62">
        <f t="shared" si="2"/>
        <v>0</v>
      </c>
      <c r="S19" s="62"/>
      <c r="T19" s="62"/>
      <c r="U19" s="125"/>
      <c r="V19" s="141"/>
      <c r="W19" s="62">
        <f t="shared" si="3"/>
        <v>0</v>
      </c>
      <c r="X19" s="62"/>
      <c r="Y19" s="62"/>
      <c r="Z19" s="125"/>
      <c r="AA19" s="141"/>
      <c r="AB19" s="62">
        <f t="shared" si="4"/>
        <v>0</v>
      </c>
      <c r="AC19" s="62"/>
      <c r="AD19" s="62"/>
      <c r="AE19" s="125"/>
      <c r="AF19" s="141"/>
      <c r="AG19" s="62">
        <f t="shared" si="5"/>
        <v>0</v>
      </c>
      <c r="AH19" s="62"/>
      <c r="AI19" s="62"/>
      <c r="AJ19" s="125"/>
      <c r="AK19" s="141"/>
      <c r="AL19" s="62">
        <f t="shared" si="6"/>
        <v>0</v>
      </c>
      <c r="AM19" s="62"/>
      <c r="AN19" s="62"/>
      <c r="AO19" s="125"/>
      <c r="AP19" s="141"/>
      <c r="AQ19" s="62">
        <f t="shared" si="7"/>
        <v>0</v>
      </c>
      <c r="AR19" s="62"/>
      <c r="AS19" s="62"/>
      <c r="AT19" s="125"/>
      <c r="AU19" s="141"/>
      <c r="AV19" s="62">
        <f t="shared" si="8"/>
        <v>0</v>
      </c>
      <c r="AW19" s="62"/>
      <c r="AX19" s="62"/>
      <c r="AY19" s="125"/>
      <c r="AZ19" s="141"/>
      <c r="BA19" s="62">
        <f t="shared" si="9"/>
        <v>0</v>
      </c>
      <c r="BB19" s="62"/>
      <c r="BC19" s="62"/>
      <c r="BD19" s="125"/>
      <c r="BE19" s="141"/>
      <c r="BF19" s="62">
        <f t="shared" si="10"/>
        <v>0</v>
      </c>
      <c r="BG19" s="62"/>
      <c r="BH19" s="62"/>
      <c r="BI19" s="125"/>
      <c r="BJ19" s="141"/>
      <c r="BK19" s="62">
        <f t="shared" si="11"/>
        <v>0</v>
      </c>
      <c r="BL19" s="62"/>
      <c r="BM19" s="62"/>
      <c r="BN19" s="125"/>
      <c r="BO19" s="141"/>
      <c r="BP19" s="62">
        <f t="shared" si="12"/>
        <v>0</v>
      </c>
      <c r="BQ19" s="62"/>
    </row>
    <row r="20" spans="1:69" x14ac:dyDescent="0.15">
      <c r="A20" s="65" t="s">
        <v>30</v>
      </c>
      <c r="B20" s="66"/>
      <c r="C20" s="66"/>
      <c r="D20" s="66"/>
      <c r="E20" s="66"/>
      <c r="F20" s="67"/>
      <c r="G20" s="68"/>
      <c r="H20" s="66">
        <f>H21*99.9%</f>
        <v>0.99444900000000014</v>
      </c>
      <c r="I20" s="66"/>
      <c r="J20" s="66"/>
      <c r="K20" s="126"/>
      <c r="L20" s="142"/>
      <c r="M20" s="66">
        <f>M21*99.9%</f>
        <v>0.99444900000000014</v>
      </c>
      <c r="N20" s="66"/>
      <c r="O20" s="66"/>
      <c r="P20" s="126"/>
      <c r="Q20" s="142"/>
      <c r="R20" s="66">
        <f>R21*99.9%</f>
        <v>0.99444900000000014</v>
      </c>
      <c r="S20" s="66"/>
      <c r="T20" s="66"/>
      <c r="U20" s="126"/>
      <c r="V20" s="142"/>
      <c r="W20" s="66">
        <f>W21*99.9%</f>
        <v>0.99444900000000014</v>
      </c>
      <c r="X20" s="66"/>
      <c r="Y20" s="66"/>
      <c r="Z20" s="126"/>
      <c r="AA20" s="142"/>
      <c r="AB20" s="66">
        <f>AB21*99.9%</f>
        <v>0.99444900000000014</v>
      </c>
      <c r="AC20" s="66"/>
      <c r="AD20" s="66"/>
      <c r="AE20" s="126"/>
      <c r="AF20" s="142"/>
      <c r="AG20" s="66">
        <f>AG21*99.9%</f>
        <v>0.99444900000000014</v>
      </c>
      <c r="AH20" s="66"/>
      <c r="AI20" s="66"/>
      <c r="AJ20" s="126"/>
      <c r="AK20" s="142"/>
      <c r="AL20" s="66">
        <f>AL21*99.9%</f>
        <v>0.99444900000000014</v>
      </c>
      <c r="AM20" s="66"/>
      <c r="AN20" s="66"/>
      <c r="AO20" s="126"/>
      <c r="AP20" s="142"/>
      <c r="AQ20" s="66">
        <f>AQ21*99.9%</f>
        <v>0.99444900000000014</v>
      </c>
      <c r="AR20" s="66"/>
      <c r="AS20" s="66"/>
      <c r="AT20" s="126"/>
      <c r="AU20" s="142"/>
      <c r="AV20" s="66">
        <f>AV21*99.9%</f>
        <v>0.99444900000000014</v>
      </c>
      <c r="AW20" s="66"/>
      <c r="AX20" s="66"/>
      <c r="AY20" s="126"/>
      <c r="AZ20" s="142"/>
      <c r="BA20" s="66">
        <f>BA21*99.9%</f>
        <v>0.99444900000000014</v>
      </c>
      <c r="BB20" s="66"/>
      <c r="BC20" s="66"/>
      <c r="BD20" s="126"/>
      <c r="BE20" s="142"/>
      <c r="BF20" s="66">
        <f>BF21*99.9%</f>
        <v>0.99444900000000014</v>
      </c>
      <c r="BG20" s="66"/>
      <c r="BH20" s="66"/>
      <c r="BI20" s="126"/>
      <c r="BJ20" s="142"/>
      <c r="BK20" s="66">
        <f>BK21*99.9%</f>
        <v>0.99444900000000014</v>
      </c>
      <c r="BL20" s="66"/>
      <c r="BM20" s="66"/>
      <c r="BN20" s="126"/>
      <c r="BO20" s="142"/>
      <c r="BP20" s="66">
        <f>BP21*99.9%</f>
        <v>0.99444900000000014</v>
      </c>
      <c r="BQ20" s="66"/>
    </row>
    <row r="21" spans="1:69" x14ac:dyDescent="0.35">
      <c r="A21" s="40" t="s">
        <v>456</v>
      </c>
      <c r="B21" s="41">
        <f>_xlfn.IFNA(VLOOKUP($A21,批次辅助!$A$4:$DC$41,MATCH($A$5&amp;B$4,批次辅助!$A$1:$DC$1,0),0),0)</f>
        <v>0.99650600835945669</v>
      </c>
      <c r="C21" s="41">
        <f>_xlfn.IFNA(VLOOKUP($A21,批次辅助!$A$4:$DC$41,MATCH($A$5&amp;C$4,批次辅助!$A$1:$DC$1,0),0),0)</f>
        <v>0.99444444444444446</v>
      </c>
      <c r="D21" s="41">
        <f>_xlfn.IFNA(VLOOKUP($A21,批次辅助!$A$4:$DC$41,MATCH($A$5&amp;D$4,批次辅助!$A$1:$DC$1,0),0),0)</f>
        <v>0</v>
      </c>
      <c r="E21" s="66"/>
      <c r="F21" s="67"/>
      <c r="G21" s="68"/>
      <c r="H21" s="66">
        <f>1-SUM(H22:H26)</f>
        <v>0.99544444444444447</v>
      </c>
      <c r="I21" s="66"/>
      <c r="J21" s="66"/>
      <c r="K21" s="126"/>
      <c r="L21" s="142"/>
      <c r="M21" s="66">
        <f>1-SUM(M22:M26)</f>
        <v>0.99544444444444447</v>
      </c>
      <c r="N21" s="66"/>
      <c r="O21" s="66"/>
      <c r="P21" s="126"/>
      <c r="Q21" s="142"/>
      <c r="R21" s="66">
        <f>1-SUM(R22:R26)</f>
        <v>0.99544444444444447</v>
      </c>
      <c r="S21" s="66"/>
      <c r="T21" s="66"/>
      <c r="U21" s="126"/>
      <c r="V21" s="142"/>
      <c r="W21" s="66">
        <f>1-SUM(W22:W26)</f>
        <v>0.99544444444444447</v>
      </c>
      <c r="X21" s="66"/>
      <c r="Y21" s="66"/>
      <c r="Z21" s="126"/>
      <c r="AA21" s="142"/>
      <c r="AB21" s="66">
        <f>1-SUM(AB22:AB26)</f>
        <v>0.99544444444444447</v>
      </c>
      <c r="AC21" s="66"/>
      <c r="AD21" s="66"/>
      <c r="AE21" s="126"/>
      <c r="AF21" s="142"/>
      <c r="AG21" s="66">
        <f>1-SUM(AG22:AG26)</f>
        <v>0.99544444444444447</v>
      </c>
      <c r="AH21" s="66"/>
      <c r="AI21" s="66"/>
      <c r="AJ21" s="126"/>
      <c r="AK21" s="142"/>
      <c r="AL21" s="66">
        <f>1-SUM(AL22:AL26)</f>
        <v>0.99544444444444447</v>
      </c>
      <c r="AM21" s="66"/>
      <c r="AN21" s="66"/>
      <c r="AO21" s="126"/>
      <c r="AP21" s="142"/>
      <c r="AQ21" s="66">
        <f>1-SUM(AQ22:AQ26)</f>
        <v>0.99544444444444447</v>
      </c>
      <c r="AR21" s="66"/>
      <c r="AS21" s="66"/>
      <c r="AT21" s="126"/>
      <c r="AU21" s="142"/>
      <c r="AV21" s="66">
        <f>1-SUM(AV22:AV26)</f>
        <v>0.99544444444444447</v>
      </c>
      <c r="AW21" s="66"/>
      <c r="AX21" s="66"/>
      <c r="AY21" s="126"/>
      <c r="AZ21" s="142"/>
      <c r="BA21" s="66">
        <f>1-SUM(BA22:BA26)</f>
        <v>0.99544444444444447</v>
      </c>
      <c r="BB21" s="66"/>
      <c r="BC21" s="66"/>
      <c r="BD21" s="126"/>
      <c r="BE21" s="142"/>
      <c r="BF21" s="66">
        <f>1-SUM(BF22:BF26)</f>
        <v>0.99544444444444447</v>
      </c>
      <c r="BG21" s="66"/>
      <c r="BH21" s="66"/>
      <c r="BI21" s="126"/>
      <c r="BJ21" s="142"/>
      <c r="BK21" s="66">
        <f>1-SUM(BK22:BK26)</f>
        <v>0.99544444444444447</v>
      </c>
      <c r="BL21" s="66"/>
      <c r="BM21" s="66"/>
      <c r="BN21" s="126"/>
      <c r="BO21" s="142"/>
      <c r="BP21" s="66">
        <f>1-SUM(BP22:BP26)</f>
        <v>0.99544444444444447</v>
      </c>
      <c r="BQ21" s="66"/>
    </row>
    <row r="22" spans="1:69" x14ac:dyDescent="0.15">
      <c r="A22" s="42" t="s">
        <v>48</v>
      </c>
      <c r="B22" s="43">
        <f>_xlfn.IFNA(VLOOKUP($A22,批次辅助!$A$4:$DC$41,MATCH($A$5&amp;B$4,批次辅助!$A$1:$DC$1,0),0),0)</f>
        <v>1.3061650992685474E-4</v>
      </c>
      <c r="C22" s="43">
        <f>_xlfn.IFNA(VLOOKUP($A22,批次辅助!$A$4:$DC$41,MATCH($A$5&amp;C$4,批次辅助!$A$1:$DC$1,0),0),0)</f>
        <v>1.2626262626262626E-4</v>
      </c>
      <c r="D22" s="43">
        <f>_xlfn.IFNA(VLOOKUP($A22,批次辅助!$A$4:$DC$41,MATCH($A$5&amp;D$4,批次辅助!$A$1:$DC$1,0),0),0)</f>
        <v>0</v>
      </c>
      <c r="E22" s="277"/>
      <c r="F22" s="113"/>
      <c r="G22" s="149"/>
      <c r="H22" s="277">
        <f>C22-F22+G22</f>
        <v>1.2626262626262626E-4</v>
      </c>
      <c r="I22" s="370"/>
      <c r="J22" s="277"/>
      <c r="K22" s="113"/>
      <c r="L22" s="149"/>
      <c r="M22" s="277">
        <f>H22-K22+L22</f>
        <v>1.2626262626262626E-4</v>
      </c>
      <c r="N22" s="370"/>
      <c r="O22" s="277"/>
      <c r="P22" s="113"/>
      <c r="Q22" s="149"/>
      <c r="R22" s="277">
        <f>M22-P22+Q22</f>
        <v>1.2626262626262626E-4</v>
      </c>
      <c r="S22" s="370"/>
      <c r="T22" s="277"/>
      <c r="U22" s="113"/>
      <c r="V22" s="149"/>
      <c r="W22" s="277">
        <f>R22-U22+V22</f>
        <v>1.2626262626262626E-4</v>
      </c>
      <c r="X22" s="370"/>
      <c r="Y22" s="277" t="s">
        <v>9</v>
      </c>
      <c r="Z22" s="113"/>
      <c r="AA22" s="149"/>
      <c r="AB22" s="277">
        <f>W22-Z22+AA22</f>
        <v>1.2626262626262626E-4</v>
      </c>
      <c r="AC22" s="370"/>
      <c r="AD22" s="277" t="s">
        <v>9</v>
      </c>
      <c r="AE22" s="113"/>
      <c r="AF22" s="149"/>
      <c r="AG22" s="277">
        <f>AB22-AE22+AF22</f>
        <v>1.2626262626262626E-4</v>
      </c>
      <c r="AH22" s="370"/>
      <c r="AI22" s="277" t="s">
        <v>9</v>
      </c>
      <c r="AJ22" s="113"/>
      <c r="AK22" s="149"/>
      <c r="AL22" s="277">
        <f>AG22-AJ22+AK22</f>
        <v>1.2626262626262626E-4</v>
      </c>
      <c r="AM22" s="370"/>
      <c r="AN22" s="277" t="s">
        <v>9</v>
      </c>
      <c r="AO22" s="113"/>
      <c r="AP22" s="149"/>
      <c r="AQ22" s="277">
        <f>AL22-AO22+AP22</f>
        <v>1.2626262626262626E-4</v>
      </c>
      <c r="AR22" s="370"/>
      <c r="AS22" s="277" t="s">
        <v>9</v>
      </c>
      <c r="AT22" s="113"/>
      <c r="AU22" s="149"/>
      <c r="AV22" s="277">
        <f>AQ22-AT22+AU22</f>
        <v>1.2626262626262626E-4</v>
      </c>
      <c r="AW22" s="370"/>
      <c r="AX22" s="277" t="s">
        <v>9</v>
      </c>
      <c r="AY22" s="113"/>
      <c r="AZ22" s="149"/>
      <c r="BA22" s="277">
        <f>AV22-AY22+AZ22</f>
        <v>1.2626262626262626E-4</v>
      </c>
      <c r="BB22" s="370"/>
      <c r="BC22" s="277" t="s">
        <v>9</v>
      </c>
      <c r="BD22" s="113"/>
      <c r="BE22" s="149"/>
      <c r="BF22" s="277">
        <f>BA22-BD22+BE22</f>
        <v>1.2626262626262626E-4</v>
      </c>
      <c r="BG22" s="370"/>
      <c r="BH22" s="277" t="s">
        <v>9</v>
      </c>
      <c r="BI22" s="113"/>
      <c r="BJ22" s="149"/>
      <c r="BK22" s="277">
        <f>BF22-BI22+BJ22</f>
        <v>1.2626262626262626E-4</v>
      </c>
      <c r="BL22" s="370"/>
      <c r="BM22" s="277" t="s">
        <v>9</v>
      </c>
      <c r="BN22" s="113"/>
      <c r="BO22" s="149"/>
      <c r="BP22" s="277">
        <f>BK22-BN22+BO22</f>
        <v>1.2626262626262626E-4</v>
      </c>
      <c r="BQ22" s="370"/>
    </row>
    <row r="23" spans="1:69" x14ac:dyDescent="0.15">
      <c r="A23" s="42" t="s">
        <v>49</v>
      </c>
      <c r="B23" s="43">
        <f>_xlfn.IFNA(VLOOKUP($A23,批次辅助!$A$4:$DC$41,MATCH($A$5&amp;B$4,批次辅助!$A$1:$DC$1,0),0),0)</f>
        <v>6.5308254963427384E-5</v>
      </c>
      <c r="C23" s="43">
        <f>_xlfn.IFNA(VLOOKUP($A23,批次辅助!$A$4:$DC$41,MATCH($A$5&amp;C$4,批次辅助!$A$1:$DC$1,0),0),0)</f>
        <v>3.1565656565656568E-4</v>
      </c>
      <c r="D23" s="43">
        <f>_xlfn.IFNA(VLOOKUP($A23,批次辅助!$A$4:$DC$41,MATCH($A$5&amp;D$4,批次辅助!$A$1:$DC$1,0),0),0)</f>
        <v>0</v>
      </c>
      <c r="E23" s="476"/>
      <c r="F23" s="45"/>
      <c r="G23" s="46"/>
      <c r="H23" s="277">
        <f>C23-F23+G23</f>
        <v>3.1565656565656568E-4</v>
      </c>
      <c r="I23" s="370"/>
      <c r="J23" s="47"/>
      <c r="K23" s="121"/>
      <c r="L23" s="147"/>
      <c r="M23" s="50">
        <f t="shared" ref="M23:M27" si="13">H23-K23+L23</f>
        <v>3.1565656565656568E-4</v>
      </c>
      <c r="N23" s="370"/>
      <c r="O23" s="47"/>
      <c r="P23" s="121"/>
      <c r="Q23" s="147"/>
      <c r="R23" s="50">
        <f t="shared" ref="R23:R27" si="14">M23-P23+Q23</f>
        <v>3.1565656565656568E-4</v>
      </c>
      <c r="S23" s="370"/>
      <c r="T23" s="47"/>
      <c r="U23" s="121"/>
      <c r="V23" s="147"/>
      <c r="W23" s="50">
        <f t="shared" ref="W23:W27" si="15">R23-U23+V23</f>
        <v>3.1565656565656568E-4</v>
      </c>
      <c r="X23" s="370"/>
      <c r="Y23" s="47" t="s">
        <v>9</v>
      </c>
      <c r="Z23" s="121"/>
      <c r="AA23" s="147"/>
      <c r="AB23" s="50">
        <f t="shared" ref="AB23:AB27" si="16">W23-Z23+AA23</f>
        <v>3.1565656565656568E-4</v>
      </c>
      <c r="AC23" s="370"/>
      <c r="AD23" s="47" t="s">
        <v>9</v>
      </c>
      <c r="AE23" s="121"/>
      <c r="AF23" s="147"/>
      <c r="AG23" s="50">
        <f t="shared" ref="AG23:AG27" si="17">AB23-AE23+AF23</f>
        <v>3.1565656565656568E-4</v>
      </c>
      <c r="AH23" s="370"/>
      <c r="AI23" s="47" t="s">
        <v>9</v>
      </c>
      <c r="AJ23" s="121"/>
      <c r="AK23" s="147"/>
      <c r="AL23" s="50">
        <f t="shared" ref="AL23:AL27" si="18">AG23-AJ23+AK23</f>
        <v>3.1565656565656568E-4</v>
      </c>
      <c r="AM23" s="370"/>
      <c r="AN23" s="47" t="s">
        <v>9</v>
      </c>
      <c r="AO23" s="121"/>
      <c r="AP23" s="147"/>
      <c r="AQ23" s="50">
        <f t="shared" ref="AQ23:AQ27" si="19">AL23-AO23+AP23</f>
        <v>3.1565656565656568E-4</v>
      </c>
      <c r="AR23" s="370"/>
      <c r="AS23" s="47" t="s">
        <v>9</v>
      </c>
      <c r="AT23" s="121"/>
      <c r="AU23" s="147"/>
      <c r="AV23" s="50">
        <f t="shared" ref="AV23:AV27" si="20">AQ23-AT23+AU23</f>
        <v>3.1565656565656568E-4</v>
      </c>
      <c r="AW23" s="370"/>
      <c r="AX23" s="47" t="s">
        <v>9</v>
      </c>
      <c r="AY23" s="121"/>
      <c r="AZ23" s="147"/>
      <c r="BA23" s="50">
        <f t="shared" ref="BA23:BA27" si="21">AV23-AY23+AZ23</f>
        <v>3.1565656565656568E-4</v>
      </c>
      <c r="BB23" s="370"/>
      <c r="BC23" s="47" t="s">
        <v>9</v>
      </c>
      <c r="BD23" s="121"/>
      <c r="BE23" s="147"/>
      <c r="BF23" s="50">
        <f t="shared" ref="BF23:BF27" si="22">BA23-BD23+BE23</f>
        <v>3.1565656565656568E-4</v>
      </c>
      <c r="BG23" s="370"/>
      <c r="BH23" s="47" t="s">
        <v>9</v>
      </c>
      <c r="BI23" s="121"/>
      <c r="BJ23" s="147"/>
      <c r="BK23" s="50">
        <f t="shared" ref="BK23:BK27" si="23">BF23-BI23+BJ23</f>
        <v>3.1565656565656568E-4</v>
      </c>
      <c r="BL23" s="370"/>
      <c r="BM23" s="47" t="s">
        <v>9</v>
      </c>
      <c r="BN23" s="121"/>
      <c r="BO23" s="147"/>
      <c r="BP23" s="50">
        <f t="shared" ref="BP23:BP27" si="24">BK23-BN23+BO23</f>
        <v>3.1565656565656568E-4</v>
      </c>
      <c r="BQ23" s="370"/>
    </row>
    <row r="24" spans="1:69" x14ac:dyDescent="0.15">
      <c r="A24" s="42" t="s">
        <v>50</v>
      </c>
      <c r="B24" s="43">
        <f>_xlfn.IFNA(VLOOKUP($A24,批次辅助!$A$4:$DC$41,MATCH($A$5&amp;B$4,批次辅助!$A$1:$DC$1,0),0),0)</f>
        <v>0</v>
      </c>
      <c r="C24" s="43">
        <f>_xlfn.IFNA(VLOOKUP($A24,批次辅助!$A$4:$DC$41,MATCH($A$5&amp;C$4,批次辅助!$A$1:$DC$1,0),0),0)</f>
        <v>0</v>
      </c>
      <c r="D24" s="43">
        <f>_xlfn.IFNA(VLOOKUP($A24,批次辅助!$A$4:$DC$41,MATCH($A$5&amp;D$4,批次辅助!$A$1:$DC$1,0),0),0)</f>
        <v>0</v>
      </c>
      <c r="E24" s="47"/>
      <c r="F24" s="45"/>
      <c r="G24" s="46"/>
      <c r="H24" s="277">
        <f t="shared" ref="H24:H27" si="25">C24-F24+G24</f>
        <v>0</v>
      </c>
      <c r="I24" s="370"/>
      <c r="J24" s="47"/>
      <c r="K24" s="121"/>
      <c r="L24" s="102"/>
      <c r="M24" s="50">
        <f t="shared" si="13"/>
        <v>0</v>
      </c>
      <c r="N24" s="370"/>
      <c r="O24" s="47"/>
      <c r="P24" s="121"/>
      <c r="Q24" s="102"/>
      <c r="R24" s="50">
        <f t="shared" si="14"/>
        <v>0</v>
      </c>
      <c r="S24" s="370"/>
      <c r="T24" s="47" t="s">
        <v>9</v>
      </c>
      <c r="U24" s="121"/>
      <c r="V24" s="102"/>
      <c r="W24" s="50">
        <f t="shared" si="15"/>
        <v>0</v>
      </c>
      <c r="X24" s="370"/>
      <c r="Y24" s="47" t="s">
        <v>9</v>
      </c>
      <c r="Z24" s="121"/>
      <c r="AA24" s="102"/>
      <c r="AB24" s="50">
        <f t="shared" si="16"/>
        <v>0</v>
      </c>
      <c r="AC24" s="370"/>
      <c r="AD24" s="47" t="s">
        <v>9</v>
      </c>
      <c r="AE24" s="121"/>
      <c r="AF24" s="102"/>
      <c r="AG24" s="50">
        <f t="shared" si="17"/>
        <v>0</v>
      </c>
      <c r="AH24" s="370"/>
      <c r="AI24" s="47" t="s">
        <v>9</v>
      </c>
      <c r="AJ24" s="121"/>
      <c r="AK24" s="102"/>
      <c r="AL24" s="50">
        <f t="shared" si="18"/>
        <v>0</v>
      </c>
      <c r="AM24" s="370"/>
      <c r="AN24" s="47" t="s">
        <v>9</v>
      </c>
      <c r="AO24" s="121"/>
      <c r="AP24" s="102"/>
      <c r="AQ24" s="50">
        <f t="shared" si="19"/>
        <v>0</v>
      </c>
      <c r="AR24" s="370"/>
      <c r="AS24" s="47" t="s">
        <v>9</v>
      </c>
      <c r="AT24" s="121"/>
      <c r="AU24" s="102"/>
      <c r="AV24" s="50">
        <f t="shared" si="20"/>
        <v>0</v>
      </c>
      <c r="AW24" s="370"/>
      <c r="AX24" s="47" t="s">
        <v>9</v>
      </c>
      <c r="AY24" s="121"/>
      <c r="AZ24" s="102"/>
      <c r="BA24" s="50">
        <f t="shared" si="21"/>
        <v>0</v>
      </c>
      <c r="BB24" s="370"/>
      <c r="BC24" s="47" t="s">
        <v>9</v>
      </c>
      <c r="BD24" s="121"/>
      <c r="BE24" s="102"/>
      <c r="BF24" s="50">
        <f t="shared" si="22"/>
        <v>0</v>
      </c>
      <c r="BG24" s="370"/>
      <c r="BH24" s="47" t="s">
        <v>9</v>
      </c>
      <c r="BI24" s="121"/>
      <c r="BJ24" s="102"/>
      <c r="BK24" s="50">
        <f t="shared" si="23"/>
        <v>0</v>
      </c>
      <c r="BL24" s="370"/>
      <c r="BM24" s="47" t="s">
        <v>9</v>
      </c>
      <c r="BN24" s="121"/>
      <c r="BO24" s="102"/>
      <c r="BP24" s="50">
        <f t="shared" si="24"/>
        <v>0</v>
      </c>
      <c r="BQ24" s="370"/>
    </row>
    <row r="25" spans="1:69" x14ac:dyDescent="0.15">
      <c r="A25" s="42" t="s">
        <v>51</v>
      </c>
      <c r="B25" s="43">
        <f>_xlfn.IFNA(VLOOKUP($A25,批次辅助!$A$4:$DC$41,MATCH($A$5&amp;B$4,批次辅助!$A$1:$DC$1,0),0),0)</f>
        <v>3.2980668756530827E-3</v>
      </c>
      <c r="C25" s="43">
        <f>_xlfn.IFNA(VLOOKUP($A25,批次辅助!$A$4:$DC$41,MATCH($A$5&amp;C$4,批次辅助!$A$1:$DC$1,0),0),0)</f>
        <v>5.1136363636363636E-3</v>
      </c>
      <c r="D25" s="43">
        <f>_xlfn.IFNA(VLOOKUP($A25,批次辅助!$A$4:$DC$41,MATCH($A$5&amp;D$4,批次辅助!$A$1:$DC$1,0),0),0)</f>
        <v>0</v>
      </c>
      <c r="E25" s="47" t="s">
        <v>1473</v>
      </c>
      <c r="F25" s="45">
        <v>1E-3</v>
      </c>
      <c r="G25" s="46"/>
      <c r="H25" s="277">
        <f t="shared" si="25"/>
        <v>4.1136363636363636E-3</v>
      </c>
      <c r="I25" s="370"/>
      <c r="J25" s="47"/>
      <c r="K25" s="121"/>
      <c r="L25" s="102"/>
      <c r="M25" s="50">
        <f t="shared" si="13"/>
        <v>4.1136363636363636E-3</v>
      </c>
      <c r="N25" s="370"/>
      <c r="O25" s="47"/>
      <c r="P25" s="121"/>
      <c r="Q25" s="102"/>
      <c r="R25" s="50">
        <f t="shared" si="14"/>
        <v>4.1136363636363636E-3</v>
      </c>
      <c r="S25" s="370"/>
      <c r="T25" s="47"/>
      <c r="U25" s="121"/>
      <c r="V25" s="102"/>
      <c r="W25" s="50">
        <f t="shared" si="15"/>
        <v>4.1136363636363636E-3</v>
      </c>
      <c r="X25" s="370"/>
      <c r="Y25" s="47"/>
      <c r="Z25" s="121"/>
      <c r="AA25" s="102"/>
      <c r="AB25" s="50">
        <f t="shared" si="16"/>
        <v>4.1136363636363636E-3</v>
      </c>
      <c r="AC25" s="370"/>
      <c r="AD25" s="47"/>
      <c r="AE25" s="121"/>
      <c r="AF25" s="102"/>
      <c r="AG25" s="50">
        <f t="shared" si="17"/>
        <v>4.1136363636363636E-3</v>
      </c>
      <c r="AH25" s="370"/>
      <c r="AI25" s="47"/>
      <c r="AJ25" s="121"/>
      <c r="AK25" s="102"/>
      <c r="AL25" s="50">
        <f t="shared" si="18"/>
        <v>4.1136363636363636E-3</v>
      </c>
      <c r="AM25" s="370"/>
      <c r="AN25" s="47"/>
      <c r="AO25" s="121"/>
      <c r="AP25" s="102"/>
      <c r="AQ25" s="50">
        <f t="shared" si="19"/>
        <v>4.1136363636363636E-3</v>
      </c>
      <c r="AR25" s="370"/>
      <c r="AS25" s="47"/>
      <c r="AT25" s="121"/>
      <c r="AU25" s="102"/>
      <c r="AV25" s="50">
        <f t="shared" si="20"/>
        <v>4.1136363636363636E-3</v>
      </c>
      <c r="AW25" s="370"/>
      <c r="AX25" s="47"/>
      <c r="AY25" s="121"/>
      <c r="AZ25" s="102"/>
      <c r="BA25" s="50">
        <f t="shared" si="21"/>
        <v>4.1136363636363636E-3</v>
      </c>
      <c r="BB25" s="370"/>
      <c r="BC25" s="47"/>
      <c r="BD25" s="121"/>
      <c r="BE25" s="102"/>
      <c r="BF25" s="50">
        <f t="shared" si="22"/>
        <v>4.1136363636363636E-3</v>
      </c>
      <c r="BG25" s="370"/>
      <c r="BH25" s="47"/>
      <c r="BI25" s="121"/>
      <c r="BJ25" s="102"/>
      <c r="BK25" s="50">
        <f t="shared" si="23"/>
        <v>4.1136363636363636E-3</v>
      </c>
      <c r="BL25" s="370"/>
      <c r="BM25" s="47"/>
      <c r="BN25" s="121"/>
      <c r="BO25" s="102"/>
      <c r="BP25" s="50">
        <f t="shared" si="24"/>
        <v>4.1136363636363636E-3</v>
      </c>
      <c r="BQ25" s="370"/>
    </row>
    <row r="26" spans="1:69" x14ac:dyDescent="0.15">
      <c r="A26" s="42" t="s">
        <v>455</v>
      </c>
      <c r="B26" s="43">
        <f>_xlfn.IFNA(VLOOKUP($A26,批次辅助!$A$4:$DC$41,MATCH($A$5&amp;B$4,批次辅助!$A$1:$DC$1,0),0),0)</f>
        <v>0</v>
      </c>
      <c r="C26" s="43">
        <f>_xlfn.IFNA(VLOOKUP($A26,批次辅助!$A$4:$DC$41,MATCH($A$5&amp;C$4,批次辅助!$A$1:$DC$1,0),0),0)</f>
        <v>0</v>
      </c>
      <c r="D26" s="43">
        <f>_xlfn.IFNA(VLOOKUP($A26,批次辅助!$A$4:$DC$41,MATCH($A$5&amp;D$4,批次辅助!$A$1:$DC$1,0),0),0)</f>
        <v>0</v>
      </c>
      <c r="E26" s="279"/>
      <c r="F26" s="45"/>
      <c r="G26" s="46"/>
      <c r="H26" s="277">
        <f t="shared" si="25"/>
        <v>0</v>
      </c>
      <c r="I26" s="370"/>
      <c r="J26" s="279"/>
      <c r="K26" s="128"/>
      <c r="L26" s="102"/>
      <c r="M26" s="50">
        <f t="shared" si="13"/>
        <v>0</v>
      </c>
      <c r="N26" s="370"/>
      <c r="O26" s="279"/>
      <c r="P26" s="128"/>
      <c r="Q26" s="102"/>
      <c r="R26" s="50">
        <f t="shared" si="14"/>
        <v>0</v>
      </c>
      <c r="S26" s="370"/>
      <c r="T26" s="279"/>
      <c r="U26" s="128"/>
      <c r="V26" s="102"/>
      <c r="W26" s="50">
        <f t="shared" si="15"/>
        <v>0</v>
      </c>
      <c r="X26" s="370"/>
      <c r="Y26" s="279"/>
      <c r="Z26" s="128"/>
      <c r="AA26" s="102"/>
      <c r="AB26" s="50">
        <f t="shared" si="16"/>
        <v>0</v>
      </c>
      <c r="AC26" s="370"/>
      <c r="AD26" s="279"/>
      <c r="AE26" s="128"/>
      <c r="AF26" s="102"/>
      <c r="AG26" s="50">
        <f t="shared" si="17"/>
        <v>0</v>
      </c>
      <c r="AH26" s="370"/>
      <c r="AI26" s="279"/>
      <c r="AJ26" s="128"/>
      <c r="AK26" s="102"/>
      <c r="AL26" s="50">
        <f t="shared" si="18"/>
        <v>0</v>
      </c>
      <c r="AM26" s="370"/>
      <c r="AN26" s="279"/>
      <c r="AO26" s="128"/>
      <c r="AP26" s="102"/>
      <c r="AQ26" s="50">
        <f t="shared" si="19"/>
        <v>0</v>
      </c>
      <c r="AR26" s="370"/>
      <c r="AS26" s="279"/>
      <c r="AT26" s="128"/>
      <c r="AU26" s="102"/>
      <c r="AV26" s="50">
        <f t="shared" si="20"/>
        <v>0</v>
      </c>
      <c r="AW26" s="370"/>
      <c r="AX26" s="279"/>
      <c r="AY26" s="128"/>
      <c r="AZ26" s="102"/>
      <c r="BA26" s="50">
        <f t="shared" si="21"/>
        <v>0</v>
      </c>
      <c r="BB26" s="370"/>
      <c r="BC26" s="279"/>
      <c r="BD26" s="128"/>
      <c r="BE26" s="102"/>
      <c r="BF26" s="50">
        <f t="shared" si="22"/>
        <v>0</v>
      </c>
      <c r="BG26" s="370"/>
      <c r="BH26" s="279"/>
      <c r="BI26" s="128"/>
      <c r="BJ26" s="102"/>
      <c r="BK26" s="50">
        <f t="shared" si="23"/>
        <v>0</v>
      </c>
      <c r="BL26" s="370"/>
      <c r="BM26" s="279"/>
      <c r="BN26" s="128"/>
      <c r="BO26" s="102"/>
      <c r="BP26" s="50">
        <f t="shared" si="24"/>
        <v>0</v>
      </c>
      <c r="BQ26" s="370"/>
    </row>
    <row r="27" spans="1:69" x14ac:dyDescent="0.15">
      <c r="A27" s="72" t="s">
        <v>29</v>
      </c>
      <c r="B27" s="61">
        <f>_xlfn.IFNA(VLOOKUP($A27,批次辅助!$A$4:$DC$41,MATCH($A$5&amp;B$4,批次辅助!$A$1:$DC$1,0),0),0)</f>
        <v>0</v>
      </c>
      <c r="C27" s="61">
        <f>_xlfn.IFNA(VLOOKUP($A27,批次辅助!$A$4:$DC$41,MATCH($A$5&amp;C$4,批次辅助!$A$1:$DC$1,0),0),0)</f>
        <v>0</v>
      </c>
      <c r="D27" s="61">
        <f>_xlfn.IFNA(VLOOKUP($A27,批次辅助!$A$4:$DC$41,MATCH($A$5&amp;D$4,批次辅助!$A$1:$DC$1,0),0),0)</f>
        <v>0</v>
      </c>
      <c r="E27" s="74"/>
      <c r="F27" s="74"/>
      <c r="G27" s="75"/>
      <c r="H27" s="62">
        <f t="shared" si="25"/>
        <v>0</v>
      </c>
      <c r="I27" s="62"/>
      <c r="J27" s="75"/>
      <c r="K27" s="135"/>
      <c r="L27" s="143"/>
      <c r="M27" s="62">
        <f t="shared" si="13"/>
        <v>0</v>
      </c>
      <c r="N27" s="62"/>
      <c r="O27" s="73"/>
      <c r="P27" s="135"/>
      <c r="Q27" s="143"/>
      <c r="R27" s="62">
        <f t="shared" si="14"/>
        <v>0</v>
      </c>
      <c r="S27" s="62"/>
      <c r="T27" s="73"/>
      <c r="U27" s="135"/>
      <c r="V27" s="143"/>
      <c r="W27" s="62">
        <f t="shared" si="15"/>
        <v>0</v>
      </c>
      <c r="X27" s="62"/>
      <c r="Y27" s="73"/>
      <c r="Z27" s="135"/>
      <c r="AA27" s="143"/>
      <c r="AB27" s="62">
        <f t="shared" si="16"/>
        <v>0</v>
      </c>
      <c r="AC27" s="62"/>
      <c r="AD27" s="73"/>
      <c r="AE27" s="135"/>
      <c r="AF27" s="143"/>
      <c r="AG27" s="62">
        <f t="shared" si="17"/>
        <v>0</v>
      </c>
      <c r="AH27" s="62"/>
      <c r="AI27" s="73"/>
      <c r="AJ27" s="135"/>
      <c r="AK27" s="143"/>
      <c r="AL27" s="62">
        <f t="shared" si="18"/>
        <v>0</v>
      </c>
      <c r="AM27" s="62"/>
      <c r="AN27" s="73"/>
      <c r="AO27" s="135"/>
      <c r="AP27" s="143"/>
      <c r="AQ27" s="62">
        <f t="shared" si="19"/>
        <v>0</v>
      </c>
      <c r="AR27" s="62"/>
      <c r="AS27" s="73"/>
      <c r="AT27" s="135"/>
      <c r="AU27" s="143"/>
      <c r="AV27" s="62">
        <f t="shared" si="20"/>
        <v>0</v>
      </c>
      <c r="AW27" s="62"/>
      <c r="AX27" s="73"/>
      <c r="AY27" s="135"/>
      <c r="AZ27" s="143"/>
      <c r="BA27" s="62">
        <f t="shared" si="21"/>
        <v>0</v>
      </c>
      <c r="BB27" s="62"/>
      <c r="BC27" s="73"/>
      <c r="BD27" s="135"/>
      <c r="BE27" s="143"/>
      <c r="BF27" s="62">
        <f t="shared" si="22"/>
        <v>0</v>
      </c>
      <c r="BG27" s="62"/>
      <c r="BH27" s="73"/>
      <c r="BI27" s="135"/>
      <c r="BJ27" s="143"/>
      <c r="BK27" s="62">
        <f t="shared" si="23"/>
        <v>0</v>
      </c>
      <c r="BL27" s="62"/>
      <c r="BM27" s="73"/>
      <c r="BN27" s="135"/>
      <c r="BO27" s="143"/>
      <c r="BP27" s="62">
        <f t="shared" si="24"/>
        <v>0</v>
      </c>
      <c r="BQ27" s="62"/>
    </row>
    <row r="28" spans="1:69" x14ac:dyDescent="0.15">
      <c r="A28" s="76" t="s">
        <v>28</v>
      </c>
      <c r="B28" s="76"/>
      <c r="C28" s="76"/>
      <c r="D28" s="76"/>
      <c r="E28" s="77"/>
      <c r="F28" s="78"/>
      <c r="G28" s="79"/>
      <c r="H28" s="62"/>
      <c r="I28" s="62"/>
      <c r="J28" s="77"/>
      <c r="K28" s="136"/>
      <c r="L28" s="144"/>
      <c r="M28" s="62"/>
      <c r="N28" s="62"/>
      <c r="O28" s="77"/>
      <c r="P28" s="136"/>
      <c r="Q28" s="144"/>
      <c r="R28" s="62"/>
      <c r="S28" s="62"/>
      <c r="T28" s="77"/>
      <c r="U28" s="136"/>
      <c r="V28" s="144"/>
      <c r="W28" s="62"/>
      <c r="X28" s="62"/>
      <c r="Y28" s="77"/>
      <c r="Z28" s="136"/>
      <c r="AA28" s="144"/>
      <c r="AB28" s="62"/>
      <c r="AC28" s="62"/>
      <c r="AD28" s="77"/>
      <c r="AE28" s="136"/>
      <c r="AF28" s="144"/>
      <c r="AG28" s="62"/>
      <c r="AH28" s="62"/>
      <c r="AI28" s="77"/>
      <c r="AJ28" s="136"/>
      <c r="AK28" s="144"/>
      <c r="AL28" s="62"/>
      <c r="AM28" s="62"/>
      <c r="AN28" s="77"/>
      <c r="AO28" s="136"/>
      <c r="AP28" s="144"/>
      <c r="AQ28" s="62"/>
      <c r="AR28" s="62"/>
      <c r="AS28" s="77"/>
      <c r="AT28" s="136"/>
      <c r="AU28" s="144"/>
      <c r="AV28" s="62"/>
      <c r="AW28" s="62"/>
      <c r="AX28" s="77"/>
      <c r="AY28" s="136"/>
      <c r="AZ28" s="144"/>
      <c r="BA28" s="62"/>
      <c r="BB28" s="62"/>
      <c r="BC28" s="77"/>
      <c r="BD28" s="136"/>
      <c r="BE28" s="144"/>
      <c r="BF28" s="62"/>
      <c r="BG28" s="62"/>
      <c r="BH28" s="77"/>
      <c r="BI28" s="136"/>
      <c r="BJ28" s="144"/>
      <c r="BK28" s="62"/>
      <c r="BL28" s="62"/>
      <c r="BM28" s="77"/>
      <c r="BN28" s="136"/>
      <c r="BO28" s="144"/>
      <c r="BP28" s="62"/>
      <c r="BQ28" s="62"/>
    </row>
    <row r="29" spans="1:69" x14ac:dyDescent="0.15">
      <c r="A29" s="65" t="s">
        <v>37</v>
      </c>
      <c r="B29" s="66"/>
      <c r="C29" s="66"/>
      <c r="D29" s="66"/>
      <c r="E29" s="66"/>
      <c r="F29" s="67"/>
      <c r="G29" s="68"/>
      <c r="H29" s="66">
        <f>H30*99.96%</f>
        <v>0.99947378787878782</v>
      </c>
      <c r="I29" s="66"/>
      <c r="J29" s="66"/>
      <c r="K29" s="134"/>
      <c r="L29" s="142"/>
      <c r="M29" s="66">
        <f>M30*99.96%</f>
        <v>0.99947378787878782</v>
      </c>
      <c r="N29" s="66"/>
      <c r="O29" s="66"/>
      <c r="P29" s="134"/>
      <c r="Q29" s="142"/>
      <c r="R29" s="66">
        <f>R30*99.96%</f>
        <v>0.99947378787878782</v>
      </c>
      <c r="S29" s="66"/>
      <c r="T29" s="66"/>
      <c r="U29" s="134"/>
      <c r="V29" s="142"/>
      <c r="W29" s="66">
        <f>W30*99.96%</f>
        <v>0.99947378787878782</v>
      </c>
      <c r="X29" s="66"/>
      <c r="Y29" s="66"/>
      <c r="Z29" s="134"/>
      <c r="AA29" s="142"/>
      <c r="AB29" s="66">
        <f>AB30*99.96%</f>
        <v>0.99947378787878782</v>
      </c>
      <c r="AC29" s="66"/>
      <c r="AD29" s="66"/>
      <c r="AE29" s="134"/>
      <c r="AF29" s="142"/>
      <c r="AG29" s="66">
        <f>AG30*99.96%</f>
        <v>0.99947378787878782</v>
      </c>
      <c r="AH29" s="66"/>
      <c r="AI29" s="66"/>
      <c r="AJ29" s="134"/>
      <c r="AK29" s="142"/>
      <c r="AL29" s="66">
        <f>AL30*99.96%</f>
        <v>0.99947378787878782</v>
      </c>
      <c r="AM29" s="66"/>
      <c r="AN29" s="66"/>
      <c r="AO29" s="134"/>
      <c r="AP29" s="142"/>
      <c r="AQ29" s="66">
        <f>AQ30*99.96%</f>
        <v>0.99947378787878782</v>
      </c>
      <c r="AR29" s="66"/>
      <c r="AS29" s="66"/>
      <c r="AT29" s="134"/>
      <c r="AU29" s="142"/>
      <c r="AV29" s="66">
        <f>AV30*99.96%</f>
        <v>0.99947378787878782</v>
      </c>
      <c r="AW29" s="66"/>
      <c r="AX29" s="66"/>
      <c r="AY29" s="134"/>
      <c r="AZ29" s="142"/>
      <c r="BA29" s="66">
        <f>BA30*99.96%</f>
        <v>0.99947378787878782</v>
      </c>
      <c r="BB29" s="66"/>
      <c r="BC29" s="66"/>
      <c r="BD29" s="134"/>
      <c r="BE29" s="142"/>
      <c r="BF29" s="66">
        <f>BF30*99.96%</f>
        <v>0.99947378787878782</v>
      </c>
      <c r="BG29" s="66"/>
      <c r="BH29" s="66"/>
      <c r="BI29" s="134"/>
      <c r="BJ29" s="142"/>
      <c r="BK29" s="66">
        <f>BK30*99.96%</f>
        <v>0.99947378787878782</v>
      </c>
      <c r="BL29" s="66"/>
      <c r="BM29" s="66"/>
      <c r="BN29" s="134"/>
      <c r="BO29" s="142"/>
      <c r="BP29" s="66">
        <f>BP30*99.96%</f>
        <v>0.99947378787878782</v>
      </c>
      <c r="BQ29" s="66"/>
    </row>
    <row r="30" spans="1:69" x14ac:dyDescent="0.35">
      <c r="A30" s="40" t="s">
        <v>458</v>
      </c>
      <c r="B30" s="41">
        <f>_xlfn.IFNA(VLOOKUP($A30,批次辅助!$A$4:$DC$41,MATCH($A$5&amp;B$4,批次辅助!$A$1:$DC$1,0),0),0)</f>
        <v>0.99990203761755481</v>
      </c>
      <c r="C30" s="41">
        <f>_xlfn.IFNA(VLOOKUP($A30,批次辅助!$A$4:$DC$41,MATCH($A$5&amp;C$4,批次辅助!$A$1:$DC$1,0),0),0)</f>
        <v>0.99987373737373741</v>
      </c>
      <c r="D30" s="41">
        <f>_xlfn.IFNA(VLOOKUP($A30,批次辅助!$A$4:$DC$41,MATCH($A$5&amp;D$4,批次辅助!$A$1:$DC$1,0),0),0)</f>
        <v>0</v>
      </c>
      <c r="E30" s="66"/>
      <c r="F30" s="67"/>
      <c r="G30" s="68"/>
      <c r="H30" s="66">
        <f>1-SUM(H31:H35)</f>
        <v>0.99987373737373741</v>
      </c>
      <c r="I30" s="66"/>
      <c r="J30" s="66"/>
      <c r="K30" s="134"/>
      <c r="L30" s="142"/>
      <c r="M30" s="66">
        <f>1-SUM(M31:M35)</f>
        <v>0.99987373737373741</v>
      </c>
      <c r="N30" s="66"/>
      <c r="O30" s="66"/>
      <c r="P30" s="134"/>
      <c r="Q30" s="142"/>
      <c r="R30" s="66">
        <f>1-SUM(R31:R35)</f>
        <v>0.99987373737373741</v>
      </c>
      <c r="S30" s="66"/>
      <c r="T30" s="66"/>
      <c r="U30" s="134"/>
      <c r="V30" s="142"/>
      <c r="W30" s="66">
        <f>1-SUM(W31:W35)</f>
        <v>0.99987373737373741</v>
      </c>
      <c r="X30" s="66"/>
      <c r="Y30" s="66"/>
      <c r="Z30" s="134"/>
      <c r="AA30" s="142"/>
      <c r="AB30" s="66">
        <f>1-SUM(AB31:AB35)</f>
        <v>0.99987373737373741</v>
      </c>
      <c r="AC30" s="66"/>
      <c r="AD30" s="66"/>
      <c r="AE30" s="134"/>
      <c r="AF30" s="142"/>
      <c r="AG30" s="66">
        <f>1-SUM(AG31:AG35)</f>
        <v>0.99987373737373741</v>
      </c>
      <c r="AH30" s="66"/>
      <c r="AI30" s="66"/>
      <c r="AJ30" s="134"/>
      <c r="AK30" s="142"/>
      <c r="AL30" s="66">
        <f>1-SUM(AL31:AL35)</f>
        <v>0.99987373737373741</v>
      </c>
      <c r="AM30" s="66"/>
      <c r="AN30" s="66"/>
      <c r="AO30" s="134"/>
      <c r="AP30" s="142"/>
      <c r="AQ30" s="66">
        <f>1-SUM(AQ31:AQ35)</f>
        <v>0.99987373737373741</v>
      </c>
      <c r="AR30" s="66"/>
      <c r="AS30" s="66"/>
      <c r="AT30" s="134"/>
      <c r="AU30" s="142"/>
      <c r="AV30" s="66">
        <f>1-SUM(AV31:AV35)</f>
        <v>0.99987373737373741</v>
      </c>
      <c r="AW30" s="66"/>
      <c r="AX30" s="66"/>
      <c r="AY30" s="134"/>
      <c r="AZ30" s="142"/>
      <c r="BA30" s="66">
        <f>1-SUM(BA31:BA35)</f>
        <v>0.99987373737373741</v>
      </c>
      <c r="BB30" s="66"/>
      <c r="BC30" s="66"/>
      <c r="BD30" s="134"/>
      <c r="BE30" s="142"/>
      <c r="BF30" s="66">
        <f>1-SUM(BF31:BF35)</f>
        <v>0.99987373737373741</v>
      </c>
      <c r="BG30" s="66"/>
      <c r="BH30" s="66"/>
      <c r="BI30" s="134"/>
      <c r="BJ30" s="142"/>
      <c r="BK30" s="66">
        <f>1-SUM(BK31:BK35)</f>
        <v>0.99987373737373741</v>
      </c>
      <c r="BL30" s="66"/>
      <c r="BM30" s="66"/>
      <c r="BN30" s="134"/>
      <c r="BO30" s="142"/>
      <c r="BP30" s="66">
        <f>1-SUM(BP31:BP35)</f>
        <v>0.99987373737373741</v>
      </c>
      <c r="BQ30" s="66"/>
    </row>
    <row r="31" spans="1:69" x14ac:dyDescent="0.15">
      <c r="A31" s="42" t="s">
        <v>52</v>
      </c>
      <c r="B31" s="43">
        <f>_xlfn.IFNA(VLOOKUP($A31,批次辅助!$A$4:$DC$41,MATCH($A$5&amp;B$4,批次辅助!$A$1:$DC$1,0),0),0)</f>
        <v>0</v>
      </c>
      <c r="C31" s="43">
        <f>_xlfn.IFNA(VLOOKUP($A31,批次辅助!$A$4:$DC$41,MATCH($A$5&amp;C$4,批次辅助!$A$1:$DC$1,0),0),0)</f>
        <v>0</v>
      </c>
      <c r="D31" s="43">
        <f>_xlfn.IFNA(VLOOKUP($A31,批次辅助!$A$4:$DC$41,MATCH($A$5&amp;D$4,批次辅助!$A$1:$DC$1,0),0),0)</f>
        <v>0</v>
      </c>
      <c r="E31" s="277"/>
      <c r="F31" s="69"/>
      <c r="G31" s="70"/>
      <c r="H31" s="277">
        <f>C31-F31+G31</f>
        <v>0</v>
      </c>
      <c r="I31" s="370"/>
      <c r="J31" s="277"/>
      <c r="K31" s="132"/>
      <c r="L31" s="105"/>
      <c r="M31" s="277">
        <f>H31-K31+L31</f>
        <v>0</v>
      </c>
      <c r="N31" s="370"/>
      <c r="O31" s="277" t="s">
        <v>9</v>
      </c>
      <c r="P31" s="132"/>
      <c r="Q31" s="105"/>
      <c r="R31" s="277">
        <f>M31-P31+Q31</f>
        <v>0</v>
      </c>
      <c r="S31" s="370"/>
      <c r="T31" s="277" t="s">
        <v>9</v>
      </c>
      <c r="U31" s="132"/>
      <c r="V31" s="105"/>
      <c r="W31" s="277">
        <f>R31-U31+V31</f>
        <v>0</v>
      </c>
      <c r="X31" s="370"/>
      <c r="Y31" s="277" t="s">
        <v>9</v>
      </c>
      <c r="Z31" s="132"/>
      <c r="AA31" s="105"/>
      <c r="AB31" s="277">
        <f>W31-Z31+AA31</f>
        <v>0</v>
      </c>
      <c r="AC31" s="370"/>
      <c r="AD31" s="277" t="s">
        <v>9</v>
      </c>
      <c r="AE31" s="132"/>
      <c r="AF31" s="105"/>
      <c r="AG31" s="277">
        <f>AB31-AE31+AF31</f>
        <v>0</v>
      </c>
      <c r="AH31" s="370"/>
      <c r="AI31" s="277" t="s">
        <v>9</v>
      </c>
      <c r="AJ31" s="132"/>
      <c r="AK31" s="105"/>
      <c r="AL31" s="277">
        <f>AG31-AJ31+AK31</f>
        <v>0</v>
      </c>
      <c r="AM31" s="370"/>
      <c r="AN31" s="277" t="s">
        <v>9</v>
      </c>
      <c r="AO31" s="132"/>
      <c r="AP31" s="105"/>
      <c r="AQ31" s="277">
        <f>AL31-AO31+AP31</f>
        <v>0</v>
      </c>
      <c r="AR31" s="370"/>
      <c r="AS31" s="277" t="s">
        <v>9</v>
      </c>
      <c r="AT31" s="132"/>
      <c r="AU31" s="105"/>
      <c r="AV31" s="277">
        <f>AQ31-AT31+AU31</f>
        <v>0</v>
      </c>
      <c r="AW31" s="370"/>
      <c r="AX31" s="277" t="s">
        <v>9</v>
      </c>
      <c r="AY31" s="132"/>
      <c r="AZ31" s="105"/>
      <c r="BA31" s="277">
        <f>AV31-AY31+AZ31</f>
        <v>0</v>
      </c>
      <c r="BB31" s="370"/>
      <c r="BC31" s="277" t="s">
        <v>9</v>
      </c>
      <c r="BD31" s="132"/>
      <c r="BE31" s="105"/>
      <c r="BF31" s="277">
        <f>BA31-BD31+BE31</f>
        <v>0</v>
      </c>
      <c r="BG31" s="370"/>
      <c r="BH31" s="277" t="s">
        <v>9</v>
      </c>
      <c r="BI31" s="132"/>
      <c r="BJ31" s="105"/>
      <c r="BK31" s="277">
        <f>BF31-BI31+BJ31</f>
        <v>0</v>
      </c>
      <c r="BL31" s="370"/>
      <c r="BM31" s="277" t="s">
        <v>9</v>
      </c>
      <c r="BN31" s="132"/>
      <c r="BO31" s="105"/>
      <c r="BP31" s="277">
        <f>BK31-BN31+BO31</f>
        <v>0</v>
      </c>
      <c r="BQ31" s="370"/>
    </row>
    <row r="32" spans="1:69" x14ac:dyDescent="0.15">
      <c r="A32" s="42" t="s">
        <v>545</v>
      </c>
      <c r="B32" s="43">
        <f>_xlfn.IFNA(VLOOKUP($A32,批次辅助!$A$4:$DC$41,MATCH($A$5&amp;B$4,批次辅助!$A$1:$DC$1,0),0),0)</f>
        <v>9.7962382445141076E-5</v>
      </c>
      <c r="C32" s="43">
        <f>_xlfn.IFNA(VLOOKUP($A32,批次辅助!$A$4:$DC$41,MATCH($A$5&amp;C$4,批次辅助!$A$1:$DC$1,0),0),0)</f>
        <v>1.2626262626262626E-4</v>
      </c>
      <c r="D32" s="43">
        <f>_xlfn.IFNA(VLOOKUP($A32,批次辅助!$A$4:$DC$41,MATCH($A$5&amp;D$4,批次辅助!$A$1:$DC$1,0),0),0)</f>
        <v>0</v>
      </c>
      <c r="E32" s="277"/>
      <c r="F32" s="69"/>
      <c r="G32" s="70"/>
      <c r="H32" s="277">
        <f t="shared" ref="H32:H36" si="26">C32-F32+G32</f>
        <v>1.2626262626262626E-4</v>
      </c>
      <c r="I32" s="370"/>
      <c r="J32" s="277"/>
      <c r="K32" s="132"/>
      <c r="L32" s="105"/>
      <c r="M32" s="277">
        <f t="shared" ref="M32:M36" si="27">H32-K32+L32</f>
        <v>1.2626262626262626E-4</v>
      </c>
      <c r="N32" s="370"/>
      <c r="O32" s="277"/>
      <c r="P32" s="132"/>
      <c r="Q32" s="105"/>
      <c r="R32" s="277">
        <f t="shared" ref="R32:R36" si="28">M32-P32+Q32</f>
        <v>1.2626262626262626E-4</v>
      </c>
      <c r="S32" s="370"/>
      <c r="T32" s="277"/>
      <c r="U32" s="132"/>
      <c r="V32" s="105"/>
      <c r="W32" s="277">
        <f t="shared" ref="W32:W36" si="29">R32-U32+V32</f>
        <v>1.2626262626262626E-4</v>
      </c>
      <c r="X32" s="370"/>
      <c r="Y32" s="277"/>
      <c r="Z32" s="132"/>
      <c r="AA32" s="105"/>
      <c r="AB32" s="277">
        <f t="shared" ref="AB32:AB36" si="30">W32-Z32+AA32</f>
        <v>1.2626262626262626E-4</v>
      </c>
      <c r="AC32" s="370"/>
      <c r="AD32" s="277"/>
      <c r="AE32" s="132"/>
      <c r="AF32" s="105"/>
      <c r="AG32" s="277">
        <f t="shared" ref="AG32:AG36" si="31">AB32-AE32+AF32</f>
        <v>1.2626262626262626E-4</v>
      </c>
      <c r="AH32" s="370"/>
      <c r="AI32" s="277"/>
      <c r="AJ32" s="132"/>
      <c r="AK32" s="105"/>
      <c r="AL32" s="277">
        <f t="shared" ref="AL32:AL36" si="32">AG32-AJ32+AK32</f>
        <v>1.2626262626262626E-4</v>
      </c>
      <c r="AM32" s="370"/>
      <c r="AN32" s="277"/>
      <c r="AO32" s="132"/>
      <c r="AP32" s="105"/>
      <c r="AQ32" s="277">
        <f t="shared" ref="AQ32:AQ36" si="33">AL32-AO32+AP32</f>
        <v>1.2626262626262626E-4</v>
      </c>
      <c r="AR32" s="370"/>
      <c r="AS32" s="277"/>
      <c r="AT32" s="132"/>
      <c r="AU32" s="105"/>
      <c r="AV32" s="277">
        <f t="shared" ref="AV32:AV36" si="34">AQ32-AT32+AU32</f>
        <v>1.2626262626262626E-4</v>
      </c>
      <c r="AW32" s="370"/>
      <c r="AX32" s="277"/>
      <c r="AY32" s="132"/>
      <c r="AZ32" s="105"/>
      <c r="BA32" s="277">
        <f t="shared" ref="BA32:BA36" si="35">AV32-AY32+AZ32</f>
        <v>1.2626262626262626E-4</v>
      </c>
      <c r="BB32" s="370"/>
      <c r="BC32" s="277"/>
      <c r="BD32" s="132"/>
      <c r="BE32" s="105"/>
      <c r="BF32" s="277">
        <f t="shared" ref="BF32:BF36" si="36">BA32-BD32+BE32</f>
        <v>1.2626262626262626E-4</v>
      </c>
      <c r="BG32" s="370"/>
      <c r="BH32" s="277"/>
      <c r="BI32" s="132"/>
      <c r="BJ32" s="105"/>
      <c r="BK32" s="277">
        <f t="shared" ref="BK32:BK36" si="37">BF32-BI32+BJ32</f>
        <v>1.2626262626262626E-4</v>
      </c>
      <c r="BL32" s="370"/>
      <c r="BM32" s="277"/>
      <c r="BN32" s="132"/>
      <c r="BO32" s="105"/>
      <c r="BP32" s="277">
        <f t="shared" ref="BP32:BP36" si="38">BK32-BN32+BO32</f>
        <v>1.2626262626262626E-4</v>
      </c>
      <c r="BQ32" s="370"/>
    </row>
    <row r="33" spans="1:69" x14ac:dyDescent="0.15">
      <c r="A33" s="42" t="s">
        <v>544</v>
      </c>
      <c r="B33" s="43">
        <f>_xlfn.IFNA(VLOOKUP($A33,批次辅助!$A$4:$DC$41,MATCH($A$5&amp;B$4,批次辅助!$A$1:$DC$1,0),0),0)</f>
        <v>0</v>
      </c>
      <c r="C33" s="43">
        <f>_xlfn.IFNA(VLOOKUP($A33,批次辅助!$A$4:$DC$41,MATCH($A$5&amp;C$4,批次辅助!$A$1:$DC$1,0),0),0)</f>
        <v>0</v>
      </c>
      <c r="D33" s="43">
        <f>_xlfn.IFNA(VLOOKUP($A33,批次辅助!$A$4:$DC$41,MATCH($A$5&amp;D$4,批次辅助!$A$1:$DC$1,0),0),0)</f>
        <v>0</v>
      </c>
      <c r="E33" s="277"/>
      <c r="F33" s="69"/>
      <c r="G33" s="70"/>
      <c r="H33" s="277">
        <f t="shared" si="26"/>
        <v>0</v>
      </c>
      <c r="I33" s="370"/>
      <c r="J33" s="277"/>
      <c r="K33" s="132"/>
      <c r="L33" s="105"/>
      <c r="M33" s="277">
        <f t="shared" si="27"/>
        <v>0</v>
      </c>
      <c r="N33" s="370"/>
      <c r="O33" s="277"/>
      <c r="P33" s="132"/>
      <c r="Q33" s="105"/>
      <c r="R33" s="277">
        <f t="shared" si="28"/>
        <v>0</v>
      </c>
      <c r="S33" s="370"/>
      <c r="T33" s="277"/>
      <c r="U33" s="132"/>
      <c r="V33" s="105"/>
      <c r="W33" s="277">
        <f t="shared" si="29"/>
        <v>0</v>
      </c>
      <c r="X33" s="370"/>
      <c r="Y33" s="277"/>
      <c r="Z33" s="132"/>
      <c r="AA33" s="105"/>
      <c r="AB33" s="277">
        <f t="shared" si="30"/>
        <v>0</v>
      </c>
      <c r="AC33" s="370"/>
      <c r="AD33" s="277"/>
      <c r="AE33" s="132"/>
      <c r="AF33" s="105"/>
      <c r="AG33" s="277">
        <f t="shared" si="31"/>
        <v>0</v>
      </c>
      <c r="AH33" s="370"/>
      <c r="AI33" s="277"/>
      <c r="AJ33" s="132"/>
      <c r="AK33" s="105"/>
      <c r="AL33" s="277">
        <f t="shared" si="32"/>
        <v>0</v>
      </c>
      <c r="AM33" s="370"/>
      <c r="AN33" s="277"/>
      <c r="AO33" s="132"/>
      <c r="AP33" s="105"/>
      <c r="AQ33" s="277">
        <f t="shared" si="33"/>
        <v>0</v>
      </c>
      <c r="AR33" s="370"/>
      <c r="AS33" s="277"/>
      <c r="AT33" s="132"/>
      <c r="AU33" s="105"/>
      <c r="AV33" s="277">
        <f t="shared" si="34"/>
        <v>0</v>
      </c>
      <c r="AW33" s="370"/>
      <c r="AX33" s="277"/>
      <c r="AY33" s="132"/>
      <c r="AZ33" s="105"/>
      <c r="BA33" s="277">
        <f t="shared" si="35"/>
        <v>0</v>
      </c>
      <c r="BB33" s="370"/>
      <c r="BC33" s="277"/>
      <c r="BD33" s="132"/>
      <c r="BE33" s="105"/>
      <c r="BF33" s="277">
        <f t="shared" si="36"/>
        <v>0</v>
      </c>
      <c r="BG33" s="370"/>
      <c r="BH33" s="277"/>
      <c r="BI33" s="132"/>
      <c r="BJ33" s="105"/>
      <c r="BK33" s="277">
        <f t="shared" si="37"/>
        <v>0</v>
      </c>
      <c r="BL33" s="370"/>
      <c r="BM33" s="277"/>
      <c r="BN33" s="132"/>
      <c r="BO33" s="105"/>
      <c r="BP33" s="277">
        <f t="shared" si="38"/>
        <v>0</v>
      </c>
      <c r="BQ33" s="370"/>
    </row>
    <row r="34" spans="1:69" x14ac:dyDescent="0.15">
      <c r="A34" s="42" t="s">
        <v>53</v>
      </c>
      <c r="B34" s="43">
        <f>_xlfn.IFNA(VLOOKUP($A34,批次辅助!$A$4:$DC$41,MATCH($A$5&amp;B$4,批次辅助!$A$1:$DC$1,0),0),0)</f>
        <v>0</v>
      </c>
      <c r="C34" s="43">
        <f>_xlfn.IFNA(VLOOKUP($A34,批次辅助!$A$4:$DC$41,MATCH($A$5&amp;C$4,批次辅助!$A$1:$DC$1,0),0),0)</f>
        <v>0</v>
      </c>
      <c r="D34" s="43">
        <f>_xlfn.IFNA(VLOOKUP($A34,批次辅助!$A$4:$DC$41,MATCH($A$5&amp;D$4,批次辅助!$A$1:$DC$1,0),0),0)</f>
        <v>0</v>
      </c>
      <c r="E34" s="47"/>
      <c r="F34" s="45"/>
      <c r="G34" s="46"/>
      <c r="H34" s="277">
        <f t="shared" si="26"/>
        <v>0</v>
      </c>
      <c r="I34" s="370"/>
      <c r="J34" s="47"/>
      <c r="K34" s="128"/>
      <c r="L34" s="102"/>
      <c r="M34" s="50">
        <f t="shared" si="27"/>
        <v>0</v>
      </c>
      <c r="N34" s="370"/>
      <c r="O34" s="47" t="s">
        <v>9</v>
      </c>
      <c r="P34" s="128"/>
      <c r="Q34" s="102"/>
      <c r="R34" s="50">
        <f t="shared" si="28"/>
        <v>0</v>
      </c>
      <c r="S34" s="370"/>
      <c r="T34" s="47" t="s">
        <v>9</v>
      </c>
      <c r="U34" s="128"/>
      <c r="V34" s="102"/>
      <c r="W34" s="50">
        <f t="shared" si="29"/>
        <v>0</v>
      </c>
      <c r="X34" s="370"/>
      <c r="Y34" s="47" t="s">
        <v>9</v>
      </c>
      <c r="Z34" s="128"/>
      <c r="AA34" s="102"/>
      <c r="AB34" s="50">
        <f t="shared" si="30"/>
        <v>0</v>
      </c>
      <c r="AC34" s="370"/>
      <c r="AD34" s="47" t="s">
        <v>9</v>
      </c>
      <c r="AE34" s="128"/>
      <c r="AF34" s="102"/>
      <c r="AG34" s="50">
        <f t="shared" si="31"/>
        <v>0</v>
      </c>
      <c r="AH34" s="370"/>
      <c r="AI34" s="47" t="s">
        <v>9</v>
      </c>
      <c r="AJ34" s="128"/>
      <c r="AK34" s="102"/>
      <c r="AL34" s="50">
        <f t="shared" si="32"/>
        <v>0</v>
      </c>
      <c r="AM34" s="370"/>
      <c r="AN34" s="47" t="s">
        <v>9</v>
      </c>
      <c r="AO34" s="128"/>
      <c r="AP34" s="102"/>
      <c r="AQ34" s="50">
        <f t="shared" si="33"/>
        <v>0</v>
      </c>
      <c r="AR34" s="370"/>
      <c r="AS34" s="47" t="s">
        <v>9</v>
      </c>
      <c r="AT34" s="128"/>
      <c r="AU34" s="102"/>
      <c r="AV34" s="50">
        <f t="shared" si="34"/>
        <v>0</v>
      </c>
      <c r="AW34" s="370"/>
      <c r="AX34" s="47" t="s">
        <v>9</v>
      </c>
      <c r="AY34" s="128"/>
      <c r="AZ34" s="102"/>
      <c r="BA34" s="50">
        <f t="shared" si="35"/>
        <v>0</v>
      </c>
      <c r="BB34" s="370"/>
      <c r="BC34" s="47" t="s">
        <v>9</v>
      </c>
      <c r="BD34" s="128"/>
      <c r="BE34" s="102"/>
      <c r="BF34" s="50">
        <f t="shared" si="36"/>
        <v>0</v>
      </c>
      <c r="BG34" s="370"/>
      <c r="BH34" s="47" t="s">
        <v>9</v>
      </c>
      <c r="BI34" s="128"/>
      <c r="BJ34" s="102"/>
      <c r="BK34" s="50">
        <f t="shared" si="37"/>
        <v>0</v>
      </c>
      <c r="BL34" s="370"/>
      <c r="BM34" s="47" t="s">
        <v>9</v>
      </c>
      <c r="BN34" s="128"/>
      <c r="BO34" s="102"/>
      <c r="BP34" s="50">
        <f t="shared" si="38"/>
        <v>0</v>
      </c>
      <c r="BQ34" s="370"/>
    </row>
    <row r="35" spans="1:69" x14ac:dyDescent="0.15">
      <c r="A35" s="42" t="s">
        <v>54</v>
      </c>
      <c r="B35" s="43">
        <f>_xlfn.IFNA(VLOOKUP($A35,批次辅助!$A$4:$DC$41,MATCH($A$5&amp;B$4,批次辅助!$A$1:$DC$1,0),0),0)</f>
        <v>0</v>
      </c>
      <c r="C35" s="43">
        <f>_xlfn.IFNA(VLOOKUP($A35,批次辅助!$A$4:$DC$41,MATCH($A$5&amp;C$4,批次辅助!$A$1:$DC$1,0),0),0)</f>
        <v>0</v>
      </c>
      <c r="D35" s="43">
        <f>_xlfn.IFNA(VLOOKUP($A35,批次辅助!$A$4:$DC$41,MATCH($A$5&amp;D$4,批次辅助!$A$1:$DC$1,0),0),0)</f>
        <v>0</v>
      </c>
      <c r="E35" s="47"/>
      <c r="F35" s="45"/>
      <c r="G35" s="46"/>
      <c r="H35" s="277">
        <f t="shared" si="26"/>
        <v>0</v>
      </c>
      <c r="I35" s="370"/>
      <c r="J35" s="47" t="s">
        <v>9</v>
      </c>
      <c r="K35" s="128"/>
      <c r="L35" s="102"/>
      <c r="M35" s="50">
        <f t="shared" si="27"/>
        <v>0</v>
      </c>
      <c r="N35" s="370"/>
      <c r="O35" s="47" t="s">
        <v>9</v>
      </c>
      <c r="P35" s="128"/>
      <c r="Q35" s="102"/>
      <c r="R35" s="50">
        <f t="shared" si="28"/>
        <v>0</v>
      </c>
      <c r="S35" s="370"/>
      <c r="T35" s="47" t="s">
        <v>9</v>
      </c>
      <c r="U35" s="128"/>
      <c r="V35" s="102"/>
      <c r="W35" s="50">
        <f t="shared" si="29"/>
        <v>0</v>
      </c>
      <c r="X35" s="370"/>
      <c r="Y35" s="47" t="s">
        <v>9</v>
      </c>
      <c r="Z35" s="128"/>
      <c r="AA35" s="102"/>
      <c r="AB35" s="50">
        <f t="shared" si="30"/>
        <v>0</v>
      </c>
      <c r="AC35" s="370"/>
      <c r="AD35" s="47" t="s">
        <v>9</v>
      </c>
      <c r="AE35" s="128"/>
      <c r="AF35" s="102"/>
      <c r="AG35" s="50">
        <f t="shared" si="31"/>
        <v>0</v>
      </c>
      <c r="AH35" s="370"/>
      <c r="AI35" s="47" t="s">
        <v>9</v>
      </c>
      <c r="AJ35" s="128"/>
      <c r="AK35" s="102"/>
      <c r="AL35" s="50">
        <f t="shared" si="32"/>
        <v>0</v>
      </c>
      <c r="AM35" s="370"/>
      <c r="AN35" s="47" t="s">
        <v>9</v>
      </c>
      <c r="AO35" s="128"/>
      <c r="AP35" s="102"/>
      <c r="AQ35" s="50">
        <f t="shared" si="33"/>
        <v>0</v>
      </c>
      <c r="AR35" s="370"/>
      <c r="AS35" s="47" t="s">
        <v>9</v>
      </c>
      <c r="AT35" s="128"/>
      <c r="AU35" s="102"/>
      <c r="AV35" s="50">
        <f t="shared" si="34"/>
        <v>0</v>
      </c>
      <c r="AW35" s="370"/>
      <c r="AX35" s="47" t="s">
        <v>9</v>
      </c>
      <c r="AY35" s="128"/>
      <c r="AZ35" s="102"/>
      <c r="BA35" s="50">
        <f t="shared" si="35"/>
        <v>0</v>
      </c>
      <c r="BB35" s="370"/>
      <c r="BC35" s="47" t="s">
        <v>9</v>
      </c>
      <c r="BD35" s="128"/>
      <c r="BE35" s="102"/>
      <c r="BF35" s="50">
        <f t="shared" si="36"/>
        <v>0</v>
      </c>
      <c r="BG35" s="370"/>
      <c r="BH35" s="47" t="s">
        <v>9</v>
      </c>
      <c r="BI35" s="128"/>
      <c r="BJ35" s="102"/>
      <c r="BK35" s="50">
        <f t="shared" si="37"/>
        <v>0</v>
      </c>
      <c r="BL35" s="370"/>
      <c r="BM35" s="47" t="s">
        <v>9</v>
      </c>
      <c r="BN35" s="128"/>
      <c r="BO35" s="102"/>
      <c r="BP35" s="50">
        <f t="shared" si="38"/>
        <v>0</v>
      </c>
      <c r="BQ35" s="370"/>
    </row>
    <row r="36" spans="1:69" x14ac:dyDescent="0.15">
      <c r="A36" s="72" t="s">
        <v>38</v>
      </c>
      <c r="B36" s="61">
        <f>_xlfn.IFNA(VLOOKUP($A36,批次辅助!$A$4:$DC$41,MATCH($A$5&amp;B$4,批次辅助!$A$1:$DC$1,0),0),0)</f>
        <v>0</v>
      </c>
      <c r="C36" s="61">
        <f>_xlfn.IFNA(VLOOKUP($A36,批次辅助!$A$4:$DC$41,MATCH($A$5&amp;C$4,批次辅助!$A$1:$DC$1,0),0),0)</f>
        <v>0</v>
      </c>
      <c r="D36" s="61">
        <f>_xlfn.IFNA(VLOOKUP($A36,批次辅助!$A$4:$DC$41,MATCH($A$5&amp;D$4,批次辅助!$A$1:$DC$1,0),0),0)</f>
        <v>0</v>
      </c>
      <c r="E36" s="75"/>
      <c r="F36" s="74"/>
      <c r="G36" s="75"/>
      <c r="H36" s="62">
        <f t="shared" si="26"/>
        <v>0</v>
      </c>
      <c r="I36" s="62"/>
      <c r="J36" s="73"/>
      <c r="K36" s="135"/>
      <c r="L36" s="143"/>
      <c r="M36" s="62">
        <f t="shared" si="27"/>
        <v>0</v>
      </c>
      <c r="N36" s="62"/>
      <c r="O36" s="73"/>
      <c r="P36" s="135"/>
      <c r="Q36" s="143"/>
      <c r="R36" s="62">
        <f t="shared" si="28"/>
        <v>0</v>
      </c>
      <c r="S36" s="62"/>
      <c r="T36" s="73"/>
      <c r="U36" s="135"/>
      <c r="V36" s="143"/>
      <c r="W36" s="62">
        <f t="shared" si="29"/>
        <v>0</v>
      </c>
      <c r="X36" s="62"/>
      <c r="Y36" s="73"/>
      <c r="Z36" s="135"/>
      <c r="AA36" s="143"/>
      <c r="AB36" s="62">
        <f t="shared" si="30"/>
        <v>0</v>
      </c>
      <c r="AC36" s="62"/>
      <c r="AD36" s="73"/>
      <c r="AE36" s="135"/>
      <c r="AF36" s="143"/>
      <c r="AG36" s="62">
        <f t="shared" si="31"/>
        <v>0</v>
      </c>
      <c r="AH36" s="62"/>
      <c r="AI36" s="73"/>
      <c r="AJ36" s="135"/>
      <c r="AK36" s="143"/>
      <c r="AL36" s="62">
        <f t="shared" si="32"/>
        <v>0</v>
      </c>
      <c r="AM36" s="62"/>
      <c r="AN36" s="73"/>
      <c r="AO36" s="135"/>
      <c r="AP36" s="143"/>
      <c r="AQ36" s="62">
        <f t="shared" si="33"/>
        <v>0</v>
      </c>
      <c r="AR36" s="62"/>
      <c r="AS36" s="73"/>
      <c r="AT36" s="135"/>
      <c r="AU36" s="143"/>
      <c r="AV36" s="62">
        <f t="shared" si="34"/>
        <v>0</v>
      </c>
      <c r="AW36" s="62"/>
      <c r="AX36" s="73"/>
      <c r="AY36" s="135"/>
      <c r="AZ36" s="143"/>
      <c r="BA36" s="62">
        <f t="shared" si="35"/>
        <v>0</v>
      </c>
      <c r="BB36" s="62"/>
      <c r="BC36" s="73"/>
      <c r="BD36" s="135"/>
      <c r="BE36" s="143"/>
      <c r="BF36" s="62">
        <f t="shared" si="36"/>
        <v>0</v>
      </c>
      <c r="BG36" s="62"/>
      <c r="BH36" s="73"/>
      <c r="BI36" s="135"/>
      <c r="BJ36" s="143"/>
      <c r="BK36" s="62">
        <f t="shared" si="37"/>
        <v>0</v>
      </c>
      <c r="BL36" s="62"/>
      <c r="BM36" s="73"/>
      <c r="BN36" s="135"/>
      <c r="BO36" s="143"/>
      <c r="BP36" s="62">
        <f t="shared" si="38"/>
        <v>0</v>
      </c>
      <c r="BQ36" s="62"/>
    </row>
    <row r="37" spans="1:69" x14ac:dyDescent="0.15">
      <c r="A37" s="76" t="s">
        <v>28</v>
      </c>
      <c r="B37" s="76"/>
      <c r="C37" s="76"/>
      <c r="D37" s="76"/>
      <c r="E37" s="77"/>
      <c r="F37" s="78"/>
      <c r="G37" s="79"/>
      <c r="H37" s="62"/>
      <c r="I37" s="62"/>
      <c r="J37" s="77"/>
      <c r="K37" s="136"/>
      <c r="L37" s="144"/>
      <c r="M37" s="62"/>
      <c r="N37" s="62"/>
      <c r="O37" s="77"/>
      <c r="P37" s="136"/>
      <c r="Q37" s="144"/>
      <c r="R37" s="62"/>
      <c r="S37" s="62"/>
      <c r="T37" s="77"/>
      <c r="U37" s="136"/>
      <c r="V37" s="144"/>
      <c r="W37" s="62"/>
      <c r="X37" s="62"/>
      <c r="Y37" s="77"/>
      <c r="Z37" s="136"/>
      <c r="AA37" s="144"/>
      <c r="AB37" s="62"/>
      <c r="AC37" s="62"/>
      <c r="AD37" s="77"/>
      <c r="AE37" s="136"/>
      <c r="AF37" s="144"/>
      <c r="AG37" s="62"/>
      <c r="AH37" s="62"/>
      <c r="AI37" s="77"/>
      <c r="AJ37" s="136"/>
      <c r="AK37" s="144"/>
      <c r="AL37" s="62"/>
      <c r="AM37" s="62"/>
      <c r="AN37" s="77"/>
      <c r="AO37" s="136"/>
      <c r="AP37" s="144"/>
      <c r="AQ37" s="62"/>
      <c r="AR37" s="62"/>
      <c r="AS37" s="77"/>
      <c r="AT37" s="136"/>
      <c r="AU37" s="144"/>
      <c r="AV37" s="62"/>
      <c r="AW37" s="62"/>
      <c r="AX37" s="77"/>
      <c r="AY37" s="136"/>
      <c r="AZ37" s="144"/>
      <c r="BA37" s="62"/>
      <c r="BB37" s="62"/>
      <c r="BC37" s="77"/>
      <c r="BD37" s="136"/>
      <c r="BE37" s="144"/>
      <c r="BF37" s="62"/>
      <c r="BG37" s="62"/>
      <c r="BH37" s="77"/>
      <c r="BI37" s="136"/>
      <c r="BJ37" s="144"/>
      <c r="BK37" s="62"/>
      <c r="BL37" s="62"/>
      <c r="BM37" s="77"/>
      <c r="BN37" s="136"/>
      <c r="BO37" s="144"/>
      <c r="BP37" s="62"/>
      <c r="BQ37" s="62"/>
    </row>
    <row r="38" spans="1:69" x14ac:dyDescent="0.15">
      <c r="A38" s="65" t="s">
        <v>36</v>
      </c>
      <c r="B38" s="66"/>
      <c r="C38" s="66"/>
      <c r="D38" s="66"/>
      <c r="E38" s="66"/>
      <c r="F38" s="67"/>
      <c r="G38" s="68"/>
      <c r="H38" s="66">
        <f>H39</f>
        <v>0.99880050505050511</v>
      </c>
      <c r="I38" s="66"/>
      <c r="J38" s="66"/>
      <c r="K38" s="134"/>
      <c r="L38" s="142"/>
      <c r="M38" s="66">
        <f>M39</f>
        <v>0.99880050505050511</v>
      </c>
      <c r="N38" s="66"/>
      <c r="O38" s="66"/>
      <c r="P38" s="134"/>
      <c r="Q38" s="142"/>
      <c r="R38" s="66">
        <f>R39</f>
        <v>0.99880050505050511</v>
      </c>
      <c r="S38" s="66"/>
      <c r="T38" s="66"/>
      <c r="U38" s="134"/>
      <c r="V38" s="142"/>
      <c r="W38" s="66">
        <f>W39</f>
        <v>0.99880050505050511</v>
      </c>
      <c r="X38" s="66"/>
      <c r="Y38" s="66"/>
      <c r="Z38" s="134"/>
      <c r="AA38" s="142"/>
      <c r="AB38" s="66">
        <f>AB39</f>
        <v>0.99880050505050511</v>
      </c>
      <c r="AC38" s="66"/>
      <c r="AD38" s="66"/>
      <c r="AE38" s="134"/>
      <c r="AF38" s="142"/>
      <c r="AG38" s="66">
        <f>AG39</f>
        <v>0.99880050505050511</v>
      </c>
      <c r="AH38" s="66"/>
      <c r="AI38" s="66"/>
      <c r="AJ38" s="134"/>
      <c r="AK38" s="142"/>
      <c r="AL38" s="66">
        <f>AL39</f>
        <v>0.99880050505050511</v>
      </c>
      <c r="AM38" s="66"/>
      <c r="AN38" s="66"/>
      <c r="AO38" s="134"/>
      <c r="AP38" s="142"/>
      <c r="AQ38" s="66">
        <f>AQ39</f>
        <v>0.99880050505050511</v>
      </c>
      <c r="AR38" s="66"/>
      <c r="AS38" s="66"/>
      <c r="AT38" s="134"/>
      <c r="AU38" s="142"/>
      <c r="AV38" s="66">
        <f>AV39</f>
        <v>0.99880050505050511</v>
      </c>
      <c r="AW38" s="66"/>
      <c r="AX38" s="66"/>
      <c r="AY38" s="134"/>
      <c r="AZ38" s="142"/>
      <c r="BA38" s="66">
        <f>BA39</f>
        <v>0.99880050505050511</v>
      </c>
      <c r="BB38" s="66"/>
      <c r="BC38" s="66"/>
      <c r="BD38" s="134"/>
      <c r="BE38" s="142"/>
      <c r="BF38" s="66">
        <f>BF39</f>
        <v>0.99880050505050511</v>
      </c>
      <c r="BG38" s="66"/>
      <c r="BH38" s="66"/>
      <c r="BI38" s="134"/>
      <c r="BJ38" s="142"/>
      <c r="BK38" s="66">
        <f>BK39</f>
        <v>0.99880050505050511</v>
      </c>
      <c r="BL38" s="66"/>
      <c r="BM38" s="66"/>
      <c r="BN38" s="134"/>
      <c r="BO38" s="142"/>
      <c r="BP38" s="66">
        <f>BP39</f>
        <v>0.99880050505050511</v>
      </c>
      <c r="BQ38" s="66"/>
    </row>
    <row r="39" spans="1:69" x14ac:dyDescent="0.35">
      <c r="A39" s="40" t="s">
        <v>460</v>
      </c>
      <c r="B39" s="41">
        <f>_xlfn.IFNA(VLOOKUP($A39,批次辅助!$A$4:$DC$41,MATCH($A$5&amp;B$4,批次辅助!$A$1:$DC$1,0),0),0)</f>
        <v>0.99774686520376177</v>
      </c>
      <c r="C39" s="41">
        <f>_xlfn.IFNA(VLOOKUP($A39,批次辅助!$A$4:$DC$41,MATCH($A$5&amp;C$4,批次辅助!$A$1:$DC$1,0),0),0)</f>
        <v>0.99880050505050511</v>
      </c>
      <c r="D39" s="41">
        <f>_xlfn.IFNA(VLOOKUP($A39,批次辅助!$A$4:$DC$41,MATCH($A$5&amp;D$4,批次辅助!$A$1:$DC$1,0),0),0)</f>
        <v>0</v>
      </c>
      <c r="E39" s="66"/>
      <c r="F39" s="67"/>
      <c r="G39" s="68"/>
      <c r="H39" s="66">
        <f>1-SUM(H40:H43)</f>
        <v>0.99880050505050511</v>
      </c>
      <c r="I39" s="66"/>
      <c r="J39" s="66"/>
      <c r="K39" s="134"/>
      <c r="L39" s="142"/>
      <c r="M39" s="66">
        <f>1-SUM(M40:M43)</f>
        <v>0.99880050505050511</v>
      </c>
      <c r="N39" s="66"/>
      <c r="O39" s="66"/>
      <c r="P39" s="134"/>
      <c r="Q39" s="142"/>
      <c r="R39" s="66">
        <f>1-SUM(R40:R43)</f>
        <v>0.99880050505050511</v>
      </c>
      <c r="S39" s="66"/>
      <c r="T39" s="66"/>
      <c r="U39" s="134"/>
      <c r="V39" s="142"/>
      <c r="W39" s="66">
        <f>1-SUM(W40:W43)</f>
        <v>0.99880050505050511</v>
      </c>
      <c r="X39" s="66"/>
      <c r="Y39" s="66"/>
      <c r="Z39" s="134"/>
      <c r="AA39" s="142"/>
      <c r="AB39" s="66">
        <f>1-SUM(AB40:AB43)</f>
        <v>0.99880050505050511</v>
      </c>
      <c r="AC39" s="66"/>
      <c r="AD39" s="66"/>
      <c r="AE39" s="134"/>
      <c r="AF39" s="142"/>
      <c r="AG39" s="66">
        <f>1-SUM(AG40:AG43)</f>
        <v>0.99880050505050511</v>
      </c>
      <c r="AH39" s="66"/>
      <c r="AI39" s="66"/>
      <c r="AJ39" s="134"/>
      <c r="AK39" s="142"/>
      <c r="AL39" s="66">
        <f>1-SUM(AL40:AL43)</f>
        <v>0.99880050505050511</v>
      </c>
      <c r="AM39" s="66"/>
      <c r="AN39" s="66"/>
      <c r="AO39" s="134"/>
      <c r="AP39" s="142"/>
      <c r="AQ39" s="66">
        <f>1-SUM(AQ40:AQ43)</f>
        <v>0.99880050505050511</v>
      </c>
      <c r="AR39" s="66"/>
      <c r="AS39" s="66"/>
      <c r="AT39" s="134"/>
      <c r="AU39" s="142"/>
      <c r="AV39" s="66">
        <f>1-SUM(AV40:AV43)</f>
        <v>0.99880050505050511</v>
      </c>
      <c r="AW39" s="66"/>
      <c r="AX39" s="66"/>
      <c r="AY39" s="134"/>
      <c r="AZ39" s="142"/>
      <c r="BA39" s="66">
        <f>1-SUM(BA40:BA43)</f>
        <v>0.99880050505050511</v>
      </c>
      <c r="BB39" s="66"/>
      <c r="BC39" s="66"/>
      <c r="BD39" s="134"/>
      <c r="BE39" s="142"/>
      <c r="BF39" s="66">
        <f>1-SUM(BF40:BF43)</f>
        <v>0.99880050505050511</v>
      </c>
      <c r="BG39" s="66"/>
      <c r="BH39" s="66"/>
      <c r="BI39" s="134"/>
      <c r="BJ39" s="142"/>
      <c r="BK39" s="66">
        <f>1-SUM(BK40:BK43)</f>
        <v>0.99880050505050511</v>
      </c>
      <c r="BL39" s="66"/>
      <c r="BM39" s="66"/>
      <c r="BN39" s="134"/>
      <c r="BO39" s="142"/>
      <c r="BP39" s="66">
        <f>1-SUM(BP40:BP43)</f>
        <v>0.99880050505050511</v>
      </c>
      <c r="BQ39" s="66"/>
    </row>
    <row r="40" spans="1:69" x14ac:dyDescent="0.15">
      <c r="A40" s="42" t="s">
        <v>55</v>
      </c>
      <c r="B40" s="43">
        <f>_xlfn.IFNA(VLOOKUP($A40,批次辅助!$A$4:$DC$41,MATCH($A$5&amp;B$4,批次辅助!$A$1:$DC$1,0),0),0)</f>
        <v>4.5715778474399166E-4</v>
      </c>
      <c r="C40" s="43">
        <f>_xlfn.IFNA(VLOOKUP($A40,批次辅助!$A$4:$DC$41,MATCH($A$5&amp;C$4,批次辅助!$A$1:$DC$1,0),0),0)</f>
        <v>0</v>
      </c>
      <c r="D40" s="43">
        <f>_xlfn.IFNA(VLOOKUP($A40,批次辅助!$A$4:$DC$41,MATCH($A$5&amp;D$4,批次辅助!$A$1:$DC$1,0),0),0)</f>
        <v>0</v>
      </c>
      <c r="E40" s="279"/>
      <c r="F40" s="69"/>
      <c r="G40" s="70"/>
      <c r="H40" s="277">
        <f>C40-F40+G40</f>
        <v>0</v>
      </c>
      <c r="I40" s="370"/>
      <c r="J40" s="277" t="s">
        <v>9</v>
      </c>
      <c r="K40" s="132"/>
      <c r="L40" s="105"/>
      <c r="M40" s="277">
        <f>H40-K40+L40</f>
        <v>0</v>
      </c>
      <c r="N40" s="370"/>
      <c r="O40" s="277" t="s">
        <v>9</v>
      </c>
      <c r="P40" s="132"/>
      <c r="Q40" s="105"/>
      <c r="R40" s="277">
        <f>M40-P40+Q40</f>
        <v>0</v>
      </c>
      <c r="S40" s="370"/>
      <c r="T40" s="277" t="s">
        <v>9</v>
      </c>
      <c r="U40" s="132"/>
      <c r="V40" s="105"/>
      <c r="W40" s="277">
        <f>R40-U40+V40</f>
        <v>0</v>
      </c>
      <c r="X40" s="370"/>
      <c r="Y40" s="277" t="s">
        <v>9</v>
      </c>
      <c r="Z40" s="132"/>
      <c r="AA40" s="105"/>
      <c r="AB40" s="277">
        <f>W40-Z40+AA40</f>
        <v>0</v>
      </c>
      <c r="AC40" s="370"/>
      <c r="AD40" s="277" t="s">
        <v>9</v>
      </c>
      <c r="AE40" s="132"/>
      <c r="AF40" s="105"/>
      <c r="AG40" s="277">
        <f>AB40-AE40+AF40</f>
        <v>0</v>
      </c>
      <c r="AH40" s="370"/>
      <c r="AI40" s="277" t="s">
        <v>9</v>
      </c>
      <c r="AJ40" s="132"/>
      <c r="AK40" s="105"/>
      <c r="AL40" s="277">
        <f>AG40-AJ40+AK40</f>
        <v>0</v>
      </c>
      <c r="AM40" s="370"/>
      <c r="AN40" s="277" t="s">
        <v>9</v>
      </c>
      <c r="AO40" s="132"/>
      <c r="AP40" s="105"/>
      <c r="AQ40" s="277">
        <f>AL40-AO40+AP40</f>
        <v>0</v>
      </c>
      <c r="AR40" s="370"/>
      <c r="AS40" s="277" t="s">
        <v>9</v>
      </c>
      <c r="AT40" s="132"/>
      <c r="AU40" s="105"/>
      <c r="AV40" s="277">
        <f>AQ40-AT40+AU40</f>
        <v>0</v>
      </c>
      <c r="AW40" s="370"/>
      <c r="AX40" s="277" t="s">
        <v>9</v>
      </c>
      <c r="AY40" s="132"/>
      <c r="AZ40" s="105"/>
      <c r="BA40" s="277">
        <f>AV40-AY40+AZ40</f>
        <v>0</v>
      </c>
      <c r="BB40" s="370"/>
      <c r="BC40" s="277" t="s">
        <v>9</v>
      </c>
      <c r="BD40" s="132"/>
      <c r="BE40" s="105"/>
      <c r="BF40" s="277">
        <f>BA40-BD40+BE40</f>
        <v>0</v>
      </c>
      <c r="BG40" s="370"/>
      <c r="BH40" s="277" t="s">
        <v>9</v>
      </c>
      <c r="BI40" s="132"/>
      <c r="BJ40" s="105"/>
      <c r="BK40" s="277">
        <f>BF40-BI40+BJ40</f>
        <v>0</v>
      </c>
      <c r="BL40" s="370"/>
      <c r="BM40" s="277" t="s">
        <v>9</v>
      </c>
      <c r="BN40" s="132"/>
      <c r="BO40" s="105"/>
      <c r="BP40" s="277">
        <f>BK40-BN40+BO40</f>
        <v>0</v>
      </c>
      <c r="BQ40" s="370"/>
    </row>
    <row r="41" spans="1:69" x14ac:dyDescent="0.15">
      <c r="A41" s="42" t="s">
        <v>56</v>
      </c>
      <c r="B41" s="43">
        <f>_xlfn.IFNA(VLOOKUP($A41,批次辅助!$A$4:$DC$41,MATCH($A$5&amp;B$4,批次辅助!$A$1:$DC$1,0),0),0)</f>
        <v>0</v>
      </c>
      <c r="C41" s="43">
        <f>_xlfn.IFNA(VLOOKUP($A41,批次辅助!$A$4:$DC$41,MATCH($A$5&amp;C$4,批次辅助!$A$1:$DC$1,0),0),0)</f>
        <v>6.3131313131313131E-5</v>
      </c>
      <c r="D41" s="43">
        <f>_xlfn.IFNA(VLOOKUP($A41,批次辅助!$A$4:$DC$41,MATCH($A$5&amp;D$4,批次辅助!$A$1:$DC$1,0),0),0)</f>
        <v>0</v>
      </c>
      <c r="E41" s="279"/>
      <c r="F41" s="45"/>
      <c r="G41" s="46"/>
      <c r="H41" s="277">
        <f t="shared" ref="H41:H44" si="39">C41-F41+G41</f>
        <v>6.3131313131313131E-5</v>
      </c>
      <c r="I41" s="370"/>
      <c r="J41" s="47" t="s">
        <v>9</v>
      </c>
      <c r="K41" s="128"/>
      <c r="L41" s="102"/>
      <c r="M41" s="50">
        <f t="shared" ref="M41:M44" si="40">H41-K41+L41</f>
        <v>6.3131313131313131E-5</v>
      </c>
      <c r="N41" s="370"/>
      <c r="O41" s="47" t="s">
        <v>9</v>
      </c>
      <c r="P41" s="128"/>
      <c r="Q41" s="102"/>
      <c r="R41" s="50">
        <f t="shared" ref="R41:R44" si="41">M41-P41+Q41</f>
        <v>6.3131313131313131E-5</v>
      </c>
      <c r="S41" s="370"/>
      <c r="T41" s="47" t="s">
        <v>9</v>
      </c>
      <c r="U41" s="128"/>
      <c r="V41" s="102"/>
      <c r="W41" s="50">
        <f t="shared" ref="W41:W44" si="42">R41-U41+V41</f>
        <v>6.3131313131313131E-5</v>
      </c>
      <c r="X41" s="370"/>
      <c r="Y41" s="47" t="s">
        <v>9</v>
      </c>
      <c r="Z41" s="128"/>
      <c r="AA41" s="102"/>
      <c r="AB41" s="50">
        <f t="shared" ref="AB41:AB44" si="43">W41-Z41+AA41</f>
        <v>6.3131313131313131E-5</v>
      </c>
      <c r="AC41" s="370"/>
      <c r="AD41" s="47" t="s">
        <v>9</v>
      </c>
      <c r="AE41" s="128"/>
      <c r="AF41" s="102"/>
      <c r="AG41" s="50">
        <f t="shared" ref="AG41:AG44" si="44">AB41-AE41+AF41</f>
        <v>6.3131313131313131E-5</v>
      </c>
      <c r="AH41" s="370"/>
      <c r="AI41" s="47" t="s">
        <v>9</v>
      </c>
      <c r="AJ41" s="128"/>
      <c r="AK41" s="102"/>
      <c r="AL41" s="50">
        <f t="shared" ref="AL41:AL44" si="45">AG41-AJ41+AK41</f>
        <v>6.3131313131313131E-5</v>
      </c>
      <c r="AM41" s="370"/>
      <c r="AN41" s="47" t="s">
        <v>9</v>
      </c>
      <c r="AO41" s="128"/>
      <c r="AP41" s="102"/>
      <c r="AQ41" s="50">
        <f t="shared" ref="AQ41:AQ44" si="46">AL41-AO41+AP41</f>
        <v>6.3131313131313131E-5</v>
      </c>
      <c r="AR41" s="370"/>
      <c r="AS41" s="47" t="s">
        <v>9</v>
      </c>
      <c r="AT41" s="128"/>
      <c r="AU41" s="102"/>
      <c r="AV41" s="50">
        <f t="shared" ref="AV41:AV44" si="47">AQ41-AT41+AU41</f>
        <v>6.3131313131313131E-5</v>
      </c>
      <c r="AW41" s="370"/>
      <c r="AX41" s="47" t="s">
        <v>9</v>
      </c>
      <c r="AY41" s="128"/>
      <c r="AZ41" s="102"/>
      <c r="BA41" s="50">
        <f t="shared" ref="BA41:BA44" si="48">AV41-AY41+AZ41</f>
        <v>6.3131313131313131E-5</v>
      </c>
      <c r="BB41" s="370"/>
      <c r="BC41" s="47" t="s">
        <v>9</v>
      </c>
      <c r="BD41" s="128"/>
      <c r="BE41" s="102"/>
      <c r="BF41" s="50">
        <f t="shared" ref="BF41:BF44" si="49">BA41-BD41+BE41</f>
        <v>6.3131313131313131E-5</v>
      </c>
      <c r="BG41" s="370"/>
      <c r="BH41" s="47" t="s">
        <v>9</v>
      </c>
      <c r="BI41" s="128"/>
      <c r="BJ41" s="102"/>
      <c r="BK41" s="50">
        <f t="shared" ref="BK41:BK44" si="50">BF41-BI41+BJ41</f>
        <v>6.3131313131313131E-5</v>
      </c>
      <c r="BL41" s="370"/>
      <c r="BM41" s="47" t="s">
        <v>9</v>
      </c>
      <c r="BN41" s="128"/>
      <c r="BO41" s="102"/>
      <c r="BP41" s="50">
        <f t="shared" ref="BP41:BP44" si="51">BK41-BN41+BO41</f>
        <v>6.3131313131313131E-5</v>
      </c>
      <c r="BQ41" s="370"/>
    </row>
    <row r="42" spans="1:69" x14ac:dyDescent="0.15">
      <c r="A42" s="42" t="s">
        <v>57</v>
      </c>
      <c r="B42" s="43">
        <f>_xlfn.IFNA(VLOOKUP($A42,批次辅助!$A$4:$DC$41,MATCH($A$5&amp;B$4,批次辅助!$A$1:$DC$1,0),0),0)</f>
        <v>6.5308254963427384E-5</v>
      </c>
      <c r="C42" s="43">
        <f>_xlfn.IFNA(VLOOKUP($A42,批次辅助!$A$4:$DC$41,MATCH($A$5&amp;C$4,批次辅助!$A$1:$DC$1,0),0),0)</f>
        <v>0</v>
      </c>
      <c r="D42" s="43">
        <f>_xlfn.IFNA(VLOOKUP($A42,批次辅助!$A$4:$DC$41,MATCH($A$5&amp;D$4,批次辅助!$A$1:$DC$1,0),0),0)</f>
        <v>0</v>
      </c>
      <c r="E42" s="279"/>
      <c r="F42" s="45"/>
      <c r="G42" s="46"/>
      <c r="H42" s="277">
        <f t="shared" si="39"/>
        <v>0</v>
      </c>
      <c r="I42" s="370"/>
      <c r="J42" s="47" t="s">
        <v>9</v>
      </c>
      <c r="K42" s="128"/>
      <c r="L42" s="102"/>
      <c r="M42" s="50">
        <f t="shared" si="40"/>
        <v>0</v>
      </c>
      <c r="N42" s="370"/>
      <c r="O42" s="47" t="s">
        <v>9</v>
      </c>
      <c r="P42" s="128"/>
      <c r="Q42" s="102"/>
      <c r="R42" s="50">
        <f t="shared" si="41"/>
        <v>0</v>
      </c>
      <c r="S42" s="370"/>
      <c r="T42" s="47" t="s">
        <v>9</v>
      </c>
      <c r="U42" s="128"/>
      <c r="V42" s="102"/>
      <c r="W42" s="50">
        <f t="shared" si="42"/>
        <v>0</v>
      </c>
      <c r="X42" s="370"/>
      <c r="Y42" s="47" t="s">
        <v>9</v>
      </c>
      <c r="Z42" s="128"/>
      <c r="AA42" s="102"/>
      <c r="AB42" s="50">
        <f t="shared" si="43"/>
        <v>0</v>
      </c>
      <c r="AC42" s="370"/>
      <c r="AD42" s="47" t="s">
        <v>9</v>
      </c>
      <c r="AE42" s="128"/>
      <c r="AF42" s="102"/>
      <c r="AG42" s="50">
        <f t="shared" si="44"/>
        <v>0</v>
      </c>
      <c r="AH42" s="370"/>
      <c r="AI42" s="47" t="s">
        <v>9</v>
      </c>
      <c r="AJ42" s="128"/>
      <c r="AK42" s="102"/>
      <c r="AL42" s="50">
        <f t="shared" si="45"/>
        <v>0</v>
      </c>
      <c r="AM42" s="370"/>
      <c r="AN42" s="47" t="s">
        <v>9</v>
      </c>
      <c r="AO42" s="128"/>
      <c r="AP42" s="102"/>
      <c r="AQ42" s="50">
        <f t="shared" si="46"/>
        <v>0</v>
      </c>
      <c r="AR42" s="370"/>
      <c r="AS42" s="47" t="s">
        <v>9</v>
      </c>
      <c r="AT42" s="128"/>
      <c r="AU42" s="102"/>
      <c r="AV42" s="50">
        <f t="shared" si="47"/>
        <v>0</v>
      </c>
      <c r="AW42" s="370"/>
      <c r="AX42" s="47" t="s">
        <v>9</v>
      </c>
      <c r="AY42" s="128"/>
      <c r="AZ42" s="102"/>
      <c r="BA42" s="50">
        <f t="shared" si="48"/>
        <v>0</v>
      </c>
      <c r="BB42" s="370"/>
      <c r="BC42" s="47" t="s">
        <v>9</v>
      </c>
      <c r="BD42" s="128"/>
      <c r="BE42" s="102"/>
      <c r="BF42" s="50">
        <f t="shared" si="49"/>
        <v>0</v>
      </c>
      <c r="BG42" s="370"/>
      <c r="BH42" s="47" t="s">
        <v>9</v>
      </c>
      <c r="BI42" s="128"/>
      <c r="BJ42" s="102"/>
      <c r="BK42" s="50">
        <f t="shared" si="50"/>
        <v>0</v>
      </c>
      <c r="BL42" s="370"/>
      <c r="BM42" s="47" t="s">
        <v>9</v>
      </c>
      <c r="BN42" s="128"/>
      <c r="BO42" s="102"/>
      <c r="BP42" s="50">
        <f t="shared" si="51"/>
        <v>0</v>
      </c>
      <c r="BQ42" s="370"/>
    </row>
    <row r="43" spans="1:69" x14ac:dyDescent="0.15">
      <c r="A43" s="42" t="s">
        <v>58</v>
      </c>
      <c r="B43" s="43">
        <f>_xlfn.IFNA(VLOOKUP($A43,批次辅助!$A$4:$DC$41,MATCH($A$5&amp;B$4,批次辅助!$A$1:$DC$1,0),0),0)</f>
        <v>1.7306687565308255E-3</v>
      </c>
      <c r="C43" s="43">
        <f>_xlfn.IFNA(VLOOKUP($A43,批次辅助!$A$4:$DC$41,MATCH($A$5&amp;C$4,批次辅助!$A$1:$DC$1,0),0),0)</f>
        <v>1.1363636363636363E-3</v>
      </c>
      <c r="D43" s="43">
        <f>_xlfn.IFNA(VLOOKUP($A43,批次辅助!$A$4:$DC$41,MATCH($A$5&amp;D$4,批次辅助!$A$1:$DC$1,0),0),0)</f>
        <v>0</v>
      </c>
      <c r="E43" s="279"/>
      <c r="F43" s="45"/>
      <c r="G43" s="46"/>
      <c r="H43" s="277">
        <f t="shared" si="39"/>
        <v>1.1363636363636363E-3</v>
      </c>
      <c r="I43" s="370"/>
      <c r="J43" s="279"/>
      <c r="K43" s="128"/>
      <c r="L43" s="102"/>
      <c r="M43" s="50">
        <f t="shared" si="40"/>
        <v>1.1363636363636363E-3</v>
      </c>
      <c r="N43" s="370"/>
      <c r="O43" s="279"/>
      <c r="P43" s="128"/>
      <c r="Q43" s="102"/>
      <c r="R43" s="50">
        <f t="shared" si="41"/>
        <v>1.1363636363636363E-3</v>
      </c>
      <c r="S43" s="370"/>
      <c r="T43" s="279"/>
      <c r="U43" s="128"/>
      <c r="V43" s="102"/>
      <c r="W43" s="50">
        <f t="shared" si="42"/>
        <v>1.1363636363636363E-3</v>
      </c>
      <c r="X43" s="370"/>
      <c r="Y43" s="279"/>
      <c r="Z43" s="128"/>
      <c r="AA43" s="102"/>
      <c r="AB43" s="50">
        <f t="shared" si="43"/>
        <v>1.1363636363636363E-3</v>
      </c>
      <c r="AC43" s="370"/>
      <c r="AD43" s="279"/>
      <c r="AE43" s="128"/>
      <c r="AF43" s="102"/>
      <c r="AG43" s="50">
        <f t="shared" si="44"/>
        <v>1.1363636363636363E-3</v>
      </c>
      <c r="AH43" s="370"/>
      <c r="AI43" s="279"/>
      <c r="AJ43" s="128"/>
      <c r="AK43" s="102"/>
      <c r="AL43" s="50">
        <f t="shared" si="45"/>
        <v>1.1363636363636363E-3</v>
      </c>
      <c r="AM43" s="370"/>
      <c r="AN43" s="279"/>
      <c r="AO43" s="128"/>
      <c r="AP43" s="102"/>
      <c r="AQ43" s="50">
        <f t="shared" si="46"/>
        <v>1.1363636363636363E-3</v>
      </c>
      <c r="AR43" s="370"/>
      <c r="AS43" s="279"/>
      <c r="AT43" s="128"/>
      <c r="AU43" s="102"/>
      <c r="AV43" s="50">
        <f t="shared" si="47"/>
        <v>1.1363636363636363E-3</v>
      </c>
      <c r="AW43" s="370"/>
      <c r="AX43" s="279"/>
      <c r="AY43" s="128"/>
      <c r="AZ43" s="102"/>
      <c r="BA43" s="50">
        <f t="shared" si="48"/>
        <v>1.1363636363636363E-3</v>
      </c>
      <c r="BB43" s="370"/>
      <c r="BC43" s="279"/>
      <c r="BD43" s="128"/>
      <c r="BE43" s="102"/>
      <c r="BF43" s="50">
        <f t="shared" si="49"/>
        <v>1.1363636363636363E-3</v>
      </c>
      <c r="BG43" s="370"/>
      <c r="BH43" s="279"/>
      <c r="BI43" s="128"/>
      <c r="BJ43" s="102"/>
      <c r="BK43" s="50">
        <f t="shared" si="50"/>
        <v>1.1363636363636363E-3</v>
      </c>
      <c r="BL43" s="370"/>
      <c r="BM43" s="279"/>
      <c r="BN43" s="128"/>
      <c r="BO43" s="102"/>
      <c r="BP43" s="50">
        <f t="shared" si="51"/>
        <v>1.1363636363636363E-3</v>
      </c>
      <c r="BQ43" s="370"/>
    </row>
    <row r="44" spans="1:69" x14ac:dyDescent="0.15">
      <c r="A44" s="72" t="s">
        <v>39</v>
      </c>
      <c r="B44" s="61">
        <f>_xlfn.IFNA(VLOOKUP($A44,批次辅助!$A$4:$DC$41,MATCH($A$5&amp;B$4,批次辅助!$A$1:$DC$1,0),0),0)</f>
        <v>0</v>
      </c>
      <c r="C44" s="61">
        <f>_xlfn.IFNA(VLOOKUP($A44,批次辅助!$A$4:$DC$41,MATCH($A$5&amp;C$4,批次辅助!$A$1:$DC$1,0),0),0)</f>
        <v>0</v>
      </c>
      <c r="D44" s="61">
        <f>_xlfn.IFNA(VLOOKUP($A44,批次辅助!$A$4:$DC$41,MATCH($A$5&amp;D$4,批次辅助!$A$1:$DC$1,0),0),0)</f>
        <v>0</v>
      </c>
      <c r="E44" s="73"/>
      <c r="F44" s="74"/>
      <c r="G44" s="75"/>
      <c r="H44" s="62">
        <f t="shared" si="39"/>
        <v>0</v>
      </c>
      <c r="I44" s="62"/>
      <c r="J44" s="73"/>
      <c r="K44" s="135"/>
      <c r="L44" s="143"/>
      <c r="M44" s="62">
        <f t="shared" si="40"/>
        <v>0</v>
      </c>
      <c r="N44" s="62"/>
      <c r="O44" s="73"/>
      <c r="P44" s="135"/>
      <c r="Q44" s="143"/>
      <c r="R44" s="62">
        <f t="shared" si="41"/>
        <v>0</v>
      </c>
      <c r="S44" s="62"/>
      <c r="T44" s="73"/>
      <c r="U44" s="135"/>
      <c r="V44" s="143"/>
      <c r="W44" s="62">
        <f t="shared" si="42"/>
        <v>0</v>
      </c>
      <c r="X44" s="62"/>
      <c r="Y44" s="73"/>
      <c r="Z44" s="135"/>
      <c r="AA44" s="143"/>
      <c r="AB44" s="62">
        <f t="shared" si="43"/>
        <v>0</v>
      </c>
      <c r="AC44" s="62"/>
      <c r="AD44" s="73"/>
      <c r="AE44" s="135"/>
      <c r="AF44" s="143"/>
      <c r="AG44" s="62">
        <f t="shared" si="44"/>
        <v>0</v>
      </c>
      <c r="AH44" s="62"/>
      <c r="AI44" s="73"/>
      <c r="AJ44" s="135"/>
      <c r="AK44" s="143"/>
      <c r="AL44" s="62">
        <f t="shared" si="45"/>
        <v>0</v>
      </c>
      <c r="AM44" s="62"/>
      <c r="AN44" s="73"/>
      <c r="AO44" s="135"/>
      <c r="AP44" s="143"/>
      <c r="AQ44" s="62">
        <f t="shared" si="46"/>
        <v>0</v>
      </c>
      <c r="AR44" s="62"/>
      <c r="AS44" s="73"/>
      <c r="AT44" s="135"/>
      <c r="AU44" s="143"/>
      <c r="AV44" s="62">
        <f t="shared" si="47"/>
        <v>0</v>
      </c>
      <c r="AW44" s="62"/>
      <c r="AX44" s="73"/>
      <c r="AY44" s="135"/>
      <c r="AZ44" s="143"/>
      <c r="BA44" s="62">
        <f t="shared" si="48"/>
        <v>0</v>
      </c>
      <c r="BB44" s="62"/>
      <c r="BC44" s="73"/>
      <c r="BD44" s="135"/>
      <c r="BE44" s="143"/>
      <c r="BF44" s="62">
        <f t="shared" si="49"/>
        <v>0</v>
      </c>
      <c r="BG44" s="62"/>
      <c r="BH44" s="73"/>
      <c r="BI44" s="135"/>
      <c r="BJ44" s="143"/>
      <c r="BK44" s="62">
        <f t="shared" si="50"/>
        <v>0</v>
      </c>
      <c r="BL44" s="62"/>
      <c r="BM44" s="73"/>
      <c r="BN44" s="135"/>
      <c r="BO44" s="143"/>
      <c r="BP44" s="62">
        <f t="shared" si="51"/>
        <v>0</v>
      </c>
      <c r="BQ44" s="62"/>
    </row>
    <row r="45" spans="1:69" x14ac:dyDescent="0.15">
      <c r="A45" s="76" t="s">
        <v>28</v>
      </c>
      <c r="B45" s="76"/>
      <c r="C45" s="76"/>
      <c r="D45" s="76"/>
      <c r="E45" s="77"/>
      <c r="F45" s="78"/>
      <c r="G45" s="79"/>
      <c r="H45" s="62"/>
      <c r="I45" s="62"/>
      <c r="J45" s="77"/>
      <c r="K45" s="80"/>
      <c r="L45" s="144"/>
      <c r="M45" s="62"/>
      <c r="N45" s="62"/>
      <c r="O45" s="77"/>
      <c r="P45" s="80"/>
      <c r="Q45" s="144"/>
      <c r="R45" s="62"/>
      <c r="S45" s="62"/>
      <c r="T45" s="77"/>
      <c r="U45" s="80"/>
      <c r="V45" s="144"/>
      <c r="W45" s="62"/>
      <c r="X45" s="62"/>
      <c r="Y45" s="77"/>
      <c r="Z45" s="80"/>
      <c r="AA45" s="144"/>
      <c r="AB45" s="62"/>
      <c r="AC45" s="62"/>
      <c r="AD45" s="77"/>
      <c r="AE45" s="80"/>
      <c r="AF45" s="144"/>
      <c r="AG45" s="62"/>
      <c r="AH45" s="62"/>
      <c r="AI45" s="77"/>
      <c r="AJ45" s="80"/>
      <c r="AK45" s="144"/>
      <c r="AL45" s="62"/>
      <c r="AM45" s="62"/>
      <c r="AN45" s="77"/>
      <c r="AO45" s="80"/>
      <c r="AP45" s="144"/>
      <c r="AQ45" s="62"/>
      <c r="AR45" s="62"/>
      <c r="AS45" s="77"/>
      <c r="AT45" s="80"/>
      <c r="AU45" s="144"/>
      <c r="AV45" s="62"/>
      <c r="AW45" s="62"/>
      <c r="AX45" s="77"/>
      <c r="AY45" s="80"/>
      <c r="AZ45" s="144"/>
      <c r="BA45" s="62"/>
      <c r="BB45" s="62"/>
      <c r="BC45" s="77"/>
      <c r="BD45" s="80"/>
      <c r="BE45" s="144"/>
      <c r="BF45" s="62"/>
      <c r="BG45" s="62"/>
      <c r="BH45" s="77"/>
      <c r="BI45" s="80"/>
      <c r="BJ45" s="144"/>
      <c r="BK45" s="62"/>
      <c r="BL45" s="62"/>
      <c r="BM45" s="77"/>
      <c r="BN45" s="80"/>
      <c r="BO45" s="144"/>
      <c r="BP45" s="62"/>
      <c r="BQ45" s="62"/>
    </row>
    <row r="46" spans="1:69" x14ac:dyDescent="0.15">
      <c r="A46" s="81" t="s">
        <v>476</v>
      </c>
      <c r="B46" s="81"/>
      <c r="C46" s="81"/>
      <c r="D46" s="81"/>
      <c r="E46" s="81"/>
      <c r="F46" s="82">
        <f>SUM(F13:F45)</f>
        <v>9.4799999999999995E-2</v>
      </c>
      <c r="G46" s="83">
        <f>SUM(G13:G45)</f>
        <v>0</v>
      </c>
      <c r="H46" s="81"/>
      <c r="I46" s="81"/>
      <c r="J46" s="81"/>
      <c r="K46" s="84">
        <f>SUM(K13:K45)</f>
        <v>0</v>
      </c>
      <c r="L46" s="145">
        <f>SUM(L13:L45)</f>
        <v>0</v>
      </c>
      <c r="M46" s="81"/>
      <c r="N46" s="81"/>
      <c r="O46" s="81"/>
      <c r="P46" s="84">
        <f>SUM(P13:P45)</f>
        <v>0</v>
      </c>
      <c r="Q46" s="145">
        <f>SUM(Q13:Q45)</f>
        <v>0</v>
      </c>
      <c r="R46" s="81"/>
      <c r="S46" s="81"/>
      <c r="T46" s="81"/>
      <c r="U46" s="84">
        <f>SUM(U13:U45)</f>
        <v>0</v>
      </c>
      <c r="V46" s="145">
        <f>SUM(V13:V45)</f>
        <v>0</v>
      </c>
      <c r="W46" s="81"/>
      <c r="X46" s="81"/>
      <c r="Y46" s="81"/>
      <c r="Z46" s="84">
        <f>SUM(Z13:Z45)</f>
        <v>0</v>
      </c>
      <c r="AA46" s="145">
        <f>SUM(AA13:AA45)</f>
        <v>0</v>
      </c>
      <c r="AB46" s="81"/>
      <c r="AC46" s="81"/>
      <c r="AD46" s="81"/>
      <c r="AE46" s="84">
        <f>SUM(AE13:AE45)</f>
        <v>0</v>
      </c>
      <c r="AF46" s="145">
        <f>SUM(AF13:AF45)</f>
        <v>0</v>
      </c>
      <c r="AG46" s="81"/>
      <c r="AH46" s="81"/>
      <c r="AI46" s="81"/>
      <c r="AJ46" s="84">
        <f>SUM(AJ13:AJ45)</f>
        <v>0</v>
      </c>
      <c r="AK46" s="145">
        <f>SUM(AK13:AK45)</f>
        <v>0</v>
      </c>
      <c r="AL46" s="81"/>
      <c r="AM46" s="81"/>
      <c r="AN46" s="81"/>
      <c r="AO46" s="84">
        <f>SUM(AO13:AO45)</f>
        <v>0</v>
      </c>
      <c r="AP46" s="145">
        <f>SUM(AP13:AP45)</f>
        <v>0</v>
      </c>
      <c r="AQ46" s="81"/>
      <c r="AR46" s="81"/>
      <c r="AS46" s="81"/>
      <c r="AT46" s="84">
        <f>SUM(AT13:AT45)</f>
        <v>0</v>
      </c>
      <c r="AU46" s="145">
        <f>SUM(AU13:AU45)</f>
        <v>0</v>
      </c>
      <c r="AV46" s="81"/>
      <c r="AW46" s="81"/>
      <c r="AX46" s="81"/>
      <c r="AY46" s="84">
        <f>SUM(AY13:AY45)</f>
        <v>0</v>
      </c>
      <c r="AZ46" s="145">
        <f>SUM(AZ13:AZ45)</f>
        <v>0</v>
      </c>
      <c r="BA46" s="81"/>
      <c r="BB46" s="81"/>
      <c r="BC46" s="81"/>
      <c r="BD46" s="84">
        <f>SUM(BD13:BD45)</f>
        <v>0</v>
      </c>
      <c r="BE46" s="145">
        <f>SUM(BE13:BE45)</f>
        <v>0</v>
      </c>
      <c r="BF46" s="81"/>
      <c r="BG46" s="81"/>
      <c r="BH46" s="81"/>
      <c r="BI46" s="84">
        <f>SUM(BI13:BI45)</f>
        <v>0</v>
      </c>
      <c r="BJ46" s="145">
        <f>SUM(BJ13:BJ45)</f>
        <v>0</v>
      </c>
      <c r="BK46" s="81"/>
      <c r="BL46" s="81"/>
      <c r="BM46" s="81"/>
      <c r="BN46" s="84">
        <f>SUM(BN13:BN45)</f>
        <v>0</v>
      </c>
      <c r="BO46" s="145">
        <f>SUM(BO13:BO45)</f>
        <v>0</v>
      </c>
      <c r="BP46" s="81"/>
      <c r="BQ46" s="81"/>
    </row>
    <row r="48" spans="1:69" x14ac:dyDescent="0.15">
      <c r="A48" s="572" t="s">
        <v>481</v>
      </c>
      <c r="B48" s="572"/>
      <c r="C48" s="572"/>
      <c r="D48" s="572"/>
      <c r="E48" s="572"/>
      <c r="F48" s="572"/>
      <c r="G48" s="572"/>
      <c r="H48" s="572"/>
      <c r="I48" s="572"/>
      <c r="J48" s="572"/>
      <c r="K48" s="572"/>
    </row>
    <row r="49" spans="1:30" ht="49.5" x14ac:dyDescent="0.15">
      <c r="A49" s="573" t="s">
        <v>591</v>
      </c>
      <c r="B49" s="574"/>
      <c r="C49" s="574"/>
      <c r="D49" s="574"/>
      <c r="E49" s="574"/>
      <c r="F49" s="574"/>
      <c r="G49" s="574"/>
      <c r="H49" s="574"/>
      <c r="I49" s="574"/>
      <c r="J49" s="574"/>
      <c r="K49" s="574"/>
      <c r="L49" s="574"/>
      <c r="M49" s="574"/>
      <c r="N49" s="574"/>
      <c r="O49" s="575"/>
      <c r="P49" s="576" t="s">
        <v>589</v>
      </c>
      <c r="Q49" s="577"/>
      <c r="R49" s="577"/>
      <c r="S49" s="577"/>
      <c r="T49" s="577"/>
      <c r="U49" s="577"/>
      <c r="W49" s="578" t="s">
        <v>594</v>
      </c>
      <c r="X49" s="579"/>
      <c r="Y49" s="369" t="s">
        <v>596</v>
      </c>
      <c r="Z49" s="192" t="s">
        <v>596</v>
      </c>
      <c r="AC49" s="193"/>
      <c r="AD49" s="193"/>
    </row>
    <row r="50" spans="1:30" x14ac:dyDescent="0.15">
      <c r="A50" s="189" t="s">
        <v>469</v>
      </c>
      <c r="B50" s="190" t="str">
        <f>E3</f>
        <v>M03</v>
      </c>
      <c r="C50" s="190" t="str">
        <f>J3</f>
        <v>M06</v>
      </c>
      <c r="D50" s="189" t="str">
        <f>O3</f>
        <v/>
      </c>
      <c r="E50" s="189" t="str">
        <f>T3</f>
        <v/>
      </c>
      <c r="F50" s="189" t="str">
        <f>Y3</f>
        <v/>
      </c>
      <c r="G50" s="198" t="str">
        <f>AD3</f>
        <v/>
      </c>
      <c r="H50" s="198" t="str">
        <f>AI3</f>
        <v/>
      </c>
      <c r="I50" s="198" t="str">
        <f>AN3</f>
        <v/>
      </c>
      <c r="J50" s="198" t="str">
        <f>AS3</f>
        <v/>
      </c>
      <c r="K50" s="198" t="str">
        <f>AX3</f>
        <v/>
      </c>
      <c r="L50" s="198" t="str">
        <f>BC3</f>
        <v/>
      </c>
      <c r="M50" s="198" t="str">
        <f>BH3</f>
        <v/>
      </c>
      <c r="N50" s="198" t="str">
        <f>BM3</f>
        <v/>
      </c>
      <c r="O50" s="363" t="str">
        <f>P50</f>
        <v>M03</v>
      </c>
      <c r="P50" s="209" t="s">
        <v>1411</v>
      </c>
      <c r="Q50" s="209" t="s">
        <v>880</v>
      </c>
      <c r="R50" s="209" t="s">
        <v>910</v>
      </c>
      <c r="S50" s="209" t="s">
        <v>912</v>
      </c>
      <c r="T50" s="209" t="s">
        <v>1414</v>
      </c>
      <c r="U50" s="209"/>
      <c r="V50" s="87"/>
      <c r="W50" s="191" t="s">
        <v>450</v>
      </c>
      <c r="X50" s="287"/>
      <c r="Y50" s="287"/>
      <c r="Z50" s="287"/>
      <c r="AC50" s="194"/>
      <c r="AD50" s="194"/>
    </row>
    <row r="51" spans="1:30" x14ac:dyDescent="0.15">
      <c r="A51" s="31" t="s">
        <v>40</v>
      </c>
      <c r="B51" s="85" t="str">
        <f>E4</f>
        <v>03/10蒸镀批次</v>
      </c>
      <c r="C51" s="85" t="str">
        <f>J4</f>
        <v>06/07蒸镀批次</v>
      </c>
      <c r="D51" s="287" t="str">
        <f>O4</f>
        <v/>
      </c>
      <c r="E51" s="287" t="str">
        <f>T4</f>
        <v/>
      </c>
      <c r="F51" s="287" t="str">
        <f>Y4</f>
        <v/>
      </c>
      <c r="G51" s="199" t="str">
        <f>AD4</f>
        <v/>
      </c>
      <c r="H51" s="198" t="str">
        <f t="shared" ref="H51" si="52">AI4</f>
        <v/>
      </c>
      <c r="I51" s="198" t="str">
        <f>AN4</f>
        <v/>
      </c>
      <c r="J51" s="198" t="str">
        <f>AS4</f>
        <v/>
      </c>
      <c r="K51" s="198" t="str">
        <f>AX4</f>
        <v/>
      </c>
      <c r="L51" s="235" t="str">
        <f>BC4</f>
        <v/>
      </c>
      <c r="M51" s="235" t="str">
        <f t="shared" ref="M51" si="53">BH4</f>
        <v/>
      </c>
      <c r="N51" s="235" t="str">
        <f t="shared" ref="N51" si="54">BM4</f>
        <v/>
      </c>
      <c r="O51" s="364" t="str">
        <f>X51</f>
        <v>11/12批</v>
      </c>
      <c r="P51" s="210"/>
      <c r="Q51" s="85"/>
      <c r="R51" s="85"/>
      <c r="S51" s="85"/>
      <c r="T51" s="85"/>
      <c r="U51" s="85"/>
      <c r="W51" s="287" t="s">
        <v>451</v>
      </c>
      <c r="X51" s="196" t="s">
        <v>897</v>
      </c>
      <c r="Y51" s="287" t="str">
        <f>X51</f>
        <v>11/12批</v>
      </c>
      <c r="Z51" s="287" t="str">
        <f>X51</f>
        <v>11/12批</v>
      </c>
      <c r="AC51" s="194"/>
      <c r="AD51" s="194"/>
    </row>
    <row r="52" spans="1:30" x14ac:dyDescent="0.15">
      <c r="A52" s="287" t="s">
        <v>470</v>
      </c>
      <c r="B52" s="287">
        <f>E6</f>
        <v>120</v>
      </c>
      <c r="C52" s="287">
        <f>J6</f>
        <v>240</v>
      </c>
      <c r="D52" s="287">
        <f>O6</f>
        <v>0</v>
      </c>
      <c r="E52" s="287">
        <f>T6</f>
        <v>0</v>
      </c>
      <c r="F52" s="287">
        <f>Y6</f>
        <v>0</v>
      </c>
      <c r="G52" s="199">
        <f>AD6</f>
        <v>0</v>
      </c>
      <c r="H52" s="198">
        <f>AI6</f>
        <v>0</v>
      </c>
      <c r="I52" s="199">
        <f>AN6</f>
        <v>0</v>
      </c>
      <c r="J52" s="199">
        <f>AS6</f>
        <v>0</v>
      </c>
      <c r="K52" s="199">
        <f t="shared" ref="K52:L54" si="55">AX6</f>
        <v>0</v>
      </c>
      <c r="L52" s="199">
        <f t="shared" si="55"/>
        <v>0</v>
      </c>
      <c r="M52" s="451">
        <f>BH6</f>
        <v>0</v>
      </c>
      <c r="N52" s="451">
        <f>BM6</f>
        <v>0</v>
      </c>
      <c r="O52" s="364">
        <f>_xlfn.IFNA(VLOOKUP(A52,$W$52:$Y$86,2,0),"0%")/A2</f>
        <v>0</v>
      </c>
      <c r="P52" s="209">
        <f t="shared" ref="P52:R53" si="56">SUMIF($B$50:$O$50,P$50,$B52:$O52)</f>
        <v>120</v>
      </c>
      <c r="Q52" s="86">
        <f t="shared" si="56"/>
        <v>0</v>
      </c>
      <c r="R52" s="86">
        <f t="shared" si="56"/>
        <v>0</v>
      </c>
      <c r="S52" s="86">
        <f t="shared" ref="S52:T53" si="57">SUMIF($B$50:$O$50,S$50,$B52:$O52)</f>
        <v>240</v>
      </c>
      <c r="T52" s="86">
        <f t="shared" si="57"/>
        <v>0</v>
      </c>
      <c r="U52" s="86"/>
      <c r="W52" s="287" t="s">
        <v>470</v>
      </c>
      <c r="X52" s="287">
        <f>Z52-Y52</f>
        <v>0</v>
      </c>
      <c r="Y52" s="287"/>
      <c r="Z52" s="287"/>
      <c r="AC52" s="194"/>
      <c r="AD52" s="194"/>
    </row>
    <row r="53" spans="1:30" x14ac:dyDescent="0.15">
      <c r="A53" s="287" t="s">
        <v>472</v>
      </c>
      <c r="B53" s="287">
        <f>E7</f>
        <v>120</v>
      </c>
      <c r="C53" s="287">
        <f>J7</f>
        <v>240</v>
      </c>
      <c r="D53" s="287">
        <f>O7</f>
        <v>0</v>
      </c>
      <c r="E53" s="287">
        <f>T7</f>
        <v>0</v>
      </c>
      <c r="F53" s="287">
        <f>Y7</f>
        <v>0</v>
      </c>
      <c r="G53" s="199">
        <f>AD7</f>
        <v>0</v>
      </c>
      <c r="H53" s="198">
        <f t="shared" ref="H53:H54" si="58">AI7</f>
        <v>0</v>
      </c>
      <c r="I53" s="199">
        <f>AN7</f>
        <v>0</v>
      </c>
      <c r="J53" s="199">
        <f>AS7</f>
        <v>0</v>
      </c>
      <c r="K53" s="199">
        <f t="shared" si="55"/>
        <v>0</v>
      </c>
      <c r="L53" s="199">
        <f t="shared" si="55"/>
        <v>0</v>
      </c>
      <c r="M53" s="451">
        <f t="shared" ref="M53:M54" si="59">BH7</f>
        <v>0</v>
      </c>
      <c r="N53" s="451">
        <f t="shared" ref="N53:N54" si="60">BM7</f>
        <v>0</v>
      </c>
      <c r="O53" s="364">
        <f>O52</f>
        <v>0</v>
      </c>
      <c r="P53" s="209">
        <f t="shared" si="56"/>
        <v>120</v>
      </c>
      <c r="Q53" s="86">
        <f t="shared" si="56"/>
        <v>0</v>
      </c>
      <c r="R53" s="86">
        <f t="shared" si="56"/>
        <v>0</v>
      </c>
      <c r="S53" s="86">
        <f t="shared" si="57"/>
        <v>240</v>
      </c>
      <c r="T53" s="86">
        <f t="shared" si="57"/>
        <v>0</v>
      </c>
      <c r="U53" s="86"/>
      <c r="W53" s="287" t="s">
        <v>472</v>
      </c>
      <c r="X53" s="287">
        <f>X52</f>
        <v>0</v>
      </c>
      <c r="Y53" s="287"/>
      <c r="Z53" s="287"/>
      <c r="AC53" s="194"/>
    </row>
    <row r="54" spans="1:30" x14ac:dyDescent="0.15">
      <c r="A54" s="287" t="s">
        <v>454</v>
      </c>
      <c r="B54" s="9">
        <f>E8</f>
        <v>1</v>
      </c>
      <c r="C54" s="9">
        <f>J8</f>
        <v>1</v>
      </c>
      <c r="D54" s="9">
        <f>O8</f>
        <v>0</v>
      </c>
      <c r="E54" s="9">
        <f>T8</f>
        <v>0</v>
      </c>
      <c r="F54" s="9">
        <f>Y8</f>
        <v>0</v>
      </c>
      <c r="G54" s="200">
        <f>AD8</f>
        <v>0</v>
      </c>
      <c r="H54" s="234">
        <f t="shared" si="58"/>
        <v>0</v>
      </c>
      <c r="I54" s="200">
        <f>AN8</f>
        <v>0</v>
      </c>
      <c r="J54" s="200">
        <f>AS8</f>
        <v>0</v>
      </c>
      <c r="K54" s="200">
        <f t="shared" si="55"/>
        <v>0</v>
      </c>
      <c r="L54" s="200">
        <f t="shared" si="55"/>
        <v>0</v>
      </c>
      <c r="M54" s="200">
        <f t="shared" si="59"/>
        <v>0</v>
      </c>
      <c r="N54" s="200">
        <f t="shared" si="60"/>
        <v>0</v>
      </c>
      <c r="O54" s="364" t="str">
        <f>_xlfn.IFNA(VLOOKUP(A54,$W$52:$Y$86,2,0),"0%")</f>
        <v>0%</v>
      </c>
      <c r="P54" s="211">
        <f>IFERROR(P53/P52,0)</f>
        <v>1</v>
      </c>
      <c r="Q54" s="88">
        <f>IFERROR(Q53/Q52,0)</f>
        <v>0</v>
      </c>
      <c r="R54" s="88">
        <f t="shared" ref="R54" si="61">IFERROR(R53/R52,0)</f>
        <v>0</v>
      </c>
      <c r="S54" s="88">
        <f t="shared" ref="S54:T54" si="62">IFERROR(S53/S52,0)</f>
        <v>1</v>
      </c>
      <c r="T54" s="88">
        <f t="shared" si="62"/>
        <v>0</v>
      </c>
      <c r="U54" s="88"/>
      <c r="W54" s="287" t="s">
        <v>59</v>
      </c>
      <c r="X54" s="9">
        <f>IF(Y54=0%,0%,(Z54*Z52-Y52*Y54)/X52)</f>
        <v>0</v>
      </c>
      <c r="Y54" s="9"/>
      <c r="Z54" s="289"/>
      <c r="AC54" s="194"/>
    </row>
    <row r="55" spans="1:30" ht="21" x14ac:dyDescent="0.15">
      <c r="A55" s="288" t="s">
        <v>59</v>
      </c>
      <c r="B55" s="215">
        <f t="shared" ref="B55:B91" si="63">H9</f>
        <v>0.96694491924242421</v>
      </c>
      <c r="C55" s="215">
        <f t="shared" ref="C55:C91" si="64">M9</f>
        <v>0.96694491924242421</v>
      </c>
      <c r="D55" s="215">
        <f t="shared" ref="D55:D91" si="65">R9</f>
        <v>0.96694491924242421</v>
      </c>
      <c r="E55" s="215">
        <f t="shared" ref="E55:E91" si="66">W9</f>
        <v>0.96694491924242421</v>
      </c>
      <c r="F55" s="215">
        <f t="shared" ref="F55:F91" si="67">AB9</f>
        <v>0.96694491924242421</v>
      </c>
      <c r="G55" s="216">
        <f t="shared" ref="G55:G91" si="68">AG9</f>
        <v>0.96694491924242421</v>
      </c>
      <c r="H55" s="216">
        <f>AL9</f>
        <v>0.96694491924242421</v>
      </c>
      <c r="I55" s="216">
        <f t="shared" ref="I55:I93" si="69">AQ9</f>
        <v>0.96694491924242421</v>
      </c>
      <c r="J55" s="216">
        <f t="shared" ref="J55:J93" si="70">AV9</f>
        <v>0.96694491924242421</v>
      </c>
      <c r="K55" s="216">
        <f t="shared" ref="K55:K93" si="71">BA9</f>
        <v>0.96694491924242421</v>
      </c>
      <c r="L55" s="216">
        <f t="shared" ref="L55:L93" si="72">BF9</f>
        <v>0.96694491924242421</v>
      </c>
      <c r="M55" s="216">
        <f>BK9</f>
        <v>0.96694491924242421</v>
      </c>
      <c r="N55" s="216">
        <f>BP9</f>
        <v>0.96694491924242421</v>
      </c>
      <c r="O55" s="364">
        <f>_xlfn.IFNA(VLOOKUP(A55,$W$52:$Y$86,2,0),"0%")</f>
        <v>0</v>
      </c>
      <c r="P55" s="212">
        <f t="shared" ref="P55:R74" si="73">IF(P$53=0,0%,SUMPRODUCT(($B$50:$O$50=P$50)*$B$53:$O$53*$B55:$O55)/P$53)</f>
        <v>0.96694491924242421</v>
      </c>
      <c r="Q55" s="96">
        <f t="shared" si="73"/>
        <v>0</v>
      </c>
      <c r="R55" s="96">
        <f t="shared" si="73"/>
        <v>0</v>
      </c>
      <c r="S55" s="96">
        <f t="shared" ref="S55:T70" si="74">IF(S$53=0,0%,SUMPRODUCT(($B$50:$O$50=S$50)*$B$53:$O$53*$B55:$O55)/S$53)</f>
        <v>0.96694491924242421</v>
      </c>
      <c r="T55" s="96">
        <f>IF(T$53=0,0%,SUMPRODUCT(($B$50:$O$50=T$50)*$B$53:$O$53*$B55:$O55)/T$53)</f>
        <v>0</v>
      </c>
      <c r="U55" s="96"/>
      <c r="W55" s="89"/>
      <c r="X55" s="89"/>
      <c r="AA55" s="154"/>
      <c r="AC55" s="194"/>
    </row>
    <row r="56" spans="1:30" ht="21" x14ac:dyDescent="0.15">
      <c r="A56" s="287" t="s">
        <v>33</v>
      </c>
      <c r="B56" s="8">
        <f t="shared" si="63"/>
        <v>0.96694491924242421</v>
      </c>
      <c r="C56" s="8">
        <f t="shared" si="64"/>
        <v>0.96694491924242421</v>
      </c>
      <c r="D56" s="8">
        <f t="shared" si="65"/>
        <v>0.96694491924242421</v>
      </c>
      <c r="E56" s="8">
        <f t="shared" si="66"/>
        <v>0.96694491924242421</v>
      </c>
      <c r="F56" s="8">
        <f t="shared" si="67"/>
        <v>0.96694491924242421</v>
      </c>
      <c r="G56" s="201">
        <f t="shared" si="68"/>
        <v>0.96694491924242421</v>
      </c>
      <c r="H56" s="201">
        <f t="shared" ref="H56:H93" si="75">AL10</f>
        <v>0.96694491924242421</v>
      </c>
      <c r="I56" s="201">
        <f t="shared" si="69"/>
        <v>0.96694491924242421</v>
      </c>
      <c r="J56" s="201">
        <f t="shared" si="70"/>
        <v>0.96694491924242421</v>
      </c>
      <c r="K56" s="201">
        <f t="shared" si="71"/>
        <v>0.96694491924242421</v>
      </c>
      <c r="L56" s="201">
        <f t="shared" si="72"/>
        <v>0.96694491924242421</v>
      </c>
      <c r="M56" s="201">
        <f>BK10</f>
        <v>0.96694491924242421</v>
      </c>
      <c r="N56" s="201">
        <f>BP10</f>
        <v>0.96694491924242421</v>
      </c>
      <c r="O56" s="364">
        <f>O55</f>
        <v>0</v>
      </c>
      <c r="P56" s="212">
        <f t="shared" si="73"/>
        <v>0.96694491924242421</v>
      </c>
      <c r="Q56" s="96">
        <f t="shared" si="73"/>
        <v>0</v>
      </c>
      <c r="R56" s="96">
        <f t="shared" si="73"/>
        <v>0</v>
      </c>
      <c r="S56" s="96">
        <f t="shared" si="74"/>
        <v>0.96694491924242421</v>
      </c>
      <c r="T56" s="96">
        <f t="shared" si="74"/>
        <v>0</v>
      </c>
      <c r="U56" s="96"/>
      <c r="AA56" s="154"/>
      <c r="AC56" s="194"/>
    </row>
    <row r="57" spans="1:30" x14ac:dyDescent="0.15">
      <c r="A57" s="39" t="s">
        <v>32</v>
      </c>
      <c r="B57" s="90">
        <f t="shared" si="63"/>
        <v>0.97423262045454551</v>
      </c>
      <c r="C57" s="90">
        <f t="shared" si="64"/>
        <v>0.97423262045454551</v>
      </c>
      <c r="D57" s="90">
        <f t="shared" si="65"/>
        <v>0.97423262045454551</v>
      </c>
      <c r="E57" s="90">
        <f t="shared" si="66"/>
        <v>0.97423262045454551</v>
      </c>
      <c r="F57" s="90">
        <f t="shared" si="67"/>
        <v>0.97423262045454551</v>
      </c>
      <c r="G57" s="202">
        <f t="shared" si="68"/>
        <v>0.97423262045454551</v>
      </c>
      <c r="H57" s="202">
        <f t="shared" si="75"/>
        <v>0.97423262045454551</v>
      </c>
      <c r="I57" s="202">
        <f t="shared" si="69"/>
        <v>0.97423262045454551</v>
      </c>
      <c r="J57" s="202">
        <f t="shared" si="70"/>
        <v>0.97423262045454551</v>
      </c>
      <c r="K57" s="202">
        <f t="shared" si="71"/>
        <v>0.97423262045454551</v>
      </c>
      <c r="L57" s="202">
        <f t="shared" si="72"/>
        <v>0.97423262045454551</v>
      </c>
      <c r="M57" s="202">
        <f t="shared" ref="M57:M93" si="76">BK11</f>
        <v>0.97423262045454551</v>
      </c>
      <c r="N57" s="202">
        <f t="shared" ref="N57:N93" si="77">BP11</f>
        <v>0.97423262045454551</v>
      </c>
      <c r="O57" s="366">
        <f>O58*99.9%</f>
        <v>0</v>
      </c>
      <c r="P57" s="223">
        <f t="shared" si="73"/>
        <v>0.97423262045454551</v>
      </c>
      <c r="Q57" s="224">
        <f t="shared" si="73"/>
        <v>0</v>
      </c>
      <c r="R57" s="224">
        <f t="shared" si="73"/>
        <v>0</v>
      </c>
      <c r="S57" s="224">
        <f t="shared" si="74"/>
        <v>0.97423262045454551</v>
      </c>
      <c r="T57" s="224">
        <f t="shared" si="74"/>
        <v>0</v>
      </c>
      <c r="U57" s="224"/>
      <c r="AA57" s="154"/>
    </row>
    <row r="58" spans="1:30" x14ac:dyDescent="0.35">
      <c r="A58" s="40" t="s">
        <v>60</v>
      </c>
      <c r="B58" s="91">
        <f t="shared" si="63"/>
        <v>0.97520782828282826</v>
      </c>
      <c r="C58" s="91">
        <f t="shared" si="64"/>
        <v>0.97520782828282826</v>
      </c>
      <c r="D58" s="91">
        <f t="shared" si="65"/>
        <v>0.97520782828282826</v>
      </c>
      <c r="E58" s="91">
        <f t="shared" si="66"/>
        <v>0.97520782828282826</v>
      </c>
      <c r="F58" s="91">
        <f t="shared" si="67"/>
        <v>0.97520782828282826</v>
      </c>
      <c r="G58" s="203">
        <f t="shared" si="68"/>
        <v>0.97520782828282826</v>
      </c>
      <c r="H58" s="203">
        <f t="shared" si="75"/>
        <v>0.97520782828282826</v>
      </c>
      <c r="I58" s="203">
        <f t="shared" si="69"/>
        <v>0.97520782828282826</v>
      </c>
      <c r="J58" s="203">
        <f t="shared" si="70"/>
        <v>0.97520782828282826</v>
      </c>
      <c r="K58" s="203">
        <f t="shared" si="71"/>
        <v>0.97520782828282826</v>
      </c>
      <c r="L58" s="203">
        <f t="shared" si="72"/>
        <v>0.97520782828282826</v>
      </c>
      <c r="M58" s="203">
        <f t="shared" si="76"/>
        <v>0.97520782828282826</v>
      </c>
      <c r="N58" s="203">
        <f t="shared" si="77"/>
        <v>0.97520782828282826</v>
      </c>
      <c r="O58" s="364" t="str">
        <f t="shared" ref="O58:O65" si="78">_xlfn.IFNA(VLOOKUP(A58,$W$52:$Y$86,2,0),"0%")</f>
        <v>0%</v>
      </c>
      <c r="P58" s="223">
        <f t="shared" si="73"/>
        <v>0.97520782828282826</v>
      </c>
      <c r="Q58" s="224">
        <f t="shared" si="73"/>
        <v>0</v>
      </c>
      <c r="R58" s="224">
        <f t="shared" si="73"/>
        <v>0</v>
      </c>
      <c r="S58" s="224">
        <f t="shared" si="74"/>
        <v>0.97520782828282826</v>
      </c>
      <c r="T58" s="224">
        <f t="shared" si="74"/>
        <v>0</v>
      </c>
      <c r="U58" s="224"/>
      <c r="AA58" s="154"/>
    </row>
    <row r="59" spans="1:30" x14ac:dyDescent="0.15">
      <c r="A59" s="42" t="s">
        <v>42</v>
      </c>
      <c r="B59" s="53">
        <f t="shared" si="63"/>
        <v>7.417929292929293E-3</v>
      </c>
      <c r="C59" s="53">
        <f t="shared" si="64"/>
        <v>7.417929292929293E-3</v>
      </c>
      <c r="D59" s="53">
        <f t="shared" si="65"/>
        <v>7.417929292929293E-3</v>
      </c>
      <c r="E59" s="53">
        <f t="shared" si="66"/>
        <v>7.417929292929293E-3</v>
      </c>
      <c r="F59" s="53">
        <f t="shared" si="67"/>
        <v>7.417929292929293E-3</v>
      </c>
      <c r="G59" s="204">
        <f t="shared" si="68"/>
        <v>7.417929292929293E-3</v>
      </c>
      <c r="H59" s="204">
        <f t="shared" si="75"/>
        <v>7.417929292929293E-3</v>
      </c>
      <c r="I59" s="204">
        <f t="shared" si="69"/>
        <v>7.417929292929293E-3</v>
      </c>
      <c r="J59" s="204">
        <f t="shared" si="70"/>
        <v>7.417929292929293E-3</v>
      </c>
      <c r="K59" s="204">
        <f t="shared" si="71"/>
        <v>7.417929292929293E-3</v>
      </c>
      <c r="L59" s="204">
        <f t="shared" si="72"/>
        <v>7.417929292929293E-3</v>
      </c>
      <c r="M59" s="204">
        <f t="shared" si="76"/>
        <v>7.417929292929293E-3</v>
      </c>
      <c r="N59" s="204">
        <f t="shared" si="77"/>
        <v>7.417929292929293E-3</v>
      </c>
      <c r="O59" s="364" t="str">
        <f t="shared" si="78"/>
        <v>0%</v>
      </c>
      <c r="P59" s="213">
        <f t="shared" si="73"/>
        <v>7.417929292929293E-3</v>
      </c>
      <c r="Q59" s="92">
        <f t="shared" si="73"/>
        <v>0</v>
      </c>
      <c r="R59" s="92">
        <f t="shared" si="73"/>
        <v>0</v>
      </c>
      <c r="S59" s="92">
        <f t="shared" si="74"/>
        <v>7.417929292929293E-3</v>
      </c>
      <c r="T59" s="92">
        <f t="shared" si="74"/>
        <v>0</v>
      </c>
      <c r="U59" s="92"/>
      <c r="AA59" s="154"/>
    </row>
    <row r="60" spans="1:30" x14ac:dyDescent="0.15">
      <c r="A60" s="42" t="s">
        <v>43</v>
      </c>
      <c r="B60" s="53">
        <f t="shared" si="63"/>
        <v>3.0934343434343434E-3</v>
      </c>
      <c r="C60" s="53">
        <f t="shared" si="64"/>
        <v>3.0934343434343434E-3</v>
      </c>
      <c r="D60" s="53">
        <f t="shared" si="65"/>
        <v>3.0934343434343434E-3</v>
      </c>
      <c r="E60" s="53">
        <f t="shared" si="66"/>
        <v>3.0934343434343434E-3</v>
      </c>
      <c r="F60" s="53">
        <f t="shared" si="67"/>
        <v>3.0934343434343434E-3</v>
      </c>
      <c r="G60" s="204">
        <f t="shared" si="68"/>
        <v>3.0934343434343434E-3</v>
      </c>
      <c r="H60" s="204">
        <f t="shared" si="75"/>
        <v>3.0934343434343434E-3</v>
      </c>
      <c r="I60" s="204">
        <f t="shared" si="69"/>
        <v>3.0934343434343434E-3</v>
      </c>
      <c r="J60" s="204">
        <f t="shared" si="70"/>
        <v>3.0934343434343434E-3</v>
      </c>
      <c r="K60" s="204">
        <f t="shared" si="71"/>
        <v>3.0934343434343434E-3</v>
      </c>
      <c r="L60" s="204">
        <f t="shared" si="72"/>
        <v>3.0934343434343434E-3</v>
      </c>
      <c r="M60" s="204">
        <f t="shared" si="76"/>
        <v>3.0934343434343434E-3</v>
      </c>
      <c r="N60" s="204">
        <f t="shared" si="77"/>
        <v>3.0934343434343434E-3</v>
      </c>
      <c r="O60" s="364" t="str">
        <f t="shared" si="78"/>
        <v>0%</v>
      </c>
      <c r="P60" s="213">
        <f t="shared" si="73"/>
        <v>3.0934343434343434E-3</v>
      </c>
      <c r="Q60" s="92">
        <f t="shared" si="73"/>
        <v>0</v>
      </c>
      <c r="R60" s="92">
        <f t="shared" si="73"/>
        <v>0</v>
      </c>
      <c r="S60" s="92">
        <f t="shared" si="74"/>
        <v>3.0934343434343434E-3</v>
      </c>
      <c r="T60" s="92">
        <f t="shared" si="74"/>
        <v>0</v>
      </c>
      <c r="U60" s="92"/>
      <c r="AA60" s="154"/>
    </row>
    <row r="61" spans="1:30" x14ac:dyDescent="0.15">
      <c r="A61" s="42" t="s">
        <v>44</v>
      </c>
      <c r="B61" s="53">
        <f t="shared" si="63"/>
        <v>5.5358585858585885E-3</v>
      </c>
      <c r="C61" s="53">
        <f t="shared" si="64"/>
        <v>5.5358585858585885E-3</v>
      </c>
      <c r="D61" s="53">
        <f t="shared" si="65"/>
        <v>5.5358585858585885E-3</v>
      </c>
      <c r="E61" s="53">
        <f t="shared" si="66"/>
        <v>5.5358585858585885E-3</v>
      </c>
      <c r="F61" s="53">
        <f t="shared" si="67"/>
        <v>5.5358585858585885E-3</v>
      </c>
      <c r="G61" s="204">
        <f t="shared" si="68"/>
        <v>5.5358585858585885E-3</v>
      </c>
      <c r="H61" s="204">
        <f t="shared" si="75"/>
        <v>5.5358585858585885E-3</v>
      </c>
      <c r="I61" s="204">
        <f t="shared" si="69"/>
        <v>5.5358585858585885E-3</v>
      </c>
      <c r="J61" s="204">
        <f t="shared" si="70"/>
        <v>5.5358585858585885E-3</v>
      </c>
      <c r="K61" s="204">
        <f t="shared" si="71"/>
        <v>5.5358585858585885E-3</v>
      </c>
      <c r="L61" s="204">
        <f t="shared" si="72"/>
        <v>5.5358585858585885E-3</v>
      </c>
      <c r="M61" s="204">
        <f t="shared" si="76"/>
        <v>5.5358585858585885E-3</v>
      </c>
      <c r="N61" s="204">
        <f t="shared" si="77"/>
        <v>5.5358585858585885E-3</v>
      </c>
      <c r="O61" s="364" t="str">
        <f t="shared" si="78"/>
        <v>0%</v>
      </c>
      <c r="P61" s="213">
        <f t="shared" si="73"/>
        <v>5.5358585858585885E-3</v>
      </c>
      <c r="Q61" s="92">
        <f t="shared" si="73"/>
        <v>0</v>
      </c>
      <c r="R61" s="92">
        <f t="shared" si="73"/>
        <v>0</v>
      </c>
      <c r="S61" s="92">
        <f t="shared" si="74"/>
        <v>5.5358585858585885E-3</v>
      </c>
      <c r="T61" s="92">
        <f t="shared" si="74"/>
        <v>0</v>
      </c>
      <c r="U61" s="92"/>
      <c r="AA61" s="154"/>
    </row>
    <row r="62" spans="1:30" x14ac:dyDescent="0.15">
      <c r="A62" s="53" t="s">
        <v>45</v>
      </c>
      <c r="B62" s="53">
        <f t="shared" si="63"/>
        <v>7.9229797979797987E-3</v>
      </c>
      <c r="C62" s="53">
        <f t="shared" si="64"/>
        <v>7.9229797979797987E-3</v>
      </c>
      <c r="D62" s="53">
        <f t="shared" si="65"/>
        <v>7.9229797979797987E-3</v>
      </c>
      <c r="E62" s="53">
        <f t="shared" si="66"/>
        <v>7.9229797979797987E-3</v>
      </c>
      <c r="F62" s="53">
        <f t="shared" si="67"/>
        <v>7.9229797979797987E-3</v>
      </c>
      <c r="G62" s="204">
        <f t="shared" si="68"/>
        <v>7.9229797979797987E-3</v>
      </c>
      <c r="H62" s="204">
        <f t="shared" si="75"/>
        <v>7.9229797979797987E-3</v>
      </c>
      <c r="I62" s="204">
        <f t="shared" si="69"/>
        <v>7.9229797979797987E-3</v>
      </c>
      <c r="J62" s="204">
        <f t="shared" si="70"/>
        <v>7.9229797979797987E-3</v>
      </c>
      <c r="K62" s="204">
        <f t="shared" si="71"/>
        <v>7.9229797979797987E-3</v>
      </c>
      <c r="L62" s="204">
        <f t="shared" si="72"/>
        <v>7.9229797979797987E-3</v>
      </c>
      <c r="M62" s="204">
        <f t="shared" si="76"/>
        <v>7.9229797979797987E-3</v>
      </c>
      <c r="N62" s="204">
        <f t="shared" si="77"/>
        <v>7.9229797979797987E-3</v>
      </c>
      <c r="O62" s="364" t="str">
        <f t="shared" si="78"/>
        <v>0%</v>
      </c>
      <c r="P62" s="213">
        <f t="shared" si="73"/>
        <v>7.9229797979797987E-3</v>
      </c>
      <c r="Q62" s="92">
        <f t="shared" si="73"/>
        <v>0</v>
      </c>
      <c r="R62" s="92">
        <f t="shared" si="73"/>
        <v>0</v>
      </c>
      <c r="S62" s="92">
        <f t="shared" si="74"/>
        <v>7.9229797979797987E-3</v>
      </c>
      <c r="T62" s="92">
        <f t="shared" si="74"/>
        <v>0</v>
      </c>
      <c r="U62" s="92"/>
      <c r="AA62" s="154"/>
    </row>
    <row r="63" spans="1:30" x14ac:dyDescent="0.15">
      <c r="A63" s="42" t="s">
        <v>46</v>
      </c>
      <c r="B63" s="53">
        <f t="shared" si="63"/>
        <v>1.8939393939393939E-4</v>
      </c>
      <c r="C63" s="53">
        <f t="shared" si="64"/>
        <v>1.8939393939393939E-4</v>
      </c>
      <c r="D63" s="53">
        <f t="shared" si="65"/>
        <v>1.8939393939393939E-4</v>
      </c>
      <c r="E63" s="53">
        <f t="shared" si="66"/>
        <v>1.8939393939393939E-4</v>
      </c>
      <c r="F63" s="53">
        <f t="shared" si="67"/>
        <v>1.8939393939393939E-4</v>
      </c>
      <c r="G63" s="204">
        <f t="shared" si="68"/>
        <v>1.8939393939393939E-4</v>
      </c>
      <c r="H63" s="204">
        <f t="shared" si="75"/>
        <v>1.8939393939393939E-4</v>
      </c>
      <c r="I63" s="204">
        <f t="shared" si="69"/>
        <v>1.8939393939393939E-4</v>
      </c>
      <c r="J63" s="204">
        <f t="shared" si="70"/>
        <v>1.8939393939393939E-4</v>
      </c>
      <c r="K63" s="204">
        <f t="shared" si="71"/>
        <v>1.8939393939393939E-4</v>
      </c>
      <c r="L63" s="204">
        <f t="shared" si="72"/>
        <v>1.8939393939393939E-4</v>
      </c>
      <c r="M63" s="204">
        <f t="shared" si="76"/>
        <v>1.8939393939393939E-4</v>
      </c>
      <c r="N63" s="204">
        <f t="shared" si="77"/>
        <v>1.8939393939393939E-4</v>
      </c>
      <c r="O63" s="364" t="str">
        <f t="shared" si="78"/>
        <v>0%</v>
      </c>
      <c r="P63" s="213">
        <f t="shared" si="73"/>
        <v>1.8939393939393939E-4</v>
      </c>
      <c r="Q63" s="92">
        <f t="shared" si="73"/>
        <v>0</v>
      </c>
      <c r="R63" s="92">
        <f t="shared" si="73"/>
        <v>0</v>
      </c>
      <c r="S63" s="92">
        <f t="shared" si="74"/>
        <v>1.8939393939393939E-4</v>
      </c>
      <c r="T63" s="92">
        <f t="shared" si="74"/>
        <v>0</v>
      </c>
      <c r="U63" s="92"/>
      <c r="AA63" s="154"/>
    </row>
    <row r="64" spans="1:30" x14ac:dyDescent="0.15">
      <c r="A64" s="42" t="s">
        <v>47</v>
      </c>
      <c r="B64" s="53">
        <f t="shared" si="63"/>
        <v>6.3257575757575887E-4</v>
      </c>
      <c r="C64" s="53">
        <f t="shared" si="64"/>
        <v>6.3257575757575887E-4</v>
      </c>
      <c r="D64" s="53">
        <f t="shared" si="65"/>
        <v>6.3257575757575887E-4</v>
      </c>
      <c r="E64" s="53">
        <f t="shared" si="66"/>
        <v>6.3257575757575887E-4</v>
      </c>
      <c r="F64" s="53">
        <f t="shared" si="67"/>
        <v>6.3257575757575887E-4</v>
      </c>
      <c r="G64" s="204">
        <f t="shared" si="68"/>
        <v>6.3257575757575887E-4</v>
      </c>
      <c r="H64" s="204">
        <f t="shared" si="75"/>
        <v>6.3257575757575887E-4</v>
      </c>
      <c r="I64" s="204">
        <f t="shared" si="69"/>
        <v>6.3257575757575887E-4</v>
      </c>
      <c r="J64" s="204">
        <f t="shared" si="70"/>
        <v>6.3257575757575887E-4</v>
      </c>
      <c r="K64" s="204">
        <f t="shared" si="71"/>
        <v>6.3257575757575887E-4</v>
      </c>
      <c r="L64" s="204">
        <f t="shared" si="72"/>
        <v>6.3257575757575887E-4</v>
      </c>
      <c r="M64" s="204">
        <f t="shared" si="76"/>
        <v>6.3257575757575887E-4</v>
      </c>
      <c r="N64" s="204">
        <f t="shared" si="77"/>
        <v>6.3257575757575887E-4</v>
      </c>
      <c r="O64" s="364" t="str">
        <f t="shared" si="78"/>
        <v>0%</v>
      </c>
      <c r="P64" s="213">
        <f t="shared" si="73"/>
        <v>6.3257575757575887E-4</v>
      </c>
      <c r="Q64" s="92">
        <f t="shared" si="73"/>
        <v>0</v>
      </c>
      <c r="R64" s="92">
        <f t="shared" si="73"/>
        <v>0</v>
      </c>
      <c r="S64" s="92">
        <f t="shared" si="74"/>
        <v>6.3257575757575887E-4</v>
      </c>
      <c r="T64" s="92">
        <f t="shared" si="74"/>
        <v>0</v>
      </c>
      <c r="U64" s="92"/>
      <c r="AA64" s="154"/>
    </row>
    <row r="65" spans="1:27" x14ac:dyDescent="0.15">
      <c r="A65" s="61" t="s">
        <v>31</v>
      </c>
      <c r="B65" s="61">
        <f t="shared" si="63"/>
        <v>0</v>
      </c>
      <c r="C65" s="61">
        <f t="shared" si="64"/>
        <v>0</v>
      </c>
      <c r="D65" s="61">
        <f t="shared" si="65"/>
        <v>0</v>
      </c>
      <c r="E65" s="61">
        <f t="shared" si="66"/>
        <v>0</v>
      </c>
      <c r="F65" s="61">
        <f t="shared" si="67"/>
        <v>0</v>
      </c>
      <c r="G65" s="205">
        <f t="shared" si="68"/>
        <v>0</v>
      </c>
      <c r="H65" s="205">
        <f t="shared" si="75"/>
        <v>0</v>
      </c>
      <c r="I65" s="205">
        <f t="shared" si="69"/>
        <v>0</v>
      </c>
      <c r="J65" s="205">
        <f t="shared" si="70"/>
        <v>0</v>
      </c>
      <c r="K65" s="205">
        <f t="shared" si="71"/>
        <v>0</v>
      </c>
      <c r="L65" s="205">
        <f t="shared" si="72"/>
        <v>0</v>
      </c>
      <c r="M65" s="205">
        <f t="shared" si="76"/>
        <v>0</v>
      </c>
      <c r="N65" s="205">
        <f t="shared" si="77"/>
        <v>0</v>
      </c>
      <c r="O65" s="364" t="str">
        <f t="shared" si="78"/>
        <v>0%</v>
      </c>
      <c r="P65" s="213">
        <f t="shared" si="73"/>
        <v>0</v>
      </c>
      <c r="Q65" s="92">
        <f t="shared" si="73"/>
        <v>0</v>
      </c>
      <c r="R65" s="92">
        <f t="shared" si="73"/>
        <v>0</v>
      </c>
      <c r="S65" s="92">
        <f t="shared" si="74"/>
        <v>0</v>
      </c>
      <c r="T65" s="92">
        <f t="shared" si="74"/>
        <v>0</v>
      </c>
      <c r="U65" s="92"/>
      <c r="AA65" s="154"/>
    </row>
    <row r="66" spans="1:27" x14ac:dyDescent="0.15">
      <c r="A66" s="65" t="s">
        <v>30</v>
      </c>
      <c r="B66" s="90">
        <f t="shared" si="63"/>
        <v>0.99444900000000014</v>
      </c>
      <c r="C66" s="90">
        <f t="shared" si="64"/>
        <v>0.99444900000000014</v>
      </c>
      <c r="D66" s="90">
        <f t="shared" si="65"/>
        <v>0.99444900000000014</v>
      </c>
      <c r="E66" s="90">
        <f t="shared" si="66"/>
        <v>0.99444900000000014</v>
      </c>
      <c r="F66" s="90">
        <f t="shared" si="67"/>
        <v>0.99444900000000014</v>
      </c>
      <c r="G66" s="202">
        <f t="shared" si="68"/>
        <v>0.99444900000000014</v>
      </c>
      <c r="H66" s="202">
        <f t="shared" si="75"/>
        <v>0.99444900000000014</v>
      </c>
      <c r="I66" s="202">
        <f t="shared" si="69"/>
        <v>0.99444900000000014</v>
      </c>
      <c r="J66" s="202">
        <f t="shared" si="70"/>
        <v>0.99444900000000014</v>
      </c>
      <c r="K66" s="202">
        <f t="shared" si="71"/>
        <v>0.99444900000000014</v>
      </c>
      <c r="L66" s="202">
        <f t="shared" si="72"/>
        <v>0.99444900000000014</v>
      </c>
      <c r="M66" s="202">
        <f t="shared" si="76"/>
        <v>0.99444900000000014</v>
      </c>
      <c r="N66" s="202">
        <f t="shared" si="77"/>
        <v>0.99444900000000014</v>
      </c>
      <c r="O66" s="366">
        <f>O67*99.9%</f>
        <v>0</v>
      </c>
      <c r="P66" s="225">
        <f t="shared" si="73"/>
        <v>0.99444900000000014</v>
      </c>
      <c r="Q66" s="226">
        <f t="shared" si="73"/>
        <v>0</v>
      </c>
      <c r="R66" s="226">
        <f t="shared" si="73"/>
        <v>0</v>
      </c>
      <c r="S66" s="226">
        <f t="shared" si="74"/>
        <v>0.99444900000000014</v>
      </c>
      <c r="T66" s="226">
        <f t="shared" si="74"/>
        <v>0</v>
      </c>
      <c r="U66" s="226"/>
      <c r="AA66" s="154"/>
    </row>
    <row r="67" spans="1:27" x14ac:dyDescent="0.35">
      <c r="A67" s="40" t="s">
        <v>456</v>
      </c>
      <c r="B67" s="91">
        <f t="shared" si="63"/>
        <v>0.99544444444444447</v>
      </c>
      <c r="C67" s="91">
        <f t="shared" si="64"/>
        <v>0.99544444444444447</v>
      </c>
      <c r="D67" s="91">
        <f t="shared" si="65"/>
        <v>0.99544444444444447</v>
      </c>
      <c r="E67" s="91">
        <f t="shared" si="66"/>
        <v>0.99544444444444447</v>
      </c>
      <c r="F67" s="91">
        <f t="shared" si="67"/>
        <v>0.99544444444444447</v>
      </c>
      <c r="G67" s="203">
        <f t="shared" si="68"/>
        <v>0.99544444444444447</v>
      </c>
      <c r="H67" s="203">
        <f t="shared" si="75"/>
        <v>0.99544444444444447</v>
      </c>
      <c r="I67" s="203">
        <f t="shared" si="69"/>
        <v>0.99544444444444447</v>
      </c>
      <c r="J67" s="203">
        <f t="shared" si="70"/>
        <v>0.99544444444444447</v>
      </c>
      <c r="K67" s="203">
        <f t="shared" si="71"/>
        <v>0.99544444444444447</v>
      </c>
      <c r="L67" s="203">
        <f t="shared" si="72"/>
        <v>0.99544444444444447</v>
      </c>
      <c r="M67" s="203">
        <f t="shared" si="76"/>
        <v>0.99544444444444447</v>
      </c>
      <c r="N67" s="203">
        <f t="shared" si="77"/>
        <v>0.99544444444444447</v>
      </c>
      <c r="O67" s="364" t="str">
        <f t="shared" ref="O67:O74" si="79">_xlfn.IFNA(VLOOKUP(A67,$W$52:$Y$86,2,0),"0%")</f>
        <v>0%</v>
      </c>
      <c r="P67" s="225">
        <f t="shared" si="73"/>
        <v>0.99544444444444447</v>
      </c>
      <c r="Q67" s="226">
        <f t="shared" si="73"/>
        <v>0</v>
      </c>
      <c r="R67" s="226">
        <f t="shared" si="73"/>
        <v>0</v>
      </c>
      <c r="S67" s="226">
        <f t="shared" si="74"/>
        <v>0.99544444444444447</v>
      </c>
      <c r="T67" s="226">
        <f t="shared" si="74"/>
        <v>0</v>
      </c>
      <c r="U67" s="226"/>
      <c r="AA67" s="154"/>
    </row>
    <row r="68" spans="1:27" x14ac:dyDescent="0.15">
      <c r="A68" s="42" t="s">
        <v>48</v>
      </c>
      <c r="B68" s="53">
        <f t="shared" si="63"/>
        <v>1.2626262626262626E-4</v>
      </c>
      <c r="C68" s="53">
        <f t="shared" si="64"/>
        <v>1.2626262626262626E-4</v>
      </c>
      <c r="D68" s="53">
        <f t="shared" si="65"/>
        <v>1.2626262626262626E-4</v>
      </c>
      <c r="E68" s="53">
        <f t="shared" si="66"/>
        <v>1.2626262626262626E-4</v>
      </c>
      <c r="F68" s="53">
        <f t="shared" si="67"/>
        <v>1.2626262626262626E-4</v>
      </c>
      <c r="G68" s="204">
        <f t="shared" si="68"/>
        <v>1.2626262626262626E-4</v>
      </c>
      <c r="H68" s="204">
        <f t="shared" si="75"/>
        <v>1.2626262626262626E-4</v>
      </c>
      <c r="I68" s="204">
        <f t="shared" si="69"/>
        <v>1.2626262626262626E-4</v>
      </c>
      <c r="J68" s="204">
        <f t="shared" si="70"/>
        <v>1.2626262626262626E-4</v>
      </c>
      <c r="K68" s="204">
        <f t="shared" si="71"/>
        <v>1.2626262626262626E-4</v>
      </c>
      <c r="L68" s="204">
        <f t="shared" si="72"/>
        <v>1.2626262626262626E-4</v>
      </c>
      <c r="M68" s="204">
        <f t="shared" si="76"/>
        <v>1.2626262626262626E-4</v>
      </c>
      <c r="N68" s="204">
        <f t="shared" si="77"/>
        <v>1.2626262626262626E-4</v>
      </c>
      <c r="O68" s="364" t="str">
        <f t="shared" si="79"/>
        <v>0%</v>
      </c>
      <c r="P68" s="213">
        <f t="shared" si="73"/>
        <v>1.2626262626262626E-4</v>
      </c>
      <c r="Q68" s="92">
        <f t="shared" si="73"/>
        <v>0</v>
      </c>
      <c r="R68" s="92">
        <f t="shared" si="73"/>
        <v>0</v>
      </c>
      <c r="S68" s="92">
        <f t="shared" si="74"/>
        <v>1.2626262626262626E-4</v>
      </c>
      <c r="T68" s="92">
        <f t="shared" si="74"/>
        <v>0</v>
      </c>
      <c r="U68" s="92"/>
      <c r="AA68" s="154"/>
    </row>
    <row r="69" spans="1:27" x14ac:dyDescent="0.15">
      <c r="A69" s="42" t="s">
        <v>49</v>
      </c>
      <c r="B69" s="53">
        <f t="shared" si="63"/>
        <v>3.1565656565656568E-4</v>
      </c>
      <c r="C69" s="53">
        <f t="shared" si="64"/>
        <v>3.1565656565656568E-4</v>
      </c>
      <c r="D69" s="53">
        <f t="shared" si="65"/>
        <v>3.1565656565656568E-4</v>
      </c>
      <c r="E69" s="53">
        <f t="shared" si="66"/>
        <v>3.1565656565656568E-4</v>
      </c>
      <c r="F69" s="53">
        <f t="shared" si="67"/>
        <v>3.1565656565656568E-4</v>
      </c>
      <c r="G69" s="204">
        <f t="shared" si="68"/>
        <v>3.1565656565656568E-4</v>
      </c>
      <c r="H69" s="204">
        <f t="shared" si="75"/>
        <v>3.1565656565656568E-4</v>
      </c>
      <c r="I69" s="204">
        <f t="shared" si="69"/>
        <v>3.1565656565656568E-4</v>
      </c>
      <c r="J69" s="204">
        <f t="shared" si="70"/>
        <v>3.1565656565656568E-4</v>
      </c>
      <c r="K69" s="204">
        <f t="shared" si="71"/>
        <v>3.1565656565656568E-4</v>
      </c>
      <c r="L69" s="204">
        <f t="shared" si="72"/>
        <v>3.1565656565656568E-4</v>
      </c>
      <c r="M69" s="204">
        <f t="shared" si="76"/>
        <v>3.1565656565656568E-4</v>
      </c>
      <c r="N69" s="204">
        <f t="shared" si="77"/>
        <v>3.1565656565656568E-4</v>
      </c>
      <c r="O69" s="364" t="str">
        <f t="shared" si="79"/>
        <v>0%</v>
      </c>
      <c r="P69" s="213">
        <f t="shared" si="73"/>
        <v>3.1565656565656568E-4</v>
      </c>
      <c r="Q69" s="92">
        <f t="shared" si="73"/>
        <v>0</v>
      </c>
      <c r="R69" s="92">
        <f t="shared" si="73"/>
        <v>0</v>
      </c>
      <c r="S69" s="92">
        <f t="shared" si="74"/>
        <v>3.1565656565656568E-4</v>
      </c>
      <c r="T69" s="92">
        <f t="shared" si="74"/>
        <v>0</v>
      </c>
      <c r="U69" s="92"/>
      <c r="AA69" s="154"/>
    </row>
    <row r="70" spans="1:27" x14ac:dyDescent="0.15">
      <c r="A70" s="42" t="s">
        <v>50</v>
      </c>
      <c r="B70" s="53">
        <f t="shared" si="63"/>
        <v>0</v>
      </c>
      <c r="C70" s="53">
        <f t="shared" si="64"/>
        <v>0</v>
      </c>
      <c r="D70" s="53">
        <f t="shared" si="65"/>
        <v>0</v>
      </c>
      <c r="E70" s="53">
        <f t="shared" si="66"/>
        <v>0</v>
      </c>
      <c r="F70" s="53">
        <f t="shared" si="67"/>
        <v>0</v>
      </c>
      <c r="G70" s="204">
        <f t="shared" si="68"/>
        <v>0</v>
      </c>
      <c r="H70" s="204">
        <f t="shared" si="75"/>
        <v>0</v>
      </c>
      <c r="I70" s="204">
        <f t="shared" si="69"/>
        <v>0</v>
      </c>
      <c r="J70" s="204">
        <f t="shared" si="70"/>
        <v>0</v>
      </c>
      <c r="K70" s="204">
        <f t="shared" si="71"/>
        <v>0</v>
      </c>
      <c r="L70" s="204">
        <f t="shared" si="72"/>
        <v>0</v>
      </c>
      <c r="M70" s="204">
        <f t="shared" si="76"/>
        <v>0</v>
      </c>
      <c r="N70" s="204">
        <f t="shared" si="77"/>
        <v>0</v>
      </c>
      <c r="O70" s="364" t="str">
        <f t="shared" si="79"/>
        <v>0%</v>
      </c>
      <c r="P70" s="213">
        <f t="shared" si="73"/>
        <v>0</v>
      </c>
      <c r="Q70" s="92">
        <f t="shared" si="73"/>
        <v>0</v>
      </c>
      <c r="R70" s="92">
        <f t="shared" si="73"/>
        <v>0</v>
      </c>
      <c r="S70" s="92">
        <f t="shared" si="74"/>
        <v>0</v>
      </c>
      <c r="T70" s="92">
        <f t="shared" si="74"/>
        <v>0</v>
      </c>
      <c r="U70" s="92"/>
      <c r="AA70" s="154"/>
    </row>
    <row r="71" spans="1:27" x14ac:dyDescent="0.15">
      <c r="A71" s="42" t="s">
        <v>51</v>
      </c>
      <c r="B71" s="53">
        <f t="shared" si="63"/>
        <v>4.1136363636363636E-3</v>
      </c>
      <c r="C71" s="53">
        <f t="shared" si="64"/>
        <v>4.1136363636363636E-3</v>
      </c>
      <c r="D71" s="53">
        <f t="shared" si="65"/>
        <v>4.1136363636363636E-3</v>
      </c>
      <c r="E71" s="53">
        <f t="shared" si="66"/>
        <v>4.1136363636363636E-3</v>
      </c>
      <c r="F71" s="53">
        <f t="shared" si="67"/>
        <v>4.1136363636363636E-3</v>
      </c>
      <c r="G71" s="204">
        <f t="shared" si="68"/>
        <v>4.1136363636363636E-3</v>
      </c>
      <c r="H71" s="204">
        <f t="shared" si="75"/>
        <v>4.1136363636363636E-3</v>
      </c>
      <c r="I71" s="204">
        <f t="shared" si="69"/>
        <v>4.1136363636363636E-3</v>
      </c>
      <c r="J71" s="204">
        <f t="shared" si="70"/>
        <v>4.1136363636363636E-3</v>
      </c>
      <c r="K71" s="204">
        <f t="shared" si="71"/>
        <v>4.1136363636363636E-3</v>
      </c>
      <c r="L71" s="204">
        <f t="shared" si="72"/>
        <v>4.1136363636363636E-3</v>
      </c>
      <c r="M71" s="204">
        <f t="shared" si="76"/>
        <v>4.1136363636363636E-3</v>
      </c>
      <c r="N71" s="204">
        <f t="shared" si="77"/>
        <v>4.1136363636363636E-3</v>
      </c>
      <c r="O71" s="364" t="str">
        <f t="shared" si="79"/>
        <v>0%</v>
      </c>
      <c r="P71" s="213">
        <f t="shared" si="73"/>
        <v>4.1136363636363636E-3</v>
      </c>
      <c r="Q71" s="92">
        <f t="shared" si="73"/>
        <v>0</v>
      </c>
      <c r="R71" s="92">
        <f t="shared" si="73"/>
        <v>0</v>
      </c>
      <c r="S71" s="92">
        <f t="shared" ref="S71:T86" si="80">IF(S$53=0,0%,SUMPRODUCT(($B$50:$O$50=S$50)*$B$53:$O$53*$B71:$O71)/S$53)</f>
        <v>4.1136363636363636E-3</v>
      </c>
      <c r="T71" s="92">
        <f t="shared" si="80"/>
        <v>0</v>
      </c>
      <c r="U71" s="92"/>
      <c r="AA71" s="154"/>
    </row>
    <row r="72" spans="1:27" x14ac:dyDescent="0.15">
      <c r="A72" s="42" t="s">
        <v>455</v>
      </c>
      <c r="B72" s="53">
        <f t="shared" si="63"/>
        <v>0</v>
      </c>
      <c r="C72" s="53">
        <f t="shared" si="64"/>
        <v>0</v>
      </c>
      <c r="D72" s="53">
        <f t="shared" si="65"/>
        <v>0</v>
      </c>
      <c r="E72" s="53">
        <f t="shared" si="66"/>
        <v>0</v>
      </c>
      <c r="F72" s="53">
        <f t="shared" si="67"/>
        <v>0</v>
      </c>
      <c r="G72" s="204">
        <f t="shared" si="68"/>
        <v>0</v>
      </c>
      <c r="H72" s="204">
        <f t="shared" si="75"/>
        <v>0</v>
      </c>
      <c r="I72" s="204">
        <f t="shared" si="69"/>
        <v>0</v>
      </c>
      <c r="J72" s="204">
        <f t="shared" si="70"/>
        <v>0</v>
      </c>
      <c r="K72" s="204">
        <f t="shared" si="71"/>
        <v>0</v>
      </c>
      <c r="L72" s="204">
        <f t="shared" si="72"/>
        <v>0</v>
      </c>
      <c r="M72" s="204">
        <f t="shared" si="76"/>
        <v>0</v>
      </c>
      <c r="N72" s="204">
        <f t="shared" si="77"/>
        <v>0</v>
      </c>
      <c r="O72" s="364" t="str">
        <f t="shared" si="79"/>
        <v>0%</v>
      </c>
      <c r="P72" s="213">
        <f t="shared" si="73"/>
        <v>0</v>
      </c>
      <c r="Q72" s="92">
        <f t="shared" si="73"/>
        <v>0</v>
      </c>
      <c r="R72" s="92">
        <f t="shared" si="73"/>
        <v>0</v>
      </c>
      <c r="S72" s="92">
        <f t="shared" si="80"/>
        <v>0</v>
      </c>
      <c r="T72" s="92">
        <f t="shared" si="80"/>
        <v>0</v>
      </c>
      <c r="U72" s="92"/>
      <c r="AA72" s="154"/>
    </row>
    <row r="73" spans="1:27" x14ac:dyDescent="0.15">
      <c r="A73" s="72" t="s">
        <v>29</v>
      </c>
      <c r="B73" s="61">
        <f t="shared" si="63"/>
        <v>0</v>
      </c>
      <c r="C73" s="61">
        <f t="shared" si="64"/>
        <v>0</v>
      </c>
      <c r="D73" s="61">
        <f t="shared" si="65"/>
        <v>0</v>
      </c>
      <c r="E73" s="61">
        <f t="shared" si="66"/>
        <v>0</v>
      </c>
      <c r="F73" s="61">
        <f t="shared" si="67"/>
        <v>0</v>
      </c>
      <c r="G73" s="205">
        <f t="shared" si="68"/>
        <v>0</v>
      </c>
      <c r="H73" s="205">
        <f t="shared" si="75"/>
        <v>0</v>
      </c>
      <c r="I73" s="205">
        <f t="shared" si="69"/>
        <v>0</v>
      </c>
      <c r="J73" s="205">
        <f t="shared" si="70"/>
        <v>0</v>
      </c>
      <c r="K73" s="205">
        <f t="shared" si="71"/>
        <v>0</v>
      </c>
      <c r="L73" s="205">
        <f t="shared" si="72"/>
        <v>0</v>
      </c>
      <c r="M73" s="205">
        <f t="shared" si="76"/>
        <v>0</v>
      </c>
      <c r="N73" s="205">
        <f t="shared" si="77"/>
        <v>0</v>
      </c>
      <c r="O73" s="364" t="str">
        <f t="shared" si="79"/>
        <v>0%</v>
      </c>
      <c r="P73" s="213">
        <f t="shared" si="73"/>
        <v>0</v>
      </c>
      <c r="Q73" s="92">
        <f t="shared" si="73"/>
        <v>0</v>
      </c>
      <c r="R73" s="92">
        <f t="shared" si="73"/>
        <v>0</v>
      </c>
      <c r="S73" s="92">
        <f t="shared" si="80"/>
        <v>0</v>
      </c>
      <c r="T73" s="92">
        <f t="shared" si="80"/>
        <v>0</v>
      </c>
      <c r="U73" s="92"/>
      <c r="AA73" s="154"/>
    </row>
    <row r="74" spans="1:27" x14ac:dyDescent="0.15">
      <c r="A74" s="76" t="s">
        <v>28</v>
      </c>
      <c r="B74" s="93">
        <f t="shared" si="63"/>
        <v>0</v>
      </c>
      <c r="C74" s="93">
        <f t="shared" si="64"/>
        <v>0</v>
      </c>
      <c r="D74" s="93">
        <f t="shared" si="65"/>
        <v>0</v>
      </c>
      <c r="E74" s="93">
        <f t="shared" si="66"/>
        <v>0</v>
      </c>
      <c r="F74" s="93">
        <f t="shared" si="67"/>
        <v>0</v>
      </c>
      <c r="G74" s="206">
        <f t="shared" si="68"/>
        <v>0</v>
      </c>
      <c r="H74" s="206">
        <f t="shared" si="75"/>
        <v>0</v>
      </c>
      <c r="I74" s="206">
        <f t="shared" si="69"/>
        <v>0</v>
      </c>
      <c r="J74" s="206">
        <f t="shared" si="70"/>
        <v>0</v>
      </c>
      <c r="K74" s="206">
        <f t="shared" si="71"/>
        <v>0</v>
      </c>
      <c r="L74" s="206">
        <f t="shared" si="72"/>
        <v>0</v>
      </c>
      <c r="M74" s="206">
        <f t="shared" si="76"/>
        <v>0</v>
      </c>
      <c r="N74" s="206">
        <f t="shared" si="77"/>
        <v>0</v>
      </c>
      <c r="O74" s="364" t="str">
        <f t="shared" si="79"/>
        <v>0%</v>
      </c>
      <c r="P74" s="213">
        <f t="shared" si="73"/>
        <v>0</v>
      </c>
      <c r="Q74" s="92">
        <f t="shared" si="73"/>
        <v>0</v>
      </c>
      <c r="R74" s="92">
        <f t="shared" si="73"/>
        <v>0</v>
      </c>
      <c r="S74" s="92">
        <f t="shared" si="80"/>
        <v>0</v>
      </c>
      <c r="T74" s="92">
        <f t="shared" si="80"/>
        <v>0</v>
      </c>
      <c r="U74" s="92"/>
      <c r="AA74" s="154"/>
    </row>
    <row r="75" spans="1:27" x14ac:dyDescent="0.15">
      <c r="A75" s="65" t="s">
        <v>37</v>
      </c>
      <c r="B75" s="39">
        <f t="shared" si="63"/>
        <v>0.99947378787878782</v>
      </c>
      <c r="C75" s="39">
        <f t="shared" si="64"/>
        <v>0.99947378787878782</v>
      </c>
      <c r="D75" s="39">
        <f t="shared" si="65"/>
        <v>0.99947378787878782</v>
      </c>
      <c r="E75" s="39">
        <f t="shared" si="66"/>
        <v>0.99947378787878782</v>
      </c>
      <c r="F75" s="39">
        <f t="shared" si="67"/>
        <v>0.99947378787878782</v>
      </c>
      <c r="G75" s="207">
        <f t="shared" si="68"/>
        <v>0.99947378787878782</v>
      </c>
      <c r="H75" s="207">
        <f t="shared" si="75"/>
        <v>0.99947378787878782</v>
      </c>
      <c r="I75" s="207">
        <f t="shared" si="69"/>
        <v>0.99947378787878782</v>
      </c>
      <c r="J75" s="207">
        <f t="shared" si="70"/>
        <v>0.99947378787878782</v>
      </c>
      <c r="K75" s="207">
        <f t="shared" si="71"/>
        <v>0.99947378787878782</v>
      </c>
      <c r="L75" s="207">
        <f t="shared" si="72"/>
        <v>0.99947378787878782</v>
      </c>
      <c r="M75" s="207">
        <f t="shared" si="76"/>
        <v>0.99947378787878782</v>
      </c>
      <c r="N75" s="207">
        <f t="shared" si="77"/>
        <v>0.99947378787878782</v>
      </c>
      <c r="O75" s="366">
        <f>O76*99.96%</f>
        <v>0</v>
      </c>
      <c r="P75" s="225">
        <f t="shared" ref="P75:R93" si="81">IF(P$53=0,0%,SUMPRODUCT(($B$50:$O$50=P$50)*$B$53:$O$53*$B75:$O75)/P$53)</f>
        <v>0.99947378787878782</v>
      </c>
      <c r="Q75" s="226">
        <f t="shared" si="81"/>
        <v>0</v>
      </c>
      <c r="R75" s="226">
        <f t="shared" si="81"/>
        <v>0</v>
      </c>
      <c r="S75" s="226">
        <f t="shared" si="80"/>
        <v>0.99947378787878782</v>
      </c>
      <c r="T75" s="226">
        <f t="shared" si="80"/>
        <v>0</v>
      </c>
      <c r="U75" s="226"/>
      <c r="AA75" s="154"/>
    </row>
    <row r="76" spans="1:27" x14ac:dyDescent="0.35">
      <c r="A76" s="40" t="s">
        <v>458</v>
      </c>
      <c r="B76" s="41">
        <f t="shared" si="63"/>
        <v>0.99987373737373741</v>
      </c>
      <c r="C76" s="41">
        <f t="shared" si="64"/>
        <v>0.99987373737373741</v>
      </c>
      <c r="D76" s="41">
        <f t="shared" si="65"/>
        <v>0.99987373737373741</v>
      </c>
      <c r="E76" s="41">
        <f t="shared" si="66"/>
        <v>0.99987373737373741</v>
      </c>
      <c r="F76" s="41">
        <f t="shared" si="67"/>
        <v>0.99987373737373741</v>
      </c>
      <c r="G76" s="208">
        <f t="shared" si="68"/>
        <v>0.99987373737373741</v>
      </c>
      <c r="H76" s="208">
        <f t="shared" si="75"/>
        <v>0.99987373737373741</v>
      </c>
      <c r="I76" s="208">
        <f t="shared" si="69"/>
        <v>0.99987373737373741</v>
      </c>
      <c r="J76" s="208">
        <f t="shared" si="70"/>
        <v>0.99987373737373741</v>
      </c>
      <c r="K76" s="208">
        <f t="shared" si="71"/>
        <v>0.99987373737373741</v>
      </c>
      <c r="L76" s="208">
        <f t="shared" si="72"/>
        <v>0.99987373737373741</v>
      </c>
      <c r="M76" s="208">
        <f t="shared" si="76"/>
        <v>0.99987373737373741</v>
      </c>
      <c r="N76" s="208">
        <f t="shared" si="77"/>
        <v>0.99987373737373741</v>
      </c>
      <c r="O76" s="364" t="str">
        <f t="shared" ref="O76:O83" si="82">_xlfn.IFNA(VLOOKUP(A76,$W$52:$Y$86,2,0),"0%")</f>
        <v>0%</v>
      </c>
      <c r="P76" s="225">
        <f t="shared" si="81"/>
        <v>0.99987373737373741</v>
      </c>
      <c r="Q76" s="226">
        <f t="shared" si="81"/>
        <v>0</v>
      </c>
      <c r="R76" s="226">
        <f t="shared" si="81"/>
        <v>0</v>
      </c>
      <c r="S76" s="226">
        <f t="shared" si="80"/>
        <v>0.99987373737373741</v>
      </c>
      <c r="T76" s="226">
        <f t="shared" si="80"/>
        <v>0</v>
      </c>
      <c r="U76" s="226"/>
      <c r="AA76" s="154"/>
    </row>
    <row r="77" spans="1:27" x14ac:dyDescent="0.15">
      <c r="A77" s="42" t="s">
        <v>52</v>
      </c>
      <c r="B77" s="53">
        <f t="shared" si="63"/>
        <v>0</v>
      </c>
      <c r="C77" s="53">
        <f t="shared" si="64"/>
        <v>0</v>
      </c>
      <c r="D77" s="53">
        <f t="shared" si="65"/>
        <v>0</v>
      </c>
      <c r="E77" s="53">
        <f t="shared" si="66"/>
        <v>0</v>
      </c>
      <c r="F77" s="53">
        <f t="shared" si="67"/>
        <v>0</v>
      </c>
      <c r="G77" s="204">
        <f t="shared" si="68"/>
        <v>0</v>
      </c>
      <c r="H77" s="204">
        <f t="shared" si="75"/>
        <v>0</v>
      </c>
      <c r="I77" s="204">
        <f t="shared" si="69"/>
        <v>0</v>
      </c>
      <c r="J77" s="204">
        <f t="shared" si="70"/>
        <v>0</v>
      </c>
      <c r="K77" s="204">
        <f t="shared" si="71"/>
        <v>0</v>
      </c>
      <c r="L77" s="204">
        <f t="shared" si="72"/>
        <v>0</v>
      </c>
      <c r="M77" s="204">
        <f t="shared" si="76"/>
        <v>0</v>
      </c>
      <c r="N77" s="204">
        <f t="shared" si="77"/>
        <v>0</v>
      </c>
      <c r="O77" s="364" t="str">
        <f t="shared" si="82"/>
        <v>0%</v>
      </c>
      <c r="P77" s="213">
        <f t="shared" si="81"/>
        <v>0</v>
      </c>
      <c r="Q77" s="92">
        <f t="shared" si="81"/>
        <v>0</v>
      </c>
      <c r="R77" s="92">
        <f t="shared" si="81"/>
        <v>0</v>
      </c>
      <c r="S77" s="92">
        <f t="shared" si="80"/>
        <v>0</v>
      </c>
      <c r="T77" s="92">
        <f t="shared" si="80"/>
        <v>0</v>
      </c>
      <c r="U77" s="92"/>
      <c r="AA77" s="154"/>
    </row>
    <row r="78" spans="1:27" x14ac:dyDescent="0.15">
      <c r="A78" s="42" t="s">
        <v>545</v>
      </c>
      <c r="B78" s="53">
        <f t="shared" si="63"/>
        <v>1.2626262626262626E-4</v>
      </c>
      <c r="C78" s="53">
        <f t="shared" si="64"/>
        <v>1.2626262626262626E-4</v>
      </c>
      <c r="D78" s="53">
        <f t="shared" si="65"/>
        <v>1.2626262626262626E-4</v>
      </c>
      <c r="E78" s="53">
        <f t="shared" si="66"/>
        <v>1.2626262626262626E-4</v>
      </c>
      <c r="F78" s="53">
        <f t="shared" si="67"/>
        <v>1.2626262626262626E-4</v>
      </c>
      <c r="G78" s="204">
        <f t="shared" si="68"/>
        <v>1.2626262626262626E-4</v>
      </c>
      <c r="H78" s="204">
        <f t="shared" si="75"/>
        <v>1.2626262626262626E-4</v>
      </c>
      <c r="I78" s="204">
        <f t="shared" si="69"/>
        <v>1.2626262626262626E-4</v>
      </c>
      <c r="J78" s="204">
        <f t="shared" si="70"/>
        <v>1.2626262626262626E-4</v>
      </c>
      <c r="K78" s="204">
        <f t="shared" si="71"/>
        <v>1.2626262626262626E-4</v>
      </c>
      <c r="L78" s="204">
        <f t="shared" si="72"/>
        <v>1.2626262626262626E-4</v>
      </c>
      <c r="M78" s="204">
        <f t="shared" si="76"/>
        <v>1.2626262626262626E-4</v>
      </c>
      <c r="N78" s="204">
        <f t="shared" si="77"/>
        <v>1.2626262626262626E-4</v>
      </c>
      <c r="O78" s="364" t="str">
        <f t="shared" si="82"/>
        <v>0%</v>
      </c>
      <c r="P78" s="213">
        <f t="shared" si="81"/>
        <v>1.2626262626262626E-4</v>
      </c>
      <c r="Q78" s="92">
        <f t="shared" si="81"/>
        <v>0</v>
      </c>
      <c r="R78" s="92">
        <f t="shared" si="81"/>
        <v>0</v>
      </c>
      <c r="S78" s="92">
        <f t="shared" si="80"/>
        <v>1.2626262626262626E-4</v>
      </c>
      <c r="T78" s="92">
        <f t="shared" si="80"/>
        <v>0</v>
      </c>
      <c r="U78" s="92"/>
      <c r="AA78" s="154"/>
    </row>
    <row r="79" spans="1:27" x14ac:dyDescent="0.15">
      <c r="A79" s="42" t="s">
        <v>544</v>
      </c>
      <c r="B79" s="53">
        <f t="shared" si="63"/>
        <v>0</v>
      </c>
      <c r="C79" s="53">
        <f t="shared" si="64"/>
        <v>0</v>
      </c>
      <c r="D79" s="53">
        <f t="shared" si="65"/>
        <v>0</v>
      </c>
      <c r="E79" s="53">
        <f t="shared" si="66"/>
        <v>0</v>
      </c>
      <c r="F79" s="53">
        <f t="shared" si="67"/>
        <v>0</v>
      </c>
      <c r="G79" s="204">
        <f t="shared" si="68"/>
        <v>0</v>
      </c>
      <c r="H79" s="204">
        <f t="shared" si="75"/>
        <v>0</v>
      </c>
      <c r="I79" s="204">
        <f t="shared" si="69"/>
        <v>0</v>
      </c>
      <c r="J79" s="204">
        <f t="shared" si="70"/>
        <v>0</v>
      </c>
      <c r="K79" s="204">
        <f t="shared" si="71"/>
        <v>0</v>
      </c>
      <c r="L79" s="204">
        <f t="shared" si="72"/>
        <v>0</v>
      </c>
      <c r="M79" s="204">
        <f t="shared" si="76"/>
        <v>0</v>
      </c>
      <c r="N79" s="204">
        <f t="shared" si="77"/>
        <v>0</v>
      </c>
      <c r="O79" s="364" t="str">
        <f t="shared" si="82"/>
        <v>0%</v>
      </c>
      <c r="P79" s="213">
        <f t="shared" si="81"/>
        <v>0</v>
      </c>
      <c r="Q79" s="92">
        <f t="shared" si="81"/>
        <v>0</v>
      </c>
      <c r="R79" s="92">
        <f t="shared" si="81"/>
        <v>0</v>
      </c>
      <c r="S79" s="92">
        <f t="shared" si="80"/>
        <v>0</v>
      </c>
      <c r="T79" s="92">
        <f t="shared" si="80"/>
        <v>0</v>
      </c>
      <c r="U79" s="92"/>
      <c r="AA79" s="154"/>
    </row>
    <row r="80" spans="1:27" x14ac:dyDescent="0.15">
      <c r="A80" s="42" t="s">
        <v>53</v>
      </c>
      <c r="B80" s="53">
        <f t="shared" si="63"/>
        <v>0</v>
      </c>
      <c r="C80" s="53">
        <f t="shared" si="64"/>
        <v>0</v>
      </c>
      <c r="D80" s="53">
        <f t="shared" si="65"/>
        <v>0</v>
      </c>
      <c r="E80" s="53">
        <f t="shared" si="66"/>
        <v>0</v>
      </c>
      <c r="F80" s="53">
        <f t="shared" si="67"/>
        <v>0</v>
      </c>
      <c r="G80" s="204">
        <f t="shared" si="68"/>
        <v>0</v>
      </c>
      <c r="H80" s="204">
        <f t="shared" si="75"/>
        <v>0</v>
      </c>
      <c r="I80" s="204">
        <f t="shared" si="69"/>
        <v>0</v>
      </c>
      <c r="J80" s="204">
        <f t="shared" si="70"/>
        <v>0</v>
      </c>
      <c r="K80" s="204">
        <f t="shared" si="71"/>
        <v>0</v>
      </c>
      <c r="L80" s="204">
        <f t="shared" si="72"/>
        <v>0</v>
      </c>
      <c r="M80" s="204">
        <f t="shared" si="76"/>
        <v>0</v>
      </c>
      <c r="N80" s="204">
        <f t="shared" si="77"/>
        <v>0</v>
      </c>
      <c r="O80" s="364" t="str">
        <f t="shared" si="82"/>
        <v>0%</v>
      </c>
      <c r="P80" s="213">
        <f t="shared" si="81"/>
        <v>0</v>
      </c>
      <c r="Q80" s="92">
        <f t="shared" si="81"/>
        <v>0</v>
      </c>
      <c r="R80" s="92">
        <f t="shared" si="81"/>
        <v>0</v>
      </c>
      <c r="S80" s="92">
        <f t="shared" si="80"/>
        <v>0</v>
      </c>
      <c r="T80" s="92">
        <f t="shared" si="80"/>
        <v>0</v>
      </c>
      <c r="U80" s="92"/>
      <c r="AA80" s="154"/>
    </row>
    <row r="81" spans="1:27" x14ac:dyDescent="0.15">
      <c r="A81" s="42" t="s">
        <v>54</v>
      </c>
      <c r="B81" s="53">
        <f t="shared" si="63"/>
        <v>0</v>
      </c>
      <c r="C81" s="53">
        <f t="shared" si="64"/>
        <v>0</v>
      </c>
      <c r="D81" s="53">
        <f t="shared" si="65"/>
        <v>0</v>
      </c>
      <c r="E81" s="53">
        <f t="shared" si="66"/>
        <v>0</v>
      </c>
      <c r="F81" s="53">
        <f t="shared" si="67"/>
        <v>0</v>
      </c>
      <c r="G81" s="204">
        <f t="shared" si="68"/>
        <v>0</v>
      </c>
      <c r="H81" s="204">
        <f t="shared" si="75"/>
        <v>0</v>
      </c>
      <c r="I81" s="204">
        <f t="shared" si="69"/>
        <v>0</v>
      </c>
      <c r="J81" s="204">
        <f t="shared" si="70"/>
        <v>0</v>
      </c>
      <c r="K81" s="204">
        <f t="shared" si="71"/>
        <v>0</v>
      </c>
      <c r="L81" s="204">
        <f t="shared" si="72"/>
        <v>0</v>
      </c>
      <c r="M81" s="204">
        <f t="shared" si="76"/>
        <v>0</v>
      </c>
      <c r="N81" s="204">
        <f t="shared" si="77"/>
        <v>0</v>
      </c>
      <c r="O81" s="364" t="str">
        <f t="shared" si="82"/>
        <v>0%</v>
      </c>
      <c r="P81" s="213">
        <f t="shared" si="81"/>
        <v>0</v>
      </c>
      <c r="Q81" s="92">
        <f t="shared" si="81"/>
        <v>0</v>
      </c>
      <c r="R81" s="92">
        <f t="shared" si="81"/>
        <v>0</v>
      </c>
      <c r="S81" s="92">
        <f t="shared" si="80"/>
        <v>0</v>
      </c>
      <c r="T81" s="92">
        <f t="shared" si="80"/>
        <v>0</v>
      </c>
      <c r="U81" s="92"/>
      <c r="AA81" s="154"/>
    </row>
    <row r="82" spans="1:27" x14ac:dyDescent="0.15">
      <c r="A82" s="72" t="s">
        <v>38</v>
      </c>
      <c r="B82" s="61">
        <f t="shared" si="63"/>
        <v>0</v>
      </c>
      <c r="C82" s="61">
        <f t="shared" si="64"/>
        <v>0</v>
      </c>
      <c r="D82" s="61">
        <f t="shared" si="65"/>
        <v>0</v>
      </c>
      <c r="E82" s="61">
        <f t="shared" si="66"/>
        <v>0</v>
      </c>
      <c r="F82" s="61">
        <f t="shared" si="67"/>
        <v>0</v>
      </c>
      <c r="G82" s="205">
        <f t="shared" si="68"/>
        <v>0</v>
      </c>
      <c r="H82" s="205">
        <f t="shared" si="75"/>
        <v>0</v>
      </c>
      <c r="I82" s="205">
        <f t="shared" si="69"/>
        <v>0</v>
      </c>
      <c r="J82" s="205">
        <f t="shared" si="70"/>
        <v>0</v>
      </c>
      <c r="K82" s="205">
        <f t="shared" si="71"/>
        <v>0</v>
      </c>
      <c r="L82" s="205">
        <f t="shared" si="72"/>
        <v>0</v>
      </c>
      <c r="M82" s="205">
        <f t="shared" si="76"/>
        <v>0</v>
      </c>
      <c r="N82" s="205">
        <f t="shared" si="77"/>
        <v>0</v>
      </c>
      <c r="O82" s="364" t="str">
        <f t="shared" si="82"/>
        <v>0%</v>
      </c>
      <c r="P82" s="213">
        <f t="shared" si="81"/>
        <v>0</v>
      </c>
      <c r="Q82" s="92">
        <f t="shared" si="81"/>
        <v>0</v>
      </c>
      <c r="R82" s="92">
        <f t="shared" si="81"/>
        <v>0</v>
      </c>
      <c r="S82" s="92">
        <f t="shared" si="80"/>
        <v>0</v>
      </c>
      <c r="T82" s="92">
        <f t="shared" si="80"/>
        <v>0</v>
      </c>
      <c r="U82" s="92"/>
      <c r="AA82" s="154"/>
    </row>
    <row r="83" spans="1:27" x14ac:dyDescent="0.15">
      <c r="A83" s="76" t="s">
        <v>28</v>
      </c>
      <c r="B83" s="93">
        <f t="shared" si="63"/>
        <v>0</v>
      </c>
      <c r="C83" s="93">
        <f t="shared" si="64"/>
        <v>0</v>
      </c>
      <c r="D83" s="93">
        <f t="shared" si="65"/>
        <v>0</v>
      </c>
      <c r="E83" s="93">
        <f t="shared" si="66"/>
        <v>0</v>
      </c>
      <c r="F83" s="93">
        <f t="shared" si="67"/>
        <v>0</v>
      </c>
      <c r="G83" s="206">
        <f t="shared" si="68"/>
        <v>0</v>
      </c>
      <c r="H83" s="206">
        <f t="shared" si="75"/>
        <v>0</v>
      </c>
      <c r="I83" s="206">
        <f t="shared" si="69"/>
        <v>0</v>
      </c>
      <c r="J83" s="206">
        <f t="shared" si="70"/>
        <v>0</v>
      </c>
      <c r="K83" s="206">
        <f t="shared" si="71"/>
        <v>0</v>
      </c>
      <c r="L83" s="206">
        <f t="shared" si="72"/>
        <v>0</v>
      </c>
      <c r="M83" s="206">
        <f t="shared" si="76"/>
        <v>0</v>
      </c>
      <c r="N83" s="206">
        <f t="shared" si="77"/>
        <v>0</v>
      </c>
      <c r="O83" s="364" t="str">
        <f t="shared" si="82"/>
        <v>0%</v>
      </c>
      <c r="P83" s="213">
        <f t="shared" si="81"/>
        <v>0</v>
      </c>
      <c r="Q83" s="92">
        <f t="shared" si="81"/>
        <v>0</v>
      </c>
      <c r="R83" s="92">
        <f t="shared" si="81"/>
        <v>0</v>
      </c>
      <c r="S83" s="92">
        <f t="shared" si="80"/>
        <v>0</v>
      </c>
      <c r="T83" s="92">
        <f t="shared" si="80"/>
        <v>0</v>
      </c>
      <c r="U83" s="92"/>
      <c r="AA83" s="154"/>
    </row>
    <row r="84" spans="1:27" x14ac:dyDescent="0.15">
      <c r="A84" s="65" t="s">
        <v>36</v>
      </c>
      <c r="B84" s="39">
        <f t="shared" si="63"/>
        <v>0.99880050505050511</v>
      </c>
      <c r="C84" s="39">
        <f t="shared" si="64"/>
        <v>0.99880050505050511</v>
      </c>
      <c r="D84" s="39">
        <f t="shared" si="65"/>
        <v>0.99880050505050511</v>
      </c>
      <c r="E84" s="39">
        <f t="shared" si="66"/>
        <v>0.99880050505050511</v>
      </c>
      <c r="F84" s="39">
        <f t="shared" si="67"/>
        <v>0.99880050505050511</v>
      </c>
      <c r="G84" s="207">
        <f t="shared" si="68"/>
        <v>0.99880050505050511</v>
      </c>
      <c r="H84" s="207">
        <f t="shared" si="75"/>
        <v>0.99880050505050511</v>
      </c>
      <c r="I84" s="207">
        <f t="shared" si="69"/>
        <v>0.99880050505050511</v>
      </c>
      <c r="J84" s="207">
        <f t="shared" si="70"/>
        <v>0.99880050505050511</v>
      </c>
      <c r="K84" s="207">
        <f t="shared" si="71"/>
        <v>0.99880050505050511</v>
      </c>
      <c r="L84" s="207">
        <f t="shared" si="72"/>
        <v>0.99880050505050511</v>
      </c>
      <c r="M84" s="207">
        <f t="shared" si="76"/>
        <v>0.99880050505050511</v>
      </c>
      <c r="N84" s="207">
        <f t="shared" si="77"/>
        <v>0.99880050505050511</v>
      </c>
      <c r="O84" s="364" t="str">
        <f>O85</f>
        <v>0%</v>
      </c>
      <c r="P84" s="225">
        <f t="shared" si="81"/>
        <v>0.99880050505050511</v>
      </c>
      <c r="Q84" s="226">
        <f t="shared" si="81"/>
        <v>0</v>
      </c>
      <c r="R84" s="226">
        <f t="shared" si="81"/>
        <v>0</v>
      </c>
      <c r="S84" s="226">
        <f t="shared" si="80"/>
        <v>0.99880050505050511</v>
      </c>
      <c r="T84" s="226">
        <f t="shared" si="80"/>
        <v>0</v>
      </c>
      <c r="U84" s="226"/>
      <c r="AA84" s="154"/>
    </row>
    <row r="85" spans="1:27" x14ac:dyDescent="0.35">
      <c r="A85" s="40" t="s">
        <v>460</v>
      </c>
      <c r="B85" s="41">
        <f t="shared" si="63"/>
        <v>0.99880050505050511</v>
      </c>
      <c r="C85" s="41">
        <f t="shared" si="64"/>
        <v>0.99880050505050511</v>
      </c>
      <c r="D85" s="41">
        <f t="shared" si="65"/>
        <v>0.99880050505050511</v>
      </c>
      <c r="E85" s="41">
        <f t="shared" si="66"/>
        <v>0.99880050505050511</v>
      </c>
      <c r="F85" s="41">
        <f t="shared" si="67"/>
        <v>0.99880050505050511</v>
      </c>
      <c r="G85" s="208">
        <f t="shared" si="68"/>
        <v>0.99880050505050511</v>
      </c>
      <c r="H85" s="208">
        <f t="shared" si="75"/>
        <v>0.99880050505050511</v>
      </c>
      <c r="I85" s="208">
        <f t="shared" si="69"/>
        <v>0.99880050505050511</v>
      </c>
      <c r="J85" s="208">
        <f t="shared" si="70"/>
        <v>0.99880050505050511</v>
      </c>
      <c r="K85" s="208">
        <f t="shared" si="71"/>
        <v>0.99880050505050511</v>
      </c>
      <c r="L85" s="208">
        <f t="shared" si="72"/>
        <v>0.99880050505050511</v>
      </c>
      <c r="M85" s="208">
        <f t="shared" si="76"/>
        <v>0.99880050505050511</v>
      </c>
      <c r="N85" s="208">
        <f t="shared" si="77"/>
        <v>0.99880050505050511</v>
      </c>
      <c r="O85" s="364" t="str">
        <f t="shared" ref="O85:O93" si="83">_xlfn.IFNA(VLOOKUP(A85,$W$52:$Y$86,2,0),"0%")</f>
        <v>0%</v>
      </c>
      <c r="P85" s="225">
        <f t="shared" si="81"/>
        <v>0.99880050505050511</v>
      </c>
      <c r="Q85" s="226">
        <f t="shared" si="81"/>
        <v>0</v>
      </c>
      <c r="R85" s="226">
        <f t="shared" si="81"/>
        <v>0</v>
      </c>
      <c r="S85" s="226">
        <f t="shared" si="80"/>
        <v>0.99880050505050511</v>
      </c>
      <c r="T85" s="226">
        <f t="shared" si="80"/>
        <v>0</v>
      </c>
      <c r="U85" s="226"/>
      <c r="AA85" s="154"/>
    </row>
    <row r="86" spans="1:27" x14ac:dyDescent="0.15">
      <c r="A86" s="42" t="s">
        <v>55</v>
      </c>
      <c r="B86" s="53">
        <f t="shared" si="63"/>
        <v>0</v>
      </c>
      <c r="C86" s="53">
        <f t="shared" si="64"/>
        <v>0</v>
      </c>
      <c r="D86" s="53">
        <f t="shared" si="65"/>
        <v>0</v>
      </c>
      <c r="E86" s="53">
        <f t="shared" si="66"/>
        <v>0</v>
      </c>
      <c r="F86" s="53">
        <f t="shared" si="67"/>
        <v>0</v>
      </c>
      <c r="G86" s="204">
        <f t="shared" si="68"/>
        <v>0</v>
      </c>
      <c r="H86" s="204">
        <f t="shared" si="75"/>
        <v>0</v>
      </c>
      <c r="I86" s="204">
        <f t="shared" si="69"/>
        <v>0</v>
      </c>
      <c r="J86" s="204">
        <f t="shared" si="70"/>
        <v>0</v>
      </c>
      <c r="K86" s="204">
        <f t="shared" si="71"/>
        <v>0</v>
      </c>
      <c r="L86" s="204">
        <f t="shared" si="72"/>
        <v>0</v>
      </c>
      <c r="M86" s="204">
        <f t="shared" si="76"/>
        <v>0</v>
      </c>
      <c r="N86" s="204">
        <f t="shared" si="77"/>
        <v>0</v>
      </c>
      <c r="O86" s="364" t="str">
        <f t="shared" si="83"/>
        <v>0%</v>
      </c>
      <c r="P86" s="213">
        <f t="shared" si="81"/>
        <v>0</v>
      </c>
      <c r="Q86" s="92">
        <f t="shared" si="81"/>
        <v>0</v>
      </c>
      <c r="R86" s="92">
        <f t="shared" si="81"/>
        <v>0</v>
      </c>
      <c r="S86" s="92">
        <f t="shared" si="80"/>
        <v>0</v>
      </c>
      <c r="T86" s="92">
        <f t="shared" si="80"/>
        <v>0</v>
      </c>
      <c r="U86" s="92"/>
      <c r="AA86" s="154"/>
    </row>
    <row r="87" spans="1:27" x14ac:dyDescent="0.15">
      <c r="A87" s="42" t="s">
        <v>56</v>
      </c>
      <c r="B87" s="53">
        <f t="shared" si="63"/>
        <v>6.3131313131313131E-5</v>
      </c>
      <c r="C87" s="53">
        <f t="shared" si="64"/>
        <v>6.3131313131313131E-5</v>
      </c>
      <c r="D87" s="53">
        <f t="shared" si="65"/>
        <v>6.3131313131313131E-5</v>
      </c>
      <c r="E87" s="53">
        <f t="shared" si="66"/>
        <v>6.3131313131313131E-5</v>
      </c>
      <c r="F87" s="53">
        <f t="shared" si="67"/>
        <v>6.3131313131313131E-5</v>
      </c>
      <c r="G87" s="204">
        <f t="shared" si="68"/>
        <v>6.3131313131313131E-5</v>
      </c>
      <c r="H87" s="204">
        <f t="shared" si="75"/>
        <v>6.3131313131313131E-5</v>
      </c>
      <c r="I87" s="204">
        <f t="shared" si="69"/>
        <v>6.3131313131313131E-5</v>
      </c>
      <c r="J87" s="204">
        <f t="shared" si="70"/>
        <v>6.3131313131313131E-5</v>
      </c>
      <c r="K87" s="204">
        <f t="shared" si="71"/>
        <v>6.3131313131313131E-5</v>
      </c>
      <c r="L87" s="204">
        <f t="shared" si="72"/>
        <v>6.3131313131313131E-5</v>
      </c>
      <c r="M87" s="204">
        <f t="shared" si="76"/>
        <v>6.3131313131313131E-5</v>
      </c>
      <c r="N87" s="204">
        <f t="shared" si="77"/>
        <v>6.3131313131313131E-5</v>
      </c>
      <c r="O87" s="364" t="str">
        <f t="shared" si="83"/>
        <v>0%</v>
      </c>
      <c r="P87" s="213">
        <f t="shared" si="81"/>
        <v>6.3131313131313131E-5</v>
      </c>
      <c r="Q87" s="92">
        <f t="shared" si="81"/>
        <v>0</v>
      </c>
      <c r="R87" s="92">
        <f t="shared" si="81"/>
        <v>0</v>
      </c>
      <c r="S87" s="92">
        <f t="shared" ref="S87:T93" si="84">IF(S$53=0,0%,SUMPRODUCT(($B$50:$O$50=S$50)*$B$53:$O$53*$B87:$O87)/S$53)</f>
        <v>6.3131313131313131E-5</v>
      </c>
      <c r="T87" s="92">
        <f t="shared" si="84"/>
        <v>0</v>
      </c>
      <c r="U87" s="92"/>
      <c r="AA87" s="154"/>
    </row>
    <row r="88" spans="1:27" x14ac:dyDescent="0.15">
      <c r="A88" s="42" t="s">
        <v>57</v>
      </c>
      <c r="B88" s="53">
        <f t="shared" si="63"/>
        <v>0</v>
      </c>
      <c r="C88" s="53">
        <f t="shared" si="64"/>
        <v>0</v>
      </c>
      <c r="D88" s="53">
        <f t="shared" si="65"/>
        <v>0</v>
      </c>
      <c r="E88" s="53">
        <f t="shared" si="66"/>
        <v>0</v>
      </c>
      <c r="F88" s="53">
        <f t="shared" si="67"/>
        <v>0</v>
      </c>
      <c r="G88" s="204">
        <f t="shared" si="68"/>
        <v>0</v>
      </c>
      <c r="H88" s="204">
        <f t="shared" si="75"/>
        <v>0</v>
      </c>
      <c r="I88" s="204">
        <f t="shared" si="69"/>
        <v>0</v>
      </c>
      <c r="J88" s="204">
        <f t="shared" si="70"/>
        <v>0</v>
      </c>
      <c r="K88" s="204">
        <f t="shared" si="71"/>
        <v>0</v>
      </c>
      <c r="L88" s="204">
        <f t="shared" si="72"/>
        <v>0</v>
      </c>
      <c r="M88" s="204">
        <f t="shared" si="76"/>
        <v>0</v>
      </c>
      <c r="N88" s="204">
        <f t="shared" si="77"/>
        <v>0</v>
      </c>
      <c r="O88" s="364" t="str">
        <f t="shared" si="83"/>
        <v>0%</v>
      </c>
      <c r="P88" s="213">
        <f t="shared" si="81"/>
        <v>0</v>
      </c>
      <c r="Q88" s="92">
        <f t="shared" si="81"/>
        <v>0</v>
      </c>
      <c r="R88" s="92">
        <f t="shared" si="81"/>
        <v>0</v>
      </c>
      <c r="S88" s="92">
        <f t="shared" si="84"/>
        <v>0</v>
      </c>
      <c r="T88" s="92">
        <f t="shared" si="84"/>
        <v>0</v>
      </c>
      <c r="U88" s="92"/>
      <c r="AA88" s="154"/>
    </row>
    <row r="89" spans="1:27" x14ac:dyDescent="0.15">
      <c r="A89" s="42" t="s">
        <v>58</v>
      </c>
      <c r="B89" s="53">
        <f t="shared" si="63"/>
        <v>1.1363636363636363E-3</v>
      </c>
      <c r="C89" s="53">
        <f t="shared" si="64"/>
        <v>1.1363636363636363E-3</v>
      </c>
      <c r="D89" s="53">
        <f t="shared" si="65"/>
        <v>1.1363636363636363E-3</v>
      </c>
      <c r="E89" s="53">
        <f t="shared" si="66"/>
        <v>1.1363636363636363E-3</v>
      </c>
      <c r="F89" s="53">
        <f t="shared" si="67"/>
        <v>1.1363636363636363E-3</v>
      </c>
      <c r="G89" s="204">
        <f t="shared" si="68"/>
        <v>1.1363636363636363E-3</v>
      </c>
      <c r="H89" s="204">
        <f t="shared" si="75"/>
        <v>1.1363636363636363E-3</v>
      </c>
      <c r="I89" s="204">
        <f t="shared" si="69"/>
        <v>1.1363636363636363E-3</v>
      </c>
      <c r="J89" s="204">
        <f t="shared" si="70"/>
        <v>1.1363636363636363E-3</v>
      </c>
      <c r="K89" s="204">
        <f t="shared" si="71"/>
        <v>1.1363636363636363E-3</v>
      </c>
      <c r="L89" s="204">
        <f t="shared" si="72"/>
        <v>1.1363636363636363E-3</v>
      </c>
      <c r="M89" s="204">
        <f t="shared" si="76"/>
        <v>1.1363636363636363E-3</v>
      </c>
      <c r="N89" s="204">
        <f t="shared" si="77"/>
        <v>1.1363636363636363E-3</v>
      </c>
      <c r="O89" s="364" t="str">
        <f t="shared" si="83"/>
        <v>0%</v>
      </c>
      <c r="P89" s="213">
        <f t="shared" si="81"/>
        <v>1.1363636363636363E-3</v>
      </c>
      <c r="Q89" s="92">
        <f t="shared" si="81"/>
        <v>0</v>
      </c>
      <c r="R89" s="92">
        <f t="shared" si="81"/>
        <v>0</v>
      </c>
      <c r="S89" s="92">
        <f t="shared" si="84"/>
        <v>1.1363636363636363E-3</v>
      </c>
      <c r="T89" s="92">
        <f t="shared" si="84"/>
        <v>0</v>
      </c>
      <c r="U89" s="92"/>
      <c r="AA89" s="154"/>
    </row>
    <row r="90" spans="1:27" x14ac:dyDescent="0.15">
      <c r="A90" s="72" t="s">
        <v>39</v>
      </c>
      <c r="B90" s="61">
        <f t="shared" si="63"/>
        <v>0</v>
      </c>
      <c r="C90" s="61">
        <f t="shared" si="64"/>
        <v>0</v>
      </c>
      <c r="D90" s="61">
        <f t="shared" si="65"/>
        <v>0</v>
      </c>
      <c r="E90" s="61">
        <f t="shared" si="66"/>
        <v>0</v>
      </c>
      <c r="F90" s="61">
        <f t="shared" si="67"/>
        <v>0</v>
      </c>
      <c r="G90" s="205">
        <f t="shared" si="68"/>
        <v>0</v>
      </c>
      <c r="H90" s="205">
        <f t="shared" si="75"/>
        <v>0</v>
      </c>
      <c r="I90" s="205">
        <f t="shared" si="69"/>
        <v>0</v>
      </c>
      <c r="J90" s="205">
        <f t="shared" si="70"/>
        <v>0</v>
      </c>
      <c r="K90" s="205">
        <f t="shared" si="71"/>
        <v>0</v>
      </c>
      <c r="L90" s="205">
        <f t="shared" si="72"/>
        <v>0</v>
      </c>
      <c r="M90" s="205">
        <f t="shared" si="76"/>
        <v>0</v>
      </c>
      <c r="N90" s="205">
        <f t="shared" si="77"/>
        <v>0</v>
      </c>
      <c r="O90" s="364" t="str">
        <f t="shared" si="83"/>
        <v>0%</v>
      </c>
      <c r="P90" s="213">
        <f t="shared" si="81"/>
        <v>0</v>
      </c>
      <c r="Q90" s="92">
        <f t="shared" si="81"/>
        <v>0</v>
      </c>
      <c r="R90" s="92">
        <f t="shared" si="81"/>
        <v>0</v>
      </c>
      <c r="S90" s="92">
        <f t="shared" si="84"/>
        <v>0</v>
      </c>
      <c r="T90" s="92">
        <f t="shared" si="84"/>
        <v>0</v>
      </c>
      <c r="U90" s="92"/>
      <c r="AA90" s="154"/>
    </row>
    <row r="91" spans="1:27" x14ac:dyDescent="0.15">
      <c r="A91" s="76" t="s">
        <v>28</v>
      </c>
      <c r="B91" s="93">
        <f t="shared" si="63"/>
        <v>0</v>
      </c>
      <c r="C91" s="93">
        <f t="shared" si="64"/>
        <v>0</v>
      </c>
      <c r="D91" s="93">
        <f t="shared" si="65"/>
        <v>0</v>
      </c>
      <c r="E91" s="93">
        <f t="shared" si="66"/>
        <v>0</v>
      </c>
      <c r="F91" s="93">
        <f t="shared" si="67"/>
        <v>0</v>
      </c>
      <c r="G91" s="206">
        <f t="shared" si="68"/>
        <v>0</v>
      </c>
      <c r="H91" s="206">
        <f t="shared" si="75"/>
        <v>0</v>
      </c>
      <c r="I91" s="206">
        <f t="shared" si="69"/>
        <v>0</v>
      </c>
      <c r="J91" s="206">
        <f t="shared" si="70"/>
        <v>0</v>
      </c>
      <c r="K91" s="206">
        <f t="shared" si="71"/>
        <v>0</v>
      </c>
      <c r="L91" s="206">
        <f t="shared" si="72"/>
        <v>0</v>
      </c>
      <c r="M91" s="206">
        <f t="shared" si="76"/>
        <v>0</v>
      </c>
      <c r="N91" s="206">
        <f t="shared" si="77"/>
        <v>0</v>
      </c>
      <c r="O91" s="364" t="str">
        <f t="shared" si="83"/>
        <v>0%</v>
      </c>
      <c r="P91" s="213">
        <f t="shared" si="81"/>
        <v>0</v>
      </c>
      <c r="Q91" s="92">
        <f t="shared" si="81"/>
        <v>0</v>
      </c>
      <c r="R91" s="92">
        <f t="shared" si="81"/>
        <v>0</v>
      </c>
      <c r="S91" s="92">
        <f t="shared" si="84"/>
        <v>0</v>
      </c>
      <c r="T91" s="92">
        <f t="shared" si="84"/>
        <v>0</v>
      </c>
      <c r="U91" s="92"/>
      <c r="AA91" s="154"/>
    </row>
    <row r="92" spans="1:27" x14ac:dyDescent="0.15">
      <c r="A92" s="81" t="s">
        <v>478</v>
      </c>
      <c r="B92" s="8">
        <f>F46</f>
        <v>9.4799999999999995E-2</v>
      </c>
      <c r="C92" s="8">
        <f>K46</f>
        <v>0</v>
      </c>
      <c r="D92" s="8">
        <f>P46</f>
        <v>0</v>
      </c>
      <c r="E92" s="8">
        <f>U46</f>
        <v>0</v>
      </c>
      <c r="F92" s="8">
        <f>Z46</f>
        <v>0</v>
      </c>
      <c r="G92" s="201">
        <f>AE46</f>
        <v>0</v>
      </c>
      <c r="H92" s="201">
        <f t="shared" si="75"/>
        <v>0</v>
      </c>
      <c r="I92" s="201">
        <f t="shared" si="69"/>
        <v>0</v>
      </c>
      <c r="J92" s="201">
        <f t="shared" si="70"/>
        <v>0</v>
      </c>
      <c r="K92" s="201">
        <f t="shared" si="71"/>
        <v>0</v>
      </c>
      <c r="L92" s="201">
        <f t="shared" si="72"/>
        <v>0</v>
      </c>
      <c r="M92" s="201">
        <f t="shared" si="76"/>
        <v>0</v>
      </c>
      <c r="N92" s="201">
        <f t="shared" si="77"/>
        <v>0</v>
      </c>
      <c r="O92" s="364" t="str">
        <f t="shared" si="83"/>
        <v>0%</v>
      </c>
      <c r="P92" s="213">
        <f t="shared" si="81"/>
        <v>9.4799999999999995E-2</v>
      </c>
      <c r="Q92" s="92">
        <f t="shared" si="81"/>
        <v>0</v>
      </c>
      <c r="R92" s="92">
        <f t="shared" si="81"/>
        <v>0</v>
      </c>
      <c r="S92" s="92">
        <f t="shared" si="84"/>
        <v>0</v>
      </c>
      <c r="T92" s="92">
        <f t="shared" si="84"/>
        <v>0</v>
      </c>
      <c r="U92" s="92"/>
      <c r="AA92" s="154"/>
    </row>
    <row r="93" spans="1:27" x14ac:dyDescent="0.15">
      <c r="A93" s="81" t="s">
        <v>479</v>
      </c>
      <c r="B93" s="8">
        <f>G46</f>
        <v>0</v>
      </c>
      <c r="C93" s="8">
        <f>L46</f>
        <v>0</v>
      </c>
      <c r="D93" s="8">
        <f>Q46</f>
        <v>0</v>
      </c>
      <c r="E93" s="8">
        <f>V46</f>
        <v>0</v>
      </c>
      <c r="F93" s="8">
        <f>AA46</f>
        <v>0</v>
      </c>
      <c r="G93" s="201">
        <f>AF46</f>
        <v>0</v>
      </c>
      <c r="H93" s="201">
        <f t="shared" si="75"/>
        <v>0</v>
      </c>
      <c r="I93" s="201">
        <f t="shared" si="69"/>
        <v>0</v>
      </c>
      <c r="J93" s="201">
        <f t="shared" si="70"/>
        <v>0</v>
      </c>
      <c r="K93" s="201">
        <f t="shared" si="71"/>
        <v>0</v>
      </c>
      <c r="L93" s="201">
        <f t="shared" si="72"/>
        <v>0</v>
      </c>
      <c r="M93" s="201">
        <f t="shared" si="76"/>
        <v>0</v>
      </c>
      <c r="N93" s="201">
        <f t="shared" si="77"/>
        <v>0</v>
      </c>
      <c r="O93" s="364" t="str">
        <f t="shared" si="83"/>
        <v>0%</v>
      </c>
      <c r="P93" s="213">
        <f t="shared" si="81"/>
        <v>0</v>
      </c>
      <c r="Q93" s="92">
        <f t="shared" si="81"/>
        <v>0</v>
      </c>
      <c r="R93" s="92">
        <f t="shared" si="81"/>
        <v>0</v>
      </c>
      <c r="S93" s="92">
        <f t="shared" si="84"/>
        <v>0</v>
      </c>
      <c r="T93" s="92">
        <f t="shared" si="84"/>
        <v>0</v>
      </c>
      <c r="U93" s="92"/>
      <c r="AA93" s="154"/>
    </row>
  </sheetData>
  <mergeCells count="33">
    <mergeCell ref="P49:U49"/>
    <mergeCell ref="T4:X4"/>
    <mergeCell ref="B2:C2"/>
    <mergeCell ref="D2:D3"/>
    <mergeCell ref="E2:M2"/>
    <mergeCell ref="A48:K48"/>
    <mergeCell ref="A49:O49"/>
    <mergeCell ref="E4:I4"/>
    <mergeCell ref="J4:N4"/>
    <mergeCell ref="O4:S4"/>
    <mergeCell ref="E3:I3"/>
    <mergeCell ref="J3:N3"/>
    <mergeCell ref="O3:S3"/>
    <mergeCell ref="T3:X3"/>
    <mergeCell ref="W49:X49"/>
    <mergeCell ref="BM3:BQ3"/>
    <mergeCell ref="BM4:BQ4"/>
    <mergeCell ref="AN4:AR4"/>
    <mergeCell ref="AS4:AW4"/>
    <mergeCell ref="AX4:BB4"/>
    <mergeCell ref="BC4:BG4"/>
    <mergeCell ref="BC3:BG3"/>
    <mergeCell ref="AN3:AR3"/>
    <mergeCell ref="AS3:AW3"/>
    <mergeCell ref="AX3:BB3"/>
    <mergeCell ref="BH3:BL3"/>
    <mergeCell ref="BH4:BL4"/>
    <mergeCell ref="Y4:AC4"/>
    <mergeCell ref="AD4:AH4"/>
    <mergeCell ref="AI4:AM4"/>
    <mergeCell ref="Y3:AC3"/>
    <mergeCell ref="AD3:AH3"/>
    <mergeCell ref="AI3:AM3"/>
  </mergeCells>
  <phoneticPr fontId="2" type="noConversion"/>
  <conditionalFormatting sqref="H21:I21">
    <cfRule type="cellIs" dxfId="4733" priority="411" operator="lessThan">
      <formula>#REF!</formula>
    </cfRule>
  </conditionalFormatting>
  <conditionalFormatting sqref="H9:I9">
    <cfRule type="cellIs" dxfId="4732" priority="413" operator="lessThan">
      <formula>#REF!</formula>
    </cfRule>
    <cfRule type="cellIs" dxfId="4731" priority="414" operator="greaterThan">
      <formula>#REF!</formula>
    </cfRule>
  </conditionalFormatting>
  <conditionalFormatting sqref="H10:I10">
    <cfRule type="cellIs" dxfId="4730" priority="412" operator="lessThan">
      <formula>#REF!</formula>
    </cfRule>
  </conditionalFormatting>
  <conditionalFormatting sqref="H11:I11">
    <cfRule type="cellIs" dxfId="4729" priority="410" operator="lessThan">
      <formula>#REF!</formula>
    </cfRule>
  </conditionalFormatting>
  <conditionalFormatting sqref="H12:I12">
    <cfRule type="cellIs" dxfId="4728" priority="409" operator="lessThan">
      <formula>#REF!</formula>
    </cfRule>
  </conditionalFormatting>
  <conditionalFormatting sqref="O19 O13:O15">
    <cfRule type="cellIs" dxfId="4727" priority="408" operator="greaterThan">
      <formula>#REF!</formula>
    </cfRule>
  </conditionalFormatting>
  <conditionalFormatting sqref="H20:I20">
    <cfRule type="cellIs" dxfId="4726" priority="415" operator="lessThan">
      <formula>#REF!</formula>
    </cfRule>
    <cfRule type="cellIs" dxfId="4725" priority="416" operator="lessThan">
      <formula>#REF!</formula>
    </cfRule>
  </conditionalFormatting>
  <conditionalFormatting sqref="M21">
    <cfRule type="cellIs" dxfId="4724" priority="405" operator="lessThan">
      <formula>#REF!</formula>
    </cfRule>
  </conditionalFormatting>
  <conditionalFormatting sqref="M11:N11">
    <cfRule type="cellIs" dxfId="4723" priority="404" operator="lessThan">
      <formula>#REF!</formula>
    </cfRule>
  </conditionalFormatting>
  <conditionalFormatting sqref="M12:N12">
    <cfRule type="cellIs" dxfId="4722" priority="403" operator="lessThan">
      <formula>#REF!</formula>
    </cfRule>
  </conditionalFormatting>
  <conditionalFormatting sqref="M20">
    <cfRule type="cellIs" dxfId="4721" priority="406" operator="lessThan">
      <formula>#REF!</formula>
    </cfRule>
    <cfRule type="cellIs" dxfId="4720" priority="407" operator="lessThan">
      <formula>#REF!</formula>
    </cfRule>
  </conditionalFormatting>
  <conditionalFormatting sqref="J13:L13">
    <cfRule type="cellIs" dxfId="4719" priority="401" operator="greaterThan">
      <formula>#REF!</formula>
    </cfRule>
  </conditionalFormatting>
  <conditionalFormatting sqref="H30:I30">
    <cfRule type="cellIs" dxfId="4718" priority="398" operator="lessThan">
      <formula>#REF!</formula>
    </cfRule>
  </conditionalFormatting>
  <conditionalFormatting sqref="H29:I29">
    <cfRule type="cellIs" dxfId="4717" priority="399" operator="lessThan">
      <formula>#REF!</formula>
    </cfRule>
    <cfRule type="cellIs" dxfId="4716" priority="400" operator="lessThan">
      <formula>#REF!</formula>
    </cfRule>
  </conditionalFormatting>
  <conditionalFormatting sqref="M30">
    <cfRule type="cellIs" dxfId="4715" priority="395" operator="lessThan">
      <formula>#REF!</formula>
    </cfRule>
  </conditionalFormatting>
  <conditionalFormatting sqref="M29">
    <cfRule type="cellIs" dxfId="4714" priority="396" operator="lessThan">
      <formula>#REF!</formula>
    </cfRule>
    <cfRule type="cellIs" dxfId="4713" priority="397" operator="lessThan">
      <formula>#REF!</formula>
    </cfRule>
  </conditionalFormatting>
  <conditionalFormatting sqref="H39:I39">
    <cfRule type="cellIs" dxfId="4712" priority="392" operator="lessThan">
      <formula>#REF!</formula>
    </cfRule>
  </conditionalFormatting>
  <conditionalFormatting sqref="H38:I38">
    <cfRule type="cellIs" dxfId="4711" priority="393" operator="lessThan">
      <formula>#REF!</formula>
    </cfRule>
    <cfRule type="cellIs" dxfId="4710" priority="394" operator="lessThan">
      <formula>#REF!</formula>
    </cfRule>
  </conditionalFormatting>
  <conditionalFormatting sqref="M39">
    <cfRule type="cellIs" dxfId="4709" priority="391" operator="lessThan">
      <formula>#REF!</formula>
    </cfRule>
  </conditionalFormatting>
  <conditionalFormatting sqref="R21">
    <cfRule type="cellIs" dxfId="4708" priority="388" operator="lessThan">
      <formula>#REF!</formula>
    </cfRule>
  </conditionalFormatting>
  <conditionalFormatting sqref="R11:S11">
    <cfRule type="cellIs" dxfId="4707" priority="387" operator="lessThan">
      <formula>#REF!</formula>
    </cfRule>
  </conditionalFormatting>
  <conditionalFormatting sqref="R12:S12">
    <cfRule type="cellIs" dxfId="4706" priority="386" operator="lessThan">
      <formula>#REF!</formula>
    </cfRule>
  </conditionalFormatting>
  <conditionalFormatting sqref="R20">
    <cfRule type="cellIs" dxfId="4705" priority="389" operator="lessThan">
      <formula>#REF!</formula>
    </cfRule>
    <cfRule type="cellIs" dxfId="4704" priority="390" operator="lessThan">
      <formula>#REF!</formula>
    </cfRule>
  </conditionalFormatting>
  <conditionalFormatting sqref="R30">
    <cfRule type="cellIs" dxfId="4703" priority="383" operator="lessThan">
      <formula>#REF!</formula>
    </cfRule>
  </conditionalFormatting>
  <conditionalFormatting sqref="R29">
    <cfRule type="cellIs" dxfId="4702" priority="384" operator="lessThan">
      <formula>#REF!</formula>
    </cfRule>
    <cfRule type="cellIs" dxfId="4701" priority="385" operator="lessThan">
      <formula>#REF!</formula>
    </cfRule>
  </conditionalFormatting>
  <conditionalFormatting sqref="R39">
    <cfRule type="cellIs" dxfId="4700" priority="382" operator="lessThan">
      <formula>#REF!</formula>
    </cfRule>
  </conditionalFormatting>
  <conditionalFormatting sqref="M9:N9">
    <cfRule type="cellIs" dxfId="4699" priority="380" operator="lessThan">
      <formula>#REF!</formula>
    </cfRule>
    <cfRule type="cellIs" dxfId="4698" priority="381" operator="greaterThan">
      <formula>#REF!</formula>
    </cfRule>
  </conditionalFormatting>
  <conditionalFormatting sqref="R9:S9">
    <cfRule type="cellIs" dxfId="4697" priority="378" operator="lessThan">
      <formula>#REF!</formula>
    </cfRule>
    <cfRule type="cellIs" dxfId="4696" priority="379" operator="greaterThan">
      <formula>#REF!</formula>
    </cfRule>
  </conditionalFormatting>
  <conditionalFormatting sqref="T19 T13:T15">
    <cfRule type="cellIs" dxfId="4695" priority="377" operator="greaterThan">
      <formula>#REF!</formula>
    </cfRule>
  </conditionalFormatting>
  <conditionalFormatting sqref="W21">
    <cfRule type="cellIs" dxfId="4694" priority="374" operator="lessThan">
      <formula>#REF!</formula>
    </cfRule>
  </conditionalFormatting>
  <conditionalFormatting sqref="W11:X11">
    <cfRule type="cellIs" dxfId="4693" priority="373" operator="lessThan">
      <formula>#REF!</formula>
    </cfRule>
  </conditionalFormatting>
  <conditionalFormatting sqref="W12:X12">
    <cfRule type="cellIs" dxfId="4692" priority="372" operator="lessThan">
      <formula>#REF!</formula>
    </cfRule>
  </conditionalFormatting>
  <conditionalFormatting sqref="W20">
    <cfRule type="cellIs" dxfId="4691" priority="375" operator="lessThan">
      <formula>#REF!</formula>
    </cfRule>
    <cfRule type="cellIs" dxfId="4690" priority="376" operator="lessThan">
      <formula>#REF!</formula>
    </cfRule>
  </conditionalFormatting>
  <conditionalFormatting sqref="W30">
    <cfRule type="cellIs" dxfId="4689" priority="369" operator="lessThan">
      <formula>#REF!</formula>
    </cfRule>
  </conditionalFormatting>
  <conditionalFormatting sqref="W29">
    <cfRule type="cellIs" dxfId="4688" priority="370" operator="lessThan">
      <formula>#REF!</formula>
    </cfRule>
    <cfRule type="cellIs" dxfId="4687" priority="371" operator="lessThan">
      <formula>#REF!</formula>
    </cfRule>
  </conditionalFormatting>
  <conditionalFormatting sqref="W39">
    <cfRule type="cellIs" dxfId="4686" priority="368" operator="lessThan">
      <formula>#REF!</formula>
    </cfRule>
  </conditionalFormatting>
  <conditionalFormatting sqref="W9:X9">
    <cfRule type="cellIs" dxfId="4685" priority="366" operator="lessThan">
      <formula>#REF!</formula>
    </cfRule>
    <cfRule type="cellIs" dxfId="4684" priority="367" operator="greaterThan">
      <formula>#REF!</formula>
    </cfRule>
  </conditionalFormatting>
  <conditionalFormatting sqref="Y19 Y13:Y15 Y17">
    <cfRule type="cellIs" dxfId="4683" priority="365" operator="greaterThan">
      <formula>#REF!</formula>
    </cfRule>
  </conditionalFormatting>
  <conditionalFormatting sqref="AB21">
    <cfRule type="cellIs" dxfId="4682" priority="362" operator="lessThan">
      <formula>#REF!</formula>
    </cfRule>
  </conditionalFormatting>
  <conditionalFormatting sqref="AB11:AC11">
    <cfRule type="cellIs" dxfId="4681" priority="361" operator="lessThan">
      <formula>#REF!</formula>
    </cfRule>
  </conditionalFormatting>
  <conditionalFormatting sqref="AB12:AC12">
    <cfRule type="cellIs" dxfId="4680" priority="360" operator="lessThan">
      <formula>#REF!</formula>
    </cfRule>
  </conditionalFormatting>
  <conditionalFormatting sqref="AB20">
    <cfRule type="cellIs" dxfId="4679" priority="363" operator="lessThan">
      <formula>#REF!</formula>
    </cfRule>
    <cfRule type="cellIs" dxfId="4678" priority="364" operator="lessThan">
      <formula>#REF!</formula>
    </cfRule>
  </conditionalFormatting>
  <conditionalFormatting sqref="AB30">
    <cfRule type="cellIs" dxfId="4677" priority="357" operator="lessThan">
      <formula>#REF!</formula>
    </cfRule>
  </conditionalFormatting>
  <conditionalFormatting sqref="AB29">
    <cfRule type="cellIs" dxfId="4676" priority="358" operator="lessThan">
      <formula>#REF!</formula>
    </cfRule>
    <cfRule type="cellIs" dxfId="4675" priority="359" operator="lessThan">
      <formula>#REF!</formula>
    </cfRule>
  </conditionalFormatting>
  <conditionalFormatting sqref="AB39">
    <cfRule type="cellIs" dxfId="4674" priority="356" operator="lessThan">
      <formula>#REF!</formula>
    </cfRule>
  </conditionalFormatting>
  <conditionalFormatting sqref="AB9:AC9">
    <cfRule type="cellIs" dxfId="4673" priority="354" operator="lessThan">
      <formula>#REF!</formula>
    </cfRule>
    <cfRule type="cellIs" dxfId="4672" priority="355" operator="greaterThan">
      <formula>#REF!</formula>
    </cfRule>
  </conditionalFormatting>
  <conditionalFormatting sqref="AD19 AD13 AD17 AD15">
    <cfRule type="cellIs" dxfId="4671" priority="353" operator="greaterThan">
      <formula>#REF!</formula>
    </cfRule>
  </conditionalFormatting>
  <conditionalFormatting sqref="AG21">
    <cfRule type="cellIs" dxfId="4670" priority="350" operator="lessThan">
      <formula>#REF!</formula>
    </cfRule>
  </conditionalFormatting>
  <conditionalFormatting sqref="AG11:AH11">
    <cfRule type="cellIs" dxfId="4669" priority="349" operator="lessThan">
      <formula>#REF!</formula>
    </cfRule>
  </conditionalFormatting>
  <conditionalFormatting sqref="AG12:AH12">
    <cfRule type="cellIs" dxfId="4668" priority="348" operator="lessThan">
      <formula>#REF!</formula>
    </cfRule>
  </conditionalFormatting>
  <conditionalFormatting sqref="AG20">
    <cfRule type="cellIs" dxfId="4667" priority="351" operator="lessThan">
      <formula>#REF!</formula>
    </cfRule>
    <cfRule type="cellIs" dxfId="4666" priority="352" operator="lessThan">
      <formula>#REF!</formula>
    </cfRule>
  </conditionalFormatting>
  <conditionalFormatting sqref="AG30">
    <cfRule type="cellIs" dxfId="4665" priority="345" operator="lessThan">
      <formula>#REF!</formula>
    </cfRule>
  </conditionalFormatting>
  <conditionalFormatting sqref="AG29">
    <cfRule type="cellIs" dxfId="4664" priority="346" operator="lessThan">
      <formula>#REF!</formula>
    </cfRule>
    <cfRule type="cellIs" dxfId="4663" priority="347" operator="lessThan">
      <formula>#REF!</formula>
    </cfRule>
  </conditionalFormatting>
  <conditionalFormatting sqref="AG39">
    <cfRule type="cellIs" dxfId="4662" priority="344" operator="lessThan">
      <formula>#REF!</formula>
    </cfRule>
  </conditionalFormatting>
  <conditionalFormatting sqref="AG9:AH9">
    <cfRule type="cellIs" dxfId="4661" priority="342" operator="lessThan">
      <formula>#REF!</formula>
    </cfRule>
    <cfRule type="cellIs" dxfId="4660" priority="343" operator="greaterThan">
      <formula>#REF!</formula>
    </cfRule>
  </conditionalFormatting>
  <conditionalFormatting sqref="AD14">
    <cfRule type="cellIs" dxfId="4659" priority="341" operator="greaterThan">
      <formula>#REF!</formula>
    </cfRule>
  </conditionalFormatting>
  <conditionalFormatting sqref="G14 G17 E19:G19">
    <cfRule type="cellIs" dxfId="4658" priority="340" operator="greaterThan">
      <formula>#REF!</formula>
    </cfRule>
  </conditionalFormatting>
  <conditionalFormatting sqref="J19:L19 J14:L15 K17:L17">
    <cfRule type="cellIs" dxfId="4657" priority="339" operator="greaterThan">
      <formula>#REF!</formula>
    </cfRule>
  </conditionalFormatting>
  <conditionalFormatting sqref="J17">
    <cfRule type="cellIs" dxfId="4656" priority="338" operator="greaterThan">
      <formula>#REF!</formula>
    </cfRule>
  </conditionalFormatting>
  <conditionalFormatting sqref="O17">
    <cfRule type="cellIs" dxfId="4655" priority="337" operator="greaterThan">
      <formula>#REF!</formula>
    </cfRule>
  </conditionalFormatting>
  <conditionalFormatting sqref="L18">
    <cfRule type="cellIs" dxfId="4654" priority="336" operator="greaterThan">
      <formula>#REF!</formula>
    </cfRule>
  </conditionalFormatting>
  <conditionalFormatting sqref="T17">
    <cfRule type="cellIs" dxfId="4653" priority="335" operator="greaterThan">
      <formula>#REF!</formula>
    </cfRule>
  </conditionalFormatting>
  <conditionalFormatting sqref="T18">
    <cfRule type="cellIs" dxfId="4652" priority="334" operator="greaterThan">
      <formula>#REF!</formula>
    </cfRule>
  </conditionalFormatting>
  <conditionalFormatting sqref="P13:Q13">
    <cfRule type="cellIs" dxfId="4651" priority="333" operator="greaterThan">
      <formula>#REF!</formula>
    </cfRule>
  </conditionalFormatting>
  <conditionalFormatting sqref="P19:Q19 P14:Q15 P17:Q17">
    <cfRule type="cellIs" dxfId="4650" priority="332" operator="greaterThan">
      <formula>#REF!</formula>
    </cfRule>
  </conditionalFormatting>
  <conditionalFormatting sqref="Q18">
    <cfRule type="cellIs" dxfId="4649" priority="331" operator="greaterThan">
      <formula>#REF!</formula>
    </cfRule>
  </conditionalFormatting>
  <conditionalFormatting sqref="U13:V13">
    <cfRule type="cellIs" dxfId="4648" priority="330" operator="greaterThan">
      <formula>#REF!</formula>
    </cfRule>
  </conditionalFormatting>
  <conditionalFormatting sqref="U19:V19 U14:V15 U17:V17">
    <cfRule type="cellIs" dxfId="4647" priority="329" operator="greaterThan">
      <formula>#REF!</formula>
    </cfRule>
  </conditionalFormatting>
  <conditionalFormatting sqref="U18:V18">
    <cfRule type="cellIs" dxfId="4646" priority="328" operator="greaterThan">
      <formula>#REF!</formula>
    </cfRule>
  </conditionalFormatting>
  <conditionalFormatting sqref="Z13:AA13">
    <cfRule type="cellIs" dxfId="4645" priority="327" operator="greaterThan">
      <formula>#REF!</formula>
    </cfRule>
  </conditionalFormatting>
  <conditionalFormatting sqref="Z19:AA19 Z14:AA15 Z17:AA17">
    <cfRule type="cellIs" dxfId="4644" priority="326" operator="greaterThan">
      <formula>#REF!</formula>
    </cfRule>
  </conditionalFormatting>
  <conditionalFormatting sqref="Z18:AA18">
    <cfRule type="cellIs" dxfId="4643" priority="325" operator="greaterThan">
      <formula>#REF!</formula>
    </cfRule>
  </conditionalFormatting>
  <conditionalFormatting sqref="AE13:AF13">
    <cfRule type="cellIs" dxfId="4642" priority="324" operator="greaterThan">
      <formula>#REF!</formula>
    </cfRule>
  </conditionalFormatting>
  <conditionalFormatting sqref="AE19:AF19 AE14:AF15 AE17:AF17">
    <cfRule type="cellIs" dxfId="4641" priority="323" operator="greaterThan">
      <formula>#REF!</formula>
    </cfRule>
  </conditionalFormatting>
  <conditionalFormatting sqref="AE18:AF18">
    <cfRule type="cellIs" dxfId="4640" priority="322" operator="greaterThan">
      <formula>#REF!</formula>
    </cfRule>
  </conditionalFormatting>
  <conditionalFormatting sqref="O18">
    <cfRule type="cellIs" dxfId="4639" priority="321" operator="greaterThan">
      <formula>#REF!</formula>
    </cfRule>
  </conditionalFormatting>
  <conditionalFormatting sqref="P18">
    <cfRule type="cellIs" dxfId="4638" priority="320" operator="greaterThan">
      <formula>#REF!</formula>
    </cfRule>
  </conditionalFormatting>
  <conditionalFormatting sqref="M38">
    <cfRule type="cellIs" dxfId="4637" priority="317" operator="lessThan">
      <formula>#REF!</formula>
    </cfRule>
    <cfRule type="cellIs" dxfId="4636" priority="318" operator="lessThan">
      <formula>#REF!</formula>
    </cfRule>
  </conditionalFormatting>
  <conditionalFormatting sqref="R38">
    <cfRule type="cellIs" dxfId="4635" priority="315" operator="lessThan">
      <formula>#REF!</formula>
    </cfRule>
    <cfRule type="cellIs" dxfId="4634" priority="316" operator="lessThan">
      <formula>#REF!</formula>
    </cfRule>
  </conditionalFormatting>
  <conditionalFormatting sqref="W38">
    <cfRule type="cellIs" dxfId="4633" priority="313" operator="lessThan">
      <formula>#REF!</formula>
    </cfRule>
    <cfRule type="cellIs" dxfId="4632" priority="314" operator="lessThan">
      <formula>#REF!</formula>
    </cfRule>
  </conditionalFormatting>
  <conditionalFormatting sqref="AB38">
    <cfRule type="cellIs" dxfId="4631" priority="311" operator="lessThan">
      <formula>#REF!</formula>
    </cfRule>
    <cfRule type="cellIs" dxfId="4630" priority="312" operator="lessThan">
      <formula>#REF!</formula>
    </cfRule>
  </conditionalFormatting>
  <conditionalFormatting sqref="AG38">
    <cfRule type="cellIs" dxfId="4629" priority="309" operator="lessThan">
      <formula>#REF!</formula>
    </cfRule>
    <cfRule type="cellIs" dxfId="4628" priority="310" operator="lessThan">
      <formula>#REF!</formula>
    </cfRule>
  </conditionalFormatting>
  <conditionalFormatting sqref="N10">
    <cfRule type="cellIs" dxfId="4627" priority="308" operator="lessThan">
      <formula>#REF!</formula>
    </cfRule>
  </conditionalFormatting>
  <conditionalFormatting sqref="S10">
    <cfRule type="cellIs" dxfId="4626" priority="307" operator="lessThan">
      <formula>#REF!</formula>
    </cfRule>
  </conditionalFormatting>
  <conditionalFormatting sqref="X10">
    <cfRule type="cellIs" dxfId="4625" priority="306" operator="lessThan">
      <formula>#REF!</formula>
    </cfRule>
  </conditionalFormatting>
  <conditionalFormatting sqref="AC10">
    <cfRule type="cellIs" dxfId="4624" priority="305" operator="lessThan">
      <formula>#REF!</formula>
    </cfRule>
  </conditionalFormatting>
  <conditionalFormatting sqref="AH10">
    <cfRule type="cellIs" dxfId="4623" priority="304" operator="lessThan">
      <formula>#REF!</formula>
    </cfRule>
  </conditionalFormatting>
  <conditionalFormatting sqref="AI19 AI13 AI17 AI15">
    <cfRule type="cellIs" dxfId="4622" priority="303" operator="greaterThan">
      <formula>#REF!</formula>
    </cfRule>
  </conditionalFormatting>
  <conditionalFormatting sqref="AL21">
    <cfRule type="cellIs" dxfId="4621" priority="300" operator="lessThan">
      <formula>#REF!</formula>
    </cfRule>
  </conditionalFormatting>
  <conditionalFormatting sqref="AL11:AM11">
    <cfRule type="cellIs" dxfId="4620" priority="299" operator="lessThan">
      <formula>#REF!</formula>
    </cfRule>
  </conditionalFormatting>
  <conditionalFormatting sqref="AL12:AM12">
    <cfRule type="cellIs" dxfId="4619" priority="298" operator="lessThan">
      <formula>#REF!</formula>
    </cfRule>
  </conditionalFormatting>
  <conditionalFormatting sqref="AL20">
    <cfRule type="cellIs" dxfId="4618" priority="301" operator="lessThan">
      <formula>#REF!</formula>
    </cfRule>
    <cfRule type="cellIs" dxfId="4617" priority="302" operator="lessThan">
      <formula>#REF!</formula>
    </cfRule>
  </conditionalFormatting>
  <conditionalFormatting sqref="AL30">
    <cfRule type="cellIs" dxfId="4616" priority="295" operator="lessThan">
      <formula>#REF!</formula>
    </cfRule>
  </conditionalFormatting>
  <conditionalFormatting sqref="AL29">
    <cfRule type="cellIs" dxfId="4615" priority="296" operator="lessThan">
      <formula>#REF!</formula>
    </cfRule>
    <cfRule type="cellIs" dxfId="4614" priority="297" operator="lessThan">
      <formula>#REF!</formula>
    </cfRule>
  </conditionalFormatting>
  <conditionalFormatting sqref="AL39">
    <cfRule type="cellIs" dxfId="4613" priority="294" operator="lessThan">
      <formula>#REF!</formula>
    </cfRule>
  </conditionalFormatting>
  <conditionalFormatting sqref="AL9:AM9">
    <cfRule type="cellIs" dxfId="4612" priority="292" operator="lessThan">
      <formula>#REF!</formula>
    </cfRule>
    <cfRule type="cellIs" dxfId="4611" priority="293" operator="greaterThan">
      <formula>#REF!</formula>
    </cfRule>
  </conditionalFormatting>
  <conditionalFormatting sqref="AI14">
    <cfRule type="cellIs" dxfId="4610" priority="291" operator="greaterThan">
      <formula>#REF!</formula>
    </cfRule>
  </conditionalFormatting>
  <conditionalFormatting sqref="AJ13:AK13">
    <cfRule type="cellIs" dxfId="4609" priority="290" operator="greaterThan">
      <formula>#REF!</formula>
    </cfRule>
  </conditionalFormatting>
  <conditionalFormatting sqref="AJ19:AK19 AJ14:AK15 AJ17:AK17">
    <cfRule type="cellIs" dxfId="4608" priority="289" operator="greaterThan">
      <formula>#REF!</formula>
    </cfRule>
  </conditionalFormatting>
  <conditionalFormatting sqref="AJ18:AK18">
    <cfRule type="cellIs" dxfId="4607" priority="288" operator="greaterThan">
      <formula>#REF!</formula>
    </cfRule>
  </conditionalFormatting>
  <conditionalFormatting sqref="AL38">
    <cfRule type="cellIs" dxfId="4606" priority="286" operator="lessThan">
      <formula>#REF!</formula>
    </cfRule>
    <cfRule type="cellIs" dxfId="4605" priority="287" operator="lessThan">
      <formula>#REF!</formula>
    </cfRule>
  </conditionalFormatting>
  <conditionalFormatting sqref="AM10">
    <cfRule type="cellIs" dxfId="4604" priority="285" operator="lessThan">
      <formula>#REF!</formula>
    </cfRule>
  </conditionalFormatting>
  <conditionalFormatting sqref="AN19 AN13 AN17 AN15">
    <cfRule type="cellIs" dxfId="4603" priority="284" operator="greaterThan">
      <formula>#REF!</formula>
    </cfRule>
  </conditionalFormatting>
  <conditionalFormatting sqref="AQ21">
    <cfRule type="cellIs" dxfId="4602" priority="281" operator="lessThan">
      <formula>#REF!</formula>
    </cfRule>
  </conditionalFormatting>
  <conditionalFormatting sqref="AQ11:AR11">
    <cfRule type="cellIs" dxfId="4601" priority="280" operator="lessThan">
      <formula>#REF!</formula>
    </cfRule>
  </conditionalFormatting>
  <conditionalFormatting sqref="AQ12:AR12">
    <cfRule type="cellIs" dxfId="4600" priority="279" operator="lessThan">
      <formula>#REF!</formula>
    </cfRule>
  </conditionalFormatting>
  <conditionalFormatting sqref="AQ20">
    <cfRule type="cellIs" dxfId="4599" priority="282" operator="lessThan">
      <formula>#REF!</formula>
    </cfRule>
    <cfRule type="cellIs" dxfId="4598" priority="283" operator="lessThan">
      <formula>#REF!</formula>
    </cfRule>
  </conditionalFormatting>
  <conditionalFormatting sqref="AQ30">
    <cfRule type="cellIs" dxfId="4597" priority="276" operator="lessThan">
      <formula>#REF!</formula>
    </cfRule>
  </conditionalFormatting>
  <conditionalFormatting sqref="AQ29">
    <cfRule type="cellIs" dxfId="4596" priority="277" operator="lessThan">
      <formula>#REF!</formula>
    </cfRule>
    <cfRule type="cellIs" dxfId="4595" priority="278" operator="lessThan">
      <formula>#REF!</formula>
    </cfRule>
  </conditionalFormatting>
  <conditionalFormatting sqref="AQ39">
    <cfRule type="cellIs" dxfId="4594" priority="275" operator="lessThan">
      <formula>#REF!</formula>
    </cfRule>
  </conditionalFormatting>
  <conditionalFormatting sqref="AQ9:AR9">
    <cfRule type="cellIs" dxfId="4593" priority="273" operator="lessThan">
      <formula>#REF!</formula>
    </cfRule>
    <cfRule type="cellIs" dxfId="4592" priority="274" operator="greaterThan">
      <formula>#REF!</formula>
    </cfRule>
  </conditionalFormatting>
  <conditionalFormatting sqref="AN14">
    <cfRule type="cellIs" dxfId="4591" priority="272" operator="greaterThan">
      <formula>#REF!</formula>
    </cfRule>
  </conditionalFormatting>
  <conditionalFormatting sqref="AO13:AP13">
    <cfRule type="cellIs" dxfId="4590" priority="271" operator="greaterThan">
      <formula>#REF!</formula>
    </cfRule>
  </conditionalFormatting>
  <conditionalFormatting sqref="AO19:AP19 AO14:AP15 AO17:AP17">
    <cfRule type="cellIs" dxfId="4589" priority="270" operator="greaterThan">
      <formula>#REF!</formula>
    </cfRule>
  </conditionalFormatting>
  <conditionalFormatting sqref="AO18:AP18">
    <cfRule type="cellIs" dxfId="4588" priority="269" operator="greaterThan">
      <formula>#REF!</formula>
    </cfRule>
  </conditionalFormatting>
  <conditionalFormatting sqref="AQ38">
    <cfRule type="cellIs" dxfId="4587" priority="267" operator="lessThan">
      <formula>#REF!</formula>
    </cfRule>
    <cfRule type="cellIs" dxfId="4586" priority="268" operator="lessThan">
      <formula>#REF!</formula>
    </cfRule>
  </conditionalFormatting>
  <conditionalFormatting sqref="AR10">
    <cfRule type="cellIs" dxfId="4585" priority="266" operator="lessThan">
      <formula>#REF!</formula>
    </cfRule>
  </conditionalFormatting>
  <conditionalFormatting sqref="AS19 AS13 AS17 AS15">
    <cfRule type="cellIs" dxfId="4584" priority="265" operator="greaterThan">
      <formula>#REF!</formula>
    </cfRule>
  </conditionalFormatting>
  <conditionalFormatting sqref="AV21">
    <cfRule type="cellIs" dxfId="4583" priority="262" operator="lessThan">
      <formula>#REF!</formula>
    </cfRule>
  </conditionalFormatting>
  <conditionalFormatting sqref="AV11:AW11">
    <cfRule type="cellIs" dxfId="4582" priority="261" operator="lessThan">
      <formula>#REF!</formula>
    </cfRule>
  </conditionalFormatting>
  <conditionalFormatting sqref="AV12:AW12">
    <cfRule type="cellIs" dxfId="4581" priority="260" operator="lessThan">
      <formula>#REF!</formula>
    </cfRule>
  </conditionalFormatting>
  <conditionalFormatting sqref="AV20">
    <cfRule type="cellIs" dxfId="4580" priority="263" operator="lessThan">
      <formula>#REF!</formula>
    </cfRule>
    <cfRule type="cellIs" dxfId="4579" priority="264" operator="lessThan">
      <formula>#REF!</formula>
    </cfRule>
  </conditionalFormatting>
  <conditionalFormatting sqref="AV30">
    <cfRule type="cellIs" dxfId="4578" priority="257" operator="lessThan">
      <formula>#REF!</formula>
    </cfRule>
  </conditionalFormatting>
  <conditionalFormatting sqref="AV29">
    <cfRule type="cellIs" dxfId="4577" priority="258" operator="lessThan">
      <formula>#REF!</formula>
    </cfRule>
    <cfRule type="cellIs" dxfId="4576" priority="259" operator="lessThan">
      <formula>#REF!</formula>
    </cfRule>
  </conditionalFormatting>
  <conditionalFormatting sqref="AV39">
    <cfRule type="cellIs" dxfId="4575" priority="256" operator="lessThan">
      <formula>#REF!</formula>
    </cfRule>
  </conditionalFormatting>
  <conditionalFormatting sqref="AV9:AW9">
    <cfRule type="cellIs" dxfId="4574" priority="254" operator="lessThan">
      <formula>#REF!</formula>
    </cfRule>
    <cfRule type="cellIs" dxfId="4573" priority="255" operator="greaterThan">
      <formula>#REF!</formula>
    </cfRule>
  </conditionalFormatting>
  <conditionalFormatting sqref="AS14">
    <cfRule type="cellIs" dxfId="4572" priority="253" operator="greaterThan">
      <formula>#REF!</formula>
    </cfRule>
  </conditionalFormatting>
  <conditionalFormatting sqref="AT13:AU13">
    <cfRule type="cellIs" dxfId="4571" priority="252" operator="greaterThan">
      <formula>#REF!</formula>
    </cfRule>
  </conditionalFormatting>
  <conditionalFormatting sqref="AT19:AU19 AT14:AU15 AT17:AU17">
    <cfRule type="cellIs" dxfId="4570" priority="251" operator="greaterThan">
      <formula>#REF!</formula>
    </cfRule>
  </conditionalFormatting>
  <conditionalFormatting sqref="AT18:AU18">
    <cfRule type="cellIs" dxfId="4569" priority="250" operator="greaterThan">
      <formula>#REF!</formula>
    </cfRule>
  </conditionalFormatting>
  <conditionalFormatting sqref="AV38">
    <cfRule type="cellIs" dxfId="4568" priority="248" operator="lessThan">
      <formula>#REF!</formula>
    </cfRule>
    <cfRule type="cellIs" dxfId="4567" priority="249" operator="lessThan">
      <formula>#REF!</formula>
    </cfRule>
  </conditionalFormatting>
  <conditionalFormatting sqref="AW10">
    <cfRule type="cellIs" dxfId="4566" priority="247" operator="lessThan">
      <formula>#REF!</formula>
    </cfRule>
  </conditionalFormatting>
  <conditionalFormatting sqref="AX19 AX13 AX17 AX15">
    <cfRule type="cellIs" dxfId="4565" priority="246" operator="greaterThan">
      <formula>#REF!</formula>
    </cfRule>
  </conditionalFormatting>
  <conditionalFormatting sqref="BA21">
    <cfRule type="cellIs" dxfId="4564" priority="243" operator="lessThan">
      <formula>#REF!</formula>
    </cfRule>
  </conditionalFormatting>
  <conditionalFormatting sqref="BA11:BB11">
    <cfRule type="cellIs" dxfId="4563" priority="242" operator="lessThan">
      <formula>#REF!</formula>
    </cfRule>
  </conditionalFormatting>
  <conditionalFormatting sqref="BA12:BB12">
    <cfRule type="cellIs" dxfId="4562" priority="241" operator="lessThan">
      <formula>#REF!</formula>
    </cfRule>
  </conditionalFormatting>
  <conditionalFormatting sqref="BA20">
    <cfRule type="cellIs" dxfId="4561" priority="244" operator="lessThan">
      <formula>#REF!</formula>
    </cfRule>
    <cfRule type="cellIs" dxfId="4560" priority="245" operator="lessThan">
      <formula>#REF!</formula>
    </cfRule>
  </conditionalFormatting>
  <conditionalFormatting sqref="BA30">
    <cfRule type="cellIs" dxfId="4559" priority="238" operator="lessThan">
      <formula>#REF!</formula>
    </cfRule>
  </conditionalFormatting>
  <conditionalFormatting sqref="BA29">
    <cfRule type="cellIs" dxfId="4558" priority="239" operator="lessThan">
      <formula>#REF!</formula>
    </cfRule>
    <cfRule type="cellIs" dxfId="4557" priority="240" operator="lessThan">
      <formula>#REF!</formula>
    </cfRule>
  </conditionalFormatting>
  <conditionalFormatting sqref="BA39">
    <cfRule type="cellIs" dxfId="4556" priority="237" operator="lessThan">
      <formula>#REF!</formula>
    </cfRule>
  </conditionalFormatting>
  <conditionalFormatting sqref="BA9:BB9">
    <cfRule type="cellIs" dxfId="4555" priority="235" operator="lessThan">
      <formula>#REF!</formula>
    </cfRule>
    <cfRule type="cellIs" dxfId="4554" priority="236" operator="greaterThan">
      <formula>#REF!</formula>
    </cfRule>
  </conditionalFormatting>
  <conditionalFormatting sqref="AX14">
    <cfRule type="cellIs" dxfId="4553" priority="234" operator="greaterThan">
      <formula>#REF!</formula>
    </cfRule>
  </conditionalFormatting>
  <conditionalFormatting sqref="AY13:AZ13">
    <cfRule type="cellIs" dxfId="4552" priority="233" operator="greaterThan">
      <formula>#REF!</formula>
    </cfRule>
  </conditionalFormatting>
  <conditionalFormatting sqref="AY19:AZ19 AY14:AZ15 AY17:AZ17">
    <cfRule type="cellIs" dxfId="4551" priority="232" operator="greaterThan">
      <formula>#REF!</formula>
    </cfRule>
  </conditionalFormatting>
  <conditionalFormatting sqref="AY18:AZ18">
    <cfRule type="cellIs" dxfId="4550" priority="231" operator="greaterThan">
      <formula>#REF!</formula>
    </cfRule>
  </conditionalFormatting>
  <conditionalFormatting sqref="BA38">
    <cfRule type="cellIs" dxfId="4549" priority="229" operator="lessThan">
      <formula>#REF!</formula>
    </cfRule>
    <cfRule type="cellIs" dxfId="4548" priority="230" operator="lessThan">
      <formula>#REF!</formula>
    </cfRule>
  </conditionalFormatting>
  <conditionalFormatting sqref="BB10">
    <cfRule type="cellIs" dxfId="4547" priority="228" operator="lessThan">
      <formula>#REF!</formula>
    </cfRule>
  </conditionalFormatting>
  <conditionalFormatting sqref="BC19 BC13 BC17 BC15">
    <cfRule type="cellIs" dxfId="4546" priority="227" operator="greaterThan">
      <formula>#REF!</formula>
    </cfRule>
  </conditionalFormatting>
  <conditionalFormatting sqref="BF21">
    <cfRule type="cellIs" dxfId="4545" priority="224" operator="lessThan">
      <formula>#REF!</formula>
    </cfRule>
  </conditionalFormatting>
  <conditionalFormatting sqref="BF11">
    <cfRule type="cellIs" dxfId="4544" priority="223" operator="lessThan">
      <formula>#REF!</formula>
    </cfRule>
  </conditionalFormatting>
  <conditionalFormatting sqref="BF12">
    <cfRule type="cellIs" dxfId="4543" priority="222" operator="lessThan">
      <formula>#REF!</formula>
    </cfRule>
  </conditionalFormatting>
  <conditionalFormatting sqref="BF20">
    <cfRule type="cellIs" dxfId="4542" priority="225" operator="lessThan">
      <formula>#REF!</formula>
    </cfRule>
    <cfRule type="cellIs" dxfId="4541" priority="226" operator="lessThan">
      <formula>#REF!</formula>
    </cfRule>
  </conditionalFormatting>
  <conditionalFormatting sqref="BF30">
    <cfRule type="cellIs" dxfId="4540" priority="219" operator="lessThan">
      <formula>#REF!</formula>
    </cfRule>
  </conditionalFormatting>
  <conditionalFormatting sqref="BF29">
    <cfRule type="cellIs" dxfId="4539" priority="220" operator="lessThan">
      <formula>#REF!</formula>
    </cfRule>
    <cfRule type="cellIs" dxfId="4538" priority="221" operator="lessThan">
      <formula>#REF!</formula>
    </cfRule>
  </conditionalFormatting>
  <conditionalFormatting sqref="BF39">
    <cfRule type="cellIs" dxfId="4537" priority="218" operator="lessThan">
      <formula>#REF!</formula>
    </cfRule>
  </conditionalFormatting>
  <conditionalFormatting sqref="BF9">
    <cfRule type="cellIs" dxfId="4536" priority="216" operator="lessThan">
      <formula>#REF!</formula>
    </cfRule>
    <cfRule type="cellIs" dxfId="4535" priority="217" operator="greaterThan">
      <formula>#REF!</formula>
    </cfRule>
  </conditionalFormatting>
  <conditionalFormatting sqref="BC14">
    <cfRule type="cellIs" dxfId="4534" priority="215" operator="greaterThan">
      <formula>#REF!</formula>
    </cfRule>
  </conditionalFormatting>
  <conditionalFormatting sqref="BD13:BE13">
    <cfRule type="cellIs" dxfId="4533" priority="214" operator="greaterThan">
      <formula>#REF!</formula>
    </cfRule>
  </conditionalFormatting>
  <conditionalFormatting sqref="BD19:BE19 BD14:BE15 BD17:BE17">
    <cfRule type="cellIs" dxfId="4532" priority="213" operator="greaterThan">
      <formula>#REF!</formula>
    </cfRule>
  </conditionalFormatting>
  <conditionalFormatting sqref="BD18:BE18">
    <cfRule type="cellIs" dxfId="4531" priority="212" operator="greaterThan">
      <formula>#REF!</formula>
    </cfRule>
  </conditionalFormatting>
  <conditionalFormatting sqref="BF38">
    <cfRule type="cellIs" dxfId="4530" priority="210" operator="lessThan">
      <formula>#REF!</formula>
    </cfRule>
    <cfRule type="cellIs" dxfId="4529" priority="211" operator="lessThan">
      <formula>#REF!</formula>
    </cfRule>
  </conditionalFormatting>
  <conditionalFormatting sqref="BG11">
    <cfRule type="cellIs" dxfId="4528" priority="205" operator="lessThan">
      <formula>#REF!</formula>
    </cfRule>
  </conditionalFormatting>
  <conditionalFormatting sqref="BG12">
    <cfRule type="cellIs" dxfId="4527" priority="204" operator="lessThan">
      <formula>#REF!</formula>
    </cfRule>
  </conditionalFormatting>
  <conditionalFormatting sqref="BG9">
    <cfRule type="cellIs" dxfId="4526" priority="198" operator="lessThan">
      <formula>#REF!</formula>
    </cfRule>
    <cfRule type="cellIs" dxfId="4525" priority="199" operator="greaterThan">
      <formula>#REF!</formula>
    </cfRule>
  </conditionalFormatting>
  <conditionalFormatting sqref="BG10">
    <cfRule type="cellIs" dxfId="4524" priority="195" operator="lessThan">
      <formula>#REF!</formula>
    </cfRule>
  </conditionalFormatting>
  <conditionalFormatting sqref="N21">
    <cfRule type="cellIs" dxfId="4523" priority="192" operator="lessThan">
      <formula>#REF!</formula>
    </cfRule>
  </conditionalFormatting>
  <conditionalFormatting sqref="N20">
    <cfRule type="cellIs" dxfId="4522" priority="193" operator="lessThan">
      <formula>#REF!</formula>
    </cfRule>
    <cfRule type="cellIs" dxfId="4521" priority="194" operator="lessThan">
      <formula>#REF!</formula>
    </cfRule>
  </conditionalFormatting>
  <conditionalFormatting sqref="N30">
    <cfRule type="cellIs" dxfId="4520" priority="189" operator="lessThan">
      <formula>#REF!</formula>
    </cfRule>
  </conditionalFormatting>
  <conditionalFormatting sqref="N29">
    <cfRule type="cellIs" dxfId="4519" priority="190" operator="lessThan">
      <formula>#REF!</formula>
    </cfRule>
    <cfRule type="cellIs" dxfId="4518" priority="191" operator="lessThan">
      <formula>#REF!</formula>
    </cfRule>
  </conditionalFormatting>
  <conditionalFormatting sqref="N39">
    <cfRule type="cellIs" dxfId="4517" priority="186" operator="lessThan">
      <formula>#REF!</formula>
    </cfRule>
  </conditionalFormatting>
  <conditionalFormatting sqref="N38">
    <cfRule type="cellIs" dxfId="4516" priority="187" operator="lessThan">
      <formula>#REF!</formula>
    </cfRule>
    <cfRule type="cellIs" dxfId="4515" priority="188" operator="lessThan">
      <formula>#REF!</formula>
    </cfRule>
  </conditionalFormatting>
  <conditionalFormatting sqref="S21">
    <cfRule type="cellIs" dxfId="4514" priority="183" operator="lessThan">
      <formula>#REF!</formula>
    </cfRule>
  </conditionalFormatting>
  <conditionalFormatting sqref="S20">
    <cfRule type="cellIs" dxfId="4513" priority="184" operator="lessThan">
      <formula>#REF!</formula>
    </cfRule>
    <cfRule type="cellIs" dxfId="4512" priority="185" operator="lessThan">
      <formula>#REF!</formula>
    </cfRule>
  </conditionalFormatting>
  <conditionalFormatting sqref="S30">
    <cfRule type="cellIs" dxfId="4511" priority="180" operator="lessThan">
      <formula>#REF!</formula>
    </cfRule>
  </conditionalFormatting>
  <conditionalFormatting sqref="S29">
    <cfRule type="cellIs" dxfId="4510" priority="181" operator="lessThan">
      <formula>#REF!</formula>
    </cfRule>
    <cfRule type="cellIs" dxfId="4509" priority="182" operator="lessThan">
      <formula>#REF!</formula>
    </cfRule>
  </conditionalFormatting>
  <conditionalFormatting sqref="S39">
    <cfRule type="cellIs" dxfId="4508" priority="177" operator="lessThan">
      <formula>#REF!</formula>
    </cfRule>
  </conditionalFormatting>
  <conditionalFormatting sqref="S38">
    <cfRule type="cellIs" dxfId="4507" priority="178" operator="lessThan">
      <formula>#REF!</formula>
    </cfRule>
    <cfRule type="cellIs" dxfId="4506" priority="179" operator="lessThan">
      <formula>#REF!</formula>
    </cfRule>
  </conditionalFormatting>
  <conditionalFormatting sqref="X21">
    <cfRule type="cellIs" dxfId="4505" priority="174" operator="lessThan">
      <formula>#REF!</formula>
    </cfRule>
  </conditionalFormatting>
  <conditionalFormatting sqref="X20">
    <cfRule type="cellIs" dxfId="4504" priority="175" operator="lessThan">
      <formula>#REF!</formula>
    </cfRule>
    <cfRule type="cellIs" dxfId="4503" priority="176" operator="lessThan">
      <formula>#REF!</formula>
    </cfRule>
  </conditionalFormatting>
  <conditionalFormatting sqref="X30">
    <cfRule type="cellIs" dxfId="4502" priority="171" operator="lessThan">
      <formula>#REF!</formula>
    </cfRule>
  </conditionalFormatting>
  <conditionalFormatting sqref="X29">
    <cfRule type="cellIs" dxfId="4501" priority="172" operator="lessThan">
      <formula>#REF!</formula>
    </cfRule>
    <cfRule type="cellIs" dxfId="4500" priority="173" operator="lessThan">
      <formula>#REF!</formula>
    </cfRule>
  </conditionalFormatting>
  <conditionalFormatting sqref="X39">
    <cfRule type="cellIs" dxfId="4499" priority="168" operator="lessThan">
      <formula>#REF!</formula>
    </cfRule>
  </conditionalFormatting>
  <conditionalFormatting sqref="X38">
    <cfRule type="cellIs" dxfId="4498" priority="169" operator="lessThan">
      <formula>#REF!</formula>
    </cfRule>
    <cfRule type="cellIs" dxfId="4497" priority="170" operator="lessThan">
      <formula>#REF!</formula>
    </cfRule>
  </conditionalFormatting>
  <conditionalFormatting sqref="AC21">
    <cfRule type="cellIs" dxfId="4496" priority="165" operator="lessThan">
      <formula>#REF!</formula>
    </cfRule>
  </conditionalFormatting>
  <conditionalFormatting sqref="AC20">
    <cfRule type="cellIs" dxfId="4495" priority="166" operator="lessThan">
      <formula>#REF!</formula>
    </cfRule>
    <cfRule type="cellIs" dxfId="4494" priority="167" operator="lessThan">
      <formula>#REF!</formula>
    </cfRule>
  </conditionalFormatting>
  <conditionalFormatting sqref="AC30">
    <cfRule type="cellIs" dxfId="4493" priority="162" operator="lessThan">
      <formula>#REF!</formula>
    </cfRule>
  </conditionalFormatting>
  <conditionalFormatting sqref="AC29">
    <cfRule type="cellIs" dxfId="4492" priority="163" operator="lessThan">
      <formula>#REF!</formula>
    </cfRule>
    <cfRule type="cellIs" dxfId="4491" priority="164" operator="lessThan">
      <formula>#REF!</formula>
    </cfRule>
  </conditionalFormatting>
  <conditionalFormatting sqref="AC39">
    <cfRule type="cellIs" dxfId="4490" priority="159" operator="lessThan">
      <formula>#REF!</formula>
    </cfRule>
  </conditionalFormatting>
  <conditionalFormatting sqref="AC38">
    <cfRule type="cellIs" dxfId="4489" priority="160" operator="lessThan">
      <formula>#REF!</formula>
    </cfRule>
    <cfRule type="cellIs" dxfId="4488" priority="161" operator="lessThan">
      <formula>#REF!</formula>
    </cfRule>
  </conditionalFormatting>
  <conditionalFormatting sqref="AH21">
    <cfRule type="cellIs" dxfId="4487" priority="156" operator="lessThan">
      <formula>#REF!</formula>
    </cfRule>
  </conditionalFormatting>
  <conditionalFormatting sqref="AH20">
    <cfRule type="cellIs" dxfId="4486" priority="157" operator="lessThan">
      <formula>#REF!</formula>
    </cfRule>
    <cfRule type="cellIs" dxfId="4485" priority="158" operator="lessThan">
      <formula>#REF!</formula>
    </cfRule>
  </conditionalFormatting>
  <conditionalFormatting sqref="AH30">
    <cfRule type="cellIs" dxfId="4484" priority="153" operator="lessThan">
      <formula>#REF!</formula>
    </cfRule>
  </conditionalFormatting>
  <conditionalFormatting sqref="AH29">
    <cfRule type="cellIs" dxfId="4483" priority="154" operator="lessThan">
      <formula>#REF!</formula>
    </cfRule>
    <cfRule type="cellIs" dxfId="4482" priority="155" operator="lessThan">
      <formula>#REF!</formula>
    </cfRule>
  </conditionalFormatting>
  <conditionalFormatting sqref="AH39">
    <cfRule type="cellIs" dxfId="4481" priority="150" operator="lessThan">
      <formula>#REF!</formula>
    </cfRule>
  </conditionalFormatting>
  <conditionalFormatting sqref="AH38">
    <cfRule type="cellIs" dxfId="4480" priority="151" operator="lessThan">
      <formula>#REF!</formula>
    </cfRule>
    <cfRule type="cellIs" dxfId="4479" priority="152" operator="lessThan">
      <formula>#REF!</formula>
    </cfRule>
  </conditionalFormatting>
  <conditionalFormatting sqref="AM21">
    <cfRule type="cellIs" dxfId="4478" priority="147" operator="lessThan">
      <formula>#REF!</formula>
    </cfRule>
  </conditionalFormatting>
  <conditionalFormatting sqref="AM20">
    <cfRule type="cellIs" dxfId="4477" priority="148" operator="lessThan">
      <formula>#REF!</formula>
    </cfRule>
    <cfRule type="cellIs" dxfId="4476" priority="149" operator="lessThan">
      <formula>#REF!</formula>
    </cfRule>
  </conditionalFormatting>
  <conditionalFormatting sqref="AM30">
    <cfRule type="cellIs" dxfId="4475" priority="144" operator="lessThan">
      <formula>#REF!</formula>
    </cfRule>
  </conditionalFormatting>
  <conditionalFormatting sqref="AM29">
    <cfRule type="cellIs" dxfId="4474" priority="145" operator="lessThan">
      <formula>#REF!</formula>
    </cfRule>
    <cfRule type="cellIs" dxfId="4473" priority="146" operator="lessThan">
      <formula>#REF!</formula>
    </cfRule>
  </conditionalFormatting>
  <conditionalFormatting sqref="AM39">
    <cfRule type="cellIs" dxfId="4472" priority="141" operator="lessThan">
      <formula>#REF!</formula>
    </cfRule>
  </conditionalFormatting>
  <conditionalFormatting sqref="AM38">
    <cfRule type="cellIs" dxfId="4471" priority="142" operator="lessThan">
      <formula>#REF!</formula>
    </cfRule>
    <cfRule type="cellIs" dxfId="4470" priority="143" operator="lessThan">
      <formula>#REF!</formula>
    </cfRule>
  </conditionalFormatting>
  <conditionalFormatting sqref="AR21">
    <cfRule type="cellIs" dxfId="4469" priority="138" operator="lessThan">
      <formula>#REF!</formula>
    </cfRule>
  </conditionalFormatting>
  <conditionalFormatting sqref="AR20">
    <cfRule type="cellIs" dxfId="4468" priority="139" operator="lessThan">
      <formula>#REF!</formula>
    </cfRule>
    <cfRule type="cellIs" dxfId="4467" priority="140" operator="lessThan">
      <formula>#REF!</formula>
    </cfRule>
  </conditionalFormatting>
  <conditionalFormatting sqref="AR30">
    <cfRule type="cellIs" dxfId="4466" priority="135" operator="lessThan">
      <formula>#REF!</formula>
    </cfRule>
  </conditionalFormatting>
  <conditionalFormatting sqref="AR29">
    <cfRule type="cellIs" dxfId="4465" priority="136" operator="lessThan">
      <formula>#REF!</formula>
    </cfRule>
    <cfRule type="cellIs" dxfId="4464" priority="137" operator="lessThan">
      <formula>#REF!</formula>
    </cfRule>
  </conditionalFormatting>
  <conditionalFormatting sqref="AR39">
    <cfRule type="cellIs" dxfId="4463" priority="132" operator="lessThan">
      <formula>#REF!</formula>
    </cfRule>
  </conditionalFormatting>
  <conditionalFormatting sqref="AR38">
    <cfRule type="cellIs" dxfId="4462" priority="133" operator="lessThan">
      <formula>#REF!</formula>
    </cfRule>
    <cfRule type="cellIs" dxfId="4461" priority="134" operator="lessThan">
      <formula>#REF!</formula>
    </cfRule>
  </conditionalFormatting>
  <conditionalFormatting sqref="AW21">
    <cfRule type="cellIs" dxfId="4460" priority="129" operator="lessThan">
      <formula>#REF!</formula>
    </cfRule>
  </conditionalFormatting>
  <conditionalFormatting sqref="AW20">
    <cfRule type="cellIs" dxfId="4459" priority="130" operator="lessThan">
      <formula>#REF!</formula>
    </cfRule>
    <cfRule type="cellIs" dxfId="4458" priority="131" operator="lessThan">
      <formula>#REF!</formula>
    </cfRule>
  </conditionalFormatting>
  <conditionalFormatting sqref="AW30">
    <cfRule type="cellIs" dxfId="4457" priority="126" operator="lessThan">
      <formula>#REF!</formula>
    </cfRule>
  </conditionalFormatting>
  <conditionalFormatting sqref="AW29">
    <cfRule type="cellIs" dxfId="4456" priority="127" operator="lessThan">
      <formula>#REF!</formula>
    </cfRule>
    <cfRule type="cellIs" dxfId="4455" priority="128" operator="lessThan">
      <formula>#REF!</formula>
    </cfRule>
  </conditionalFormatting>
  <conditionalFormatting sqref="AW39">
    <cfRule type="cellIs" dxfId="4454" priority="123" operator="lessThan">
      <formula>#REF!</formula>
    </cfRule>
  </conditionalFormatting>
  <conditionalFormatting sqref="AW38">
    <cfRule type="cellIs" dxfId="4453" priority="124" operator="lessThan">
      <formula>#REF!</formula>
    </cfRule>
    <cfRule type="cellIs" dxfId="4452" priority="125" operator="lessThan">
      <formula>#REF!</formula>
    </cfRule>
  </conditionalFormatting>
  <conditionalFormatting sqref="BB21">
    <cfRule type="cellIs" dxfId="4451" priority="120" operator="lessThan">
      <formula>#REF!</formula>
    </cfRule>
  </conditionalFormatting>
  <conditionalFormatting sqref="BB20">
    <cfRule type="cellIs" dxfId="4450" priority="121" operator="lessThan">
      <formula>#REF!</formula>
    </cfRule>
    <cfRule type="cellIs" dxfId="4449" priority="122" operator="lessThan">
      <formula>#REF!</formula>
    </cfRule>
  </conditionalFormatting>
  <conditionalFormatting sqref="BB30">
    <cfRule type="cellIs" dxfId="4448" priority="117" operator="lessThan">
      <formula>#REF!</formula>
    </cfRule>
  </conditionalFormatting>
  <conditionalFormatting sqref="BB29">
    <cfRule type="cellIs" dxfId="4447" priority="118" operator="lessThan">
      <formula>#REF!</formula>
    </cfRule>
    <cfRule type="cellIs" dxfId="4446" priority="119" operator="lessThan">
      <formula>#REF!</formula>
    </cfRule>
  </conditionalFormatting>
  <conditionalFormatting sqref="BB39">
    <cfRule type="cellIs" dxfId="4445" priority="114" operator="lessThan">
      <formula>#REF!</formula>
    </cfRule>
  </conditionalFormatting>
  <conditionalFormatting sqref="BB38">
    <cfRule type="cellIs" dxfId="4444" priority="115" operator="lessThan">
      <formula>#REF!</formula>
    </cfRule>
    <cfRule type="cellIs" dxfId="4443" priority="116" operator="lessThan">
      <formula>#REF!</formula>
    </cfRule>
  </conditionalFormatting>
  <conditionalFormatting sqref="BG21">
    <cfRule type="cellIs" dxfId="4442" priority="111" operator="lessThan">
      <formula>#REF!</formula>
    </cfRule>
  </conditionalFormatting>
  <conditionalFormatting sqref="BG20">
    <cfRule type="cellIs" dxfId="4441" priority="112" operator="lessThan">
      <formula>#REF!</formula>
    </cfRule>
    <cfRule type="cellIs" dxfId="4440" priority="113" operator="lessThan">
      <formula>#REF!</formula>
    </cfRule>
  </conditionalFormatting>
  <conditionalFormatting sqref="BG30">
    <cfRule type="cellIs" dxfId="4439" priority="108" operator="lessThan">
      <formula>#REF!</formula>
    </cfRule>
  </conditionalFormatting>
  <conditionalFormatting sqref="BG29">
    <cfRule type="cellIs" dxfId="4438" priority="109" operator="lessThan">
      <formula>#REF!</formula>
    </cfRule>
    <cfRule type="cellIs" dxfId="4437" priority="110" operator="lessThan">
      <formula>#REF!</formula>
    </cfRule>
  </conditionalFormatting>
  <conditionalFormatting sqref="BG39">
    <cfRule type="cellIs" dxfId="4436" priority="105" operator="lessThan">
      <formula>#REF!</formula>
    </cfRule>
  </conditionalFormatting>
  <conditionalFormatting sqref="BG38">
    <cfRule type="cellIs" dxfId="4435" priority="106" operator="lessThan">
      <formula>#REF!</formula>
    </cfRule>
    <cfRule type="cellIs" dxfId="4434" priority="107" operator="lessThan">
      <formula>#REF!</formula>
    </cfRule>
  </conditionalFormatting>
  <conditionalFormatting sqref="BH19 BH13 BH17 BH15">
    <cfRule type="cellIs" dxfId="4433" priority="104" operator="greaterThan">
      <formula>#REF!</formula>
    </cfRule>
  </conditionalFormatting>
  <conditionalFormatting sqref="BK21">
    <cfRule type="cellIs" dxfId="4432" priority="101" operator="lessThan">
      <formula>#REF!</formula>
    </cfRule>
  </conditionalFormatting>
  <conditionalFormatting sqref="BK11">
    <cfRule type="cellIs" dxfId="4431" priority="100" operator="lessThan">
      <formula>#REF!</formula>
    </cfRule>
  </conditionalFormatting>
  <conditionalFormatting sqref="BK12">
    <cfRule type="cellIs" dxfId="4430" priority="99" operator="lessThan">
      <formula>#REF!</formula>
    </cfRule>
  </conditionalFormatting>
  <conditionalFormatting sqref="BK20">
    <cfRule type="cellIs" dxfId="4429" priority="102" operator="lessThan">
      <formula>#REF!</formula>
    </cfRule>
    <cfRule type="cellIs" dxfId="4428" priority="103" operator="lessThan">
      <formula>#REF!</formula>
    </cfRule>
  </conditionalFormatting>
  <conditionalFormatting sqref="BK30">
    <cfRule type="cellIs" dxfId="4427" priority="96" operator="lessThan">
      <formula>#REF!</formula>
    </cfRule>
  </conditionalFormatting>
  <conditionalFormatting sqref="BK29">
    <cfRule type="cellIs" dxfId="4426" priority="97" operator="lessThan">
      <formula>#REF!</formula>
    </cfRule>
    <cfRule type="cellIs" dxfId="4425" priority="98" operator="lessThan">
      <formula>#REF!</formula>
    </cfRule>
  </conditionalFormatting>
  <conditionalFormatting sqref="BK39">
    <cfRule type="cellIs" dxfId="4424" priority="95" operator="lessThan">
      <formula>#REF!</formula>
    </cfRule>
  </conditionalFormatting>
  <conditionalFormatting sqref="BK9">
    <cfRule type="cellIs" dxfId="4423" priority="93" operator="lessThan">
      <formula>#REF!</formula>
    </cfRule>
    <cfRule type="cellIs" dxfId="4422" priority="94" operator="greaterThan">
      <formula>#REF!</formula>
    </cfRule>
  </conditionalFormatting>
  <conditionalFormatting sqref="BH14">
    <cfRule type="cellIs" dxfId="4421" priority="92" operator="greaterThan">
      <formula>#REF!</formula>
    </cfRule>
  </conditionalFormatting>
  <conditionalFormatting sqref="BI13:BJ13">
    <cfRule type="cellIs" dxfId="4420" priority="91" operator="greaterThan">
      <formula>#REF!</formula>
    </cfRule>
  </conditionalFormatting>
  <conditionalFormatting sqref="BI19:BJ19 BI14:BJ15 BI17:BJ17">
    <cfRule type="cellIs" dxfId="4419" priority="90" operator="greaterThan">
      <formula>#REF!</formula>
    </cfRule>
  </conditionalFormatting>
  <conditionalFormatting sqref="BI18:BJ18">
    <cfRule type="cellIs" dxfId="4418" priority="89" operator="greaterThan">
      <formula>#REF!</formula>
    </cfRule>
  </conditionalFormatting>
  <conditionalFormatting sqref="BK38">
    <cfRule type="cellIs" dxfId="4417" priority="87" operator="lessThan">
      <formula>#REF!</formula>
    </cfRule>
    <cfRule type="cellIs" dxfId="4416" priority="88" operator="lessThan">
      <formula>#REF!</formula>
    </cfRule>
  </conditionalFormatting>
  <conditionalFormatting sqref="BL11">
    <cfRule type="cellIs" dxfId="4415" priority="85" operator="lessThan">
      <formula>#REF!</formula>
    </cfRule>
  </conditionalFormatting>
  <conditionalFormatting sqref="BL12">
    <cfRule type="cellIs" dxfId="4414" priority="84" operator="lessThan">
      <formula>#REF!</formula>
    </cfRule>
  </conditionalFormatting>
  <conditionalFormatting sqref="BL9">
    <cfRule type="cellIs" dxfId="4413" priority="82" operator="lessThan">
      <formula>#REF!</formula>
    </cfRule>
    <cfRule type="cellIs" dxfId="4412" priority="83" operator="greaterThan">
      <formula>#REF!</formula>
    </cfRule>
  </conditionalFormatting>
  <conditionalFormatting sqref="BL10">
    <cfRule type="cellIs" dxfId="4411" priority="81" operator="lessThan">
      <formula>#REF!</formula>
    </cfRule>
  </conditionalFormatting>
  <conditionalFormatting sqref="BL21">
    <cfRule type="cellIs" dxfId="4410" priority="78" operator="lessThan">
      <formula>#REF!</formula>
    </cfRule>
  </conditionalFormatting>
  <conditionalFormatting sqref="BL20">
    <cfRule type="cellIs" dxfId="4409" priority="79" operator="lessThan">
      <formula>#REF!</formula>
    </cfRule>
    <cfRule type="cellIs" dxfId="4408" priority="80" operator="lessThan">
      <formula>#REF!</formula>
    </cfRule>
  </conditionalFormatting>
  <conditionalFormatting sqref="BL30">
    <cfRule type="cellIs" dxfId="4407" priority="75" operator="lessThan">
      <formula>#REF!</formula>
    </cfRule>
  </conditionalFormatting>
  <conditionalFormatting sqref="BL29">
    <cfRule type="cellIs" dxfId="4406" priority="76" operator="lessThan">
      <formula>#REF!</formula>
    </cfRule>
    <cfRule type="cellIs" dxfId="4405" priority="77" operator="lessThan">
      <formula>#REF!</formula>
    </cfRule>
  </conditionalFormatting>
  <conditionalFormatting sqref="BL39">
    <cfRule type="cellIs" dxfId="4404" priority="72" operator="lessThan">
      <formula>#REF!</formula>
    </cfRule>
  </conditionalFormatting>
  <conditionalFormatting sqref="BL38">
    <cfRule type="cellIs" dxfId="4403" priority="73" operator="lessThan">
      <formula>#REF!</formula>
    </cfRule>
    <cfRule type="cellIs" dxfId="4402" priority="74" operator="lessThan">
      <formula>#REF!</formula>
    </cfRule>
  </conditionalFormatting>
  <conditionalFormatting sqref="BM19 BM13 BM17 BM15">
    <cfRule type="cellIs" dxfId="4401" priority="71" operator="greaterThan">
      <formula>#REF!</formula>
    </cfRule>
  </conditionalFormatting>
  <conditionalFormatting sqref="BP21">
    <cfRule type="cellIs" dxfId="4400" priority="68" operator="lessThan">
      <formula>#REF!</formula>
    </cfRule>
  </conditionalFormatting>
  <conditionalFormatting sqref="BP11">
    <cfRule type="cellIs" dxfId="4399" priority="67" operator="lessThan">
      <formula>#REF!</formula>
    </cfRule>
  </conditionalFormatting>
  <conditionalFormatting sqref="BP12">
    <cfRule type="cellIs" dxfId="4398" priority="66" operator="lessThan">
      <formula>#REF!</formula>
    </cfRule>
  </conditionalFormatting>
  <conditionalFormatting sqref="BP20">
    <cfRule type="cellIs" dxfId="4397" priority="69" operator="lessThan">
      <formula>#REF!</formula>
    </cfRule>
    <cfRule type="cellIs" dxfId="4396" priority="70" operator="lessThan">
      <formula>#REF!</formula>
    </cfRule>
  </conditionalFormatting>
  <conditionalFormatting sqref="BP30">
    <cfRule type="cellIs" dxfId="4395" priority="63" operator="lessThan">
      <formula>#REF!</formula>
    </cfRule>
  </conditionalFormatting>
  <conditionalFormatting sqref="BP29">
    <cfRule type="cellIs" dxfId="4394" priority="64" operator="lessThan">
      <formula>#REF!</formula>
    </cfRule>
    <cfRule type="cellIs" dxfId="4393" priority="65" operator="lessThan">
      <formula>#REF!</formula>
    </cfRule>
  </conditionalFormatting>
  <conditionalFormatting sqref="BP39">
    <cfRule type="cellIs" dxfId="4392" priority="62" operator="lessThan">
      <formula>#REF!</formula>
    </cfRule>
  </conditionalFormatting>
  <conditionalFormatting sqref="BP9">
    <cfRule type="cellIs" dxfId="4391" priority="60" operator="lessThan">
      <formula>#REF!</formula>
    </cfRule>
    <cfRule type="cellIs" dxfId="4390" priority="61" operator="greaterThan">
      <formula>#REF!</formula>
    </cfRule>
  </conditionalFormatting>
  <conditionalFormatting sqref="BM14">
    <cfRule type="cellIs" dxfId="4389" priority="59" operator="greaterThan">
      <formula>#REF!</formula>
    </cfRule>
  </conditionalFormatting>
  <conditionalFormatting sqref="BN13:BO13">
    <cfRule type="cellIs" dxfId="4388" priority="58" operator="greaterThan">
      <formula>#REF!</formula>
    </cfRule>
  </conditionalFormatting>
  <conditionalFormatting sqref="BN19:BO19 BN14:BO15 BN17:BO17">
    <cfRule type="cellIs" dxfId="4387" priority="57" operator="greaterThan">
      <formula>#REF!</formula>
    </cfRule>
  </conditionalFormatting>
  <conditionalFormatting sqref="BN18:BO18">
    <cfRule type="cellIs" dxfId="4386" priority="56" operator="greaterThan">
      <formula>#REF!</formula>
    </cfRule>
  </conditionalFormatting>
  <conditionalFormatting sqref="BP38">
    <cfRule type="cellIs" dxfId="4385" priority="54" operator="lessThan">
      <formula>#REF!</formula>
    </cfRule>
    <cfRule type="cellIs" dxfId="4384" priority="55" operator="lessThan">
      <formula>#REF!</formula>
    </cfRule>
  </conditionalFormatting>
  <conditionalFormatting sqref="BQ11">
    <cfRule type="cellIs" dxfId="4383" priority="52" operator="lessThan">
      <formula>#REF!</formula>
    </cfRule>
  </conditionalFormatting>
  <conditionalFormatting sqref="BQ12">
    <cfRule type="cellIs" dxfId="4382" priority="51" operator="lessThan">
      <formula>#REF!</formula>
    </cfRule>
  </conditionalFormatting>
  <conditionalFormatting sqref="BQ9">
    <cfRule type="cellIs" dxfId="4381" priority="49" operator="lessThan">
      <formula>#REF!</formula>
    </cfRule>
    <cfRule type="cellIs" dxfId="4380" priority="50" operator="greaterThan">
      <formula>#REF!</formula>
    </cfRule>
  </conditionalFormatting>
  <conditionalFormatting sqref="BQ10">
    <cfRule type="cellIs" dxfId="4379" priority="48" operator="lessThan">
      <formula>#REF!</formula>
    </cfRule>
  </conditionalFormatting>
  <conditionalFormatting sqref="BQ21">
    <cfRule type="cellIs" dxfId="4378" priority="45" operator="lessThan">
      <formula>#REF!</formula>
    </cfRule>
  </conditionalFormatting>
  <conditionalFormatting sqref="BQ20">
    <cfRule type="cellIs" dxfId="4377" priority="46" operator="lessThan">
      <formula>#REF!</formula>
    </cfRule>
    <cfRule type="cellIs" dxfId="4376" priority="47" operator="lessThan">
      <formula>#REF!</formula>
    </cfRule>
  </conditionalFormatting>
  <conditionalFormatting sqref="BQ30">
    <cfRule type="cellIs" dxfId="4375" priority="42" operator="lessThan">
      <formula>#REF!</formula>
    </cfRule>
  </conditionalFormatting>
  <conditionalFormatting sqref="BQ29">
    <cfRule type="cellIs" dxfId="4374" priority="43" operator="lessThan">
      <formula>#REF!</formula>
    </cfRule>
    <cfRule type="cellIs" dxfId="4373" priority="44" operator="lessThan">
      <formula>#REF!</formula>
    </cfRule>
  </conditionalFormatting>
  <conditionalFormatting sqref="BQ39">
    <cfRule type="cellIs" dxfId="4372" priority="39" operator="lessThan">
      <formula>#REF!</formula>
    </cfRule>
  </conditionalFormatting>
  <conditionalFormatting sqref="BQ38">
    <cfRule type="cellIs" dxfId="4371" priority="40" operator="lessThan">
      <formula>#REF!</formula>
    </cfRule>
    <cfRule type="cellIs" dxfId="4370" priority="41" operator="lessThan">
      <formula>#REF!</formula>
    </cfRule>
  </conditionalFormatting>
  <conditionalFormatting sqref="M10">
    <cfRule type="cellIs" dxfId="4369" priority="24" operator="lessThan">
      <formula>#REF!</formula>
    </cfRule>
  </conditionalFormatting>
  <conditionalFormatting sqref="R10">
    <cfRule type="cellIs" dxfId="4368" priority="23" operator="lessThan">
      <formula>#REF!</formula>
    </cfRule>
  </conditionalFormatting>
  <conditionalFormatting sqref="W10">
    <cfRule type="cellIs" dxfId="4367" priority="22" operator="lessThan">
      <formula>#REF!</formula>
    </cfRule>
  </conditionalFormatting>
  <conditionalFormatting sqref="AB10">
    <cfRule type="cellIs" dxfId="4366" priority="21" operator="lessThan">
      <formula>#REF!</formula>
    </cfRule>
  </conditionalFormatting>
  <conditionalFormatting sqref="AG10">
    <cfRule type="cellIs" dxfId="4365" priority="20" operator="lessThan">
      <formula>#REF!</formula>
    </cfRule>
  </conditionalFormatting>
  <conditionalFormatting sqref="AL10">
    <cfRule type="cellIs" dxfId="4364" priority="19" operator="lessThan">
      <formula>#REF!</formula>
    </cfRule>
  </conditionalFormatting>
  <conditionalFormatting sqref="AQ10">
    <cfRule type="cellIs" dxfId="4363" priority="18" operator="lessThan">
      <formula>#REF!</formula>
    </cfRule>
  </conditionalFormatting>
  <conditionalFormatting sqref="AV10">
    <cfRule type="cellIs" dxfId="4362" priority="17" operator="lessThan">
      <formula>#REF!</formula>
    </cfRule>
  </conditionalFormatting>
  <conditionalFormatting sqref="BA10">
    <cfRule type="cellIs" dxfId="4361" priority="16" operator="lessThan">
      <formula>#REF!</formula>
    </cfRule>
  </conditionalFormatting>
  <conditionalFormatting sqref="BF10">
    <cfRule type="cellIs" dxfId="4360" priority="15" operator="lessThan">
      <formula>#REF!</formula>
    </cfRule>
  </conditionalFormatting>
  <conditionalFormatting sqref="BK10">
    <cfRule type="cellIs" dxfId="4359" priority="14" operator="lessThan">
      <formula>#REF!</formula>
    </cfRule>
  </conditionalFormatting>
  <conditionalFormatting sqref="BP10">
    <cfRule type="cellIs" dxfId="4358" priority="13" operator="lessThan">
      <formula>#REF!</formula>
    </cfRule>
  </conditionalFormatting>
  <conditionalFormatting sqref="G13">
    <cfRule type="cellIs" dxfId="4357" priority="12" operator="greaterThan">
      <formula>#REF!</formula>
    </cfRule>
  </conditionalFormatting>
  <conditionalFormatting sqref="G15">
    <cfRule type="cellIs" dxfId="4356" priority="10" operator="greaterThan">
      <formula>#REF!</formula>
    </cfRule>
  </conditionalFormatting>
  <conditionalFormatting sqref="K18">
    <cfRule type="cellIs" dxfId="4355" priority="7" operator="greaterThan">
      <formula>#REF!</formula>
    </cfRule>
  </conditionalFormatting>
  <conditionalFormatting sqref="E14:F14 E17:F17">
    <cfRule type="cellIs" dxfId="4354" priority="6" operator="greaterThan">
      <formula>#REF!</formula>
    </cfRule>
  </conditionalFormatting>
  <conditionalFormatting sqref="F13">
    <cfRule type="cellIs" dxfId="4353" priority="5" operator="greaterThan">
      <formula>#REF!</formula>
    </cfRule>
  </conditionalFormatting>
  <conditionalFormatting sqref="E13">
    <cfRule type="cellIs" dxfId="4352" priority="4" operator="greaterThan">
      <formula>#REF!</formula>
    </cfRule>
  </conditionalFormatting>
  <conditionalFormatting sqref="E15:F15">
    <cfRule type="cellIs" dxfId="4351" priority="3" operator="greaterThan">
      <formula>#REF!</formula>
    </cfRule>
  </conditionalFormatting>
  <conditionalFormatting sqref="F18">
    <cfRule type="cellIs" dxfId="4350" priority="2" operator="greaterThan">
      <formula>#REF!</formula>
    </cfRule>
  </conditionalFormatting>
  <conditionalFormatting sqref="E18">
    <cfRule type="cellIs" dxfId="4349" priority="1" operator="greaterThan">
      <formula>#REF!</formula>
    </cfRule>
  </conditionalFormatting>
  <pageMargins left="0.7" right="0.7" top="0.75" bottom="0.75" header="0.3" footer="0.3"/>
  <pageSetup paperSize="9" orientation="portrait" r:id="rId1"/>
  <headerFooter>
    <oddHeader>&amp;C&amp;G</oddHeader>
  </headerFooter>
  <legacyDrawingHF r:id="rId2"/>
  <picture r:id="rId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BQ93"/>
  <sheetViews>
    <sheetView zoomScale="70" zoomScaleNormal="70" workbookViewId="0">
      <pane xSplit="3" ySplit="10" topLeftCell="D11" activePane="bottomRight" state="frozenSplit"/>
      <selection activeCell="V56" sqref="V56"/>
      <selection pane="topRight" activeCell="V56" sqref="V56"/>
      <selection pane="bottomLeft" activeCell="V56" sqref="V56"/>
      <selection pane="bottomRight" activeCell="I36" sqref="I36"/>
    </sheetView>
  </sheetViews>
  <sheetFormatPr defaultRowHeight="16.5" x14ac:dyDescent="0.15"/>
  <cols>
    <col min="1" max="1" width="21" style="97" customWidth="1"/>
    <col min="2" max="2" width="15" style="97" customWidth="1"/>
    <col min="3" max="4" width="11.25" style="97" customWidth="1"/>
    <col min="5" max="5" width="46.375" style="97" customWidth="1"/>
    <col min="6" max="7" width="10.625" style="97" customWidth="1"/>
    <col min="8" max="9" width="13.625" style="97" customWidth="1"/>
    <col min="10" max="10" width="44.5" style="97" customWidth="1"/>
    <col min="11" max="12" width="12.25" style="97" customWidth="1"/>
    <col min="13" max="14" width="11.875" style="97" customWidth="1"/>
    <col min="15" max="15" width="38.25" style="97" customWidth="1"/>
    <col min="16" max="17" width="12.25" style="97" customWidth="1"/>
    <col min="18" max="19" width="11.875" style="97" customWidth="1"/>
    <col min="20" max="20" width="31.625" style="97" customWidth="1"/>
    <col min="21" max="22" width="12.625" style="97" customWidth="1"/>
    <col min="23" max="24" width="11.875" style="97" customWidth="1"/>
    <col min="25" max="25" width="31.625" style="97" customWidth="1"/>
    <col min="26" max="29" width="9" style="97"/>
    <col min="30" max="30" width="31.625" style="97" customWidth="1"/>
    <col min="31" max="34" width="9" style="97"/>
    <col min="35" max="35" width="31.625" style="97" customWidth="1"/>
    <col min="36" max="39" width="9" style="97"/>
    <col min="40" max="40" width="31.625" style="97" customWidth="1"/>
    <col min="41" max="44" width="9" style="97"/>
    <col min="45" max="45" width="31.625" style="97" customWidth="1"/>
    <col min="46" max="49" width="9" style="97"/>
    <col min="50" max="50" width="31.625" style="97" customWidth="1"/>
    <col min="51" max="54" width="9" style="97"/>
    <col min="55" max="55" width="31.625" style="97" customWidth="1"/>
    <col min="56" max="59" width="9" style="97"/>
    <col min="60" max="60" width="43.875" style="97" customWidth="1"/>
    <col min="61" max="62" width="9" style="97"/>
    <col min="63" max="63" width="15.125" style="97" customWidth="1"/>
    <col min="64" max="64" width="9" style="97"/>
    <col min="65" max="65" width="48.125" style="97" customWidth="1"/>
    <col min="66" max="67" width="9" style="97"/>
    <col min="68" max="68" width="16" style="97" customWidth="1"/>
    <col min="69" max="16384" width="9" style="97"/>
  </cols>
  <sheetData>
    <row r="1" spans="1:69" x14ac:dyDescent="0.15">
      <c r="B1" s="175" t="str">
        <f>VLOOKUP(A5,'PMC数据辅助&amp;月良率预估'!$AR$3:$AS$130,2,0)</f>
        <v>LTPS手机</v>
      </c>
      <c r="C1" s="176">
        <v>0.88</v>
      </c>
      <c r="E1" s="97" t="s">
        <v>474</v>
      </c>
      <c r="G1" s="154"/>
      <c r="AI1" s="166"/>
      <c r="AJ1" s="166"/>
      <c r="AK1" s="166"/>
      <c r="AL1" s="166"/>
      <c r="AM1" s="166"/>
      <c r="AN1" s="166"/>
      <c r="AO1" s="166"/>
      <c r="AP1" s="166"/>
      <c r="AQ1" s="166"/>
      <c r="AR1" s="166"/>
      <c r="AS1" s="166"/>
      <c r="AT1" s="166"/>
      <c r="AU1" s="166"/>
      <c r="AV1" s="166"/>
      <c r="AW1" s="166"/>
      <c r="AX1" s="166"/>
      <c r="AY1" s="166"/>
      <c r="AZ1" s="166"/>
      <c r="BA1" s="166"/>
      <c r="BB1" s="166"/>
      <c r="BC1" s="166"/>
      <c r="BD1" s="166"/>
    </row>
    <row r="2" spans="1:69" x14ac:dyDescent="0.15">
      <c r="A2" s="356">
        <f>VLOOKUP(A5,切数!$C:$J,8,0)</f>
        <v>100</v>
      </c>
      <c r="B2" s="580" t="s">
        <v>27</v>
      </c>
      <c r="C2" s="580"/>
      <c r="D2" s="581" t="s">
        <v>553</v>
      </c>
      <c r="E2" s="583" t="s">
        <v>41</v>
      </c>
      <c r="F2" s="583"/>
      <c r="G2" s="583"/>
      <c r="H2" s="583"/>
      <c r="I2" s="583"/>
      <c r="J2" s="583"/>
      <c r="K2" s="583"/>
      <c r="L2" s="583"/>
      <c r="M2" s="583"/>
      <c r="N2" s="30"/>
      <c r="O2" s="30"/>
      <c r="P2" s="30"/>
      <c r="Q2" s="30"/>
      <c r="R2" s="30"/>
      <c r="S2" s="30"/>
    </row>
    <row r="3" spans="1:69" x14ac:dyDescent="0.15">
      <c r="A3" s="356" t="s">
        <v>469</v>
      </c>
      <c r="B3" s="517"/>
      <c r="C3" s="517"/>
      <c r="D3" s="582"/>
      <c r="E3" s="1" t="str">
        <f>_xlfn.IFNA(VLOOKUP($A$5&amp;E$4,'PMC数据辅助&amp;月良率预估'!$B$2:$G$1000,2,0),"")</f>
        <v>M04</v>
      </c>
      <c r="F3" s="567"/>
      <c r="G3" s="567"/>
      <c r="H3" s="567"/>
      <c r="I3" s="568"/>
      <c r="J3" s="1" t="str">
        <f>_xlfn.IFNA(VLOOKUP($A$5&amp;J$4,'PMC数据辅助&amp;月良率预估'!$B$2:$G$1000,2,0),"")</f>
        <v>M04</v>
      </c>
      <c r="K3" s="567"/>
      <c r="L3" s="567"/>
      <c r="M3" s="567"/>
      <c r="N3" s="568"/>
      <c r="O3" s="1" t="str">
        <f>_xlfn.IFNA(VLOOKUP($A$5&amp;O$4,'PMC数据辅助&amp;月良率预估'!$B$2:$G$1000,2,0),"")</f>
        <v>M04</v>
      </c>
      <c r="P3" s="567"/>
      <c r="Q3" s="567"/>
      <c r="R3" s="567"/>
      <c r="S3" s="568"/>
      <c r="T3" s="1" t="str">
        <f>_xlfn.IFNA(VLOOKUP($A$5&amp;T$4,'PMC数据辅助&amp;月良率预估'!$B$2:$G$1000,2,0),"")</f>
        <v>M05</v>
      </c>
      <c r="U3" s="567"/>
      <c r="V3" s="567"/>
      <c r="W3" s="567"/>
      <c r="X3" s="568"/>
      <c r="Y3" s="1" t="str">
        <f>_xlfn.IFNA(VLOOKUP($A$5&amp;Y$4,'PMC数据辅助&amp;月良率预估'!$B$2:$G$1000,2,0),"")</f>
        <v/>
      </c>
      <c r="Z3" s="567"/>
      <c r="AA3" s="567"/>
      <c r="AB3" s="567"/>
      <c r="AC3" s="568"/>
      <c r="AD3" s="1" t="str">
        <f>_xlfn.IFNA(VLOOKUP($A$5&amp;AD$4,'PMC数据辅助&amp;月良率预估'!$B$2:$G$1000,2,0),"")</f>
        <v/>
      </c>
      <c r="AE3" s="567"/>
      <c r="AF3" s="567"/>
      <c r="AG3" s="567"/>
      <c r="AH3" s="568"/>
      <c r="AI3" s="1" t="str">
        <f>_xlfn.IFNA(VLOOKUP($A$5&amp;AI$4,'PMC数据辅助&amp;月良率预估'!$B$2:$G$1000,2,0),"")</f>
        <v/>
      </c>
      <c r="AJ3" s="567"/>
      <c r="AK3" s="567"/>
      <c r="AL3" s="567"/>
      <c r="AM3" s="568"/>
      <c r="AN3" s="1" t="str">
        <f>_xlfn.IFNA(VLOOKUP($A$5&amp;AN$4,'PMC数据辅助&amp;月良率预估'!$B$2:$G$1000,2,0),"")</f>
        <v/>
      </c>
      <c r="AO3" s="567"/>
      <c r="AP3" s="567"/>
      <c r="AQ3" s="567"/>
      <c r="AR3" s="568"/>
      <c r="AS3" s="1" t="str">
        <f>_xlfn.IFNA(VLOOKUP($A$5&amp;AS$4,'PMC数据辅助&amp;月良率预估'!$B$2:$G$1000,2,0),"")</f>
        <v/>
      </c>
      <c r="AT3" s="567"/>
      <c r="AU3" s="567"/>
      <c r="AV3" s="567"/>
      <c r="AW3" s="568"/>
      <c r="AX3" s="1" t="str">
        <f>_xlfn.IFNA(VLOOKUP($A$5&amp;AX$4,'PMC数据辅助&amp;月良率预估'!$B$2:$G$1000,2,0),"")</f>
        <v/>
      </c>
      <c r="AY3" s="567"/>
      <c r="AZ3" s="567"/>
      <c r="BA3" s="567"/>
      <c r="BB3" s="568"/>
      <c r="BC3" s="1" t="str">
        <f>_xlfn.IFNA(VLOOKUP($A$5&amp;BC$4,'PMC数据辅助&amp;月良率预估'!$B$2:$G$1000,2,0),"")</f>
        <v/>
      </c>
      <c r="BD3" s="567"/>
      <c r="BE3" s="567"/>
      <c r="BF3" s="567"/>
      <c r="BG3" s="568"/>
      <c r="BH3" s="1" t="str">
        <f>_xlfn.IFNA(VLOOKUP($A$5&amp;BH$4,'PMC数据辅助&amp;月良率预估'!$B$2:$G$1000,2,0),"")</f>
        <v/>
      </c>
      <c r="BI3" s="567"/>
      <c r="BJ3" s="567"/>
      <c r="BK3" s="567"/>
      <c r="BL3" s="568"/>
      <c r="BM3" s="1" t="str">
        <f>_xlfn.IFNA(VLOOKUP($A$5&amp;BM$4,'PMC数据辅助&amp;月良率预估'!$B$2:$G$1000,2,0),"")</f>
        <v/>
      </c>
      <c r="BN3" s="567"/>
      <c r="BO3" s="567"/>
      <c r="BP3" s="567"/>
      <c r="BQ3" s="568"/>
    </row>
    <row r="4" spans="1:69" ht="33" x14ac:dyDescent="0.15">
      <c r="A4" s="31" t="s">
        <v>40</v>
      </c>
      <c r="B4" s="94" t="s">
        <v>894</v>
      </c>
      <c r="C4" s="94" t="s">
        <v>563</v>
      </c>
      <c r="D4" s="115"/>
      <c r="E4" s="569" t="str">
        <f>_xlfn.IFNA(VLOOKUP($A$5&amp;COLUMN($A$1),'PMC数据辅助&amp;月良率预估'!$A:$F,5,0),"")</f>
        <v>03/24蒸镀批次</v>
      </c>
      <c r="F4" s="570"/>
      <c r="G4" s="570"/>
      <c r="H4" s="570"/>
      <c r="I4" s="571"/>
      <c r="J4" s="569" t="str">
        <f>_xlfn.IFNA(VLOOKUP($A$5&amp;COLUMN($B$1),'PMC数据辅助&amp;月良率预估'!$A:$F,5,0),"")</f>
        <v>03/27蒸镀批次</v>
      </c>
      <c r="K4" s="570"/>
      <c r="L4" s="570"/>
      <c r="M4" s="570"/>
      <c r="N4" s="571"/>
      <c r="O4" s="569" t="str">
        <f>_xlfn.IFNA(VLOOKUP($A$5&amp;COLUMN($C$1),'PMC数据辅助&amp;月良率预估'!$A:$F,5,0),"")</f>
        <v>04/09蒸镀批次</v>
      </c>
      <c r="P4" s="570"/>
      <c r="Q4" s="570"/>
      <c r="R4" s="570"/>
      <c r="S4" s="571"/>
      <c r="T4" s="569" t="str">
        <f>_xlfn.IFNA(VLOOKUP($A$5&amp;COLUMN($D$1),'PMC数据辅助&amp;月良率预估'!$A:$F,5,0),"")</f>
        <v>04/21蒸镀批次</v>
      </c>
      <c r="U4" s="570"/>
      <c r="V4" s="570"/>
      <c r="W4" s="570"/>
      <c r="X4" s="571"/>
      <c r="Y4" s="569" t="str">
        <f>_xlfn.IFNA(VLOOKUP($A$5&amp;COLUMN($E$1),'PMC数据辅助&amp;月良率预估'!$A:$F,5,0),"")</f>
        <v/>
      </c>
      <c r="Z4" s="570"/>
      <c r="AA4" s="570"/>
      <c r="AB4" s="570"/>
      <c r="AC4" s="571"/>
      <c r="AD4" s="569" t="str">
        <f>_xlfn.IFNA(VLOOKUP($A$5&amp;COLUMN($F$1),'PMC数据辅助&amp;月良率预估'!$A:$F,5,0),"")</f>
        <v/>
      </c>
      <c r="AE4" s="570"/>
      <c r="AF4" s="570"/>
      <c r="AG4" s="570"/>
      <c r="AH4" s="571"/>
      <c r="AI4" s="569" t="str">
        <f>_xlfn.IFNA(VLOOKUP($A$5&amp;COLUMN($G$1),'PMC数据辅助&amp;月良率预估'!$A:$F,5,0),"")</f>
        <v/>
      </c>
      <c r="AJ4" s="570"/>
      <c r="AK4" s="570"/>
      <c r="AL4" s="570"/>
      <c r="AM4" s="571"/>
      <c r="AN4" s="569" t="str">
        <f>_xlfn.IFNA(VLOOKUP($A$5&amp;COLUMN($H$1),'PMC数据辅助&amp;月良率预估'!$A:$F,5,0),"")</f>
        <v/>
      </c>
      <c r="AO4" s="570"/>
      <c r="AP4" s="570"/>
      <c r="AQ4" s="570"/>
      <c r="AR4" s="571"/>
      <c r="AS4" s="569" t="str">
        <f>_xlfn.IFNA(VLOOKUP($A$5&amp;COLUMN($I$1),'PMC数据辅助&amp;月良率预估'!$A:$F,5,0),"")</f>
        <v/>
      </c>
      <c r="AT4" s="570"/>
      <c r="AU4" s="570"/>
      <c r="AV4" s="570"/>
      <c r="AW4" s="571"/>
      <c r="AX4" s="569" t="str">
        <f>_xlfn.IFNA(VLOOKUP($A$5&amp;COLUMN($J$1),'PMC数据辅助&amp;月良率预估'!$A:$F,5,0),"")</f>
        <v/>
      </c>
      <c r="AY4" s="570"/>
      <c r="AZ4" s="570"/>
      <c r="BA4" s="570"/>
      <c r="BB4" s="571"/>
      <c r="BC4" s="569" t="str">
        <f>_xlfn.IFNA(VLOOKUP($A$5&amp;COLUMN($K$1),'PMC数据辅助&amp;月良率预估'!$A:$F,5,0),"")</f>
        <v/>
      </c>
      <c r="BD4" s="570"/>
      <c r="BE4" s="570"/>
      <c r="BF4" s="570"/>
      <c r="BG4" s="571"/>
      <c r="BH4" s="569" t="str">
        <f>_xlfn.IFNA(VLOOKUP($A$5&amp;COLUMN($L$1),'PMC数据辅助&amp;月良率预估'!$A:$F,5,0),"")</f>
        <v/>
      </c>
      <c r="BI4" s="570"/>
      <c r="BJ4" s="570"/>
      <c r="BK4" s="570"/>
      <c r="BL4" s="571"/>
      <c r="BM4" s="569" t="str">
        <f>_xlfn.IFNA(VLOOKUP($A$5&amp;COLUMN($M$1),'PMC数据辅助&amp;月良率预估'!$A:$F,5,0),"")</f>
        <v/>
      </c>
      <c r="BN4" s="570"/>
      <c r="BO4" s="570"/>
      <c r="BP4" s="570"/>
      <c r="BQ4" s="571"/>
    </row>
    <row r="5" spans="1:69" ht="51" customHeight="1" x14ac:dyDescent="0.15">
      <c r="A5" s="32" t="s">
        <v>1276</v>
      </c>
      <c r="B5" s="32" t="s">
        <v>35</v>
      </c>
      <c r="C5" s="32" t="s">
        <v>35</v>
      </c>
      <c r="D5" s="32"/>
      <c r="E5" s="32" t="s">
        <v>467</v>
      </c>
      <c r="F5" s="33" t="s">
        <v>483</v>
      </c>
      <c r="G5" s="33" t="s">
        <v>484</v>
      </c>
      <c r="H5" s="33" t="s">
        <v>485</v>
      </c>
      <c r="I5" s="362" t="s">
        <v>840</v>
      </c>
      <c r="J5" s="32" t="s">
        <v>467</v>
      </c>
      <c r="K5" s="33" t="s">
        <v>483</v>
      </c>
      <c r="L5" s="33" t="s">
        <v>484</v>
      </c>
      <c r="M5" s="33" t="s">
        <v>485</v>
      </c>
      <c r="N5" s="362" t="s">
        <v>838</v>
      </c>
      <c r="O5" s="32" t="s">
        <v>467</v>
      </c>
      <c r="P5" s="33" t="s">
        <v>483</v>
      </c>
      <c r="Q5" s="33" t="s">
        <v>484</v>
      </c>
      <c r="R5" s="33" t="s">
        <v>485</v>
      </c>
      <c r="S5" s="362" t="s">
        <v>840</v>
      </c>
      <c r="T5" s="32" t="s">
        <v>467</v>
      </c>
      <c r="U5" s="33" t="s">
        <v>483</v>
      </c>
      <c r="V5" s="33" t="s">
        <v>484</v>
      </c>
      <c r="W5" s="33" t="s">
        <v>485</v>
      </c>
      <c r="X5" s="362" t="s">
        <v>840</v>
      </c>
      <c r="Y5" s="32" t="s">
        <v>467</v>
      </c>
      <c r="Z5" s="33" t="s">
        <v>483</v>
      </c>
      <c r="AA5" s="33" t="s">
        <v>484</v>
      </c>
      <c r="AB5" s="33" t="s">
        <v>485</v>
      </c>
      <c r="AC5" s="362" t="s">
        <v>840</v>
      </c>
      <c r="AD5" s="32" t="s">
        <v>467</v>
      </c>
      <c r="AE5" s="33" t="s">
        <v>483</v>
      </c>
      <c r="AF5" s="33" t="s">
        <v>484</v>
      </c>
      <c r="AG5" s="33" t="s">
        <v>485</v>
      </c>
      <c r="AH5" s="362" t="s">
        <v>840</v>
      </c>
      <c r="AI5" s="32" t="s">
        <v>467</v>
      </c>
      <c r="AJ5" s="33" t="s">
        <v>483</v>
      </c>
      <c r="AK5" s="33" t="s">
        <v>484</v>
      </c>
      <c r="AL5" s="33" t="s">
        <v>485</v>
      </c>
      <c r="AM5" s="362" t="s">
        <v>840</v>
      </c>
      <c r="AN5" s="32" t="s">
        <v>467</v>
      </c>
      <c r="AO5" s="33" t="s">
        <v>483</v>
      </c>
      <c r="AP5" s="33" t="s">
        <v>484</v>
      </c>
      <c r="AQ5" s="33" t="s">
        <v>485</v>
      </c>
      <c r="AR5" s="362" t="s">
        <v>840</v>
      </c>
      <c r="AS5" s="32" t="s">
        <v>467</v>
      </c>
      <c r="AT5" s="33" t="s">
        <v>483</v>
      </c>
      <c r="AU5" s="33" t="s">
        <v>484</v>
      </c>
      <c r="AV5" s="33" t="s">
        <v>485</v>
      </c>
      <c r="AW5" s="362" t="s">
        <v>840</v>
      </c>
      <c r="AX5" s="32" t="s">
        <v>467</v>
      </c>
      <c r="AY5" s="33" t="s">
        <v>483</v>
      </c>
      <c r="AZ5" s="33" t="s">
        <v>484</v>
      </c>
      <c r="BA5" s="33" t="s">
        <v>485</v>
      </c>
      <c r="BB5" s="362" t="s">
        <v>840</v>
      </c>
      <c r="BC5" s="32" t="s">
        <v>467</v>
      </c>
      <c r="BD5" s="33" t="s">
        <v>483</v>
      </c>
      <c r="BE5" s="33" t="s">
        <v>484</v>
      </c>
      <c r="BF5" s="33" t="s">
        <v>485</v>
      </c>
      <c r="BG5" s="362" t="s">
        <v>840</v>
      </c>
      <c r="BH5" s="32" t="s">
        <v>467</v>
      </c>
      <c r="BI5" s="33" t="s">
        <v>483</v>
      </c>
      <c r="BJ5" s="33" t="s">
        <v>484</v>
      </c>
      <c r="BK5" s="33" t="s">
        <v>485</v>
      </c>
      <c r="BL5" s="362" t="s">
        <v>839</v>
      </c>
      <c r="BM5" s="32" t="s">
        <v>467</v>
      </c>
      <c r="BN5" s="33" t="s">
        <v>483</v>
      </c>
      <c r="BO5" s="33" t="s">
        <v>484</v>
      </c>
      <c r="BP5" s="33" t="s">
        <v>485</v>
      </c>
      <c r="BQ5" s="362" t="s">
        <v>839</v>
      </c>
    </row>
    <row r="6" spans="1:69" x14ac:dyDescent="0.15">
      <c r="A6" s="34" t="s">
        <v>745</v>
      </c>
      <c r="B6" s="34">
        <f>_xlfn.IFNA(VLOOKUP($A6,批次辅助!$A$4:$DC$41,MATCH($A$5&amp;B$4,批次辅助!$A$1:$DC$1,0),0),0)</f>
        <v>0</v>
      </c>
      <c r="C6" s="34">
        <f>_xlfn.IFNA(VLOOKUP($A6,批次辅助!$A$4:$DC$41,MATCH($A$5&amp;C$4,批次辅助!$A$1:$DC$1,0),0),0)</f>
        <v>0</v>
      </c>
      <c r="D6" s="34">
        <f>_xlfn.IFNA(VLOOKUP($A6,批次辅助!$A$4:$DC$41,MATCH($A$5&amp;D$4,批次辅助!$A$1:$DC$1,0),0),0)</f>
        <v>0</v>
      </c>
      <c r="E6" s="34">
        <f>_xlfn.IFNA(VLOOKUP($A$5&amp;E$4,'PMC数据辅助&amp;月良率预估'!$B$2:$G$599,5,0),0)</f>
        <v>440</v>
      </c>
      <c r="F6" s="34"/>
      <c r="G6" s="34"/>
      <c r="H6" s="35"/>
      <c r="I6" s="35"/>
      <c r="J6" s="34">
        <f>_xlfn.IFNA(VLOOKUP($A$5&amp;J$4,'PMC数据辅助&amp;月良率预估'!$B$2:$G$599,5,0),0)</f>
        <v>2090</v>
      </c>
      <c r="K6" s="34"/>
      <c r="L6" s="34"/>
      <c r="M6" s="35"/>
      <c r="N6" s="35"/>
      <c r="O6" s="34"/>
      <c r="P6" s="34"/>
      <c r="Q6" s="34"/>
      <c r="R6" s="35"/>
      <c r="S6" s="35"/>
      <c r="T6" s="34">
        <f>_xlfn.IFNA(VLOOKUP($A$5&amp;T$4,'PMC数据辅助&amp;月良率预估'!$B$2:$G$599,5,0),0)</f>
        <v>1020</v>
      </c>
      <c r="U6" s="34"/>
      <c r="V6" s="34"/>
      <c r="W6" s="35"/>
      <c r="X6" s="35"/>
      <c r="Y6" s="34">
        <f>_xlfn.IFNA(VLOOKUP($A$5&amp;Y$4,'PMC数据辅助&amp;月良率预估'!$B$2:$G$599,5,0),0)</f>
        <v>0</v>
      </c>
      <c r="Z6" s="34"/>
      <c r="AA6" s="34"/>
      <c r="AB6" s="35"/>
      <c r="AC6" s="35"/>
      <c r="AD6" s="34">
        <f>_xlfn.IFNA(VLOOKUP($A$5&amp;AD$4,'PMC数据辅助&amp;月良率预估'!$B$2:$G$599,5,0),0)</f>
        <v>0</v>
      </c>
      <c r="AE6" s="34"/>
      <c r="AF6" s="34"/>
      <c r="AG6" s="35"/>
      <c r="AH6" s="35"/>
      <c r="AI6" s="34">
        <f>_xlfn.IFNA(VLOOKUP($A$5&amp;AI$4,'PMC数据辅助&amp;月良率预估'!$B$2:$G$599,5,0),0)</f>
        <v>0</v>
      </c>
      <c r="AJ6" s="34"/>
      <c r="AK6" s="34"/>
      <c r="AL6" s="35"/>
      <c r="AM6" s="35"/>
      <c r="AN6" s="34">
        <f>_xlfn.IFNA(VLOOKUP($A$5&amp;AN$4,'PMC数据辅助&amp;月良率预估'!$B$2:$G$599,5,0),0)</f>
        <v>0</v>
      </c>
      <c r="AO6" s="34"/>
      <c r="AP6" s="34"/>
      <c r="AQ6" s="35"/>
      <c r="AR6" s="35"/>
      <c r="AS6" s="34">
        <f>_xlfn.IFNA(VLOOKUP($A$5&amp;AS$4,'PMC数据辅助&amp;月良率预估'!$B$2:$G$599,5,0),0)</f>
        <v>0</v>
      </c>
      <c r="AT6" s="34"/>
      <c r="AU6" s="34"/>
      <c r="AV6" s="35"/>
      <c r="AW6" s="35"/>
      <c r="AX6" s="34">
        <f>_xlfn.IFNA(VLOOKUP($A$5&amp;AX$4,'PMC数据辅助&amp;月良率预估'!$B$2:$G$599,5,0),0)</f>
        <v>0</v>
      </c>
      <c r="AY6" s="34"/>
      <c r="AZ6" s="34"/>
      <c r="BA6" s="35"/>
      <c r="BB6" s="35"/>
      <c r="BC6" s="34">
        <f>_xlfn.IFNA(VLOOKUP($A$5&amp;BC$4,'PMC数据辅助&amp;月良率预估'!$B$2:$G$599,5,0),0)</f>
        <v>0</v>
      </c>
      <c r="BD6" s="34"/>
      <c r="BE6" s="34"/>
      <c r="BF6" s="35"/>
      <c r="BG6" s="35"/>
      <c r="BH6" s="34">
        <f>_xlfn.IFNA(VLOOKUP($A$5&amp;BH$4,'PMC数据辅助&amp;月良率预估'!$B$2:$G$599,5,0),0)</f>
        <v>0</v>
      </c>
      <c r="BI6" s="34"/>
      <c r="BJ6" s="34"/>
      <c r="BK6" s="35"/>
      <c r="BL6" s="35"/>
      <c r="BM6" s="34">
        <f>_xlfn.IFNA(VLOOKUP($A$5&amp;BM$4,'PMC数据辅助&amp;月良率预估'!$B$2:$G$599,5,0),0)</f>
        <v>0</v>
      </c>
      <c r="BN6" s="34"/>
      <c r="BO6" s="34"/>
      <c r="BP6" s="35"/>
      <c r="BQ6" s="35"/>
    </row>
    <row r="7" spans="1:69" x14ac:dyDescent="0.15">
      <c r="A7" s="34" t="s">
        <v>746</v>
      </c>
      <c r="B7" s="34">
        <f>_xlfn.IFNA(VLOOKUP($A7,批次辅助!$A$4:$DC$41,MATCH($A$5&amp;B$4,批次辅助!$A$1:$DC$1,0),0),0)</f>
        <v>0</v>
      </c>
      <c r="C7" s="34">
        <f>_xlfn.IFNA(VLOOKUP($A7,批次辅助!$A$4:$DC$41,MATCH($A$5&amp;C$4,批次辅助!$A$1:$DC$1,0),0),0)</f>
        <v>0</v>
      </c>
      <c r="D7" s="34">
        <f>_xlfn.IFNA(VLOOKUP($A7,批次辅助!$A$4:$DC$41,MATCH($A$5&amp;D$4,批次辅助!$A$1:$DC$1,0),0),0)</f>
        <v>0</v>
      </c>
      <c r="E7" s="34">
        <f>_xlfn.IFNA(VLOOKUP($A$5&amp;E$4,'PMC数据辅助&amp;月良率预估'!$B$2:$G$599,6,0),0)</f>
        <v>440</v>
      </c>
      <c r="F7" s="34"/>
      <c r="G7" s="34"/>
      <c r="H7" s="35"/>
      <c r="I7" s="35"/>
      <c r="J7" s="34">
        <f>_xlfn.IFNA(VLOOKUP($A$5&amp;J$4,'PMC数据辅助&amp;月良率预估'!$B$2:$G$599,6,0),0)</f>
        <v>2090</v>
      </c>
      <c r="K7" s="34"/>
      <c r="L7" s="34"/>
      <c r="M7" s="35"/>
      <c r="N7" s="35"/>
      <c r="O7" s="34"/>
      <c r="P7" s="34"/>
      <c r="Q7" s="34"/>
      <c r="R7" s="35"/>
      <c r="S7" s="35"/>
      <c r="T7" s="34">
        <f>_xlfn.IFNA(VLOOKUP($A$5&amp;T$4,'PMC数据辅助&amp;月良率预估'!$B$2:$G$599,6,0),0)</f>
        <v>1020</v>
      </c>
      <c r="U7" s="34"/>
      <c r="V7" s="34"/>
      <c r="W7" s="35"/>
      <c r="X7" s="35"/>
      <c r="Y7" s="34">
        <f>_xlfn.IFNA(VLOOKUP($A$5&amp;Y$4,'PMC数据辅助&amp;月良率预估'!$B$2:$G$599,6,0),0)</f>
        <v>0</v>
      </c>
      <c r="Z7" s="34"/>
      <c r="AA7" s="34"/>
      <c r="AB7" s="35"/>
      <c r="AC7" s="35"/>
      <c r="AD7" s="34">
        <f>_xlfn.IFNA(VLOOKUP($A$5&amp;AD$4,'PMC数据辅助&amp;月良率预估'!$B$2:$G$599,6,0),0)</f>
        <v>0</v>
      </c>
      <c r="AE7" s="34"/>
      <c r="AF7" s="34"/>
      <c r="AG7" s="35"/>
      <c r="AH7" s="35"/>
      <c r="AI7" s="34">
        <f>_xlfn.IFNA(VLOOKUP($A$5&amp;AI$4,'PMC数据辅助&amp;月良率预估'!$B$2:$G$599,6,0),0)</f>
        <v>0</v>
      </c>
      <c r="AJ7" s="34"/>
      <c r="AK7" s="34"/>
      <c r="AL7" s="35"/>
      <c r="AM7" s="35"/>
      <c r="AN7" s="34">
        <f>_xlfn.IFNA(VLOOKUP($A$5&amp;AN$4,'PMC数据辅助&amp;月良率预估'!$B$2:$G$599,6,0),0)</f>
        <v>0</v>
      </c>
      <c r="AO7" s="34"/>
      <c r="AP7" s="34"/>
      <c r="AQ7" s="35"/>
      <c r="AR7" s="35"/>
      <c r="AS7" s="34">
        <f>_xlfn.IFNA(VLOOKUP($A$5&amp;AS$4,'PMC数据辅助&amp;月良率预估'!$B$2:$G$599,6,0),0)</f>
        <v>0</v>
      </c>
      <c r="AT7" s="34"/>
      <c r="AU7" s="34"/>
      <c r="AV7" s="35"/>
      <c r="AW7" s="35"/>
      <c r="AX7" s="34">
        <f>_xlfn.IFNA(VLOOKUP($A$5&amp;AX$4,'PMC数据辅助&amp;月良率预估'!$B$2:$G$599,6,0),0)</f>
        <v>0</v>
      </c>
      <c r="AY7" s="34"/>
      <c r="AZ7" s="34"/>
      <c r="BA7" s="35"/>
      <c r="BB7" s="35"/>
      <c r="BC7" s="34">
        <f>_xlfn.IFNA(VLOOKUP($A$5&amp;BC$4,'PMC数据辅助&amp;月良率预估'!$B$2:$G$599,6,0),0)</f>
        <v>0</v>
      </c>
      <c r="BD7" s="34"/>
      <c r="BE7" s="34"/>
      <c r="BF7" s="35"/>
      <c r="BG7" s="35"/>
      <c r="BH7" s="34">
        <f>_xlfn.IFNA(VLOOKUP($A$5&amp;BH$4,'PMC数据辅助&amp;月良率预估'!$B$2:$G$599,6,0),0)</f>
        <v>0</v>
      </c>
      <c r="BI7" s="34"/>
      <c r="BJ7" s="34"/>
      <c r="BK7" s="35"/>
      <c r="BL7" s="35"/>
      <c r="BM7" s="34">
        <f>_xlfn.IFNA(VLOOKUP($A$5&amp;BM$4,'PMC数据辅助&amp;月良率预估'!$B$2:$G$599,6,0),0)</f>
        <v>0</v>
      </c>
      <c r="BN7" s="34"/>
      <c r="BO7" s="34"/>
      <c r="BP7" s="35"/>
      <c r="BQ7" s="35"/>
    </row>
    <row r="8" spans="1:69" s="119" customFormat="1" x14ac:dyDescent="0.15">
      <c r="A8" s="116" t="s">
        <v>454</v>
      </c>
      <c r="B8" s="117">
        <f>_xlfn.IFNA(VLOOKUP($A8,批次辅助!$A$4:$DC$41,MATCH($A$5&amp;B$4,批次辅助!$A$1:$DC$1,0),0),0)</f>
        <v>0</v>
      </c>
      <c r="C8" s="117">
        <f>_xlfn.IFNA(VLOOKUP($A8,批次辅助!$A$4:$DC$41,MATCH($A$5&amp;C$4,批次辅助!$A$1:$DC$1,0),0),0)</f>
        <v>0</v>
      </c>
      <c r="D8" s="117">
        <f>_xlfn.IFNA(VLOOKUP($A8,批次辅助!$A$4:$DC$41,MATCH($A$5&amp;D$4,批次辅助!$A$1:$DC$1,0),0),0)</f>
        <v>0</v>
      </c>
      <c r="E8" s="117">
        <f>IF(E6=0,0%,E7/E6)</f>
        <v>1</v>
      </c>
      <c r="F8" s="116"/>
      <c r="G8" s="116"/>
      <c r="H8" s="118"/>
      <c r="I8" s="118"/>
      <c r="J8" s="117">
        <f>IF(J6=0,0%,J7/J6)</f>
        <v>1</v>
      </c>
      <c r="K8" s="116"/>
      <c r="L8" s="116"/>
      <c r="M8" s="118"/>
      <c r="N8" s="118"/>
      <c r="O8" s="117"/>
      <c r="P8" s="116"/>
      <c r="Q8" s="116"/>
      <c r="R8" s="118"/>
      <c r="S8" s="118"/>
      <c r="T8" s="117">
        <f>IF(T6=0,0%,T7/T6)</f>
        <v>1</v>
      </c>
      <c r="U8" s="116"/>
      <c r="V8" s="116"/>
      <c r="W8" s="118"/>
      <c r="X8" s="118"/>
      <c r="Y8" s="117">
        <f>IF(Y6=0,0%,Y7/Y6)</f>
        <v>0</v>
      </c>
      <c r="Z8" s="116"/>
      <c r="AA8" s="116"/>
      <c r="AB8" s="118"/>
      <c r="AC8" s="118"/>
      <c r="AD8" s="117">
        <f>IF(AD6=0,0%,AD7/AD6)</f>
        <v>0</v>
      </c>
      <c r="AE8" s="116"/>
      <c r="AF8" s="116"/>
      <c r="AG8" s="118"/>
      <c r="AH8" s="118"/>
      <c r="AI8" s="117">
        <f>IF(AI6=0,0%,AI7/AI6)</f>
        <v>0</v>
      </c>
      <c r="AJ8" s="116"/>
      <c r="AK8" s="116"/>
      <c r="AL8" s="118"/>
      <c r="AM8" s="118"/>
      <c r="AN8" s="117">
        <f>IF(AN6=0,0%,AN7/AN6)</f>
        <v>0</v>
      </c>
      <c r="AO8" s="116"/>
      <c r="AP8" s="116"/>
      <c r="AQ8" s="118"/>
      <c r="AR8" s="118"/>
      <c r="AS8" s="117">
        <f>IF(AS6=0,0%,AS7/AS6)</f>
        <v>0</v>
      </c>
      <c r="AT8" s="116"/>
      <c r="AU8" s="116"/>
      <c r="AV8" s="118"/>
      <c r="AW8" s="118"/>
      <c r="AX8" s="117">
        <f>IF(AX6=0,0%,AX7/AX6)</f>
        <v>0</v>
      </c>
      <c r="AY8" s="116"/>
      <c r="AZ8" s="116"/>
      <c r="BA8" s="118"/>
      <c r="BB8" s="118"/>
      <c r="BC8" s="117">
        <f>IF(BC6=0,0%,BC7/BC6)</f>
        <v>0</v>
      </c>
      <c r="BD8" s="116"/>
      <c r="BE8" s="116"/>
      <c r="BF8" s="118"/>
      <c r="BG8" s="118"/>
      <c r="BH8" s="117">
        <f>IF(BH6=0,0%,BH7/BH6)</f>
        <v>0</v>
      </c>
      <c r="BI8" s="116"/>
      <c r="BJ8" s="116"/>
      <c r="BK8" s="118"/>
      <c r="BL8" s="118"/>
      <c r="BM8" s="117">
        <f>IF(BM6=0,0%,BM7/BM6)</f>
        <v>0</v>
      </c>
      <c r="BN8" s="116"/>
      <c r="BO8" s="116"/>
      <c r="BP8" s="118"/>
      <c r="BQ8" s="118"/>
    </row>
    <row r="9" spans="1:69" s="161" customFormat="1" x14ac:dyDescent="0.15">
      <c r="A9" s="158" t="s">
        <v>34</v>
      </c>
      <c r="B9" s="159">
        <f>_xlfn.IFNA(VLOOKUP($A9,批次辅助!$A$4:$DC$41,MATCH($A$5&amp;B$4,批次辅助!$A$1:$DC$1,0),0),0)</f>
        <v>0</v>
      </c>
      <c r="C9" s="159">
        <f>_xlfn.IFNA(VLOOKUP($A9,批次辅助!$A$4:$DC$41,MATCH($A$5&amp;C$4,批次辅助!$A$1:$DC$1,0),0),0)</f>
        <v>0</v>
      </c>
      <c r="D9" s="159">
        <f>_xlfn.IFNA(VLOOKUP($A9,批次辅助!$A$4:$DC$41,MATCH($A$5&amp;D$4,批次辅助!$A$1:$DC$1,0),0),0)</f>
        <v>0</v>
      </c>
      <c r="E9" s="160"/>
      <c r="F9" s="160"/>
      <c r="G9" s="160"/>
      <c r="H9" s="160">
        <f>H10-H19-H27-H28-H36-H37-H44-H45</f>
        <v>0.80667707142267941</v>
      </c>
      <c r="I9" s="160"/>
      <c r="J9" s="160"/>
      <c r="K9" s="160"/>
      <c r="L9" s="160"/>
      <c r="M9" s="160">
        <f>M10-M19-M27-M28-M36-M37-M44-M45</f>
        <v>0.81167407142267933</v>
      </c>
      <c r="N9" s="160"/>
      <c r="O9" s="160"/>
      <c r="P9" s="160"/>
      <c r="Q9" s="160"/>
      <c r="R9" s="160">
        <f>R10-R19-R27-R28-R36-R37-R44-R45</f>
        <v>0.81167407142267933</v>
      </c>
      <c r="S9" s="160"/>
      <c r="T9" s="160"/>
      <c r="U9" s="160"/>
      <c r="V9" s="160"/>
      <c r="W9" s="160">
        <f>W10-W19-W27-W28-W36-W37-W44-W45</f>
        <v>0.81167407142267933</v>
      </c>
      <c r="X9" s="160"/>
      <c r="Y9" s="160"/>
      <c r="Z9" s="160"/>
      <c r="AA9" s="160"/>
      <c r="AB9" s="160">
        <f>AB10-AB19-AB27-AB28-AB36-AB37-AB44-AB45</f>
        <v>0.81167407142267933</v>
      </c>
      <c r="AC9" s="160"/>
      <c r="AD9" s="160"/>
      <c r="AE9" s="160"/>
      <c r="AF9" s="160"/>
      <c r="AG9" s="160">
        <f>AG10-AG19-AG27-AG28-AG36-AG37-AG44-AG45</f>
        <v>0.81167407142267933</v>
      </c>
      <c r="AH9" s="160"/>
      <c r="AI9" s="160"/>
      <c r="AJ9" s="160"/>
      <c r="AK9" s="160"/>
      <c r="AL9" s="160">
        <f>AL10-AL19-AL27-AL28-AL36-AL37-AL44-AL45</f>
        <v>0.81167407142267933</v>
      </c>
      <c r="AM9" s="160"/>
      <c r="AN9" s="160"/>
      <c r="AO9" s="160"/>
      <c r="AP9" s="160"/>
      <c r="AQ9" s="160">
        <f>AQ10-AQ19-AQ27-AQ28-AQ36-AQ37-AQ44-AQ45</f>
        <v>0.81167407142267933</v>
      </c>
      <c r="AR9" s="160"/>
      <c r="AS9" s="160"/>
      <c r="AT9" s="160"/>
      <c r="AU9" s="160"/>
      <c r="AV9" s="160">
        <f>AV10-AV19-AV27-AV28-AV36-AV37-AV44-AV45</f>
        <v>0.81167407142267933</v>
      </c>
      <c r="AW9" s="160"/>
      <c r="AX9" s="160"/>
      <c r="AY9" s="160"/>
      <c r="AZ9" s="160"/>
      <c r="BA9" s="160">
        <f>BA10-BA19-BA27-BA28-BA36-BA37-BA44-BA45</f>
        <v>0.81167407142267933</v>
      </c>
      <c r="BB9" s="160"/>
      <c r="BC9" s="160"/>
      <c r="BD9" s="160"/>
      <c r="BE9" s="160"/>
      <c r="BF9" s="160">
        <f>BF10-BF19-BF27-BF28-BF36-BF37-BF44-BF45</f>
        <v>0.81167407142267933</v>
      </c>
      <c r="BG9" s="160"/>
      <c r="BH9" s="160"/>
      <c r="BI9" s="160"/>
      <c r="BJ9" s="160"/>
      <c r="BK9" s="160">
        <f>BK10-BK19-BK27-BK28-BK36-BK37-BK44-BK45</f>
        <v>0.81167407142267933</v>
      </c>
      <c r="BL9" s="160"/>
      <c r="BM9" s="160"/>
      <c r="BN9" s="160"/>
      <c r="BO9" s="160"/>
      <c r="BP9" s="160">
        <f>BP10-BP19-BP27-BP28-BP36-BP37-BP44-BP45</f>
        <v>0.81167407142267933</v>
      </c>
      <c r="BQ9" s="160"/>
    </row>
    <row r="10" spans="1:69" x14ac:dyDescent="0.15">
      <c r="A10" s="36" t="s">
        <v>33</v>
      </c>
      <c r="B10" s="37">
        <f>B9+B19+B27+B28+B36+B37+B44+B45</f>
        <v>0</v>
      </c>
      <c r="C10" s="37">
        <f>C9+C19+C27+C28+C36+C37+C44+C45</f>
        <v>0</v>
      </c>
      <c r="D10" s="37">
        <f>D9+D19+D27+D28+D36+D37+D44+D45</f>
        <v>0</v>
      </c>
      <c r="E10" s="38"/>
      <c r="F10" s="38"/>
      <c r="G10" s="38"/>
      <c r="H10" s="38">
        <f>(H12+H21+H30+H39)*99.94%-3</f>
        <v>0.80667707142267941</v>
      </c>
      <c r="I10" s="38"/>
      <c r="J10" s="38"/>
      <c r="K10" s="38"/>
      <c r="L10" s="38"/>
      <c r="M10" s="38">
        <f>(M12+M21+M30+M39)*99.94%-3</f>
        <v>0.81167407142267933</v>
      </c>
      <c r="N10" s="38"/>
      <c r="O10" s="38"/>
      <c r="P10" s="38"/>
      <c r="Q10" s="38"/>
      <c r="R10" s="38">
        <f>(R12+R21+R30+R39)*99.94%-3</f>
        <v>0.81167407142267933</v>
      </c>
      <c r="S10" s="38"/>
      <c r="T10" s="38"/>
      <c r="U10" s="38"/>
      <c r="V10" s="38"/>
      <c r="W10" s="38">
        <f>(W12+W21+W30+W39)*99.94%-3</f>
        <v>0.81167407142267933</v>
      </c>
      <c r="X10" s="38"/>
      <c r="Y10" s="38"/>
      <c r="Z10" s="38"/>
      <c r="AA10" s="38"/>
      <c r="AB10" s="38">
        <f>(AB12+AB21+AB30+AB39)*99.94%-3</f>
        <v>0.81167407142267933</v>
      </c>
      <c r="AC10" s="38"/>
      <c r="AD10" s="38"/>
      <c r="AE10" s="38"/>
      <c r="AF10" s="38"/>
      <c r="AG10" s="38">
        <f>(AG12+AG21+AG30+AG39)*99.94%-3</f>
        <v>0.81167407142267933</v>
      </c>
      <c r="AH10" s="38"/>
      <c r="AI10" s="38"/>
      <c r="AJ10" s="38"/>
      <c r="AK10" s="38"/>
      <c r="AL10" s="38">
        <f>(AL12+AL21+AL30+AL39)*99.94%-3</f>
        <v>0.81167407142267933</v>
      </c>
      <c r="AM10" s="38"/>
      <c r="AN10" s="38"/>
      <c r="AO10" s="38"/>
      <c r="AP10" s="38"/>
      <c r="AQ10" s="38">
        <f>(AQ12+AQ21+AQ30+AQ39)*99.94%-3</f>
        <v>0.81167407142267933</v>
      </c>
      <c r="AR10" s="38"/>
      <c r="AS10" s="38"/>
      <c r="AT10" s="38"/>
      <c r="AU10" s="38"/>
      <c r="AV10" s="38">
        <f>(AV12+AV21+AV30+AV39)*99.94%-3</f>
        <v>0.81167407142267933</v>
      </c>
      <c r="AW10" s="38"/>
      <c r="AX10" s="38"/>
      <c r="AY10" s="38"/>
      <c r="AZ10" s="38"/>
      <c r="BA10" s="38">
        <f>(BA12+BA21+BA30+BA39)*99.94%-3</f>
        <v>0.81167407142267933</v>
      </c>
      <c r="BB10" s="38"/>
      <c r="BC10" s="38"/>
      <c r="BD10" s="38"/>
      <c r="BE10" s="38"/>
      <c r="BF10" s="38">
        <f>(BF12+BF21+BF30+BF39)*99.94%-3</f>
        <v>0.81167407142267933</v>
      </c>
      <c r="BG10" s="38"/>
      <c r="BH10" s="38"/>
      <c r="BI10" s="38"/>
      <c r="BJ10" s="38"/>
      <c r="BK10" s="38">
        <f>(BK12+BK21+BK30+BK39)*99.94%-3</f>
        <v>0.81167407142267933</v>
      </c>
      <c r="BL10" s="38"/>
      <c r="BM10" s="38"/>
      <c r="BN10" s="38"/>
      <c r="BO10" s="38"/>
      <c r="BP10" s="38">
        <f>(BP12+BP21+BP30+BP39)*99.94%-3</f>
        <v>0.81167407142267933</v>
      </c>
      <c r="BQ10" s="38"/>
    </row>
    <row r="11" spans="1:69" x14ac:dyDescent="0.15">
      <c r="A11" s="39" t="s">
        <v>32</v>
      </c>
      <c r="B11" s="39"/>
      <c r="C11" s="39"/>
      <c r="D11" s="39"/>
      <c r="E11" s="39"/>
      <c r="F11" s="39"/>
      <c r="G11" s="39"/>
      <c r="H11" s="39">
        <f>H12*99.9%</f>
        <v>0.94055850000000008</v>
      </c>
      <c r="I11" s="39"/>
      <c r="J11" s="39"/>
      <c r="K11" s="39"/>
      <c r="L11" s="39"/>
      <c r="M11" s="39">
        <f>M12*99.9%</f>
        <v>0.94055850000000008</v>
      </c>
      <c r="N11" s="39"/>
      <c r="O11" s="39"/>
      <c r="P11" s="39"/>
      <c r="Q11" s="39"/>
      <c r="R11" s="39">
        <f>R12*99.9%</f>
        <v>0.94055850000000008</v>
      </c>
      <c r="S11" s="39"/>
      <c r="T11" s="39"/>
      <c r="U11" s="39"/>
      <c r="V11" s="39"/>
      <c r="W11" s="39">
        <f>W12*99.9%</f>
        <v>0.94055850000000008</v>
      </c>
      <c r="X11" s="39"/>
      <c r="Y11" s="39"/>
      <c r="Z11" s="39"/>
      <c r="AA11" s="39"/>
      <c r="AB11" s="39">
        <f>AB12*99.9%</f>
        <v>0.94055850000000008</v>
      </c>
      <c r="AC11" s="39"/>
      <c r="AD11" s="39"/>
      <c r="AE11" s="39"/>
      <c r="AF11" s="39"/>
      <c r="AG11" s="39">
        <f>AG12*99.9%</f>
        <v>0.94055850000000008</v>
      </c>
      <c r="AH11" s="39"/>
      <c r="AI11" s="39"/>
      <c r="AJ11" s="39"/>
      <c r="AK11" s="39"/>
      <c r="AL11" s="39">
        <f>AL12*99.9%</f>
        <v>0.94055850000000008</v>
      </c>
      <c r="AM11" s="39"/>
      <c r="AN11" s="39"/>
      <c r="AO11" s="39"/>
      <c r="AP11" s="39"/>
      <c r="AQ11" s="39">
        <f>AQ12*99.9%</f>
        <v>0.94055850000000008</v>
      </c>
      <c r="AR11" s="39"/>
      <c r="AS11" s="39"/>
      <c r="AT11" s="39"/>
      <c r="AU11" s="39"/>
      <c r="AV11" s="39">
        <f>AV12*99.9%</f>
        <v>0.94055850000000008</v>
      </c>
      <c r="AW11" s="39"/>
      <c r="AX11" s="39"/>
      <c r="AY11" s="39"/>
      <c r="AZ11" s="39"/>
      <c r="BA11" s="39">
        <f>BA12*99.9%</f>
        <v>0.94055850000000008</v>
      </c>
      <c r="BB11" s="39"/>
      <c r="BC11" s="39"/>
      <c r="BD11" s="39"/>
      <c r="BE11" s="39"/>
      <c r="BF11" s="39">
        <f>BF12*99.9%</f>
        <v>0.94055850000000008</v>
      </c>
      <c r="BG11" s="39"/>
      <c r="BH11" s="39"/>
      <c r="BI11" s="39"/>
      <c r="BJ11" s="39"/>
      <c r="BK11" s="39">
        <f>BK12*99.9%</f>
        <v>0.94055850000000008</v>
      </c>
      <c r="BL11" s="39"/>
      <c r="BM11" s="39"/>
      <c r="BN11" s="39"/>
      <c r="BO11" s="39"/>
      <c r="BP11" s="39">
        <f>BP12*99.9%</f>
        <v>0.94055850000000008</v>
      </c>
      <c r="BQ11" s="39"/>
    </row>
    <row r="12" spans="1:69" x14ac:dyDescent="0.35">
      <c r="A12" s="40" t="s">
        <v>60</v>
      </c>
      <c r="B12" s="41">
        <f>_xlfn.IFNA(VLOOKUP($A12,批次辅助!$A$4:$DC$41,MATCH($A$5&amp;B$4,批次辅助!$A$1:$DC$1,0),0),0)</f>
        <v>0</v>
      </c>
      <c r="C12" s="41">
        <f>_xlfn.IFNA(VLOOKUP($A12,批次辅助!$A$4:$DC$41,MATCH($A$5&amp;C$4,批次辅助!$A$1:$DC$1,0),0),0)</f>
        <v>0</v>
      </c>
      <c r="D12" s="41">
        <f>_xlfn.IFNA(VLOOKUP($A12,批次辅助!$A$4:$DC$41,MATCH($A$5&amp;D$4,批次辅助!$A$1:$DC$1,0),0),0)</f>
        <v>0</v>
      </c>
      <c r="E12" s="39"/>
      <c r="F12" s="39"/>
      <c r="G12" s="39"/>
      <c r="H12" s="39">
        <f>1-SUM(H13:H18)</f>
        <v>0.9415</v>
      </c>
      <c r="I12" s="39"/>
      <c r="J12" s="39"/>
      <c r="K12" s="39"/>
      <c r="L12" s="39"/>
      <c r="M12" s="39">
        <f>1-SUM(M13:M18)</f>
        <v>0.9415</v>
      </c>
      <c r="N12" s="39"/>
      <c r="O12" s="39"/>
      <c r="P12" s="39"/>
      <c r="Q12" s="39"/>
      <c r="R12" s="39">
        <f>1-SUM(R13:R18)</f>
        <v>0.9415</v>
      </c>
      <c r="S12" s="39"/>
      <c r="T12" s="39"/>
      <c r="U12" s="39"/>
      <c r="V12" s="39"/>
      <c r="W12" s="39">
        <f>1-SUM(W13:W18)</f>
        <v>0.9415</v>
      </c>
      <c r="X12" s="39"/>
      <c r="Y12" s="39"/>
      <c r="Z12" s="39"/>
      <c r="AA12" s="39"/>
      <c r="AB12" s="39">
        <f>1-SUM(AB13:AB18)</f>
        <v>0.9415</v>
      </c>
      <c r="AC12" s="39"/>
      <c r="AD12" s="39"/>
      <c r="AE12" s="39"/>
      <c r="AF12" s="39"/>
      <c r="AG12" s="39">
        <f>1-SUM(AG13:AG18)</f>
        <v>0.9415</v>
      </c>
      <c r="AH12" s="39"/>
      <c r="AI12" s="39"/>
      <c r="AJ12" s="39"/>
      <c r="AK12" s="39"/>
      <c r="AL12" s="39">
        <f>1-SUM(AL13:AL18)</f>
        <v>0.9415</v>
      </c>
      <c r="AM12" s="39"/>
      <c r="AN12" s="39"/>
      <c r="AO12" s="39"/>
      <c r="AP12" s="39"/>
      <c r="AQ12" s="39">
        <f>1-SUM(AQ13:AQ18)</f>
        <v>0.9415</v>
      </c>
      <c r="AR12" s="39"/>
      <c r="AS12" s="39"/>
      <c r="AT12" s="39"/>
      <c r="AU12" s="39"/>
      <c r="AV12" s="39">
        <f>1-SUM(AV13:AV18)</f>
        <v>0.9415</v>
      </c>
      <c r="AW12" s="39"/>
      <c r="AX12" s="39"/>
      <c r="AY12" s="39"/>
      <c r="AZ12" s="39"/>
      <c r="BA12" s="39">
        <f>1-SUM(BA13:BA18)</f>
        <v>0.9415</v>
      </c>
      <c r="BB12" s="39"/>
      <c r="BC12" s="39"/>
      <c r="BD12" s="39"/>
      <c r="BE12" s="39"/>
      <c r="BF12" s="39">
        <f>1-SUM(BF13:BF18)</f>
        <v>0.9415</v>
      </c>
      <c r="BG12" s="39"/>
      <c r="BH12" s="39"/>
      <c r="BI12" s="39"/>
      <c r="BJ12" s="39"/>
      <c r="BK12" s="39">
        <f>1-SUM(BK13:BK18)</f>
        <v>0.9415</v>
      </c>
      <c r="BL12" s="39"/>
      <c r="BM12" s="39"/>
      <c r="BN12" s="39"/>
      <c r="BO12" s="39"/>
      <c r="BP12" s="39">
        <f>1-SUM(BP13:BP18)</f>
        <v>0.9415</v>
      </c>
      <c r="BQ12" s="39"/>
    </row>
    <row r="13" spans="1:69" x14ac:dyDescent="0.15">
      <c r="A13" s="42" t="s">
        <v>42</v>
      </c>
      <c r="B13" s="43">
        <f>_xlfn.IFNA(VLOOKUP($A13,批次辅助!$A$4:$DC$41,MATCH($A$5&amp;B$4,批次辅助!$A$1:$DC$1,0),0),0)</f>
        <v>0</v>
      </c>
      <c r="C13" s="43">
        <f>_xlfn.IFNA(VLOOKUP($A13,批次辅助!$A$4:$DC$41,MATCH($A$5&amp;C$4,批次辅助!$A$1:$DC$1,0),0),0)</f>
        <v>0</v>
      </c>
      <c r="D13" s="43">
        <f>_xlfn.IFNA(VLOOKUP($A13,批次辅助!$A$4:$DC$41,MATCH($A$5&amp;D$4,批次辅助!$A$1:$DC$1,0),0),0)</f>
        <v>0</v>
      </c>
      <c r="E13" s="279"/>
      <c r="F13" s="45"/>
      <c r="G13" s="102">
        <v>1.35E-2</v>
      </c>
      <c r="H13" s="47">
        <f>C13-F13+G13</f>
        <v>1.35E-2</v>
      </c>
      <c r="I13" s="370"/>
      <c r="J13" s="279"/>
      <c r="K13" s="128"/>
      <c r="L13" s="102"/>
      <c r="M13" s="47">
        <f>H13-K13+L13</f>
        <v>1.35E-2</v>
      </c>
      <c r="N13" s="370"/>
      <c r="O13" s="279"/>
      <c r="P13" s="128"/>
      <c r="Q13" s="102"/>
      <c r="R13" s="47">
        <f>M13-P13+Q13</f>
        <v>1.35E-2</v>
      </c>
      <c r="S13" s="370"/>
      <c r="T13" s="279"/>
      <c r="U13" s="128"/>
      <c r="V13" s="102"/>
      <c r="W13" s="47">
        <f>R13-U13+V13</f>
        <v>1.35E-2</v>
      </c>
      <c r="X13" s="370"/>
      <c r="Y13" s="279"/>
      <c r="Z13" s="128"/>
      <c r="AA13" s="102"/>
      <c r="AB13" s="47">
        <f>W13-Z13+AA13</f>
        <v>1.35E-2</v>
      </c>
      <c r="AC13" s="370"/>
      <c r="AD13" s="279"/>
      <c r="AE13" s="128"/>
      <c r="AF13" s="102"/>
      <c r="AG13" s="47">
        <f>AB13-AE13+AF13</f>
        <v>1.35E-2</v>
      </c>
      <c r="AH13" s="370"/>
      <c r="AI13" s="279"/>
      <c r="AJ13" s="128"/>
      <c r="AK13" s="102"/>
      <c r="AL13" s="47">
        <f>AG13-AJ13+AK13</f>
        <v>1.35E-2</v>
      </c>
      <c r="AM13" s="370"/>
      <c r="AN13" s="279"/>
      <c r="AO13" s="128"/>
      <c r="AP13" s="102"/>
      <c r="AQ13" s="47">
        <f>AL13-AO13+AP13</f>
        <v>1.35E-2</v>
      </c>
      <c r="AR13" s="370"/>
      <c r="AS13" s="279"/>
      <c r="AT13" s="128"/>
      <c r="AU13" s="102"/>
      <c r="AV13" s="47">
        <f>AQ13-AT13+AU13</f>
        <v>1.35E-2</v>
      </c>
      <c r="AW13" s="370"/>
      <c r="AX13" s="279"/>
      <c r="AY13" s="128"/>
      <c r="AZ13" s="102"/>
      <c r="BA13" s="47">
        <f>AV13-AY13+AZ13</f>
        <v>1.35E-2</v>
      </c>
      <c r="BB13" s="370"/>
      <c r="BC13" s="279"/>
      <c r="BD13" s="128"/>
      <c r="BE13" s="102"/>
      <c r="BF13" s="47">
        <f>BA13-BD13+BE13</f>
        <v>1.35E-2</v>
      </c>
      <c r="BG13" s="370"/>
      <c r="BH13" s="279"/>
      <c r="BI13" s="128"/>
      <c r="BJ13" s="102"/>
      <c r="BK13" s="47">
        <f>BF13-BI13+BJ13</f>
        <v>1.35E-2</v>
      </c>
      <c r="BL13" s="370"/>
      <c r="BM13" s="279"/>
      <c r="BN13" s="128"/>
      <c r="BO13" s="102"/>
      <c r="BP13" s="47">
        <f>BK13-BN13+BO13</f>
        <v>1.35E-2</v>
      </c>
      <c r="BQ13" s="370"/>
    </row>
    <row r="14" spans="1:69" x14ac:dyDescent="0.15">
      <c r="A14" s="42" t="s">
        <v>43</v>
      </c>
      <c r="B14" s="43">
        <f>_xlfn.IFNA(VLOOKUP($A14,批次辅助!$A$4:$DC$41,MATCH($A$5&amp;B$4,批次辅助!$A$1:$DC$1,0),0),0)</f>
        <v>0</v>
      </c>
      <c r="C14" s="43">
        <f>_xlfn.IFNA(VLOOKUP($A14,批次辅助!$A$4:$DC$41,MATCH($A$5&amp;C$4,批次辅助!$A$1:$DC$1,0),0),0)</f>
        <v>0</v>
      </c>
      <c r="D14" s="43">
        <f>_xlfn.IFNA(VLOOKUP($A14,批次辅助!$A$4:$DC$41,MATCH($A$5&amp;D$4,批次辅助!$A$1:$DC$1,0),0),0)</f>
        <v>0</v>
      </c>
      <c r="E14" s="279"/>
      <c r="F14" s="45"/>
      <c r="G14" s="140">
        <v>2.1999999999999999E-2</v>
      </c>
      <c r="H14" s="47">
        <f t="shared" ref="H14:H19" si="0">C14-F14+G14</f>
        <v>2.1999999999999999E-2</v>
      </c>
      <c r="I14" s="370"/>
      <c r="J14" s="51"/>
      <c r="K14" s="122"/>
      <c r="L14" s="146"/>
      <c r="M14" s="50">
        <f t="shared" ref="M14:M19" si="1">H14-K14+L14</f>
        <v>2.1999999999999999E-2</v>
      </c>
      <c r="N14" s="370"/>
      <c r="O14" s="279"/>
      <c r="P14" s="122"/>
      <c r="Q14" s="146"/>
      <c r="R14" s="50">
        <f t="shared" ref="R14:R19" si="2">M14-P14+Q14</f>
        <v>2.1999999999999999E-2</v>
      </c>
      <c r="S14" s="370"/>
      <c r="T14" s="51"/>
      <c r="U14" s="122"/>
      <c r="V14" s="146"/>
      <c r="W14" s="50">
        <f t="shared" ref="W14:W19" si="3">R14-U14+V14</f>
        <v>2.1999999999999999E-2</v>
      </c>
      <c r="X14" s="370"/>
      <c r="Y14" s="51"/>
      <c r="Z14" s="122"/>
      <c r="AA14" s="146"/>
      <c r="AB14" s="50">
        <f t="shared" ref="AB14:AB19" si="4">W14-Z14+AA14</f>
        <v>2.1999999999999999E-2</v>
      </c>
      <c r="AC14" s="370"/>
      <c r="AD14" s="51"/>
      <c r="AE14" s="122"/>
      <c r="AF14" s="146"/>
      <c r="AG14" s="50">
        <f t="shared" ref="AG14:AG19" si="5">AB14-AE14+AF14</f>
        <v>2.1999999999999999E-2</v>
      </c>
      <c r="AH14" s="370"/>
      <c r="AI14" s="51"/>
      <c r="AJ14" s="122"/>
      <c r="AK14" s="146"/>
      <c r="AL14" s="50">
        <f t="shared" ref="AL14:AL19" si="6">AG14-AJ14+AK14</f>
        <v>2.1999999999999999E-2</v>
      </c>
      <c r="AM14" s="370"/>
      <c r="AN14" s="51"/>
      <c r="AO14" s="122"/>
      <c r="AP14" s="146"/>
      <c r="AQ14" s="50">
        <f t="shared" ref="AQ14:AQ19" si="7">AL14-AO14+AP14</f>
        <v>2.1999999999999999E-2</v>
      </c>
      <c r="AR14" s="370"/>
      <c r="AS14" s="51"/>
      <c r="AT14" s="122"/>
      <c r="AU14" s="146"/>
      <c r="AV14" s="50">
        <f t="shared" ref="AV14:AV19" si="8">AQ14-AT14+AU14</f>
        <v>2.1999999999999999E-2</v>
      </c>
      <c r="AW14" s="370"/>
      <c r="AX14" s="51"/>
      <c r="AY14" s="122"/>
      <c r="AZ14" s="146"/>
      <c r="BA14" s="50">
        <f t="shared" ref="BA14:BA19" si="9">AV14-AY14+AZ14</f>
        <v>2.1999999999999999E-2</v>
      </c>
      <c r="BB14" s="370"/>
      <c r="BC14" s="51"/>
      <c r="BD14" s="122"/>
      <c r="BE14" s="146"/>
      <c r="BF14" s="50">
        <f t="shared" ref="BF14:BF19" si="10">BA14-BD14+BE14</f>
        <v>2.1999999999999999E-2</v>
      </c>
      <c r="BG14" s="370"/>
      <c r="BH14" s="51"/>
      <c r="BI14" s="122"/>
      <c r="BJ14" s="146"/>
      <c r="BK14" s="50">
        <f t="shared" ref="BK14:BK19" si="11">BF14-BI14+BJ14</f>
        <v>2.1999999999999999E-2</v>
      </c>
      <c r="BL14" s="370"/>
      <c r="BM14" s="51"/>
      <c r="BN14" s="122"/>
      <c r="BO14" s="146"/>
      <c r="BP14" s="50">
        <f t="shared" ref="BP14:BP19" si="12">BK14-BN14+BO14</f>
        <v>2.1999999999999999E-2</v>
      </c>
      <c r="BQ14" s="370"/>
    </row>
    <row r="15" spans="1:69" x14ac:dyDescent="0.15">
      <c r="A15" s="42" t="s">
        <v>44</v>
      </c>
      <c r="B15" s="43">
        <f>_xlfn.IFNA(VLOOKUP($A15,批次辅助!$A$4:$DC$41,MATCH($A$5&amp;B$4,批次辅助!$A$1:$DC$1,0),0),0)</f>
        <v>0</v>
      </c>
      <c r="C15" s="43">
        <f>_xlfn.IFNA(VLOOKUP($A15,批次辅助!$A$4:$DC$41,MATCH($A$5&amp;C$4,批次辅助!$A$1:$DC$1,0),0),0)</f>
        <v>0</v>
      </c>
      <c r="D15" s="43">
        <f>_xlfn.IFNA(VLOOKUP($A15,批次辅助!$A$4:$DC$41,MATCH($A$5&amp;D$4,批次辅助!$A$1:$DC$1,0),0),0)</f>
        <v>0</v>
      </c>
      <c r="E15" s="279"/>
      <c r="F15" s="45"/>
      <c r="G15" s="46">
        <v>5.0000000000000001E-3</v>
      </c>
      <c r="H15" s="47">
        <f t="shared" si="0"/>
        <v>5.0000000000000001E-3</v>
      </c>
      <c r="I15" s="370"/>
      <c r="J15" s="279"/>
      <c r="K15" s="121"/>
      <c r="L15" s="147"/>
      <c r="M15" s="50">
        <f t="shared" si="1"/>
        <v>5.0000000000000001E-3</v>
      </c>
      <c r="N15" s="370"/>
      <c r="O15" s="279"/>
      <c r="P15" s="121"/>
      <c r="Q15" s="147"/>
      <c r="R15" s="50">
        <f t="shared" si="2"/>
        <v>5.0000000000000001E-3</v>
      </c>
      <c r="S15" s="370"/>
      <c r="T15" s="279"/>
      <c r="U15" s="121"/>
      <c r="V15" s="147"/>
      <c r="W15" s="50">
        <f t="shared" si="3"/>
        <v>5.0000000000000001E-3</v>
      </c>
      <c r="X15" s="370"/>
      <c r="Y15" s="279"/>
      <c r="Z15" s="121"/>
      <c r="AA15" s="147"/>
      <c r="AB15" s="50">
        <f t="shared" si="4"/>
        <v>5.0000000000000001E-3</v>
      </c>
      <c r="AC15" s="370"/>
      <c r="AD15" s="279"/>
      <c r="AE15" s="121"/>
      <c r="AF15" s="147"/>
      <c r="AG15" s="50">
        <f t="shared" si="5"/>
        <v>5.0000000000000001E-3</v>
      </c>
      <c r="AH15" s="370"/>
      <c r="AI15" s="279"/>
      <c r="AJ15" s="121"/>
      <c r="AK15" s="147"/>
      <c r="AL15" s="50">
        <f t="shared" si="6"/>
        <v>5.0000000000000001E-3</v>
      </c>
      <c r="AM15" s="370"/>
      <c r="AN15" s="279"/>
      <c r="AO15" s="121"/>
      <c r="AP15" s="147"/>
      <c r="AQ15" s="50">
        <f t="shared" si="7"/>
        <v>5.0000000000000001E-3</v>
      </c>
      <c r="AR15" s="370"/>
      <c r="AS15" s="279"/>
      <c r="AT15" s="121"/>
      <c r="AU15" s="147"/>
      <c r="AV15" s="50">
        <f t="shared" si="8"/>
        <v>5.0000000000000001E-3</v>
      </c>
      <c r="AW15" s="370"/>
      <c r="AX15" s="279"/>
      <c r="AY15" s="121"/>
      <c r="AZ15" s="147"/>
      <c r="BA15" s="50">
        <f t="shared" si="9"/>
        <v>5.0000000000000001E-3</v>
      </c>
      <c r="BB15" s="370"/>
      <c r="BC15" s="279"/>
      <c r="BD15" s="121"/>
      <c r="BE15" s="147"/>
      <c r="BF15" s="50">
        <f t="shared" si="10"/>
        <v>5.0000000000000001E-3</v>
      </c>
      <c r="BG15" s="370"/>
      <c r="BH15" s="279"/>
      <c r="BI15" s="121"/>
      <c r="BJ15" s="147"/>
      <c r="BK15" s="50">
        <f t="shared" si="11"/>
        <v>5.0000000000000001E-3</v>
      </c>
      <c r="BL15" s="370"/>
      <c r="BM15" s="279"/>
      <c r="BN15" s="121"/>
      <c r="BO15" s="147"/>
      <c r="BP15" s="50">
        <f t="shared" si="12"/>
        <v>5.0000000000000001E-3</v>
      </c>
      <c r="BQ15" s="370"/>
    </row>
    <row r="16" spans="1:69" x14ac:dyDescent="0.15">
      <c r="A16" s="53" t="s">
        <v>45</v>
      </c>
      <c r="B16" s="53">
        <f>_xlfn.IFNA(VLOOKUP($A16,批次辅助!$A$4:$DC$41,MATCH($A$5&amp;B$4,批次辅助!$A$1:$DC$1,0),0),0)</f>
        <v>0</v>
      </c>
      <c r="C16" s="53">
        <f>_xlfn.IFNA(VLOOKUP($A16,批次辅助!$A$4:$DC$41,MATCH($A$5&amp;C$4,批次辅助!$A$1:$DC$1,0),0),0)</f>
        <v>0</v>
      </c>
      <c r="D16" s="53">
        <f>_xlfn.IFNA(VLOOKUP($A16,批次辅助!$A$4:$DC$41,MATCH($A$5&amp;D$4,批次辅助!$A$1:$DC$1,0),0),0)</f>
        <v>0</v>
      </c>
      <c r="E16" s="279"/>
      <c r="F16" s="45"/>
      <c r="G16" s="55">
        <v>1.2999999999999999E-2</v>
      </c>
      <c r="H16" s="47">
        <f t="shared" si="0"/>
        <v>1.2999999999999999E-2</v>
      </c>
      <c r="I16" s="370"/>
      <c r="J16" s="56"/>
      <c r="K16" s="123"/>
      <c r="L16" s="148"/>
      <c r="M16" s="50">
        <f t="shared" si="1"/>
        <v>1.2999999999999999E-2</v>
      </c>
      <c r="N16" s="370"/>
      <c r="O16" s="56"/>
      <c r="P16" s="123"/>
      <c r="Q16" s="148"/>
      <c r="R16" s="50">
        <f t="shared" si="2"/>
        <v>1.2999999999999999E-2</v>
      </c>
      <c r="S16" s="370"/>
      <c r="T16" s="56"/>
      <c r="U16" s="123"/>
      <c r="V16" s="148"/>
      <c r="W16" s="50">
        <f t="shared" si="3"/>
        <v>1.2999999999999999E-2</v>
      </c>
      <c r="X16" s="370"/>
      <c r="Y16" s="56"/>
      <c r="Z16" s="123"/>
      <c r="AA16" s="148"/>
      <c r="AB16" s="50">
        <f t="shared" si="4"/>
        <v>1.2999999999999999E-2</v>
      </c>
      <c r="AC16" s="370"/>
      <c r="AD16" s="56"/>
      <c r="AE16" s="123"/>
      <c r="AF16" s="148"/>
      <c r="AG16" s="50">
        <f t="shared" si="5"/>
        <v>1.2999999999999999E-2</v>
      </c>
      <c r="AH16" s="370"/>
      <c r="AI16" s="56"/>
      <c r="AJ16" s="123"/>
      <c r="AK16" s="148"/>
      <c r="AL16" s="50">
        <f t="shared" si="6"/>
        <v>1.2999999999999999E-2</v>
      </c>
      <c r="AM16" s="370"/>
      <c r="AN16" s="56"/>
      <c r="AO16" s="123"/>
      <c r="AP16" s="148"/>
      <c r="AQ16" s="50">
        <f t="shared" si="7"/>
        <v>1.2999999999999999E-2</v>
      </c>
      <c r="AR16" s="370"/>
      <c r="AS16" s="56"/>
      <c r="AT16" s="123"/>
      <c r="AU16" s="148"/>
      <c r="AV16" s="50">
        <f t="shared" si="8"/>
        <v>1.2999999999999999E-2</v>
      </c>
      <c r="AW16" s="370"/>
      <c r="AX16" s="56"/>
      <c r="AY16" s="123"/>
      <c r="AZ16" s="148"/>
      <c r="BA16" s="50">
        <f t="shared" si="9"/>
        <v>1.2999999999999999E-2</v>
      </c>
      <c r="BB16" s="370"/>
      <c r="BC16" s="56"/>
      <c r="BD16" s="123"/>
      <c r="BE16" s="148"/>
      <c r="BF16" s="50">
        <f t="shared" si="10"/>
        <v>1.2999999999999999E-2</v>
      </c>
      <c r="BG16" s="370"/>
      <c r="BH16" s="56"/>
      <c r="BI16" s="123"/>
      <c r="BJ16" s="148"/>
      <c r="BK16" s="50">
        <f t="shared" si="11"/>
        <v>1.2999999999999999E-2</v>
      </c>
      <c r="BL16" s="370"/>
      <c r="BM16" s="56"/>
      <c r="BN16" s="123"/>
      <c r="BO16" s="148"/>
      <c r="BP16" s="50">
        <f t="shared" si="12"/>
        <v>1.2999999999999999E-2</v>
      </c>
      <c r="BQ16" s="370"/>
    </row>
    <row r="17" spans="1:69" x14ac:dyDescent="0.15">
      <c r="A17" s="42" t="s">
        <v>46</v>
      </c>
      <c r="B17" s="53">
        <f>_xlfn.IFNA(VLOOKUP($A17,批次辅助!$A$4:$DC$41,MATCH($A$5&amp;B$4,批次辅助!$A$1:$DC$1,0),0),0)</f>
        <v>0</v>
      </c>
      <c r="C17" s="53">
        <f>_xlfn.IFNA(VLOOKUP($A17,批次辅助!$A$4:$DC$41,MATCH($A$5&amp;C$4,批次辅助!$A$1:$DC$1,0),0),0)</f>
        <v>0</v>
      </c>
      <c r="D17" s="53">
        <f>_xlfn.IFNA(VLOOKUP($A17,批次辅助!$A$4:$DC$41,MATCH($A$5&amp;D$4,批次辅助!$A$1:$DC$1,0),0),0)</f>
        <v>0</v>
      </c>
      <c r="E17" s="109"/>
      <c r="F17" s="57"/>
      <c r="G17" s="58">
        <v>4.1999999999999997E-3</v>
      </c>
      <c r="H17" s="47">
        <f t="shared" si="0"/>
        <v>4.1999999999999997E-3</v>
      </c>
      <c r="I17" s="370"/>
      <c r="J17" s="43"/>
      <c r="K17" s="124"/>
      <c r="L17" s="104"/>
      <c r="M17" s="53">
        <f t="shared" si="1"/>
        <v>4.1999999999999997E-3</v>
      </c>
      <c r="N17" s="370"/>
      <c r="O17" s="43"/>
      <c r="P17" s="124"/>
      <c r="Q17" s="104"/>
      <c r="R17" s="53">
        <f t="shared" si="2"/>
        <v>4.1999999999999997E-3</v>
      </c>
      <c r="S17" s="370"/>
      <c r="T17" s="43"/>
      <c r="U17" s="124"/>
      <c r="V17" s="104"/>
      <c r="W17" s="53">
        <f t="shared" si="3"/>
        <v>4.1999999999999997E-3</v>
      </c>
      <c r="X17" s="370"/>
      <c r="Y17" s="43"/>
      <c r="Z17" s="124"/>
      <c r="AA17" s="104"/>
      <c r="AB17" s="53">
        <f t="shared" si="4"/>
        <v>4.1999999999999997E-3</v>
      </c>
      <c r="AC17" s="370"/>
      <c r="AD17" s="43"/>
      <c r="AE17" s="124"/>
      <c r="AF17" s="104"/>
      <c r="AG17" s="53">
        <f t="shared" si="5"/>
        <v>4.1999999999999997E-3</v>
      </c>
      <c r="AH17" s="370"/>
      <c r="AI17" s="43"/>
      <c r="AJ17" s="124"/>
      <c r="AK17" s="104"/>
      <c r="AL17" s="53">
        <f t="shared" si="6"/>
        <v>4.1999999999999997E-3</v>
      </c>
      <c r="AM17" s="370"/>
      <c r="AN17" s="43"/>
      <c r="AO17" s="124"/>
      <c r="AP17" s="104"/>
      <c r="AQ17" s="53">
        <f t="shared" si="7"/>
        <v>4.1999999999999997E-3</v>
      </c>
      <c r="AR17" s="370"/>
      <c r="AS17" s="43"/>
      <c r="AT17" s="124"/>
      <c r="AU17" s="104"/>
      <c r="AV17" s="53">
        <f t="shared" si="8"/>
        <v>4.1999999999999997E-3</v>
      </c>
      <c r="AW17" s="370"/>
      <c r="AX17" s="43"/>
      <c r="AY17" s="124"/>
      <c r="AZ17" s="104"/>
      <c r="BA17" s="53">
        <f t="shared" si="9"/>
        <v>4.1999999999999997E-3</v>
      </c>
      <c r="BB17" s="370"/>
      <c r="BC17" s="43"/>
      <c r="BD17" s="124"/>
      <c r="BE17" s="104"/>
      <c r="BF17" s="53">
        <f t="shared" si="10"/>
        <v>4.1999999999999997E-3</v>
      </c>
      <c r="BG17" s="370"/>
      <c r="BH17" s="43"/>
      <c r="BI17" s="124"/>
      <c r="BJ17" s="104"/>
      <c r="BK17" s="53">
        <f t="shared" si="11"/>
        <v>4.1999999999999997E-3</v>
      </c>
      <c r="BL17" s="370"/>
      <c r="BM17" s="43"/>
      <c r="BN17" s="124"/>
      <c r="BO17" s="104"/>
      <c r="BP17" s="53">
        <f t="shared" si="12"/>
        <v>4.1999999999999997E-3</v>
      </c>
      <c r="BQ17" s="370"/>
    </row>
    <row r="18" spans="1:69" x14ac:dyDescent="0.15">
      <c r="A18" s="42" t="s">
        <v>47</v>
      </c>
      <c r="B18" s="43">
        <f>_xlfn.IFNA(VLOOKUP($A18,批次辅助!$A$4:$DC$41,MATCH($A$5&amp;B$4,批次辅助!$A$1:$DC$1,0),0),0)</f>
        <v>0</v>
      </c>
      <c r="C18" s="43">
        <f>_xlfn.IFNA(VLOOKUP($A18,批次辅助!$A$4:$DC$41,MATCH($A$5&amp;C$4,批次辅助!$A$1:$DC$1,0),0),0)</f>
        <v>0</v>
      </c>
      <c r="D18" s="43">
        <f>_xlfn.IFNA(VLOOKUP($A18,批次辅助!$A$4:$DC$41,MATCH($A$5&amp;D$4,批次辅助!$A$1:$DC$1,0),0),0)</f>
        <v>0</v>
      </c>
      <c r="E18" s="10"/>
      <c r="F18" s="113"/>
      <c r="G18" s="70">
        <v>8.0000000000000004E-4</v>
      </c>
      <c r="H18" s="47">
        <f t="shared" si="0"/>
        <v>8.0000000000000004E-4</v>
      </c>
      <c r="I18" s="370"/>
      <c r="J18" s="57"/>
      <c r="K18" s="124"/>
      <c r="L18" s="104"/>
      <c r="M18" s="43">
        <f t="shared" si="1"/>
        <v>8.0000000000000004E-4</v>
      </c>
      <c r="N18" s="370"/>
      <c r="O18" s="43"/>
      <c r="P18" s="124"/>
      <c r="Q18" s="104"/>
      <c r="R18" s="43">
        <f t="shared" si="2"/>
        <v>8.0000000000000004E-4</v>
      </c>
      <c r="S18" s="370"/>
      <c r="T18" s="43"/>
      <c r="U18" s="124"/>
      <c r="V18" s="104"/>
      <c r="W18" s="43">
        <f t="shared" si="3"/>
        <v>8.0000000000000004E-4</v>
      </c>
      <c r="X18" s="370"/>
      <c r="Y18" s="10"/>
      <c r="Z18" s="124"/>
      <c r="AA18" s="104"/>
      <c r="AB18" s="43">
        <f t="shared" si="4"/>
        <v>8.0000000000000004E-4</v>
      </c>
      <c r="AC18" s="370"/>
      <c r="AD18" s="10"/>
      <c r="AE18" s="124"/>
      <c r="AF18" s="104"/>
      <c r="AG18" s="43">
        <f t="shared" si="5"/>
        <v>8.0000000000000004E-4</v>
      </c>
      <c r="AH18" s="370"/>
      <c r="AI18" s="10"/>
      <c r="AJ18" s="124"/>
      <c r="AK18" s="104"/>
      <c r="AL18" s="43">
        <f t="shared" si="6"/>
        <v>8.0000000000000004E-4</v>
      </c>
      <c r="AM18" s="370"/>
      <c r="AN18" s="10"/>
      <c r="AO18" s="124"/>
      <c r="AP18" s="104"/>
      <c r="AQ18" s="43">
        <f t="shared" si="7"/>
        <v>8.0000000000000004E-4</v>
      </c>
      <c r="AR18" s="370"/>
      <c r="AS18" s="10"/>
      <c r="AT18" s="124"/>
      <c r="AU18" s="104"/>
      <c r="AV18" s="43">
        <f t="shared" si="8"/>
        <v>8.0000000000000004E-4</v>
      </c>
      <c r="AW18" s="370"/>
      <c r="AX18" s="10"/>
      <c r="AY18" s="124"/>
      <c r="AZ18" s="104"/>
      <c r="BA18" s="43">
        <f t="shared" si="9"/>
        <v>8.0000000000000004E-4</v>
      </c>
      <c r="BB18" s="370"/>
      <c r="BC18" s="10"/>
      <c r="BD18" s="124"/>
      <c r="BE18" s="104"/>
      <c r="BF18" s="43">
        <f t="shared" si="10"/>
        <v>8.0000000000000004E-4</v>
      </c>
      <c r="BG18" s="370"/>
      <c r="BH18" s="10"/>
      <c r="BI18" s="124"/>
      <c r="BJ18" s="104"/>
      <c r="BK18" s="43">
        <f t="shared" si="11"/>
        <v>8.0000000000000004E-4</v>
      </c>
      <c r="BL18" s="370"/>
      <c r="BM18" s="10"/>
      <c r="BN18" s="124"/>
      <c r="BO18" s="104"/>
      <c r="BP18" s="43">
        <f t="shared" si="12"/>
        <v>8.0000000000000004E-4</v>
      </c>
      <c r="BQ18" s="370"/>
    </row>
    <row r="19" spans="1:69" ht="41.25" customHeight="1" x14ac:dyDescent="0.15">
      <c r="A19" s="61" t="s">
        <v>31</v>
      </c>
      <c r="B19" s="61">
        <f>_xlfn.IFNA(VLOOKUP($A19,批次辅助!$A$4:$DC$41,MATCH($A$5&amp;B$4,批次辅助!$A$1:$DC$1,0),0),0)</f>
        <v>0</v>
      </c>
      <c r="C19" s="61">
        <f>_xlfn.IFNA(VLOOKUP($A19,批次辅助!$A$4:$DC$41,MATCH($A$5&amp;C$4,批次辅助!$A$1:$DC$1,0),0),0)</f>
        <v>0</v>
      </c>
      <c r="D19" s="61">
        <f>_xlfn.IFNA(VLOOKUP($A19,批次辅助!$A$4:$DC$41,MATCH($A$5&amp;D$4,批次辅助!$A$1:$DC$1,0),0),0)</f>
        <v>0</v>
      </c>
      <c r="E19" s="156"/>
      <c r="F19" s="125"/>
      <c r="G19" s="64"/>
      <c r="H19" s="62">
        <f t="shared" si="0"/>
        <v>0</v>
      </c>
      <c r="I19" s="62"/>
      <c r="J19" s="62"/>
      <c r="K19" s="125"/>
      <c r="L19" s="141"/>
      <c r="M19" s="62">
        <f t="shared" si="1"/>
        <v>0</v>
      </c>
      <c r="N19" s="62"/>
      <c r="O19" s="62"/>
      <c r="P19" s="125"/>
      <c r="Q19" s="141"/>
      <c r="R19" s="62">
        <f t="shared" si="2"/>
        <v>0</v>
      </c>
      <c r="S19" s="62"/>
      <c r="T19" s="62"/>
      <c r="U19" s="125"/>
      <c r="V19" s="141"/>
      <c r="W19" s="62">
        <f t="shared" si="3"/>
        <v>0</v>
      </c>
      <c r="X19" s="62"/>
      <c r="Y19" s="62"/>
      <c r="Z19" s="125"/>
      <c r="AA19" s="141"/>
      <c r="AB19" s="62">
        <f t="shared" si="4"/>
        <v>0</v>
      </c>
      <c r="AC19" s="62"/>
      <c r="AD19" s="62"/>
      <c r="AE19" s="125"/>
      <c r="AF19" s="141"/>
      <c r="AG19" s="62">
        <f t="shared" si="5"/>
        <v>0</v>
      </c>
      <c r="AH19" s="62"/>
      <c r="AI19" s="62"/>
      <c r="AJ19" s="125"/>
      <c r="AK19" s="141"/>
      <c r="AL19" s="62">
        <f t="shared" si="6"/>
        <v>0</v>
      </c>
      <c r="AM19" s="62"/>
      <c r="AN19" s="62"/>
      <c r="AO19" s="125"/>
      <c r="AP19" s="141"/>
      <c r="AQ19" s="62">
        <f t="shared" si="7"/>
        <v>0</v>
      </c>
      <c r="AR19" s="62"/>
      <c r="AS19" s="62"/>
      <c r="AT19" s="125"/>
      <c r="AU19" s="141"/>
      <c r="AV19" s="62">
        <f t="shared" si="8"/>
        <v>0</v>
      </c>
      <c r="AW19" s="62"/>
      <c r="AX19" s="62"/>
      <c r="AY19" s="125"/>
      <c r="AZ19" s="141"/>
      <c r="BA19" s="62">
        <f t="shared" si="9"/>
        <v>0</v>
      </c>
      <c r="BB19" s="62"/>
      <c r="BC19" s="62"/>
      <c r="BD19" s="125"/>
      <c r="BE19" s="141"/>
      <c r="BF19" s="62">
        <f t="shared" si="10"/>
        <v>0</v>
      </c>
      <c r="BG19" s="62"/>
      <c r="BH19" s="62"/>
      <c r="BI19" s="125"/>
      <c r="BJ19" s="141"/>
      <c r="BK19" s="62">
        <f t="shared" si="11"/>
        <v>0</v>
      </c>
      <c r="BL19" s="62"/>
      <c r="BM19" s="62"/>
      <c r="BN19" s="125"/>
      <c r="BO19" s="141"/>
      <c r="BP19" s="62">
        <f t="shared" si="12"/>
        <v>0</v>
      </c>
      <c r="BQ19" s="62"/>
    </row>
    <row r="20" spans="1:69" x14ac:dyDescent="0.15">
      <c r="A20" s="65" t="s">
        <v>30</v>
      </c>
      <c r="B20" s="66"/>
      <c r="C20" s="66"/>
      <c r="D20" s="66"/>
      <c r="E20" s="66"/>
      <c r="F20" s="67"/>
      <c r="G20" s="68"/>
      <c r="H20" s="66">
        <f>H21*99.9%</f>
        <v>0.86913000000000007</v>
      </c>
      <c r="I20" s="66"/>
      <c r="J20" s="66"/>
      <c r="K20" s="126"/>
      <c r="L20" s="142"/>
      <c r="M20" s="66">
        <f>M21*99.9%</f>
        <v>0.87412500000000004</v>
      </c>
      <c r="N20" s="66"/>
      <c r="O20" s="66"/>
      <c r="P20" s="126"/>
      <c r="Q20" s="142"/>
      <c r="R20" s="66">
        <f>R21*99.9%</f>
        <v>0.87412500000000004</v>
      </c>
      <c r="S20" s="66"/>
      <c r="T20" s="66"/>
      <c r="U20" s="126"/>
      <c r="V20" s="142"/>
      <c r="W20" s="66">
        <f>W21*99.9%</f>
        <v>0.87412500000000004</v>
      </c>
      <c r="X20" s="66"/>
      <c r="Y20" s="66"/>
      <c r="Z20" s="126"/>
      <c r="AA20" s="142"/>
      <c r="AB20" s="66">
        <f>AB21*99.9%</f>
        <v>0.87412500000000004</v>
      </c>
      <c r="AC20" s="66"/>
      <c r="AD20" s="66"/>
      <c r="AE20" s="126"/>
      <c r="AF20" s="142"/>
      <c r="AG20" s="66">
        <f>AG21*99.9%</f>
        <v>0.87412500000000004</v>
      </c>
      <c r="AH20" s="66"/>
      <c r="AI20" s="66"/>
      <c r="AJ20" s="126"/>
      <c r="AK20" s="142"/>
      <c r="AL20" s="66">
        <f>AL21*99.9%</f>
        <v>0.87412500000000004</v>
      </c>
      <c r="AM20" s="66"/>
      <c r="AN20" s="66"/>
      <c r="AO20" s="126"/>
      <c r="AP20" s="142"/>
      <c r="AQ20" s="66">
        <f>AQ21*99.9%</f>
        <v>0.87412500000000004</v>
      </c>
      <c r="AR20" s="66"/>
      <c r="AS20" s="66"/>
      <c r="AT20" s="126"/>
      <c r="AU20" s="142"/>
      <c r="AV20" s="66">
        <f>AV21*99.9%</f>
        <v>0.87412500000000004</v>
      </c>
      <c r="AW20" s="66"/>
      <c r="AX20" s="66"/>
      <c r="AY20" s="126"/>
      <c r="AZ20" s="142"/>
      <c r="BA20" s="66">
        <f>BA21*99.9%</f>
        <v>0.87412500000000004</v>
      </c>
      <c r="BB20" s="66"/>
      <c r="BC20" s="66"/>
      <c r="BD20" s="126"/>
      <c r="BE20" s="142"/>
      <c r="BF20" s="66">
        <f>BF21*99.9%</f>
        <v>0.87412500000000004</v>
      </c>
      <c r="BG20" s="66"/>
      <c r="BH20" s="66"/>
      <c r="BI20" s="126"/>
      <c r="BJ20" s="142"/>
      <c r="BK20" s="66">
        <f>BK21*99.9%</f>
        <v>0.87412500000000004</v>
      </c>
      <c r="BL20" s="66"/>
      <c r="BM20" s="66"/>
      <c r="BN20" s="126"/>
      <c r="BO20" s="142"/>
      <c r="BP20" s="66">
        <f>BP21*99.9%</f>
        <v>0.87412500000000004</v>
      </c>
      <c r="BQ20" s="66"/>
    </row>
    <row r="21" spans="1:69" x14ac:dyDescent="0.35">
      <c r="A21" s="40" t="s">
        <v>456</v>
      </c>
      <c r="B21" s="41">
        <f>_xlfn.IFNA(VLOOKUP($A21,批次辅助!$A$4:$DC$41,MATCH($A$5&amp;B$4,批次辅助!$A$1:$DC$1,0),0),0)</f>
        <v>0</v>
      </c>
      <c r="C21" s="41">
        <f>_xlfn.IFNA(VLOOKUP($A21,批次辅助!$A$4:$DC$41,MATCH($A$5&amp;C$4,批次辅助!$A$1:$DC$1,0),0),0)</f>
        <v>0</v>
      </c>
      <c r="D21" s="41">
        <f>_xlfn.IFNA(VLOOKUP($A21,批次辅助!$A$4:$DC$41,MATCH($A$5&amp;D$4,批次辅助!$A$1:$DC$1,0),0),0)</f>
        <v>0</v>
      </c>
      <c r="E21" s="66"/>
      <c r="F21" s="67"/>
      <c r="G21" s="68"/>
      <c r="H21" s="66">
        <f>1-SUM(H22:H26)</f>
        <v>0.87</v>
      </c>
      <c r="I21" s="66"/>
      <c r="J21" s="66"/>
      <c r="K21" s="126"/>
      <c r="L21" s="142"/>
      <c r="M21" s="66">
        <f>1-SUM(M22:M26)</f>
        <v>0.875</v>
      </c>
      <c r="N21" s="66"/>
      <c r="O21" s="66"/>
      <c r="P21" s="126"/>
      <c r="Q21" s="142"/>
      <c r="R21" s="66">
        <f>1-SUM(R22:R26)</f>
        <v>0.875</v>
      </c>
      <c r="S21" s="66"/>
      <c r="T21" s="66"/>
      <c r="U21" s="126"/>
      <c r="V21" s="142"/>
      <c r="W21" s="66">
        <f>1-SUM(W22:W26)</f>
        <v>0.875</v>
      </c>
      <c r="X21" s="66"/>
      <c r="Y21" s="66"/>
      <c r="Z21" s="126"/>
      <c r="AA21" s="142"/>
      <c r="AB21" s="66">
        <f>1-SUM(AB22:AB26)</f>
        <v>0.875</v>
      </c>
      <c r="AC21" s="66"/>
      <c r="AD21" s="66"/>
      <c r="AE21" s="126"/>
      <c r="AF21" s="142"/>
      <c r="AG21" s="66">
        <f>1-SUM(AG22:AG26)</f>
        <v>0.875</v>
      </c>
      <c r="AH21" s="66"/>
      <c r="AI21" s="66"/>
      <c r="AJ21" s="126"/>
      <c r="AK21" s="142"/>
      <c r="AL21" s="66">
        <f>1-SUM(AL22:AL26)</f>
        <v>0.875</v>
      </c>
      <c r="AM21" s="66"/>
      <c r="AN21" s="66"/>
      <c r="AO21" s="126"/>
      <c r="AP21" s="142"/>
      <c r="AQ21" s="66">
        <f>1-SUM(AQ22:AQ26)</f>
        <v>0.875</v>
      </c>
      <c r="AR21" s="66"/>
      <c r="AS21" s="66"/>
      <c r="AT21" s="126"/>
      <c r="AU21" s="142"/>
      <c r="AV21" s="66">
        <f>1-SUM(AV22:AV26)</f>
        <v>0.875</v>
      </c>
      <c r="AW21" s="66"/>
      <c r="AX21" s="66"/>
      <c r="AY21" s="126"/>
      <c r="AZ21" s="142"/>
      <c r="BA21" s="66">
        <f>1-SUM(BA22:BA26)</f>
        <v>0.875</v>
      </c>
      <c r="BB21" s="66"/>
      <c r="BC21" s="66"/>
      <c r="BD21" s="126"/>
      <c r="BE21" s="142"/>
      <c r="BF21" s="66">
        <f>1-SUM(BF22:BF26)</f>
        <v>0.875</v>
      </c>
      <c r="BG21" s="66"/>
      <c r="BH21" s="66"/>
      <c r="BI21" s="126"/>
      <c r="BJ21" s="142"/>
      <c r="BK21" s="66">
        <f>1-SUM(BK22:BK26)</f>
        <v>0.875</v>
      </c>
      <c r="BL21" s="66"/>
      <c r="BM21" s="66"/>
      <c r="BN21" s="126"/>
      <c r="BO21" s="142"/>
      <c r="BP21" s="66">
        <f>1-SUM(BP22:BP26)</f>
        <v>0.875</v>
      </c>
      <c r="BQ21" s="66"/>
    </row>
    <row r="22" spans="1:69" x14ac:dyDescent="0.15">
      <c r="A22" s="42" t="s">
        <v>48</v>
      </c>
      <c r="B22" s="43">
        <f>_xlfn.IFNA(VLOOKUP($A22,批次辅助!$A$4:$DC$41,MATCH($A$5&amp;B$4,批次辅助!$A$1:$DC$1,0),0),0)</f>
        <v>0</v>
      </c>
      <c r="C22" s="43">
        <f>_xlfn.IFNA(VLOOKUP($A22,批次辅助!$A$4:$DC$41,MATCH($A$5&amp;C$4,批次辅助!$A$1:$DC$1,0),0),0)</f>
        <v>0</v>
      </c>
      <c r="D22" s="43">
        <f>_xlfn.IFNA(VLOOKUP($A22,批次辅助!$A$4:$DC$41,MATCH($A$5&amp;D$4,批次辅助!$A$1:$DC$1,0),0),0)</f>
        <v>0</v>
      </c>
      <c r="E22" s="278" t="s">
        <v>1517</v>
      </c>
      <c r="F22" s="113"/>
      <c r="G22" s="70">
        <v>0.01</v>
      </c>
      <c r="H22" s="277">
        <f>C22-F22+G22</f>
        <v>0.01</v>
      </c>
      <c r="I22" s="370"/>
      <c r="J22" s="277" t="s">
        <v>1519</v>
      </c>
      <c r="K22" s="113">
        <v>5.0000000000000001E-3</v>
      </c>
      <c r="L22" s="149"/>
      <c r="M22" s="277">
        <f>H22-K22+L22</f>
        <v>5.0000000000000001E-3</v>
      </c>
      <c r="N22" s="370"/>
      <c r="O22" s="277"/>
      <c r="P22" s="113"/>
      <c r="Q22" s="149"/>
      <c r="R22" s="277">
        <f>M22-P22+Q22</f>
        <v>5.0000000000000001E-3</v>
      </c>
      <c r="S22" s="370"/>
      <c r="T22" s="277"/>
      <c r="U22" s="113"/>
      <c r="V22" s="149"/>
      <c r="W22" s="277">
        <f>R22-U22+V22</f>
        <v>5.0000000000000001E-3</v>
      </c>
      <c r="X22" s="370"/>
      <c r="Y22" s="277" t="s">
        <v>9</v>
      </c>
      <c r="Z22" s="113"/>
      <c r="AA22" s="149"/>
      <c r="AB22" s="277">
        <f>W22-Z22+AA22</f>
        <v>5.0000000000000001E-3</v>
      </c>
      <c r="AC22" s="370"/>
      <c r="AD22" s="277" t="s">
        <v>9</v>
      </c>
      <c r="AE22" s="113"/>
      <c r="AF22" s="149"/>
      <c r="AG22" s="277">
        <f>AB22-AE22+AF22</f>
        <v>5.0000000000000001E-3</v>
      </c>
      <c r="AH22" s="370"/>
      <c r="AI22" s="277" t="s">
        <v>9</v>
      </c>
      <c r="AJ22" s="113"/>
      <c r="AK22" s="149"/>
      <c r="AL22" s="277">
        <f>AG22-AJ22+AK22</f>
        <v>5.0000000000000001E-3</v>
      </c>
      <c r="AM22" s="370"/>
      <c r="AN22" s="277" t="s">
        <v>9</v>
      </c>
      <c r="AO22" s="113"/>
      <c r="AP22" s="149"/>
      <c r="AQ22" s="277">
        <f>AL22-AO22+AP22</f>
        <v>5.0000000000000001E-3</v>
      </c>
      <c r="AR22" s="370"/>
      <c r="AS22" s="277" t="s">
        <v>9</v>
      </c>
      <c r="AT22" s="113"/>
      <c r="AU22" s="149"/>
      <c r="AV22" s="277">
        <f>AQ22-AT22+AU22</f>
        <v>5.0000000000000001E-3</v>
      </c>
      <c r="AW22" s="370"/>
      <c r="AX22" s="277" t="s">
        <v>9</v>
      </c>
      <c r="AY22" s="113"/>
      <c r="AZ22" s="149"/>
      <c r="BA22" s="277">
        <f>AV22-AY22+AZ22</f>
        <v>5.0000000000000001E-3</v>
      </c>
      <c r="BB22" s="370"/>
      <c r="BC22" s="277" t="s">
        <v>9</v>
      </c>
      <c r="BD22" s="113"/>
      <c r="BE22" s="149"/>
      <c r="BF22" s="277">
        <f>BA22-BD22+BE22</f>
        <v>5.0000000000000001E-3</v>
      </c>
      <c r="BG22" s="370"/>
      <c r="BH22" s="277" t="s">
        <v>9</v>
      </c>
      <c r="BI22" s="113"/>
      <c r="BJ22" s="149"/>
      <c r="BK22" s="277">
        <f>BF22-BI22+BJ22</f>
        <v>5.0000000000000001E-3</v>
      </c>
      <c r="BL22" s="370"/>
      <c r="BM22" s="277" t="s">
        <v>9</v>
      </c>
      <c r="BN22" s="113"/>
      <c r="BO22" s="149"/>
      <c r="BP22" s="277">
        <f>BK22-BN22+BO22</f>
        <v>5.0000000000000001E-3</v>
      </c>
      <c r="BQ22" s="370"/>
    </row>
    <row r="23" spans="1:69" ht="33" x14ac:dyDescent="0.15">
      <c r="A23" s="42" t="s">
        <v>49</v>
      </c>
      <c r="B23" s="43">
        <f>_xlfn.IFNA(VLOOKUP($A23,批次辅助!$A$4:$DC$41,MATCH($A$5&amp;B$4,批次辅助!$A$1:$DC$1,0),0),0)</f>
        <v>0</v>
      </c>
      <c r="C23" s="43">
        <f>_xlfn.IFNA(VLOOKUP($A23,批次辅助!$A$4:$DC$41,MATCH($A$5&amp;C$4,批次辅助!$A$1:$DC$1,0),0),0)</f>
        <v>0</v>
      </c>
      <c r="D23" s="43">
        <f>_xlfn.IFNA(VLOOKUP($A23,批次辅助!$A$4:$DC$41,MATCH($A$5&amp;D$4,批次辅助!$A$1:$DC$1,0),0),0)</f>
        <v>0</v>
      </c>
      <c r="E23" s="279" t="s">
        <v>1280</v>
      </c>
      <c r="F23" s="45"/>
      <c r="G23" s="46">
        <v>3.2000000000000001E-2</v>
      </c>
      <c r="H23" s="277">
        <f>C23-F23+G23</f>
        <v>3.2000000000000001E-2</v>
      </c>
      <c r="I23" s="370"/>
      <c r="J23" s="47"/>
      <c r="K23" s="121"/>
      <c r="L23" s="147"/>
      <c r="M23" s="50">
        <f t="shared" ref="M23:M27" si="13">H23-K23+L23</f>
        <v>3.2000000000000001E-2</v>
      </c>
      <c r="N23" s="370"/>
      <c r="O23" s="47"/>
      <c r="P23" s="121"/>
      <c r="Q23" s="147"/>
      <c r="R23" s="50">
        <f t="shared" ref="R23:R27" si="14">M23-P23+Q23</f>
        <v>3.2000000000000001E-2</v>
      </c>
      <c r="S23" s="370"/>
      <c r="T23" s="47"/>
      <c r="U23" s="121"/>
      <c r="V23" s="147"/>
      <c r="W23" s="50">
        <f t="shared" ref="W23:W27" si="15">R23-U23+V23</f>
        <v>3.2000000000000001E-2</v>
      </c>
      <c r="X23" s="370"/>
      <c r="Y23" s="47" t="s">
        <v>9</v>
      </c>
      <c r="Z23" s="121"/>
      <c r="AA23" s="147"/>
      <c r="AB23" s="50">
        <f t="shared" ref="AB23:AB27" si="16">W23-Z23+AA23</f>
        <v>3.2000000000000001E-2</v>
      </c>
      <c r="AC23" s="370"/>
      <c r="AD23" s="47" t="s">
        <v>9</v>
      </c>
      <c r="AE23" s="121"/>
      <c r="AF23" s="147"/>
      <c r="AG23" s="50">
        <f t="shared" ref="AG23:AG27" si="17">AB23-AE23+AF23</f>
        <v>3.2000000000000001E-2</v>
      </c>
      <c r="AH23" s="370"/>
      <c r="AI23" s="47" t="s">
        <v>9</v>
      </c>
      <c r="AJ23" s="121"/>
      <c r="AK23" s="147"/>
      <c r="AL23" s="50">
        <f t="shared" ref="AL23:AL27" si="18">AG23-AJ23+AK23</f>
        <v>3.2000000000000001E-2</v>
      </c>
      <c r="AM23" s="370"/>
      <c r="AN23" s="47" t="s">
        <v>9</v>
      </c>
      <c r="AO23" s="121"/>
      <c r="AP23" s="147"/>
      <c r="AQ23" s="50">
        <f t="shared" ref="AQ23:AQ27" si="19">AL23-AO23+AP23</f>
        <v>3.2000000000000001E-2</v>
      </c>
      <c r="AR23" s="370"/>
      <c r="AS23" s="47" t="s">
        <v>9</v>
      </c>
      <c r="AT23" s="121"/>
      <c r="AU23" s="147"/>
      <c r="AV23" s="50">
        <f t="shared" ref="AV23:AV27" si="20">AQ23-AT23+AU23</f>
        <v>3.2000000000000001E-2</v>
      </c>
      <c r="AW23" s="370"/>
      <c r="AX23" s="47" t="s">
        <v>9</v>
      </c>
      <c r="AY23" s="121"/>
      <c r="AZ23" s="147"/>
      <c r="BA23" s="50">
        <f t="shared" ref="BA23:BA27" si="21">AV23-AY23+AZ23</f>
        <v>3.2000000000000001E-2</v>
      </c>
      <c r="BB23" s="370"/>
      <c r="BC23" s="47" t="s">
        <v>9</v>
      </c>
      <c r="BD23" s="121"/>
      <c r="BE23" s="147"/>
      <c r="BF23" s="50">
        <f t="shared" ref="BF23:BF27" si="22">BA23-BD23+BE23</f>
        <v>3.2000000000000001E-2</v>
      </c>
      <c r="BG23" s="370"/>
      <c r="BH23" s="47" t="s">
        <v>9</v>
      </c>
      <c r="BI23" s="121"/>
      <c r="BJ23" s="147"/>
      <c r="BK23" s="50">
        <f t="shared" ref="BK23:BK27" si="23">BF23-BI23+BJ23</f>
        <v>3.2000000000000001E-2</v>
      </c>
      <c r="BL23" s="370"/>
      <c r="BM23" s="47" t="s">
        <v>9</v>
      </c>
      <c r="BN23" s="121"/>
      <c r="BO23" s="147"/>
      <c r="BP23" s="50">
        <f t="shared" ref="BP23:BP27" si="24">BK23-BN23+BO23</f>
        <v>3.2000000000000001E-2</v>
      </c>
      <c r="BQ23" s="370"/>
    </row>
    <row r="24" spans="1:69" ht="33" x14ac:dyDescent="0.15">
      <c r="A24" s="42" t="s">
        <v>50</v>
      </c>
      <c r="B24" s="43">
        <f>_xlfn.IFNA(VLOOKUP($A24,批次辅助!$A$4:$DC$41,MATCH($A$5&amp;B$4,批次辅助!$A$1:$DC$1,0),0),0)</f>
        <v>0</v>
      </c>
      <c r="C24" s="43">
        <f>_xlfn.IFNA(VLOOKUP($A24,批次辅助!$A$4:$DC$41,MATCH($A$5&amp;C$4,批次辅助!$A$1:$DC$1,0),0),0)</f>
        <v>0</v>
      </c>
      <c r="D24" s="43">
        <f>_xlfn.IFNA(VLOOKUP($A24,批次辅助!$A$4:$DC$41,MATCH($A$5&amp;D$4,批次辅助!$A$1:$DC$1,0),0),0)</f>
        <v>0</v>
      </c>
      <c r="E24" s="560" t="s">
        <v>1518</v>
      </c>
      <c r="F24" s="45"/>
      <c r="G24" s="102">
        <v>8.5000000000000006E-2</v>
      </c>
      <c r="H24" s="277">
        <f t="shared" ref="H24:H27" si="25">C24-F24+G24</f>
        <v>8.5000000000000006E-2</v>
      </c>
      <c r="I24" s="370"/>
      <c r="J24" s="47"/>
      <c r="K24" s="121"/>
      <c r="L24" s="102"/>
      <c r="M24" s="50">
        <f t="shared" si="13"/>
        <v>8.5000000000000006E-2</v>
      </c>
      <c r="N24" s="370"/>
      <c r="O24" s="47"/>
      <c r="P24" s="121"/>
      <c r="Q24" s="102"/>
      <c r="R24" s="50">
        <f t="shared" si="14"/>
        <v>8.5000000000000006E-2</v>
      </c>
      <c r="S24" s="370"/>
      <c r="T24" s="47" t="s">
        <v>9</v>
      </c>
      <c r="U24" s="121"/>
      <c r="V24" s="102"/>
      <c r="W24" s="50">
        <f t="shared" si="15"/>
        <v>8.5000000000000006E-2</v>
      </c>
      <c r="X24" s="370"/>
      <c r="Y24" s="47" t="s">
        <v>9</v>
      </c>
      <c r="Z24" s="121"/>
      <c r="AA24" s="102"/>
      <c r="AB24" s="50">
        <f t="shared" si="16"/>
        <v>8.5000000000000006E-2</v>
      </c>
      <c r="AC24" s="370"/>
      <c r="AD24" s="47" t="s">
        <v>9</v>
      </c>
      <c r="AE24" s="121"/>
      <c r="AF24" s="102"/>
      <c r="AG24" s="50">
        <f t="shared" si="17"/>
        <v>8.5000000000000006E-2</v>
      </c>
      <c r="AH24" s="370"/>
      <c r="AI24" s="47" t="s">
        <v>9</v>
      </c>
      <c r="AJ24" s="121"/>
      <c r="AK24" s="102"/>
      <c r="AL24" s="50">
        <f t="shared" si="18"/>
        <v>8.5000000000000006E-2</v>
      </c>
      <c r="AM24" s="370"/>
      <c r="AN24" s="47" t="s">
        <v>9</v>
      </c>
      <c r="AO24" s="121"/>
      <c r="AP24" s="102"/>
      <c r="AQ24" s="50">
        <f t="shared" si="19"/>
        <v>8.5000000000000006E-2</v>
      </c>
      <c r="AR24" s="370"/>
      <c r="AS24" s="47" t="s">
        <v>9</v>
      </c>
      <c r="AT24" s="121"/>
      <c r="AU24" s="102"/>
      <c r="AV24" s="50">
        <f t="shared" si="20"/>
        <v>8.5000000000000006E-2</v>
      </c>
      <c r="AW24" s="370"/>
      <c r="AX24" s="47" t="s">
        <v>9</v>
      </c>
      <c r="AY24" s="121"/>
      <c r="AZ24" s="102"/>
      <c r="BA24" s="50">
        <f t="shared" si="21"/>
        <v>8.5000000000000006E-2</v>
      </c>
      <c r="BB24" s="370"/>
      <c r="BC24" s="47" t="s">
        <v>9</v>
      </c>
      <c r="BD24" s="121"/>
      <c r="BE24" s="102"/>
      <c r="BF24" s="50">
        <f t="shared" si="22"/>
        <v>8.5000000000000006E-2</v>
      </c>
      <c r="BG24" s="370"/>
      <c r="BH24" s="47" t="s">
        <v>9</v>
      </c>
      <c r="BI24" s="121"/>
      <c r="BJ24" s="102"/>
      <c r="BK24" s="50">
        <f t="shared" si="23"/>
        <v>8.5000000000000006E-2</v>
      </c>
      <c r="BL24" s="370"/>
      <c r="BM24" s="47" t="s">
        <v>9</v>
      </c>
      <c r="BN24" s="121"/>
      <c r="BO24" s="102"/>
      <c r="BP24" s="50">
        <f t="shared" si="24"/>
        <v>8.5000000000000006E-2</v>
      </c>
      <c r="BQ24" s="370"/>
    </row>
    <row r="25" spans="1:69" x14ac:dyDescent="0.15">
      <c r="A25" s="42" t="s">
        <v>51</v>
      </c>
      <c r="B25" s="43">
        <f>_xlfn.IFNA(VLOOKUP($A25,批次辅助!$A$4:$DC$41,MATCH($A$5&amp;B$4,批次辅助!$A$1:$DC$1,0),0),0)</f>
        <v>0</v>
      </c>
      <c r="C25" s="43">
        <f>_xlfn.IFNA(VLOOKUP($A25,批次辅助!$A$4:$DC$41,MATCH($A$5&amp;C$4,批次辅助!$A$1:$DC$1,0),0),0)</f>
        <v>0</v>
      </c>
      <c r="D25" s="43">
        <f>_xlfn.IFNA(VLOOKUP($A25,批次辅助!$A$4:$DC$41,MATCH($A$5&amp;D$4,批次辅助!$A$1:$DC$1,0),0),0)</f>
        <v>0</v>
      </c>
      <c r="E25" s="47"/>
      <c r="F25" s="45"/>
      <c r="G25" s="46">
        <v>3.0000000000000001E-3</v>
      </c>
      <c r="H25" s="277">
        <f t="shared" si="25"/>
        <v>3.0000000000000001E-3</v>
      </c>
      <c r="I25" s="370"/>
      <c r="J25" s="47"/>
      <c r="K25" s="121"/>
      <c r="L25" s="102"/>
      <c r="M25" s="50">
        <f t="shared" si="13"/>
        <v>3.0000000000000001E-3</v>
      </c>
      <c r="N25" s="370"/>
      <c r="O25" s="47"/>
      <c r="P25" s="121"/>
      <c r="Q25" s="102"/>
      <c r="R25" s="50">
        <f t="shared" si="14"/>
        <v>3.0000000000000001E-3</v>
      </c>
      <c r="S25" s="370"/>
      <c r="T25" s="47"/>
      <c r="U25" s="121"/>
      <c r="V25" s="102"/>
      <c r="W25" s="50">
        <f t="shared" si="15"/>
        <v>3.0000000000000001E-3</v>
      </c>
      <c r="X25" s="370"/>
      <c r="Y25" s="47"/>
      <c r="Z25" s="121"/>
      <c r="AA25" s="102"/>
      <c r="AB25" s="50">
        <f t="shared" si="16"/>
        <v>3.0000000000000001E-3</v>
      </c>
      <c r="AC25" s="370"/>
      <c r="AD25" s="47"/>
      <c r="AE25" s="121"/>
      <c r="AF25" s="102"/>
      <c r="AG25" s="50">
        <f t="shared" si="17"/>
        <v>3.0000000000000001E-3</v>
      </c>
      <c r="AH25" s="370"/>
      <c r="AI25" s="47"/>
      <c r="AJ25" s="121"/>
      <c r="AK25" s="102"/>
      <c r="AL25" s="50">
        <f t="shared" si="18"/>
        <v>3.0000000000000001E-3</v>
      </c>
      <c r="AM25" s="370"/>
      <c r="AN25" s="47"/>
      <c r="AO25" s="121"/>
      <c r="AP25" s="102"/>
      <c r="AQ25" s="50">
        <f t="shared" si="19"/>
        <v>3.0000000000000001E-3</v>
      </c>
      <c r="AR25" s="370"/>
      <c r="AS25" s="47"/>
      <c r="AT25" s="121"/>
      <c r="AU25" s="102"/>
      <c r="AV25" s="50">
        <f t="shared" si="20"/>
        <v>3.0000000000000001E-3</v>
      </c>
      <c r="AW25" s="370"/>
      <c r="AX25" s="47"/>
      <c r="AY25" s="121"/>
      <c r="AZ25" s="102"/>
      <c r="BA25" s="50">
        <f t="shared" si="21"/>
        <v>3.0000000000000001E-3</v>
      </c>
      <c r="BB25" s="370"/>
      <c r="BC25" s="47"/>
      <c r="BD25" s="121"/>
      <c r="BE25" s="102"/>
      <c r="BF25" s="50">
        <f t="shared" si="22"/>
        <v>3.0000000000000001E-3</v>
      </c>
      <c r="BG25" s="370"/>
      <c r="BH25" s="47"/>
      <c r="BI25" s="121"/>
      <c r="BJ25" s="102"/>
      <c r="BK25" s="50">
        <f t="shared" si="23"/>
        <v>3.0000000000000001E-3</v>
      </c>
      <c r="BL25" s="370"/>
      <c r="BM25" s="47"/>
      <c r="BN25" s="121"/>
      <c r="BO25" s="102"/>
      <c r="BP25" s="50">
        <f t="shared" si="24"/>
        <v>3.0000000000000001E-3</v>
      </c>
      <c r="BQ25" s="370"/>
    </row>
    <row r="26" spans="1:69" x14ac:dyDescent="0.15">
      <c r="A26" s="42" t="s">
        <v>455</v>
      </c>
      <c r="B26" s="43">
        <f>_xlfn.IFNA(VLOOKUP($A26,批次辅助!$A$4:$DC$41,MATCH($A$5&amp;B$4,批次辅助!$A$1:$DC$1,0),0),0)</f>
        <v>0</v>
      </c>
      <c r="C26" s="43">
        <f>_xlfn.IFNA(VLOOKUP($A26,批次辅助!$A$4:$DC$41,MATCH($A$5&amp;C$4,批次辅助!$A$1:$DC$1,0),0),0)</f>
        <v>0</v>
      </c>
      <c r="D26" s="43">
        <f>_xlfn.IFNA(VLOOKUP($A26,批次辅助!$A$4:$DC$41,MATCH($A$5&amp;D$4,批次辅助!$A$1:$DC$1,0),0),0)</f>
        <v>0</v>
      </c>
      <c r="E26" s="279"/>
      <c r="F26" s="45"/>
      <c r="G26" s="46">
        <v>0</v>
      </c>
      <c r="H26" s="277">
        <f t="shared" si="25"/>
        <v>0</v>
      </c>
      <c r="I26" s="370"/>
      <c r="J26" s="279"/>
      <c r="K26" s="128"/>
      <c r="L26" s="102"/>
      <c r="M26" s="50">
        <f t="shared" si="13"/>
        <v>0</v>
      </c>
      <c r="N26" s="370"/>
      <c r="O26" s="279"/>
      <c r="P26" s="128"/>
      <c r="Q26" s="102"/>
      <c r="R26" s="50">
        <f t="shared" si="14"/>
        <v>0</v>
      </c>
      <c r="S26" s="370"/>
      <c r="T26" s="279"/>
      <c r="U26" s="128"/>
      <c r="V26" s="102"/>
      <c r="W26" s="50">
        <f t="shared" si="15"/>
        <v>0</v>
      </c>
      <c r="X26" s="370"/>
      <c r="Y26" s="279"/>
      <c r="Z26" s="128"/>
      <c r="AA26" s="102"/>
      <c r="AB26" s="50">
        <f t="shared" si="16"/>
        <v>0</v>
      </c>
      <c r="AC26" s="370"/>
      <c r="AD26" s="279"/>
      <c r="AE26" s="128"/>
      <c r="AF26" s="102"/>
      <c r="AG26" s="50">
        <f t="shared" si="17"/>
        <v>0</v>
      </c>
      <c r="AH26" s="370"/>
      <c r="AI26" s="279"/>
      <c r="AJ26" s="128"/>
      <c r="AK26" s="102"/>
      <c r="AL26" s="50">
        <f t="shared" si="18"/>
        <v>0</v>
      </c>
      <c r="AM26" s="370"/>
      <c r="AN26" s="279"/>
      <c r="AO26" s="128"/>
      <c r="AP26" s="102"/>
      <c r="AQ26" s="50">
        <f t="shared" si="19"/>
        <v>0</v>
      </c>
      <c r="AR26" s="370"/>
      <c r="AS26" s="279"/>
      <c r="AT26" s="128"/>
      <c r="AU26" s="102"/>
      <c r="AV26" s="50">
        <f t="shared" si="20"/>
        <v>0</v>
      </c>
      <c r="AW26" s="370"/>
      <c r="AX26" s="279"/>
      <c r="AY26" s="128"/>
      <c r="AZ26" s="102"/>
      <c r="BA26" s="50">
        <f t="shared" si="21"/>
        <v>0</v>
      </c>
      <c r="BB26" s="370"/>
      <c r="BC26" s="279"/>
      <c r="BD26" s="128"/>
      <c r="BE26" s="102"/>
      <c r="BF26" s="50">
        <f t="shared" si="22"/>
        <v>0</v>
      </c>
      <c r="BG26" s="370"/>
      <c r="BH26" s="279"/>
      <c r="BI26" s="128"/>
      <c r="BJ26" s="102"/>
      <c r="BK26" s="50">
        <f t="shared" si="23"/>
        <v>0</v>
      </c>
      <c r="BL26" s="370"/>
      <c r="BM26" s="279"/>
      <c r="BN26" s="128"/>
      <c r="BO26" s="102"/>
      <c r="BP26" s="50">
        <f t="shared" si="24"/>
        <v>0</v>
      </c>
      <c r="BQ26" s="370"/>
    </row>
    <row r="27" spans="1:69" x14ac:dyDescent="0.15">
      <c r="A27" s="72" t="s">
        <v>29</v>
      </c>
      <c r="B27" s="61">
        <f>_xlfn.IFNA(VLOOKUP($A27,批次辅助!$A$4:$DC$41,MATCH($A$5&amp;B$4,批次辅助!$A$1:$DC$1,0),0),0)</f>
        <v>0</v>
      </c>
      <c r="C27" s="61">
        <f>_xlfn.IFNA(VLOOKUP($A27,批次辅助!$A$4:$DC$41,MATCH($A$5&amp;C$4,批次辅助!$A$1:$DC$1,0),0),0)</f>
        <v>0</v>
      </c>
      <c r="D27" s="61">
        <f>_xlfn.IFNA(VLOOKUP($A27,批次辅助!$A$4:$DC$41,MATCH($A$5&amp;D$4,批次辅助!$A$1:$DC$1,0),0),0)</f>
        <v>0</v>
      </c>
      <c r="E27" s="74"/>
      <c r="F27" s="74"/>
      <c r="G27" s="75"/>
      <c r="H27" s="62">
        <f t="shared" si="25"/>
        <v>0</v>
      </c>
      <c r="I27" s="62"/>
      <c r="J27" s="75"/>
      <c r="K27" s="135"/>
      <c r="L27" s="143"/>
      <c r="M27" s="62">
        <f t="shared" si="13"/>
        <v>0</v>
      </c>
      <c r="N27" s="62"/>
      <c r="O27" s="73"/>
      <c r="P27" s="135"/>
      <c r="Q27" s="143"/>
      <c r="R27" s="62">
        <f t="shared" si="14"/>
        <v>0</v>
      </c>
      <c r="S27" s="62"/>
      <c r="T27" s="73"/>
      <c r="U27" s="135"/>
      <c r="V27" s="143"/>
      <c r="W27" s="62">
        <f t="shared" si="15"/>
        <v>0</v>
      </c>
      <c r="X27" s="62"/>
      <c r="Y27" s="73"/>
      <c r="Z27" s="135"/>
      <c r="AA27" s="143"/>
      <c r="AB27" s="62">
        <f t="shared" si="16"/>
        <v>0</v>
      </c>
      <c r="AC27" s="62"/>
      <c r="AD27" s="73"/>
      <c r="AE27" s="135"/>
      <c r="AF27" s="143"/>
      <c r="AG27" s="62">
        <f t="shared" si="17"/>
        <v>0</v>
      </c>
      <c r="AH27" s="62"/>
      <c r="AI27" s="73"/>
      <c r="AJ27" s="135"/>
      <c r="AK27" s="143"/>
      <c r="AL27" s="62">
        <f t="shared" si="18"/>
        <v>0</v>
      </c>
      <c r="AM27" s="62"/>
      <c r="AN27" s="73"/>
      <c r="AO27" s="135"/>
      <c r="AP27" s="143"/>
      <c r="AQ27" s="62">
        <f t="shared" si="19"/>
        <v>0</v>
      </c>
      <c r="AR27" s="62"/>
      <c r="AS27" s="73"/>
      <c r="AT27" s="135"/>
      <c r="AU27" s="143"/>
      <c r="AV27" s="62">
        <f t="shared" si="20"/>
        <v>0</v>
      </c>
      <c r="AW27" s="62"/>
      <c r="AX27" s="73"/>
      <c r="AY27" s="135"/>
      <c r="AZ27" s="143"/>
      <c r="BA27" s="62">
        <f t="shared" si="21"/>
        <v>0</v>
      </c>
      <c r="BB27" s="62"/>
      <c r="BC27" s="73"/>
      <c r="BD27" s="135"/>
      <c r="BE27" s="143"/>
      <c r="BF27" s="62">
        <f t="shared" si="22"/>
        <v>0</v>
      </c>
      <c r="BG27" s="62"/>
      <c r="BH27" s="73"/>
      <c r="BI27" s="135"/>
      <c r="BJ27" s="143"/>
      <c r="BK27" s="62">
        <f t="shared" si="23"/>
        <v>0</v>
      </c>
      <c r="BL27" s="62"/>
      <c r="BM27" s="73"/>
      <c r="BN27" s="135"/>
      <c r="BO27" s="143"/>
      <c r="BP27" s="62">
        <f t="shared" si="24"/>
        <v>0</v>
      </c>
      <c r="BQ27" s="62"/>
    </row>
    <row r="28" spans="1:69" x14ac:dyDescent="0.15">
      <c r="A28" s="76" t="s">
        <v>28</v>
      </c>
      <c r="B28" s="76"/>
      <c r="C28" s="76"/>
      <c r="D28" s="76"/>
      <c r="E28" s="77"/>
      <c r="F28" s="78"/>
      <c r="G28" s="79"/>
      <c r="H28" s="62"/>
      <c r="I28" s="62"/>
      <c r="J28" s="77"/>
      <c r="K28" s="136"/>
      <c r="L28" s="144"/>
      <c r="M28" s="62"/>
      <c r="N28" s="62"/>
      <c r="O28" s="77"/>
      <c r="P28" s="136"/>
      <c r="Q28" s="144"/>
      <c r="R28" s="62"/>
      <c r="S28" s="62"/>
      <c r="T28" s="77"/>
      <c r="U28" s="136"/>
      <c r="V28" s="144"/>
      <c r="W28" s="62"/>
      <c r="X28" s="62"/>
      <c r="Y28" s="77"/>
      <c r="Z28" s="136"/>
      <c r="AA28" s="144"/>
      <c r="AB28" s="62"/>
      <c r="AC28" s="62"/>
      <c r="AD28" s="77"/>
      <c r="AE28" s="136"/>
      <c r="AF28" s="144"/>
      <c r="AG28" s="62"/>
      <c r="AH28" s="62"/>
      <c r="AI28" s="77"/>
      <c r="AJ28" s="136"/>
      <c r="AK28" s="144"/>
      <c r="AL28" s="62"/>
      <c r="AM28" s="62"/>
      <c r="AN28" s="77"/>
      <c r="AO28" s="136"/>
      <c r="AP28" s="144"/>
      <c r="AQ28" s="62"/>
      <c r="AR28" s="62"/>
      <c r="AS28" s="77"/>
      <c r="AT28" s="136"/>
      <c r="AU28" s="144"/>
      <c r="AV28" s="62"/>
      <c r="AW28" s="62"/>
      <c r="AX28" s="77"/>
      <c r="AY28" s="136"/>
      <c r="AZ28" s="144"/>
      <c r="BA28" s="62"/>
      <c r="BB28" s="62"/>
      <c r="BC28" s="77"/>
      <c r="BD28" s="136"/>
      <c r="BE28" s="144"/>
      <c r="BF28" s="62"/>
      <c r="BG28" s="62"/>
      <c r="BH28" s="77"/>
      <c r="BI28" s="136"/>
      <c r="BJ28" s="144"/>
      <c r="BK28" s="62"/>
      <c r="BL28" s="62"/>
      <c r="BM28" s="77"/>
      <c r="BN28" s="136"/>
      <c r="BO28" s="144"/>
      <c r="BP28" s="62"/>
      <c r="BQ28" s="62"/>
    </row>
    <row r="29" spans="1:69" x14ac:dyDescent="0.15">
      <c r="A29" s="65" t="s">
        <v>37</v>
      </c>
      <c r="B29" s="66"/>
      <c r="C29" s="66"/>
      <c r="D29" s="66"/>
      <c r="E29" s="66"/>
      <c r="F29" s="67"/>
      <c r="G29" s="68"/>
      <c r="H29" s="66">
        <f>H30*99.96%</f>
        <v>0.99920678976290656</v>
      </c>
      <c r="I29" s="66"/>
      <c r="J29" s="66"/>
      <c r="K29" s="134"/>
      <c r="L29" s="142"/>
      <c r="M29" s="66">
        <f>M30*99.96%</f>
        <v>0.99920678976290656</v>
      </c>
      <c r="N29" s="66"/>
      <c r="O29" s="66"/>
      <c r="P29" s="134"/>
      <c r="Q29" s="142"/>
      <c r="R29" s="66">
        <f>R30*99.96%</f>
        <v>0.99920678976290656</v>
      </c>
      <c r="S29" s="66"/>
      <c r="T29" s="66"/>
      <c r="U29" s="134"/>
      <c r="V29" s="142"/>
      <c r="W29" s="66">
        <f>W30*99.96%</f>
        <v>0.99920678976290656</v>
      </c>
      <c r="X29" s="66"/>
      <c r="Y29" s="66"/>
      <c r="Z29" s="134"/>
      <c r="AA29" s="142"/>
      <c r="AB29" s="66">
        <f>AB30*99.96%</f>
        <v>0.99920678976290656</v>
      </c>
      <c r="AC29" s="66"/>
      <c r="AD29" s="66"/>
      <c r="AE29" s="134"/>
      <c r="AF29" s="142"/>
      <c r="AG29" s="66">
        <f>AG30*99.96%</f>
        <v>0.99920678976290656</v>
      </c>
      <c r="AH29" s="66"/>
      <c r="AI29" s="66"/>
      <c r="AJ29" s="134"/>
      <c r="AK29" s="142"/>
      <c r="AL29" s="66">
        <f>AL30*99.96%</f>
        <v>0.99920678976290656</v>
      </c>
      <c r="AM29" s="66"/>
      <c r="AN29" s="66"/>
      <c r="AO29" s="134"/>
      <c r="AP29" s="142"/>
      <c r="AQ29" s="66">
        <f>AQ30*99.96%</f>
        <v>0.99920678976290656</v>
      </c>
      <c r="AR29" s="66"/>
      <c r="AS29" s="66"/>
      <c r="AT29" s="134"/>
      <c r="AU29" s="142"/>
      <c r="AV29" s="66">
        <f>AV30*99.96%</f>
        <v>0.99920678976290656</v>
      </c>
      <c r="AW29" s="66"/>
      <c r="AX29" s="66"/>
      <c r="AY29" s="134"/>
      <c r="AZ29" s="142"/>
      <c r="BA29" s="66">
        <f>BA30*99.96%</f>
        <v>0.99920678976290656</v>
      </c>
      <c r="BB29" s="66"/>
      <c r="BC29" s="66"/>
      <c r="BD29" s="134"/>
      <c r="BE29" s="142"/>
      <c r="BF29" s="66">
        <f>BF30*99.96%</f>
        <v>0.99920678976290656</v>
      </c>
      <c r="BG29" s="66"/>
      <c r="BH29" s="66"/>
      <c r="BI29" s="134"/>
      <c r="BJ29" s="142"/>
      <c r="BK29" s="66">
        <f>BK30*99.96%</f>
        <v>0.99920678976290656</v>
      </c>
      <c r="BL29" s="66"/>
      <c r="BM29" s="66"/>
      <c r="BN29" s="134"/>
      <c r="BO29" s="142"/>
      <c r="BP29" s="66">
        <f>BP30*99.96%</f>
        <v>0.99920678976290656</v>
      </c>
      <c r="BQ29" s="66"/>
    </row>
    <row r="30" spans="1:69" x14ac:dyDescent="0.35">
      <c r="A30" s="40" t="s">
        <v>458</v>
      </c>
      <c r="B30" s="41">
        <f>_xlfn.IFNA(VLOOKUP($A30,批次辅助!$A$4:$DC$41,MATCH($A$5&amp;B$4,批次辅助!$A$1:$DC$1,0),0),0)</f>
        <v>0</v>
      </c>
      <c r="C30" s="41">
        <f>_xlfn.IFNA(VLOOKUP($A30,批次辅助!$A$4:$DC$41,MATCH($A$5&amp;C$4,批次辅助!$A$1:$DC$1,0),0),0)</f>
        <v>0</v>
      </c>
      <c r="D30" s="41">
        <f>_xlfn.IFNA(VLOOKUP($A30,批次辅助!$A$4:$DC$41,MATCH($A$5&amp;D$4,批次辅助!$A$1:$DC$1,0),0),0)</f>
        <v>0</v>
      </c>
      <c r="E30" s="66"/>
      <c r="F30" s="67"/>
      <c r="G30" s="68"/>
      <c r="H30" s="66">
        <f>1-SUM(H31:H35)</f>
        <v>0.999606632415873</v>
      </c>
      <c r="I30" s="66"/>
      <c r="J30" s="66"/>
      <c r="K30" s="134"/>
      <c r="L30" s="142"/>
      <c r="M30" s="66">
        <f>1-SUM(M31:M35)</f>
        <v>0.999606632415873</v>
      </c>
      <c r="N30" s="66"/>
      <c r="O30" s="66"/>
      <c r="P30" s="134"/>
      <c r="Q30" s="142"/>
      <c r="R30" s="66">
        <f>1-SUM(R31:R35)</f>
        <v>0.999606632415873</v>
      </c>
      <c r="S30" s="66"/>
      <c r="T30" s="66"/>
      <c r="U30" s="134"/>
      <c r="V30" s="142"/>
      <c r="W30" s="66">
        <f>1-SUM(W31:W35)</f>
        <v>0.999606632415873</v>
      </c>
      <c r="X30" s="66"/>
      <c r="Y30" s="66"/>
      <c r="Z30" s="134"/>
      <c r="AA30" s="142"/>
      <c r="AB30" s="66">
        <f>1-SUM(AB31:AB35)</f>
        <v>0.999606632415873</v>
      </c>
      <c r="AC30" s="66"/>
      <c r="AD30" s="66"/>
      <c r="AE30" s="134"/>
      <c r="AF30" s="142"/>
      <c r="AG30" s="66">
        <f>1-SUM(AG31:AG35)</f>
        <v>0.999606632415873</v>
      </c>
      <c r="AH30" s="66"/>
      <c r="AI30" s="66"/>
      <c r="AJ30" s="134"/>
      <c r="AK30" s="142"/>
      <c r="AL30" s="66">
        <f>1-SUM(AL31:AL35)</f>
        <v>0.999606632415873</v>
      </c>
      <c r="AM30" s="66"/>
      <c r="AN30" s="66"/>
      <c r="AO30" s="134"/>
      <c r="AP30" s="142"/>
      <c r="AQ30" s="66">
        <f>1-SUM(AQ31:AQ35)</f>
        <v>0.999606632415873</v>
      </c>
      <c r="AR30" s="66"/>
      <c r="AS30" s="66"/>
      <c r="AT30" s="134"/>
      <c r="AU30" s="142"/>
      <c r="AV30" s="66">
        <f>1-SUM(AV31:AV35)</f>
        <v>0.999606632415873</v>
      </c>
      <c r="AW30" s="66"/>
      <c r="AX30" s="66"/>
      <c r="AY30" s="134"/>
      <c r="AZ30" s="142"/>
      <c r="BA30" s="66">
        <f>1-SUM(BA31:BA35)</f>
        <v>0.999606632415873</v>
      </c>
      <c r="BB30" s="66"/>
      <c r="BC30" s="66"/>
      <c r="BD30" s="134"/>
      <c r="BE30" s="142"/>
      <c r="BF30" s="66">
        <f>1-SUM(BF31:BF35)</f>
        <v>0.999606632415873</v>
      </c>
      <c r="BG30" s="66"/>
      <c r="BH30" s="66"/>
      <c r="BI30" s="134"/>
      <c r="BJ30" s="142"/>
      <c r="BK30" s="66">
        <f>1-SUM(BK31:BK35)</f>
        <v>0.999606632415873</v>
      </c>
      <c r="BL30" s="66"/>
      <c r="BM30" s="66"/>
      <c r="BN30" s="134"/>
      <c r="BO30" s="142"/>
      <c r="BP30" s="66">
        <f>1-SUM(BP31:BP35)</f>
        <v>0.999606632415873</v>
      </c>
      <c r="BQ30" s="66"/>
    </row>
    <row r="31" spans="1:69" x14ac:dyDescent="0.15">
      <c r="A31" s="42" t="s">
        <v>52</v>
      </c>
      <c r="B31" s="43">
        <f>_xlfn.IFNA(VLOOKUP($A31,批次辅助!$A$4:$DC$41,MATCH($A$5&amp;B$4,批次辅助!$A$1:$DC$1,0),0),0)</f>
        <v>0</v>
      </c>
      <c r="C31" s="43">
        <f>_xlfn.IFNA(VLOOKUP($A31,批次辅助!$A$4:$DC$41,MATCH($A$5&amp;C$4,批次辅助!$A$1:$DC$1,0),0),0)</f>
        <v>0</v>
      </c>
      <c r="D31" s="43">
        <f>_xlfn.IFNA(VLOOKUP($A31,批次辅助!$A$4:$DC$41,MATCH($A$5&amp;D$4,批次辅助!$A$1:$DC$1,0),0),0)</f>
        <v>0</v>
      </c>
      <c r="E31" s="277"/>
      <c r="F31" s="69"/>
      <c r="G31" s="70">
        <v>0</v>
      </c>
      <c r="H31" s="277">
        <f>C31-F31+G31</f>
        <v>0</v>
      </c>
      <c r="I31" s="370"/>
      <c r="J31" s="277" t="s">
        <v>9</v>
      </c>
      <c r="K31" s="132"/>
      <c r="L31" s="105"/>
      <c r="M31" s="277">
        <f>H31-K31+L31</f>
        <v>0</v>
      </c>
      <c r="N31" s="370"/>
      <c r="O31" s="277" t="s">
        <v>9</v>
      </c>
      <c r="P31" s="132"/>
      <c r="Q31" s="105"/>
      <c r="R31" s="277">
        <f>M31-P31+Q31</f>
        <v>0</v>
      </c>
      <c r="S31" s="370"/>
      <c r="T31" s="277" t="s">
        <v>9</v>
      </c>
      <c r="U31" s="132"/>
      <c r="V31" s="105"/>
      <c r="W31" s="277">
        <f>R31-U31+V31</f>
        <v>0</v>
      </c>
      <c r="X31" s="370"/>
      <c r="Y31" s="277" t="s">
        <v>9</v>
      </c>
      <c r="Z31" s="132"/>
      <c r="AA31" s="105"/>
      <c r="AB31" s="277">
        <f>W31-Z31+AA31</f>
        <v>0</v>
      </c>
      <c r="AC31" s="370"/>
      <c r="AD31" s="277" t="s">
        <v>9</v>
      </c>
      <c r="AE31" s="132"/>
      <c r="AF31" s="105"/>
      <c r="AG31" s="277">
        <f>AB31-AE31+AF31</f>
        <v>0</v>
      </c>
      <c r="AH31" s="370"/>
      <c r="AI31" s="277" t="s">
        <v>9</v>
      </c>
      <c r="AJ31" s="132"/>
      <c r="AK31" s="105"/>
      <c r="AL31" s="277">
        <f>AG31-AJ31+AK31</f>
        <v>0</v>
      </c>
      <c r="AM31" s="370"/>
      <c r="AN31" s="277" t="s">
        <v>9</v>
      </c>
      <c r="AO31" s="132"/>
      <c r="AP31" s="105"/>
      <c r="AQ31" s="277">
        <f>AL31-AO31+AP31</f>
        <v>0</v>
      </c>
      <c r="AR31" s="370"/>
      <c r="AS31" s="277" t="s">
        <v>9</v>
      </c>
      <c r="AT31" s="132"/>
      <c r="AU31" s="105"/>
      <c r="AV31" s="277">
        <f>AQ31-AT31+AU31</f>
        <v>0</v>
      </c>
      <c r="AW31" s="370"/>
      <c r="AX31" s="277" t="s">
        <v>9</v>
      </c>
      <c r="AY31" s="132"/>
      <c r="AZ31" s="105"/>
      <c r="BA31" s="277">
        <f>AV31-AY31+AZ31</f>
        <v>0</v>
      </c>
      <c r="BB31" s="370"/>
      <c r="BC31" s="277" t="s">
        <v>9</v>
      </c>
      <c r="BD31" s="132"/>
      <c r="BE31" s="105"/>
      <c r="BF31" s="277">
        <f>BA31-BD31+BE31</f>
        <v>0</v>
      </c>
      <c r="BG31" s="370"/>
      <c r="BH31" s="277" t="s">
        <v>9</v>
      </c>
      <c r="BI31" s="132"/>
      <c r="BJ31" s="105"/>
      <c r="BK31" s="277">
        <f>BF31-BI31+BJ31</f>
        <v>0</v>
      </c>
      <c r="BL31" s="370"/>
      <c r="BM31" s="277" t="s">
        <v>9</v>
      </c>
      <c r="BN31" s="132"/>
      <c r="BO31" s="105"/>
      <c r="BP31" s="277">
        <f>BK31-BN31+BO31</f>
        <v>0</v>
      </c>
      <c r="BQ31" s="370"/>
    </row>
    <row r="32" spans="1:69" x14ac:dyDescent="0.15">
      <c r="A32" s="42" t="s">
        <v>545</v>
      </c>
      <c r="B32" s="43">
        <f>_xlfn.IFNA(VLOOKUP($A32,批次辅助!$A$4:$DC$41,MATCH($A$5&amp;B$4,批次辅助!$A$1:$DC$1,0),0),0)</f>
        <v>0</v>
      </c>
      <c r="C32" s="43">
        <f>_xlfn.IFNA(VLOOKUP($A32,批次辅助!$A$4:$DC$41,MATCH($A$5&amp;C$4,批次辅助!$A$1:$DC$1,0),0),0)</f>
        <v>0</v>
      </c>
      <c r="D32" s="43">
        <f>_xlfn.IFNA(VLOOKUP($A32,批次辅助!$A$4:$DC$41,MATCH($A$5&amp;D$4,批次辅助!$A$1:$DC$1,0),0),0)</f>
        <v>0</v>
      </c>
      <c r="E32" s="277"/>
      <c r="F32" s="69"/>
      <c r="G32" s="70">
        <v>3.8144735430499098E-4</v>
      </c>
      <c r="H32" s="277">
        <f t="shared" ref="H32:H36" si="26">C32-F32+G32</f>
        <v>3.8144735430499098E-4</v>
      </c>
      <c r="I32" s="370"/>
      <c r="J32" s="277"/>
      <c r="K32" s="132"/>
      <c r="L32" s="105"/>
      <c r="M32" s="277">
        <f t="shared" ref="M32:M36" si="27">H32-K32+L32</f>
        <v>3.8144735430499098E-4</v>
      </c>
      <c r="N32" s="370"/>
      <c r="O32" s="277"/>
      <c r="P32" s="132"/>
      <c r="Q32" s="105"/>
      <c r="R32" s="277">
        <f t="shared" ref="R32:R36" si="28">M32-P32+Q32</f>
        <v>3.8144735430499098E-4</v>
      </c>
      <c r="S32" s="370"/>
      <c r="T32" s="277"/>
      <c r="U32" s="132"/>
      <c r="V32" s="105"/>
      <c r="W32" s="277">
        <f t="shared" ref="W32:W36" si="29">R32-U32+V32</f>
        <v>3.8144735430499098E-4</v>
      </c>
      <c r="X32" s="370"/>
      <c r="Y32" s="277"/>
      <c r="Z32" s="132"/>
      <c r="AA32" s="105"/>
      <c r="AB32" s="277">
        <f t="shared" ref="AB32:AB36" si="30">W32-Z32+AA32</f>
        <v>3.8144735430499098E-4</v>
      </c>
      <c r="AC32" s="370"/>
      <c r="AD32" s="277"/>
      <c r="AE32" s="132"/>
      <c r="AF32" s="105"/>
      <c r="AG32" s="277">
        <f t="shared" ref="AG32:AG36" si="31">AB32-AE32+AF32</f>
        <v>3.8144735430499098E-4</v>
      </c>
      <c r="AH32" s="370"/>
      <c r="AI32" s="277"/>
      <c r="AJ32" s="132"/>
      <c r="AK32" s="105"/>
      <c r="AL32" s="277">
        <f t="shared" ref="AL32:AL36" si="32">AG32-AJ32+AK32</f>
        <v>3.8144735430499098E-4</v>
      </c>
      <c r="AM32" s="370"/>
      <c r="AN32" s="277"/>
      <c r="AO32" s="132"/>
      <c r="AP32" s="105"/>
      <c r="AQ32" s="277">
        <f t="shared" ref="AQ32:AQ36" si="33">AL32-AO32+AP32</f>
        <v>3.8144735430499098E-4</v>
      </c>
      <c r="AR32" s="370"/>
      <c r="AS32" s="277"/>
      <c r="AT32" s="132"/>
      <c r="AU32" s="105"/>
      <c r="AV32" s="277">
        <f t="shared" ref="AV32:AV36" si="34">AQ32-AT32+AU32</f>
        <v>3.8144735430499098E-4</v>
      </c>
      <c r="AW32" s="370"/>
      <c r="AX32" s="277"/>
      <c r="AY32" s="132"/>
      <c r="AZ32" s="105"/>
      <c r="BA32" s="277">
        <f t="shared" ref="BA32:BA36" si="35">AV32-AY32+AZ32</f>
        <v>3.8144735430499098E-4</v>
      </c>
      <c r="BB32" s="370"/>
      <c r="BC32" s="277"/>
      <c r="BD32" s="132"/>
      <c r="BE32" s="105"/>
      <c r="BF32" s="277">
        <f t="shared" ref="BF32:BF36" si="36">BA32-BD32+BE32</f>
        <v>3.8144735430499098E-4</v>
      </c>
      <c r="BG32" s="370"/>
      <c r="BH32" s="277"/>
      <c r="BI32" s="132"/>
      <c r="BJ32" s="105"/>
      <c r="BK32" s="277">
        <f t="shared" ref="BK32:BK36" si="37">BF32-BI32+BJ32</f>
        <v>3.8144735430499098E-4</v>
      </c>
      <c r="BL32" s="370"/>
      <c r="BM32" s="277"/>
      <c r="BN32" s="132"/>
      <c r="BO32" s="105"/>
      <c r="BP32" s="277">
        <f t="shared" ref="BP32:BP36" si="38">BK32-BN32+BO32</f>
        <v>3.8144735430499098E-4</v>
      </c>
      <c r="BQ32" s="370"/>
    </row>
    <row r="33" spans="1:69" x14ac:dyDescent="0.15">
      <c r="A33" s="42" t="s">
        <v>544</v>
      </c>
      <c r="B33" s="43">
        <f>_xlfn.IFNA(VLOOKUP($A33,批次辅助!$A$4:$DC$41,MATCH($A$5&amp;B$4,批次辅助!$A$1:$DC$1,0),0),0)</f>
        <v>0</v>
      </c>
      <c r="C33" s="43">
        <f>_xlfn.IFNA(VLOOKUP($A33,批次辅助!$A$4:$DC$41,MATCH($A$5&amp;C$4,批次辅助!$A$1:$DC$1,0),0),0)</f>
        <v>0</v>
      </c>
      <c r="D33" s="43">
        <f>_xlfn.IFNA(VLOOKUP($A33,批次辅助!$A$4:$DC$41,MATCH($A$5&amp;D$4,批次辅助!$A$1:$DC$1,0),0),0)</f>
        <v>0</v>
      </c>
      <c r="E33" s="277"/>
      <c r="F33" s="69"/>
      <c r="G33" s="70">
        <v>0</v>
      </c>
      <c r="H33" s="277">
        <f t="shared" si="26"/>
        <v>0</v>
      </c>
      <c r="I33" s="370"/>
      <c r="J33" s="277"/>
      <c r="K33" s="132"/>
      <c r="L33" s="105"/>
      <c r="M33" s="277">
        <f t="shared" si="27"/>
        <v>0</v>
      </c>
      <c r="N33" s="370"/>
      <c r="O33" s="277"/>
      <c r="P33" s="132"/>
      <c r="Q33" s="105"/>
      <c r="R33" s="277">
        <f t="shared" si="28"/>
        <v>0</v>
      </c>
      <c r="S33" s="370"/>
      <c r="T33" s="277"/>
      <c r="U33" s="132"/>
      <c r="V33" s="105"/>
      <c r="W33" s="277">
        <f t="shared" si="29"/>
        <v>0</v>
      </c>
      <c r="X33" s="370"/>
      <c r="Y33" s="277"/>
      <c r="Z33" s="132"/>
      <c r="AA33" s="105"/>
      <c r="AB33" s="277">
        <f t="shared" si="30"/>
        <v>0</v>
      </c>
      <c r="AC33" s="370"/>
      <c r="AD33" s="277"/>
      <c r="AE33" s="132"/>
      <c r="AF33" s="105"/>
      <c r="AG33" s="277">
        <f t="shared" si="31"/>
        <v>0</v>
      </c>
      <c r="AH33" s="370"/>
      <c r="AI33" s="277"/>
      <c r="AJ33" s="132"/>
      <c r="AK33" s="105"/>
      <c r="AL33" s="277">
        <f t="shared" si="32"/>
        <v>0</v>
      </c>
      <c r="AM33" s="370"/>
      <c r="AN33" s="277"/>
      <c r="AO33" s="132"/>
      <c r="AP33" s="105"/>
      <c r="AQ33" s="277">
        <f t="shared" si="33"/>
        <v>0</v>
      </c>
      <c r="AR33" s="370"/>
      <c r="AS33" s="277"/>
      <c r="AT33" s="132"/>
      <c r="AU33" s="105"/>
      <c r="AV33" s="277">
        <f t="shared" si="34"/>
        <v>0</v>
      </c>
      <c r="AW33" s="370"/>
      <c r="AX33" s="277"/>
      <c r="AY33" s="132"/>
      <c r="AZ33" s="105"/>
      <c r="BA33" s="277">
        <f t="shared" si="35"/>
        <v>0</v>
      </c>
      <c r="BB33" s="370"/>
      <c r="BC33" s="277"/>
      <c r="BD33" s="132"/>
      <c r="BE33" s="105"/>
      <c r="BF33" s="277">
        <f t="shared" si="36"/>
        <v>0</v>
      </c>
      <c r="BG33" s="370"/>
      <c r="BH33" s="277"/>
      <c r="BI33" s="132"/>
      <c r="BJ33" s="105"/>
      <c r="BK33" s="277">
        <f t="shared" si="37"/>
        <v>0</v>
      </c>
      <c r="BL33" s="370"/>
      <c r="BM33" s="277"/>
      <c r="BN33" s="132"/>
      <c r="BO33" s="105"/>
      <c r="BP33" s="277">
        <f t="shared" si="38"/>
        <v>0</v>
      </c>
      <c r="BQ33" s="370"/>
    </row>
    <row r="34" spans="1:69" x14ac:dyDescent="0.15">
      <c r="A34" s="42" t="s">
        <v>53</v>
      </c>
      <c r="B34" s="43">
        <f>_xlfn.IFNA(VLOOKUP($A34,批次辅助!$A$4:$DC$41,MATCH($A$5&amp;B$4,批次辅助!$A$1:$DC$1,0),0),0)</f>
        <v>0</v>
      </c>
      <c r="C34" s="43">
        <f>_xlfn.IFNA(VLOOKUP($A34,批次辅助!$A$4:$DC$41,MATCH($A$5&amp;C$4,批次辅助!$A$1:$DC$1,0),0),0)</f>
        <v>0</v>
      </c>
      <c r="D34" s="43">
        <f>_xlfn.IFNA(VLOOKUP($A34,批次辅助!$A$4:$DC$41,MATCH($A$5&amp;D$4,批次辅助!$A$1:$DC$1,0),0),0)</f>
        <v>0</v>
      </c>
      <c r="E34" s="47"/>
      <c r="F34" s="45"/>
      <c r="G34" s="46">
        <v>0</v>
      </c>
      <c r="H34" s="277">
        <f t="shared" si="26"/>
        <v>0</v>
      </c>
      <c r="I34" s="370"/>
      <c r="J34" s="47" t="s">
        <v>9</v>
      </c>
      <c r="K34" s="128"/>
      <c r="L34" s="102"/>
      <c r="M34" s="50">
        <f t="shared" si="27"/>
        <v>0</v>
      </c>
      <c r="N34" s="370"/>
      <c r="O34" s="47" t="s">
        <v>9</v>
      </c>
      <c r="P34" s="128"/>
      <c r="Q34" s="102"/>
      <c r="R34" s="50">
        <f t="shared" si="28"/>
        <v>0</v>
      </c>
      <c r="S34" s="370"/>
      <c r="T34" s="47" t="s">
        <v>9</v>
      </c>
      <c r="U34" s="128"/>
      <c r="V34" s="102"/>
      <c r="W34" s="50">
        <f t="shared" si="29"/>
        <v>0</v>
      </c>
      <c r="X34" s="370"/>
      <c r="Y34" s="47" t="s">
        <v>9</v>
      </c>
      <c r="Z34" s="128"/>
      <c r="AA34" s="102"/>
      <c r="AB34" s="50">
        <f t="shared" si="30"/>
        <v>0</v>
      </c>
      <c r="AC34" s="370"/>
      <c r="AD34" s="47" t="s">
        <v>9</v>
      </c>
      <c r="AE34" s="128"/>
      <c r="AF34" s="102"/>
      <c r="AG34" s="50">
        <f t="shared" si="31"/>
        <v>0</v>
      </c>
      <c r="AH34" s="370"/>
      <c r="AI34" s="47" t="s">
        <v>9</v>
      </c>
      <c r="AJ34" s="128"/>
      <c r="AK34" s="102"/>
      <c r="AL34" s="50">
        <f t="shared" si="32"/>
        <v>0</v>
      </c>
      <c r="AM34" s="370"/>
      <c r="AN34" s="47" t="s">
        <v>9</v>
      </c>
      <c r="AO34" s="128"/>
      <c r="AP34" s="102"/>
      <c r="AQ34" s="50">
        <f t="shared" si="33"/>
        <v>0</v>
      </c>
      <c r="AR34" s="370"/>
      <c r="AS34" s="47" t="s">
        <v>9</v>
      </c>
      <c r="AT34" s="128"/>
      <c r="AU34" s="102"/>
      <c r="AV34" s="50">
        <f t="shared" si="34"/>
        <v>0</v>
      </c>
      <c r="AW34" s="370"/>
      <c r="AX34" s="47" t="s">
        <v>9</v>
      </c>
      <c r="AY34" s="128"/>
      <c r="AZ34" s="102"/>
      <c r="BA34" s="50">
        <f t="shared" si="35"/>
        <v>0</v>
      </c>
      <c r="BB34" s="370"/>
      <c r="BC34" s="47" t="s">
        <v>9</v>
      </c>
      <c r="BD34" s="128"/>
      <c r="BE34" s="102"/>
      <c r="BF34" s="50">
        <f t="shared" si="36"/>
        <v>0</v>
      </c>
      <c r="BG34" s="370"/>
      <c r="BH34" s="47" t="s">
        <v>9</v>
      </c>
      <c r="BI34" s="128"/>
      <c r="BJ34" s="102"/>
      <c r="BK34" s="50">
        <f t="shared" si="37"/>
        <v>0</v>
      </c>
      <c r="BL34" s="370"/>
      <c r="BM34" s="47" t="s">
        <v>9</v>
      </c>
      <c r="BN34" s="128"/>
      <c r="BO34" s="102"/>
      <c r="BP34" s="50">
        <f t="shared" si="38"/>
        <v>0</v>
      </c>
      <c r="BQ34" s="370"/>
    </row>
    <row r="35" spans="1:69" x14ac:dyDescent="0.15">
      <c r="A35" s="42" t="s">
        <v>54</v>
      </c>
      <c r="B35" s="43">
        <f>_xlfn.IFNA(VLOOKUP($A35,批次辅助!$A$4:$DC$41,MATCH($A$5&amp;B$4,批次辅助!$A$1:$DC$1,0),0),0)</f>
        <v>0</v>
      </c>
      <c r="C35" s="43">
        <f>_xlfn.IFNA(VLOOKUP($A35,批次辅助!$A$4:$DC$41,MATCH($A$5&amp;C$4,批次辅助!$A$1:$DC$1,0),0),0)</f>
        <v>0</v>
      </c>
      <c r="D35" s="43">
        <f>_xlfn.IFNA(VLOOKUP($A35,批次辅助!$A$4:$DC$41,MATCH($A$5&amp;D$4,批次辅助!$A$1:$DC$1,0),0),0)</f>
        <v>0</v>
      </c>
      <c r="E35" s="47"/>
      <c r="F35" s="45"/>
      <c r="G35" s="46">
        <v>1.192022982203097E-5</v>
      </c>
      <c r="H35" s="277">
        <f t="shared" si="26"/>
        <v>1.192022982203097E-5</v>
      </c>
      <c r="I35" s="370"/>
      <c r="J35" s="47" t="s">
        <v>9</v>
      </c>
      <c r="K35" s="128"/>
      <c r="L35" s="102"/>
      <c r="M35" s="50">
        <f t="shared" si="27"/>
        <v>1.192022982203097E-5</v>
      </c>
      <c r="N35" s="370"/>
      <c r="O35" s="47" t="s">
        <v>9</v>
      </c>
      <c r="P35" s="128"/>
      <c r="Q35" s="102"/>
      <c r="R35" s="50">
        <f t="shared" si="28"/>
        <v>1.192022982203097E-5</v>
      </c>
      <c r="S35" s="370"/>
      <c r="T35" s="47" t="s">
        <v>9</v>
      </c>
      <c r="U35" s="128"/>
      <c r="V35" s="102"/>
      <c r="W35" s="50">
        <f t="shared" si="29"/>
        <v>1.192022982203097E-5</v>
      </c>
      <c r="X35" s="370"/>
      <c r="Y35" s="47" t="s">
        <v>9</v>
      </c>
      <c r="Z35" s="128"/>
      <c r="AA35" s="102"/>
      <c r="AB35" s="50">
        <f t="shared" si="30"/>
        <v>1.192022982203097E-5</v>
      </c>
      <c r="AC35" s="370"/>
      <c r="AD35" s="47" t="s">
        <v>9</v>
      </c>
      <c r="AE35" s="128"/>
      <c r="AF35" s="102"/>
      <c r="AG35" s="50">
        <f t="shared" si="31"/>
        <v>1.192022982203097E-5</v>
      </c>
      <c r="AH35" s="370"/>
      <c r="AI35" s="47" t="s">
        <v>9</v>
      </c>
      <c r="AJ35" s="128"/>
      <c r="AK35" s="102"/>
      <c r="AL35" s="50">
        <f t="shared" si="32"/>
        <v>1.192022982203097E-5</v>
      </c>
      <c r="AM35" s="370"/>
      <c r="AN35" s="47" t="s">
        <v>9</v>
      </c>
      <c r="AO35" s="128"/>
      <c r="AP35" s="102"/>
      <c r="AQ35" s="50">
        <f t="shared" si="33"/>
        <v>1.192022982203097E-5</v>
      </c>
      <c r="AR35" s="370"/>
      <c r="AS35" s="47" t="s">
        <v>9</v>
      </c>
      <c r="AT35" s="128"/>
      <c r="AU35" s="102"/>
      <c r="AV35" s="50">
        <f t="shared" si="34"/>
        <v>1.192022982203097E-5</v>
      </c>
      <c r="AW35" s="370"/>
      <c r="AX35" s="47" t="s">
        <v>9</v>
      </c>
      <c r="AY35" s="128"/>
      <c r="AZ35" s="102"/>
      <c r="BA35" s="50">
        <f t="shared" si="35"/>
        <v>1.192022982203097E-5</v>
      </c>
      <c r="BB35" s="370"/>
      <c r="BC35" s="47" t="s">
        <v>9</v>
      </c>
      <c r="BD35" s="128"/>
      <c r="BE35" s="102"/>
      <c r="BF35" s="50">
        <f t="shared" si="36"/>
        <v>1.192022982203097E-5</v>
      </c>
      <c r="BG35" s="370"/>
      <c r="BH35" s="47" t="s">
        <v>9</v>
      </c>
      <c r="BI35" s="128"/>
      <c r="BJ35" s="102"/>
      <c r="BK35" s="50">
        <f t="shared" si="37"/>
        <v>1.192022982203097E-5</v>
      </c>
      <c r="BL35" s="370"/>
      <c r="BM35" s="47" t="s">
        <v>9</v>
      </c>
      <c r="BN35" s="128"/>
      <c r="BO35" s="102"/>
      <c r="BP35" s="50">
        <f t="shared" si="38"/>
        <v>1.192022982203097E-5</v>
      </c>
      <c r="BQ35" s="370"/>
    </row>
    <row r="36" spans="1:69" x14ac:dyDescent="0.15">
      <c r="A36" s="72" t="s">
        <v>38</v>
      </c>
      <c r="B36" s="61">
        <f>_xlfn.IFNA(VLOOKUP($A36,批次辅助!$A$4:$DC$41,MATCH($A$5&amp;B$4,批次辅助!$A$1:$DC$1,0),0),0)</f>
        <v>0</v>
      </c>
      <c r="C36" s="61">
        <f>_xlfn.IFNA(VLOOKUP($A36,批次辅助!$A$4:$DC$41,MATCH($A$5&amp;C$4,批次辅助!$A$1:$DC$1,0),0),0)</f>
        <v>0</v>
      </c>
      <c r="D36" s="61">
        <f>_xlfn.IFNA(VLOOKUP($A36,批次辅助!$A$4:$DC$41,MATCH($A$5&amp;D$4,批次辅助!$A$1:$DC$1,0),0),0)</f>
        <v>0</v>
      </c>
      <c r="E36" s="75"/>
      <c r="F36" s="74"/>
      <c r="G36" s="75"/>
      <c r="H36" s="62">
        <f t="shared" si="26"/>
        <v>0</v>
      </c>
      <c r="I36" s="62"/>
      <c r="J36" s="73"/>
      <c r="K36" s="135"/>
      <c r="L36" s="143"/>
      <c r="M36" s="62">
        <f t="shared" si="27"/>
        <v>0</v>
      </c>
      <c r="N36" s="62"/>
      <c r="O36" s="73"/>
      <c r="P36" s="135"/>
      <c r="Q36" s="143"/>
      <c r="R36" s="62">
        <f t="shared" si="28"/>
        <v>0</v>
      </c>
      <c r="S36" s="62"/>
      <c r="T36" s="73"/>
      <c r="U36" s="135"/>
      <c r="V36" s="143"/>
      <c r="W36" s="62">
        <f t="shared" si="29"/>
        <v>0</v>
      </c>
      <c r="X36" s="62"/>
      <c r="Y36" s="73"/>
      <c r="Z36" s="135"/>
      <c r="AA36" s="143"/>
      <c r="AB36" s="62">
        <f t="shared" si="30"/>
        <v>0</v>
      </c>
      <c r="AC36" s="62"/>
      <c r="AD36" s="73"/>
      <c r="AE36" s="135"/>
      <c r="AF36" s="143"/>
      <c r="AG36" s="62">
        <f t="shared" si="31"/>
        <v>0</v>
      </c>
      <c r="AH36" s="62"/>
      <c r="AI36" s="73"/>
      <c r="AJ36" s="135"/>
      <c r="AK36" s="143"/>
      <c r="AL36" s="62">
        <f t="shared" si="32"/>
        <v>0</v>
      </c>
      <c r="AM36" s="62"/>
      <c r="AN36" s="73"/>
      <c r="AO36" s="135"/>
      <c r="AP36" s="143"/>
      <c r="AQ36" s="62">
        <f t="shared" si="33"/>
        <v>0</v>
      </c>
      <c r="AR36" s="62"/>
      <c r="AS36" s="73"/>
      <c r="AT36" s="135"/>
      <c r="AU36" s="143"/>
      <c r="AV36" s="62">
        <f t="shared" si="34"/>
        <v>0</v>
      </c>
      <c r="AW36" s="62"/>
      <c r="AX36" s="73"/>
      <c r="AY36" s="135"/>
      <c r="AZ36" s="143"/>
      <c r="BA36" s="62">
        <f t="shared" si="35"/>
        <v>0</v>
      </c>
      <c r="BB36" s="62"/>
      <c r="BC36" s="73"/>
      <c r="BD36" s="135"/>
      <c r="BE36" s="143"/>
      <c r="BF36" s="62">
        <f t="shared" si="36"/>
        <v>0</v>
      </c>
      <c r="BG36" s="62"/>
      <c r="BH36" s="73"/>
      <c r="BI36" s="135"/>
      <c r="BJ36" s="143"/>
      <c r="BK36" s="62">
        <f t="shared" si="37"/>
        <v>0</v>
      </c>
      <c r="BL36" s="62"/>
      <c r="BM36" s="73"/>
      <c r="BN36" s="135"/>
      <c r="BO36" s="143"/>
      <c r="BP36" s="62">
        <f t="shared" si="38"/>
        <v>0</v>
      </c>
      <c r="BQ36" s="62"/>
    </row>
    <row r="37" spans="1:69" x14ac:dyDescent="0.15">
      <c r="A37" s="76" t="s">
        <v>28</v>
      </c>
      <c r="B37" s="76"/>
      <c r="C37" s="76"/>
      <c r="D37" s="76"/>
      <c r="E37" s="77"/>
      <c r="F37" s="78"/>
      <c r="G37" s="79"/>
      <c r="H37" s="62"/>
      <c r="I37" s="62"/>
      <c r="J37" s="77"/>
      <c r="K37" s="136"/>
      <c r="L37" s="144"/>
      <c r="M37" s="62"/>
      <c r="N37" s="62"/>
      <c r="O37" s="77"/>
      <c r="P37" s="136"/>
      <c r="Q37" s="144"/>
      <c r="R37" s="62"/>
      <c r="S37" s="62"/>
      <c r="T37" s="77"/>
      <c r="U37" s="136"/>
      <c r="V37" s="144"/>
      <c r="W37" s="62"/>
      <c r="X37" s="62"/>
      <c r="Y37" s="77"/>
      <c r="Z37" s="136"/>
      <c r="AA37" s="144"/>
      <c r="AB37" s="62"/>
      <c r="AC37" s="62"/>
      <c r="AD37" s="77"/>
      <c r="AE37" s="136"/>
      <c r="AF37" s="144"/>
      <c r="AG37" s="62"/>
      <c r="AH37" s="62"/>
      <c r="AI37" s="77"/>
      <c r="AJ37" s="136"/>
      <c r="AK37" s="144"/>
      <c r="AL37" s="62"/>
      <c r="AM37" s="62"/>
      <c r="AN37" s="77"/>
      <c r="AO37" s="136"/>
      <c r="AP37" s="144"/>
      <c r="AQ37" s="62"/>
      <c r="AR37" s="62"/>
      <c r="AS37" s="77"/>
      <c r="AT37" s="136"/>
      <c r="AU37" s="144"/>
      <c r="AV37" s="62"/>
      <c r="AW37" s="62"/>
      <c r="AX37" s="77"/>
      <c r="AY37" s="136"/>
      <c r="AZ37" s="144"/>
      <c r="BA37" s="62"/>
      <c r="BB37" s="62"/>
      <c r="BC37" s="77"/>
      <c r="BD37" s="136"/>
      <c r="BE37" s="144"/>
      <c r="BF37" s="62"/>
      <c r="BG37" s="62"/>
      <c r="BH37" s="77"/>
      <c r="BI37" s="136"/>
      <c r="BJ37" s="144"/>
      <c r="BK37" s="62"/>
      <c r="BL37" s="62"/>
      <c r="BM37" s="77"/>
      <c r="BN37" s="136"/>
      <c r="BO37" s="144"/>
      <c r="BP37" s="62"/>
      <c r="BQ37" s="62"/>
    </row>
    <row r="38" spans="1:69" x14ac:dyDescent="0.15">
      <c r="A38" s="65" t="s">
        <v>36</v>
      </c>
      <c r="B38" s="66"/>
      <c r="C38" s="66"/>
      <c r="D38" s="66"/>
      <c r="E38" s="66"/>
      <c r="F38" s="67"/>
      <c r="G38" s="68"/>
      <c r="H38" s="66">
        <f>H39</f>
        <v>0.99785581647614163</v>
      </c>
      <c r="I38" s="66"/>
      <c r="J38" s="66"/>
      <c r="K38" s="134"/>
      <c r="L38" s="142"/>
      <c r="M38" s="66">
        <f>M39</f>
        <v>0.99785581647614163</v>
      </c>
      <c r="N38" s="66"/>
      <c r="O38" s="66"/>
      <c r="P38" s="134"/>
      <c r="Q38" s="142"/>
      <c r="R38" s="66">
        <f>R39</f>
        <v>0.99785581647614163</v>
      </c>
      <c r="S38" s="66"/>
      <c r="T38" s="66"/>
      <c r="U38" s="134"/>
      <c r="V38" s="142"/>
      <c r="W38" s="66">
        <f>W39</f>
        <v>0.99785581647614163</v>
      </c>
      <c r="X38" s="66"/>
      <c r="Y38" s="66"/>
      <c r="Z38" s="134"/>
      <c r="AA38" s="142"/>
      <c r="AB38" s="66">
        <f>AB39</f>
        <v>0.99785581647614163</v>
      </c>
      <c r="AC38" s="66"/>
      <c r="AD38" s="66"/>
      <c r="AE38" s="134"/>
      <c r="AF38" s="142"/>
      <c r="AG38" s="66">
        <f>AG39</f>
        <v>0.99785581647614163</v>
      </c>
      <c r="AH38" s="66"/>
      <c r="AI38" s="66"/>
      <c r="AJ38" s="134"/>
      <c r="AK38" s="142"/>
      <c r="AL38" s="66">
        <f>AL39</f>
        <v>0.99785581647614163</v>
      </c>
      <c r="AM38" s="66"/>
      <c r="AN38" s="66"/>
      <c r="AO38" s="134"/>
      <c r="AP38" s="142"/>
      <c r="AQ38" s="66">
        <f>AQ39</f>
        <v>0.99785581647614163</v>
      </c>
      <c r="AR38" s="66"/>
      <c r="AS38" s="66"/>
      <c r="AT38" s="134"/>
      <c r="AU38" s="142"/>
      <c r="AV38" s="66">
        <f>AV39</f>
        <v>0.99785581647614163</v>
      </c>
      <c r="AW38" s="66"/>
      <c r="AX38" s="66"/>
      <c r="AY38" s="134"/>
      <c r="AZ38" s="142"/>
      <c r="BA38" s="66">
        <f>BA39</f>
        <v>0.99785581647614163</v>
      </c>
      <c r="BB38" s="66"/>
      <c r="BC38" s="66"/>
      <c r="BD38" s="134"/>
      <c r="BE38" s="142"/>
      <c r="BF38" s="66">
        <f>BF39</f>
        <v>0.99785581647614163</v>
      </c>
      <c r="BG38" s="66"/>
      <c r="BH38" s="66"/>
      <c r="BI38" s="134"/>
      <c r="BJ38" s="142"/>
      <c r="BK38" s="66">
        <f>BK39</f>
        <v>0.99785581647614163</v>
      </c>
      <c r="BL38" s="66"/>
      <c r="BM38" s="66"/>
      <c r="BN38" s="134"/>
      <c r="BO38" s="142"/>
      <c r="BP38" s="66">
        <f>BP39</f>
        <v>0.99785581647614163</v>
      </c>
      <c r="BQ38" s="66"/>
    </row>
    <row r="39" spans="1:69" x14ac:dyDescent="0.35">
      <c r="A39" s="40" t="s">
        <v>460</v>
      </c>
      <c r="B39" s="41">
        <f>_xlfn.IFNA(VLOOKUP($A39,批次辅助!$A$4:$DC$41,MATCH($A$5&amp;B$4,批次辅助!$A$1:$DC$1,0),0),0)</f>
        <v>0</v>
      </c>
      <c r="C39" s="41">
        <f>_xlfn.IFNA(VLOOKUP($A39,批次辅助!$A$4:$DC$41,MATCH($A$5&amp;C$4,批次辅助!$A$1:$DC$1,0),0),0)</f>
        <v>0</v>
      </c>
      <c r="D39" s="41">
        <f>_xlfn.IFNA(VLOOKUP($A39,批次辅助!$A$4:$DC$41,MATCH($A$5&amp;D$4,批次辅助!$A$1:$DC$1,0),0),0)</f>
        <v>0</v>
      </c>
      <c r="E39" s="66"/>
      <c r="F39" s="67"/>
      <c r="G39" s="68"/>
      <c r="H39" s="66">
        <f>1-SUM(H40:H43)</f>
        <v>0.99785581647614163</v>
      </c>
      <c r="I39" s="66"/>
      <c r="J39" s="66"/>
      <c r="K39" s="134"/>
      <c r="L39" s="142"/>
      <c r="M39" s="66">
        <f>1-SUM(M40:M43)</f>
        <v>0.99785581647614163</v>
      </c>
      <c r="N39" s="66"/>
      <c r="O39" s="66"/>
      <c r="P39" s="134"/>
      <c r="Q39" s="142"/>
      <c r="R39" s="66">
        <f>1-SUM(R40:R43)</f>
        <v>0.99785581647614163</v>
      </c>
      <c r="S39" s="66"/>
      <c r="T39" s="66"/>
      <c r="U39" s="134"/>
      <c r="V39" s="142"/>
      <c r="W39" s="66">
        <f>1-SUM(W40:W43)</f>
        <v>0.99785581647614163</v>
      </c>
      <c r="X39" s="66"/>
      <c r="Y39" s="66"/>
      <c r="Z39" s="134"/>
      <c r="AA39" s="142"/>
      <c r="AB39" s="66">
        <f>1-SUM(AB40:AB43)</f>
        <v>0.99785581647614163</v>
      </c>
      <c r="AC39" s="66"/>
      <c r="AD39" s="66"/>
      <c r="AE39" s="134"/>
      <c r="AF39" s="142"/>
      <c r="AG39" s="66">
        <f>1-SUM(AG40:AG43)</f>
        <v>0.99785581647614163</v>
      </c>
      <c r="AH39" s="66"/>
      <c r="AI39" s="66"/>
      <c r="AJ39" s="134"/>
      <c r="AK39" s="142"/>
      <c r="AL39" s="66">
        <f>1-SUM(AL40:AL43)</f>
        <v>0.99785581647614163</v>
      </c>
      <c r="AM39" s="66"/>
      <c r="AN39" s="66"/>
      <c r="AO39" s="134"/>
      <c r="AP39" s="142"/>
      <c r="AQ39" s="66">
        <f>1-SUM(AQ40:AQ43)</f>
        <v>0.99785581647614163</v>
      </c>
      <c r="AR39" s="66"/>
      <c r="AS39" s="66"/>
      <c r="AT39" s="134"/>
      <c r="AU39" s="142"/>
      <c r="AV39" s="66">
        <f>1-SUM(AV40:AV43)</f>
        <v>0.99785581647614163</v>
      </c>
      <c r="AW39" s="66"/>
      <c r="AX39" s="66"/>
      <c r="AY39" s="134"/>
      <c r="AZ39" s="142"/>
      <c r="BA39" s="66">
        <f>1-SUM(BA40:BA43)</f>
        <v>0.99785581647614163</v>
      </c>
      <c r="BB39" s="66"/>
      <c r="BC39" s="66"/>
      <c r="BD39" s="134"/>
      <c r="BE39" s="142"/>
      <c r="BF39" s="66">
        <f>1-SUM(BF40:BF43)</f>
        <v>0.99785581647614163</v>
      </c>
      <c r="BG39" s="66"/>
      <c r="BH39" s="66"/>
      <c r="BI39" s="134"/>
      <c r="BJ39" s="142"/>
      <c r="BK39" s="66">
        <f>1-SUM(BK40:BK43)</f>
        <v>0.99785581647614163</v>
      </c>
      <c r="BL39" s="66"/>
      <c r="BM39" s="66"/>
      <c r="BN39" s="134"/>
      <c r="BO39" s="142"/>
      <c r="BP39" s="66">
        <f>1-SUM(BP40:BP43)</f>
        <v>0.99785581647614163</v>
      </c>
      <c r="BQ39" s="66"/>
    </row>
    <row r="40" spans="1:69" x14ac:dyDescent="0.15">
      <c r="A40" s="42" t="s">
        <v>55</v>
      </c>
      <c r="B40" s="43">
        <f>_xlfn.IFNA(VLOOKUP($A40,批次辅助!$A$4:$DC$41,MATCH($A$5&amp;B$4,批次辅助!$A$1:$DC$1,0),0),0)</f>
        <v>0</v>
      </c>
      <c r="C40" s="43">
        <f>_xlfn.IFNA(VLOOKUP($A40,批次辅助!$A$4:$DC$41,MATCH($A$5&amp;C$4,批次辅助!$A$1:$DC$1,0),0),0)</f>
        <v>0</v>
      </c>
      <c r="D40" s="43">
        <f>_xlfn.IFNA(VLOOKUP($A40,批次辅助!$A$4:$DC$41,MATCH($A$5&amp;D$4,批次辅助!$A$1:$DC$1,0),0),0)</f>
        <v>0</v>
      </c>
      <c r="E40" s="279"/>
      <c r="F40" s="69"/>
      <c r="G40" s="70">
        <v>8.4582374748185321E-5</v>
      </c>
      <c r="H40" s="277">
        <f>C40-F40+G40</f>
        <v>8.4582374748185321E-5</v>
      </c>
      <c r="I40" s="370"/>
      <c r="J40" s="277" t="s">
        <v>9</v>
      </c>
      <c r="K40" s="132"/>
      <c r="L40" s="105"/>
      <c r="M40" s="277">
        <f>H40-K40+L40</f>
        <v>8.4582374748185321E-5</v>
      </c>
      <c r="N40" s="370"/>
      <c r="O40" s="277" t="s">
        <v>9</v>
      </c>
      <c r="P40" s="132"/>
      <c r="Q40" s="105"/>
      <c r="R40" s="277">
        <f>M40-P40+Q40</f>
        <v>8.4582374748185321E-5</v>
      </c>
      <c r="S40" s="370"/>
      <c r="T40" s="277" t="s">
        <v>9</v>
      </c>
      <c r="U40" s="132"/>
      <c r="V40" s="105"/>
      <c r="W40" s="277">
        <f>R40-U40+V40</f>
        <v>8.4582374748185321E-5</v>
      </c>
      <c r="X40" s="370"/>
      <c r="Y40" s="277" t="s">
        <v>9</v>
      </c>
      <c r="Z40" s="132"/>
      <c r="AA40" s="105"/>
      <c r="AB40" s="277">
        <f>W40-Z40+AA40</f>
        <v>8.4582374748185321E-5</v>
      </c>
      <c r="AC40" s="370"/>
      <c r="AD40" s="277" t="s">
        <v>9</v>
      </c>
      <c r="AE40" s="132"/>
      <c r="AF40" s="105"/>
      <c r="AG40" s="277">
        <f>AB40-AE40+AF40</f>
        <v>8.4582374748185321E-5</v>
      </c>
      <c r="AH40" s="370"/>
      <c r="AI40" s="277" t="s">
        <v>9</v>
      </c>
      <c r="AJ40" s="132"/>
      <c r="AK40" s="105"/>
      <c r="AL40" s="277">
        <f>AG40-AJ40+AK40</f>
        <v>8.4582374748185321E-5</v>
      </c>
      <c r="AM40" s="370"/>
      <c r="AN40" s="277" t="s">
        <v>9</v>
      </c>
      <c r="AO40" s="132"/>
      <c r="AP40" s="105"/>
      <c r="AQ40" s="277">
        <f>AL40-AO40+AP40</f>
        <v>8.4582374748185321E-5</v>
      </c>
      <c r="AR40" s="370"/>
      <c r="AS40" s="277" t="s">
        <v>9</v>
      </c>
      <c r="AT40" s="132"/>
      <c r="AU40" s="105"/>
      <c r="AV40" s="277">
        <f>AQ40-AT40+AU40</f>
        <v>8.4582374748185321E-5</v>
      </c>
      <c r="AW40" s="370"/>
      <c r="AX40" s="277" t="s">
        <v>9</v>
      </c>
      <c r="AY40" s="132"/>
      <c r="AZ40" s="105"/>
      <c r="BA40" s="277">
        <f>AV40-AY40+AZ40</f>
        <v>8.4582374748185321E-5</v>
      </c>
      <c r="BB40" s="370"/>
      <c r="BC40" s="277" t="s">
        <v>9</v>
      </c>
      <c r="BD40" s="132"/>
      <c r="BE40" s="105"/>
      <c r="BF40" s="277">
        <f>BA40-BD40+BE40</f>
        <v>8.4582374748185321E-5</v>
      </c>
      <c r="BG40" s="370"/>
      <c r="BH40" s="277" t="s">
        <v>9</v>
      </c>
      <c r="BI40" s="132"/>
      <c r="BJ40" s="105"/>
      <c r="BK40" s="277">
        <f>BF40-BI40+BJ40</f>
        <v>8.4582374748185321E-5</v>
      </c>
      <c r="BL40" s="370"/>
      <c r="BM40" s="277" t="s">
        <v>9</v>
      </c>
      <c r="BN40" s="132"/>
      <c r="BO40" s="105"/>
      <c r="BP40" s="277">
        <f>BK40-BN40+BO40</f>
        <v>8.4582374748185321E-5</v>
      </c>
      <c r="BQ40" s="370"/>
    </row>
    <row r="41" spans="1:69" x14ac:dyDescent="0.15">
      <c r="A41" s="42" t="s">
        <v>56</v>
      </c>
      <c r="B41" s="43">
        <f>_xlfn.IFNA(VLOOKUP($A41,批次辅助!$A$4:$DC$41,MATCH($A$5&amp;B$4,批次辅助!$A$1:$DC$1,0),0),0)</f>
        <v>0</v>
      </c>
      <c r="C41" s="43">
        <f>_xlfn.IFNA(VLOOKUP($A41,批次辅助!$A$4:$DC$41,MATCH($A$5&amp;C$4,批次辅助!$A$1:$DC$1,0),0),0)</f>
        <v>0</v>
      </c>
      <c r="D41" s="43">
        <f>_xlfn.IFNA(VLOOKUP($A41,批次辅助!$A$4:$DC$41,MATCH($A$5&amp;D$4,批次辅助!$A$1:$DC$1,0),0),0)</f>
        <v>0</v>
      </c>
      <c r="E41" s="279"/>
      <c r="F41" s="45"/>
      <c r="G41" s="46">
        <v>5.9601149110154841E-5</v>
      </c>
      <c r="H41" s="277">
        <f t="shared" ref="H41:H44" si="39">C41-F41+G41</f>
        <v>5.9601149110154841E-5</v>
      </c>
      <c r="I41" s="370"/>
      <c r="J41" s="47" t="s">
        <v>9</v>
      </c>
      <c r="K41" s="128"/>
      <c r="L41" s="102"/>
      <c r="M41" s="50">
        <f t="shared" ref="M41:M44" si="40">H41-K41+L41</f>
        <v>5.9601149110154841E-5</v>
      </c>
      <c r="N41" s="370"/>
      <c r="O41" s="47" t="s">
        <v>9</v>
      </c>
      <c r="P41" s="128"/>
      <c r="Q41" s="102"/>
      <c r="R41" s="50">
        <f t="shared" ref="R41:R44" si="41">M41-P41+Q41</f>
        <v>5.9601149110154841E-5</v>
      </c>
      <c r="S41" s="370"/>
      <c r="T41" s="47" t="s">
        <v>9</v>
      </c>
      <c r="U41" s="128"/>
      <c r="V41" s="102"/>
      <c r="W41" s="50">
        <f t="shared" ref="W41:W44" si="42">R41-U41+V41</f>
        <v>5.9601149110154841E-5</v>
      </c>
      <c r="X41" s="370"/>
      <c r="Y41" s="47" t="s">
        <v>9</v>
      </c>
      <c r="Z41" s="128"/>
      <c r="AA41" s="102"/>
      <c r="AB41" s="50">
        <f t="shared" ref="AB41:AB44" si="43">W41-Z41+AA41</f>
        <v>5.9601149110154841E-5</v>
      </c>
      <c r="AC41" s="370"/>
      <c r="AD41" s="47" t="s">
        <v>9</v>
      </c>
      <c r="AE41" s="128"/>
      <c r="AF41" s="102"/>
      <c r="AG41" s="50">
        <f t="shared" ref="AG41:AG44" si="44">AB41-AE41+AF41</f>
        <v>5.9601149110154841E-5</v>
      </c>
      <c r="AH41" s="370"/>
      <c r="AI41" s="47" t="s">
        <v>9</v>
      </c>
      <c r="AJ41" s="128"/>
      <c r="AK41" s="102"/>
      <c r="AL41" s="50">
        <f t="shared" ref="AL41:AL44" si="45">AG41-AJ41+AK41</f>
        <v>5.9601149110154841E-5</v>
      </c>
      <c r="AM41" s="370"/>
      <c r="AN41" s="47" t="s">
        <v>9</v>
      </c>
      <c r="AO41" s="128"/>
      <c r="AP41" s="102"/>
      <c r="AQ41" s="50">
        <f t="shared" ref="AQ41:AQ44" si="46">AL41-AO41+AP41</f>
        <v>5.9601149110154841E-5</v>
      </c>
      <c r="AR41" s="370"/>
      <c r="AS41" s="47" t="s">
        <v>9</v>
      </c>
      <c r="AT41" s="128"/>
      <c r="AU41" s="102"/>
      <c r="AV41" s="50">
        <f t="shared" ref="AV41:AV44" si="47">AQ41-AT41+AU41</f>
        <v>5.9601149110154841E-5</v>
      </c>
      <c r="AW41" s="370"/>
      <c r="AX41" s="47" t="s">
        <v>9</v>
      </c>
      <c r="AY41" s="128"/>
      <c r="AZ41" s="102"/>
      <c r="BA41" s="50">
        <f t="shared" ref="BA41:BA44" si="48">AV41-AY41+AZ41</f>
        <v>5.9601149110154841E-5</v>
      </c>
      <c r="BB41" s="370"/>
      <c r="BC41" s="47" t="s">
        <v>9</v>
      </c>
      <c r="BD41" s="128"/>
      <c r="BE41" s="102"/>
      <c r="BF41" s="50">
        <f t="shared" ref="BF41:BF44" si="49">BA41-BD41+BE41</f>
        <v>5.9601149110154841E-5</v>
      </c>
      <c r="BG41" s="370"/>
      <c r="BH41" s="47" t="s">
        <v>9</v>
      </c>
      <c r="BI41" s="128"/>
      <c r="BJ41" s="102"/>
      <c r="BK41" s="50">
        <f t="shared" ref="BK41:BK44" si="50">BF41-BI41+BJ41</f>
        <v>5.9601149110154841E-5</v>
      </c>
      <c r="BL41" s="370"/>
      <c r="BM41" s="47" t="s">
        <v>9</v>
      </c>
      <c r="BN41" s="128"/>
      <c r="BO41" s="102"/>
      <c r="BP41" s="50">
        <f t="shared" ref="BP41:BP44" si="51">BK41-BN41+BO41</f>
        <v>5.9601149110154841E-5</v>
      </c>
      <c r="BQ41" s="370"/>
    </row>
    <row r="42" spans="1:69" x14ac:dyDescent="0.15">
      <c r="A42" s="42" t="s">
        <v>57</v>
      </c>
      <c r="B42" s="43">
        <f>_xlfn.IFNA(VLOOKUP($A42,批次辅助!$A$4:$DC$41,MATCH($A$5&amp;B$4,批次辅助!$A$1:$DC$1,0),0),0)</f>
        <v>0</v>
      </c>
      <c r="C42" s="43">
        <f>_xlfn.IFNA(VLOOKUP($A42,批次辅助!$A$4:$DC$41,MATCH($A$5&amp;C$4,批次辅助!$A$1:$DC$1,0),0),0)</f>
        <v>0</v>
      </c>
      <c r="D42" s="43">
        <f>_xlfn.IFNA(VLOOKUP($A42,批次辅助!$A$4:$DC$41,MATCH($A$5&amp;D$4,批次辅助!$A$1:$DC$1,0),0),0)</f>
        <v>0</v>
      </c>
      <c r="E42" s="279"/>
      <c r="F42" s="45"/>
      <c r="G42" s="46">
        <v>0</v>
      </c>
      <c r="H42" s="277">
        <f t="shared" si="39"/>
        <v>0</v>
      </c>
      <c r="I42" s="370"/>
      <c r="J42" s="47" t="s">
        <v>9</v>
      </c>
      <c r="K42" s="128"/>
      <c r="L42" s="102"/>
      <c r="M42" s="50">
        <f t="shared" si="40"/>
        <v>0</v>
      </c>
      <c r="N42" s="370"/>
      <c r="O42" s="47" t="s">
        <v>9</v>
      </c>
      <c r="P42" s="128"/>
      <c r="Q42" s="102"/>
      <c r="R42" s="50">
        <f t="shared" si="41"/>
        <v>0</v>
      </c>
      <c r="S42" s="370"/>
      <c r="T42" s="47" t="s">
        <v>9</v>
      </c>
      <c r="U42" s="128"/>
      <c r="V42" s="102"/>
      <c r="W42" s="50">
        <f t="shared" si="42"/>
        <v>0</v>
      </c>
      <c r="X42" s="370"/>
      <c r="Y42" s="47" t="s">
        <v>9</v>
      </c>
      <c r="Z42" s="128"/>
      <c r="AA42" s="102"/>
      <c r="AB42" s="50">
        <f t="shared" si="43"/>
        <v>0</v>
      </c>
      <c r="AC42" s="370"/>
      <c r="AD42" s="47" t="s">
        <v>9</v>
      </c>
      <c r="AE42" s="128"/>
      <c r="AF42" s="102"/>
      <c r="AG42" s="50">
        <f t="shared" si="44"/>
        <v>0</v>
      </c>
      <c r="AH42" s="370"/>
      <c r="AI42" s="47" t="s">
        <v>9</v>
      </c>
      <c r="AJ42" s="128"/>
      <c r="AK42" s="102"/>
      <c r="AL42" s="50">
        <f t="shared" si="45"/>
        <v>0</v>
      </c>
      <c r="AM42" s="370"/>
      <c r="AN42" s="47" t="s">
        <v>9</v>
      </c>
      <c r="AO42" s="128"/>
      <c r="AP42" s="102"/>
      <c r="AQ42" s="50">
        <f t="shared" si="46"/>
        <v>0</v>
      </c>
      <c r="AR42" s="370"/>
      <c r="AS42" s="47" t="s">
        <v>9</v>
      </c>
      <c r="AT42" s="128"/>
      <c r="AU42" s="102"/>
      <c r="AV42" s="50">
        <f t="shared" si="47"/>
        <v>0</v>
      </c>
      <c r="AW42" s="370"/>
      <c r="AX42" s="47" t="s">
        <v>9</v>
      </c>
      <c r="AY42" s="128"/>
      <c r="AZ42" s="102"/>
      <c r="BA42" s="50">
        <f t="shared" si="48"/>
        <v>0</v>
      </c>
      <c r="BB42" s="370"/>
      <c r="BC42" s="47" t="s">
        <v>9</v>
      </c>
      <c r="BD42" s="128"/>
      <c r="BE42" s="102"/>
      <c r="BF42" s="50">
        <f t="shared" si="49"/>
        <v>0</v>
      </c>
      <c r="BG42" s="370"/>
      <c r="BH42" s="47" t="s">
        <v>9</v>
      </c>
      <c r="BI42" s="128"/>
      <c r="BJ42" s="102"/>
      <c r="BK42" s="50">
        <f t="shared" si="50"/>
        <v>0</v>
      </c>
      <c r="BL42" s="370"/>
      <c r="BM42" s="47" t="s">
        <v>9</v>
      </c>
      <c r="BN42" s="128"/>
      <c r="BO42" s="102"/>
      <c r="BP42" s="50">
        <f t="shared" si="51"/>
        <v>0</v>
      </c>
      <c r="BQ42" s="370"/>
    </row>
    <row r="43" spans="1:69" x14ac:dyDescent="0.15">
      <c r="A43" s="42" t="s">
        <v>58</v>
      </c>
      <c r="B43" s="43">
        <f>_xlfn.IFNA(VLOOKUP($A43,批次辅助!$A$4:$DC$41,MATCH($A$5&amp;B$4,批次辅助!$A$1:$DC$1,0),0),0)</f>
        <v>0</v>
      </c>
      <c r="C43" s="43">
        <f>_xlfn.IFNA(VLOOKUP($A43,批次辅助!$A$4:$DC$41,MATCH($A$5&amp;C$4,批次辅助!$A$1:$DC$1,0),0),0)</f>
        <v>0</v>
      </c>
      <c r="D43" s="43">
        <f>_xlfn.IFNA(VLOOKUP($A43,批次辅助!$A$4:$DC$41,MATCH($A$5&amp;D$4,批次辅助!$A$1:$DC$1,0),0),0)</f>
        <v>0</v>
      </c>
      <c r="E43" s="279"/>
      <c r="F43" s="45"/>
      <c r="G43" s="46">
        <v>2E-3</v>
      </c>
      <c r="H43" s="277">
        <f t="shared" si="39"/>
        <v>2E-3</v>
      </c>
      <c r="I43" s="370"/>
      <c r="J43" s="279"/>
      <c r="K43" s="128"/>
      <c r="L43" s="102"/>
      <c r="M43" s="50">
        <f t="shared" si="40"/>
        <v>2E-3</v>
      </c>
      <c r="N43" s="370"/>
      <c r="O43" s="279"/>
      <c r="P43" s="128"/>
      <c r="Q43" s="102"/>
      <c r="R43" s="50">
        <f t="shared" si="41"/>
        <v>2E-3</v>
      </c>
      <c r="S43" s="370"/>
      <c r="T43" s="279"/>
      <c r="U43" s="128"/>
      <c r="V43" s="102"/>
      <c r="W43" s="50">
        <f t="shared" si="42"/>
        <v>2E-3</v>
      </c>
      <c r="X43" s="370"/>
      <c r="Y43" s="279"/>
      <c r="Z43" s="128"/>
      <c r="AA43" s="102"/>
      <c r="AB43" s="50">
        <f t="shared" si="43"/>
        <v>2E-3</v>
      </c>
      <c r="AC43" s="370"/>
      <c r="AD43" s="279"/>
      <c r="AE43" s="128"/>
      <c r="AF43" s="102"/>
      <c r="AG43" s="50">
        <f t="shared" si="44"/>
        <v>2E-3</v>
      </c>
      <c r="AH43" s="370"/>
      <c r="AI43" s="279"/>
      <c r="AJ43" s="128"/>
      <c r="AK43" s="102"/>
      <c r="AL43" s="50">
        <f t="shared" si="45"/>
        <v>2E-3</v>
      </c>
      <c r="AM43" s="370"/>
      <c r="AN43" s="279"/>
      <c r="AO43" s="128"/>
      <c r="AP43" s="102"/>
      <c r="AQ43" s="50">
        <f t="shared" si="46"/>
        <v>2E-3</v>
      </c>
      <c r="AR43" s="370"/>
      <c r="AS43" s="279"/>
      <c r="AT43" s="128"/>
      <c r="AU43" s="102"/>
      <c r="AV43" s="50">
        <f t="shared" si="47"/>
        <v>2E-3</v>
      </c>
      <c r="AW43" s="370"/>
      <c r="AX43" s="279"/>
      <c r="AY43" s="128"/>
      <c r="AZ43" s="102"/>
      <c r="BA43" s="50">
        <f t="shared" si="48"/>
        <v>2E-3</v>
      </c>
      <c r="BB43" s="370"/>
      <c r="BC43" s="279"/>
      <c r="BD43" s="128"/>
      <c r="BE43" s="102"/>
      <c r="BF43" s="50">
        <f t="shared" si="49"/>
        <v>2E-3</v>
      </c>
      <c r="BG43" s="370"/>
      <c r="BH43" s="279"/>
      <c r="BI43" s="128"/>
      <c r="BJ43" s="102"/>
      <c r="BK43" s="50">
        <f t="shared" si="50"/>
        <v>2E-3</v>
      </c>
      <c r="BL43" s="370"/>
      <c r="BM43" s="279"/>
      <c r="BN43" s="128"/>
      <c r="BO43" s="102"/>
      <c r="BP43" s="50">
        <f t="shared" si="51"/>
        <v>2E-3</v>
      </c>
      <c r="BQ43" s="370"/>
    </row>
    <row r="44" spans="1:69" x14ac:dyDescent="0.15">
      <c r="A44" s="72" t="s">
        <v>39</v>
      </c>
      <c r="B44" s="61">
        <f>_xlfn.IFNA(VLOOKUP($A44,批次辅助!$A$4:$DC$41,MATCH($A$5&amp;B$4,批次辅助!$A$1:$DC$1,0),0),0)</f>
        <v>0</v>
      </c>
      <c r="C44" s="61">
        <f>_xlfn.IFNA(VLOOKUP($A44,批次辅助!$A$4:$DC$41,MATCH($A$5&amp;C$4,批次辅助!$A$1:$DC$1,0),0),0)</f>
        <v>0</v>
      </c>
      <c r="D44" s="61">
        <f>_xlfn.IFNA(VLOOKUP($A44,批次辅助!$A$4:$DC$41,MATCH($A$5&amp;D$4,批次辅助!$A$1:$DC$1,0),0),0)</f>
        <v>0</v>
      </c>
      <c r="E44" s="73"/>
      <c r="F44" s="74"/>
      <c r="G44" s="75"/>
      <c r="H44" s="62">
        <f t="shared" si="39"/>
        <v>0</v>
      </c>
      <c r="I44" s="62"/>
      <c r="J44" s="73"/>
      <c r="K44" s="135"/>
      <c r="L44" s="143"/>
      <c r="M44" s="62">
        <f t="shared" si="40"/>
        <v>0</v>
      </c>
      <c r="N44" s="62"/>
      <c r="O44" s="73"/>
      <c r="P44" s="135"/>
      <c r="Q44" s="143"/>
      <c r="R44" s="62">
        <f t="shared" si="41"/>
        <v>0</v>
      </c>
      <c r="S44" s="62"/>
      <c r="T44" s="73"/>
      <c r="U44" s="135"/>
      <c r="V44" s="143"/>
      <c r="W44" s="62">
        <f t="shared" si="42"/>
        <v>0</v>
      </c>
      <c r="X44" s="62"/>
      <c r="Y44" s="73"/>
      <c r="Z44" s="135"/>
      <c r="AA44" s="143"/>
      <c r="AB44" s="62">
        <f t="shared" si="43"/>
        <v>0</v>
      </c>
      <c r="AC44" s="62"/>
      <c r="AD44" s="73"/>
      <c r="AE44" s="135"/>
      <c r="AF44" s="143"/>
      <c r="AG44" s="62">
        <f t="shared" si="44"/>
        <v>0</v>
      </c>
      <c r="AH44" s="62"/>
      <c r="AI44" s="73"/>
      <c r="AJ44" s="135"/>
      <c r="AK44" s="143"/>
      <c r="AL44" s="62">
        <f t="shared" si="45"/>
        <v>0</v>
      </c>
      <c r="AM44" s="62"/>
      <c r="AN44" s="73"/>
      <c r="AO44" s="135"/>
      <c r="AP44" s="143"/>
      <c r="AQ44" s="62">
        <f t="shared" si="46"/>
        <v>0</v>
      </c>
      <c r="AR44" s="62"/>
      <c r="AS44" s="73"/>
      <c r="AT44" s="135"/>
      <c r="AU44" s="143"/>
      <c r="AV44" s="62">
        <f t="shared" si="47"/>
        <v>0</v>
      </c>
      <c r="AW44" s="62"/>
      <c r="AX44" s="73"/>
      <c r="AY44" s="135"/>
      <c r="AZ44" s="143"/>
      <c r="BA44" s="62">
        <f t="shared" si="48"/>
        <v>0</v>
      </c>
      <c r="BB44" s="62"/>
      <c r="BC44" s="73"/>
      <c r="BD44" s="135"/>
      <c r="BE44" s="143"/>
      <c r="BF44" s="62">
        <f t="shared" si="49"/>
        <v>0</v>
      </c>
      <c r="BG44" s="62"/>
      <c r="BH44" s="73"/>
      <c r="BI44" s="135"/>
      <c r="BJ44" s="143"/>
      <c r="BK44" s="62">
        <f t="shared" si="50"/>
        <v>0</v>
      </c>
      <c r="BL44" s="62"/>
      <c r="BM44" s="73"/>
      <c r="BN44" s="135"/>
      <c r="BO44" s="143"/>
      <c r="BP44" s="62">
        <f t="shared" si="51"/>
        <v>0</v>
      </c>
      <c r="BQ44" s="62"/>
    </row>
    <row r="45" spans="1:69" x14ac:dyDescent="0.15">
      <c r="A45" s="76" t="s">
        <v>28</v>
      </c>
      <c r="B45" s="76"/>
      <c r="C45" s="76"/>
      <c r="D45" s="76"/>
      <c r="E45" s="77"/>
      <c r="F45" s="78"/>
      <c r="G45" s="79"/>
      <c r="H45" s="62"/>
      <c r="I45" s="62"/>
      <c r="J45" s="77"/>
      <c r="K45" s="80"/>
      <c r="L45" s="144"/>
      <c r="M45" s="62"/>
      <c r="N45" s="62"/>
      <c r="O45" s="77"/>
      <c r="P45" s="80"/>
      <c r="Q45" s="144"/>
      <c r="R45" s="62"/>
      <c r="S45" s="62"/>
      <c r="T45" s="77"/>
      <c r="U45" s="80"/>
      <c r="V45" s="144"/>
      <c r="W45" s="62"/>
      <c r="X45" s="62"/>
      <c r="Y45" s="77"/>
      <c r="Z45" s="80"/>
      <c r="AA45" s="144"/>
      <c r="AB45" s="62"/>
      <c r="AC45" s="62"/>
      <c r="AD45" s="77"/>
      <c r="AE45" s="80"/>
      <c r="AF45" s="144"/>
      <c r="AG45" s="62"/>
      <c r="AH45" s="62"/>
      <c r="AI45" s="77"/>
      <c r="AJ45" s="80"/>
      <c r="AK45" s="144"/>
      <c r="AL45" s="62"/>
      <c r="AM45" s="62"/>
      <c r="AN45" s="77"/>
      <c r="AO45" s="80"/>
      <c r="AP45" s="144"/>
      <c r="AQ45" s="62"/>
      <c r="AR45" s="62"/>
      <c r="AS45" s="77"/>
      <c r="AT45" s="80"/>
      <c r="AU45" s="144"/>
      <c r="AV45" s="62"/>
      <c r="AW45" s="62"/>
      <c r="AX45" s="77"/>
      <c r="AY45" s="80"/>
      <c r="AZ45" s="144"/>
      <c r="BA45" s="62"/>
      <c r="BB45" s="62"/>
      <c r="BC45" s="77"/>
      <c r="BD45" s="80"/>
      <c r="BE45" s="144"/>
      <c r="BF45" s="62"/>
      <c r="BG45" s="62"/>
      <c r="BH45" s="77"/>
      <c r="BI45" s="80"/>
      <c r="BJ45" s="144"/>
      <c r="BK45" s="62"/>
      <c r="BL45" s="62"/>
      <c r="BM45" s="77"/>
      <c r="BN45" s="80"/>
      <c r="BO45" s="144"/>
      <c r="BP45" s="62"/>
      <c r="BQ45" s="62"/>
    </row>
    <row r="46" spans="1:69" x14ac:dyDescent="0.15">
      <c r="A46" s="81" t="s">
        <v>476</v>
      </c>
      <c r="B46" s="81"/>
      <c r="C46" s="81"/>
      <c r="D46" s="81"/>
      <c r="E46" s="81"/>
      <c r="F46" s="82">
        <f>SUM(F13:F45)</f>
        <v>0</v>
      </c>
      <c r="G46" s="83">
        <f>SUM(G13:G45)</f>
        <v>0.19103755110798534</v>
      </c>
      <c r="H46" s="81"/>
      <c r="I46" s="81"/>
      <c r="J46" s="81"/>
      <c r="K46" s="84">
        <f>SUM(K13:K45)</f>
        <v>5.0000000000000001E-3</v>
      </c>
      <c r="L46" s="145">
        <f>SUM(L13:L45)</f>
        <v>0</v>
      </c>
      <c r="M46" s="81"/>
      <c r="N46" s="81"/>
      <c r="O46" s="81"/>
      <c r="P46" s="84">
        <f>SUM(P13:P45)</f>
        <v>0</v>
      </c>
      <c r="Q46" s="145">
        <f>SUM(Q13:Q45)</f>
        <v>0</v>
      </c>
      <c r="R46" s="81"/>
      <c r="S46" s="81"/>
      <c r="T46" s="81"/>
      <c r="U46" s="84">
        <f>SUM(U13:U45)</f>
        <v>0</v>
      </c>
      <c r="V46" s="145">
        <f>SUM(V13:V45)</f>
        <v>0</v>
      </c>
      <c r="W46" s="81"/>
      <c r="X46" s="81"/>
      <c r="Y46" s="81"/>
      <c r="Z46" s="84">
        <f>SUM(Z13:Z45)</f>
        <v>0</v>
      </c>
      <c r="AA46" s="145">
        <f>SUM(AA13:AA45)</f>
        <v>0</v>
      </c>
      <c r="AB46" s="81"/>
      <c r="AC46" s="81"/>
      <c r="AD46" s="81"/>
      <c r="AE46" s="84">
        <f>SUM(AE13:AE45)</f>
        <v>0</v>
      </c>
      <c r="AF46" s="145">
        <f>SUM(AF13:AF45)</f>
        <v>0</v>
      </c>
      <c r="AG46" s="81"/>
      <c r="AH46" s="81"/>
      <c r="AI46" s="81"/>
      <c r="AJ46" s="84">
        <f>SUM(AJ13:AJ45)</f>
        <v>0</v>
      </c>
      <c r="AK46" s="145">
        <f>SUM(AK13:AK45)</f>
        <v>0</v>
      </c>
      <c r="AL46" s="81"/>
      <c r="AM46" s="81"/>
      <c r="AN46" s="81"/>
      <c r="AO46" s="84">
        <f>SUM(AO13:AO45)</f>
        <v>0</v>
      </c>
      <c r="AP46" s="145">
        <f>SUM(AP13:AP45)</f>
        <v>0</v>
      </c>
      <c r="AQ46" s="81"/>
      <c r="AR46" s="81"/>
      <c r="AS46" s="81"/>
      <c r="AT46" s="84">
        <f>SUM(AT13:AT45)</f>
        <v>0</v>
      </c>
      <c r="AU46" s="145">
        <f>SUM(AU13:AU45)</f>
        <v>0</v>
      </c>
      <c r="AV46" s="81"/>
      <c r="AW46" s="81"/>
      <c r="AX46" s="81"/>
      <c r="AY46" s="84">
        <f>SUM(AY13:AY45)</f>
        <v>0</v>
      </c>
      <c r="AZ46" s="145">
        <f>SUM(AZ13:AZ45)</f>
        <v>0</v>
      </c>
      <c r="BA46" s="81"/>
      <c r="BB46" s="81"/>
      <c r="BC46" s="81"/>
      <c r="BD46" s="84">
        <f>SUM(BD13:BD45)</f>
        <v>0</v>
      </c>
      <c r="BE46" s="145">
        <f>SUM(BE13:BE45)</f>
        <v>0</v>
      </c>
      <c r="BF46" s="81"/>
      <c r="BG46" s="81"/>
      <c r="BH46" s="81"/>
      <c r="BI46" s="84">
        <f>SUM(BI13:BI45)</f>
        <v>0</v>
      </c>
      <c r="BJ46" s="145">
        <f>SUM(BJ13:BJ45)</f>
        <v>0</v>
      </c>
      <c r="BK46" s="81"/>
      <c r="BL46" s="81"/>
      <c r="BM46" s="81"/>
      <c r="BN46" s="84">
        <f>SUM(BN13:BN45)</f>
        <v>0</v>
      </c>
      <c r="BO46" s="145">
        <f>SUM(BO13:BO45)</f>
        <v>0</v>
      </c>
      <c r="BP46" s="81"/>
      <c r="BQ46" s="81"/>
    </row>
    <row r="48" spans="1:69" x14ac:dyDescent="0.15">
      <c r="A48" s="572" t="s">
        <v>481</v>
      </c>
      <c r="B48" s="572"/>
      <c r="C48" s="572"/>
      <c r="D48" s="572"/>
      <c r="E48" s="572"/>
      <c r="F48" s="572"/>
      <c r="G48" s="572"/>
      <c r="H48" s="572"/>
      <c r="I48" s="572"/>
      <c r="J48" s="572"/>
      <c r="K48" s="572"/>
    </row>
    <row r="49" spans="1:30" ht="49.5" x14ac:dyDescent="0.15">
      <c r="A49" s="573" t="s">
        <v>591</v>
      </c>
      <c r="B49" s="574"/>
      <c r="C49" s="574"/>
      <c r="D49" s="574"/>
      <c r="E49" s="574"/>
      <c r="F49" s="574"/>
      <c r="G49" s="574"/>
      <c r="H49" s="574"/>
      <c r="I49" s="574"/>
      <c r="J49" s="574"/>
      <c r="K49" s="574"/>
      <c r="L49" s="574"/>
      <c r="M49" s="574"/>
      <c r="N49" s="574"/>
      <c r="O49" s="575"/>
      <c r="P49" s="576" t="s">
        <v>589</v>
      </c>
      <c r="Q49" s="577"/>
      <c r="R49" s="577"/>
      <c r="S49" s="577"/>
      <c r="T49" s="577"/>
      <c r="U49" s="577"/>
      <c r="W49" s="578" t="s">
        <v>594</v>
      </c>
      <c r="X49" s="579"/>
      <c r="Y49" s="369" t="s">
        <v>596</v>
      </c>
      <c r="Z49" s="192" t="s">
        <v>596</v>
      </c>
      <c r="AC49" s="193"/>
      <c r="AD49" s="193"/>
    </row>
    <row r="50" spans="1:30" x14ac:dyDescent="0.15">
      <c r="A50" s="189" t="s">
        <v>469</v>
      </c>
      <c r="B50" s="190" t="str">
        <f>E3</f>
        <v>M04</v>
      </c>
      <c r="C50" s="190" t="str">
        <f>J3</f>
        <v>M04</v>
      </c>
      <c r="D50" s="189" t="str">
        <f>O3</f>
        <v>M04</v>
      </c>
      <c r="E50" s="189" t="str">
        <f>T3</f>
        <v>M05</v>
      </c>
      <c r="F50" s="189" t="str">
        <f>Y3</f>
        <v/>
      </c>
      <c r="G50" s="198" t="str">
        <f>AD3</f>
        <v/>
      </c>
      <c r="H50" s="198" t="str">
        <f>AI3</f>
        <v/>
      </c>
      <c r="I50" s="198" t="str">
        <f>AN3</f>
        <v/>
      </c>
      <c r="J50" s="198" t="str">
        <f>AS3</f>
        <v/>
      </c>
      <c r="K50" s="198" t="str">
        <f>AX3</f>
        <v/>
      </c>
      <c r="L50" s="198" t="str">
        <f>BC3</f>
        <v/>
      </c>
      <c r="M50" s="198" t="str">
        <f>BH3</f>
        <v/>
      </c>
      <c r="N50" s="198" t="str">
        <f>BM3</f>
        <v/>
      </c>
      <c r="O50" s="363" t="str">
        <f>P50</f>
        <v>M03</v>
      </c>
      <c r="P50" s="209" t="s">
        <v>1411</v>
      </c>
      <c r="Q50" s="209" t="s">
        <v>880</v>
      </c>
      <c r="R50" s="209" t="s">
        <v>910</v>
      </c>
      <c r="S50" s="209" t="s">
        <v>912</v>
      </c>
      <c r="T50" s="209" t="s">
        <v>1414</v>
      </c>
      <c r="U50" s="209"/>
      <c r="V50" s="87"/>
      <c r="W50" s="191" t="s">
        <v>450</v>
      </c>
      <c r="X50" s="356"/>
      <c r="Y50" s="356"/>
      <c r="Z50" s="356"/>
      <c r="AC50" s="194"/>
      <c r="AD50" s="194"/>
    </row>
    <row r="51" spans="1:30" x14ac:dyDescent="0.15">
      <c r="A51" s="31" t="s">
        <v>40</v>
      </c>
      <c r="B51" s="85" t="str">
        <f>E4</f>
        <v>03/24蒸镀批次</v>
      </c>
      <c r="C51" s="85" t="str">
        <f>J4</f>
        <v>03/27蒸镀批次</v>
      </c>
      <c r="D51" s="356" t="str">
        <f>O4</f>
        <v>04/09蒸镀批次</v>
      </c>
      <c r="E51" s="356" t="str">
        <f>T4</f>
        <v>04/21蒸镀批次</v>
      </c>
      <c r="F51" s="356" t="str">
        <f>Y4</f>
        <v/>
      </c>
      <c r="G51" s="518" t="str">
        <f>AD4</f>
        <v/>
      </c>
      <c r="H51" s="198" t="str">
        <f t="shared" ref="H51" si="52">AI4</f>
        <v/>
      </c>
      <c r="I51" s="198" t="str">
        <f>AN4</f>
        <v/>
      </c>
      <c r="J51" s="198" t="str">
        <f>AS4</f>
        <v/>
      </c>
      <c r="K51" s="198" t="str">
        <f>AX4</f>
        <v/>
      </c>
      <c r="L51" s="235" t="str">
        <f>BC4</f>
        <v/>
      </c>
      <c r="M51" s="235" t="str">
        <f t="shared" ref="M51" si="53">BH4</f>
        <v/>
      </c>
      <c r="N51" s="235" t="str">
        <f t="shared" ref="N51" si="54">BM4</f>
        <v/>
      </c>
      <c r="O51" s="364" t="str">
        <f>X51</f>
        <v>8/18批</v>
      </c>
      <c r="P51" s="210"/>
      <c r="Q51" s="85"/>
      <c r="R51" s="85"/>
      <c r="S51" s="85"/>
      <c r="T51" s="85"/>
      <c r="U51" s="85"/>
      <c r="W51" s="356" t="s">
        <v>451</v>
      </c>
      <c r="X51" s="196" t="s">
        <v>842</v>
      </c>
      <c r="Y51" s="356" t="str">
        <f>X51</f>
        <v>8/18批</v>
      </c>
      <c r="Z51" s="356" t="str">
        <f>X51</f>
        <v>8/18批</v>
      </c>
      <c r="AC51" s="194"/>
      <c r="AD51" s="194"/>
    </row>
    <row r="52" spans="1:30" x14ac:dyDescent="0.15">
      <c r="A52" s="356" t="s">
        <v>470</v>
      </c>
      <c r="B52" s="356">
        <f>E6</f>
        <v>440</v>
      </c>
      <c r="C52" s="356">
        <f>J6</f>
        <v>2090</v>
      </c>
      <c r="D52" s="356">
        <f>O6</f>
        <v>0</v>
      </c>
      <c r="E52" s="356">
        <f>T6</f>
        <v>1020</v>
      </c>
      <c r="F52" s="356">
        <f>Y6</f>
        <v>0</v>
      </c>
      <c r="G52" s="518">
        <f>AD6</f>
        <v>0</v>
      </c>
      <c r="H52" s="198">
        <f>AI6</f>
        <v>0</v>
      </c>
      <c r="I52" s="518">
        <f>AN6</f>
        <v>0</v>
      </c>
      <c r="J52" s="518">
        <f>AS6</f>
        <v>0</v>
      </c>
      <c r="K52" s="518">
        <f t="shared" ref="K52:L54" si="55">AX6</f>
        <v>0</v>
      </c>
      <c r="L52" s="518">
        <f t="shared" si="55"/>
        <v>0</v>
      </c>
      <c r="M52" s="518">
        <f>BH6</f>
        <v>0</v>
      </c>
      <c r="N52" s="518">
        <f>BM6</f>
        <v>0</v>
      </c>
      <c r="O52" s="364">
        <f>_xlfn.IFNA(VLOOKUP(A52,$W$52:$Y$86,2,0),"0%")/A2</f>
        <v>0</v>
      </c>
      <c r="P52" s="209">
        <f t="shared" ref="P52:T53" si="56">SUMIF($B$50:$O$50,P$50,$B52:$O52)</f>
        <v>0</v>
      </c>
      <c r="Q52" s="86">
        <f t="shared" si="56"/>
        <v>2530</v>
      </c>
      <c r="R52" s="86">
        <f t="shared" si="56"/>
        <v>1020</v>
      </c>
      <c r="S52" s="86">
        <f t="shared" si="56"/>
        <v>0</v>
      </c>
      <c r="T52" s="86">
        <f t="shared" si="56"/>
        <v>0</v>
      </c>
      <c r="U52" s="86"/>
      <c r="W52" s="356" t="s">
        <v>470</v>
      </c>
      <c r="X52" s="356">
        <f>Z52-Y52</f>
        <v>0</v>
      </c>
      <c r="Y52" s="356"/>
      <c r="Z52" s="356"/>
      <c r="AC52" s="194"/>
      <c r="AD52" s="194"/>
    </row>
    <row r="53" spans="1:30" x14ac:dyDescent="0.15">
      <c r="A53" s="356" t="s">
        <v>472</v>
      </c>
      <c r="B53" s="356">
        <f>E7</f>
        <v>440</v>
      </c>
      <c r="C53" s="356">
        <f>J7</f>
        <v>2090</v>
      </c>
      <c r="D53" s="356">
        <f>O7</f>
        <v>0</v>
      </c>
      <c r="E53" s="356">
        <f>T7</f>
        <v>1020</v>
      </c>
      <c r="F53" s="356">
        <f>Y7</f>
        <v>0</v>
      </c>
      <c r="G53" s="518">
        <f>AD7</f>
        <v>0</v>
      </c>
      <c r="H53" s="198">
        <f t="shared" ref="H53:H54" si="57">AI7</f>
        <v>0</v>
      </c>
      <c r="I53" s="518">
        <f>AN7</f>
        <v>0</v>
      </c>
      <c r="J53" s="518">
        <f>AS7</f>
        <v>0</v>
      </c>
      <c r="K53" s="518">
        <f t="shared" si="55"/>
        <v>0</v>
      </c>
      <c r="L53" s="518">
        <f t="shared" si="55"/>
        <v>0</v>
      </c>
      <c r="M53" s="518">
        <f t="shared" ref="M53:M54" si="58">BH7</f>
        <v>0</v>
      </c>
      <c r="N53" s="518">
        <f t="shared" ref="N53:N54" si="59">BM7</f>
        <v>0</v>
      </c>
      <c r="O53" s="364">
        <f>O52</f>
        <v>0</v>
      </c>
      <c r="P53" s="209">
        <f t="shared" si="56"/>
        <v>0</v>
      </c>
      <c r="Q53" s="86">
        <f t="shared" si="56"/>
        <v>2530</v>
      </c>
      <c r="R53" s="86">
        <f t="shared" si="56"/>
        <v>1020</v>
      </c>
      <c r="S53" s="86">
        <f t="shared" si="56"/>
        <v>0</v>
      </c>
      <c r="T53" s="86">
        <f t="shared" si="56"/>
        <v>0</v>
      </c>
      <c r="U53" s="86"/>
      <c r="W53" s="356" t="s">
        <v>472</v>
      </c>
      <c r="X53" s="356">
        <f>X52</f>
        <v>0</v>
      </c>
      <c r="Y53" s="356"/>
      <c r="Z53" s="356"/>
      <c r="AC53" s="194"/>
    </row>
    <row r="54" spans="1:30" x14ac:dyDescent="0.15">
      <c r="A54" s="356" t="s">
        <v>454</v>
      </c>
      <c r="B54" s="9">
        <f>E8</f>
        <v>1</v>
      </c>
      <c r="C54" s="9">
        <f>J8</f>
        <v>1</v>
      </c>
      <c r="D54" s="9">
        <f>O8</f>
        <v>0</v>
      </c>
      <c r="E54" s="9">
        <f>T8</f>
        <v>1</v>
      </c>
      <c r="F54" s="9">
        <f>Y8</f>
        <v>0</v>
      </c>
      <c r="G54" s="200">
        <f>AD8</f>
        <v>0</v>
      </c>
      <c r="H54" s="234">
        <f t="shared" si="57"/>
        <v>0</v>
      </c>
      <c r="I54" s="200">
        <f>AN8</f>
        <v>0</v>
      </c>
      <c r="J54" s="200">
        <f>AS8</f>
        <v>0</v>
      </c>
      <c r="K54" s="200">
        <f t="shared" si="55"/>
        <v>0</v>
      </c>
      <c r="L54" s="200">
        <f t="shared" si="55"/>
        <v>0</v>
      </c>
      <c r="M54" s="200">
        <f t="shared" si="58"/>
        <v>0</v>
      </c>
      <c r="N54" s="200">
        <f t="shared" si="59"/>
        <v>0</v>
      </c>
      <c r="O54" s="364" t="str">
        <f>_xlfn.IFNA(VLOOKUP(A54,$W$52:$Y$86,2,0),"0%")</f>
        <v>0%</v>
      </c>
      <c r="P54" s="211">
        <f>IFERROR(P53/P52,0)</f>
        <v>0</v>
      </c>
      <c r="Q54" s="88">
        <f>IFERROR(Q53/Q52,0)</f>
        <v>1</v>
      </c>
      <c r="R54" s="88">
        <f t="shared" ref="R54:T54" si="60">IFERROR(R53/R52,0)</f>
        <v>1</v>
      </c>
      <c r="S54" s="88">
        <f t="shared" si="60"/>
        <v>0</v>
      </c>
      <c r="T54" s="88">
        <f t="shared" si="60"/>
        <v>0</v>
      </c>
      <c r="U54" s="88"/>
      <c r="W54" s="356" t="s">
        <v>59</v>
      </c>
      <c r="X54" s="9">
        <f>IF(Y54=0%,0%,(Z54*Z52-Y52*Y54)/X52)</f>
        <v>0</v>
      </c>
      <c r="Y54" s="9"/>
      <c r="Z54" s="289"/>
      <c r="AC54" s="194"/>
    </row>
    <row r="55" spans="1:30" ht="21" x14ac:dyDescent="0.15">
      <c r="A55" s="517" t="s">
        <v>59</v>
      </c>
      <c r="B55" s="215">
        <f t="shared" ref="B55:B91" si="61">H9</f>
        <v>0.80667707142267941</v>
      </c>
      <c r="C55" s="215">
        <f t="shared" ref="C55:C91" si="62">M9</f>
        <v>0.81167407142267933</v>
      </c>
      <c r="D55" s="215">
        <f t="shared" ref="D55:D91" si="63">R9</f>
        <v>0.81167407142267933</v>
      </c>
      <c r="E55" s="215">
        <f t="shared" ref="E55:E91" si="64">W9</f>
        <v>0.81167407142267933</v>
      </c>
      <c r="F55" s="215">
        <f t="shared" ref="F55:F91" si="65">AB9</f>
        <v>0.81167407142267933</v>
      </c>
      <c r="G55" s="216">
        <f t="shared" ref="G55:G91" si="66">AG9</f>
        <v>0.81167407142267933</v>
      </c>
      <c r="H55" s="216">
        <f>AL9</f>
        <v>0.81167407142267933</v>
      </c>
      <c r="I55" s="216">
        <f t="shared" ref="I55:I93" si="67">AQ9</f>
        <v>0.81167407142267933</v>
      </c>
      <c r="J55" s="216">
        <f t="shared" ref="J55:J93" si="68">AV9</f>
        <v>0.81167407142267933</v>
      </c>
      <c r="K55" s="216">
        <f t="shared" ref="K55:K93" si="69">BA9</f>
        <v>0.81167407142267933</v>
      </c>
      <c r="L55" s="216">
        <f t="shared" ref="L55:L93" si="70">BF9</f>
        <v>0.81167407142267933</v>
      </c>
      <c r="M55" s="216">
        <f>BK9</f>
        <v>0.81167407142267933</v>
      </c>
      <c r="N55" s="216">
        <f>BP9</f>
        <v>0.81167407142267933</v>
      </c>
      <c r="O55" s="364">
        <f>_xlfn.IFNA(VLOOKUP(A55,$W$52:$Y$86,2,0),"0%")</f>
        <v>0</v>
      </c>
      <c r="P55" s="212">
        <f t="shared" ref="P55:T74" si="71">IF(P$53=0,0%,SUMPRODUCT(($B$50:$O$50=P$50)*$B$53:$O$53*$B55:$O55)/P$53)</f>
        <v>0</v>
      </c>
      <c r="Q55" s="96">
        <f t="shared" si="71"/>
        <v>0.81080502794441855</v>
      </c>
      <c r="R55" s="96">
        <f t="shared" si="71"/>
        <v>0.81167407142267933</v>
      </c>
      <c r="S55" s="96">
        <f t="shared" si="71"/>
        <v>0</v>
      </c>
      <c r="T55" s="96">
        <f>IF(T$53=0,0%,SUMPRODUCT(($B$50:$O$50=T$50)*$B$53:$O$53*$B55:$O55)/T$53)</f>
        <v>0</v>
      </c>
      <c r="U55" s="96"/>
      <c r="W55" s="89"/>
      <c r="X55" s="89"/>
      <c r="AA55" s="154"/>
      <c r="AC55" s="194"/>
    </row>
    <row r="56" spans="1:30" ht="21" x14ac:dyDescent="0.15">
      <c r="A56" s="356" t="s">
        <v>33</v>
      </c>
      <c r="B56" s="8">
        <f t="shared" si="61"/>
        <v>0.80667707142267941</v>
      </c>
      <c r="C56" s="8">
        <f t="shared" si="62"/>
        <v>0.81167407142267933</v>
      </c>
      <c r="D56" s="8">
        <f t="shared" si="63"/>
        <v>0.81167407142267933</v>
      </c>
      <c r="E56" s="8">
        <f t="shared" si="64"/>
        <v>0.81167407142267933</v>
      </c>
      <c r="F56" s="8">
        <f t="shared" si="65"/>
        <v>0.81167407142267933</v>
      </c>
      <c r="G56" s="201">
        <f t="shared" si="66"/>
        <v>0.81167407142267933</v>
      </c>
      <c r="H56" s="201">
        <f t="shared" ref="H56:H93" si="72">AL10</f>
        <v>0.81167407142267933</v>
      </c>
      <c r="I56" s="201">
        <f t="shared" si="67"/>
        <v>0.81167407142267933</v>
      </c>
      <c r="J56" s="201">
        <f t="shared" si="68"/>
        <v>0.81167407142267933</v>
      </c>
      <c r="K56" s="201">
        <f t="shared" si="69"/>
        <v>0.81167407142267933</v>
      </c>
      <c r="L56" s="201">
        <f t="shared" si="70"/>
        <v>0.81167407142267933</v>
      </c>
      <c r="M56" s="201">
        <f>BK10</f>
        <v>0.81167407142267933</v>
      </c>
      <c r="N56" s="201">
        <f>BP10</f>
        <v>0.81167407142267933</v>
      </c>
      <c r="O56" s="364">
        <f>O55</f>
        <v>0</v>
      </c>
      <c r="P56" s="212">
        <f t="shared" si="71"/>
        <v>0</v>
      </c>
      <c r="Q56" s="96">
        <f t="shared" si="71"/>
        <v>0.81080502794441855</v>
      </c>
      <c r="R56" s="96">
        <f t="shared" si="71"/>
        <v>0.81167407142267933</v>
      </c>
      <c r="S56" s="96">
        <f t="shared" si="71"/>
        <v>0</v>
      </c>
      <c r="T56" s="96">
        <f t="shared" si="71"/>
        <v>0</v>
      </c>
      <c r="U56" s="96"/>
      <c r="AA56" s="154"/>
      <c r="AC56" s="194"/>
    </row>
    <row r="57" spans="1:30" x14ac:dyDescent="0.15">
      <c r="A57" s="39" t="s">
        <v>32</v>
      </c>
      <c r="B57" s="90">
        <f t="shared" si="61"/>
        <v>0.94055850000000008</v>
      </c>
      <c r="C57" s="90">
        <f t="shared" si="62"/>
        <v>0.94055850000000008</v>
      </c>
      <c r="D57" s="90">
        <f t="shared" si="63"/>
        <v>0.94055850000000008</v>
      </c>
      <c r="E57" s="90">
        <f t="shared" si="64"/>
        <v>0.94055850000000008</v>
      </c>
      <c r="F57" s="90">
        <f t="shared" si="65"/>
        <v>0.94055850000000008</v>
      </c>
      <c r="G57" s="202">
        <f t="shared" si="66"/>
        <v>0.94055850000000008</v>
      </c>
      <c r="H57" s="202">
        <f t="shared" si="72"/>
        <v>0.94055850000000008</v>
      </c>
      <c r="I57" s="202">
        <f t="shared" si="67"/>
        <v>0.94055850000000008</v>
      </c>
      <c r="J57" s="202">
        <f t="shared" si="68"/>
        <v>0.94055850000000008</v>
      </c>
      <c r="K57" s="202">
        <f t="shared" si="69"/>
        <v>0.94055850000000008</v>
      </c>
      <c r="L57" s="202">
        <f t="shared" si="70"/>
        <v>0.94055850000000008</v>
      </c>
      <c r="M57" s="202">
        <f t="shared" ref="M57:M93" si="73">BK11</f>
        <v>0.94055850000000008</v>
      </c>
      <c r="N57" s="202">
        <f t="shared" ref="N57:N93" si="74">BP11</f>
        <v>0.94055850000000008</v>
      </c>
      <c r="O57" s="366">
        <f>O58*99.9%</f>
        <v>0</v>
      </c>
      <c r="P57" s="223">
        <f t="shared" si="71"/>
        <v>0</v>
      </c>
      <c r="Q57" s="224">
        <f t="shared" si="71"/>
        <v>0.94055850000000008</v>
      </c>
      <c r="R57" s="224">
        <f t="shared" si="71"/>
        <v>0.94055850000000008</v>
      </c>
      <c r="S57" s="224">
        <f t="shared" si="71"/>
        <v>0</v>
      </c>
      <c r="T57" s="224">
        <f t="shared" si="71"/>
        <v>0</v>
      </c>
      <c r="U57" s="224"/>
      <c r="AA57" s="154"/>
    </row>
    <row r="58" spans="1:30" x14ac:dyDescent="0.35">
      <c r="A58" s="40" t="s">
        <v>60</v>
      </c>
      <c r="B58" s="91">
        <f t="shared" si="61"/>
        <v>0.9415</v>
      </c>
      <c r="C58" s="91">
        <f t="shared" si="62"/>
        <v>0.9415</v>
      </c>
      <c r="D58" s="91">
        <f t="shared" si="63"/>
        <v>0.9415</v>
      </c>
      <c r="E58" s="91">
        <f t="shared" si="64"/>
        <v>0.9415</v>
      </c>
      <c r="F58" s="91">
        <f t="shared" si="65"/>
        <v>0.9415</v>
      </c>
      <c r="G58" s="203">
        <f t="shared" si="66"/>
        <v>0.9415</v>
      </c>
      <c r="H58" s="203">
        <f t="shared" si="72"/>
        <v>0.9415</v>
      </c>
      <c r="I58" s="203">
        <f t="shared" si="67"/>
        <v>0.9415</v>
      </c>
      <c r="J58" s="203">
        <f t="shared" si="68"/>
        <v>0.9415</v>
      </c>
      <c r="K58" s="203">
        <f t="shared" si="69"/>
        <v>0.9415</v>
      </c>
      <c r="L58" s="203">
        <f t="shared" si="70"/>
        <v>0.9415</v>
      </c>
      <c r="M58" s="203">
        <f t="shared" si="73"/>
        <v>0.9415</v>
      </c>
      <c r="N58" s="203">
        <f t="shared" si="74"/>
        <v>0.9415</v>
      </c>
      <c r="O58" s="364" t="str">
        <f t="shared" ref="O58:O65" si="75">_xlfn.IFNA(VLOOKUP(A58,$W$52:$Y$86,2,0),"0%")</f>
        <v>0%</v>
      </c>
      <c r="P58" s="223">
        <f t="shared" si="71"/>
        <v>0</v>
      </c>
      <c r="Q58" s="224">
        <f t="shared" si="71"/>
        <v>0.9415</v>
      </c>
      <c r="R58" s="224">
        <f t="shared" si="71"/>
        <v>0.9415</v>
      </c>
      <c r="S58" s="224">
        <f t="shared" si="71"/>
        <v>0</v>
      </c>
      <c r="T58" s="224">
        <f t="shared" si="71"/>
        <v>0</v>
      </c>
      <c r="U58" s="224"/>
      <c r="AA58" s="154"/>
    </row>
    <row r="59" spans="1:30" x14ac:dyDescent="0.15">
      <c r="A59" s="42" t="s">
        <v>42</v>
      </c>
      <c r="B59" s="53">
        <f t="shared" si="61"/>
        <v>1.35E-2</v>
      </c>
      <c r="C59" s="53">
        <f t="shared" si="62"/>
        <v>1.35E-2</v>
      </c>
      <c r="D59" s="53">
        <f t="shared" si="63"/>
        <v>1.35E-2</v>
      </c>
      <c r="E59" s="53">
        <f t="shared" si="64"/>
        <v>1.35E-2</v>
      </c>
      <c r="F59" s="53">
        <f t="shared" si="65"/>
        <v>1.35E-2</v>
      </c>
      <c r="G59" s="204">
        <f t="shared" si="66"/>
        <v>1.35E-2</v>
      </c>
      <c r="H59" s="204">
        <f t="shared" si="72"/>
        <v>1.35E-2</v>
      </c>
      <c r="I59" s="204">
        <f t="shared" si="67"/>
        <v>1.35E-2</v>
      </c>
      <c r="J59" s="204">
        <f t="shared" si="68"/>
        <v>1.35E-2</v>
      </c>
      <c r="K59" s="204">
        <f t="shared" si="69"/>
        <v>1.35E-2</v>
      </c>
      <c r="L59" s="204">
        <f t="shared" si="70"/>
        <v>1.35E-2</v>
      </c>
      <c r="M59" s="204">
        <f t="shared" si="73"/>
        <v>1.35E-2</v>
      </c>
      <c r="N59" s="204">
        <f t="shared" si="74"/>
        <v>1.35E-2</v>
      </c>
      <c r="O59" s="364" t="str">
        <f t="shared" si="75"/>
        <v>0%</v>
      </c>
      <c r="P59" s="213">
        <f t="shared" si="71"/>
        <v>0</v>
      </c>
      <c r="Q59" s="92">
        <f t="shared" si="71"/>
        <v>1.35E-2</v>
      </c>
      <c r="R59" s="92">
        <f t="shared" si="71"/>
        <v>1.35E-2</v>
      </c>
      <c r="S59" s="92">
        <f t="shared" si="71"/>
        <v>0</v>
      </c>
      <c r="T59" s="92">
        <f t="shared" si="71"/>
        <v>0</v>
      </c>
      <c r="U59" s="92"/>
      <c r="AA59" s="154"/>
    </row>
    <row r="60" spans="1:30" x14ac:dyDescent="0.15">
      <c r="A60" s="42" t="s">
        <v>43</v>
      </c>
      <c r="B60" s="53">
        <f t="shared" si="61"/>
        <v>2.1999999999999999E-2</v>
      </c>
      <c r="C60" s="53">
        <f t="shared" si="62"/>
        <v>2.1999999999999999E-2</v>
      </c>
      <c r="D60" s="53">
        <f t="shared" si="63"/>
        <v>2.1999999999999999E-2</v>
      </c>
      <c r="E60" s="53">
        <f t="shared" si="64"/>
        <v>2.1999999999999999E-2</v>
      </c>
      <c r="F60" s="53">
        <f t="shared" si="65"/>
        <v>2.1999999999999999E-2</v>
      </c>
      <c r="G60" s="204">
        <f t="shared" si="66"/>
        <v>2.1999999999999999E-2</v>
      </c>
      <c r="H60" s="204">
        <f t="shared" si="72"/>
        <v>2.1999999999999999E-2</v>
      </c>
      <c r="I60" s="204">
        <f t="shared" si="67"/>
        <v>2.1999999999999999E-2</v>
      </c>
      <c r="J60" s="204">
        <f t="shared" si="68"/>
        <v>2.1999999999999999E-2</v>
      </c>
      <c r="K60" s="204">
        <f t="shared" si="69"/>
        <v>2.1999999999999999E-2</v>
      </c>
      <c r="L60" s="204">
        <f t="shared" si="70"/>
        <v>2.1999999999999999E-2</v>
      </c>
      <c r="M60" s="204">
        <f t="shared" si="73"/>
        <v>2.1999999999999999E-2</v>
      </c>
      <c r="N60" s="204">
        <f t="shared" si="74"/>
        <v>2.1999999999999999E-2</v>
      </c>
      <c r="O60" s="364" t="str">
        <f t="shared" si="75"/>
        <v>0%</v>
      </c>
      <c r="P60" s="213">
        <f t="shared" si="71"/>
        <v>0</v>
      </c>
      <c r="Q60" s="92">
        <f t="shared" si="71"/>
        <v>2.1999999999999999E-2</v>
      </c>
      <c r="R60" s="92">
        <f t="shared" si="71"/>
        <v>2.1999999999999999E-2</v>
      </c>
      <c r="S60" s="92">
        <f t="shared" si="71"/>
        <v>0</v>
      </c>
      <c r="T60" s="92">
        <f t="shared" si="71"/>
        <v>0</v>
      </c>
      <c r="U60" s="92"/>
      <c r="AA60" s="154"/>
    </row>
    <row r="61" spans="1:30" x14ac:dyDescent="0.15">
      <c r="A61" s="42" t="s">
        <v>44</v>
      </c>
      <c r="B61" s="53">
        <f t="shared" si="61"/>
        <v>5.0000000000000001E-3</v>
      </c>
      <c r="C61" s="53">
        <f t="shared" si="62"/>
        <v>5.0000000000000001E-3</v>
      </c>
      <c r="D61" s="53">
        <f t="shared" si="63"/>
        <v>5.0000000000000001E-3</v>
      </c>
      <c r="E61" s="53">
        <f t="shared" si="64"/>
        <v>5.0000000000000001E-3</v>
      </c>
      <c r="F61" s="53">
        <f t="shared" si="65"/>
        <v>5.0000000000000001E-3</v>
      </c>
      <c r="G61" s="204">
        <f t="shared" si="66"/>
        <v>5.0000000000000001E-3</v>
      </c>
      <c r="H61" s="204">
        <f t="shared" si="72"/>
        <v>5.0000000000000001E-3</v>
      </c>
      <c r="I61" s="204">
        <f t="shared" si="67"/>
        <v>5.0000000000000001E-3</v>
      </c>
      <c r="J61" s="204">
        <f t="shared" si="68"/>
        <v>5.0000000000000001E-3</v>
      </c>
      <c r="K61" s="204">
        <f t="shared" si="69"/>
        <v>5.0000000000000001E-3</v>
      </c>
      <c r="L61" s="204">
        <f t="shared" si="70"/>
        <v>5.0000000000000001E-3</v>
      </c>
      <c r="M61" s="204">
        <f t="shared" si="73"/>
        <v>5.0000000000000001E-3</v>
      </c>
      <c r="N61" s="204">
        <f t="shared" si="74"/>
        <v>5.0000000000000001E-3</v>
      </c>
      <c r="O61" s="364" t="str">
        <f t="shared" si="75"/>
        <v>0%</v>
      </c>
      <c r="P61" s="213">
        <f t="shared" si="71"/>
        <v>0</v>
      </c>
      <c r="Q61" s="92">
        <f t="shared" si="71"/>
        <v>5.000000000000001E-3</v>
      </c>
      <c r="R61" s="92">
        <f t="shared" si="71"/>
        <v>5.0000000000000001E-3</v>
      </c>
      <c r="S61" s="92">
        <f t="shared" si="71"/>
        <v>0</v>
      </c>
      <c r="T61" s="92">
        <f t="shared" si="71"/>
        <v>0</v>
      </c>
      <c r="U61" s="92"/>
      <c r="AA61" s="154"/>
    </row>
    <row r="62" spans="1:30" x14ac:dyDescent="0.15">
      <c r="A62" s="53" t="s">
        <v>45</v>
      </c>
      <c r="B62" s="53">
        <f t="shared" si="61"/>
        <v>1.2999999999999999E-2</v>
      </c>
      <c r="C62" s="53">
        <f t="shared" si="62"/>
        <v>1.2999999999999999E-2</v>
      </c>
      <c r="D62" s="53">
        <f t="shared" si="63"/>
        <v>1.2999999999999999E-2</v>
      </c>
      <c r="E62" s="53">
        <f t="shared" si="64"/>
        <v>1.2999999999999999E-2</v>
      </c>
      <c r="F62" s="53">
        <f t="shared" si="65"/>
        <v>1.2999999999999999E-2</v>
      </c>
      <c r="G62" s="204">
        <f t="shared" si="66"/>
        <v>1.2999999999999999E-2</v>
      </c>
      <c r="H62" s="204">
        <f t="shared" si="72"/>
        <v>1.2999999999999999E-2</v>
      </c>
      <c r="I62" s="204">
        <f t="shared" si="67"/>
        <v>1.2999999999999999E-2</v>
      </c>
      <c r="J62" s="204">
        <f t="shared" si="68"/>
        <v>1.2999999999999999E-2</v>
      </c>
      <c r="K62" s="204">
        <f t="shared" si="69"/>
        <v>1.2999999999999999E-2</v>
      </c>
      <c r="L62" s="204">
        <f t="shared" si="70"/>
        <v>1.2999999999999999E-2</v>
      </c>
      <c r="M62" s="204">
        <f t="shared" si="73"/>
        <v>1.2999999999999999E-2</v>
      </c>
      <c r="N62" s="204">
        <f t="shared" si="74"/>
        <v>1.2999999999999999E-2</v>
      </c>
      <c r="O62" s="364" t="str">
        <f t="shared" si="75"/>
        <v>0%</v>
      </c>
      <c r="P62" s="213">
        <f t="shared" si="71"/>
        <v>0</v>
      </c>
      <c r="Q62" s="92">
        <f t="shared" si="71"/>
        <v>1.2999999999999999E-2</v>
      </c>
      <c r="R62" s="92">
        <f t="shared" si="71"/>
        <v>1.2999999999999999E-2</v>
      </c>
      <c r="S62" s="92">
        <f t="shared" si="71"/>
        <v>0</v>
      </c>
      <c r="T62" s="92">
        <f t="shared" si="71"/>
        <v>0</v>
      </c>
      <c r="U62" s="92"/>
      <c r="AA62" s="154"/>
    </row>
    <row r="63" spans="1:30" x14ac:dyDescent="0.15">
      <c r="A63" s="42" t="s">
        <v>46</v>
      </c>
      <c r="B63" s="53">
        <f t="shared" si="61"/>
        <v>4.1999999999999997E-3</v>
      </c>
      <c r="C63" s="53">
        <f t="shared" si="62"/>
        <v>4.1999999999999997E-3</v>
      </c>
      <c r="D63" s="53">
        <f t="shared" si="63"/>
        <v>4.1999999999999997E-3</v>
      </c>
      <c r="E63" s="53">
        <f t="shared" si="64"/>
        <v>4.1999999999999997E-3</v>
      </c>
      <c r="F63" s="53">
        <f t="shared" si="65"/>
        <v>4.1999999999999997E-3</v>
      </c>
      <c r="G63" s="204">
        <f t="shared" si="66"/>
        <v>4.1999999999999997E-3</v>
      </c>
      <c r="H63" s="204">
        <f t="shared" si="72"/>
        <v>4.1999999999999997E-3</v>
      </c>
      <c r="I63" s="204">
        <f t="shared" si="67"/>
        <v>4.1999999999999997E-3</v>
      </c>
      <c r="J63" s="204">
        <f t="shared" si="68"/>
        <v>4.1999999999999997E-3</v>
      </c>
      <c r="K63" s="204">
        <f t="shared" si="69"/>
        <v>4.1999999999999997E-3</v>
      </c>
      <c r="L63" s="204">
        <f t="shared" si="70"/>
        <v>4.1999999999999997E-3</v>
      </c>
      <c r="M63" s="204">
        <f t="shared" si="73"/>
        <v>4.1999999999999997E-3</v>
      </c>
      <c r="N63" s="204">
        <f t="shared" si="74"/>
        <v>4.1999999999999997E-3</v>
      </c>
      <c r="O63" s="364" t="str">
        <f t="shared" si="75"/>
        <v>0%</v>
      </c>
      <c r="P63" s="213">
        <f t="shared" si="71"/>
        <v>0</v>
      </c>
      <c r="Q63" s="92">
        <f t="shared" si="71"/>
        <v>4.1999999999999989E-3</v>
      </c>
      <c r="R63" s="92">
        <f t="shared" si="71"/>
        <v>4.1999999999999997E-3</v>
      </c>
      <c r="S63" s="92">
        <f t="shared" si="71"/>
        <v>0</v>
      </c>
      <c r="T63" s="92">
        <f t="shared" si="71"/>
        <v>0</v>
      </c>
      <c r="U63" s="92"/>
      <c r="AA63" s="154"/>
    </row>
    <row r="64" spans="1:30" x14ac:dyDescent="0.15">
      <c r="A64" s="42" t="s">
        <v>47</v>
      </c>
      <c r="B64" s="53">
        <f t="shared" si="61"/>
        <v>8.0000000000000004E-4</v>
      </c>
      <c r="C64" s="53">
        <f t="shared" si="62"/>
        <v>8.0000000000000004E-4</v>
      </c>
      <c r="D64" s="53">
        <f t="shared" si="63"/>
        <v>8.0000000000000004E-4</v>
      </c>
      <c r="E64" s="53">
        <f t="shared" si="64"/>
        <v>8.0000000000000004E-4</v>
      </c>
      <c r="F64" s="53">
        <f t="shared" si="65"/>
        <v>8.0000000000000004E-4</v>
      </c>
      <c r="G64" s="204">
        <f t="shared" si="66"/>
        <v>8.0000000000000004E-4</v>
      </c>
      <c r="H64" s="204">
        <f t="shared" si="72"/>
        <v>8.0000000000000004E-4</v>
      </c>
      <c r="I64" s="204">
        <f t="shared" si="67"/>
        <v>8.0000000000000004E-4</v>
      </c>
      <c r="J64" s="204">
        <f t="shared" si="68"/>
        <v>8.0000000000000004E-4</v>
      </c>
      <c r="K64" s="204">
        <f t="shared" si="69"/>
        <v>8.0000000000000004E-4</v>
      </c>
      <c r="L64" s="204">
        <f t="shared" si="70"/>
        <v>8.0000000000000004E-4</v>
      </c>
      <c r="M64" s="204">
        <f t="shared" si="73"/>
        <v>8.0000000000000004E-4</v>
      </c>
      <c r="N64" s="204">
        <f t="shared" si="74"/>
        <v>8.0000000000000004E-4</v>
      </c>
      <c r="O64" s="364" t="str">
        <f t="shared" si="75"/>
        <v>0%</v>
      </c>
      <c r="P64" s="213">
        <f t="shared" si="71"/>
        <v>0</v>
      </c>
      <c r="Q64" s="92">
        <f t="shared" si="71"/>
        <v>8.0000000000000004E-4</v>
      </c>
      <c r="R64" s="92">
        <f t="shared" si="71"/>
        <v>8.0000000000000004E-4</v>
      </c>
      <c r="S64" s="92">
        <f t="shared" si="71"/>
        <v>0</v>
      </c>
      <c r="T64" s="92">
        <f t="shared" si="71"/>
        <v>0</v>
      </c>
      <c r="U64" s="92"/>
      <c r="AA64" s="154"/>
    </row>
    <row r="65" spans="1:27" x14ac:dyDescent="0.15">
      <c r="A65" s="61" t="s">
        <v>31</v>
      </c>
      <c r="B65" s="61">
        <f t="shared" si="61"/>
        <v>0</v>
      </c>
      <c r="C65" s="61">
        <f t="shared" si="62"/>
        <v>0</v>
      </c>
      <c r="D65" s="61">
        <f t="shared" si="63"/>
        <v>0</v>
      </c>
      <c r="E65" s="61">
        <f t="shared" si="64"/>
        <v>0</v>
      </c>
      <c r="F65" s="61">
        <f t="shared" si="65"/>
        <v>0</v>
      </c>
      <c r="G65" s="205">
        <f t="shared" si="66"/>
        <v>0</v>
      </c>
      <c r="H65" s="205">
        <f t="shared" si="72"/>
        <v>0</v>
      </c>
      <c r="I65" s="205">
        <f t="shared" si="67"/>
        <v>0</v>
      </c>
      <c r="J65" s="205">
        <f t="shared" si="68"/>
        <v>0</v>
      </c>
      <c r="K65" s="205">
        <f t="shared" si="69"/>
        <v>0</v>
      </c>
      <c r="L65" s="205">
        <f t="shared" si="70"/>
        <v>0</v>
      </c>
      <c r="M65" s="205">
        <f t="shared" si="73"/>
        <v>0</v>
      </c>
      <c r="N65" s="205">
        <f t="shared" si="74"/>
        <v>0</v>
      </c>
      <c r="O65" s="364" t="str">
        <f t="shared" si="75"/>
        <v>0%</v>
      </c>
      <c r="P65" s="213">
        <f t="shared" si="71"/>
        <v>0</v>
      </c>
      <c r="Q65" s="92">
        <f t="shared" si="71"/>
        <v>0</v>
      </c>
      <c r="R65" s="92">
        <f t="shared" si="71"/>
        <v>0</v>
      </c>
      <c r="S65" s="92">
        <f t="shared" si="71"/>
        <v>0</v>
      </c>
      <c r="T65" s="92">
        <f t="shared" si="71"/>
        <v>0</v>
      </c>
      <c r="U65" s="92"/>
      <c r="AA65" s="154"/>
    </row>
    <row r="66" spans="1:27" x14ac:dyDescent="0.15">
      <c r="A66" s="65" t="s">
        <v>30</v>
      </c>
      <c r="B66" s="90">
        <f t="shared" si="61"/>
        <v>0.86913000000000007</v>
      </c>
      <c r="C66" s="90">
        <f t="shared" si="62"/>
        <v>0.87412500000000004</v>
      </c>
      <c r="D66" s="90">
        <f t="shared" si="63"/>
        <v>0.87412500000000004</v>
      </c>
      <c r="E66" s="90">
        <f t="shared" si="64"/>
        <v>0.87412500000000004</v>
      </c>
      <c r="F66" s="90">
        <f t="shared" si="65"/>
        <v>0.87412500000000004</v>
      </c>
      <c r="G66" s="202">
        <f t="shared" si="66"/>
        <v>0.87412500000000004</v>
      </c>
      <c r="H66" s="202">
        <f t="shared" si="72"/>
        <v>0.87412500000000004</v>
      </c>
      <c r="I66" s="202">
        <f t="shared" si="67"/>
        <v>0.87412500000000004</v>
      </c>
      <c r="J66" s="202">
        <f t="shared" si="68"/>
        <v>0.87412500000000004</v>
      </c>
      <c r="K66" s="202">
        <f t="shared" si="69"/>
        <v>0.87412500000000004</v>
      </c>
      <c r="L66" s="202">
        <f t="shared" si="70"/>
        <v>0.87412500000000004</v>
      </c>
      <c r="M66" s="202">
        <f t="shared" si="73"/>
        <v>0.87412500000000004</v>
      </c>
      <c r="N66" s="202">
        <f t="shared" si="74"/>
        <v>0.87412500000000004</v>
      </c>
      <c r="O66" s="366">
        <f>O67*99.9%</f>
        <v>0</v>
      </c>
      <c r="P66" s="225">
        <f t="shared" si="71"/>
        <v>0</v>
      </c>
      <c r="Q66" s="226">
        <f t="shared" si="71"/>
        <v>0.8732563043478262</v>
      </c>
      <c r="R66" s="226">
        <f t="shared" si="71"/>
        <v>0.87412500000000004</v>
      </c>
      <c r="S66" s="226">
        <f t="shared" si="71"/>
        <v>0</v>
      </c>
      <c r="T66" s="226">
        <f t="shared" si="71"/>
        <v>0</v>
      </c>
      <c r="U66" s="226"/>
      <c r="AA66" s="154"/>
    </row>
    <row r="67" spans="1:27" x14ac:dyDescent="0.35">
      <c r="A67" s="40" t="s">
        <v>456</v>
      </c>
      <c r="B67" s="91">
        <f t="shared" si="61"/>
        <v>0.87</v>
      </c>
      <c r="C67" s="91">
        <f t="shared" si="62"/>
        <v>0.875</v>
      </c>
      <c r="D67" s="91">
        <f t="shared" si="63"/>
        <v>0.875</v>
      </c>
      <c r="E67" s="91">
        <f t="shared" si="64"/>
        <v>0.875</v>
      </c>
      <c r="F67" s="91">
        <f t="shared" si="65"/>
        <v>0.875</v>
      </c>
      <c r="G67" s="203">
        <f t="shared" si="66"/>
        <v>0.875</v>
      </c>
      <c r="H67" s="203">
        <f t="shared" si="72"/>
        <v>0.875</v>
      </c>
      <c r="I67" s="203">
        <f t="shared" si="67"/>
        <v>0.875</v>
      </c>
      <c r="J67" s="203">
        <f t="shared" si="68"/>
        <v>0.875</v>
      </c>
      <c r="K67" s="203">
        <f t="shared" si="69"/>
        <v>0.875</v>
      </c>
      <c r="L67" s="203">
        <f t="shared" si="70"/>
        <v>0.875</v>
      </c>
      <c r="M67" s="203">
        <f t="shared" si="73"/>
        <v>0.875</v>
      </c>
      <c r="N67" s="203">
        <f t="shared" si="74"/>
        <v>0.875</v>
      </c>
      <c r="O67" s="364" t="str">
        <f t="shared" ref="O67:O74" si="76">_xlfn.IFNA(VLOOKUP(A67,$W$52:$Y$86,2,0),"0%")</f>
        <v>0%</v>
      </c>
      <c r="P67" s="225">
        <f t="shared" si="71"/>
        <v>0</v>
      </c>
      <c r="Q67" s="226">
        <f t="shared" si="71"/>
        <v>0.87413043478260877</v>
      </c>
      <c r="R67" s="226">
        <f t="shared" si="71"/>
        <v>0.875</v>
      </c>
      <c r="S67" s="226">
        <f t="shared" si="71"/>
        <v>0</v>
      </c>
      <c r="T67" s="226">
        <f t="shared" si="71"/>
        <v>0</v>
      </c>
      <c r="U67" s="226"/>
      <c r="AA67" s="154"/>
    </row>
    <row r="68" spans="1:27" x14ac:dyDescent="0.15">
      <c r="A68" s="42" t="s">
        <v>48</v>
      </c>
      <c r="B68" s="53">
        <f t="shared" si="61"/>
        <v>0.01</v>
      </c>
      <c r="C68" s="53">
        <f t="shared" si="62"/>
        <v>5.0000000000000001E-3</v>
      </c>
      <c r="D68" s="53">
        <f t="shared" si="63"/>
        <v>5.0000000000000001E-3</v>
      </c>
      <c r="E68" s="53">
        <f t="shared" si="64"/>
        <v>5.0000000000000001E-3</v>
      </c>
      <c r="F68" s="53">
        <f t="shared" si="65"/>
        <v>5.0000000000000001E-3</v>
      </c>
      <c r="G68" s="204">
        <f t="shared" si="66"/>
        <v>5.0000000000000001E-3</v>
      </c>
      <c r="H68" s="204">
        <f t="shared" si="72"/>
        <v>5.0000000000000001E-3</v>
      </c>
      <c r="I68" s="204">
        <f t="shared" si="67"/>
        <v>5.0000000000000001E-3</v>
      </c>
      <c r="J68" s="204">
        <f t="shared" si="68"/>
        <v>5.0000000000000001E-3</v>
      </c>
      <c r="K68" s="204">
        <f t="shared" si="69"/>
        <v>5.0000000000000001E-3</v>
      </c>
      <c r="L68" s="204">
        <f t="shared" si="70"/>
        <v>5.0000000000000001E-3</v>
      </c>
      <c r="M68" s="204">
        <f t="shared" si="73"/>
        <v>5.0000000000000001E-3</v>
      </c>
      <c r="N68" s="204">
        <f t="shared" si="74"/>
        <v>5.0000000000000001E-3</v>
      </c>
      <c r="O68" s="364" t="str">
        <f t="shared" si="76"/>
        <v>0%</v>
      </c>
      <c r="P68" s="213">
        <f t="shared" si="71"/>
        <v>0</v>
      </c>
      <c r="Q68" s="92">
        <f t="shared" si="71"/>
        <v>5.8695652173913048E-3</v>
      </c>
      <c r="R68" s="92">
        <f t="shared" si="71"/>
        <v>5.0000000000000001E-3</v>
      </c>
      <c r="S68" s="92">
        <f t="shared" si="71"/>
        <v>0</v>
      </c>
      <c r="T68" s="92">
        <f t="shared" si="71"/>
        <v>0</v>
      </c>
      <c r="U68" s="92"/>
      <c r="AA68" s="154"/>
    </row>
    <row r="69" spans="1:27" x14ac:dyDescent="0.15">
      <c r="A69" s="42" t="s">
        <v>49</v>
      </c>
      <c r="B69" s="53">
        <f t="shared" si="61"/>
        <v>3.2000000000000001E-2</v>
      </c>
      <c r="C69" s="53">
        <f t="shared" si="62"/>
        <v>3.2000000000000001E-2</v>
      </c>
      <c r="D69" s="53">
        <f t="shared" si="63"/>
        <v>3.2000000000000001E-2</v>
      </c>
      <c r="E69" s="53">
        <f t="shared" si="64"/>
        <v>3.2000000000000001E-2</v>
      </c>
      <c r="F69" s="53">
        <f t="shared" si="65"/>
        <v>3.2000000000000001E-2</v>
      </c>
      <c r="G69" s="204">
        <f t="shared" si="66"/>
        <v>3.2000000000000001E-2</v>
      </c>
      <c r="H69" s="204">
        <f t="shared" si="72"/>
        <v>3.2000000000000001E-2</v>
      </c>
      <c r="I69" s="204">
        <f t="shared" si="67"/>
        <v>3.2000000000000001E-2</v>
      </c>
      <c r="J69" s="204">
        <f t="shared" si="68"/>
        <v>3.2000000000000001E-2</v>
      </c>
      <c r="K69" s="204">
        <f t="shared" si="69"/>
        <v>3.2000000000000001E-2</v>
      </c>
      <c r="L69" s="204">
        <f t="shared" si="70"/>
        <v>3.2000000000000001E-2</v>
      </c>
      <c r="M69" s="204">
        <f t="shared" si="73"/>
        <v>3.2000000000000001E-2</v>
      </c>
      <c r="N69" s="204">
        <f t="shared" si="74"/>
        <v>3.2000000000000001E-2</v>
      </c>
      <c r="O69" s="364" t="str">
        <f t="shared" si="76"/>
        <v>0%</v>
      </c>
      <c r="P69" s="213">
        <f t="shared" si="71"/>
        <v>0</v>
      </c>
      <c r="Q69" s="92">
        <f t="shared" si="71"/>
        <v>3.2000000000000001E-2</v>
      </c>
      <c r="R69" s="92">
        <f t="shared" si="71"/>
        <v>3.2000000000000001E-2</v>
      </c>
      <c r="S69" s="92">
        <f t="shared" si="71"/>
        <v>0</v>
      </c>
      <c r="T69" s="92">
        <f t="shared" si="71"/>
        <v>0</v>
      </c>
      <c r="U69" s="92"/>
      <c r="AA69" s="154"/>
    </row>
    <row r="70" spans="1:27" x14ac:dyDescent="0.15">
      <c r="A70" s="42" t="s">
        <v>50</v>
      </c>
      <c r="B70" s="53">
        <f t="shared" si="61"/>
        <v>8.5000000000000006E-2</v>
      </c>
      <c r="C70" s="53">
        <f t="shared" si="62"/>
        <v>8.5000000000000006E-2</v>
      </c>
      <c r="D70" s="53">
        <f t="shared" si="63"/>
        <v>8.5000000000000006E-2</v>
      </c>
      <c r="E70" s="53">
        <f t="shared" si="64"/>
        <v>8.5000000000000006E-2</v>
      </c>
      <c r="F70" s="53">
        <f t="shared" si="65"/>
        <v>8.5000000000000006E-2</v>
      </c>
      <c r="G70" s="204">
        <f t="shared" si="66"/>
        <v>8.5000000000000006E-2</v>
      </c>
      <c r="H70" s="204">
        <f t="shared" si="72"/>
        <v>8.5000000000000006E-2</v>
      </c>
      <c r="I70" s="204">
        <f t="shared" si="67"/>
        <v>8.5000000000000006E-2</v>
      </c>
      <c r="J70" s="204">
        <f t="shared" si="68"/>
        <v>8.5000000000000006E-2</v>
      </c>
      <c r="K70" s="204">
        <f t="shared" si="69"/>
        <v>8.5000000000000006E-2</v>
      </c>
      <c r="L70" s="204">
        <f t="shared" si="70"/>
        <v>8.5000000000000006E-2</v>
      </c>
      <c r="M70" s="204">
        <f t="shared" si="73"/>
        <v>8.5000000000000006E-2</v>
      </c>
      <c r="N70" s="204">
        <f t="shared" si="74"/>
        <v>8.5000000000000006E-2</v>
      </c>
      <c r="O70" s="364" t="str">
        <f t="shared" si="76"/>
        <v>0%</v>
      </c>
      <c r="P70" s="213">
        <f t="shared" si="71"/>
        <v>0</v>
      </c>
      <c r="Q70" s="92">
        <f t="shared" si="71"/>
        <v>8.5000000000000006E-2</v>
      </c>
      <c r="R70" s="92">
        <f t="shared" si="71"/>
        <v>8.5000000000000006E-2</v>
      </c>
      <c r="S70" s="92">
        <f t="shared" si="71"/>
        <v>0</v>
      </c>
      <c r="T70" s="92">
        <f t="shared" si="71"/>
        <v>0</v>
      </c>
      <c r="U70" s="92"/>
      <c r="AA70" s="154"/>
    </row>
    <row r="71" spans="1:27" x14ac:dyDescent="0.15">
      <c r="A71" s="42" t="s">
        <v>51</v>
      </c>
      <c r="B71" s="53">
        <f t="shared" si="61"/>
        <v>3.0000000000000001E-3</v>
      </c>
      <c r="C71" s="53">
        <f t="shared" si="62"/>
        <v>3.0000000000000001E-3</v>
      </c>
      <c r="D71" s="53">
        <f t="shared" si="63"/>
        <v>3.0000000000000001E-3</v>
      </c>
      <c r="E71" s="53">
        <f t="shared" si="64"/>
        <v>3.0000000000000001E-3</v>
      </c>
      <c r="F71" s="53">
        <f t="shared" si="65"/>
        <v>3.0000000000000001E-3</v>
      </c>
      <c r="G71" s="204">
        <f t="shared" si="66"/>
        <v>3.0000000000000001E-3</v>
      </c>
      <c r="H71" s="204">
        <f t="shared" si="72"/>
        <v>3.0000000000000001E-3</v>
      </c>
      <c r="I71" s="204">
        <f t="shared" si="67"/>
        <v>3.0000000000000001E-3</v>
      </c>
      <c r="J71" s="204">
        <f t="shared" si="68"/>
        <v>3.0000000000000001E-3</v>
      </c>
      <c r="K71" s="204">
        <f t="shared" si="69"/>
        <v>3.0000000000000001E-3</v>
      </c>
      <c r="L71" s="204">
        <f t="shared" si="70"/>
        <v>3.0000000000000001E-3</v>
      </c>
      <c r="M71" s="204">
        <f t="shared" si="73"/>
        <v>3.0000000000000001E-3</v>
      </c>
      <c r="N71" s="204">
        <f t="shared" si="74"/>
        <v>3.0000000000000001E-3</v>
      </c>
      <c r="O71" s="364" t="str">
        <f t="shared" si="76"/>
        <v>0%</v>
      </c>
      <c r="P71" s="213">
        <f t="shared" si="71"/>
        <v>0</v>
      </c>
      <c r="Q71" s="92">
        <f t="shared" si="71"/>
        <v>3.0000000000000005E-3</v>
      </c>
      <c r="R71" s="92">
        <f t="shared" si="71"/>
        <v>3.0000000000000001E-3</v>
      </c>
      <c r="S71" s="92">
        <f t="shared" si="71"/>
        <v>0</v>
      </c>
      <c r="T71" s="92">
        <f t="shared" si="71"/>
        <v>0</v>
      </c>
      <c r="U71" s="92"/>
      <c r="AA71" s="154"/>
    </row>
    <row r="72" spans="1:27" x14ac:dyDescent="0.15">
      <c r="A72" s="42" t="s">
        <v>455</v>
      </c>
      <c r="B72" s="53">
        <f t="shared" si="61"/>
        <v>0</v>
      </c>
      <c r="C72" s="53">
        <f t="shared" si="62"/>
        <v>0</v>
      </c>
      <c r="D72" s="53">
        <f t="shared" si="63"/>
        <v>0</v>
      </c>
      <c r="E72" s="53">
        <f t="shared" si="64"/>
        <v>0</v>
      </c>
      <c r="F72" s="53">
        <f t="shared" si="65"/>
        <v>0</v>
      </c>
      <c r="G72" s="204">
        <f t="shared" si="66"/>
        <v>0</v>
      </c>
      <c r="H72" s="204">
        <f t="shared" si="72"/>
        <v>0</v>
      </c>
      <c r="I72" s="204">
        <f t="shared" si="67"/>
        <v>0</v>
      </c>
      <c r="J72" s="204">
        <f t="shared" si="68"/>
        <v>0</v>
      </c>
      <c r="K72" s="204">
        <f t="shared" si="69"/>
        <v>0</v>
      </c>
      <c r="L72" s="204">
        <f t="shared" si="70"/>
        <v>0</v>
      </c>
      <c r="M72" s="204">
        <f t="shared" si="73"/>
        <v>0</v>
      </c>
      <c r="N72" s="204">
        <f t="shared" si="74"/>
        <v>0</v>
      </c>
      <c r="O72" s="364" t="str">
        <f t="shared" si="76"/>
        <v>0%</v>
      </c>
      <c r="P72" s="213">
        <f t="shared" si="71"/>
        <v>0</v>
      </c>
      <c r="Q72" s="92">
        <f t="shared" si="71"/>
        <v>0</v>
      </c>
      <c r="R72" s="92">
        <f t="shared" si="71"/>
        <v>0</v>
      </c>
      <c r="S72" s="92">
        <f t="shared" si="71"/>
        <v>0</v>
      </c>
      <c r="T72" s="92">
        <f t="shared" si="71"/>
        <v>0</v>
      </c>
      <c r="U72" s="92"/>
      <c r="AA72" s="154"/>
    </row>
    <row r="73" spans="1:27" x14ac:dyDescent="0.15">
      <c r="A73" s="72" t="s">
        <v>29</v>
      </c>
      <c r="B73" s="61">
        <f t="shared" si="61"/>
        <v>0</v>
      </c>
      <c r="C73" s="61">
        <f t="shared" si="62"/>
        <v>0</v>
      </c>
      <c r="D73" s="61">
        <f t="shared" si="63"/>
        <v>0</v>
      </c>
      <c r="E73" s="61">
        <f t="shared" si="64"/>
        <v>0</v>
      </c>
      <c r="F73" s="61">
        <f t="shared" si="65"/>
        <v>0</v>
      </c>
      <c r="G73" s="205">
        <f t="shared" si="66"/>
        <v>0</v>
      </c>
      <c r="H73" s="205">
        <f t="shared" si="72"/>
        <v>0</v>
      </c>
      <c r="I73" s="205">
        <f t="shared" si="67"/>
        <v>0</v>
      </c>
      <c r="J73" s="205">
        <f t="shared" si="68"/>
        <v>0</v>
      </c>
      <c r="K73" s="205">
        <f t="shared" si="69"/>
        <v>0</v>
      </c>
      <c r="L73" s="205">
        <f t="shared" si="70"/>
        <v>0</v>
      </c>
      <c r="M73" s="205">
        <f t="shared" si="73"/>
        <v>0</v>
      </c>
      <c r="N73" s="205">
        <f t="shared" si="74"/>
        <v>0</v>
      </c>
      <c r="O73" s="364" t="str">
        <f t="shared" si="76"/>
        <v>0%</v>
      </c>
      <c r="P73" s="213">
        <f t="shared" si="71"/>
        <v>0</v>
      </c>
      <c r="Q73" s="92">
        <f t="shared" si="71"/>
        <v>0</v>
      </c>
      <c r="R73" s="92">
        <f t="shared" si="71"/>
        <v>0</v>
      </c>
      <c r="S73" s="92">
        <f t="shared" si="71"/>
        <v>0</v>
      </c>
      <c r="T73" s="92">
        <f t="shared" si="71"/>
        <v>0</v>
      </c>
      <c r="U73" s="92"/>
      <c r="AA73" s="154"/>
    </row>
    <row r="74" spans="1:27" x14ac:dyDescent="0.15">
      <c r="A74" s="76" t="s">
        <v>28</v>
      </c>
      <c r="B74" s="93">
        <f t="shared" si="61"/>
        <v>0</v>
      </c>
      <c r="C74" s="93">
        <f t="shared" si="62"/>
        <v>0</v>
      </c>
      <c r="D74" s="93">
        <f t="shared" si="63"/>
        <v>0</v>
      </c>
      <c r="E74" s="93">
        <f t="shared" si="64"/>
        <v>0</v>
      </c>
      <c r="F74" s="93">
        <f t="shared" si="65"/>
        <v>0</v>
      </c>
      <c r="G74" s="206">
        <f t="shared" si="66"/>
        <v>0</v>
      </c>
      <c r="H74" s="206">
        <f t="shared" si="72"/>
        <v>0</v>
      </c>
      <c r="I74" s="206">
        <f t="shared" si="67"/>
        <v>0</v>
      </c>
      <c r="J74" s="206">
        <f t="shared" si="68"/>
        <v>0</v>
      </c>
      <c r="K74" s="206">
        <f t="shared" si="69"/>
        <v>0</v>
      </c>
      <c r="L74" s="206">
        <f t="shared" si="70"/>
        <v>0</v>
      </c>
      <c r="M74" s="206">
        <f t="shared" si="73"/>
        <v>0</v>
      </c>
      <c r="N74" s="206">
        <f t="shared" si="74"/>
        <v>0</v>
      </c>
      <c r="O74" s="364" t="str">
        <f t="shared" si="76"/>
        <v>0%</v>
      </c>
      <c r="P74" s="213">
        <f t="shared" si="71"/>
        <v>0</v>
      </c>
      <c r="Q74" s="92">
        <f t="shared" si="71"/>
        <v>0</v>
      </c>
      <c r="R74" s="92">
        <f t="shared" si="71"/>
        <v>0</v>
      </c>
      <c r="S74" s="92">
        <f t="shared" si="71"/>
        <v>0</v>
      </c>
      <c r="T74" s="92">
        <f t="shared" si="71"/>
        <v>0</v>
      </c>
      <c r="U74" s="92"/>
      <c r="AA74" s="154"/>
    </row>
    <row r="75" spans="1:27" x14ac:dyDescent="0.15">
      <c r="A75" s="65" t="s">
        <v>37</v>
      </c>
      <c r="B75" s="39">
        <f t="shared" si="61"/>
        <v>0.99920678976290656</v>
      </c>
      <c r="C75" s="39">
        <f t="shared" si="62"/>
        <v>0.99920678976290656</v>
      </c>
      <c r="D75" s="39">
        <f t="shared" si="63"/>
        <v>0.99920678976290656</v>
      </c>
      <c r="E75" s="39">
        <f t="shared" si="64"/>
        <v>0.99920678976290656</v>
      </c>
      <c r="F75" s="39">
        <f t="shared" si="65"/>
        <v>0.99920678976290656</v>
      </c>
      <c r="G75" s="207">
        <f t="shared" si="66"/>
        <v>0.99920678976290656</v>
      </c>
      <c r="H75" s="207">
        <f t="shared" si="72"/>
        <v>0.99920678976290656</v>
      </c>
      <c r="I75" s="207">
        <f t="shared" si="67"/>
        <v>0.99920678976290656</v>
      </c>
      <c r="J75" s="207">
        <f t="shared" si="68"/>
        <v>0.99920678976290656</v>
      </c>
      <c r="K75" s="207">
        <f t="shared" si="69"/>
        <v>0.99920678976290656</v>
      </c>
      <c r="L75" s="207">
        <f t="shared" si="70"/>
        <v>0.99920678976290656</v>
      </c>
      <c r="M75" s="207">
        <f t="shared" si="73"/>
        <v>0.99920678976290656</v>
      </c>
      <c r="N75" s="207">
        <f t="shared" si="74"/>
        <v>0.99920678976290656</v>
      </c>
      <c r="O75" s="366">
        <f>O76*99.96%</f>
        <v>0</v>
      </c>
      <c r="P75" s="225">
        <f t="shared" ref="P75:T93" si="77">IF(P$53=0,0%,SUMPRODUCT(($B$50:$O$50=P$50)*$B$53:$O$53*$B75:$O75)/P$53)</f>
        <v>0</v>
      </c>
      <c r="Q75" s="226">
        <f t="shared" si="77"/>
        <v>0.99920678976290644</v>
      </c>
      <c r="R75" s="226">
        <f t="shared" si="77"/>
        <v>0.99920678976290656</v>
      </c>
      <c r="S75" s="226">
        <f t="shared" si="77"/>
        <v>0</v>
      </c>
      <c r="T75" s="226">
        <f t="shared" si="77"/>
        <v>0</v>
      </c>
      <c r="U75" s="226"/>
      <c r="AA75" s="154"/>
    </row>
    <row r="76" spans="1:27" x14ac:dyDescent="0.35">
      <c r="A76" s="40" t="s">
        <v>458</v>
      </c>
      <c r="B76" s="41">
        <f t="shared" si="61"/>
        <v>0.999606632415873</v>
      </c>
      <c r="C76" s="41">
        <f t="shared" si="62"/>
        <v>0.999606632415873</v>
      </c>
      <c r="D76" s="41">
        <f t="shared" si="63"/>
        <v>0.999606632415873</v>
      </c>
      <c r="E76" s="41">
        <f t="shared" si="64"/>
        <v>0.999606632415873</v>
      </c>
      <c r="F76" s="41">
        <f t="shared" si="65"/>
        <v>0.999606632415873</v>
      </c>
      <c r="G76" s="208">
        <f t="shared" si="66"/>
        <v>0.999606632415873</v>
      </c>
      <c r="H76" s="208">
        <f t="shared" si="72"/>
        <v>0.999606632415873</v>
      </c>
      <c r="I76" s="208">
        <f t="shared" si="67"/>
        <v>0.999606632415873</v>
      </c>
      <c r="J76" s="208">
        <f t="shared" si="68"/>
        <v>0.999606632415873</v>
      </c>
      <c r="K76" s="208">
        <f t="shared" si="69"/>
        <v>0.999606632415873</v>
      </c>
      <c r="L76" s="208">
        <f t="shared" si="70"/>
        <v>0.999606632415873</v>
      </c>
      <c r="M76" s="208">
        <f t="shared" si="73"/>
        <v>0.999606632415873</v>
      </c>
      <c r="N76" s="208">
        <f t="shared" si="74"/>
        <v>0.999606632415873</v>
      </c>
      <c r="O76" s="364" t="str">
        <f t="shared" ref="O76:O83" si="78">_xlfn.IFNA(VLOOKUP(A76,$W$52:$Y$86,2,0),"0%")</f>
        <v>0%</v>
      </c>
      <c r="P76" s="225">
        <f t="shared" si="77"/>
        <v>0</v>
      </c>
      <c r="Q76" s="226">
        <f t="shared" si="77"/>
        <v>0.999606632415873</v>
      </c>
      <c r="R76" s="226">
        <f t="shared" si="77"/>
        <v>0.999606632415873</v>
      </c>
      <c r="S76" s="226">
        <f t="shared" si="77"/>
        <v>0</v>
      </c>
      <c r="T76" s="226">
        <f t="shared" si="77"/>
        <v>0</v>
      </c>
      <c r="U76" s="226"/>
      <c r="AA76" s="154"/>
    </row>
    <row r="77" spans="1:27" x14ac:dyDescent="0.15">
      <c r="A77" s="42" t="s">
        <v>52</v>
      </c>
      <c r="B77" s="53">
        <f t="shared" si="61"/>
        <v>0</v>
      </c>
      <c r="C77" s="53">
        <f t="shared" si="62"/>
        <v>0</v>
      </c>
      <c r="D77" s="53">
        <f t="shared" si="63"/>
        <v>0</v>
      </c>
      <c r="E77" s="53">
        <f t="shared" si="64"/>
        <v>0</v>
      </c>
      <c r="F77" s="53">
        <f t="shared" si="65"/>
        <v>0</v>
      </c>
      <c r="G77" s="204">
        <f t="shared" si="66"/>
        <v>0</v>
      </c>
      <c r="H77" s="204">
        <f t="shared" si="72"/>
        <v>0</v>
      </c>
      <c r="I77" s="204">
        <f t="shared" si="67"/>
        <v>0</v>
      </c>
      <c r="J77" s="204">
        <f t="shared" si="68"/>
        <v>0</v>
      </c>
      <c r="K77" s="204">
        <f t="shared" si="69"/>
        <v>0</v>
      </c>
      <c r="L77" s="204">
        <f t="shared" si="70"/>
        <v>0</v>
      </c>
      <c r="M77" s="204">
        <f t="shared" si="73"/>
        <v>0</v>
      </c>
      <c r="N77" s="204">
        <f t="shared" si="74"/>
        <v>0</v>
      </c>
      <c r="O77" s="364" t="str">
        <f t="shared" si="78"/>
        <v>0%</v>
      </c>
      <c r="P77" s="213">
        <f t="shared" si="77"/>
        <v>0</v>
      </c>
      <c r="Q77" s="92">
        <f t="shared" si="77"/>
        <v>0</v>
      </c>
      <c r="R77" s="92">
        <f t="shared" si="77"/>
        <v>0</v>
      </c>
      <c r="S77" s="92">
        <f t="shared" si="77"/>
        <v>0</v>
      </c>
      <c r="T77" s="92">
        <f t="shared" si="77"/>
        <v>0</v>
      </c>
      <c r="U77" s="92"/>
      <c r="AA77" s="154"/>
    </row>
    <row r="78" spans="1:27" x14ac:dyDescent="0.15">
      <c r="A78" s="42" t="s">
        <v>545</v>
      </c>
      <c r="B78" s="53">
        <f t="shared" si="61"/>
        <v>3.8144735430499098E-4</v>
      </c>
      <c r="C78" s="53">
        <f t="shared" si="62"/>
        <v>3.8144735430499098E-4</v>
      </c>
      <c r="D78" s="53">
        <f t="shared" si="63"/>
        <v>3.8144735430499098E-4</v>
      </c>
      <c r="E78" s="53">
        <f t="shared" si="64"/>
        <v>3.8144735430499098E-4</v>
      </c>
      <c r="F78" s="53">
        <f t="shared" si="65"/>
        <v>3.8144735430499098E-4</v>
      </c>
      <c r="G78" s="204">
        <f t="shared" si="66"/>
        <v>3.8144735430499098E-4</v>
      </c>
      <c r="H78" s="204">
        <f t="shared" si="72"/>
        <v>3.8144735430499098E-4</v>
      </c>
      <c r="I78" s="204">
        <f t="shared" si="67"/>
        <v>3.8144735430499098E-4</v>
      </c>
      <c r="J78" s="204">
        <f t="shared" si="68"/>
        <v>3.8144735430499098E-4</v>
      </c>
      <c r="K78" s="204">
        <f t="shared" si="69"/>
        <v>3.8144735430499098E-4</v>
      </c>
      <c r="L78" s="204">
        <f t="shared" si="70"/>
        <v>3.8144735430499098E-4</v>
      </c>
      <c r="M78" s="204">
        <f t="shared" si="73"/>
        <v>3.8144735430499098E-4</v>
      </c>
      <c r="N78" s="204">
        <f t="shared" si="74"/>
        <v>3.8144735430499098E-4</v>
      </c>
      <c r="O78" s="364" t="str">
        <f t="shared" si="78"/>
        <v>0%</v>
      </c>
      <c r="P78" s="213">
        <f t="shared" si="77"/>
        <v>0</v>
      </c>
      <c r="Q78" s="92">
        <f t="shared" si="77"/>
        <v>3.8144735430499098E-4</v>
      </c>
      <c r="R78" s="92">
        <f t="shared" si="77"/>
        <v>3.8144735430499098E-4</v>
      </c>
      <c r="S78" s="92">
        <f t="shared" si="77"/>
        <v>0</v>
      </c>
      <c r="T78" s="92">
        <f t="shared" si="77"/>
        <v>0</v>
      </c>
      <c r="U78" s="92"/>
      <c r="AA78" s="154"/>
    </row>
    <row r="79" spans="1:27" x14ac:dyDescent="0.15">
      <c r="A79" s="42" t="s">
        <v>544</v>
      </c>
      <c r="B79" s="53">
        <f t="shared" si="61"/>
        <v>0</v>
      </c>
      <c r="C79" s="53">
        <f t="shared" si="62"/>
        <v>0</v>
      </c>
      <c r="D79" s="53">
        <f t="shared" si="63"/>
        <v>0</v>
      </c>
      <c r="E79" s="53">
        <f t="shared" si="64"/>
        <v>0</v>
      </c>
      <c r="F79" s="53">
        <f t="shared" si="65"/>
        <v>0</v>
      </c>
      <c r="G79" s="204">
        <f t="shared" si="66"/>
        <v>0</v>
      </c>
      <c r="H79" s="204">
        <f t="shared" si="72"/>
        <v>0</v>
      </c>
      <c r="I79" s="204">
        <f t="shared" si="67"/>
        <v>0</v>
      </c>
      <c r="J79" s="204">
        <f t="shared" si="68"/>
        <v>0</v>
      </c>
      <c r="K79" s="204">
        <f t="shared" si="69"/>
        <v>0</v>
      </c>
      <c r="L79" s="204">
        <f t="shared" si="70"/>
        <v>0</v>
      </c>
      <c r="M79" s="204">
        <f t="shared" si="73"/>
        <v>0</v>
      </c>
      <c r="N79" s="204">
        <f t="shared" si="74"/>
        <v>0</v>
      </c>
      <c r="O79" s="364" t="str">
        <f t="shared" si="78"/>
        <v>0%</v>
      </c>
      <c r="P79" s="213">
        <f t="shared" si="77"/>
        <v>0</v>
      </c>
      <c r="Q79" s="92">
        <f t="shared" si="77"/>
        <v>0</v>
      </c>
      <c r="R79" s="92">
        <f t="shared" si="77"/>
        <v>0</v>
      </c>
      <c r="S79" s="92">
        <f t="shared" si="77"/>
        <v>0</v>
      </c>
      <c r="T79" s="92">
        <f t="shared" si="77"/>
        <v>0</v>
      </c>
      <c r="U79" s="92"/>
      <c r="AA79" s="154"/>
    </row>
    <row r="80" spans="1:27" x14ac:dyDescent="0.15">
      <c r="A80" s="42" t="s">
        <v>53</v>
      </c>
      <c r="B80" s="53">
        <f t="shared" si="61"/>
        <v>0</v>
      </c>
      <c r="C80" s="53">
        <f t="shared" si="62"/>
        <v>0</v>
      </c>
      <c r="D80" s="53">
        <f t="shared" si="63"/>
        <v>0</v>
      </c>
      <c r="E80" s="53">
        <f t="shared" si="64"/>
        <v>0</v>
      </c>
      <c r="F80" s="53">
        <f t="shared" si="65"/>
        <v>0</v>
      </c>
      <c r="G80" s="204">
        <f t="shared" si="66"/>
        <v>0</v>
      </c>
      <c r="H80" s="204">
        <f t="shared" si="72"/>
        <v>0</v>
      </c>
      <c r="I80" s="204">
        <f t="shared" si="67"/>
        <v>0</v>
      </c>
      <c r="J80" s="204">
        <f t="shared" si="68"/>
        <v>0</v>
      </c>
      <c r="K80" s="204">
        <f t="shared" si="69"/>
        <v>0</v>
      </c>
      <c r="L80" s="204">
        <f t="shared" si="70"/>
        <v>0</v>
      </c>
      <c r="M80" s="204">
        <f t="shared" si="73"/>
        <v>0</v>
      </c>
      <c r="N80" s="204">
        <f t="shared" si="74"/>
        <v>0</v>
      </c>
      <c r="O80" s="364" t="str">
        <f t="shared" si="78"/>
        <v>0%</v>
      </c>
      <c r="P80" s="213">
        <f t="shared" si="77"/>
        <v>0</v>
      </c>
      <c r="Q80" s="92">
        <f t="shared" si="77"/>
        <v>0</v>
      </c>
      <c r="R80" s="92">
        <f t="shared" si="77"/>
        <v>0</v>
      </c>
      <c r="S80" s="92">
        <f t="shared" si="77"/>
        <v>0</v>
      </c>
      <c r="T80" s="92">
        <f t="shared" si="77"/>
        <v>0</v>
      </c>
      <c r="U80" s="92"/>
      <c r="AA80" s="154"/>
    </row>
    <row r="81" spans="1:27" x14ac:dyDescent="0.15">
      <c r="A81" s="42" t="s">
        <v>54</v>
      </c>
      <c r="B81" s="53">
        <f t="shared" si="61"/>
        <v>1.192022982203097E-5</v>
      </c>
      <c r="C81" s="53">
        <f t="shared" si="62"/>
        <v>1.192022982203097E-5</v>
      </c>
      <c r="D81" s="53">
        <f t="shared" si="63"/>
        <v>1.192022982203097E-5</v>
      </c>
      <c r="E81" s="53">
        <f t="shared" si="64"/>
        <v>1.192022982203097E-5</v>
      </c>
      <c r="F81" s="53">
        <f t="shared" si="65"/>
        <v>1.192022982203097E-5</v>
      </c>
      <c r="G81" s="204">
        <f t="shared" si="66"/>
        <v>1.192022982203097E-5</v>
      </c>
      <c r="H81" s="204">
        <f t="shared" si="72"/>
        <v>1.192022982203097E-5</v>
      </c>
      <c r="I81" s="204">
        <f t="shared" si="67"/>
        <v>1.192022982203097E-5</v>
      </c>
      <c r="J81" s="204">
        <f t="shared" si="68"/>
        <v>1.192022982203097E-5</v>
      </c>
      <c r="K81" s="204">
        <f t="shared" si="69"/>
        <v>1.192022982203097E-5</v>
      </c>
      <c r="L81" s="204">
        <f t="shared" si="70"/>
        <v>1.192022982203097E-5</v>
      </c>
      <c r="M81" s="204">
        <f t="shared" si="73"/>
        <v>1.192022982203097E-5</v>
      </c>
      <c r="N81" s="204">
        <f t="shared" si="74"/>
        <v>1.192022982203097E-5</v>
      </c>
      <c r="O81" s="364" t="str">
        <f t="shared" si="78"/>
        <v>0%</v>
      </c>
      <c r="P81" s="213">
        <f t="shared" si="77"/>
        <v>0</v>
      </c>
      <c r="Q81" s="92">
        <f t="shared" si="77"/>
        <v>1.192022982203097E-5</v>
      </c>
      <c r="R81" s="92">
        <f t="shared" si="77"/>
        <v>1.192022982203097E-5</v>
      </c>
      <c r="S81" s="92">
        <f t="shared" si="77"/>
        <v>0</v>
      </c>
      <c r="T81" s="92">
        <f t="shared" si="77"/>
        <v>0</v>
      </c>
      <c r="U81" s="92"/>
      <c r="AA81" s="154"/>
    </row>
    <row r="82" spans="1:27" x14ac:dyDescent="0.15">
      <c r="A82" s="72" t="s">
        <v>38</v>
      </c>
      <c r="B82" s="61">
        <f t="shared" si="61"/>
        <v>0</v>
      </c>
      <c r="C82" s="61">
        <f t="shared" si="62"/>
        <v>0</v>
      </c>
      <c r="D82" s="61">
        <f t="shared" si="63"/>
        <v>0</v>
      </c>
      <c r="E82" s="61">
        <f t="shared" si="64"/>
        <v>0</v>
      </c>
      <c r="F82" s="61">
        <f t="shared" si="65"/>
        <v>0</v>
      </c>
      <c r="G82" s="205">
        <f t="shared" si="66"/>
        <v>0</v>
      </c>
      <c r="H82" s="205">
        <f t="shared" si="72"/>
        <v>0</v>
      </c>
      <c r="I82" s="205">
        <f t="shared" si="67"/>
        <v>0</v>
      </c>
      <c r="J82" s="205">
        <f t="shared" si="68"/>
        <v>0</v>
      </c>
      <c r="K82" s="205">
        <f t="shared" si="69"/>
        <v>0</v>
      </c>
      <c r="L82" s="205">
        <f t="shared" si="70"/>
        <v>0</v>
      </c>
      <c r="M82" s="205">
        <f t="shared" si="73"/>
        <v>0</v>
      </c>
      <c r="N82" s="205">
        <f t="shared" si="74"/>
        <v>0</v>
      </c>
      <c r="O82" s="364" t="str">
        <f t="shared" si="78"/>
        <v>0%</v>
      </c>
      <c r="P82" s="213">
        <f t="shared" si="77"/>
        <v>0</v>
      </c>
      <c r="Q82" s="92">
        <f t="shared" si="77"/>
        <v>0</v>
      </c>
      <c r="R82" s="92">
        <f t="shared" si="77"/>
        <v>0</v>
      </c>
      <c r="S82" s="92">
        <f t="shared" si="77"/>
        <v>0</v>
      </c>
      <c r="T82" s="92">
        <f t="shared" si="77"/>
        <v>0</v>
      </c>
      <c r="U82" s="92"/>
      <c r="AA82" s="154"/>
    </row>
    <row r="83" spans="1:27" x14ac:dyDescent="0.15">
      <c r="A83" s="76" t="s">
        <v>28</v>
      </c>
      <c r="B83" s="93">
        <f t="shared" si="61"/>
        <v>0</v>
      </c>
      <c r="C83" s="93">
        <f t="shared" si="62"/>
        <v>0</v>
      </c>
      <c r="D83" s="93">
        <f t="shared" si="63"/>
        <v>0</v>
      </c>
      <c r="E83" s="93">
        <f t="shared" si="64"/>
        <v>0</v>
      </c>
      <c r="F83" s="93">
        <f t="shared" si="65"/>
        <v>0</v>
      </c>
      <c r="G83" s="206">
        <f t="shared" si="66"/>
        <v>0</v>
      </c>
      <c r="H83" s="206">
        <f t="shared" si="72"/>
        <v>0</v>
      </c>
      <c r="I83" s="206">
        <f t="shared" si="67"/>
        <v>0</v>
      </c>
      <c r="J83" s="206">
        <f t="shared" si="68"/>
        <v>0</v>
      </c>
      <c r="K83" s="206">
        <f t="shared" si="69"/>
        <v>0</v>
      </c>
      <c r="L83" s="206">
        <f t="shared" si="70"/>
        <v>0</v>
      </c>
      <c r="M83" s="206">
        <f t="shared" si="73"/>
        <v>0</v>
      </c>
      <c r="N83" s="206">
        <f t="shared" si="74"/>
        <v>0</v>
      </c>
      <c r="O83" s="364" t="str">
        <f t="shared" si="78"/>
        <v>0%</v>
      </c>
      <c r="P83" s="213">
        <f t="shared" si="77"/>
        <v>0</v>
      </c>
      <c r="Q83" s="92">
        <f t="shared" si="77"/>
        <v>0</v>
      </c>
      <c r="R83" s="92">
        <f t="shared" si="77"/>
        <v>0</v>
      </c>
      <c r="S83" s="92">
        <f t="shared" si="77"/>
        <v>0</v>
      </c>
      <c r="T83" s="92">
        <f t="shared" si="77"/>
        <v>0</v>
      </c>
      <c r="U83" s="92"/>
      <c r="AA83" s="154"/>
    </row>
    <row r="84" spans="1:27" x14ac:dyDescent="0.15">
      <c r="A84" s="65" t="s">
        <v>36</v>
      </c>
      <c r="B84" s="39">
        <f t="shared" si="61"/>
        <v>0.99785581647614163</v>
      </c>
      <c r="C84" s="39">
        <f t="shared" si="62"/>
        <v>0.99785581647614163</v>
      </c>
      <c r="D84" s="39">
        <f t="shared" si="63"/>
        <v>0.99785581647614163</v>
      </c>
      <c r="E84" s="39">
        <f t="shared" si="64"/>
        <v>0.99785581647614163</v>
      </c>
      <c r="F84" s="39">
        <f t="shared" si="65"/>
        <v>0.99785581647614163</v>
      </c>
      <c r="G84" s="207">
        <f t="shared" si="66"/>
        <v>0.99785581647614163</v>
      </c>
      <c r="H84" s="207">
        <f t="shared" si="72"/>
        <v>0.99785581647614163</v>
      </c>
      <c r="I84" s="207">
        <f t="shared" si="67"/>
        <v>0.99785581647614163</v>
      </c>
      <c r="J84" s="207">
        <f t="shared" si="68"/>
        <v>0.99785581647614163</v>
      </c>
      <c r="K84" s="207">
        <f t="shared" si="69"/>
        <v>0.99785581647614163</v>
      </c>
      <c r="L84" s="207">
        <f t="shared" si="70"/>
        <v>0.99785581647614163</v>
      </c>
      <c r="M84" s="207">
        <f t="shared" si="73"/>
        <v>0.99785581647614163</v>
      </c>
      <c r="N84" s="207">
        <f t="shared" si="74"/>
        <v>0.99785581647614163</v>
      </c>
      <c r="O84" s="364" t="str">
        <f>O85</f>
        <v>0%</v>
      </c>
      <c r="P84" s="225">
        <f t="shared" si="77"/>
        <v>0</v>
      </c>
      <c r="Q84" s="226">
        <f t="shared" si="77"/>
        <v>0.99785581647614163</v>
      </c>
      <c r="R84" s="226">
        <f t="shared" si="77"/>
        <v>0.99785581647614163</v>
      </c>
      <c r="S84" s="226">
        <f t="shared" si="77"/>
        <v>0</v>
      </c>
      <c r="T84" s="226">
        <f t="shared" si="77"/>
        <v>0</v>
      </c>
      <c r="U84" s="226"/>
      <c r="AA84" s="154"/>
    </row>
    <row r="85" spans="1:27" x14ac:dyDescent="0.35">
      <c r="A85" s="40" t="s">
        <v>460</v>
      </c>
      <c r="B85" s="41">
        <f t="shared" si="61"/>
        <v>0.99785581647614163</v>
      </c>
      <c r="C85" s="41">
        <f t="shared" si="62"/>
        <v>0.99785581647614163</v>
      </c>
      <c r="D85" s="41">
        <f t="shared" si="63"/>
        <v>0.99785581647614163</v>
      </c>
      <c r="E85" s="41">
        <f t="shared" si="64"/>
        <v>0.99785581647614163</v>
      </c>
      <c r="F85" s="41">
        <f t="shared" si="65"/>
        <v>0.99785581647614163</v>
      </c>
      <c r="G85" s="208">
        <f t="shared" si="66"/>
        <v>0.99785581647614163</v>
      </c>
      <c r="H85" s="208">
        <f t="shared" si="72"/>
        <v>0.99785581647614163</v>
      </c>
      <c r="I85" s="208">
        <f t="shared" si="67"/>
        <v>0.99785581647614163</v>
      </c>
      <c r="J85" s="208">
        <f t="shared" si="68"/>
        <v>0.99785581647614163</v>
      </c>
      <c r="K85" s="208">
        <f t="shared" si="69"/>
        <v>0.99785581647614163</v>
      </c>
      <c r="L85" s="208">
        <f t="shared" si="70"/>
        <v>0.99785581647614163</v>
      </c>
      <c r="M85" s="208">
        <f t="shared" si="73"/>
        <v>0.99785581647614163</v>
      </c>
      <c r="N85" s="208">
        <f t="shared" si="74"/>
        <v>0.99785581647614163</v>
      </c>
      <c r="O85" s="364" t="str">
        <f t="shared" ref="O85:O93" si="79">_xlfn.IFNA(VLOOKUP(A85,$W$52:$Y$86,2,0),"0%")</f>
        <v>0%</v>
      </c>
      <c r="P85" s="225">
        <f t="shared" si="77"/>
        <v>0</v>
      </c>
      <c r="Q85" s="226">
        <f t="shared" si="77"/>
        <v>0.99785581647614163</v>
      </c>
      <c r="R85" s="226">
        <f t="shared" si="77"/>
        <v>0.99785581647614163</v>
      </c>
      <c r="S85" s="226">
        <f t="shared" si="77"/>
        <v>0</v>
      </c>
      <c r="T85" s="226">
        <f t="shared" si="77"/>
        <v>0</v>
      </c>
      <c r="U85" s="226"/>
      <c r="AA85" s="154"/>
    </row>
    <row r="86" spans="1:27" x14ac:dyDescent="0.15">
      <c r="A86" s="42" t="s">
        <v>55</v>
      </c>
      <c r="B86" s="53">
        <f t="shared" si="61"/>
        <v>8.4582374748185321E-5</v>
      </c>
      <c r="C86" s="53">
        <f t="shared" si="62"/>
        <v>8.4582374748185321E-5</v>
      </c>
      <c r="D86" s="53">
        <f t="shared" si="63"/>
        <v>8.4582374748185321E-5</v>
      </c>
      <c r="E86" s="53">
        <f t="shared" si="64"/>
        <v>8.4582374748185321E-5</v>
      </c>
      <c r="F86" s="53">
        <f t="shared" si="65"/>
        <v>8.4582374748185321E-5</v>
      </c>
      <c r="G86" s="204">
        <f t="shared" si="66"/>
        <v>8.4582374748185321E-5</v>
      </c>
      <c r="H86" s="204">
        <f t="shared" si="72"/>
        <v>8.4582374748185321E-5</v>
      </c>
      <c r="I86" s="204">
        <f t="shared" si="67"/>
        <v>8.4582374748185321E-5</v>
      </c>
      <c r="J86" s="204">
        <f t="shared" si="68"/>
        <v>8.4582374748185321E-5</v>
      </c>
      <c r="K86" s="204">
        <f t="shared" si="69"/>
        <v>8.4582374748185321E-5</v>
      </c>
      <c r="L86" s="204">
        <f t="shared" si="70"/>
        <v>8.4582374748185321E-5</v>
      </c>
      <c r="M86" s="204">
        <f t="shared" si="73"/>
        <v>8.4582374748185321E-5</v>
      </c>
      <c r="N86" s="204">
        <f t="shared" si="74"/>
        <v>8.4582374748185321E-5</v>
      </c>
      <c r="O86" s="364" t="str">
        <f t="shared" si="79"/>
        <v>0%</v>
      </c>
      <c r="P86" s="213">
        <f t="shared" si="77"/>
        <v>0</v>
      </c>
      <c r="Q86" s="92">
        <f t="shared" si="77"/>
        <v>8.4582374748185308E-5</v>
      </c>
      <c r="R86" s="92">
        <f t="shared" si="77"/>
        <v>8.4582374748185335E-5</v>
      </c>
      <c r="S86" s="92">
        <f t="shared" si="77"/>
        <v>0</v>
      </c>
      <c r="T86" s="92">
        <f t="shared" si="77"/>
        <v>0</v>
      </c>
      <c r="U86" s="92"/>
      <c r="AA86" s="154"/>
    </row>
    <row r="87" spans="1:27" x14ac:dyDescent="0.15">
      <c r="A87" s="42" t="s">
        <v>56</v>
      </c>
      <c r="B87" s="53">
        <f t="shared" si="61"/>
        <v>5.9601149110154841E-5</v>
      </c>
      <c r="C87" s="53">
        <f t="shared" si="62"/>
        <v>5.9601149110154841E-5</v>
      </c>
      <c r="D87" s="53">
        <f t="shared" si="63"/>
        <v>5.9601149110154841E-5</v>
      </c>
      <c r="E87" s="53">
        <f t="shared" si="64"/>
        <v>5.9601149110154841E-5</v>
      </c>
      <c r="F87" s="53">
        <f t="shared" si="65"/>
        <v>5.9601149110154841E-5</v>
      </c>
      <c r="G87" s="204">
        <f t="shared" si="66"/>
        <v>5.9601149110154841E-5</v>
      </c>
      <c r="H87" s="204">
        <f t="shared" si="72"/>
        <v>5.9601149110154841E-5</v>
      </c>
      <c r="I87" s="204">
        <f t="shared" si="67"/>
        <v>5.9601149110154841E-5</v>
      </c>
      <c r="J87" s="204">
        <f t="shared" si="68"/>
        <v>5.9601149110154841E-5</v>
      </c>
      <c r="K87" s="204">
        <f t="shared" si="69"/>
        <v>5.9601149110154841E-5</v>
      </c>
      <c r="L87" s="204">
        <f t="shared" si="70"/>
        <v>5.9601149110154841E-5</v>
      </c>
      <c r="M87" s="204">
        <f t="shared" si="73"/>
        <v>5.9601149110154841E-5</v>
      </c>
      <c r="N87" s="204">
        <f t="shared" si="74"/>
        <v>5.9601149110154841E-5</v>
      </c>
      <c r="O87" s="364" t="str">
        <f t="shared" si="79"/>
        <v>0%</v>
      </c>
      <c r="P87" s="213">
        <f t="shared" si="77"/>
        <v>0</v>
      </c>
      <c r="Q87" s="92">
        <f t="shared" si="77"/>
        <v>5.9601149110154834E-5</v>
      </c>
      <c r="R87" s="92">
        <f t="shared" si="77"/>
        <v>5.9601149110154841E-5</v>
      </c>
      <c r="S87" s="92">
        <f t="shared" si="77"/>
        <v>0</v>
      </c>
      <c r="T87" s="92">
        <f t="shared" si="77"/>
        <v>0</v>
      </c>
      <c r="U87" s="92"/>
      <c r="AA87" s="154"/>
    </row>
    <row r="88" spans="1:27" x14ac:dyDescent="0.15">
      <c r="A88" s="42" t="s">
        <v>57</v>
      </c>
      <c r="B88" s="53">
        <f t="shared" si="61"/>
        <v>0</v>
      </c>
      <c r="C88" s="53">
        <f t="shared" si="62"/>
        <v>0</v>
      </c>
      <c r="D88" s="53">
        <f t="shared" si="63"/>
        <v>0</v>
      </c>
      <c r="E88" s="53">
        <f t="shared" si="64"/>
        <v>0</v>
      </c>
      <c r="F88" s="53">
        <f t="shared" si="65"/>
        <v>0</v>
      </c>
      <c r="G88" s="204">
        <f t="shared" si="66"/>
        <v>0</v>
      </c>
      <c r="H88" s="204">
        <f t="shared" si="72"/>
        <v>0</v>
      </c>
      <c r="I88" s="204">
        <f t="shared" si="67"/>
        <v>0</v>
      </c>
      <c r="J88" s="204">
        <f t="shared" si="68"/>
        <v>0</v>
      </c>
      <c r="K88" s="204">
        <f t="shared" si="69"/>
        <v>0</v>
      </c>
      <c r="L88" s="204">
        <f t="shared" si="70"/>
        <v>0</v>
      </c>
      <c r="M88" s="204">
        <f t="shared" si="73"/>
        <v>0</v>
      </c>
      <c r="N88" s="204">
        <f t="shared" si="74"/>
        <v>0</v>
      </c>
      <c r="O88" s="364" t="str">
        <f t="shared" si="79"/>
        <v>0%</v>
      </c>
      <c r="P88" s="213">
        <f t="shared" si="77"/>
        <v>0</v>
      </c>
      <c r="Q88" s="92">
        <f t="shared" si="77"/>
        <v>0</v>
      </c>
      <c r="R88" s="92">
        <f t="shared" si="77"/>
        <v>0</v>
      </c>
      <c r="S88" s="92">
        <f t="shared" si="77"/>
        <v>0</v>
      </c>
      <c r="T88" s="92">
        <f t="shared" si="77"/>
        <v>0</v>
      </c>
      <c r="U88" s="92"/>
      <c r="AA88" s="154"/>
    </row>
    <row r="89" spans="1:27" x14ac:dyDescent="0.15">
      <c r="A89" s="42" t="s">
        <v>58</v>
      </c>
      <c r="B89" s="53">
        <f t="shared" si="61"/>
        <v>2E-3</v>
      </c>
      <c r="C89" s="53">
        <f t="shared" si="62"/>
        <v>2E-3</v>
      </c>
      <c r="D89" s="53">
        <f t="shared" si="63"/>
        <v>2E-3</v>
      </c>
      <c r="E89" s="53">
        <f t="shared" si="64"/>
        <v>2E-3</v>
      </c>
      <c r="F89" s="53">
        <f t="shared" si="65"/>
        <v>2E-3</v>
      </c>
      <c r="G89" s="204">
        <f t="shared" si="66"/>
        <v>2E-3</v>
      </c>
      <c r="H89" s="204">
        <f t="shared" si="72"/>
        <v>2E-3</v>
      </c>
      <c r="I89" s="204">
        <f t="shared" si="67"/>
        <v>2E-3</v>
      </c>
      <c r="J89" s="204">
        <f t="shared" si="68"/>
        <v>2E-3</v>
      </c>
      <c r="K89" s="204">
        <f t="shared" si="69"/>
        <v>2E-3</v>
      </c>
      <c r="L89" s="204">
        <f t="shared" si="70"/>
        <v>2E-3</v>
      </c>
      <c r="M89" s="204">
        <f t="shared" si="73"/>
        <v>2E-3</v>
      </c>
      <c r="N89" s="204">
        <f t="shared" si="74"/>
        <v>2E-3</v>
      </c>
      <c r="O89" s="364" t="str">
        <f t="shared" si="79"/>
        <v>0%</v>
      </c>
      <c r="P89" s="213">
        <f t="shared" si="77"/>
        <v>0</v>
      </c>
      <c r="Q89" s="92">
        <f t="shared" si="77"/>
        <v>2E-3</v>
      </c>
      <c r="R89" s="92">
        <f t="shared" si="77"/>
        <v>2E-3</v>
      </c>
      <c r="S89" s="92">
        <f t="shared" si="77"/>
        <v>0</v>
      </c>
      <c r="T89" s="92">
        <f t="shared" si="77"/>
        <v>0</v>
      </c>
      <c r="U89" s="92"/>
      <c r="AA89" s="154"/>
    </row>
    <row r="90" spans="1:27" x14ac:dyDescent="0.15">
      <c r="A90" s="72" t="s">
        <v>39</v>
      </c>
      <c r="B90" s="61">
        <f t="shared" si="61"/>
        <v>0</v>
      </c>
      <c r="C90" s="61">
        <f t="shared" si="62"/>
        <v>0</v>
      </c>
      <c r="D90" s="61">
        <f t="shared" si="63"/>
        <v>0</v>
      </c>
      <c r="E90" s="61">
        <f t="shared" si="64"/>
        <v>0</v>
      </c>
      <c r="F90" s="61">
        <f t="shared" si="65"/>
        <v>0</v>
      </c>
      <c r="G90" s="205">
        <f t="shared" si="66"/>
        <v>0</v>
      </c>
      <c r="H90" s="205">
        <f t="shared" si="72"/>
        <v>0</v>
      </c>
      <c r="I90" s="205">
        <f t="shared" si="67"/>
        <v>0</v>
      </c>
      <c r="J90" s="205">
        <f t="shared" si="68"/>
        <v>0</v>
      </c>
      <c r="K90" s="205">
        <f t="shared" si="69"/>
        <v>0</v>
      </c>
      <c r="L90" s="205">
        <f t="shared" si="70"/>
        <v>0</v>
      </c>
      <c r="M90" s="205">
        <f t="shared" si="73"/>
        <v>0</v>
      </c>
      <c r="N90" s="205">
        <f t="shared" si="74"/>
        <v>0</v>
      </c>
      <c r="O90" s="364" t="str">
        <f t="shared" si="79"/>
        <v>0%</v>
      </c>
      <c r="P90" s="213">
        <f t="shared" si="77"/>
        <v>0</v>
      </c>
      <c r="Q90" s="92">
        <f t="shared" si="77"/>
        <v>0</v>
      </c>
      <c r="R90" s="92">
        <f t="shared" si="77"/>
        <v>0</v>
      </c>
      <c r="S90" s="92">
        <f t="shared" si="77"/>
        <v>0</v>
      </c>
      <c r="T90" s="92">
        <f t="shared" si="77"/>
        <v>0</v>
      </c>
      <c r="U90" s="92"/>
      <c r="AA90" s="154"/>
    </row>
    <row r="91" spans="1:27" x14ac:dyDescent="0.15">
      <c r="A91" s="76" t="s">
        <v>28</v>
      </c>
      <c r="B91" s="93">
        <f t="shared" si="61"/>
        <v>0</v>
      </c>
      <c r="C91" s="93">
        <f t="shared" si="62"/>
        <v>0</v>
      </c>
      <c r="D91" s="93">
        <f t="shared" si="63"/>
        <v>0</v>
      </c>
      <c r="E91" s="93">
        <f t="shared" si="64"/>
        <v>0</v>
      </c>
      <c r="F91" s="93">
        <f t="shared" si="65"/>
        <v>0</v>
      </c>
      <c r="G91" s="206">
        <f t="shared" si="66"/>
        <v>0</v>
      </c>
      <c r="H91" s="206">
        <f t="shared" si="72"/>
        <v>0</v>
      </c>
      <c r="I91" s="206">
        <f t="shared" si="67"/>
        <v>0</v>
      </c>
      <c r="J91" s="206">
        <f t="shared" si="68"/>
        <v>0</v>
      </c>
      <c r="K91" s="206">
        <f t="shared" si="69"/>
        <v>0</v>
      </c>
      <c r="L91" s="206">
        <f t="shared" si="70"/>
        <v>0</v>
      </c>
      <c r="M91" s="206">
        <f t="shared" si="73"/>
        <v>0</v>
      </c>
      <c r="N91" s="206">
        <f t="shared" si="74"/>
        <v>0</v>
      </c>
      <c r="O91" s="364" t="str">
        <f t="shared" si="79"/>
        <v>0%</v>
      </c>
      <c r="P91" s="213">
        <f t="shared" si="77"/>
        <v>0</v>
      </c>
      <c r="Q91" s="92">
        <f t="shared" si="77"/>
        <v>0</v>
      </c>
      <c r="R91" s="92">
        <f t="shared" si="77"/>
        <v>0</v>
      </c>
      <c r="S91" s="92">
        <f t="shared" si="77"/>
        <v>0</v>
      </c>
      <c r="T91" s="92">
        <f t="shared" si="77"/>
        <v>0</v>
      </c>
      <c r="U91" s="92"/>
      <c r="AA91" s="154"/>
    </row>
    <row r="92" spans="1:27" x14ac:dyDescent="0.15">
      <c r="A92" s="81" t="s">
        <v>478</v>
      </c>
      <c r="B92" s="8">
        <f>F46</f>
        <v>0</v>
      </c>
      <c r="C92" s="8">
        <f>K46</f>
        <v>5.0000000000000001E-3</v>
      </c>
      <c r="D92" s="8">
        <f>P46</f>
        <v>0</v>
      </c>
      <c r="E92" s="8">
        <f>U46</f>
        <v>0</v>
      </c>
      <c r="F92" s="8">
        <f>Z46</f>
        <v>0</v>
      </c>
      <c r="G92" s="201">
        <f>AE46</f>
        <v>0</v>
      </c>
      <c r="H92" s="201">
        <f t="shared" si="72"/>
        <v>0</v>
      </c>
      <c r="I92" s="201">
        <f t="shared" si="67"/>
        <v>0</v>
      </c>
      <c r="J92" s="201">
        <f t="shared" si="68"/>
        <v>0</v>
      </c>
      <c r="K92" s="201">
        <f t="shared" si="69"/>
        <v>0</v>
      </c>
      <c r="L92" s="201">
        <f t="shared" si="70"/>
        <v>0</v>
      </c>
      <c r="M92" s="201">
        <f t="shared" si="73"/>
        <v>0</v>
      </c>
      <c r="N92" s="201">
        <f t="shared" si="74"/>
        <v>0</v>
      </c>
      <c r="O92" s="364" t="str">
        <f t="shared" si="79"/>
        <v>0%</v>
      </c>
      <c r="P92" s="213">
        <f t="shared" si="77"/>
        <v>0</v>
      </c>
      <c r="Q92" s="92">
        <f t="shared" si="77"/>
        <v>4.1304347826086963E-3</v>
      </c>
      <c r="R92" s="92">
        <f t="shared" si="77"/>
        <v>0</v>
      </c>
      <c r="S92" s="92">
        <f t="shared" si="77"/>
        <v>0</v>
      </c>
      <c r="T92" s="92">
        <f t="shared" si="77"/>
        <v>0</v>
      </c>
      <c r="U92" s="92"/>
      <c r="AA92" s="154"/>
    </row>
    <row r="93" spans="1:27" x14ac:dyDescent="0.15">
      <c r="A93" s="81" t="s">
        <v>479</v>
      </c>
      <c r="B93" s="8">
        <f>G46</f>
        <v>0.19103755110798534</v>
      </c>
      <c r="C93" s="8">
        <f>L46</f>
        <v>0</v>
      </c>
      <c r="D93" s="8">
        <f>Q46</f>
        <v>0</v>
      </c>
      <c r="E93" s="8">
        <f>V46</f>
        <v>0</v>
      </c>
      <c r="F93" s="8">
        <f>AA46</f>
        <v>0</v>
      </c>
      <c r="G93" s="201">
        <f>AF46</f>
        <v>0</v>
      </c>
      <c r="H93" s="201">
        <f t="shared" si="72"/>
        <v>0</v>
      </c>
      <c r="I93" s="201">
        <f t="shared" si="67"/>
        <v>0</v>
      </c>
      <c r="J93" s="201">
        <f t="shared" si="68"/>
        <v>0</v>
      </c>
      <c r="K93" s="201">
        <f t="shared" si="69"/>
        <v>0</v>
      </c>
      <c r="L93" s="201">
        <f t="shared" si="70"/>
        <v>0</v>
      </c>
      <c r="M93" s="201">
        <f t="shared" si="73"/>
        <v>0</v>
      </c>
      <c r="N93" s="201">
        <f t="shared" si="74"/>
        <v>0</v>
      </c>
      <c r="O93" s="364" t="str">
        <f t="shared" si="79"/>
        <v>0%</v>
      </c>
      <c r="P93" s="213">
        <f t="shared" si="77"/>
        <v>0</v>
      </c>
      <c r="Q93" s="92">
        <f t="shared" si="77"/>
        <v>3.3223921931823538E-2</v>
      </c>
      <c r="R93" s="92">
        <f t="shared" si="77"/>
        <v>0</v>
      </c>
      <c r="S93" s="92">
        <f t="shared" si="77"/>
        <v>0</v>
      </c>
      <c r="T93" s="92">
        <f t="shared" si="77"/>
        <v>0</v>
      </c>
      <c r="U93" s="92"/>
      <c r="AA93" s="154"/>
    </row>
  </sheetData>
  <mergeCells count="33">
    <mergeCell ref="BM4:BQ4"/>
    <mergeCell ref="A48:K48"/>
    <mergeCell ref="A49:O49"/>
    <mergeCell ref="P49:U49"/>
    <mergeCell ref="W49:X49"/>
    <mergeCell ref="AI4:AM4"/>
    <mergeCell ref="AN4:AR4"/>
    <mergeCell ref="AS4:AW4"/>
    <mergeCell ref="AX4:BB4"/>
    <mergeCell ref="BC4:BG4"/>
    <mergeCell ref="BH4:BL4"/>
    <mergeCell ref="AX3:BB3"/>
    <mergeCell ref="BC3:BG3"/>
    <mergeCell ref="BH3:BL3"/>
    <mergeCell ref="BM3:BQ3"/>
    <mergeCell ref="E4:I4"/>
    <mergeCell ref="J4:N4"/>
    <mergeCell ref="O4:S4"/>
    <mergeCell ref="T4:X4"/>
    <mergeCell ref="Y4:AC4"/>
    <mergeCell ref="AD4:AH4"/>
    <mergeCell ref="T3:X3"/>
    <mergeCell ref="Y3:AC3"/>
    <mergeCell ref="AD3:AH3"/>
    <mergeCell ref="AI3:AM3"/>
    <mergeCell ref="AN3:AR3"/>
    <mergeCell ref="AS3:AW3"/>
    <mergeCell ref="O3:S3"/>
    <mergeCell ref="B2:C2"/>
    <mergeCell ref="D2:D3"/>
    <mergeCell ref="E2:M2"/>
    <mergeCell ref="E3:I3"/>
    <mergeCell ref="J3:N3"/>
  </mergeCells>
  <phoneticPr fontId="2" type="noConversion"/>
  <conditionalFormatting sqref="H21:I21">
    <cfRule type="cellIs" dxfId="4348" priority="379" operator="lessThan">
      <formula>#REF!</formula>
    </cfRule>
  </conditionalFormatting>
  <conditionalFormatting sqref="H9:I9">
    <cfRule type="cellIs" dxfId="4347" priority="381" operator="lessThan">
      <formula>#REF!</formula>
    </cfRule>
    <cfRule type="cellIs" dxfId="4346" priority="382" operator="greaterThan">
      <formula>#REF!</formula>
    </cfRule>
  </conditionalFormatting>
  <conditionalFormatting sqref="H10:I10">
    <cfRule type="cellIs" dxfId="4345" priority="380" operator="lessThan">
      <formula>#REF!</formula>
    </cfRule>
  </conditionalFormatting>
  <conditionalFormatting sqref="H11:I11">
    <cfRule type="cellIs" dxfId="4344" priority="378" operator="lessThan">
      <formula>#REF!</formula>
    </cfRule>
  </conditionalFormatting>
  <conditionalFormatting sqref="H12:I12">
    <cfRule type="cellIs" dxfId="4343" priority="377" operator="lessThan">
      <formula>#REF!</formula>
    </cfRule>
  </conditionalFormatting>
  <conditionalFormatting sqref="O19 O13:O15">
    <cfRule type="cellIs" dxfId="4342" priority="376" operator="greaterThan">
      <formula>#REF!</formula>
    </cfRule>
  </conditionalFormatting>
  <conditionalFormatting sqref="H20:I20">
    <cfRule type="cellIs" dxfId="4341" priority="383" operator="lessThan">
      <formula>#REF!</formula>
    </cfRule>
    <cfRule type="cellIs" dxfId="4340" priority="384" operator="lessThan">
      <formula>#REF!</formula>
    </cfRule>
  </conditionalFormatting>
  <conditionalFormatting sqref="M21">
    <cfRule type="cellIs" dxfId="4339" priority="373" operator="lessThan">
      <formula>#REF!</formula>
    </cfRule>
  </conditionalFormatting>
  <conditionalFormatting sqref="M11:N11">
    <cfRule type="cellIs" dxfId="4338" priority="372" operator="lessThan">
      <formula>#REF!</formula>
    </cfRule>
  </conditionalFormatting>
  <conditionalFormatting sqref="M12:N12">
    <cfRule type="cellIs" dxfId="4337" priority="371" operator="lessThan">
      <formula>#REF!</formula>
    </cfRule>
  </conditionalFormatting>
  <conditionalFormatting sqref="M20">
    <cfRule type="cellIs" dxfId="4336" priority="374" operator="lessThan">
      <formula>#REF!</formula>
    </cfRule>
    <cfRule type="cellIs" dxfId="4335" priority="375" operator="lessThan">
      <formula>#REF!</formula>
    </cfRule>
  </conditionalFormatting>
  <conditionalFormatting sqref="E13:F16">
    <cfRule type="cellIs" dxfId="4334" priority="370" operator="greaterThan">
      <formula>#REF!</formula>
    </cfRule>
  </conditionalFormatting>
  <conditionalFormatting sqref="J13:L13">
    <cfRule type="cellIs" dxfId="4333" priority="369" operator="greaterThan">
      <formula>#REF!</formula>
    </cfRule>
  </conditionalFormatting>
  <conditionalFormatting sqref="H30:I30">
    <cfRule type="cellIs" dxfId="4332" priority="366" operator="lessThan">
      <formula>#REF!</formula>
    </cfRule>
  </conditionalFormatting>
  <conditionalFormatting sqref="H29:I29">
    <cfRule type="cellIs" dxfId="4331" priority="367" operator="lessThan">
      <formula>#REF!</formula>
    </cfRule>
    <cfRule type="cellIs" dxfId="4330" priority="368" operator="lessThan">
      <formula>#REF!</formula>
    </cfRule>
  </conditionalFormatting>
  <conditionalFormatting sqref="M30">
    <cfRule type="cellIs" dxfId="4329" priority="363" operator="lessThan">
      <formula>#REF!</formula>
    </cfRule>
  </conditionalFormatting>
  <conditionalFormatting sqref="M29">
    <cfRule type="cellIs" dxfId="4328" priority="364" operator="lessThan">
      <formula>#REF!</formula>
    </cfRule>
    <cfRule type="cellIs" dxfId="4327" priority="365" operator="lessThan">
      <formula>#REF!</formula>
    </cfRule>
  </conditionalFormatting>
  <conditionalFormatting sqref="H39:I39">
    <cfRule type="cellIs" dxfId="4326" priority="360" operator="lessThan">
      <formula>#REF!</formula>
    </cfRule>
  </conditionalFormatting>
  <conditionalFormatting sqref="H38:I38">
    <cfRule type="cellIs" dxfId="4325" priority="361" operator="lessThan">
      <formula>#REF!</formula>
    </cfRule>
    <cfRule type="cellIs" dxfId="4324" priority="362" operator="lessThan">
      <formula>#REF!</formula>
    </cfRule>
  </conditionalFormatting>
  <conditionalFormatting sqref="M39">
    <cfRule type="cellIs" dxfId="4323" priority="359" operator="lessThan">
      <formula>#REF!</formula>
    </cfRule>
  </conditionalFormatting>
  <conditionalFormatting sqref="R21">
    <cfRule type="cellIs" dxfId="4322" priority="356" operator="lessThan">
      <formula>#REF!</formula>
    </cfRule>
  </conditionalFormatting>
  <conditionalFormatting sqref="R11:S11">
    <cfRule type="cellIs" dxfId="4321" priority="355" operator="lessThan">
      <formula>#REF!</formula>
    </cfRule>
  </conditionalFormatting>
  <conditionalFormatting sqref="R12:S12">
    <cfRule type="cellIs" dxfId="4320" priority="354" operator="lessThan">
      <formula>#REF!</formula>
    </cfRule>
  </conditionalFormatting>
  <conditionalFormatting sqref="R20">
    <cfRule type="cellIs" dxfId="4319" priority="357" operator="lessThan">
      <formula>#REF!</formula>
    </cfRule>
    <cfRule type="cellIs" dxfId="4318" priority="358" operator="lessThan">
      <formula>#REF!</formula>
    </cfRule>
  </conditionalFormatting>
  <conditionalFormatting sqref="R30">
    <cfRule type="cellIs" dxfId="4317" priority="351" operator="lessThan">
      <formula>#REF!</formula>
    </cfRule>
  </conditionalFormatting>
  <conditionalFormatting sqref="R29">
    <cfRule type="cellIs" dxfId="4316" priority="352" operator="lessThan">
      <formula>#REF!</formula>
    </cfRule>
    <cfRule type="cellIs" dxfId="4315" priority="353" operator="lessThan">
      <formula>#REF!</formula>
    </cfRule>
  </conditionalFormatting>
  <conditionalFormatting sqref="R39">
    <cfRule type="cellIs" dxfId="4314" priority="350" operator="lessThan">
      <formula>#REF!</formula>
    </cfRule>
  </conditionalFormatting>
  <conditionalFormatting sqref="M9:N9">
    <cfRule type="cellIs" dxfId="4313" priority="348" operator="lessThan">
      <formula>#REF!</formula>
    </cfRule>
    <cfRule type="cellIs" dxfId="4312" priority="349" operator="greaterThan">
      <formula>#REF!</formula>
    </cfRule>
  </conditionalFormatting>
  <conditionalFormatting sqref="R9:S9">
    <cfRule type="cellIs" dxfId="4311" priority="346" operator="lessThan">
      <formula>#REF!</formula>
    </cfRule>
    <cfRule type="cellIs" dxfId="4310" priority="347" operator="greaterThan">
      <formula>#REF!</formula>
    </cfRule>
  </conditionalFormatting>
  <conditionalFormatting sqref="T19 T13:T15">
    <cfRule type="cellIs" dxfId="4309" priority="345" operator="greaterThan">
      <formula>#REF!</formula>
    </cfRule>
  </conditionalFormatting>
  <conditionalFormatting sqref="W21">
    <cfRule type="cellIs" dxfId="4308" priority="342" operator="lessThan">
      <formula>#REF!</formula>
    </cfRule>
  </conditionalFormatting>
  <conditionalFormatting sqref="W11:X11">
    <cfRule type="cellIs" dxfId="4307" priority="341" operator="lessThan">
      <formula>#REF!</formula>
    </cfRule>
  </conditionalFormatting>
  <conditionalFormatting sqref="W12:X12">
    <cfRule type="cellIs" dxfId="4306" priority="340" operator="lessThan">
      <formula>#REF!</formula>
    </cfRule>
  </conditionalFormatting>
  <conditionalFormatting sqref="W20">
    <cfRule type="cellIs" dxfId="4305" priority="343" operator="lessThan">
      <formula>#REF!</formula>
    </cfRule>
    <cfRule type="cellIs" dxfId="4304" priority="344" operator="lessThan">
      <formula>#REF!</formula>
    </cfRule>
  </conditionalFormatting>
  <conditionalFormatting sqref="W30">
    <cfRule type="cellIs" dxfId="4303" priority="337" operator="lessThan">
      <formula>#REF!</formula>
    </cfRule>
  </conditionalFormatting>
  <conditionalFormatting sqref="W29">
    <cfRule type="cellIs" dxfId="4302" priority="338" operator="lessThan">
      <formula>#REF!</formula>
    </cfRule>
    <cfRule type="cellIs" dxfId="4301" priority="339" operator="lessThan">
      <formula>#REF!</formula>
    </cfRule>
  </conditionalFormatting>
  <conditionalFormatting sqref="W39">
    <cfRule type="cellIs" dxfId="4300" priority="336" operator="lessThan">
      <formula>#REF!</formula>
    </cfRule>
  </conditionalFormatting>
  <conditionalFormatting sqref="W9:X9">
    <cfRule type="cellIs" dxfId="4299" priority="334" operator="lessThan">
      <formula>#REF!</formula>
    </cfRule>
    <cfRule type="cellIs" dxfId="4298" priority="335" operator="greaterThan">
      <formula>#REF!</formula>
    </cfRule>
  </conditionalFormatting>
  <conditionalFormatting sqref="Y19 Y13:Y15 Y17">
    <cfRule type="cellIs" dxfId="4297" priority="333" operator="greaterThan">
      <formula>#REF!</formula>
    </cfRule>
  </conditionalFormatting>
  <conditionalFormatting sqref="AB21">
    <cfRule type="cellIs" dxfId="4296" priority="330" operator="lessThan">
      <formula>#REF!</formula>
    </cfRule>
  </conditionalFormatting>
  <conditionalFormatting sqref="AB11:AC11">
    <cfRule type="cellIs" dxfId="4295" priority="329" operator="lessThan">
      <formula>#REF!</formula>
    </cfRule>
  </conditionalFormatting>
  <conditionalFormatting sqref="AB12:AC12">
    <cfRule type="cellIs" dxfId="4294" priority="328" operator="lessThan">
      <formula>#REF!</formula>
    </cfRule>
  </conditionalFormatting>
  <conditionalFormatting sqref="AB20">
    <cfRule type="cellIs" dxfId="4293" priority="331" operator="lessThan">
      <formula>#REF!</formula>
    </cfRule>
    <cfRule type="cellIs" dxfId="4292" priority="332" operator="lessThan">
      <formula>#REF!</formula>
    </cfRule>
  </conditionalFormatting>
  <conditionalFormatting sqref="AB30">
    <cfRule type="cellIs" dxfId="4291" priority="325" operator="lessThan">
      <formula>#REF!</formula>
    </cfRule>
  </conditionalFormatting>
  <conditionalFormatting sqref="AB29">
    <cfRule type="cellIs" dxfId="4290" priority="326" operator="lessThan">
      <formula>#REF!</formula>
    </cfRule>
    <cfRule type="cellIs" dxfId="4289" priority="327" operator="lessThan">
      <formula>#REF!</formula>
    </cfRule>
  </conditionalFormatting>
  <conditionalFormatting sqref="AB39">
    <cfRule type="cellIs" dxfId="4288" priority="324" operator="lessThan">
      <formula>#REF!</formula>
    </cfRule>
  </conditionalFormatting>
  <conditionalFormatting sqref="AB9:AC9">
    <cfRule type="cellIs" dxfId="4287" priority="322" operator="lessThan">
      <formula>#REF!</formula>
    </cfRule>
    <cfRule type="cellIs" dxfId="4286" priority="323" operator="greaterThan">
      <formula>#REF!</formula>
    </cfRule>
  </conditionalFormatting>
  <conditionalFormatting sqref="AD19 AD13 AD17 AD15">
    <cfRule type="cellIs" dxfId="4285" priority="321" operator="greaterThan">
      <formula>#REF!</formula>
    </cfRule>
  </conditionalFormatting>
  <conditionalFormatting sqref="AG21">
    <cfRule type="cellIs" dxfId="4284" priority="318" operator="lessThan">
      <formula>#REF!</formula>
    </cfRule>
  </conditionalFormatting>
  <conditionalFormatting sqref="AG11:AH11">
    <cfRule type="cellIs" dxfId="4283" priority="317" operator="lessThan">
      <formula>#REF!</formula>
    </cfRule>
  </conditionalFormatting>
  <conditionalFormatting sqref="AG12:AH12">
    <cfRule type="cellIs" dxfId="4282" priority="316" operator="lessThan">
      <formula>#REF!</formula>
    </cfRule>
  </conditionalFormatting>
  <conditionalFormatting sqref="AG20">
    <cfRule type="cellIs" dxfId="4281" priority="319" operator="lessThan">
      <formula>#REF!</formula>
    </cfRule>
    <cfRule type="cellIs" dxfId="4280" priority="320" operator="lessThan">
      <formula>#REF!</formula>
    </cfRule>
  </conditionalFormatting>
  <conditionalFormatting sqref="AG30">
    <cfRule type="cellIs" dxfId="4279" priority="313" operator="lessThan">
      <formula>#REF!</formula>
    </cfRule>
  </conditionalFormatting>
  <conditionalFormatting sqref="AG29">
    <cfRule type="cellIs" dxfId="4278" priority="314" operator="lessThan">
      <formula>#REF!</formula>
    </cfRule>
    <cfRule type="cellIs" dxfId="4277" priority="315" operator="lessThan">
      <formula>#REF!</formula>
    </cfRule>
  </conditionalFormatting>
  <conditionalFormatting sqref="AG39">
    <cfRule type="cellIs" dxfId="4276" priority="312" operator="lessThan">
      <formula>#REF!</formula>
    </cfRule>
  </conditionalFormatting>
  <conditionalFormatting sqref="AG9:AH9">
    <cfRule type="cellIs" dxfId="4275" priority="310" operator="lessThan">
      <formula>#REF!</formula>
    </cfRule>
    <cfRule type="cellIs" dxfId="4274" priority="311" operator="greaterThan">
      <formula>#REF!</formula>
    </cfRule>
  </conditionalFormatting>
  <conditionalFormatting sqref="AD14">
    <cfRule type="cellIs" dxfId="4273" priority="309" operator="greaterThan">
      <formula>#REF!</formula>
    </cfRule>
  </conditionalFormatting>
  <conditionalFormatting sqref="E17:F17 E19:F19">
    <cfRule type="cellIs" dxfId="4272" priority="308" operator="greaterThan">
      <formula>#REF!</formula>
    </cfRule>
  </conditionalFormatting>
  <conditionalFormatting sqref="J19:L19 J14:L15 K17:L17">
    <cfRule type="cellIs" dxfId="4271" priority="307" operator="greaterThan">
      <formula>#REF!</formula>
    </cfRule>
  </conditionalFormatting>
  <conditionalFormatting sqref="J17">
    <cfRule type="cellIs" dxfId="4270" priority="306" operator="greaterThan">
      <formula>#REF!</formula>
    </cfRule>
  </conditionalFormatting>
  <conditionalFormatting sqref="O17">
    <cfRule type="cellIs" dxfId="4269" priority="305" operator="greaterThan">
      <formula>#REF!</formula>
    </cfRule>
  </conditionalFormatting>
  <conditionalFormatting sqref="K18:L18">
    <cfRule type="cellIs" dxfId="4268" priority="304" operator="greaterThan">
      <formula>#REF!</formula>
    </cfRule>
  </conditionalFormatting>
  <conditionalFormatting sqref="T17">
    <cfRule type="cellIs" dxfId="4267" priority="303" operator="greaterThan">
      <formula>#REF!</formula>
    </cfRule>
  </conditionalFormatting>
  <conditionalFormatting sqref="T18">
    <cfRule type="cellIs" dxfId="4266" priority="302" operator="greaterThan">
      <formula>#REF!</formula>
    </cfRule>
  </conditionalFormatting>
  <conditionalFormatting sqref="P13:Q13">
    <cfRule type="cellIs" dxfId="4265" priority="301" operator="greaterThan">
      <formula>#REF!</formula>
    </cfRule>
  </conditionalFormatting>
  <conditionalFormatting sqref="P19:Q19 P14:Q15 P17:Q17">
    <cfRule type="cellIs" dxfId="4264" priority="300" operator="greaterThan">
      <formula>#REF!</formula>
    </cfRule>
  </conditionalFormatting>
  <conditionalFormatting sqref="Q18">
    <cfRule type="cellIs" dxfId="4263" priority="299" operator="greaterThan">
      <formula>#REF!</formula>
    </cfRule>
  </conditionalFormatting>
  <conditionalFormatting sqref="U13:V13">
    <cfRule type="cellIs" dxfId="4262" priority="298" operator="greaterThan">
      <formula>#REF!</formula>
    </cfRule>
  </conditionalFormatting>
  <conditionalFormatting sqref="U19:V19 U14:V15 U17:V17">
    <cfRule type="cellIs" dxfId="4261" priority="297" operator="greaterThan">
      <formula>#REF!</formula>
    </cfRule>
  </conditionalFormatting>
  <conditionalFormatting sqref="U18:V18">
    <cfRule type="cellIs" dxfId="4260" priority="296" operator="greaterThan">
      <formula>#REF!</formula>
    </cfRule>
  </conditionalFormatting>
  <conditionalFormatting sqref="Z13:AA13">
    <cfRule type="cellIs" dxfId="4259" priority="295" operator="greaterThan">
      <formula>#REF!</formula>
    </cfRule>
  </conditionalFormatting>
  <conditionalFormatting sqref="Z19:AA19 Z14:AA15 Z17:AA17">
    <cfRule type="cellIs" dxfId="4258" priority="294" operator="greaterThan">
      <formula>#REF!</formula>
    </cfRule>
  </conditionalFormatting>
  <conditionalFormatting sqref="Z18:AA18">
    <cfRule type="cellIs" dxfId="4257" priority="293" operator="greaterThan">
      <formula>#REF!</formula>
    </cfRule>
  </conditionalFormatting>
  <conditionalFormatting sqref="AE13:AF13">
    <cfRule type="cellIs" dxfId="4256" priority="292" operator="greaterThan">
      <formula>#REF!</formula>
    </cfRule>
  </conditionalFormatting>
  <conditionalFormatting sqref="AE19:AF19 AE14:AF15 AE17:AF17">
    <cfRule type="cellIs" dxfId="4255" priority="291" operator="greaterThan">
      <formula>#REF!</formula>
    </cfRule>
  </conditionalFormatting>
  <conditionalFormatting sqref="AE18:AF18">
    <cfRule type="cellIs" dxfId="4254" priority="290" operator="greaterThan">
      <formula>#REF!</formula>
    </cfRule>
  </conditionalFormatting>
  <conditionalFormatting sqref="O18">
    <cfRule type="cellIs" dxfId="4253" priority="289" operator="greaterThan">
      <formula>#REF!</formula>
    </cfRule>
  </conditionalFormatting>
  <conditionalFormatting sqref="P18">
    <cfRule type="cellIs" dxfId="4252" priority="288" operator="greaterThan">
      <formula>#REF!</formula>
    </cfRule>
  </conditionalFormatting>
  <conditionalFormatting sqref="J18">
    <cfRule type="cellIs" dxfId="4251" priority="287" operator="greaterThan">
      <formula>#REF!</formula>
    </cfRule>
  </conditionalFormatting>
  <conditionalFormatting sqref="M38">
    <cfRule type="cellIs" dxfId="4250" priority="285" operator="lessThan">
      <formula>#REF!</formula>
    </cfRule>
    <cfRule type="cellIs" dxfId="4249" priority="286" operator="lessThan">
      <formula>#REF!</formula>
    </cfRule>
  </conditionalFormatting>
  <conditionalFormatting sqref="R38">
    <cfRule type="cellIs" dxfId="4248" priority="283" operator="lessThan">
      <formula>#REF!</formula>
    </cfRule>
    <cfRule type="cellIs" dxfId="4247" priority="284" operator="lessThan">
      <formula>#REF!</formula>
    </cfRule>
  </conditionalFormatting>
  <conditionalFormatting sqref="W38">
    <cfRule type="cellIs" dxfId="4246" priority="281" operator="lessThan">
      <formula>#REF!</formula>
    </cfRule>
    <cfRule type="cellIs" dxfId="4245" priority="282" operator="lessThan">
      <formula>#REF!</formula>
    </cfRule>
  </conditionalFormatting>
  <conditionalFormatting sqref="AB38">
    <cfRule type="cellIs" dxfId="4244" priority="279" operator="lessThan">
      <formula>#REF!</formula>
    </cfRule>
    <cfRule type="cellIs" dxfId="4243" priority="280" operator="lessThan">
      <formula>#REF!</formula>
    </cfRule>
  </conditionalFormatting>
  <conditionalFormatting sqref="AG38">
    <cfRule type="cellIs" dxfId="4242" priority="277" operator="lessThan">
      <formula>#REF!</formula>
    </cfRule>
    <cfRule type="cellIs" dxfId="4241" priority="278" operator="lessThan">
      <formula>#REF!</formula>
    </cfRule>
  </conditionalFormatting>
  <conditionalFormatting sqref="N10">
    <cfRule type="cellIs" dxfId="4240" priority="276" operator="lessThan">
      <formula>#REF!</formula>
    </cfRule>
  </conditionalFormatting>
  <conditionalFormatting sqref="S10">
    <cfRule type="cellIs" dxfId="4239" priority="275" operator="lessThan">
      <formula>#REF!</formula>
    </cfRule>
  </conditionalFormatting>
  <conditionalFormatting sqref="X10">
    <cfRule type="cellIs" dxfId="4238" priority="274" operator="lessThan">
      <formula>#REF!</formula>
    </cfRule>
  </conditionalFormatting>
  <conditionalFormatting sqref="AC10">
    <cfRule type="cellIs" dxfId="4237" priority="273" operator="lessThan">
      <formula>#REF!</formula>
    </cfRule>
  </conditionalFormatting>
  <conditionalFormatting sqref="AH10">
    <cfRule type="cellIs" dxfId="4236" priority="272" operator="lessThan">
      <formula>#REF!</formula>
    </cfRule>
  </conditionalFormatting>
  <conditionalFormatting sqref="AI19 AI13 AI17 AI15">
    <cfRule type="cellIs" dxfId="4235" priority="271" operator="greaterThan">
      <formula>#REF!</formula>
    </cfRule>
  </conditionalFormatting>
  <conditionalFormatting sqref="AL21">
    <cfRule type="cellIs" dxfId="4234" priority="268" operator="lessThan">
      <formula>#REF!</formula>
    </cfRule>
  </conditionalFormatting>
  <conditionalFormatting sqref="AL11:AM11">
    <cfRule type="cellIs" dxfId="4233" priority="267" operator="lessThan">
      <formula>#REF!</formula>
    </cfRule>
  </conditionalFormatting>
  <conditionalFormatting sqref="AL12:AM12">
    <cfRule type="cellIs" dxfId="4232" priority="266" operator="lessThan">
      <formula>#REF!</formula>
    </cfRule>
  </conditionalFormatting>
  <conditionalFormatting sqref="AL20">
    <cfRule type="cellIs" dxfId="4231" priority="269" operator="lessThan">
      <formula>#REF!</formula>
    </cfRule>
    <cfRule type="cellIs" dxfId="4230" priority="270" operator="lessThan">
      <formula>#REF!</formula>
    </cfRule>
  </conditionalFormatting>
  <conditionalFormatting sqref="AL30">
    <cfRule type="cellIs" dxfId="4229" priority="263" operator="lessThan">
      <formula>#REF!</formula>
    </cfRule>
  </conditionalFormatting>
  <conditionalFormatting sqref="AL29">
    <cfRule type="cellIs" dxfId="4228" priority="264" operator="lessThan">
      <formula>#REF!</formula>
    </cfRule>
    <cfRule type="cellIs" dxfId="4227" priority="265" operator="lessThan">
      <formula>#REF!</formula>
    </cfRule>
  </conditionalFormatting>
  <conditionalFormatting sqref="AL39">
    <cfRule type="cellIs" dxfId="4226" priority="262" operator="lessThan">
      <formula>#REF!</formula>
    </cfRule>
  </conditionalFormatting>
  <conditionalFormatting sqref="AL9:AM9">
    <cfRule type="cellIs" dxfId="4225" priority="260" operator="lessThan">
      <formula>#REF!</formula>
    </cfRule>
    <cfRule type="cellIs" dxfId="4224" priority="261" operator="greaterThan">
      <formula>#REF!</formula>
    </cfRule>
  </conditionalFormatting>
  <conditionalFormatting sqref="AI14">
    <cfRule type="cellIs" dxfId="4223" priority="259" operator="greaterThan">
      <formula>#REF!</formula>
    </cfRule>
  </conditionalFormatting>
  <conditionalFormatting sqref="AJ13:AK13">
    <cfRule type="cellIs" dxfId="4222" priority="258" operator="greaterThan">
      <formula>#REF!</formula>
    </cfRule>
  </conditionalFormatting>
  <conditionalFormatting sqref="AJ19:AK19 AJ14:AK15 AJ17:AK17">
    <cfRule type="cellIs" dxfId="4221" priority="257" operator="greaterThan">
      <formula>#REF!</formula>
    </cfRule>
  </conditionalFormatting>
  <conditionalFormatting sqref="AJ18:AK18">
    <cfRule type="cellIs" dxfId="4220" priority="256" operator="greaterThan">
      <formula>#REF!</formula>
    </cfRule>
  </conditionalFormatting>
  <conditionalFormatting sqref="AL38">
    <cfRule type="cellIs" dxfId="4219" priority="254" operator="lessThan">
      <formula>#REF!</formula>
    </cfRule>
    <cfRule type="cellIs" dxfId="4218" priority="255" operator="lessThan">
      <formula>#REF!</formula>
    </cfRule>
  </conditionalFormatting>
  <conditionalFormatting sqref="AM10">
    <cfRule type="cellIs" dxfId="4217" priority="253" operator="lessThan">
      <formula>#REF!</formula>
    </cfRule>
  </conditionalFormatting>
  <conditionalFormatting sqref="AN19 AN13 AN17 AN15">
    <cfRule type="cellIs" dxfId="4216" priority="252" operator="greaterThan">
      <formula>#REF!</formula>
    </cfRule>
  </conditionalFormatting>
  <conditionalFormatting sqref="AQ21">
    <cfRule type="cellIs" dxfId="4215" priority="249" operator="lessThan">
      <formula>#REF!</formula>
    </cfRule>
  </conditionalFormatting>
  <conditionalFormatting sqref="AQ11:AR11">
    <cfRule type="cellIs" dxfId="4214" priority="248" operator="lessThan">
      <formula>#REF!</formula>
    </cfRule>
  </conditionalFormatting>
  <conditionalFormatting sqref="AQ12:AR12">
    <cfRule type="cellIs" dxfId="4213" priority="247" operator="lessThan">
      <formula>#REF!</formula>
    </cfRule>
  </conditionalFormatting>
  <conditionalFormatting sqref="AQ20">
    <cfRule type="cellIs" dxfId="4212" priority="250" operator="lessThan">
      <formula>#REF!</formula>
    </cfRule>
    <cfRule type="cellIs" dxfId="4211" priority="251" operator="lessThan">
      <formula>#REF!</formula>
    </cfRule>
  </conditionalFormatting>
  <conditionalFormatting sqref="AQ30">
    <cfRule type="cellIs" dxfId="4210" priority="244" operator="lessThan">
      <formula>#REF!</formula>
    </cfRule>
  </conditionalFormatting>
  <conditionalFormatting sqref="AQ29">
    <cfRule type="cellIs" dxfId="4209" priority="245" operator="lessThan">
      <formula>#REF!</formula>
    </cfRule>
    <cfRule type="cellIs" dxfId="4208" priority="246" operator="lessThan">
      <formula>#REF!</formula>
    </cfRule>
  </conditionalFormatting>
  <conditionalFormatting sqref="AQ39">
    <cfRule type="cellIs" dxfId="4207" priority="243" operator="lessThan">
      <formula>#REF!</formula>
    </cfRule>
  </conditionalFormatting>
  <conditionalFormatting sqref="AQ9:AR9">
    <cfRule type="cellIs" dxfId="4206" priority="241" operator="lessThan">
      <formula>#REF!</formula>
    </cfRule>
    <cfRule type="cellIs" dxfId="4205" priority="242" operator="greaterThan">
      <formula>#REF!</formula>
    </cfRule>
  </conditionalFormatting>
  <conditionalFormatting sqref="AN14">
    <cfRule type="cellIs" dxfId="4204" priority="240" operator="greaterThan">
      <formula>#REF!</formula>
    </cfRule>
  </conditionalFormatting>
  <conditionalFormatting sqref="AO13:AP13">
    <cfRule type="cellIs" dxfId="4203" priority="239" operator="greaterThan">
      <formula>#REF!</formula>
    </cfRule>
  </conditionalFormatting>
  <conditionalFormatting sqref="AO19:AP19 AO14:AP15 AO17:AP17">
    <cfRule type="cellIs" dxfId="4202" priority="238" operator="greaterThan">
      <formula>#REF!</formula>
    </cfRule>
  </conditionalFormatting>
  <conditionalFormatting sqref="AO18:AP18">
    <cfRule type="cellIs" dxfId="4201" priority="237" operator="greaterThan">
      <formula>#REF!</formula>
    </cfRule>
  </conditionalFormatting>
  <conditionalFormatting sqref="AQ38">
    <cfRule type="cellIs" dxfId="4200" priority="235" operator="lessThan">
      <formula>#REF!</formula>
    </cfRule>
    <cfRule type="cellIs" dxfId="4199" priority="236" operator="lessThan">
      <formula>#REF!</formula>
    </cfRule>
  </conditionalFormatting>
  <conditionalFormatting sqref="AR10">
    <cfRule type="cellIs" dxfId="4198" priority="234" operator="lessThan">
      <formula>#REF!</formula>
    </cfRule>
  </conditionalFormatting>
  <conditionalFormatting sqref="AS19 AS13 AS17 AS15">
    <cfRule type="cellIs" dxfId="4197" priority="233" operator="greaterThan">
      <formula>#REF!</formula>
    </cfRule>
  </conditionalFormatting>
  <conditionalFormatting sqref="AV21">
    <cfRule type="cellIs" dxfId="4196" priority="230" operator="lessThan">
      <formula>#REF!</formula>
    </cfRule>
  </conditionalFormatting>
  <conditionalFormatting sqref="AV11:AW11">
    <cfRule type="cellIs" dxfId="4195" priority="229" operator="lessThan">
      <formula>#REF!</formula>
    </cfRule>
  </conditionalFormatting>
  <conditionalFormatting sqref="AV12:AW12">
    <cfRule type="cellIs" dxfId="4194" priority="228" operator="lessThan">
      <formula>#REF!</formula>
    </cfRule>
  </conditionalFormatting>
  <conditionalFormatting sqref="AV20">
    <cfRule type="cellIs" dxfId="4193" priority="231" operator="lessThan">
      <formula>#REF!</formula>
    </cfRule>
    <cfRule type="cellIs" dxfId="4192" priority="232" operator="lessThan">
      <formula>#REF!</formula>
    </cfRule>
  </conditionalFormatting>
  <conditionalFormatting sqref="AV30">
    <cfRule type="cellIs" dxfId="4191" priority="225" operator="lessThan">
      <formula>#REF!</formula>
    </cfRule>
  </conditionalFormatting>
  <conditionalFormatting sqref="AV29">
    <cfRule type="cellIs" dxfId="4190" priority="226" operator="lessThan">
      <formula>#REF!</formula>
    </cfRule>
    <cfRule type="cellIs" dxfId="4189" priority="227" operator="lessThan">
      <formula>#REF!</formula>
    </cfRule>
  </conditionalFormatting>
  <conditionalFormatting sqref="AV39">
    <cfRule type="cellIs" dxfId="4188" priority="224" operator="lessThan">
      <formula>#REF!</formula>
    </cfRule>
  </conditionalFormatting>
  <conditionalFormatting sqref="AV9:AW9">
    <cfRule type="cellIs" dxfId="4187" priority="222" operator="lessThan">
      <formula>#REF!</formula>
    </cfRule>
    <cfRule type="cellIs" dxfId="4186" priority="223" operator="greaterThan">
      <formula>#REF!</formula>
    </cfRule>
  </conditionalFormatting>
  <conditionalFormatting sqref="AS14">
    <cfRule type="cellIs" dxfId="4185" priority="221" operator="greaterThan">
      <formula>#REF!</formula>
    </cfRule>
  </conditionalFormatting>
  <conditionalFormatting sqref="AT13:AU13">
    <cfRule type="cellIs" dxfId="4184" priority="220" operator="greaterThan">
      <formula>#REF!</formula>
    </cfRule>
  </conditionalFormatting>
  <conditionalFormatting sqref="AT19:AU19 AT14:AU15 AT17:AU17">
    <cfRule type="cellIs" dxfId="4183" priority="219" operator="greaterThan">
      <formula>#REF!</formula>
    </cfRule>
  </conditionalFormatting>
  <conditionalFormatting sqref="AT18:AU18">
    <cfRule type="cellIs" dxfId="4182" priority="218" operator="greaterThan">
      <formula>#REF!</formula>
    </cfRule>
  </conditionalFormatting>
  <conditionalFormatting sqref="AV38">
    <cfRule type="cellIs" dxfId="4181" priority="216" operator="lessThan">
      <formula>#REF!</formula>
    </cfRule>
    <cfRule type="cellIs" dxfId="4180" priority="217" operator="lessThan">
      <formula>#REF!</formula>
    </cfRule>
  </conditionalFormatting>
  <conditionalFormatting sqref="AW10">
    <cfRule type="cellIs" dxfId="4179" priority="215" operator="lessThan">
      <formula>#REF!</formula>
    </cfRule>
  </conditionalFormatting>
  <conditionalFormatting sqref="AX19 AX13 AX17 AX15">
    <cfRule type="cellIs" dxfId="4178" priority="214" operator="greaterThan">
      <formula>#REF!</formula>
    </cfRule>
  </conditionalFormatting>
  <conditionalFormatting sqref="BA21">
    <cfRule type="cellIs" dxfId="4177" priority="211" operator="lessThan">
      <formula>#REF!</formula>
    </cfRule>
  </conditionalFormatting>
  <conditionalFormatting sqref="BA11:BB11">
    <cfRule type="cellIs" dxfId="4176" priority="210" operator="lessThan">
      <formula>#REF!</formula>
    </cfRule>
  </conditionalFormatting>
  <conditionalFormatting sqref="BA12:BB12">
    <cfRule type="cellIs" dxfId="4175" priority="209" operator="lessThan">
      <formula>#REF!</formula>
    </cfRule>
  </conditionalFormatting>
  <conditionalFormatting sqref="BA20">
    <cfRule type="cellIs" dxfId="4174" priority="212" operator="lessThan">
      <formula>#REF!</formula>
    </cfRule>
    <cfRule type="cellIs" dxfId="4173" priority="213" operator="lessThan">
      <formula>#REF!</formula>
    </cfRule>
  </conditionalFormatting>
  <conditionalFormatting sqref="BA30">
    <cfRule type="cellIs" dxfId="4172" priority="206" operator="lessThan">
      <formula>#REF!</formula>
    </cfRule>
  </conditionalFormatting>
  <conditionalFormatting sqref="BA29">
    <cfRule type="cellIs" dxfId="4171" priority="207" operator="lessThan">
      <formula>#REF!</formula>
    </cfRule>
    <cfRule type="cellIs" dxfId="4170" priority="208" operator="lessThan">
      <formula>#REF!</formula>
    </cfRule>
  </conditionalFormatting>
  <conditionalFormatting sqref="BA39">
    <cfRule type="cellIs" dxfId="4169" priority="205" operator="lessThan">
      <formula>#REF!</formula>
    </cfRule>
  </conditionalFormatting>
  <conditionalFormatting sqref="BA9:BB9">
    <cfRule type="cellIs" dxfId="4168" priority="203" operator="lessThan">
      <formula>#REF!</formula>
    </cfRule>
    <cfRule type="cellIs" dxfId="4167" priority="204" operator="greaterThan">
      <formula>#REF!</formula>
    </cfRule>
  </conditionalFormatting>
  <conditionalFormatting sqref="AX14">
    <cfRule type="cellIs" dxfId="4166" priority="202" operator="greaterThan">
      <formula>#REF!</formula>
    </cfRule>
  </conditionalFormatting>
  <conditionalFormatting sqref="AY13:AZ13">
    <cfRule type="cellIs" dxfId="4165" priority="201" operator="greaterThan">
      <formula>#REF!</formula>
    </cfRule>
  </conditionalFormatting>
  <conditionalFormatting sqref="AY19:AZ19 AY14:AZ15 AY17:AZ17">
    <cfRule type="cellIs" dxfId="4164" priority="200" operator="greaterThan">
      <formula>#REF!</formula>
    </cfRule>
  </conditionalFormatting>
  <conditionalFormatting sqref="AY18:AZ18">
    <cfRule type="cellIs" dxfId="4163" priority="199" operator="greaterThan">
      <formula>#REF!</formula>
    </cfRule>
  </conditionalFormatting>
  <conditionalFormatting sqref="BA38">
    <cfRule type="cellIs" dxfId="4162" priority="197" operator="lessThan">
      <formula>#REF!</formula>
    </cfRule>
    <cfRule type="cellIs" dxfId="4161" priority="198" operator="lessThan">
      <formula>#REF!</formula>
    </cfRule>
  </conditionalFormatting>
  <conditionalFormatting sqref="BB10">
    <cfRule type="cellIs" dxfId="4160" priority="196" operator="lessThan">
      <formula>#REF!</formula>
    </cfRule>
  </conditionalFormatting>
  <conditionalFormatting sqref="BC19 BC13 BC17 BC15">
    <cfRule type="cellIs" dxfId="4159" priority="195" operator="greaterThan">
      <formula>#REF!</formula>
    </cfRule>
  </conditionalFormatting>
  <conditionalFormatting sqref="BF21">
    <cfRule type="cellIs" dxfId="4158" priority="192" operator="lessThan">
      <formula>#REF!</formula>
    </cfRule>
  </conditionalFormatting>
  <conditionalFormatting sqref="BF11">
    <cfRule type="cellIs" dxfId="4157" priority="191" operator="lessThan">
      <formula>#REF!</formula>
    </cfRule>
  </conditionalFormatting>
  <conditionalFormatting sqref="BF12">
    <cfRule type="cellIs" dxfId="4156" priority="190" operator="lessThan">
      <formula>#REF!</formula>
    </cfRule>
  </conditionalFormatting>
  <conditionalFormatting sqref="BF20">
    <cfRule type="cellIs" dxfId="4155" priority="193" operator="lessThan">
      <formula>#REF!</formula>
    </cfRule>
    <cfRule type="cellIs" dxfId="4154" priority="194" operator="lessThan">
      <formula>#REF!</formula>
    </cfRule>
  </conditionalFormatting>
  <conditionalFormatting sqref="BF30">
    <cfRule type="cellIs" dxfId="4153" priority="187" operator="lessThan">
      <formula>#REF!</formula>
    </cfRule>
  </conditionalFormatting>
  <conditionalFormatting sqref="BF29">
    <cfRule type="cellIs" dxfId="4152" priority="188" operator="lessThan">
      <formula>#REF!</formula>
    </cfRule>
    <cfRule type="cellIs" dxfId="4151" priority="189" operator="lessThan">
      <formula>#REF!</formula>
    </cfRule>
  </conditionalFormatting>
  <conditionalFormatting sqref="BF39">
    <cfRule type="cellIs" dxfId="4150" priority="186" operator="lessThan">
      <formula>#REF!</formula>
    </cfRule>
  </conditionalFormatting>
  <conditionalFormatting sqref="BF9">
    <cfRule type="cellIs" dxfId="4149" priority="184" operator="lessThan">
      <formula>#REF!</formula>
    </cfRule>
    <cfRule type="cellIs" dxfId="4148" priority="185" operator="greaterThan">
      <formula>#REF!</formula>
    </cfRule>
  </conditionalFormatting>
  <conditionalFormatting sqref="BC14">
    <cfRule type="cellIs" dxfId="4147" priority="183" operator="greaterThan">
      <formula>#REF!</formula>
    </cfRule>
  </conditionalFormatting>
  <conditionalFormatting sqref="BD13:BE13">
    <cfRule type="cellIs" dxfId="4146" priority="182" operator="greaterThan">
      <formula>#REF!</formula>
    </cfRule>
  </conditionalFormatting>
  <conditionalFormatting sqref="BD19:BE19 BD14:BE15 BD17:BE17">
    <cfRule type="cellIs" dxfId="4145" priority="181" operator="greaterThan">
      <formula>#REF!</formula>
    </cfRule>
  </conditionalFormatting>
  <conditionalFormatting sqref="BD18:BE18">
    <cfRule type="cellIs" dxfId="4144" priority="180" operator="greaterThan">
      <formula>#REF!</formula>
    </cfRule>
  </conditionalFormatting>
  <conditionalFormatting sqref="BF38">
    <cfRule type="cellIs" dxfId="4143" priority="178" operator="lessThan">
      <formula>#REF!</formula>
    </cfRule>
    <cfRule type="cellIs" dxfId="4142" priority="179" operator="lessThan">
      <formula>#REF!</formula>
    </cfRule>
  </conditionalFormatting>
  <conditionalFormatting sqref="BG11">
    <cfRule type="cellIs" dxfId="4141" priority="177" operator="lessThan">
      <formula>#REF!</formula>
    </cfRule>
  </conditionalFormatting>
  <conditionalFormatting sqref="BG12">
    <cfRule type="cellIs" dxfId="4140" priority="176" operator="lessThan">
      <formula>#REF!</formula>
    </cfRule>
  </conditionalFormatting>
  <conditionalFormatting sqref="BG9">
    <cfRule type="cellIs" dxfId="4139" priority="174" operator="lessThan">
      <formula>#REF!</formula>
    </cfRule>
    <cfRule type="cellIs" dxfId="4138" priority="175" operator="greaterThan">
      <formula>#REF!</formula>
    </cfRule>
  </conditionalFormatting>
  <conditionalFormatting sqref="BG10">
    <cfRule type="cellIs" dxfId="4137" priority="173" operator="lessThan">
      <formula>#REF!</formula>
    </cfRule>
  </conditionalFormatting>
  <conditionalFormatting sqref="N21">
    <cfRule type="cellIs" dxfId="4136" priority="170" operator="lessThan">
      <formula>#REF!</formula>
    </cfRule>
  </conditionalFormatting>
  <conditionalFormatting sqref="N20">
    <cfRule type="cellIs" dxfId="4135" priority="171" operator="lessThan">
      <formula>#REF!</formula>
    </cfRule>
    <cfRule type="cellIs" dxfId="4134" priority="172" operator="lessThan">
      <formula>#REF!</formula>
    </cfRule>
  </conditionalFormatting>
  <conditionalFormatting sqref="N30">
    <cfRule type="cellIs" dxfId="4133" priority="167" operator="lessThan">
      <formula>#REF!</formula>
    </cfRule>
  </conditionalFormatting>
  <conditionalFormatting sqref="N29">
    <cfRule type="cellIs" dxfId="4132" priority="168" operator="lessThan">
      <formula>#REF!</formula>
    </cfRule>
    <cfRule type="cellIs" dxfId="4131" priority="169" operator="lessThan">
      <formula>#REF!</formula>
    </cfRule>
  </conditionalFormatting>
  <conditionalFormatting sqref="N39">
    <cfRule type="cellIs" dxfId="4130" priority="164" operator="lessThan">
      <formula>#REF!</formula>
    </cfRule>
  </conditionalFormatting>
  <conditionalFormatting sqref="N38">
    <cfRule type="cellIs" dxfId="4129" priority="165" operator="lessThan">
      <formula>#REF!</formula>
    </cfRule>
    <cfRule type="cellIs" dxfId="4128" priority="166" operator="lessThan">
      <formula>#REF!</formula>
    </cfRule>
  </conditionalFormatting>
  <conditionalFormatting sqref="S21">
    <cfRule type="cellIs" dxfId="4127" priority="161" operator="lessThan">
      <formula>#REF!</formula>
    </cfRule>
  </conditionalFormatting>
  <conditionalFormatting sqref="S20">
    <cfRule type="cellIs" dxfId="4126" priority="162" operator="lessThan">
      <formula>#REF!</formula>
    </cfRule>
    <cfRule type="cellIs" dxfId="4125" priority="163" operator="lessThan">
      <formula>#REF!</formula>
    </cfRule>
  </conditionalFormatting>
  <conditionalFormatting sqref="S30">
    <cfRule type="cellIs" dxfId="4124" priority="158" operator="lessThan">
      <formula>#REF!</formula>
    </cfRule>
  </conditionalFormatting>
  <conditionalFormatting sqref="S29">
    <cfRule type="cellIs" dxfId="4123" priority="159" operator="lessThan">
      <formula>#REF!</formula>
    </cfRule>
    <cfRule type="cellIs" dxfId="4122" priority="160" operator="lessThan">
      <formula>#REF!</formula>
    </cfRule>
  </conditionalFormatting>
  <conditionalFormatting sqref="S39">
    <cfRule type="cellIs" dxfId="4121" priority="155" operator="lessThan">
      <formula>#REF!</formula>
    </cfRule>
  </conditionalFormatting>
  <conditionalFormatting sqref="S38">
    <cfRule type="cellIs" dxfId="4120" priority="156" operator="lessThan">
      <formula>#REF!</formula>
    </cfRule>
    <cfRule type="cellIs" dxfId="4119" priority="157" operator="lessThan">
      <formula>#REF!</formula>
    </cfRule>
  </conditionalFormatting>
  <conditionalFormatting sqref="X21">
    <cfRule type="cellIs" dxfId="4118" priority="152" operator="lessThan">
      <formula>#REF!</formula>
    </cfRule>
  </conditionalFormatting>
  <conditionalFormatting sqref="X20">
    <cfRule type="cellIs" dxfId="4117" priority="153" operator="lessThan">
      <formula>#REF!</formula>
    </cfRule>
    <cfRule type="cellIs" dxfId="4116" priority="154" operator="lessThan">
      <formula>#REF!</formula>
    </cfRule>
  </conditionalFormatting>
  <conditionalFormatting sqref="X30">
    <cfRule type="cellIs" dxfId="4115" priority="149" operator="lessThan">
      <formula>#REF!</formula>
    </cfRule>
  </conditionalFormatting>
  <conditionalFormatting sqref="X29">
    <cfRule type="cellIs" dxfId="4114" priority="150" operator="lessThan">
      <formula>#REF!</formula>
    </cfRule>
    <cfRule type="cellIs" dxfId="4113" priority="151" operator="lessThan">
      <formula>#REF!</formula>
    </cfRule>
  </conditionalFormatting>
  <conditionalFormatting sqref="X39">
    <cfRule type="cellIs" dxfId="4112" priority="146" operator="lessThan">
      <formula>#REF!</formula>
    </cfRule>
  </conditionalFormatting>
  <conditionalFormatting sqref="X38">
    <cfRule type="cellIs" dxfId="4111" priority="147" operator="lessThan">
      <formula>#REF!</formula>
    </cfRule>
    <cfRule type="cellIs" dxfId="4110" priority="148" operator="lessThan">
      <formula>#REF!</formula>
    </cfRule>
  </conditionalFormatting>
  <conditionalFormatting sqref="AC21">
    <cfRule type="cellIs" dxfId="4109" priority="143" operator="lessThan">
      <formula>#REF!</formula>
    </cfRule>
  </conditionalFormatting>
  <conditionalFormatting sqref="AC20">
    <cfRule type="cellIs" dxfId="4108" priority="144" operator="lessThan">
      <formula>#REF!</formula>
    </cfRule>
    <cfRule type="cellIs" dxfId="4107" priority="145" operator="lessThan">
      <formula>#REF!</formula>
    </cfRule>
  </conditionalFormatting>
  <conditionalFormatting sqref="AC30">
    <cfRule type="cellIs" dxfId="4106" priority="140" operator="lessThan">
      <formula>#REF!</formula>
    </cfRule>
  </conditionalFormatting>
  <conditionalFormatting sqref="AC29">
    <cfRule type="cellIs" dxfId="4105" priority="141" operator="lessThan">
      <formula>#REF!</formula>
    </cfRule>
    <cfRule type="cellIs" dxfId="4104" priority="142" operator="lessThan">
      <formula>#REF!</formula>
    </cfRule>
  </conditionalFormatting>
  <conditionalFormatting sqref="AC39">
    <cfRule type="cellIs" dxfId="4103" priority="137" operator="lessThan">
      <formula>#REF!</formula>
    </cfRule>
  </conditionalFormatting>
  <conditionalFormatting sqref="AC38">
    <cfRule type="cellIs" dxfId="4102" priority="138" operator="lessThan">
      <formula>#REF!</formula>
    </cfRule>
    <cfRule type="cellIs" dxfId="4101" priority="139" operator="lessThan">
      <formula>#REF!</formula>
    </cfRule>
  </conditionalFormatting>
  <conditionalFormatting sqref="AH21">
    <cfRule type="cellIs" dxfId="4100" priority="134" operator="lessThan">
      <formula>#REF!</formula>
    </cfRule>
  </conditionalFormatting>
  <conditionalFormatting sqref="AH20">
    <cfRule type="cellIs" dxfId="4099" priority="135" operator="lessThan">
      <formula>#REF!</formula>
    </cfRule>
    <cfRule type="cellIs" dxfId="4098" priority="136" operator="lessThan">
      <formula>#REF!</formula>
    </cfRule>
  </conditionalFormatting>
  <conditionalFormatting sqref="AH30">
    <cfRule type="cellIs" dxfId="4097" priority="131" operator="lessThan">
      <formula>#REF!</formula>
    </cfRule>
  </conditionalFormatting>
  <conditionalFormatting sqref="AH29">
    <cfRule type="cellIs" dxfId="4096" priority="132" operator="lessThan">
      <formula>#REF!</formula>
    </cfRule>
    <cfRule type="cellIs" dxfId="4095" priority="133" operator="lessThan">
      <formula>#REF!</formula>
    </cfRule>
  </conditionalFormatting>
  <conditionalFormatting sqref="AH39">
    <cfRule type="cellIs" dxfId="4094" priority="128" operator="lessThan">
      <formula>#REF!</formula>
    </cfRule>
  </conditionalFormatting>
  <conditionalFormatting sqref="AH38">
    <cfRule type="cellIs" dxfId="4093" priority="129" operator="lessThan">
      <formula>#REF!</formula>
    </cfRule>
    <cfRule type="cellIs" dxfId="4092" priority="130" operator="lessThan">
      <formula>#REF!</formula>
    </cfRule>
  </conditionalFormatting>
  <conditionalFormatting sqref="AM21">
    <cfRule type="cellIs" dxfId="4091" priority="125" operator="lessThan">
      <formula>#REF!</formula>
    </cfRule>
  </conditionalFormatting>
  <conditionalFormatting sqref="AM20">
    <cfRule type="cellIs" dxfId="4090" priority="126" operator="lessThan">
      <formula>#REF!</formula>
    </cfRule>
    <cfRule type="cellIs" dxfId="4089" priority="127" operator="lessThan">
      <formula>#REF!</formula>
    </cfRule>
  </conditionalFormatting>
  <conditionalFormatting sqref="AM30">
    <cfRule type="cellIs" dxfId="4088" priority="122" operator="lessThan">
      <formula>#REF!</formula>
    </cfRule>
  </conditionalFormatting>
  <conditionalFormatting sqref="AM29">
    <cfRule type="cellIs" dxfId="4087" priority="123" operator="lessThan">
      <formula>#REF!</formula>
    </cfRule>
    <cfRule type="cellIs" dxfId="4086" priority="124" operator="lessThan">
      <formula>#REF!</formula>
    </cfRule>
  </conditionalFormatting>
  <conditionalFormatting sqref="AM39">
    <cfRule type="cellIs" dxfId="4085" priority="119" operator="lessThan">
      <formula>#REF!</formula>
    </cfRule>
  </conditionalFormatting>
  <conditionalFormatting sqref="AM38">
    <cfRule type="cellIs" dxfId="4084" priority="120" operator="lessThan">
      <formula>#REF!</formula>
    </cfRule>
    <cfRule type="cellIs" dxfId="4083" priority="121" operator="lessThan">
      <formula>#REF!</formula>
    </cfRule>
  </conditionalFormatting>
  <conditionalFormatting sqref="AR21">
    <cfRule type="cellIs" dxfId="4082" priority="116" operator="lessThan">
      <formula>#REF!</formula>
    </cfRule>
  </conditionalFormatting>
  <conditionalFormatting sqref="AR20">
    <cfRule type="cellIs" dxfId="4081" priority="117" operator="lessThan">
      <formula>#REF!</formula>
    </cfRule>
    <cfRule type="cellIs" dxfId="4080" priority="118" operator="lessThan">
      <formula>#REF!</formula>
    </cfRule>
  </conditionalFormatting>
  <conditionalFormatting sqref="AR30">
    <cfRule type="cellIs" dxfId="4079" priority="113" operator="lessThan">
      <formula>#REF!</formula>
    </cfRule>
  </conditionalFormatting>
  <conditionalFormatting sqref="AR29">
    <cfRule type="cellIs" dxfId="4078" priority="114" operator="lessThan">
      <formula>#REF!</formula>
    </cfRule>
    <cfRule type="cellIs" dxfId="4077" priority="115" operator="lessThan">
      <formula>#REF!</formula>
    </cfRule>
  </conditionalFormatting>
  <conditionalFormatting sqref="AR39">
    <cfRule type="cellIs" dxfId="4076" priority="110" operator="lessThan">
      <formula>#REF!</formula>
    </cfRule>
  </conditionalFormatting>
  <conditionalFormatting sqref="AR38">
    <cfRule type="cellIs" dxfId="4075" priority="111" operator="lessThan">
      <formula>#REF!</formula>
    </cfRule>
    <cfRule type="cellIs" dxfId="4074" priority="112" operator="lessThan">
      <formula>#REF!</formula>
    </cfRule>
  </conditionalFormatting>
  <conditionalFormatting sqref="AW21">
    <cfRule type="cellIs" dxfId="4073" priority="107" operator="lessThan">
      <formula>#REF!</formula>
    </cfRule>
  </conditionalFormatting>
  <conditionalFormatting sqref="AW20">
    <cfRule type="cellIs" dxfId="4072" priority="108" operator="lessThan">
      <formula>#REF!</formula>
    </cfRule>
    <cfRule type="cellIs" dxfId="4071" priority="109" operator="lessThan">
      <formula>#REF!</formula>
    </cfRule>
  </conditionalFormatting>
  <conditionalFormatting sqref="AW30">
    <cfRule type="cellIs" dxfId="4070" priority="104" operator="lessThan">
      <formula>#REF!</formula>
    </cfRule>
  </conditionalFormatting>
  <conditionalFormatting sqref="AW29">
    <cfRule type="cellIs" dxfId="4069" priority="105" operator="lessThan">
      <formula>#REF!</formula>
    </cfRule>
    <cfRule type="cellIs" dxfId="4068" priority="106" operator="lessThan">
      <formula>#REF!</formula>
    </cfRule>
  </conditionalFormatting>
  <conditionalFormatting sqref="AW39">
    <cfRule type="cellIs" dxfId="4067" priority="101" operator="lessThan">
      <formula>#REF!</formula>
    </cfRule>
  </conditionalFormatting>
  <conditionalFormatting sqref="AW38">
    <cfRule type="cellIs" dxfId="4066" priority="102" operator="lessThan">
      <formula>#REF!</formula>
    </cfRule>
    <cfRule type="cellIs" dxfId="4065" priority="103" operator="lessThan">
      <formula>#REF!</formula>
    </cfRule>
  </conditionalFormatting>
  <conditionalFormatting sqref="BB21">
    <cfRule type="cellIs" dxfId="4064" priority="98" operator="lessThan">
      <formula>#REF!</formula>
    </cfRule>
  </conditionalFormatting>
  <conditionalFormatting sqref="BB20">
    <cfRule type="cellIs" dxfId="4063" priority="99" operator="lessThan">
      <formula>#REF!</formula>
    </cfRule>
    <cfRule type="cellIs" dxfId="4062" priority="100" operator="lessThan">
      <formula>#REF!</formula>
    </cfRule>
  </conditionalFormatting>
  <conditionalFormatting sqref="BB30">
    <cfRule type="cellIs" dxfId="4061" priority="95" operator="lessThan">
      <formula>#REF!</formula>
    </cfRule>
  </conditionalFormatting>
  <conditionalFormatting sqref="BB29">
    <cfRule type="cellIs" dxfId="4060" priority="96" operator="lessThan">
      <formula>#REF!</formula>
    </cfRule>
    <cfRule type="cellIs" dxfId="4059" priority="97" operator="lessThan">
      <formula>#REF!</formula>
    </cfRule>
  </conditionalFormatting>
  <conditionalFormatting sqref="BB39">
    <cfRule type="cellIs" dxfId="4058" priority="92" operator="lessThan">
      <formula>#REF!</formula>
    </cfRule>
  </conditionalFormatting>
  <conditionalFormatting sqref="BB38">
    <cfRule type="cellIs" dxfId="4057" priority="93" operator="lessThan">
      <formula>#REF!</formula>
    </cfRule>
    <cfRule type="cellIs" dxfId="4056" priority="94" operator="lessThan">
      <formula>#REF!</formula>
    </cfRule>
  </conditionalFormatting>
  <conditionalFormatting sqref="BG21">
    <cfRule type="cellIs" dxfId="4055" priority="89" operator="lessThan">
      <formula>#REF!</formula>
    </cfRule>
  </conditionalFormatting>
  <conditionalFormatting sqref="BG20">
    <cfRule type="cellIs" dxfId="4054" priority="90" operator="lessThan">
      <formula>#REF!</formula>
    </cfRule>
    <cfRule type="cellIs" dxfId="4053" priority="91" operator="lessThan">
      <formula>#REF!</formula>
    </cfRule>
  </conditionalFormatting>
  <conditionalFormatting sqref="BG30">
    <cfRule type="cellIs" dxfId="4052" priority="86" operator="lessThan">
      <formula>#REF!</formula>
    </cfRule>
  </conditionalFormatting>
  <conditionalFormatting sqref="BG29">
    <cfRule type="cellIs" dxfId="4051" priority="87" operator="lessThan">
      <formula>#REF!</formula>
    </cfRule>
    <cfRule type="cellIs" dxfId="4050" priority="88" operator="lessThan">
      <formula>#REF!</formula>
    </cfRule>
  </conditionalFormatting>
  <conditionalFormatting sqref="BG39">
    <cfRule type="cellIs" dxfId="4049" priority="83" operator="lessThan">
      <formula>#REF!</formula>
    </cfRule>
  </conditionalFormatting>
  <conditionalFormatting sqref="BG38">
    <cfRule type="cellIs" dxfId="4048" priority="84" operator="lessThan">
      <formula>#REF!</formula>
    </cfRule>
    <cfRule type="cellIs" dxfId="4047" priority="85" operator="lessThan">
      <formula>#REF!</formula>
    </cfRule>
  </conditionalFormatting>
  <conditionalFormatting sqref="BH19 BH13 BH17 BH15">
    <cfRule type="cellIs" dxfId="4046" priority="82" operator="greaterThan">
      <formula>#REF!</formula>
    </cfRule>
  </conditionalFormatting>
  <conditionalFormatting sqref="BK21">
    <cfRule type="cellIs" dxfId="4045" priority="79" operator="lessThan">
      <formula>#REF!</formula>
    </cfRule>
  </conditionalFormatting>
  <conditionalFormatting sqref="BK11">
    <cfRule type="cellIs" dxfId="4044" priority="78" operator="lessThan">
      <formula>#REF!</formula>
    </cfRule>
  </conditionalFormatting>
  <conditionalFormatting sqref="BK12">
    <cfRule type="cellIs" dxfId="4043" priority="77" operator="lessThan">
      <formula>#REF!</formula>
    </cfRule>
  </conditionalFormatting>
  <conditionalFormatting sqref="BK20">
    <cfRule type="cellIs" dxfId="4042" priority="80" operator="lessThan">
      <formula>#REF!</formula>
    </cfRule>
    <cfRule type="cellIs" dxfId="4041" priority="81" operator="lessThan">
      <formula>#REF!</formula>
    </cfRule>
  </conditionalFormatting>
  <conditionalFormatting sqref="BK30">
    <cfRule type="cellIs" dxfId="4040" priority="74" operator="lessThan">
      <formula>#REF!</formula>
    </cfRule>
  </conditionalFormatting>
  <conditionalFormatting sqref="BK29">
    <cfRule type="cellIs" dxfId="4039" priority="75" operator="lessThan">
      <formula>#REF!</formula>
    </cfRule>
    <cfRule type="cellIs" dxfId="4038" priority="76" operator="lessThan">
      <formula>#REF!</formula>
    </cfRule>
  </conditionalFormatting>
  <conditionalFormatting sqref="BK39">
    <cfRule type="cellIs" dxfId="4037" priority="73" operator="lessThan">
      <formula>#REF!</formula>
    </cfRule>
  </conditionalFormatting>
  <conditionalFormatting sqref="BK9">
    <cfRule type="cellIs" dxfId="4036" priority="71" operator="lessThan">
      <formula>#REF!</formula>
    </cfRule>
    <cfRule type="cellIs" dxfId="4035" priority="72" operator="greaterThan">
      <formula>#REF!</formula>
    </cfRule>
  </conditionalFormatting>
  <conditionalFormatting sqref="BH14">
    <cfRule type="cellIs" dxfId="4034" priority="70" operator="greaterThan">
      <formula>#REF!</formula>
    </cfRule>
  </conditionalFormatting>
  <conditionalFormatting sqref="BI13:BJ13">
    <cfRule type="cellIs" dxfId="4033" priority="69" operator="greaterThan">
      <formula>#REF!</formula>
    </cfRule>
  </conditionalFormatting>
  <conditionalFormatting sqref="BI19:BJ19 BI14:BJ15 BI17:BJ17">
    <cfRule type="cellIs" dxfId="4032" priority="68" operator="greaterThan">
      <formula>#REF!</formula>
    </cfRule>
  </conditionalFormatting>
  <conditionalFormatting sqref="BI18:BJ18">
    <cfRule type="cellIs" dxfId="4031" priority="67" operator="greaterThan">
      <formula>#REF!</formula>
    </cfRule>
  </conditionalFormatting>
  <conditionalFormatting sqref="BK38">
    <cfRule type="cellIs" dxfId="4030" priority="65" operator="lessThan">
      <formula>#REF!</formula>
    </cfRule>
    <cfRule type="cellIs" dxfId="4029" priority="66" operator="lessThan">
      <formula>#REF!</formula>
    </cfRule>
  </conditionalFormatting>
  <conditionalFormatting sqref="BL11">
    <cfRule type="cellIs" dxfId="4028" priority="64" operator="lessThan">
      <formula>#REF!</formula>
    </cfRule>
  </conditionalFormatting>
  <conditionalFormatting sqref="BL12">
    <cfRule type="cellIs" dxfId="4027" priority="63" operator="lessThan">
      <formula>#REF!</formula>
    </cfRule>
  </conditionalFormatting>
  <conditionalFormatting sqref="BL9">
    <cfRule type="cellIs" dxfId="4026" priority="61" operator="lessThan">
      <formula>#REF!</formula>
    </cfRule>
    <cfRule type="cellIs" dxfId="4025" priority="62" operator="greaterThan">
      <formula>#REF!</formula>
    </cfRule>
  </conditionalFormatting>
  <conditionalFormatting sqref="BL10">
    <cfRule type="cellIs" dxfId="4024" priority="60" operator="lessThan">
      <formula>#REF!</formula>
    </cfRule>
  </conditionalFormatting>
  <conditionalFormatting sqref="BL21">
    <cfRule type="cellIs" dxfId="4023" priority="57" operator="lessThan">
      <formula>#REF!</formula>
    </cfRule>
  </conditionalFormatting>
  <conditionalFormatting sqref="BL20">
    <cfRule type="cellIs" dxfId="4022" priority="58" operator="lessThan">
      <formula>#REF!</formula>
    </cfRule>
    <cfRule type="cellIs" dxfId="4021" priority="59" operator="lessThan">
      <formula>#REF!</formula>
    </cfRule>
  </conditionalFormatting>
  <conditionalFormatting sqref="BL30">
    <cfRule type="cellIs" dxfId="4020" priority="54" operator="lessThan">
      <formula>#REF!</formula>
    </cfRule>
  </conditionalFormatting>
  <conditionalFormatting sqref="BL29">
    <cfRule type="cellIs" dxfId="4019" priority="55" operator="lessThan">
      <formula>#REF!</formula>
    </cfRule>
    <cfRule type="cellIs" dxfId="4018" priority="56" operator="lessThan">
      <formula>#REF!</formula>
    </cfRule>
  </conditionalFormatting>
  <conditionalFormatting sqref="BL39">
    <cfRule type="cellIs" dxfId="4017" priority="51" operator="lessThan">
      <formula>#REF!</formula>
    </cfRule>
  </conditionalFormatting>
  <conditionalFormatting sqref="BL38">
    <cfRule type="cellIs" dxfId="4016" priority="52" operator="lessThan">
      <formula>#REF!</formula>
    </cfRule>
    <cfRule type="cellIs" dxfId="4015" priority="53" operator="lessThan">
      <formula>#REF!</formula>
    </cfRule>
  </conditionalFormatting>
  <conditionalFormatting sqref="BM19 BM13 BM17 BM15">
    <cfRule type="cellIs" dxfId="4014" priority="50" operator="greaterThan">
      <formula>#REF!</formula>
    </cfRule>
  </conditionalFormatting>
  <conditionalFormatting sqref="BP21">
    <cfRule type="cellIs" dxfId="4013" priority="47" operator="lessThan">
      <formula>#REF!</formula>
    </cfRule>
  </conditionalFormatting>
  <conditionalFormatting sqref="BP11">
    <cfRule type="cellIs" dxfId="4012" priority="46" operator="lessThan">
      <formula>#REF!</formula>
    </cfRule>
  </conditionalFormatting>
  <conditionalFormatting sqref="BP12">
    <cfRule type="cellIs" dxfId="4011" priority="45" operator="lessThan">
      <formula>#REF!</formula>
    </cfRule>
  </conditionalFormatting>
  <conditionalFormatting sqref="BP20">
    <cfRule type="cellIs" dxfId="4010" priority="48" operator="lessThan">
      <formula>#REF!</formula>
    </cfRule>
    <cfRule type="cellIs" dxfId="4009" priority="49" operator="lessThan">
      <formula>#REF!</formula>
    </cfRule>
  </conditionalFormatting>
  <conditionalFormatting sqref="BP30">
    <cfRule type="cellIs" dxfId="4008" priority="42" operator="lessThan">
      <formula>#REF!</formula>
    </cfRule>
  </conditionalFormatting>
  <conditionalFormatting sqref="BP29">
    <cfRule type="cellIs" dxfId="4007" priority="43" operator="lessThan">
      <formula>#REF!</formula>
    </cfRule>
    <cfRule type="cellIs" dxfId="4006" priority="44" operator="lessThan">
      <formula>#REF!</formula>
    </cfRule>
  </conditionalFormatting>
  <conditionalFormatting sqref="BP39">
    <cfRule type="cellIs" dxfId="4005" priority="41" operator="lessThan">
      <formula>#REF!</formula>
    </cfRule>
  </conditionalFormatting>
  <conditionalFormatting sqref="BP9">
    <cfRule type="cellIs" dxfId="4004" priority="39" operator="lessThan">
      <formula>#REF!</formula>
    </cfRule>
    <cfRule type="cellIs" dxfId="4003" priority="40" operator="greaterThan">
      <formula>#REF!</formula>
    </cfRule>
  </conditionalFormatting>
  <conditionalFormatting sqref="BM14">
    <cfRule type="cellIs" dxfId="4002" priority="38" operator="greaterThan">
      <formula>#REF!</formula>
    </cfRule>
  </conditionalFormatting>
  <conditionalFormatting sqref="BN13:BO13">
    <cfRule type="cellIs" dxfId="4001" priority="37" operator="greaterThan">
      <formula>#REF!</formula>
    </cfRule>
  </conditionalFormatting>
  <conditionalFormatting sqref="BN19:BO19 BN14:BO15 BN17:BO17">
    <cfRule type="cellIs" dxfId="4000" priority="36" operator="greaterThan">
      <formula>#REF!</formula>
    </cfRule>
  </conditionalFormatting>
  <conditionalFormatting sqref="BN18:BO18">
    <cfRule type="cellIs" dxfId="3999" priority="35" operator="greaterThan">
      <formula>#REF!</formula>
    </cfRule>
  </conditionalFormatting>
  <conditionalFormatting sqref="BP38">
    <cfRule type="cellIs" dxfId="3998" priority="33" operator="lessThan">
      <formula>#REF!</formula>
    </cfRule>
    <cfRule type="cellIs" dxfId="3997" priority="34" operator="lessThan">
      <formula>#REF!</formula>
    </cfRule>
  </conditionalFormatting>
  <conditionalFormatting sqref="BQ11">
    <cfRule type="cellIs" dxfId="3996" priority="32" operator="lessThan">
      <formula>#REF!</formula>
    </cfRule>
  </conditionalFormatting>
  <conditionalFormatting sqref="BQ12">
    <cfRule type="cellIs" dxfId="3995" priority="31" operator="lessThan">
      <formula>#REF!</formula>
    </cfRule>
  </conditionalFormatting>
  <conditionalFormatting sqref="BQ9">
    <cfRule type="cellIs" dxfId="3994" priority="29" operator="lessThan">
      <formula>#REF!</formula>
    </cfRule>
    <cfRule type="cellIs" dxfId="3993" priority="30" operator="greaterThan">
      <formula>#REF!</formula>
    </cfRule>
  </conditionalFormatting>
  <conditionalFormatting sqref="BQ10">
    <cfRule type="cellIs" dxfId="3992" priority="28" operator="lessThan">
      <formula>#REF!</formula>
    </cfRule>
  </conditionalFormatting>
  <conditionalFormatting sqref="BQ21">
    <cfRule type="cellIs" dxfId="3991" priority="25" operator="lessThan">
      <formula>#REF!</formula>
    </cfRule>
  </conditionalFormatting>
  <conditionalFormatting sqref="BQ20">
    <cfRule type="cellIs" dxfId="3990" priority="26" operator="lessThan">
      <formula>#REF!</formula>
    </cfRule>
    <cfRule type="cellIs" dxfId="3989" priority="27" operator="lessThan">
      <formula>#REF!</formula>
    </cfRule>
  </conditionalFormatting>
  <conditionalFormatting sqref="BQ30">
    <cfRule type="cellIs" dxfId="3988" priority="22" operator="lessThan">
      <formula>#REF!</formula>
    </cfRule>
  </conditionalFormatting>
  <conditionalFormatting sqref="BQ29">
    <cfRule type="cellIs" dxfId="3987" priority="23" operator="lessThan">
      <formula>#REF!</formula>
    </cfRule>
    <cfRule type="cellIs" dxfId="3986" priority="24" operator="lessThan">
      <formula>#REF!</formula>
    </cfRule>
  </conditionalFormatting>
  <conditionalFormatting sqref="BQ39">
    <cfRule type="cellIs" dxfId="3985" priority="19" operator="lessThan">
      <formula>#REF!</formula>
    </cfRule>
  </conditionalFormatting>
  <conditionalFormatting sqref="BQ38">
    <cfRule type="cellIs" dxfId="3984" priority="20" operator="lessThan">
      <formula>#REF!</formula>
    </cfRule>
    <cfRule type="cellIs" dxfId="3983" priority="21" operator="lessThan">
      <formula>#REF!</formula>
    </cfRule>
  </conditionalFormatting>
  <conditionalFormatting sqref="E14:F15">
    <cfRule type="cellIs" dxfId="3982" priority="18" operator="greaterThan">
      <formula>#REF!</formula>
    </cfRule>
  </conditionalFormatting>
  <conditionalFormatting sqref="E16">
    <cfRule type="cellIs" dxfId="3981" priority="17" operator="greaterThan">
      <formula>#REF!</formula>
    </cfRule>
  </conditionalFormatting>
  <conditionalFormatting sqref="M10">
    <cfRule type="cellIs" dxfId="3980" priority="16" operator="lessThan">
      <formula>#REF!</formula>
    </cfRule>
  </conditionalFormatting>
  <conditionalFormatting sqref="R10">
    <cfRule type="cellIs" dxfId="3979" priority="15" operator="lessThan">
      <formula>#REF!</formula>
    </cfRule>
  </conditionalFormatting>
  <conditionalFormatting sqref="W10">
    <cfRule type="cellIs" dxfId="3978" priority="14" operator="lessThan">
      <formula>#REF!</formula>
    </cfRule>
  </conditionalFormatting>
  <conditionalFormatting sqref="AB10">
    <cfRule type="cellIs" dxfId="3977" priority="13" operator="lessThan">
      <formula>#REF!</formula>
    </cfRule>
  </conditionalFormatting>
  <conditionalFormatting sqref="AG10">
    <cfRule type="cellIs" dxfId="3976" priority="12" operator="lessThan">
      <formula>#REF!</formula>
    </cfRule>
  </conditionalFormatting>
  <conditionalFormatting sqref="AL10">
    <cfRule type="cellIs" dxfId="3975" priority="11" operator="lessThan">
      <formula>#REF!</formula>
    </cfRule>
  </conditionalFormatting>
  <conditionalFormatting sqref="AQ10">
    <cfRule type="cellIs" dxfId="3974" priority="10" operator="lessThan">
      <formula>#REF!</formula>
    </cfRule>
  </conditionalFormatting>
  <conditionalFormatting sqref="AV10">
    <cfRule type="cellIs" dxfId="3973" priority="9" operator="lessThan">
      <formula>#REF!</formula>
    </cfRule>
  </conditionalFormatting>
  <conditionalFormatting sqref="BA10">
    <cfRule type="cellIs" dxfId="3972" priority="8" operator="lessThan">
      <formula>#REF!</formula>
    </cfRule>
  </conditionalFormatting>
  <conditionalFormatting sqref="BF10">
    <cfRule type="cellIs" dxfId="3971" priority="7" operator="lessThan">
      <formula>#REF!</formula>
    </cfRule>
  </conditionalFormatting>
  <conditionalFormatting sqref="BK10">
    <cfRule type="cellIs" dxfId="3970" priority="6" operator="lessThan">
      <formula>#REF!</formula>
    </cfRule>
  </conditionalFormatting>
  <conditionalFormatting sqref="BP10">
    <cfRule type="cellIs" dxfId="3969" priority="5" operator="lessThan">
      <formula>#REF!</formula>
    </cfRule>
  </conditionalFormatting>
  <conditionalFormatting sqref="G19">
    <cfRule type="cellIs" dxfId="3968" priority="4" operator="greaterThan">
      <formula>#REF!</formula>
    </cfRule>
  </conditionalFormatting>
  <conditionalFormatting sqref="G17">
    <cfRule type="cellIs" dxfId="3967" priority="3" operator="greaterThan">
      <formula>#REF!</formula>
    </cfRule>
  </conditionalFormatting>
  <conditionalFormatting sqref="G13">
    <cfRule type="cellIs" dxfId="3966" priority="2" operator="greaterThan">
      <formula>#REF!</formula>
    </cfRule>
  </conditionalFormatting>
  <conditionalFormatting sqref="G14">
    <cfRule type="cellIs" dxfId="3965" priority="1" operator="greaterThan">
      <formula>#REF!</formula>
    </cfRule>
  </conditionalFormatting>
  <pageMargins left="0.7" right="0.7" top="0.75" bottom="0.75" header="0.3" footer="0.3"/>
  <pageSetup paperSize="9" orientation="portrait" r:id="rId1"/>
  <headerFooter>
    <oddHeader>&amp;C&amp;G</oddHeader>
  </headerFooter>
  <legacyDrawingHF r:id="rId2"/>
  <picture r:id="rId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BQ93"/>
  <sheetViews>
    <sheetView zoomScale="70" zoomScaleNormal="70" workbookViewId="0">
      <pane xSplit="3" ySplit="10" topLeftCell="D29" activePane="bottomRight" state="frozenSplit"/>
      <selection activeCell="V56" sqref="V56"/>
      <selection pane="topRight" activeCell="V56" sqref="V56"/>
      <selection pane="bottomLeft" activeCell="V56" sqref="V56"/>
      <selection pane="bottomRight" activeCell="E28" sqref="E28"/>
    </sheetView>
  </sheetViews>
  <sheetFormatPr defaultRowHeight="16.5" x14ac:dyDescent="0.15"/>
  <cols>
    <col min="1" max="1" width="21" style="97" customWidth="1"/>
    <col min="2" max="2" width="15" style="97" customWidth="1"/>
    <col min="3" max="4" width="11.25" style="97" customWidth="1"/>
    <col min="5" max="5" width="46.375" style="97" customWidth="1"/>
    <col min="6" max="7" width="10.625" style="97" customWidth="1"/>
    <col min="8" max="9" width="13.625" style="97" customWidth="1"/>
    <col min="10" max="10" width="44.5" style="97" customWidth="1"/>
    <col min="11" max="12" width="12.25" style="97" customWidth="1"/>
    <col min="13" max="14" width="11.875" style="97" customWidth="1"/>
    <col min="15" max="15" width="38.25" style="97" customWidth="1"/>
    <col min="16" max="17" width="12.25" style="97" customWidth="1"/>
    <col min="18" max="19" width="11.875" style="97" customWidth="1"/>
    <col min="20" max="20" width="31.625" style="97" customWidth="1"/>
    <col min="21" max="22" width="12.625" style="97" customWidth="1"/>
    <col min="23" max="24" width="11.875" style="97" customWidth="1"/>
    <col min="25" max="25" width="31.625" style="97" customWidth="1"/>
    <col min="26" max="29" width="9" style="97"/>
    <col min="30" max="30" width="31.625" style="97" customWidth="1"/>
    <col min="31" max="34" width="9" style="97"/>
    <col min="35" max="35" width="31.625" style="97" customWidth="1"/>
    <col min="36" max="39" width="9" style="97"/>
    <col min="40" max="40" width="31.625" style="97" customWidth="1"/>
    <col min="41" max="44" width="9" style="97"/>
    <col min="45" max="45" width="31.625" style="97" customWidth="1"/>
    <col min="46" max="49" width="9" style="97"/>
    <col min="50" max="50" width="31.625" style="97" customWidth="1"/>
    <col min="51" max="54" width="9" style="97"/>
    <col min="55" max="55" width="31.625" style="97" customWidth="1"/>
    <col min="56" max="59" width="9" style="97"/>
    <col min="60" max="60" width="43.875" style="97" customWidth="1"/>
    <col min="61" max="62" width="9" style="97"/>
    <col min="63" max="63" width="15.125" style="97" customWidth="1"/>
    <col min="64" max="64" width="9" style="97"/>
    <col min="65" max="65" width="48.125" style="97" customWidth="1"/>
    <col min="66" max="67" width="9" style="97"/>
    <col min="68" max="68" width="16" style="97" customWidth="1"/>
    <col min="69" max="16384" width="9" style="97"/>
  </cols>
  <sheetData>
    <row r="1" spans="1:69" x14ac:dyDescent="0.15">
      <c r="B1" s="175" t="str">
        <f>VLOOKUP(A5,'PMC数据辅助&amp;月良率预估'!$AR$3:$AS$130,2,0)</f>
        <v>LTPO手机</v>
      </c>
      <c r="C1" s="176">
        <v>0.88</v>
      </c>
      <c r="E1" s="97" t="s">
        <v>474</v>
      </c>
      <c r="G1" s="154"/>
      <c r="AI1" s="166"/>
      <c r="AJ1" s="166"/>
      <c r="AK1" s="166"/>
      <c r="AL1" s="166"/>
      <c r="AM1" s="166"/>
      <c r="AN1" s="166"/>
      <c r="AO1" s="166"/>
      <c r="AP1" s="166"/>
      <c r="AQ1" s="166"/>
      <c r="AR1" s="166"/>
      <c r="AS1" s="166"/>
      <c r="AT1" s="166"/>
      <c r="AU1" s="166"/>
      <c r="AV1" s="166"/>
      <c r="AW1" s="166"/>
      <c r="AX1" s="166"/>
      <c r="AY1" s="166"/>
      <c r="AZ1" s="166"/>
      <c r="BA1" s="166"/>
      <c r="BB1" s="166"/>
      <c r="BC1" s="166"/>
      <c r="BD1" s="166"/>
    </row>
    <row r="2" spans="1:69" x14ac:dyDescent="0.15">
      <c r="A2" s="356">
        <f>VLOOKUP(A5,切数!$C:$J,8,0)</f>
        <v>95</v>
      </c>
      <c r="B2" s="580" t="s">
        <v>27</v>
      </c>
      <c r="C2" s="580"/>
      <c r="D2" s="581" t="s">
        <v>553</v>
      </c>
      <c r="E2" s="583" t="s">
        <v>41</v>
      </c>
      <c r="F2" s="583"/>
      <c r="G2" s="583"/>
      <c r="H2" s="583"/>
      <c r="I2" s="583"/>
      <c r="J2" s="583"/>
      <c r="K2" s="583"/>
      <c r="L2" s="583"/>
      <c r="M2" s="583"/>
      <c r="N2" s="30"/>
      <c r="O2" s="30"/>
      <c r="P2" s="30"/>
      <c r="Q2" s="30"/>
      <c r="R2" s="30"/>
      <c r="S2" s="30"/>
    </row>
    <row r="3" spans="1:69" x14ac:dyDescent="0.15">
      <c r="A3" s="356" t="s">
        <v>469</v>
      </c>
      <c r="B3" s="510"/>
      <c r="C3" s="510"/>
      <c r="D3" s="582"/>
      <c r="E3" s="1" t="str">
        <f>_xlfn.IFNA(VLOOKUP($A$5&amp;E$4,'PMC数据辅助&amp;月良率预估'!$B$2:$G$1000,2,0),"")</f>
        <v>M04</v>
      </c>
      <c r="F3" s="567"/>
      <c r="G3" s="567"/>
      <c r="H3" s="567"/>
      <c r="I3" s="568"/>
      <c r="J3" s="1" t="str">
        <f>_xlfn.IFNA(VLOOKUP($A$5&amp;J$4,'PMC数据辅助&amp;月良率预估'!$B$2:$G$1000,2,0),"")</f>
        <v>M04</v>
      </c>
      <c r="K3" s="567"/>
      <c r="L3" s="567"/>
      <c r="M3" s="567"/>
      <c r="N3" s="568"/>
      <c r="O3" s="1" t="str">
        <f>_xlfn.IFNA(VLOOKUP($A$5&amp;O$4,'PMC数据辅助&amp;月良率预估'!$B$2:$G$1000,2,0),"")</f>
        <v>M05</v>
      </c>
      <c r="P3" s="567"/>
      <c r="Q3" s="567"/>
      <c r="R3" s="567"/>
      <c r="S3" s="568"/>
      <c r="T3" s="1" t="str">
        <f>_xlfn.IFNA(VLOOKUP($A$5&amp;T$4,'PMC数据辅助&amp;月良率预估'!$B$2:$G$1000,2,0),"")</f>
        <v>M05</v>
      </c>
      <c r="U3" s="567"/>
      <c r="V3" s="567"/>
      <c r="W3" s="567"/>
      <c r="X3" s="568"/>
      <c r="Y3" s="1" t="str">
        <f>_xlfn.IFNA(VLOOKUP($A$5&amp;Y$4,'PMC数据辅助&amp;月良率预估'!$B$2:$G$1000,2,0),"")</f>
        <v>M06</v>
      </c>
      <c r="Z3" s="567"/>
      <c r="AA3" s="567"/>
      <c r="AB3" s="567"/>
      <c r="AC3" s="568"/>
      <c r="AD3" s="1" t="str">
        <f>_xlfn.IFNA(VLOOKUP($A$5&amp;AD$4,'PMC数据辅助&amp;月良率预估'!$B$2:$G$1000,2,0),"")</f>
        <v/>
      </c>
      <c r="AE3" s="567"/>
      <c r="AF3" s="567"/>
      <c r="AG3" s="567"/>
      <c r="AH3" s="568"/>
      <c r="AI3" s="1" t="str">
        <f>_xlfn.IFNA(VLOOKUP($A$5&amp;AI$4,'PMC数据辅助&amp;月良率预估'!$B$2:$G$1000,2,0),"")</f>
        <v/>
      </c>
      <c r="AJ3" s="567"/>
      <c r="AK3" s="567"/>
      <c r="AL3" s="567"/>
      <c r="AM3" s="568"/>
      <c r="AN3" s="1" t="str">
        <f>_xlfn.IFNA(VLOOKUP($A$5&amp;AN$4,'PMC数据辅助&amp;月良率预估'!$B$2:$G$1000,2,0),"")</f>
        <v/>
      </c>
      <c r="AO3" s="567"/>
      <c r="AP3" s="567"/>
      <c r="AQ3" s="567"/>
      <c r="AR3" s="568"/>
      <c r="AS3" s="1" t="str">
        <f>_xlfn.IFNA(VLOOKUP($A$5&amp;AS$4,'PMC数据辅助&amp;月良率预估'!$B$2:$G$1000,2,0),"")</f>
        <v/>
      </c>
      <c r="AT3" s="567"/>
      <c r="AU3" s="567"/>
      <c r="AV3" s="567"/>
      <c r="AW3" s="568"/>
      <c r="AX3" s="1" t="str">
        <f>_xlfn.IFNA(VLOOKUP($A$5&amp;AX$4,'PMC数据辅助&amp;月良率预估'!$B$2:$G$1000,2,0),"")</f>
        <v/>
      </c>
      <c r="AY3" s="567"/>
      <c r="AZ3" s="567"/>
      <c r="BA3" s="567"/>
      <c r="BB3" s="568"/>
      <c r="BC3" s="1" t="str">
        <f>_xlfn.IFNA(VLOOKUP($A$5&amp;BC$4,'PMC数据辅助&amp;月良率预估'!$B$2:$G$1000,2,0),"")</f>
        <v/>
      </c>
      <c r="BD3" s="567"/>
      <c r="BE3" s="567"/>
      <c r="BF3" s="567"/>
      <c r="BG3" s="568"/>
      <c r="BH3" s="1" t="str">
        <f>_xlfn.IFNA(VLOOKUP($A$5&amp;BH$4,'PMC数据辅助&amp;月良率预估'!$B$2:$G$1000,2,0),"")</f>
        <v/>
      </c>
      <c r="BI3" s="567"/>
      <c r="BJ3" s="567"/>
      <c r="BK3" s="567"/>
      <c r="BL3" s="568"/>
      <c r="BM3" s="1" t="str">
        <f>_xlfn.IFNA(VLOOKUP($A$5&amp;BM$4,'PMC数据辅助&amp;月良率预估'!$B$2:$G$1000,2,0),"")</f>
        <v/>
      </c>
      <c r="BN3" s="567"/>
      <c r="BO3" s="567"/>
      <c r="BP3" s="567"/>
      <c r="BQ3" s="568"/>
    </row>
    <row r="4" spans="1:69" ht="33" x14ac:dyDescent="0.15">
      <c r="A4" s="31" t="s">
        <v>40</v>
      </c>
      <c r="B4" s="94" t="s">
        <v>894</v>
      </c>
      <c r="C4" s="94" t="s">
        <v>563</v>
      </c>
      <c r="D4" s="115"/>
      <c r="E4" s="569" t="str">
        <f>_xlfn.IFNA(VLOOKUP($A$5&amp;COLUMN($A$1),'PMC数据辅助&amp;月良率预估'!$A:$F,5,0),"")</f>
        <v>03/28蒸镀批次</v>
      </c>
      <c r="F4" s="570"/>
      <c r="G4" s="570"/>
      <c r="H4" s="570"/>
      <c r="I4" s="571"/>
      <c r="J4" s="569" t="str">
        <f>_xlfn.IFNA(VLOOKUP($A$5&amp;COLUMN($B$1),'PMC数据辅助&amp;月良率预估'!$A:$F,5,0),"")</f>
        <v>04/07蒸镀批次</v>
      </c>
      <c r="K4" s="570"/>
      <c r="L4" s="570"/>
      <c r="M4" s="570"/>
      <c r="N4" s="571"/>
      <c r="O4" s="569" t="str">
        <f>_xlfn.IFNA(VLOOKUP($A$5&amp;COLUMN($C$1),'PMC数据辅助&amp;月良率预估'!$A:$F,5,0),"")</f>
        <v>04/30蒸镀批次</v>
      </c>
      <c r="P4" s="570"/>
      <c r="Q4" s="570"/>
      <c r="R4" s="570"/>
      <c r="S4" s="571"/>
      <c r="T4" s="569" t="str">
        <f>_xlfn.IFNA(VLOOKUP($A$5&amp;COLUMN($D$1),'PMC数据辅助&amp;月良率预估'!$A:$F,5,0),"")</f>
        <v>05/10蒸镀批次</v>
      </c>
      <c r="U4" s="570"/>
      <c r="V4" s="570"/>
      <c r="W4" s="570"/>
      <c r="X4" s="571"/>
      <c r="Y4" s="569" t="str">
        <f>_xlfn.IFNA(VLOOKUP($A$5&amp;COLUMN($E$1),'PMC数据辅助&amp;月良率预估'!$A:$F,5,0),"")</f>
        <v>05/20蒸镀批次</v>
      </c>
      <c r="Z4" s="570"/>
      <c r="AA4" s="570"/>
      <c r="AB4" s="570"/>
      <c r="AC4" s="571"/>
      <c r="AD4" s="569" t="str">
        <f>_xlfn.IFNA(VLOOKUP($A$5&amp;COLUMN($F$1),'PMC数据辅助&amp;月良率预估'!$A:$F,5,0),"")</f>
        <v/>
      </c>
      <c r="AE4" s="570"/>
      <c r="AF4" s="570"/>
      <c r="AG4" s="570"/>
      <c r="AH4" s="571"/>
      <c r="AI4" s="569" t="str">
        <f>_xlfn.IFNA(VLOOKUP($A$5&amp;COLUMN($G$1),'PMC数据辅助&amp;月良率预估'!$A:$F,5,0),"")</f>
        <v/>
      </c>
      <c r="AJ4" s="570"/>
      <c r="AK4" s="570"/>
      <c r="AL4" s="570"/>
      <c r="AM4" s="571"/>
      <c r="AN4" s="569" t="str">
        <f>_xlfn.IFNA(VLOOKUP($A$5&amp;COLUMN($H$1),'PMC数据辅助&amp;月良率预估'!$A:$F,5,0),"")</f>
        <v/>
      </c>
      <c r="AO4" s="570"/>
      <c r="AP4" s="570"/>
      <c r="AQ4" s="570"/>
      <c r="AR4" s="571"/>
      <c r="AS4" s="569" t="str">
        <f>_xlfn.IFNA(VLOOKUP($A$5&amp;COLUMN($I$1),'PMC数据辅助&amp;月良率预估'!$A:$F,5,0),"")</f>
        <v/>
      </c>
      <c r="AT4" s="570"/>
      <c r="AU4" s="570"/>
      <c r="AV4" s="570"/>
      <c r="AW4" s="571"/>
      <c r="AX4" s="569" t="str">
        <f>_xlfn.IFNA(VLOOKUP($A$5&amp;COLUMN($J$1),'PMC数据辅助&amp;月良率预估'!$A:$F,5,0),"")</f>
        <v/>
      </c>
      <c r="AY4" s="570"/>
      <c r="AZ4" s="570"/>
      <c r="BA4" s="570"/>
      <c r="BB4" s="571"/>
      <c r="BC4" s="569" t="str">
        <f>_xlfn.IFNA(VLOOKUP($A$5&amp;COLUMN($K$1),'PMC数据辅助&amp;月良率预估'!$A:$F,5,0),"")</f>
        <v/>
      </c>
      <c r="BD4" s="570"/>
      <c r="BE4" s="570"/>
      <c r="BF4" s="570"/>
      <c r="BG4" s="571"/>
      <c r="BH4" s="569" t="str">
        <f>_xlfn.IFNA(VLOOKUP($A$5&amp;COLUMN($L$1),'PMC数据辅助&amp;月良率预估'!$A:$F,5,0),"")</f>
        <v/>
      </c>
      <c r="BI4" s="570"/>
      <c r="BJ4" s="570"/>
      <c r="BK4" s="570"/>
      <c r="BL4" s="571"/>
      <c r="BM4" s="569" t="str">
        <f>_xlfn.IFNA(VLOOKUP($A$5&amp;COLUMN($M$1),'PMC数据辅助&amp;月良率预估'!$A:$F,5,0),"")</f>
        <v/>
      </c>
      <c r="BN4" s="570"/>
      <c r="BO4" s="570"/>
      <c r="BP4" s="570"/>
      <c r="BQ4" s="571"/>
    </row>
    <row r="5" spans="1:69" ht="51" customHeight="1" x14ac:dyDescent="0.15">
      <c r="A5" s="32" t="s">
        <v>1262</v>
      </c>
      <c r="B5" s="32" t="s">
        <v>35</v>
      </c>
      <c r="C5" s="32" t="s">
        <v>35</v>
      </c>
      <c r="D5" s="32"/>
      <c r="E5" s="32" t="s">
        <v>467</v>
      </c>
      <c r="F5" s="33" t="s">
        <v>483</v>
      </c>
      <c r="G5" s="33" t="s">
        <v>484</v>
      </c>
      <c r="H5" s="33" t="s">
        <v>485</v>
      </c>
      <c r="I5" s="362" t="s">
        <v>840</v>
      </c>
      <c r="J5" s="32" t="s">
        <v>467</v>
      </c>
      <c r="K5" s="33" t="s">
        <v>483</v>
      </c>
      <c r="L5" s="33" t="s">
        <v>484</v>
      </c>
      <c r="M5" s="33" t="s">
        <v>485</v>
      </c>
      <c r="N5" s="362" t="s">
        <v>838</v>
      </c>
      <c r="O5" s="32" t="s">
        <v>467</v>
      </c>
      <c r="P5" s="33" t="s">
        <v>483</v>
      </c>
      <c r="Q5" s="33" t="s">
        <v>484</v>
      </c>
      <c r="R5" s="33" t="s">
        <v>485</v>
      </c>
      <c r="S5" s="362" t="s">
        <v>840</v>
      </c>
      <c r="T5" s="32" t="s">
        <v>467</v>
      </c>
      <c r="U5" s="33" t="s">
        <v>483</v>
      </c>
      <c r="V5" s="33" t="s">
        <v>484</v>
      </c>
      <c r="W5" s="33" t="s">
        <v>485</v>
      </c>
      <c r="X5" s="362" t="s">
        <v>840</v>
      </c>
      <c r="Y5" s="32" t="s">
        <v>467</v>
      </c>
      <c r="Z5" s="33" t="s">
        <v>483</v>
      </c>
      <c r="AA5" s="33" t="s">
        <v>484</v>
      </c>
      <c r="AB5" s="33" t="s">
        <v>485</v>
      </c>
      <c r="AC5" s="362" t="s">
        <v>840</v>
      </c>
      <c r="AD5" s="32" t="s">
        <v>467</v>
      </c>
      <c r="AE5" s="33" t="s">
        <v>483</v>
      </c>
      <c r="AF5" s="33" t="s">
        <v>484</v>
      </c>
      <c r="AG5" s="33" t="s">
        <v>485</v>
      </c>
      <c r="AH5" s="362" t="s">
        <v>840</v>
      </c>
      <c r="AI5" s="32" t="s">
        <v>467</v>
      </c>
      <c r="AJ5" s="33" t="s">
        <v>483</v>
      </c>
      <c r="AK5" s="33" t="s">
        <v>484</v>
      </c>
      <c r="AL5" s="33" t="s">
        <v>485</v>
      </c>
      <c r="AM5" s="362" t="s">
        <v>840</v>
      </c>
      <c r="AN5" s="32" t="s">
        <v>467</v>
      </c>
      <c r="AO5" s="33" t="s">
        <v>483</v>
      </c>
      <c r="AP5" s="33" t="s">
        <v>484</v>
      </c>
      <c r="AQ5" s="33" t="s">
        <v>485</v>
      </c>
      <c r="AR5" s="362" t="s">
        <v>840</v>
      </c>
      <c r="AS5" s="32" t="s">
        <v>467</v>
      </c>
      <c r="AT5" s="33" t="s">
        <v>483</v>
      </c>
      <c r="AU5" s="33" t="s">
        <v>484</v>
      </c>
      <c r="AV5" s="33" t="s">
        <v>485</v>
      </c>
      <c r="AW5" s="362" t="s">
        <v>840</v>
      </c>
      <c r="AX5" s="32" t="s">
        <v>467</v>
      </c>
      <c r="AY5" s="33" t="s">
        <v>483</v>
      </c>
      <c r="AZ5" s="33" t="s">
        <v>484</v>
      </c>
      <c r="BA5" s="33" t="s">
        <v>485</v>
      </c>
      <c r="BB5" s="362" t="s">
        <v>840</v>
      </c>
      <c r="BC5" s="32" t="s">
        <v>467</v>
      </c>
      <c r="BD5" s="33" t="s">
        <v>483</v>
      </c>
      <c r="BE5" s="33" t="s">
        <v>484</v>
      </c>
      <c r="BF5" s="33" t="s">
        <v>485</v>
      </c>
      <c r="BG5" s="362" t="s">
        <v>840</v>
      </c>
      <c r="BH5" s="32" t="s">
        <v>467</v>
      </c>
      <c r="BI5" s="33" t="s">
        <v>483</v>
      </c>
      <c r="BJ5" s="33" t="s">
        <v>484</v>
      </c>
      <c r="BK5" s="33" t="s">
        <v>485</v>
      </c>
      <c r="BL5" s="362" t="s">
        <v>839</v>
      </c>
      <c r="BM5" s="32" t="s">
        <v>467</v>
      </c>
      <c r="BN5" s="33" t="s">
        <v>483</v>
      </c>
      <c r="BO5" s="33" t="s">
        <v>484</v>
      </c>
      <c r="BP5" s="33" t="s">
        <v>485</v>
      </c>
      <c r="BQ5" s="362" t="s">
        <v>839</v>
      </c>
    </row>
    <row r="6" spans="1:69" x14ac:dyDescent="0.15">
      <c r="A6" s="34" t="s">
        <v>745</v>
      </c>
      <c r="B6" s="34">
        <f>_xlfn.IFNA(VLOOKUP($A6,批次辅助!$A$4:$DC$41,MATCH($A$5&amp;B$4,批次辅助!$A$1:$DC$1,0),0),0)</f>
        <v>0</v>
      </c>
      <c r="C6" s="34">
        <f>_xlfn.IFNA(VLOOKUP($A6,批次辅助!$A$4:$DC$41,MATCH($A$5&amp;C$4,批次辅助!$A$1:$DC$1,0),0),0)</f>
        <v>0</v>
      </c>
      <c r="D6" s="34">
        <f>_xlfn.IFNA(VLOOKUP($A6,批次辅助!$A$4:$DC$41,MATCH($A$5&amp;D$4,批次辅助!$A$1:$DC$1,0),0),0)</f>
        <v>0</v>
      </c>
      <c r="E6" s="34">
        <f>_xlfn.IFNA(VLOOKUP($A$5&amp;E$4,'PMC数据辅助&amp;月良率预估'!$B$2:$G$599,5,0),0)</f>
        <v>840</v>
      </c>
      <c r="F6" s="34"/>
      <c r="G6" s="34"/>
      <c r="H6" s="35"/>
      <c r="I6" s="35"/>
      <c r="J6" s="34">
        <f>_xlfn.IFNA(VLOOKUP($A$5&amp;J$4,'PMC数据辅助&amp;月良率预估'!$B$2:$G$599,5,0),0)</f>
        <v>1470</v>
      </c>
      <c r="K6" s="34"/>
      <c r="L6" s="34"/>
      <c r="M6" s="35"/>
      <c r="N6" s="35"/>
      <c r="O6" s="34"/>
      <c r="P6" s="34"/>
      <c r="Q6" s="34"/>
      <c r="R6" s="35"/>
      <c r="S6" s="35"/>
      <c r="T6" s="34">
        <f>_xlfn.IFNA(VLOOKUP($A$5&amp;T$4,'PMC数据辅助&amp;月良率预估'!$B$2:$G$599,5,0),0)</f>
        <v>860</v>
      </c>
      <c r="U6" s="34"/>
      <c r="V6" s="34"/>
      <c r="W6" s="35"/>
      <c r="X6" s="35"/>
      <c r="Y6" s="34">
        <f>_xlfn.IFNA(VLOOKUP($A$5&amp;Y$4,'PMC数据辅助&amp;月良率预估'!$B$2:$G$599,5,0),0)</f>
        <v>1050</v>
      </c>
      <c r="Z6" s="34"/>
      <c r="AA6" s="34"/>
      <c r="AB6" s="35"/>
      <c r="AC6" s="35"/>
      <c r="AD6" s="34">
        <f>_xlfn.IFNA(VLOOKUP($A$5&amp;AD$4,'PMC数据辅助&amp;月良率预估'!$B$2:$G$599,5,0),0)</f>
        <v>0</v>
      </c>
      <c r="AE6" s="34"/>
      <c r="AF6" s="34"/>
      <c r="AG6" s="35"/>
      <c r="AH6" s="35"/>
      <c r="AI6" s="34">
        <f>_xlfn.IFNA(VLOOKUP($A$5&amp;AI$4,'PMC数据辅助&amp;月良率预估'!$B$2:$G$599,5,0),0)</f>
        <v>0</v>
      </c>
      <c r="AJ6" s="34"/>
      <c r="AK6" s="34"/>
      <c r="AL6" s="35"/>
      <c r="AM6" s="35"/>
      <c r="AN6" s="34">
        <f>_xlfn.IFNA(VLOOKUP($A$5&amp;AN$4,'PMC数据辅助&amp;月良率预估'!$B$2:$G$599,5,0),0)</f>
        <v>0</v>
      </c>
      <c r="AO6" s="34"/>
      <c r="AP6" s="34"/>
      <c r="AQ6" s="35"/>
      <c r="AR6" s="35"/>
      <c r="AS6" s="34">
        <f>_xlfn.IFNA(VLOOKUP($A$5&amp;AS$4,'PMC数据辅助&amp;月良率预估'!$B$2:$G$599,5,0),0)</f>
        <v>0</v>
      </c>
      <c r="AT6" s="34"/>
      <c r="AU6" s="34"/>
      <c r="AV6" s="35"/>
      <c r="AW6" s="35"/>
      <c r="AX6" s="34">
        <f>_xlfn.IFNA(VLOOKUP($A$5&amp;AX$4,'PMC数据辅助&amp;月良率预估'!$B$2:$G$599,5,0),0)</f>
        <v>0</v>
      </c>
      <c r="AY6" s="34"/>
      <c r="AZ6" s="34"/>
      <c r="BA6" s="35"/>
      <c r="BB6" s="35"/>
      <c r="BC6" s="34">
        <f>_xlfn.IFNA(VLOOKUP($A$5&amp;BC$4,'PMC数据辅助&amp;月良率预估'!$B$2:$G$599,5,0),0)</f>
        <v>0</v>
      </c>
      <c r="BD6" s="34"/>
      <c r="BE6" s="34"/>
      <c r="BF6" s="35"/>
      <c r="BG6" s="35"/>
      <c r="BH6" s="34">
        <f>_xlfn.IFNA(VLOOKUP($A$5&amp;BH$4,'PMC数据辅助&amp;月良率预估'!$B$2:$G$599,5,0),0)</f>
        <v>0</v>
      </c>
      <c r="BI6" s="34"/>
      <c r="BJ6" s="34"/>
      <c r="BK6" s="35"/>
      <c r="BL6" s="35"/>
      <c r="BM6" s="34">
        <f>_xlfn.IFNA(VLOOKUP($A$5&amp;BM$4,'PMC数据辅助&amp;月良率预估'!$B$2:$G$599,5,0),0)</f>
        <v>0</v>
      </c>
      <c r="BN6" s="34"/>
      <c r="BO6" s="34"/>
      <c r="BP6" s="35"/>
      <c r="BQ6" s="35"/>
    </row>
    <row r="7" spans="1:69" x14ac:dyDescent="0.15">
      <c r="A7" s="34" t="s">
        <v>746</v>
      </c>
      <c r="B7" s="34">
        <f>_xlfn.IFNA(VLOOKUP($A7,批次辅助!$A$4:$DC$41,MATCH($A$5&amp;B$4,批次辅助!$A$1:$DC$1,0),0),0)</f>
        <v>0</v>
      </c>
      <c r="C7" s="34">
        <f>_xlfn.IFNA(VLOOKUP($A7,批次辅助!$A$4:$DC$41,MATCH($A$5&amp;C$4,批次辅助!$A$1:$DC$1,0),0),0)</f>
        <v>0</v>
      </c>
      <c r="D7" s="34">
        <f>_xlfn.IFNA(VLOOKUP($A7,批次辅助!$A$4:$DC$41,MATCH($A$5&amp;D$4,批次辅助!$A$1:$DC$1,0),0),0)</f>
        <v>0</v>
      </c>
      <c r="E7" s="34">
        <f>_xlfn.IFNA(VLOOKUP($A$5&amp;E$4,'PMC数据辅助&amp;月良率预估'!$B$2:$G$599,6,0),0)</f>
        <v>840</v>
      </c>
      <c r="F7" s="34"/>
      <c r="G7" s="34"/>
      <c r="H7" s="35"/>
      <c r="I7" s="35"/>
      <c r="J7" s="34">
        <f>_xlfn.IFNA(VLOOKUP($A$5&amp;J$4,'PMC数据辅助&amp;月良率预估'!$B$2:$G$599,6,0),0)</f>
        <v>1470</v>
      </c>
      <c r="K7" s="34"/>
      <c r="L7" s="34"/>
      <c r="M7" s="35"/>
      <c r="N7" s="35"/>
      <c r="O7" s="34"/>
      <c r="P7" s="34"/>
      <c r="Q7" s="34"/>
      <c r="R7" s="35"/>
      <c r="S7" s="35"/>
      <c r="T7" s="34">
        <f>_xlfn.IFNA(VLOOKUP($A$5&amp;T$4,'PMC数据辅助&amp;月良率预估'!$B$2:$G$599,6,0),0)</f>
        <v>860</v>
      </c>
      <c r="U7" s="34"/>
      <c r="V7" s="34"/>
      <c r="W7" s="35"/>
      <c r="X7" s="35"/>
      <c r="Y7" s="34">
        <f>_xlfn.IFNA(VLOOKUP($A$5&amp;Y$4,'PMC数据辅助&amp;月良率预估'!$B$2:$G$599,6,0),0)</f>
        <v>1050</v>
      </c>
      <c r="Z7" s="34"/>
      <c r="AA7" s="34"/>
      <c r="AB7" s="35"/>
      <c r="AC7" s="35"/>
      <c r="AD7" s="34">
        <f>_xlfn.IFNA(VLOOKUP($A$5&amp;AD$4,'PMC数据辅助&amp;月良率预估'!$B$2:$G$599,6,0),0)</f>
        <v>0</v>
      </c>
      <c r="AE7" s="34"/>
      <c r="AF7" s="34"/>
      <c r="AG7" s="35"/>
      <c r="AH7" s="35"/>
      <c r="AI7" s="34">
        <f>_xlfn.IFNA(VLOOKUP($A$5&amp;AI$4,'PMC数据辅助&amp;月良率预估'!$B$2:$G$599,6,0),0)</f>
        <v>0</v>
      </c>
      <c r="AJ7" s="34"/>
      <c r="AK7" s="34"/>
      <c r="AL7" s="35"/>
      <c r="AM7" s="35"/>
      <c r="AN7" s="34">
        <f>_xlfn.IFNA(VLOOKUP($A$5&amp;AN$4,'PMC数据辅助&amp;月良率预估'!$B$2:$G$599,6,0),0)</f>
        <v>0</v>
      </c>
      <c r="AO7" s="34"/>
      <c r="AP7" s="34"/>
      <c r="AQ7" s="35"/>
      <c r="AR7" s="35"/>
      <c r="AS7" s="34">
        <f>_xlfn.IFNA(VLOOKUP($A$5&amp;AS$4,'PMC数据辅助&amp;月良率预估'!$B$2:$G$599,6,0),0)</f>
        <v>0</v>
      </c>
      <c r="AT7" s="34"/>
      <c r="AU7" s="34"/>
      <c r="AV7" s="35"/>
      <c r="AW7" s="35"/>
      <c r="AX7" s="34">
        <f>_xlfn.IFNA(VLOOKUP($A$5&amp;AX$4,'PMC数据辅助&amp;月良率预估'!$B$2:$G$599,6,0),0)</f>
        <v>0</v>
      </c>
      <c r="AY7" s="34"/>
      <c r="AZ7" s="34"/>
      <c r="BA7" s="35"/>
      <c r="BB7" s="35"/>
      <c r="BC7" s="34">
        <f>_xlfn.IFNA(VLOOKUP($A$5&amp;BC$4,'PMC数据辅助&amp;月良率预估'!$B$2:$G$599,6,0),0)</f>
        <v>0</v>
      </c>
      <c r="BD7" s="34"/>
      <c r="BE7" s="34"/>
      <c r="BF7" s="35"/>
      <c r="BG7" s="35"/>
      <c r="BH7" s="34">
        <f>_xlfn.IFNA(VLOOKUP($A$5&amp;BH$4,'PMC数据辅助&amp;月良率预估'!$B$2:$G$599,6,0),0)</f>
        <v>0</v>
      </c>
      <c r="BI7" s="34"/>
      <c r="BJ7" s="34"/>
      <c r="BK7" s="35"/>
      <c r="BL7" s="35"/>
      <c r="BM7" s="34">
        <f>_xlfn.IFNA(VLOOKUP($A$5&amp;BM$4,'PMC数据辅助&amp;月良率预估'!$B$2:$G$599,6,0),0)</f>
        <v>0</v>
      </c>
      <c r="BN7" s="34"/>
      <c r="BO7" s="34"/>
      <c r="BP7" s="35"/>
      <c r="BQ7" s="35"/>
    </row>
    <row r="8" spans="1:69" s="119" customFormat="1" x14ac:dyDescent="0.15">
      <c r="A8" s="116" t="s">
        <v>454</v>
      </c>
      <c r="B8" s="117">
        <f>_xlfn.IFNA(VLOOKUP($A8,批次辅助!$A$4:$DC$41,MATCH($A$5&amp;B$4,批次辅助!$A$1:$DC$1,0),0),0)</f>
        <v>0</v>
      </c>
      <c r="C8" s="117">
        <f>_xlfn.IFNA(VLOOKUP($A8,批次辅助!$A$4:$DC$41,MATCH($A$5&amp;C$4,批次辅助!$A$1:$DC$1,0),0),0)</f>
        <v>0</v>
      </c>
      <c r="D8" s="117">
        <f>_xlfn.IFNA(VLOOKUP($A8,批次辅助!$A$4:$DC$41,MATCH($A$5&amp;D$4,批次辅助!$A$1:$DC$1,0),0),0)</f>
        <v>0</v>
      </c>
      <c r="E8" s="117">
        <f>IF(E6=0,0%,E7/E6)</f>
        <v>1</v>
      </c>
      <c r="F8" s="116"/>
      <c r="G8" s="116"/>
      <c r="H8" s="118"/>
      <c r="I8" s="118"/>
      <c r="J8" s="117">
        <f>IF(J6=0,0%,J7/J6)</f>
        <v>1</v>
      </c>
      <c r="K8" s="116"/>
      <c r="L8" s="116"/>
      <c r="M8" s="118"/>
      <c r="N8" s="118"/>
      <c r="O8" s="117"/>
      <c r="P8" s="116"/>
      <c r="Q8" s="116"/>
      <c r="R8" s="118"/>
      <c r="S8" s="118"/>
      <c r="T8" s="117">
        <f>IF(T6=0,0%,T7/T6)</f>
        <v>1</v>
      </c>
      <c r="U8" s="116"/>
      <c r="V8" s="116"/>
      <c r="W8" s="118"/>
      <c r="X8" s="118"/>
      <c r="Y8" s="117">
        <f>IF(Y6=0,0%,Y7/Y6)</f>
        <v>1</v>
      </c>
      <c r="Z8" s="116"/>
      <c r="AA8" s="116"/>
      <c r="AB8" s="118"/>
      <c r="AC8" s="118"/>
      <c r="AD8" s="117">
        <f>IF(AD6=0,0%,AD7/AD6)</f>
        <v>0</v>
      </c>
      <c r="AE8" s="116"/>
      <c r="AF8" s="116"/>
      <c r="AG8" s="118"/>
      <c r="AH8" s="118"/>
      <c r="AI8" s="117">
        <f>IF(AI6=0,0%,AI7/AI6)</f>
        <v>0</v>
      </c>
      <c r="AJ8" s="116"/>
      <c r="AK8" s="116"/>
      <c r="AL8" s="118"/>
      <c r="AM8" s="118"/>
      <c r="AN8" s="117">
        <f>IF(AN6=0,0%,AN7/AN6)</f>
        <v>0</v>
      </c>
      <c r="AO8" s="116"/>
      <c r="AP8" s="116"/>
      <c r="AQ8" s="118"/>
      <c r="AR8" s="118"/>
      <c r="AS8" s="117">
        <f>IF(AS6=0,0%,AS7/AS6)</f>
        <v>0</v>
      </c>
      <c r="AT8" s="116"/>
      <c r="AU8" s="116"/>
      <c r="AV8" s="118"/>
      <c r="AW8" s="118"/>
      <c r="AX8" s="117">
        <f>IF(AX6=0,0%,AX7/AX6)</f>
        <v>0</v>
      </c>
      <c r="AY8" s="116"/>
      <c r="AZ8" s="116"/>
      <c r="BA8" s="118"/>
      <c r="BB8" s="118"/>
      <c r="BC8" s="117">
        <f>IF(BC6=0,0%,BC7/BC6)</f>
        <v>0</v>
      </c>
      <c r="BD8" s="116"/>
      <c r="BE8" s="116"/>
      <c r="BF8" s="118"/>
      <c r="BG8" s="118"/>
      <c r="BH8" s="117">
        <f>IF(BH6=0,0%,BH7/BH6)</f>
        <v>0</v>
      </c>
      <c r="BI8" s="116"/>
      <c r="BJ8" s="116"/>
      <c r="BK8" s="118"/>
      <c r="BL8" s="118"/>
      <c r="BM8" s="117">
        <f>IF(BM6=0,0%,BM7/BM6)</f>
        <v>0</v>
      </c>
      <c r="BN8" s="116"/>
      <c r="BO8" s="116"/>
      <c r="BP8" s="118"/>
      <c r="BQ8" s="118"/>
    </row>
    <row r="9" spans="1:69" s="161" customFormat="1" x14ac:dyDescent="0.15">
      <c r="A9" s="158" t="s">
        <v>34</v>
      </c>
      <c r="B9" s="159">
        <f>_xlfn.IFNA(VLOOKUP($A9,批次辅助!$A$4:$DC$41,MATCH($A$5&amp;B$4,批次辅助!$A$1:$DC$1,0),0),0)</f>
        <v>0</v>
      </c>
      <c r="C9" s="159">
        <f>_xlfn.IFNA(VLOOKUP($A9,批次辅助!$A$4:$DC$41,MATCH($A$5&amp;C$4,批次辅助!$A$1:$DC$1,0),0),0)</f>
        <v>0</v>
      </c>
      <c r="D9" s="159">
        <f>_xlfn.IFNA(VLOOKUP($A9,批次辅助!$A$4:$DC$41,MATCH($A$5&amp;D$4,批次辅助!$A$1:$DC$1,0),0),0)</f>
        <v>0</v>
      </c>
      <c r="E9" s="160"/>
      <c r="F9" s="160"/>
      <c r="G9" s="160"/>
      <c r="H9" s="160">
        <f>H10-H19-H27-H28-H36-H37-H44-H45</f>
        <v>0.86352100606060578</v>
      </c>
      <c r="I9" s="160"/>
      <c r="J9" s="160"/>
      <c r="K9" s="160"/>
      <c r="L9" s="160"/>
      <c r="M9" s="160">
        <f>M10-M19-M27-M28-M36-M37-M44-M45</f>
        <v>0.86851800606060614</v>
      </c>
      <c r="N9" s="160"/>
      <c r="O9" s="160"/>
      <c r="P9" s="160"/>
      <c r="Q9" s="160"/>
      <c r="R9" s="160">
        <f>R10-R19-R27-R28-R36-R37-R44-R45</f>
        <v>0.86851800606060614</v>
      </c>
      <c r="S9" s="160"/>
      <c r="T9" s="160"/>
      <c r="U9" s="160"/>
      <c r="V9" s="160"/>
      <c r="W9" s="160">
        <f>W10-W19-W27-W28-W36-W37-W44-W45</f>
        <v>0.86851800606060614</v>
      </c>
      <c r="X9" s="160"/>
      <c r="Y9" s="160"/>
      <c r="Z9" s="160"/>
      <c r="AA9" s="160"/>
      <c r="AB9" s="160">
        <f>AB10-AB19-AB27-AB28-AB36-AB37-AB44-AB45</f>
        <v>0.86851800606060614</v>
      </c>
      <c r="AC9" s="160"/>
      <c r="AD9" s="160"/>
      <c r="AE9" s="160"/>
      <c r="AF9" s="160"/>
      <c r="AG9" s="160">
        <f>AG10-AG19-AG27-AG28-AG36-AG37-AG44-AG45</f>
        <v>0.86851800606060614</v>
      </c>
      <c r="AH9" s="160"/>
      <c r="AI9" s="160"/>
      <c r="AJ9" s="160"/>
      <c r="AK9" s="160"/>
      <c r="AL9" s="160">
        <f>AL10-AL19-AL27-AL28-AL36-AL37-AL44-AL45</f>
        <v>0.86851800606060614</v>
      </c>
      <c r="AM9" s="160"/>
      <c r="AN9" s="160"/>
      <c r="AO9" s="160"/>
      <c r="AP9" s="160"/>
      <c r="AQ9" s="160">
        <f>AQ10-AQ19-AQ27-AQ28-AQ36-AQ37-AQ44-AQ45</f>
        <v>0.86851800606060614</v>
      </c>
      <c r="AR9" s="160"/>
      <c r="AS9" s="160"/>
      <c r="AT9" s="160"/>
      <c r="AU9" s="160"/>
      <c r="AV9" s="160">
        <f>AV10-AV19-AV27-AV28-AV36-AV37-AV44-AV45</f>
        <v>0.86851800606060614</v>
      </c>
      <c r="AW9" s="160"/>
      <c r="AX9" s="160"/>
      <c r="AY9" s="160"/>
      <c r="AZ9" s="160"/>
      <c r="BA9" s="160">
        <f>BA10-BA19-BA27-BA28-BA36-BA37-BA44-BA45</f>
        <v>0.86851800606060614</v>
      </c>
      <c r="BB9" s="160"/>
      <c r="BC9" s="160"/>
      <c r="BD9" s="160"/>
      <c r="BE9" s="160"/>
      <c r="BF9" s="160">
        <f>BF10-BF19-BF27-BF28-BF36-BF37-BF44-BF45</f>
        <v>0.86851800606060614</v>
      </c>
      <c r="BG9" s="160"/>
      <c r="BH9" s="160"/>
      <c r="BI9" s="160"/>
      <c r="BJ9" s="160"/>
      <c r="BK9" s="160">
        <f>BK10-BK19-BK27-BK28-BK36-BK37-BK44-BK45</f>
        <v>0.86851800606060614</v>
      </c>
      <c r="BL9" s="160"/>
      <c r="BM9" s="160"/>
      <c r="BN9" s="160"/>
      <c r="BO9" s="160"/>
      <c r="BP9" s="160">
        <f>BP10-BP19-BP27-BP28-BP36-BP37-BP44-BP45</f>
        <v>0.86851800606060614</v>
      </c>
      <c r="BQ9" s="160"/>
    </row>
    <row r="10" spans="1:69" x14ac:dyDescent="0.15">
      <c r="A10" s="36" t="s">
        <v>33</v>
      </c>
      <c r="B10" s="37">
        <f>B9+B19+B27+B28+B36+B37+B44+B45</f>
        <v>0</v>
      </c>
      <c r="C10" s="37">
        <f>C9+C19+C27+C28+C36+C37+C44+C45</f>
        <v>0</v>
      </c>
      <c r="D10" s="37">
        <f>D9+D19+D27+D28+D36+D37+D44+D45</f>
        <v>0</v>
      </c>
      <c r="E10" s="38"/>
      <c r="F10" s="38"/>
      <c r="G10" s="38"/>
      <c r="H10" s="38">
        <f>(H12+H21+H30+H39)*99.94%-3</f>
        <v>0.86352100606060578</v>
      </c>
      <c r="I10" s="38"/>
      <c r="J10" s="38"/>
      <c r="K10" s="38"/>
      <c r="L10" s="38"/>
      <c r="M10" s="38">
        <f>(M12+M21+M30+M39)*99.94%-3</f>
        <v>0.86851800606060614</v>
      </c>
      <c r="N10" s="38"/>
      <c r="O10" s="38"/>
      <c r="P10" s="38"/>
      <c r="Q10" s="38"/>
      <c r="R10" s="38">
        <f>(R12+R21+R30+R39)*99.94%-3</f>
        <v>0.86851800606060614</v>
      </c>
      <c r="S10" s="38"/>
      <c r="T10" s="38"/>
      <c r="U10" s="38"/>
      <c r="V10" s="38"/>
      <c r="W10" s="38">
        <f>(W12+W21+W30+W39)*99.94%-3</f>
        <v>0.86851800606060614</v>
      </c>
      <c r="X10" s="38"/>
      <c r="Y10" s="38"/>
      <c r="Z10" s="38"/>
      <c r="AA10" s="38"/>
      <c r="AB10" s="38">
        <f>(AB12+AB21+AB30+AB39)*99.94%-3</f>
        <v>0.86851800606060614</v>
      </c>
      <c r="AC10" s="38"/>
      <c r="AD10" s="38"/>
      <c r="AE10" s="38"/>
      <c r="AF10" s="38"/>
      <c r="AG10" s="38">
        <f>(AG12+AG21+AG30+AG39)*99.94%-3</f>
        <v>0.86851800606060614</v>
      </c>
      <c r="AH10" s="38"/>
      <c r="AI10" s="38"/>
      <c r="AJ10" s="38"/>
      <c r="AK10" s="38"/>
      <c r="AL10" s="38">
        <f>(AL12+AL21+AL30+AL39)*99.94%-3</f>
        <v>0.86851800606060614</v>
      </c>
      <c r="AM10" s="38"/>
      <c r="AN10" s="38"/>
      <c r="AO10" s="38"/>
      <c r="AP10" s="38"/>
      <c r="AQ10" s="38">
        <f>(AQ12+AQ21+AQ30+AQ39)*99.94%-3</f>
        <v>0.86851800606060614</v>
      </c>
      <c r="AR10" s="38"/>
      <c r="AS10" s="38"/>
      <c r="AT10" s="38"/>
      <c r="AU10" s="38"/>
      <c r="AV10" s="38">
        <f>(AV12+AV21+AV30+AV39)*99.94%-3</f>
        <v>0.86851800606060614</v>
      </c>
      <c r="AW10" s="38"/>
      <c r="AX10" s="38"/>
      <c r="AY10" s="38"/>
      <c r="AZ10" s="38"/>
      <c r="BA10" s="38">
        <f>(BA12+BA21+BA30+BA39)*99.94%-3</f>
        <v>0.86851800606060614</v>
      </c>
      <c r="BB10" s="38"/>
      <c r="BC10" s="38"/>
      <c r="BD10" s="38"/>
      <c r="BE10" s="38"/>
      <c r="BF10" s="38">
        <f>(BF12+BF21+BF30+BF39)*99.94%-3</f>
        <v>0.86851800606060614</v>
      </c>
      <c r="BG10" s="38"/>
      <c r="BH10" s="38"/>
      <c r="BI10" s="38"/>
      <c r="BJ10" s="38"/>
      <c r="BK10" s="38">
        <f>(BK12+BK21+BK30+BK39)*99.94%-3</f>
        <v>0.86851800606060614</v>
      </c>
      <c r="BL10" s="38"/>
      <c r="BM10" s="38"/>
      <c r="BN10" s="38"/>
      <c r="BO10" s="38"/>
      <c r="BP10" s="38">
        <f>(BP12+BP21+BP30+BP39)*99.94%-3</f>
        <v>0.86851800606060614</v>
      </c>
      <c r="BQ10" s="38"/>
    </row>
    <row r="11" spans="1:69" x14ac:dyDescent="0.15">
      <c r="A11" s="39" t="s">
        <v>32</v>
      </c>
      <c r="B11" s="39"/>
      <c r="C11" s="39"/>
      <c r="D11" s="39"/>
      <c r="E11" s="39"/>
      <c r="F11" s="39"/>
      <c r="G11" s="39"/>
      <c r="H11" s="39">
        <f>H12*99.9%</f>
        <v>0.88111800000000007</v>
      </c>
      <c r="I11" s="39"/>
      <c r="J11" s="39"/>
      <c r="K11" s="39"/>
      <c r="L11" s="39"/>
      <c r="M11" s="39">
        <f>M12*99.9%</f>
        <v>0.88111800000000007</v>
      </c>
      <c r="N11" s="39"/>
      <c r="O11" s="39"/>
      <c r="P11" s="39"/>
      <c r="Q11" s="39"/>
      <c r="R11" s="39">
        <f>R12*99.9%</f>
        <v>0.88111800000000007</v>
      </c>
      <c r="S11" s="39"/>
      <c r="T11" s="39"/>
      <c r="U11" s="39"/>
      <c r="V11" s="39"/>
      <c r="W11" s="39">
        <f>W12*99.9%</f>
        <v>0.88111800000000007</v>
      </c>
      <c r="X11" s="39"/>
      <c r="Y11" s="39"/>
      <c r="Z11" s="39"/>
      <c r="AA11" s="39"/>
      <c r="AB11" s="39">
        <f>AB12*99.9%</f>
        <v>0.88111800000000007</v>
      </c>
      <c r="AC11" s="39"/>
      <c r="AD11" s="39"/>
      <c r="AE11" s="39"/>
      <c r="AF11" s="39"/>
      <c r="AG11" s="39">
        <f>AG12*99.9%</f>
        <v>0.88111800000000007</v>
      </c>
      <c r="AH11" s="39"/>
      <c r="AI11" s="39"/>
      <c r="AJ11" s="39"/>
      <c r="AK11" s="39"/>
      <c r="AL11" s="39">
        <f>AL12*99.9%</f>
        <v>0.88111800000000007</v>
      </c>
      <c r="AM11" s="39"/>
      <c r="AN11" s="39"/>
      <c r="AO11" s="39"/>
      <c r="AP11" s="39"/>
      <c r="AQ11" s="39">
        <f>AQ12*99.9%</f>
        <v>0.88111800000000007</v>
      </c>
      <c r="AR11" s="39"/>
      <c r="AS11" s="39"/>
      <c r="AT11" s="39"/>
      <c r="AU11" s="39"/>
      <c r="AV11" s="39">
        <f>AV12*99.9%</f>
        <v>0.88111800000000007</v>
      </c>
      <c r="AW11" s="39"/>
      <c r="AX11" s="39"/>
      <c r="AY11" s="39"/>
      <c r="AZ11" s="39"/>
      <c r="BA11" s="39">
        <f>BA12*99.9%</f>
        <v>0.88111800000000007</v>
      </c>
      <c r="BB11" s="39"/>
      <c r="BC11" s="39"/>
      <c r="BD11" s="39"/>
      <c r="BE11" s="39"/>
      <c r="BF11" s="39">
        <f>BF12*99.9%</f>
        <v>0.88111800000000007</v>
      </c>
      <c r="BG11" s="39"/>
      <c r="BH11" s="39"/>
      <c r="BI11" s="39"/>
      <c r="BJ11" s="39"/>
      <c r="BK11" s="39">
        <f>BK12*99.9%</f>
        <v>0.88111800000000007</v>
      </c>
      <c r="BL11" s="39"/>
      <c r="BM11" s="39"/>
      <c r="BN11" s="39"/>
      <c r="BO11" s="39"/>
      <c r="BP11" s="39">
        <f>BP12*99.9%</f>
        <v>0.88111800000000007</v>
      </c>
      <c r="BQ11" s="39"/>
    </row>
    <row r="12" spans="1:69" x14ac:dyDescent="0.35">
      <c r="A12" s="40" t="s">
        <v>60</v>
      </c>
      <c r="B12" s="41">
        <f>_xlfn.IFNA(VLOOKUP($A12,批次辅助!$A$4:$DC$41,MATCH($A$5&amp;B$4,批次辅助!$A$1:$DC$1,0),0),0)</f>
        <v>0</v>
      </c>
      <c r="C12" s="41">
        <f>_xlfn.IFNA(VLOOKUP($A12,批次辅助!$A$4:$DC$41,MATCH($A$5&amp;C$4,批次辅助!$A$1:$DC$1,0),0),0)</f>
        <v>0</v>
      </c>
      <c r="D12" s="41">
        <f>_xlfn.IFNA(VLOOKUP($A12,批次辅助!$A$4:$DC$41,MATCH($A$5&amp;D$4,批次辅助!$A$1:$DC$1,0),0),0)</f>
        <v>0</v>
      </c>
      <c r="E12" s="39"/>
      <c r="F12" s="39"/>
      <c r="G12" s="39"/>
      <c r="H12" s="39">
        <f>1-SUM(H13:H18)</f>
        <v>0.88200000000000001</v>
      </c>
      <c r="I12" s="39"/>
      <c r="J12" s="39"/>
      <c r="K12" s="39"/>
      <c r="L12" s="39"/>
      <c r="M12" s="39">
        <f>1-SUM(M13:M18)</f>
        <v>0.88200000000000001</v>
      </c>
      <c r="N12" s="39"/>
      <c r="O12" s="39"/>
      <c r="P12" s="39"/>
      <c r="Q12" s="39"/>
      <c r="R12" s="39">
        <f>1-SUM(R13:R18)</f>
        <v>0.88200000000000001</v>
      </c>
      <c r="S12" s="39"/>
      <c r="T12" s="39"/>
      <c r="U12" s="39"/>
      <c r="V12" s="39"/>
      <c r="W12" s="39">
        <f>1-SUM(W13:W18)</f>
        <v>0.88200000000000001</v>
      </c>
      <c r="X12" s="39"/>
      <c r="Y12" s="39"/>
      <c r="Z12" s="39"/>
      <c r="AA12" s="39"/>
      <c r="AB12" s="39">
        <f>1-SUM(AB13:AB18)</f>
        <v>0.88200000000000001</v>
      </c>
      <c r="AC12" s="39"/>
      <c r="AD12" s="39"/>
      <c r="AE12" s="39"/>
      <c r="AF12" s="39"/>
      <c r="AG12" s="39">
        <f>1-SUM(AG13:AG18)</f>
        <v>0.88200000000000001</v>
      </c>
      <c r="AH12" s="39"/>
      <c r="AI12" s="39"/>
      <c r="AJ12" s="39"/>
      <c r="AK12" s="39"/>
      <c r="AL12" s="39">
        <f>1-SUM(AL13:AL18)</f>
        <v>0.88200000000000001</v>
      </c>
      <c r="AM12" s="39"/>
      <c r="AN12" s="39"/>
      <c r="AO12" s="39"/>
      <c r="AP12" s="39"/>
      <c r="AQ12" s="39">
        <f>1-SUM(AQ13:AQ18)</f>
        <v>0.88200000000000001</v>
      </c>
      <c r="AR12" s="39"/>
      <c r="AS12" s="39"/>
      <c r="AT12" s="39"/>
      <c r="AU12" s="39"/>
      <c r="AV12" s="39">
        <f>1-SUM(AV13:AV18)</f>
        <v>0.88200000000000001</v>
      </c>
      <c r="AW12" s="39"/>
      <c r="AX12" s="39"/>
      <c r="AY12" s="39"/>
      <c r="AZ12" s="39"/>
      <c r="BA12" s="39">
        <f>1-SUM(BA13:BA18)</f>
        <v>0.88200000000000001</v>
      </c>
      <c r="BB12" s="39"/>
      <c r="BC12" s="39"/>
      <c r="BD12" s="39"/>
      <c r="BE12" s="39"/>
      <c r="BF12" s="39">
        <f>1-SUM(BF13:BF18)</f>
        <v>0.88200000000000001</v>
      </c>
      <c r="BG12" s="39"/>
      <c r="BH12" s="39"/>
      <c r="BI12" s="39"/>
      <c r="BJ12" s="39"/>
      <c r="BK12" s="39">
        <f>1-SUM(BK13:BK18)</f>
        <v>0.88200000000000001</v>
      </c>
      <c r="BL12" s="39"/>
      <c r="BM12" s="39"/>
      <c r="BN12" s="39"/>
      <c r="BO12" s="39"/>
      <c r="BP12" s="39">
        <f>1-SUM(BP13:BP18)</f>
        <v>0.88200000000000001</v>
      </c>
      <c r="BQ12" s="39"/>
    </row>
    <row r="13" spans="1:69" x14ac:dyDescent="0.15">
      <c r="A13" s="42" t="s">
        <v>42</v>
      </c>
      <c r="B13" s="43">
        <f>_xlfn.IFNA(VLOOKUP($A13,批次辅助!$A$4:$DC$41,MATCH($A$5&amp;B$4,批次辅助!$A$1:$DC$1,0),0),0)</f>
        <v>0</v>
      </c>
      <c r="C13" s="43">
        <f>_xlfn.IFNA(VLOOKUP($A13,批次辅助!$A$4:$DC$41,MATCH($A$5&amp;C$4,批次辅助!$A$1:$DC$1,0),0),0)</f>
        <v>0</v>
      </c>
      <c r="D13" s="43">
        <f>_xlfn.IFNA(VLOOKUP($A13,批次辅助!$A$4:$DC$41,MATCH($A$5&amp;D$4,批次辅助!$A$1:$DC$1,0),0),0)</f>
        <v>0</v>
      </c>
      <c r="E13" s="279"/>
      <c r="F13" s="45"/>
      <c r="G13" s="46">
        <v>0.03</v>
      </c>
      <c r="H13" s="47">
        <f>C13-F13+G13</f>
        <v>0.03</v>
      </c>
      <c r="I13" s="370"/>
      <c r="J13" s="279"/>
      <c r="K13" s="128"/>
      <c r="L13" s="102"/>
      <c r="M13" s="47">
        <f>H13-K13+L13</f>
        <v>0.03</v>
      </c>
      <c r="N13" s="370"/>
      <c r="O13" s="279"/>
      <c r="P13" s="128"/>
      <c r="Q13" s="102"/>
      <c r="R13" s="47">
        <f>M13-P13+Q13</f>
        <v>0.03</v>
      </c>
      <c r="S13" s="370"/>
      <c r="T13" s="279"/>
      <c r="U13" s="128"/>
      <c r="V13" s="102"/>
      <c r="W13" s="47">
        <f>R13-U13+V13</f>
        <v>0.03</v>
      </c>
      <c r="X13" s="370"/>
      <c r="Y13" s="279"/>
      <c r="Z13" s="128"/>
      <c r="AA13" s="102"/>
      <c r="AB13" s="47">
        <f>W13-Z13+AA13</f>
        <v>0.03</v>
      </c>
      <c r="AC13" s="370"/>
      <c r="AD13" s="279"/>
      <c r="AE13" s="128"/>
      <c r="AF13" s="102"/>
      <c r="AG13" s="47">
        <f>AB13-AE13+AF13</f>
        <v>0.03</v>
      </c>
      <c r="AH13" s="370"/>
      <c r="AI13" s="279"/>
      <c r="AJ13" s="128"/>
      <c r="AK13" s="102"/>
      <c r="AL13" s="47">
        <f>AG13-AJ13+AK13</f>
        <v>0.03</v>
      </c>
      <c r="AM13" s="370"/>
      <c r="AN13" s="279"/>
      <c r="AO13" s="128"/>
      <c r="AP13" s="102"/>
      <c r="AQ13" s="47">
        <f>AL13-AO13+AP13</f>
        <v>0.03</v>
      </c>
      <c r="AR13" s="370"/>
      <c r="AS13" s="279"/>
      <c r="AT13" s="128"/>
      <c r="AU13" s="102"/>
      <c r="AV13" s="47">
        <f>AQ13-AT13+AU13</f>
        <v>0.03</v>
      </c>
      <c r="AW13" s="370"/>
      <c r="AX13" s="279"/>
      <c r="AY13" s="128"/>
      <c r="AZ13" s="102"/>
      <c r="BA13" s="47">
        <f>AV13-AY13+AZ13</f>
        <v>0.03</v>
      </c>
      <c r="BB13" s="370"/>
      <c r="BC13" s="279"/>
      <c r="BD13" s="128"/>
      <c r="BE13" s="102"/>
      <c r="BF13" s="47">
        <f>BA13-BD13+BE13</f>
        <v>0.03</v>
      </c>
      <c r="BG13" s="370"/>
      <c r="BH13" s="279"/>
      <c r="BI13" s="128"/>
      <c r="BJ13" s="102"/>
      <c r="BK13" s="47">
        <f>BF13-BI13+BJ13</f>
        <v>0.03</v>
      </c>
      <c r="BL13" s="370"/>
      <c r="BM13" s="279"/>
      <c r="BN13" s="128"/>
      <c r="BO13" s="102"/>
      <c r="BP13" s="47">
        <f>BK13-BN13+BO13</f>
        <v>0.03</v>
      </c>
      <c r="BQ13" s="370"/>
    </row>
    <row r="14" spans="1:69" x14ac:dyDescent="0.15">
      <c r="A14" s="42" t="s">
        <v>43</v>
      </c>
      <c r="B14" s="43">
        <f>_xlfn.IFNA(VLOOKUP($A14,批次辅助!$A$4:$DC$41,MATCH($A$5&amp;B$4,批次辅助!$A$1:$DC$1,0),0),0)</f>
        <v>0</v>
      </c>
      <c r="C14" s="43">
        <f>_xlfn.IFNA(VLOOKUP($A14,批次辅助!$A$4:$DC$41,MATCH($A$5&amp;C$4,批次辅助!$A$1:$DC$1,0),0),0)</f>
        <v>0</v>
      </c>
      <c r="D14" s="43">
        <f>_xlfn.IFNA(VLOOKUP($A14,批次辅助!$A$4:$DC$41,MATCH($A$5&amp;D$4,批次辅助!$A$1:$DC$1,0),0),0)</f>
        <v>0</v>
      </c>
      <c r="E14" s="279"/>
      <c r="F14" s="45"/>
      <c r="G14" s="49">
        <v>3.5000000000000003E-2</v>
      </c>
      <c r="H14" s="47">
        <f t="shared" ref="H14:H19" si="0">C14-F14+G14</f>
        <v>3.5000000000000003E-2</v>
      </c>
      <c r="I14" s="370"/>
      <c r="J14" s="51"/>
      <c r="K14" s="122"/>
      <c r="L14" s="146"/>
      <c r="M14" s="50">
        <f t="shared" ref="M14:M19" si="1">H14-K14+L14</f>
        <v>3.5000000000000003E-2</v>
      </c>
      <c r="N14" s="370"/>
      <c r="O14" s="279"/>
      <c r="P14" s="122"/>
      <c r="Q14" s="146"/>
      <c r="R14" s="50">
        <f t="shared" ref="R14:R19" si="2">M14-P14+Q14</f>
        <v>3.5000000000000003E-2</v>
      </c>
      <c r="S14" s="370"/>
      <c r="T14" s="51"/>
      <c r="U14" s="122"/>
      <c r="V14" s="146"/>
      <c r="W14" s="50">
        <f t="shared" ref="W14:W19" si="3">R14-U14+V14</f>
        <v>3.5000000000000003E-2</v>
      </c>
      <c r="X14" s="370"/>
      <c r="Y14" s="51"/>
      <c r="Z14" s="122"/>
      <c r="AA14" s="146"/>
      <c r="AB14" s="50">
        <f t="shared" ref="AB14:AB19" si="4">W14-Z14+AA14</f>
        <v>3.5000000000000003E-2</v>
      </c>
      <c r="AC14" s="370"/>
      <c r="AD14" s="51"/>
      <c r="AE14" s="122"/>
      <c r="AF14" s="146"/>
      <c r="AG14" s="50">
        <f t="shared" ref="AG14:AG19" si="5">AB14-AE14+AF14</f>
        <v>3.5000000000000003E-2</v>
      </c>
      <c r="AH14" s="370"/>
      <c r="AI14" s="51"/>
      <c r="AJ14" s="122"/>
      <c r="AK14" s="146"/>
      <c r="AL14" s="50">
        <f t="shared" ref="AL14:AL19" si="6">AG14-AJ14+AK14</f>
        <v>3.5000000000000003E-2</v>
      </c>
      <c r="AM14" s="370"/>
      <c r="AN14" s="51"/>
      <c r="AO14" s="122"/>
      <c r="AP14" s="146"/>
      <c r="AQ14" s="50">
        <f t="shared" ref="AQ14:AQ19" si="7">AL14-AO14+AP14</f>
        <v>3.5000000000000003E-2</v>
      </c>
      <c r="AR14" s="370"/>
      <c r="AS14" s="51"/>
      <c r="AT14" s="122"/>
      <c r="AU14" s="146"/>
      <c r="AV14" s="50">
        <f t="shared" ref="AV14:AV19" si="8">AQ14-AT14+AU14</f>
        <v>3.5000000000000003E-2</v>
      </c>
      <c r="AW14" s="370"/>
      <c r="AX14" s="51"/>
      <c r="AY14" s="122"/>
      <c r="AZ14" s="146"/>
      <c r="BA14" s="50">
        <f t="shared" ref="BA14:BA19" si="9">AV14-AY14+AZ14</f>
        <v>3.5000000000000003E-2</v>
      </c>
      <c r="BB14" s="370"/>
      <c r="BC14" s="51"/>
      <c r="BD14" s="122"/>
      <c r="BE14" s="146"/>
      <c r="BF14" s="50">
        <f t="shared" ref="BF14:BF19" si="10">BA14-BD14+BE14</f>
        <v>3.5000000000000003E-2</v>
      </c>
      <c r="BG14" s="370"/>
      <c r="BH14" s="51"/>
      <c r="BI14" s="122"/>
      <c r="BJ14" s="146"/>
      <c r="BK14" s="50">
        <f t="shared" ref="BK14:BK19" si="11">BF14-BI14+BJ14</f>
        <v>3.5000000000000003E-2</v>
      </c>
      <c r="BL14" s="370"/>
      <c r="BM14" s="51"/>
      <c r="BN14" s="122"/>
      <c r="BO14" s="146"/>
      <c r="BP14" s="50">
        <f t="shared" ref="BP14:BP19" si="12">BK14-BN14+BO14</f>
        <v>3.5000000000000003E-2</v>
      </c>
      <c r="BQ14" s="370"/>
    </row>
    <row r="15" spans="1:69" x14ac:dyDescent="0.15">
      <c r="A15" s="42" t="s">
        <v>44</v>
      </c>
      <c r="B15" s="43">
        <f>_xlfn.IFNA(VLOOKUP($A15,批次辅助!$A$4:$DC$41,MATCH($A$5&amp;B$4,批次辅助!$A$1:$DC$1,0),0),0)</f>
        <v>0</v>
      </c>
      <c r="C15" s="43">
        <f>_xlfn.IFNA(VLOOKUP($A15,批次辅助!$A$4:$DC$41,MATCH($A$5&amp;C$4,批次辅助!$A$1:$DC$1,0),0),0)</f>
        <v>0</v>
      </c>
      <c r="D15" s="43">
        <f>_xlfn.IFNA(VLOOKUP($A15,批次辅助!$A$4:$DC$41,MATCH($A$5&amp;D$4,批次辅助!$A$1:$DC$1,0),0),0)</f>
        <v>0</v>
      </c>
      <c r="E15" s="279"/>
      <c r="F15" s="45"/>
      <c r="G15" s="46">
        <v>1.7999999999999999E-2</v>
      </c>
      <c r="H15" s="47">
        <f t="shared" si="0"/>
        <v>1.7999999999999999E-2</v>
      </c>
      <c r="I15" s="370"/>
      <c r="J15" s="279"/>
      <c r="K15" s="121"/>
      <c r="L15" s="147"/>
      <c r="M15" s="50">
        <f t="shared" si="1"/>
        <v>1.7999999999999999E-2</v>
      </c>
      <c r="N15" s="370"/>
      <c r="O15" s="279"/>
      <c r="P15" s="121"/>
      <c r="Q15" s="147"/>
      <c r="R15" s="50">
        <f t="shared" si="2"/>
        <v>1.7999999999999999E-2</v>
      </c>
      <c r="S15" s="370"/>
      <c r="T15" s="279"/>
      <c r="U15" s="121"/>
      <c r="V15" s="147"/>
      <c r="W15" s="50">
        <f t="shared" si="3"/>
        <v>1.7999999999999999E-2</v>
      </c>
      <c r="X15" s="370"/>
      <c r="Y15" s="279"/>
      <c r="Z15" s="121"/>
      <c r="AA15" s="147"/>
      <c r="AB15" s="50">
        <f t="shared" si="4"/>
        <v>1.7999999999999999E-2</v>
      </c>
      <c r="AC15" s="370"/>
      <c r="AD15" s="279"/>
      <c r="AE15" s="121"/>
      <c r="AF15" s="147"/>
      <c r="AG15" s="50">
        <f t="shared" si="5"/>
        <v>1.7999999999999999E-2</v>
      </c>
      <c r="AH15" s="370"/>
      <c r="AI15" s="279"/>
      <c r="AJ15" s="121"/>
      <c r="AK15" s="147"/>
      <c r="AL15" s="50">
        <f t="shared" si="6"/>
        <v>1.7999999999999999E-2</v>
      </c>
      <c r="AM15" s="370"/>
      <c r="AN15" s="279"/>
      <c r="AO15" s="121"/>
      <c r="AP15" s="147"/>
      <c r="AQ15" s="50">
        <f t="shared" si="7"/>
        <v>1.7999999999999999E-2</v>
      </c>
      <c r="AR15" s="370"/>
      <c r="AS15" s="279"/>
      <c r="AT15" s="121"/>
      <c r="AU15" s="147"/>
      <c r="AV15" s="50">
        <f t="shared" si="8"/>
        <v>1.7999999999999999E-2</v>
      </c>
      <c r="AW15" s="370"/>
      <c r="AX15" s="279"/>
      <c r="AY15" s="121"/>
      <c r="AZ15" s="147"/>
      <c r="BA15" s="50">
        <f t="shared" si="9"/>
        <v>1.7999999999999999E-2</v>
      </c>
      <c r="BB15" s="370"/>
      <c r="BC15" s="279"/>
      <c r="BD15" s="121"/>
      <c r="BE15" s="147"/>
      <c r="BF15" s="50">
        <f t="shared" si="10"/>
        <v>1.7999999999999999E-2</v>
      </c>
      <c r="BG15" s="370"/>
      <c r="BH15" s="279"/>
      <c r="BI15" s="121"/>
      <c r="BJ15" s="147"/>
      <c r="BK15" s="50">
        <f t="shared" si="11"/>
        <v>1.7999999999999999E-2</v>
      </c>
      <c r="BL15" s="370"/>
      <c r="BM15" s="279"/>
      <c r="BN15" s="121"/>
      <c r="BO15" s="147"/>
      <c r="BP15" s="50">
        <f t="shared" si="12"/>
        <v>1.7999999999999999E-2</v>
      </c>
      <c r="BQ15" s="370"/>
    </row>
    <row r="16" spans="1:69" x14ac:dyDescent="0.15">
      <c r="A16" s="53" t="s">
        <v>45</v>
      </c>
      <c r="B16" s="53">
        <f>_xlfn.IFNA(VLOOKUP($A16,批次辅助!$A$4:$DC$41,MATCH($A$5&amp;B$4,批次辅助!$A$1:$DC$1,0),0),0)</f>
        <v>0</v>
      </c>
      <c r="C16" s="53">
        <f>_xlfn.IFNA(VLOOKUP($A16,批次辅助!$A$4:$DC$41,MATCH($A$5&amp;C$4,批次辅助!$A$1:$DC$1,0),0),0)</f>
        <v>0</v>
      </c>
      <c r="D16" s="53">
        <f>_xlfn.IFNA(VLOOKUP($A16,批次辅助!$A$4:$DC$41,MATCH($A$5&amp;D$4,批次辅助!$A$1:$DC$1,0),0),0)</f>
        <v>0</v>
      </c>
      <c r="E16" s="279"/>
      <c r="F16" s="45"/>
      <c r="G16" s="55">
        <v>2.8000000000000001E-2</v>
      </c>
      <c r="H16" s="47">
        <f t="shared" si="0"/>
        <v>2.8000000000000001E-2</v>
      </c>
      <c r="I16" s="370"/>
      <c r="J16" s="56"/>
      <c r="K16" s="123"/>
      <c r="L16" s="148"/>
      <c r="M16" s="50">
        <f t="shared" si="1"/>
        <v>2.8000000000000001E-2</v>
      </c>
      <c r="N16" s="370"/>
      <c r="O16" s="56"/>
      <c r="P16" s="123"/>
      <c r="Q16" s="148"/>
      <c r="R16" s="50">
        <f t="shared" si="2"/>
        <v>2.8000000000000001E-2</v>
      </c>
      <c r="S16" s="370"/>
      <c r="T16" s="56"/>
      <c r="U16" s="123"/>
      <c r="V16" s="148"/>
      <c r="W16" s="50">
        <f t="shared" si="3"/>
        <v>2.8000000000000001E-2</v>
      </c>
      <c r="X16" s="370"/>
      <c r="Y16" s="56"/>
      <c r="Z16" s="123"/>
      <c r="AA16" s="148"/>
      <c r="AB16" s="50">
        <f t="shared" si="4"/>
        <v>2.8000000000000001E-2</v>
      </c>
      <c r="AC16" s="370"/>
      <c r="AD16" s="56"/>
      <c r="AE16" s="123"/>
      <c r="AF16" s="148"/>
      <c r="AG16" s="50">
        <f t="shared" si="5"/>
        <v>2.8000000000000001E-2</v>
      </c>
      <c r="AH16" s="370"/>
      <c r="AI16" s="56"/>
      <c r="AJ16" s="123"/>
      <c r="AK16" s="148"/>
      <c r="AL16" s="50">
        <f t="shared" si="6"/>
        <v>2.8000000000000001E-2</v>
      </c>
      <c r="AM16" s="370"/>
      <c r="AN16" s="56"/>
      <c r="AO16" s="123"/>
      <c r="AP16" s="148"/>
      <c r="AQ16" s="50">
        <f t="shared" si="7"/>
        <v>2.8000000000000001E-2</v>
      </c>
      <c r="AR16" s="370"/>
      <c r="AS16" s="56"/>
      <c r="AT16" s="123"/>
      <c r="AU16" s="148"/>
      <c r="AV16" s="50">
        <f t="shared" si="8"/>
        <v>2.8000000000000001E-2</v>
      </c>
      <c r="AW16" s="370"/>
      <c r="AX16" s="56"/>
      <c r="AY16" s="123"/>
      <c r="AZ16" s="148"/>
      <c r="BA16" s="50">
        <f t="shared" si="9"/>
        <v>2.8000000000000001E-2</v>
      </c>
      <c r="BB16" s="370"/>
      <c r="BC16" s="56"/>
      <c r="BD16" s="123"/>
      <c r="BE16" s="148"/>
      <c r="BF16" s="50">
        <f t="shared" si="10"/>
        <v>2.8000000000000001E-2</v>
      </c>
      <c r="BG16" s="370"/>
      <c r="BH16" s="56"/>
      <c r="BI16" s="123"/>
      <c r="BJ16" s="148"/>
      <c r="BK16" s="50">
        <f t="shared" si="11"/>
        <v>2.8000000000000001E-2</v>
      </c>
      <c r="BL16" s="370"/>
      <c r="BM16" s="56"/>
      <c r="BN16" s="123"/>
      <c r="BO16" s="148"/>
      <c r="BP16" s="50">
        <f t="shared" si="12"/>
        <v>2.8000000000000001E-2</v>
      </c>
      <c r="BQ16" s="370"/>
    </row>
    <row r="17" spans="1:69" x14ac:dyDescent="0.15">
      <c r="A17" s="42" t="s">
        <v>46</v>
      </c>
      <c r="B17" s="53">
        <f>_xlfn.IFNA(VLOOKUP($A17,批次辅助!$A$4:$DC$41,MATCH($A$5&amp;B$4,批次辅助!$A$1:$DC$1,0),0),0)</f>
        <v>0</v>
      </c>
      <c r="C17" s="53">
        <f>_xlfn.IFNA(VLOOKUP($A17,批次辅助!$A$4:$DC$41,MATCH($A$5&amp;C$4,批次辅助!$A$1:$DC$1,0),0),0)</f>
        <v>0</v>
      </c>
      <c r="D17" s="53">
        <f>_xlfn.IFNA(VLOOKUP($A17,批次辅助!$A$4:$DC$41,MATCH($A$5&amp;D$4,批次辅助!$A$1:$DC$1,0),0),0)</f>
        <v>0</v>
      </c>
      <c r="E17" s="109"/>
      <c r="F17" s="57"/>
      <c r="G17" s="58">
        <v>5.0000000000000001E-3</v>
      </c>
      <c r="H17" s="47">
        <f t="shared" si="0"/>
        <v>5.0000000000000001E-3</v>
      </c>
      <c r="I17" s="370"/>
      <c r="J17" s="43"/>
      <c r="K17" s="124"/>
      <c r="L17" s="104"/>
      <c r="M17" s="53">
        <f t="shared" si="1"/>
        <v>5.0000000000000001E-3</v>
      </c>
      <c r="N17" s="370"/>
      <c r="O17" s="43"/>
      <c r="P17" s="124"/>
      <c r="Q17" s="104"/>
      <c r="R17" s="53">
        <f t="shared" si="2"/>
        <v>5.0000000000000001E-3</v>
      </c>
      <c r="S17" s="370"/>
      <c r="T17" s="43"/>
      <c r="U17" s="124"/>
      <c r="V17" s="104"/>
      <c r="W17" s="53">
        <f t="shared" si="3"/>
        <v>5.0000000000000001E-3</v>
      </c>
      <c r="X17" s="370"/>
      <c r="Y17" s="43"/>
      <c r="Z17" s="124"/>
      <c r="AA17" s="104"/>
      <c r="AB17" s="53">
        <f t="shared" si="4"/>
        <v>5.0000000000000001E-3</v>
      </c>
      <c r="AC17" s="370"/>
      <c r="AD17" s="43"/>
      <c r="AE17" s="124"/>
      <c r="AF17" s="104"/>
      <c r="AG17" s="53">
        <f t="shared" si="5"/>
        <v>5.0000000000000001E-3</v>
      </c>
      <c r="AH17" s="370"/>
      <c r="AI17" s="43"/>
      <c r="AJ17" s="124"/>
      <c r="AK17" s="104"/>
      <c r="AL17" s="53">
        <f t="shared" si="6"/>
        <v>5.0000000000000001E-3</v>
      </c>
      <c r="AM17" s="370"/>
      <c r="AN17" s="43"/>
      <c r="AO17" s="124"/>
      <c r="AP17" s="104"/>
      <c r="AQ17" s="53">
        <f t="shared" si="7"/>
        <v>5.0000000000000001E-3</v>
      </c>
      <c r="AR17" s="370"/>
      <c r="AS17" s="43"/>
      <c r="AT17" s="124"/>
      <c r="AU17" s="104"/>
      <c r="AV17" s="53">
        <f t="shared" si="8"/>
        <v>5.0000000000000001E-3</v>
      </c>
      <c r="AW17" s="370"/>
      <c r="AX17" s="43"/>
      <c r="AY17" s="124"/>
      <c r="AZ17" s="104"/>
      <c r="BA17" s="53">
        <f t="shared" si="9"/>
        <v>5.0000000000000001E-3</v>
      </c>
      <c r="BB17" s="370"/>
      <c r="BC17" s="43"/>
      <c r="BD17" s="124"/>
      <c r="BE17" s="104"/>
      <c r="BF17" s="53">
        <f t="shared" si="10"/>
        <v>5.0000000000000001E-3</v>
      </c>
      <c r="BG17" s="370"/>
      <c r="BH17" s="43"/>
      <c r="BI17" s="124"/>
      <c r="BJ17" s="104"/>
      <c r="BK17" s="53">
        <f t="shared" si="11"/>
        <v>5.0000000000000001E-3</v>
      </c>
      <c r="BL17" s="370"/>
      <c r="BM17" s="43"/>
      <c r="BN17" s="124"/>
      <c r="BO17" s="104"/>
      <c r="BP17" s="53">
        <f t="shared" si="12"/>
        <v>5.0000000000000001E-3</v>
      </c>
      <c r="BQ17" s="370"/>
    </row>
    <row r="18" spans="1:69" x14ac:dyDescent="0.15">
      <c r="A18" s="42" t="s">
        <v>47</v>
      </c>
      <c r="B18" s="43">
        <f>_xlfn.IFNA(VLOOKUP($A18,批次辅助!$A$4:$DC$41,MATCH($A$5&amp;B$4,批次辅助!$A$1:$DC$1,0),0),0)</f>
        <v>0</v>
      </c>
      <c r="C18" s="43">
        <f>_xlfn.IFNA(VLOOKUP($A18,批次辅助!$A$4:$DC$41,MATCH($A$5&amp;C$4,批次辅助!$A$1:$DC$1,0),0),0)</f>
        <v>0</v>
      </c>
      <c r="D18" s="43">
        <f>_xlfn.IFNA(VLOOKUP($A18,批次辅助!$A$4:$DC$41,MATCH($A$5&amp;D$4,批次辅助!$A$1:$DC$1,0),0),0)</f>
        <v>0</v>
      </c>
      <c r="E18" s="10"/>
      <c r="F18" s="113"/>
      <c r="G18" s="70">
        <v>2E-3</v>
      </c>
      <c r="H18" s="47">
        <f t="shared" si="0"/>
        <v>2E-3</v>
      </c>
      <c r="I18" s="370"/>
      <c r="J18" s="57"/>
      <c r="K18" s="124"/>
      <c r="L18" s="104"/>
      <c r="M18" s="43">
        <f t="shared" si="1"/>
        <v>2E-3</v>
      </c>
      <c r="N18" s="370"/>
      <c r="O18" s="43"/>
      <c r="P18" s="124"/>
      <c r="Q18" s="104"/>
      <c r="R18" s="43">
        <f t="shared" si="2"/>
        <v>2E-3</v>
      </c>
      <c r="S18" s="370"/>
      <c r="T18" s="43"/>
      <c r="U18" s="124"/>
      <c r="V18" s="104"/>
      <c r="W18" s="43">
        <f t="shared" si="3"/>
        <v>2E-3</v>
      </c>
      <c r="X18" s="370"/>
      <c r="Y18" s="10"/>
      <c r="Z18" s="124"/>
      <c r="AA18" s="104"/>
      <c r="AB18" s="43">
        <f t="shared" si="4"/>
        <v>2E-3</v>
      </c>
      <c r="AC18" s="370"/>
      <c r="AD18" s="10"/>
      <c r="AE18" s="124"/>
      <c r="AF18" s="104"/>
      <c r="AG18" s="43">
        <f t="shared" si="5"/>
        <v>2E-3</v>
      </c>
      <c r="AH18" s="370"/>
      <c r="AI18" s="10"/>
      <c r="AJ18" s="124"/>
      <c r="AK18" s="104"/>
      <c r="AL18" s="43">
        <f t="shared" si="6"/>
        <v>2E-3</v>
      </c>
      <c r="AM18" s="370"/>
      <c r="AN18" s="10"/>
      <c r="AO18" s="124"/>
      <c r="AP18" s="104"/>
      <c r="AQ18" s="43">
        <f t="shared" si="7"/>
        <v>2E-3</v>
      </c>
      <c r="AR18" s="370"/>
      <c r="AS18" s="10"/>
      <c r="AT18" s="124"/>
      <c r="AU18" s="104"/>
      <c r="AV18" s="43">
        <f t="shared" si="8"/>
        <v>2E-3</v>
      </c>
      <c r="AW18" s="370"/>
      <c r="AX18" s="10"/>
      <c r="AY18" s="124"/>
      <c r="AZ18" s="104"/>
      <c r="BA18" s="43">
        <f t="shared" si="9"/>
        <v>2E-3</v>
      </c>
      <c r="BB18" s="370"/>
      <c r="BC18" s="10"/>
      <c r="BD18" s="124"/>
      <c r="BE18" s="104"/>
      <c r="BF18" s="43">
        <f t="shared" si="10"/>
        <v>2E-3</v>
      </c>
      <c r="BG18" s="370"/>
      <c r="BH18" s="10"/>
      <c r="BI18" s="124"/>
      <c r="BJ18" s="104"/>
      <c r="BK18" s="43">
        <f t="shared" si="11"/>
        <v>2E-3</v>
      </c>
      <c r="BL18" s="370"/>
      <c r="BM18" s="10"/>
      <c r="BN18" s="124"/>
      <c r="BO18" s="104"/>
      <c r="BP18" s="43">
        <f t="shared" si="12"/>
        <v>2E-3</v>
      </c>
      <c r="BQ18" s="370"/>
    </row>
    <row r="19" spans="1:69" ht="41.25" customHeight="1" x14ac:dyDescent="0.15">
      <c r="A19" s="61" t="s">
        <v>31</v>
      </c>
      <c r="B19" s="61">
        <f>_xlfn.IFNA(VLOOKUP($A19,批次辅助!$A$4:$DC$41,MATCH($A$5&amp;B$4,批次辅助!$A$1:$DC$1,0),0),0)</f>
        <v>0</v>
      </c>
      <c r="C19" s="61">
        <f>_xlfn.IFNA(VLOOKUP($A19,批次辅助!$A$4:$DC$41,MATCH($A$5&amp;C$4,批次辅助!$A$1:$DC$1,0),0),0)</f>
        <v>0</v>
      </c>
      <c r="D19" s="61">
        <f>_xlfn.IFNA(VLOOKUP($A19,批次辅助!$A$4:$DC$41,MATCH($A$5&amp;D$4,批次辅助!$A$1:$DC$1,0),0),0)</f>
        <v>0</v>
      </c>
      <c r="E19" s="156"/>
      <c r="F19" s="125"/>
      <c r="G19" s="64">
        <v>0</v>
      </c>
      <c r="H19" s="62">
        <f t="shared" si="0"/>
        <v>0</v>
      </c>
      <c r="I19" s="62"/>
      <c r="J19" s="62"/>
      <c r="K19" s="125"/>
      <c r="L19" s="141"/>
      <c r="M19" s="62">
        <f t="shared" si="1"/>
        <v>0</v>
      </c>
      <c r="N19" s="62"/>
      <c r="O19" s="62"/>
      <c r="P19" s="125"/>
      <c r="Q19" s="141"/>
      <c r="R19" s="62">
        <f t="shared" si="2"/>
        <v>0</v>
      </c>
      <c r="S19" s="62"/>
      <c r="T19" s="62"/>
      <c r="U19" s="125"/>
      <c r="V19" s="141"/>
      <c r="W19" s="62">
        <f t="shared" si="3"/>
        <v>0</v>
      </c>
      <c r="X19" s="62"/>
      <c r="Y19" s="62"/>
      <c r="Z19" s="125"/>
      <c r="AA19" s="141"/>
      <c r="AB19" s="62">
        <f t="shared" si="4"/>
        <v>0</v>
      </c>
      <c r="AC19" s="62"/>
      <c r="AD19" s="62"/>
      <c r="AE19" s="125"/>
      <c r="AF19" s="141"/>
      <c r="AG19" s="62">
        <f t="shared" si="5"/>
        <v>0</v>
      </c>
      <c r="AH19" s="62"/>
      <c r="AI19" s="62"/>
      <c r="AJ19" s="125"/>
      <c r="AK19" s="141"/>
      <c r="AL19" s="62">
        <f t="shared" si="6"/>
        <v>0</v>
      </c>
      <c r="AM19" s="62"/>
      <c r="AN19" s="62"/>
      <c r="AO19" s="125"/>
      <c r="AP19" s="141"/>
      <c r="AQ19" s="62">
        <f t="shared" si="7"/>
        <v>0</v>
      </c>
      <c r="AR19" s="62"/>
      <c r="AS19" s="62"/>
      <c r="AT19" s="125"/>
      <c r="AU19" s="141"/>
      <c r="AV19" s="62">
        <f t="shared" si="8"/>
        <v>0</v>
      </c>
      <c r="AW19" s="62"/>
      <c r="AX19" s="62"/>
      <c r="AY19" s="125"/>
      <c r="AZ19" s="141"/>
      <c r="BA19" s="62">
        <f t="shared" si="9"/>
        <v>0</v>
      </c>
      <c r="BB19" s="62"/>
      <c r="BC19" s="62"/>
      <c r="BD19" s="125"/>
      <c r="BE19" s="141"/>
      <c r="BF19" s="62">
        <f t="shared" si="10"/>
        <v>0</v>
      </c>
      <c r="BG19" s="62"/>
      <c r="BH19" s="62"/>
      <c r="BI19" s="125"/>
      <c r="BJ19" s="141"/>
      <c r="BK19" s="62">
        <f t="shared" si="11"/>
        <v>0</v>
      </c>
      <c r="BL19" s="62"/>
      <c r="BM19" s="62"/>
      <c r="BN19" s="125"/>
      <c r="BO19" s="141"/>
      <c r="BP19" s="62">
        <f t="shared" si="12"/>
        <v>0</v>
      </c>
      <c r="BQ19" s="62"/>
    </row>
    <row r="20" spans="1:69" x14ac:dyDescent="0.15">
      <c r="A20" s="65" t="s">
        <v>30</v>
      </c>
      <c r="B20" s="66"/>
      <c r="C20" s="66"/>
      <c r="D20" s="66"/>
      <c r="E20" s="66"/>
      <c r="F20" s="67"/>
      <c r="G20" s="68"/>
      <c r="H20" s="66">
        <f>H21*99.9%</f>
        <v>0.98501400000000006</v>
      </c>
      <c r="I20" s="66"/>
      <c r="J20" s="66"/>
      <c r="K20" s="126"/>
      <c r="L20" s="142"/>
      <c r="M20" s="66">
        <f>M21*99.9%</f>
        <v>0.99000900000000014</v>
      </c>
      <c r="N20" s="66"/>
      <c r="O20" s="66"/>
      <c r="P20" s="126"/>
      <c r="Q20" s="142"/>
      <c r="R20" s="66">
        <f>R21*99.9%</f>
        <v>0.99000900000000014</v>
      </c>
      <c r="S20" s="66"/>
      <c r="T20" s="66"/>
      <c r="U20" s="126"/>
      <c r="V20" s="142"/>
      <c r="W20" s="66">
        <f>W21*99.9%</f>
        <v>0.99000900000000014</v>
      </c>
      <c r="X20" s="66"/>
      <c r="Y20" s="66"/>
      <c r="Z20" s="126"/>
      <c r="AA20" s="142"/>
      <c r="AB20" s="66">
        <f>AB21*99.9%</f>
        <v>0.99000900000000014</v>
      </c>
      <c r="AC20" s="66"/>
      <c r="AD20" s="66"/>
      <c r="AE20" s="126"/>
      <c r="AF20" s="142"/>
      <c r="AG20" s="66">
        <f>AG21*99.9%</f>
        <v>0.99000900000000014</v>
      </c>
      <c r="AH20" s="66"/>
      <c r="AI20" s="66"/>
      <c r="AJ20" s="126"/>
      <c r="AK20" s="142"/>
      <c r="AL20" s="66">
        <f>AL21*99.9%</f>
        <v>0.99000900000000014</v>
      </c>
      <c r="AM20" s="66"/>
      <c r="AN20" s="66"/>
      <c r="AO20" s="126"/>
      <c r="AP20" s="142"/>
      <c r="AQ20" s="66">
        <f>AQ21*99.9%</f>
        <v>0.99000900000000014</v>
      </c>
      <c r="AR20" s="66"/>
      <c r="AS20" s="66"/>
      <c r="AT20" s="126"/>
      <c r="AU20" s="142"/>
      <c r="AV20" s="66">
        <f>AV21*99.9%</f>
        <v>0.99000900000000014</v>
      </c>
      <c r="AW20" s="66"/>
      <c r="AX20" s="66"/>
      <c r="AY20" s="126"/>
      <c r="AZ20" s="142"/>
      <c r="BA20" s="66">
        <f>BA21*99.9%</f>
        <v>0.99000900000000014</v>
      </c>
      <c r="BB20" s="66"/>
      <c r="BC20" s="66"/>
      <c r="BD20" s="126"/>
      <c r="BE20" s="142"/>
      <c r="BF20" s="66">
        <f>BF21*99.9%</f>
        <v>0.99000900000000014</v>
      </c>
      <c r="BG20" s="66"/>
      <c r="BH20" s="66"/>
      <c r="BI20" s="126"/>
      <c r="BJ20" s="142"/>
      <c r="BK20" s="66">
        <f>BK21*99.9%</f>
        <v>0.99000900000000014</v>
      </c>
      <c r="BL20" s="66"/>
      <c r="BM20" s="66"/>
      <c r="BN20" s="126"/>
      <c r="BO20" s="142"/>
      <c r="BP20" s="66">
        <f>BP21*99.9%</f>
        <v>0.99000900000000014</v>
      </c>
      <c r="BQ20" s="66"/>
    </row>
    <row r="21" spans="1:69" x14ac:dyDescent="0.35">
      <c r="A21" s="40" t="s">
        <v>456</v>
      </c>
      <c r="B21" s="41">
        <f>_xlfn.IFNA(VLOOKUP($A21,批次辅助!$A$4:$DC$41,MATCH($A$5&amp;B$4,批次辅助!$A$1:$DC$1,0),0),0)</f>
        <v>0</v>
      </c>
      <c r="C21" s="41">
        <f>_xlfn.IFNA(VLOOKUP($A21,批次辅助!$A$4:$DC$41,MATCH($A$5&amp;C$4,批次辅助!$A$1:$DC$1,0),0),0)</f>
        <v>0</v>
      </c>
      <c r="D21" s="41">
        <f>_xlfn.IFNA(VLOOKUP($A21,批次辅助!$A$4:$DC$41,MATCH($A$5&amp;D$4,批次辅助!$A$1:$DC$1,0),0),0)</f>
        <v>0</v>
      </c>
      <c r="E21" s="66"/>
      <c r="F21" s="67"/>
      <c r="G21" s="68"/>
      <c r="H21" s="66">
        <f>1-SUM(H22:H26)</f>
        <v>0.98599999999999999</v>
      </c>
      <c r="I21" s="66"/>
      <c r="J21" s="66"/>
      <c r="K21" s="126"/>
      <c r="L21" s="142"/>
      <c r="M21" s="66">
        <f>1-SUM(M22:M26)</f>
        <v>0.99099999999999999</v>
      </c>
      <c r="N21" s="66"/>
      <c r="O21" s="66"/>
      <c r="P21" s="126"/>
      <c r="Q21" s="142"/>
      <c r="R21" s="66">
        <f>1-SUM(R22:R26)</f>
        <v>0.99099999999999999</v>
      </c>
      <c r="S21" s="66"/>
      <c r="T21" s="66"/>
      <c r="U21" s="126"/>
      <c r="V21" s="142"/>
      <c r="W21" s="66">
        <f>1-SUM(W22:W26)</f>
        <v>0.99099999999999999</v>
      </c>
      <c r="X21" s="66"/>
      <c r="Y21" s="66"/>
      <c r="Z21" s="126"/>
      <c r="AA21" s="142"/>
      <c r="AB21" s="66">
        <f>1-SUM(AB22:AB26)</f>
        <v>0.99099999999999999</v>
      </c>
      <c r="AC21" s="66"/>
      <c r="AD21" s="66"/>
      <c r="AE21" s="126"/>
      <c r="AF21" s="142"/>
      <c r="AG21" s="66">
        <f>1-SUM(AG22:AG26)</f>
        <v>0.99099999999999999</v>
      </c>
      <c r="AH21" s="66"/>
      <c r="AI21" s="66"/>
      <c r="AJ21" s="126"/>
      <c r="AK21" s="142"/>
      <c r="AL21" s="66">
        <f>1-SUM(AL22:AL26)</f>
        <v>0.99099999999999999</v>
      </c>
      <c r="AM21" s="66"/>
      <c r="AN21" s="66"/>
      <c r="AO21" s="126"/>
      <c r="AP21" s="142"/>
      <c r="AQ21" s="66">
        <f>1-SUM(AQ22:AQ26)</f>
        <v>0.99099999999999999</v>
      </c>
      <c r="AR21" s="66"/>
      <c r="AS21" s="66"/>
      <c r="AT21" s="126"/>
      <c r="AU21" s="142"/>
      <c r="AV21" s="66">
        <f>1-SUM(AV22:AV26)</f>
        <v>0.99099999999999999</v>
      </c>
      <c r="AW21" s="66"/>
      <c r="AX21" s="66"/>
      <c r="AY21" s="126"/>
      <c r="AZ21" s="142"/>
      <c r="BA21" s="66">
        <f>1-SUM(BA22:BA26)</f>
        <v>0.99099999999999999</v>
      </c>
      <c r="BB21" s="66"/>
      <c r="BC21" s="66"/>
      <c r="BD21" s="126"/>
      <c r="BE21" s="142"/>
      <c r="BF21" s="66">
        <f>1-SUM(BF22:BF26)</f>
        <v>0.99099999999999999</v>
      </c>
      <c r="BG21" s="66"/>
      <c r="BH21" s="66"/>
      <c r="BI21" s="126"/>
      <c r="BJ21" s="142"/>
      <c r="BK21" s="66">
        <f>1-SUM(BK22:BK26)</f>
        <v>0.99099999999999999</v>
      </c>
      <c r="BL21" s="66"/>
      <c r="BM21" s="66"/>
      <c r="BN21" s="126"/>
      <c r="BO21" s="142"/>
      <c r="BP21" s="66">
        <f>1-SUM(BP22:BP26)</f>
        <v>0.99099999999999999</v>
      </c>
      <c r="BQ21" s="66"/>
    </row>
    <row r="22" spans="1:69" x14ac:dyDescent="0.15">
      <c r="A22" s="42" t="s">
        <v>48</v>
      </c>
      <c r="B22" s="43">
        <f>_xlfn.IFNA(VLOOKUP($A22,批次辅助!$A$4:$DC$41,MATCH($A$5&amp;B$4,批次辅助!$A$1:$DC$1,0),0),0)</f>
        <v>0</v>
      </c>
      <c r="C22" s="43">
        <f>_xlfn.IFNA(VLOOKUP($A22,批次辅助!$A$4:$DC$41,MATCH($A$5&amp;C$4,批次辅助!$A$1:$DC$1,0),0),0)</f>
        <v>0</v>
      </c>
      <c r="D22" s="43">
        <f>_xlfn.IFNA(VLOOKUP($A22,批次辅助!$A$4:$DC$41,MATCH($A$5&amp;D$4,批次辅助!$A$1:$DC$1,0),0),0)</f>
        <v>0</v>
      </c>
      <c r="E22" s="278" t="s">
        <v>1520</v>
      </c>
      <c r="F22" s="113"/>
      <c r="G22" s="105">
        <v>0.01</v>
      </c>
      <c r="H22" s="277">
        <f>C22-F22+G22</f>
        <v>0.01</v>
      </c>
      <c r="I22" s="370"/>
      <c r="J22" s="277" t="s">
        <v>1519</v>
      </c>
      <c r="K22" s="113">
        <v>5.0000000000000001E-3</v>
      </c>
      <c r="L22" s="149"/>
      <c r="M22" s="277">
        <f>H22-K22+L22</f>
        <v>5.0000000000000001E-3</v>
      </c>
      <c r="N22" s="370"/>
      <c r="O22" s="277"/>
      <c r="P22" s="113"/>
      <c r="Q22" s="149"/>
      <c r="R22" s="277">
        <f>M22-P22+Q22</f>
        <v>5.0000000000000001E-3</v>
      </c>
      <c r="S22" s="370"/>
      <c r="T22" s="277"/>
      <c r="U22" s="113"/>
      <c r="V22" s="149"/>
      <c r="W22" s="277">
        <f>R22-U22+V22</f>
        <v>5.0000000000000001E-3</v>
      </c>
      <c r="X22" s="370"/>
      <c r="Y22" s="277" t="s">
        <v>9</v>
      </c>
      <c r="Z22" s="113"/>
      <c r="AA22" s="149"/>
      <c r="AB22" s="277">
        <f>W22-Z22+AA22</f>
        <v>5.0000000000000001E-3</v>
      </c>
      <c r="AC22" s="370"/>
      <c r="AD22" s="277" t="s">
        <v>9</v>
      </c>
      <c r="AE22" s="113"/>
      <c r="AF22" s="149"/>
      <c r="AG22" s="277">
        <f>AB22-AE22+AF22</f>
        <v>5.0000000000000001E-3</v>
      </c>
      <c r="AH22" s="370"/>
      <c r="AI22" s="277" t="s">
        <v>9</v>
      </c>
      <c r="AJ22" s="113"/>
      <c r="AK22" s="149"/>
      <c r="AL22" s="277">
        <f>AG22-AJ22+AK22</f>
        <v>5.0000000000000001E-3</v>
      </c>
      <c r="AM22" s="370"/>
      <c r="AN22" s="277" t="s">
        <v>9</v>
      </c>
      <c r="AO22" s="113"/>
      <c r="AP22" s="149"/>
      <c r="AQ22" s="277">
        <f>AL22-AO22+AP22</f>
        <v>5.0000000000000001E-3</v>
      </c>
      <c r="AR22" s="370"/>
      <c r="AS22" s="277" t="s">
        <v>9</v>
      </c>
      <c r="AT22" s="113"/>
      <c r="AU22" s="149"/>
      <c r="AV22" s="277">
        <f>AQ22-AT22+AU22</f>
        <v>5.0000000000000001E-3</v>
      </c>
      <c r="AW22" s="370"/>
      <c r="AX22" s="277" t="s">
        <v>9</v>
      </c>
      <c r="AY22" s="113"/>
      <c r="AZ22" s="149"/>
      <c r="BA22" s="277">
        <f>AV22-AY22+AZ22</f>
        <v>5.0000000000000001E-3</v>
      </c>
      <c r="BB22" s="370"/>
      <c r="BC22" s="277" t="s">
        <v>9</v>
      </c>
      <c r="BD22" s="113"/>
      <c r="BE22" s="149"/>
      <c r="BF22" s="277">
        <f>BA22-BD22+BE22</f>
        <v>5.0000000000000001E-3</v>
      </c>
      <c r="BG22" s="370"/>
      <c r="BH22" s="277" t="s">
        <v>9</v>
      </c>
      <c r="BI22" s="113"/>
      <c r="BJ22" s="149"/>
      <c r="BK22" s="277">
        <f>BF22-BI22+BJ22</f>
        <v>5.0000000000000001E-3</v>
      </c>
      <c r="BL22" s="370"/>
      <c r="BM22" s="277" t="s">
        <v>9</v>
      </c>
      <c r="BN22" s="113"/>
      <c r="BO22" s="149"/>
      <c r="BP22" s="277">
        <f>BK22-BN22+BO22</f>
        <v>5.0000000000000001E-3</v>
      </c>
      <c r="BQ22" s="370"/>
    </row>
    <row r="23" spans="1:69" x14ac:dyDescent="0.15">
      <c r="A23" s="42" t="s">
        <v>49</v>
      </c>
      <c r="B23" s="43">
        <f>_xlfn.IFNA(VLOOKUP($A23,批次辅助!$A$4:$DC$41,MATCH($A$5&amp;B$4,批次辅助!$A$1:$DC$1,0),0),0)</f>
        <v>0</v>
      </c>
      <c r="C23" s="43">
        <f>_xlfn.IFNA(VLOOKUP($A23,批次辅助!$A$4:$DC$41,MATCH($A$5&amp;C$4,批次辅助!$A$1:$DC$1,0),0),0)</f>
        <v>0</v>
      </c>
      <c r="D23" s="43">
        <f>_xlfn.IFNA(VLOOKUP($A23,批次辅助!$A$4:$DC$41,MATCH($A$5&amp;D$4,批次辅助!$A$1:$DC$1,0),0),0)</f>
        <v>0</v>
      </c>
      <c r="E23" s="279"/>
      <c r="F23" s="45"/>
      <c r="G23" s="46">
        <v>2E-3</v>
      </c>
      <c r="H23" s="277">
        <f>C23-F23+G23</f>
        <v>2E-3</v>
      </c>
      <c r="I23" s="370"/>
      <c r="J23" s="47"/>
      <c r="K23" s="121"/>
      <c r="L23" s="147"/>
      <c r="M23" s="50">
        <f t="shared" ref="M23:M27" si="13">H23-K23+L23</f>
        <v>2E-3</v>
      </c>
      <c r="N23" s="370"/>
      <c r="O23" s="47"/>
      <c r="P23" s="121"/>
      <c r="Q23" s="147"/>
      <c r="R23" s="50">
        <f t="shared" ref="R23:R27" si="14">M23-P23+Q23</f>
        <v>2E-3</v>
      </c>
      <c r="S23" s="370"/>
      <c r="T23" s="47"/>
      <c r="U23" s="121"/>
      <c r="V23" s="147"/>
      <c r="W23" s="50">
        <f t="shared" ref="W23:W27" si="15">R23-U23+V23</f>
        <v>2E-3</v>
      </c>
      <c r="X23" s="370"/>
      <c r="Y23" s="47" t="s">
        <v>9</v>
      </c>
      <c r="Z23" s="121"/>
      <c r="AA23" s="147"/>
      <c r="AB23" s="50">
        <f t="shared" ref="AB23:AB27" si="16">W23-Z23+AA23</f>
        <v>2E-3</v>
      </c>
      <c r="AC23" s="370"/>
      <c r="AD23" s="47" t="s">
        <v>9</v>
      </c>
      <c r="AE23" s="121"/>
      <c r="AF23" s="147"/>
      <c r="AG23" s="50">
        <f t="shared" ref="AG23:AG27" si="17">AB23-AE23+AF23</f>
        <v>2E-3</v>
      </c>
      <c r="AH23" s="370"/>
      <c r="AI23" s="47" t="s">
        <v>9</v>
      </c>
      <c r="AJ23" s="121"/>
      <c r="AK23" s="147"/>
      <c r="AL23" s="50">
        <f t="shared" ref="AL23:AL27" si="18">AG23-AJ23+AK23</f>
        <v>2E-3</v>
      </c>
      <c r="AM23" s="370"/>
      <c r="AN23" s="47" t="s">
        <v>9</v>
      </c>
      <c r="AO23" s="121"/>
      <c r="AP23" s="147"/>
      <c r="AQ23" s="50">
        <f t="shared" ref="AQ23:AQ27" si="19">AL23-AO23+AP23</f>
        <v>2E-3</v>
      </c>
      <c r="AR23" s="370"/>
      <c r="AS23" s="47" t="s">
        <v>9</v>
      </c>
      <c r="AT23" s="121"/>
      <c r="AU23" s="147"/>
      <c r="AV23" s="50">
        <f t="shared" ref="AV23:AV27" si="20">AQ23-AT23+AU23</f>
        <v>2E-3</v>
      </c>
      <c r="AW23" s="370"/>
      <c r="AX23" s="47" t="s">
        <v>9</v>
      </c>
      <c r="AY23" s="121"/>
      <c r="AZ23" s="147"/>
      <c r="BA23" s="50">
        <f t="shared" ref="BA23:BA27" si="21">AV23-AY23+AZ23</f>
        <v>2E-3</v>
      </c>
      <c r="BB23" s="370"/>
      <c r="BC23" s="47" t="s">
        <v>9</v>
      </c>
      <c r="BD23" s="121"/>
      <c r="BE23" s="147"/>
      <c r="BF23" s="50">
        <f t="shared" ref="BF23:BF27" si="22">BA23-BD23+BE23</f>
        <v>2E-3</v>
      </c>
      <c r="BG23" s="370"/>
      <c r="BH23" s="47" t="s">
        <v>9</v>
      </c>
      <c r="BI23" s="121"/>
      <c r="BJ23" s="147"/>
      <c r="BK23" s="50">
        <f t="shared" ref="BK23:BK27" si="23">BF23-BI23+BJ23</f>
        <v>2E-3</v>
      </c>
      <c r="BL23" s="370"/>
      <c r="BM23" s="47" t="s">
        <v>9</v>
      </c>
      <c r="BN23" s="121"/>
      <c r="BO23" s="147"/>
      <c r="BP23" s="50">
        <f t="shared" ref="BP23:BP27" si="24">BK23-BN23+BO23</f>
        <v>2E-3</v>
      </c>
      <c r="BQ23" s="370"/>
    </row>
    <row r="24" spans="1:69" x14ac:dyDescent="0.15">
      <c r="A24" s="42" t="s">
        <v>50</v>
      </c>
      <c r="B24" s="43">
        <f>_xlfn.IFNA(VLOOKUP($A24,批次辅助!$A$4:$DC$41,MATCH($A$5&amp;B$4,批次辅助!$A$1:$DC$1,0),0),0)</f>
        <v>0</v>
      </c>
      <c r="C24" s="43">
        <f>_xlfn.IFNA(VLOOKUP($A24,批次辅助!$A$4:$DC$41,MATCH($A$5&amp;C$4,批次辅助!$A$1:$DC$1,0),0),0)</f>
        <v>0</v>
      </c>
      <c r="D24" s="43">
        <f>_xlfn.IFNA(VLOOKUP($A24,批次辅助!$A$4:$DC$41,MATCH($A$5&amp;D$4,批次辅助!$A$1:$DC$1,0),0),0)</f>
        <v>0</v>
      </c>
      <c r="E24" s="47"/>
      <c r="F24" s="45"/>
      <c r="G24" s="46">
        <v>0</v>
      </c>
      <c r="H24" s="277">
        <f t="shared" ref="H24:H27" si="25">C24-F24+G24</f>
        <v>0</v>
      </c>
      <c r="I24" s="370"/>
      <c r="J24" s="47"/>
      <c r="K24" s="121"/>
      <c r="L24" s="102"/>
      <c r="M24" s="50">
        <f t="shared" si="13"/>
        <v>0</v>
      </c>
      <c r="N24" s="370"/>
      <c r="O24" s="47"/>
      <c r="P24" s="121"/>
      <c r="Q24" s="102"/>
      <c r="R24" s="50">
        <f t="shared" si="14"/>
        <v>0</v>
      </c>
      <c r="S24" s="370"/>
      <c r="T24" s="47" t="s">
        <v>9</v>
      </c>
      <c r="U24" s="121"/>
      <c r="V24" s="102"/>
      <c r="W24" s="50">
        <f t="shared" si="15"/>
        <v>0</v>
      </c>
      <c r="X24" s="370"/>
      <c r="Y24" s="47" t="s">
        <v>9</v>
      </c>
      <c r="Z24" s="121"/>
      <c r="AA24" s="102"/>
      <c r="AB24" s="50">
        <f t="shared" si="16"/>
        <v>0</v>
      </c>
      <c r="AC24" s="370"/>
      <c r="AD24" s="47" t="s">
        <v>9</v>
      </c>
      <c r="AE24" s="121"/>
      <c r="AF24" s="102"/>
      <c r="AG24" s="50">
        <f t="shared" si="17"/>
        <v>0</v>
      </c>
      <c r="AH24" s="370"/>
      <c r="AI24" s="47" t="s">
        <v>9</v>
      </c>
      <c r="AJ24" s="121"/>
      <c r="AK24" s="102"/>
      <c r="AL24" s="50">
        <f t="shared" si="18"/>
        <v>0</v>
      </c>
      <c r="AM24" s="370"/>
      <c r="AN24" s="47" t="s">
        <v>9</v>
      </c>
      <c r="AO24" s="121"/>
      <c r="AP24" s="102"/>
      <c r="AQ24" s="50">
        <f t="shared" si="19"/>
        <v>0</v>
      </c>
      <c r="AR24" s="370"/>
      <c r="AS24" s="47" t="s">
        <v>9</v>
      </c>
      <c r="AT24" s="121"/>
      <c r="AU24" s="102"/>
      <c r="AV24" s="50">
        <f t="shared" si="20"/>
        <v>0</v>
      </c>
      <c r="AW24" s="370"/>
      <c r="AX24" s="47" t="s">
        <v>9</v>
      </c>
      <c r="AY24" s="121"/>
      <c r="AZ24" s="102"/>
      <c r="BA24" s="50">
        <f t="shared" si="21"/>
        <v>0</v>
      </c>
      <c r="BB24" s="370"/>
      <c r="BC24" s="47" t="s">
        <v>9</v>
      </c>
      <c r="BD24" s="121"/>
      <c r="BE24" s="102"/>
      <c r="BF24" s="50">
        <f t="shared" si="22"/>
        <v>0</v>
      </c>
      <c r="BG24" s="370"/>
      <c r="BH24" s="47" t="s">
        <v>9</v>
      </c>
      <c r="BI24" s="121"/>
      <c r="BJ24" s="102"/>
      <c r="BK24" s="50">
        <f t="shared" si="23"/>
        <v>0</v>
      </c>
      <c r="BL24" s="370"/>
      <c r="BM24" s="47" t="s">
        <v>9</v>
      </c>
      <c r="BN24" s="121"/>
      <c r="BO24" s="102"/>
      <c r="BP24" s="50">
        <f t="shared" si="24"/>
        <v>0</v>
      </c>
      <c r="BQ24" s="370"/>
    </row>
    <row r="25" spans="1:69" x14ac:dyDescent="0.15">
      <c r="A25" s="42" t="s">
        <v>51</v>
      </c>
      <c r="B25" s="43">
        <f>_xlfn.IFNA(VLOOKUP($A25,批次辅助!$A$4:$DC$41,MATCH($A$5&amp;B$4,批次辅助!$A$1:$DC$1,0),0),0)</f>
        <v>0</v>
      </c>
      <c r="C25" s="43">
        <f>_xlfn.IFNA(VLOOKUP($A25,批次辅助!$A$4:$DC$41,MATCH($A$5&amp;C$4,批次辅助!$A$1:$DC$1,0),0),0)</f>
        <v>0</v>
      </c>
      <c r="D25" s="43">
        <f>_xlfn.IFNA(VLOOKUP($A25,批次辅助!$A$4:$DC$41,MATCH($A$5&amp;D$4,批次辅助!$A$1:$DC$1,0),0),0)</f>
        <v>0</v>
      </c>
      <c r="E25" s="47"/>
      <c r="F25" s="45"/>
      <c r="G25" s="46">
        <v>2E-3</v>
      </c>
      <c r="H25" s="277">
        <f t="shared" si="25"/>
        <v>2E-3</v>
      </c>
      <c r="I25" s="370"/>
      <c r="J25" s="47"/>
      <c r="K25" s="121"/>
      <c r="L25" s="102"/>
      <c r="M25" s="50">
        <f t="shared" si="13"/>
        <v>2E-3</v>
      </c>
      <c r="N25" s="370"/>
      <c r="O25" s="47"/>
      <c r="P25" s="121"/>
      <c r="Q25" s="102"/>
      <c r="R25" s="50">
        <f t="shared" si="14"/>
        <v>2E-3</v>
      </c>
      <c r="S25" s="370"/>
      <c r="T25" s="47"/>
      <c r="U25" s="121"/>
      <c r="V25" s="102"/>
      <c r="W25" s="50">
        <f t="shared" si="15"/>
        <v>2E-3</v>
      </c>
      <c r="X25" s="370"/>
      <c r="Y25" s="47"/>
      <c r="Z25" s="121"/>
      <c r="AA25" s="102"/>
      <c r="AB25" s="50">
        <f t="shared" si="16"/>
        <v>2E-3</v>
      </c>
      <c r="AC25" s="370"/>
      <c r="AD25" s="47"/>
      <c r="AE25" s="121"/>
      <c r="AF25" s="102"/>
      <c r="AG25" s="50">
        <f t="shared" si="17"/>
        <v>2E-3</v>
      </c>
      <c r="AH25" s="370"/>
      <c r="AI25" s="47"/>
      <c r="AJ25" s="121"/>
      <c r="AK25" s="102"/>
      <c r="AL25" s="50">
        <f t="shared" si="18"/>
        <v>2E-3</v>
      </c>
      <c r="AM25" s="370"/>
      <c r="AN25" s="47"/>
      <c r="AO25" s="121"/>
      <c r="AP25" s="102"/>
      <c r="AQ25" s="50">
        <f t="shared" si="19"/>
        <v>2E-3</v>
      </c>
      <c r="AR25" s="370"/>
      <c r="AS25" s="47"/>
      <c r="AT25" s="121"/>
      <c r="AU25" s="102"/>
      <c r="AV25" s="50">
        <f t="shared" si="20"/>
        <v>2E-3</v>
      </c>
      <c r="AW25" s="370"/>
      <c r="AX25" s="47"/>
      <c r="AY25" s="121"/>
      <c r="AZ25" s="102"/>
      <c r="BA25" s="50">
        <f t="shared" si="21"/>
        <v>2E-3</v>
      </c>
      <c r="BB25" s="370"/>
      <c r="BC25" s="47"/>
      <c r="BD25" s="121"/>
      <c r="BE25" s="102"/>
      <c r="BF25" s="50">
        <f t="shared" si="22"/>
        <v>2E-3</v>
      </c>
      <c r="BG25" s="370"/>
      <c r="BH25" s="47"/>
      <c r="BI25" s="121"/>
      <c r="BJ25" s="102"/>
      <c r="BK25" s="50">
        <f t="shared" si="23"/>
        <v>2E-3</v>
      </c>
      <c r="BL25" s="370"/>
      <c r="BM25" s="47"/>
      <c r="BN25" s="121"/>
      <c r="BO25" s="102"/>
      <c r="BP25" s="50">
        <f t="shared" si="24"/>
        <v>2E-3</v>
      </c>
      <c r="BQ25" s="370"/>
    </row>
    <row r="26" spans="1:69" x14ac:dyDescent="0.15">
      <c r="A26" s="42" t="s">
        <v>455</v>
      </c>
      <c r="B26" s="43">
        <f>_xlfn.IFNA(VLOOKUP($A26,批次辅助!$A$4:$DC$41,MATCH($A$5&amp;B$4,批次辅助!$A$1:$DC$1,0),0),0)</f>
        <v>0</v>
      </c>
      <c r="C26" s="43">
        <f>_xlfn.IFNA(VLOOKUP($A26,批次辅助!$A$4:$DC$41,MATCH($A$5&amp;C$4,批次辅助!$A$1:$DC$1,0),0),0)</f>
        <v>0</v>
      </c>
      <c r="D26" s="43">
        <f>_xlfn.IFNA(VLOOKUP($A26,批次辅助!$A$4:$DC$41,MATCH($A$5&amp;D$4,批次辅助!$A$1:$DC$1,0),0),0)</f>
        <v>0</v>
      </c>
      <c r="E26" s="279"/>
      <c r="F26" s="45"/>
      <c r="G26" s="46">
        <v>0</v>
      </c>
      <c r="H26" s="277">
        <f t="shared" si="25"/>
        <v>0</v>
      </c>
      <c r="I26" s="370"/>
      <c r="J26" s="279"/>
      <c r="K26" s="128"/>
      <c r="L26" s="102"/>
      <c r="M26" s="50">
        <f t="shared" si="13"/>
        <v>0</v>
      </c>
      <c r="N26" s="370"/>
      <c r="O26" s="279"/>
      <c r="P26" s="128"/>
      <c r="Q26" s="102"/>
      <c r="R26" s="50">
        <f t="shared" si="14"/>
        <v>0</v>
      </c>
      <c r="S26" s="370"/>
      <c r="T26" s="279"/>
      <c r="U26" s="128"/>
      <c r="V26" s="102"/>
      <c r="W26" s="50">
        <f t="shared" si="15"/>
        <v>0</v>
      </c>
      <c r="X26" s="370"/>
      <c r="Y26" s="279"/>
      <c r="Z26" s="128"/>
      <c r="AA26" s="102"/>
      <c r="AB26" s="50">
        <f t="shared" si="16"/>
        <v>0</v>
      </c>
      <c r="AC26" s="370"/>
      <c r="AD26" s="279"/>
      <c r="AE26" s="128"/>
      <c r="AF26" s="102"/>
      <c r="AG26" s="50">
        <f t="shared" si="17"/>
        <v>0</v>
      </c>
      <c r="AH26" s="370"/>
      <c r="AI26" s="279"/>
      <c r="AJ26" s="128"/>
      <c r="AK26" s="102"/>
      <c r="AL26" s="50">
        <f t="shared" si="18"/>
        <v>0</v>
      </c>
      <c r="AM26" s="370"/>
      <c r="AN26" s="279"/>
      <c r="AO26" s="128"/>
      <c r="AP26" s="102"/>
      <c r="AQ26" s="50">
        <f t="shared" si="19"/>
        <v>0</v>
      </c>
      <c r="AR26" s="370"/>
      <c r="AS26" s="279"/>
      <c r="AT26" s="128"/>
      <c r="AU26" s="102"/>
      <c r="AV26" s="50">
        <f t="shared" si="20"/>
        <v>0</v>
      </c>
      <c r="AW26" s="370"/>
      <c r="AX26" s="279"/>
      <c r="AY26" s="128"/>
      <c r="AZ26" s="102"/>
      <c r="BA26" s="50">
        <f t="shared" si="21"/>
        <v>0</v>
      </c>
      <c r="BB26" s="370"/>
      <c r="BC26" s="279"/>
      <c r="BD26" s="128"/>
      <c r="BE26" s="102"/>
      <c r="BF26" s="50">
        <f t="shared" si="22"/>
        <v>0</v>
      </c>
      <c r="BG26" s="370"/>
      <c r="BH26" s="279"/>
      <c r="BI26" s="128"/>
      <c r="BJ26" s="102"/>
      <c r="BK26" s="50">
        <f t="shared" si="23"/>
        <v>0</v>
      </c>
      <c r="BL26" s="370"/>
      <c r="BM26" s="279"/>
      <c r="BN26" s="128"/>
      <c r="BO26" s="102"/>
      <c r="BP26" s="50">
        <f t="shared" si="24"/>
        <v>0</v>
      </c>
      <c r="BQ26" s="370"/>
    </row>
    <row r="27" spans="1:69" x14ac:dyDescent="0.15">
      <c r="A27" s="72" t="s">
        <v>29</v>
      </c>
      <c r="B27" s="61">
        <f>_xlfn.IFNA(VLOOKUP($A27,批次辅助!$A$4:$DC$41,MATCH($A$5&amp;B$4,批次辅助!$A$1:$DC$1,0),0),0)</f>
        <v>0</v>
      </c>
      <c r="C27" s="61">
        <f>_xlfn.IFNA(VLOOKUP($A27,批次辅助!$A$4:$DC$41,MATCH($A$5&amp;C$4,批次辅助!$A$1:$DC$1,0),0),0)</f>
        <v>0</v>
      </c>
      <c r="D27" s="61">
        <f>_xlfn.IFNA(VLOOKUP($A27,批次辅助!$A$4:$DC$41,MATCH($A$5&amp;D$4,批次辅助!$A$1:$DC$1,0),0),0)</f>
        <v>0</v>
      </c>
      <c r="E27" s="74"/>
      <c r="F27" s="74"/>
      <c r="G27" s="75"/>
      <c r="H27" s="62">
        <f t="shared" si="25"/>
        <v>0</v>
      </c>
      <c r="I27" s="62"/>
      <c r="J27" s="75"/>
      <c r="K27" s="135"/>
      <c r="L27" s="143"/>
      <c r="M27" s="62">
        <f t="shared" si="13"/>
        <v>0</v>
      </c>
      <c r="N27" s="62"/>
      <c r="O27" s="73"/>
      <c r="P27" s="135"/>
      <c r="Q27" s="143"/>
      <c r="R27" s="62">
        <f t="shared" si="14"/>
        <v>0</v>
      </c>
      <c r="S27" s="62"/>
      <c r="T27" s="73"/>
      <c r="U27" s="135"/>
      <c r="V27" s="143"/>
      <c r="W27" s="62">
        <f t="shared" si="15"/>
        <v>0</v>
      </c>
      <c r="X27" s="62"/>
      <c r="Y27" s="73"/>
      <c r="Z27" s="135"/>
      <c r="AA27" s="143"/>
      <c r="AB27" s="62">
        <f t="shared" si="16"/>
        <v>0</v>
      </c>
      <c r="AC27" s="62"/>
      <c r="AD27" s="73"/>
      <c r="AE27" s="135"/>
      <c r="AF27" s="143"/>
      <c r="AG27" s="62">
        <f t="shared" si="17"/>
        <v>0</v>
      </c>
      <c r="AH27" s="62"/>
      <c r="AI27" s="73"/>
      <c r="AJ27" s="135"/>
      <c r="AK27" s="143"/>
      <c r="AL27" s="62">
        <f t="shared" si="18"/>
        <v>0</v>
      </c>
      <c r="AM27" s="62"/>
      <c r="AN27" s="73"/>
      <c r="AO27" s="135"/>
      <c r="AP27" s="143"/>
      <c r="AQ27" s="62">
        <f t="shared" si="19"/>
        <v>0</v>
      </c>
      <c r="AR27" s="62"/>
      <c r="AS27" s="73"/>
      <c r="AT27" s="135"/>
      <c r="AU27" s="143"/>
      <c r="AV27" s="62">
        <f t="shared" si="20"/>
        <v>0</v>
      </c>
      <c r="AW27" s="62"/>
      <c r="AX27" s="73"/>
      <c r="AY27" s="135"/>
      <c r="AZ27" s="143"/>
      <c r="BA27" s="62">
        <f t="shared" si="21"/>
        <v>0</v>
      </c>
      <c r="BB27" s="62"/>
      <c r="BC27" s="73"/>
      <c r="BD27" s="135"/>
      <c r="BE27" s="143"/>
      <c r="BF27" s="62">
        <f t="shared" si="22"/>
        <v>0</v>
      </c>
      <c r="BG27" s="62"/>
      <c r="BH27" s="73"/>
      <c r="BI27" s="135"/>
      <c r="BJ27" s="143"/>
      <c r="BK27" s="62">
        <f t="shared" si="23"/>
        <v>0</v>
      </c>
      <c r="BL27" s="62"/>
      <c r="BM27" s="73"/>
      <c r="BN27" s="135"/>
      <c r="BO27" s="143"/>
      <c r="BP27" s="62">
        <f t="shared" si="24"/>
        <v>0</v>
      </c>
      <c r="BQ27" s="62"/>
    </row>
    <row r="28" spans="1:69" x14ac:dyDescent="0.15">
      <c r="A28" s="76" t="s">
        <v>28</v>
      </c>
      <c r="B28" s="76"/>
      <c r="C28" s="76"/>
      <c r="D28" s="76"/>
      <c r="E28" s="77"/>
      <c r="F28" s="78"/>
      <c r="G28" s="79"/>
      <c r="H28" s="62"/>
      <c r="I28" s="62"/>
      <c r="J28" s="77"/>
      <c r="K28" s="136"/>
      <c r="L28" s="144"/>
      <c r="M28" s="62"/>
      <c r="N28" s="62"/>
      <c r="O28" s="77"/>
      <c r="P28" s="136"/>
      <c r="Q28" s="144"/>
      <c r="R28" s="62"/>
      <c r="S28" s="62"/>
      <c r="T28" s="77"/>
      <c r="U28" s="136"/>
      <c r="V28" s="144"/>
      <c r="W28" s="62"/>
      <c r="X28" s="62"/>
      <c r="Y28" s="77"/>
      <c r="Z28" s="136"/>
      <c r="AA28" s="144"/>
      <c r="AB28" s="62"/>
      <c r="AC28" s="62"/>
      <c r="AD28" s="77"/>
      <c r="AE28" s="136"/>
      <c r="AF28" s="144"/>
      <c r="AG28" s="62"/>
      <c r="AH28" s="62"/>
      <c r="AI28" s="77"/>
      <c r="AJ28" s="136"/>
      <c r="AK28" s="144"/>
      <c r="AL28" s="62"/>
      <c r="AM28" s="62"/>
      <c r="AN28" s="77"/>
      <c r="AO28" s="136"/>
      <c r="AP28" s="144"/>
      <c r="AQ28" s="62"/>
      <c r="AR28" s="62"/>
      <c r="AS28" s="77"/>
      <c r="AT28" s="136"/>
      <c r="AU28" s="144"/>
      <c r="AV28" s="62"/>
      <c r="AW28" s="62"/>
      <c r="AX28" s="77"/>
      <c r="AY28" s="136"/>
      <c r="AZ28" s="144"/>
      <c r="BA28" s="62"/>
      <c r="BB28" s="62"/>
      <c r="BC28" s="77"/>
      <c r="BD28" s="136"/>
      <c r="BE28" s="144"/>
      <c r="BF28" s="62"/>
      <c r="BG28" s="62"/>
      <c r="BH28" s="77"/>
      <c r="BI28" s="136"/>
      <c r="BJ28" s="144"/>
      <c r="BK28" s="62"/>
      <c r="BL28" s="62"/>
      <c r="BM28" s="77"/>
      <c r="BN28" s="136"/>
      <c r="BO28" s="144"/>
      <c r="BP28" s="62"/>
      <c r="BQ28" s="62"/>
    </row>
    <row r="29" spans="1:69" x14ac:dyDescent="0.15">
      <c r="A29" s="65" t="s">
        <v>37</v>
      </c>
      <c r="B29" s="66"/>
      <c r="C29" s="66"/>
      <c r="D29" s="66"/>
      <c r="E29" s="66"/>
      <c r="F29" s="67"/>
      <c r="G29" s="68"/>
      <c r="H29" s="66">
        <f>H30*99.96%</f>
        <v>0.99858445741626789</v>
      </c>
      <c r="I29" s="66"/>
      <c r="J29" s="66"/>
      <c r="K29" s="134"/>
      <c r="L29" s="142"/>
      <c r="M29" s="66">
        <f>M30*99.96%</f>
        <v>0.99858445741626789</v>
      </c>
      <c r="N29" s="66"/>
      <c r="O29" s="66"/>
      <c r="P29" s="134"/>
      <c r="Q29" s="142"/>
      <c r="R29" s="66">
        <f>R30*99.96%</f>
        <v>0.99858445741626789</v>
      </c>
      <c r="S29" s="66"/>
      <c r="T29" s="66"/>
      <c r="U29" s="134"/>
      <c r="V29" s="142"/>
      <c r="W29" s="66">
        <f>W30*99.96%</f>
        <v>0.99858445741626789</v>
      </c>
      <c r="X29" s="66"/>
      <c r="Y29" s="66"/>
      <c r="Z29" s="134"/>
      <c r="AA29" s="142"/>
      <c r="AB29" s="66">
        <f>AB30*99.96%</f>
        <v>0.99858445741626789</v>
      </c>
      <c r="AC29" s="66"/>
      <c r="AD29" s="66"/>
      <c r="AE29" s="134"/>
      <c r="AF29" s="142"/>
      <c r="AG29" s="66">
        <f>AG30*99.96%</f>
        <v>0.99858445741626789</v>
      </c>
      <c r="AH29" s="66"/>
      <c r="AI29" s="66"/>
      <c r="AJ29" s="134"/>
      <c r="AK29" s="142"/>
      <c r="AL29" s="66">
        <f>AL30*99.96%</f>
        <v>0.99858445741626789</v>
      </c>
      <c r="AM29" s="66"/>
      <c r="AN29" s="66"/>
      <c r="AO29" s="134"/>
      <c r="AP29" s="142"/>
      <c r="AQ29" s="66">
        <f>AQ30*99.96%</f>
        <v>0.99858445741626789</v>
      </c>
      <c r="AR29" s="66"/>
      <c r="AS29" s="66"/>
      <c r="AT29" s="134"/>
      <c r="AU29" s="142"/>
      <c r="AV29" s="66">
        <f>AV30*99.96%</f>
        <v>0.99858445741626789</v>
      </c>
      <c r="AW29" s="66"/>
      <c r="AX29" s="66"/>
      <c r="AY29" s="134"/>
      <c r="AZ29" s="142"/>
      <c r="BA29" s="66">
        <f>BA30*99.96%</f>
        <v>0.99858445741626789</v>
      </c>
      <c r="BB29" s="66"/>
      <c r="BC29" s="66"/>
      <c r="BD29" s="134"/>
      <c r="BE29" s="142"/>
      <c r="BF29" s="66">
        <f>BF30*99.96%</f>
        <v>0.99858445741626789</v>
      </c>
      <c r="BG29" s="66"/>
      <c r="BH29" s="66"/>
      <c r="BI29" s="134"/>
      <c r="BJ29" s="142"/>
      <c r="BK29" s="66">
        <f>BK30*99.96%</f>
        <v>0.99858445741626789</v>
      </c>
      <c r="BL29" s="66"/>
      <c r="BM29" s="66"/>
      <c r="BN29" s="134"/>
      <c r="BO29" s="142"/>
      <c r="BP29" s="66">
        <f>BP30*99.96%</f>
        <v>0.99858445741626789</v>
      </c>
      <c r="BQ29" s="66"/>
    </row>
    <row r="30" spans="1:69" x14ac:dyDescent="0.35">
      <c r="A30" s="40" t="s">
        <v>458</v>
      </c>
      <c r="B30" s="41">
        <f>_xlfn.IFNA(VLOOKUP($A30,批次辅助!$A$4:$DC$41,MATCH($A$5&amp;B$4,批次辅助!$A$1:$DC$1,0),0),0)</f>
        <v>0</v>
      </c>
      <c r="C30" s="41">
        <f>_xlfn.IFNA(VLOOKUP($A30,批次辅助!$A$4:$DC$41,MATCH($A$5&amp;C$4,批次辅助!$A$1:$DC$1,0),0),0)</f>
        <v>0</v>
      </c>
      <c r="D30" s="41">
        <f>_xlfn.IFNA(VLOOKUP($A30,批次辅助!$A$4:$DC$41,MATCH($A$5&amp;D$4,批次辅助!$A$1:$DC$1,0),0),0)</f>
        <v>0</v>
      </c>
      <c r="E30" s="66"/>
      <c r="F30" s="67"/>
      <c r="G30" s="68"/>
      <c r="H30" s="66">
        <f>1-SUM(H31:H35)</f>
        <v>0.99898405103668264</v>
      </c>
      <c r="I30" s="66"/>
      <c r="J30" s="66"/>
      <c r="K30" s="134"/>
      <c r="L30" s="142"/>
      <c r="M30" s="66">
        <f>1-SUM(M31:M35)</f>
        <v>0.99898405103668264</v>
      </c>
      <c r="N30" s="66"/>
      <c r="O30" s="66"/>
      <c r="P30" s="134"/>
      <c r="Q30" s="142"/>
      <c r="R30" s="66">
        <f>1-SUM(R31:R35)</f>
        <v>0.99898405103668264</v>
      </c>
      <c r="S30" s="66"/>
      <c r="T30" s="66"/>
      <c r="U30" s="134"/>
      <c r="V30" s="142"/>
      <c r="W30" s="66">
        <f>1-SUM(W31:W35)</f>
        <v>0.99898405103668264</v>
      </c>
      <c r="X30" s="66"/>
      <c r="Y30" s="66"/>
      <c r="Z30" s="134"/>
      <c r="AA30" s="142"/>
      <c r="AB30" s="66">
        <f>1-SUM(AB31:AB35)</f>
        <v>0.99898405103668264</v>
      </c>
      <c r="AC30" s="66"/>
      <c r="AD30" s="66"/>
      <c r="AE30" s="134"/>
      <c r="AF30" s="142"/>
      <c r="AG30" s="66">
        <f>1-SUM(AG31:AG35)</f>
        <v>0.99898405103668264</v>
      </c>
      <c r="AH30" s="66"/>
      <c r="AI30" s="66"/>
      <c r="AJ30" s="134"/>
      <c r="AK30" s="142"/>
      <c r="AL30" s="66">
        <f>1-SUM(AL31:AL35)</f>
        <v>0.99898405103668264</v>
      </c>
      <c r="AM30" s="66"/>
      <c r="AN30" s="66"/>
      <c r="AO30" s="134"/>
      <c r="AP30" s="142"/>
      <c r="AQ30" s="66">
        <f>1-SUM(AQ31:AQ35)</f>
        <v>0.99898405103668264</v>
      </c>
      <c r="AR30" s="66"/>
      <c r="AS30" s="66"/>
      <c r="AT30" s="134"/>
      <c r="AU30" s="142"/>
      <c r="AV30" s="66">
        <f>1-SUM(AV31:AV35)</f>
        <v>0.99898405103668264</v>
      </c>
      <c r="AW30" s="66"/>
      <c r="AX30" s="66"/>
      <c r="AY30" s="134"/>
      <c r="AZ30" s="142"/>
      <c r="BA30" s="66">
        <f>1-SUM(BA31:BA35)</f>
        <v>0.99898405103668264</v>
      </c>
      <c r="BB30" s="66"/>
      <c r="BC30" s="66"/>
      <c r="BD30" s="134"/>
      <c r="BE30" s="142"/>
      <c r="BF30" s="66">
        <f>1-SUM(BF31:BF35)</f>
        <v>0.99898405103668264</v>
      </c>
      <c r="BG30" s="66"/>
      <c r="BH30" s="66"/>
      <c r="BI30" s="134"/>
      <c r="BJ30" s="142"/>
      <c r="BK30" s="66">
        <f>1-SUM(BK31:BK35)</f>
        <v>0.99898405103668264</v>
      </c>
      <c r="BL30" s="66"/>
      <c r="BM30" s="66"/>
      <c r="BN30" s="134"/>
      <c r="BO30" s="142"/>
      <c r="BP30" s="66">
        <f>1-SUM(BP31:BP35)</f>
        <v>0.99898405103668264</v>
      </c>
      <c r="BQ30" s="66"/>
    </row>
    <row r="31" spans="1:69" x14ac:dyDescent="0.15">
      <c r="A31" s="42" t="s">
        <v>52</v>
      </c>
      <c r="B31" s="43">
        <f>_xlfn.IFNA(VLOOKUP($A31,批次辅助!$A$4:$DC$41,MATCH($A$5&amp;B$4,批次辅助!$A$1:$DC$1,0),0),0)</f>
        <v>0</v>
      </c>
      <c r="C31" s="43">
        <f>_xlfn.IFNA(VLOOKUP($A31,批次辅助!$A$4:$DC$41,MATCH($A$5&amp;C$4,批次辅助!$A$1:$DC$1,0),0),0)</f>
        <v>0</v>
      </c>
      <c r="D31" s="43">
        <f>_xlfn.IFNA(VLOOKUP($A31,批次辅助!$A$4:$DC$41,MATCH($A$5&amp;D$4,批次辅助!$A$1:$DC$1,0),0),0)</f>
        <v>0</v>
      </c>
      <c r="E31" s="277"/>
      <c r="F31" s="69"/>
      <c r="G31" s="70">
        <v>0</v>
      </c>
      <c r="H31" s="277">
        <f>C31-F31+G31</f>
        <v>0</v>
      </c>
      <c r="I31" s="370"/>
      <c r="J31" s="277" t="s">
        <v>9</v>
      </c>
      <c r="K31" s="132"/>
      <c r="L31" s="105"/>
      <c r="M31" s="277">
        <f>H31-K31+L31</f>
        <v>0</v>
      </c>
      <c r="N31" s="370"/>
      <c r="O31" s="277" t="s">
        <v>9</v>
      </c>
      <c r="P31" s="132"/>
      <c r="Q31" s="105"/>
      <c r="R31" s="277">
        <f>M31-P31+Q31</f>
        <v>0</v>
      </c>
      <c r="S31" s="370"/>
      <c r="T31" s="277" t="s">
        <v>9</v>
      </c>
      <c r="U31" s="132"/>
      <c r="V31" s="105"/>
      <c r="W31" s="277">
        <f>R31-U31+V31</f>
        <v>0</v>
      </c>
      <c r="X31" s="370"/>
      <c r="Y31" s="277" t="s">
        <v>9</v>
      </c>
      <c r="Z31" s="132"/>
      <c r="AA31" s="105"/>
      <c r="AB31" s="277">
        <f>W31-Z31+AA31</f>
        <v>0</v>
      </c>
      <c r="AC31" s="370"/>
      <c r="AD31" s="277" t="s">
        <v>9</v>
      </c>
      <c r="AE31" s="132"/>
      <c r="AF31" s="105"/>
      <c r="AG31" s="277">
        <f>AB31-AE31+AF31</f>
        <v>0</v>
      </c>
      <c r="AH31" s="370"/>
      <c r="AI31" s="277" t="s">
        <v>9</v>
      </c>
      <c r="AJ31" s="132"/>
      <c r="AK31" s="105"/>
      <c r="AL31" s="277">
        <f>AG31-AJ31+AK31</f>
        <v>0</v>
      </c>
      <c r="AM31" s="370"/>
      <c r="AN31" s="277" t="s">
        <v>9</v>
      </c>
      <c r="AO31" s="132"/>
      <c r="AP31" s="105"/>
      <c r="AQ31" s="277">
        <f>AL31-AO31+AP31</f>
        <v>0</v>
      </c>
      <c r="AR31" s="370"/>
      <c r="AS31" s="277" t="s">
        <v>9</v>
      </c>
      <c r="AT31" s="132"/>
      <c r="AU31" s="105"/>
      <c r="AV31" s="277">
        <f>AQ31-AT31+AU31</f>
        <v>0</v>
      </c>
      <c r="AW31" s="370"/>
      <c r="AX31" s="277" t="s">
        <v>9</v>
      </c>
      <c r="AY31" s="132"/>
      <c r="AZ31" s="105"/>
      <c r="BA31" s="277">
        <f>AV31-AY31+AZ31</f>
        <v>0</v>
      </c>
      <c r="BB31" s="370"/>
      <c r="BC31" s="277" t="s">
        <v>9</v>
      </c>
      <c r="BD31" s="132"/>
      <c r="BE31" s="105"/>
      <c r="BF31" s="277">
        <f>BA31-BD31+BE31</f>
        <v>0</v>
      </c>
      <c r="BG31" s="370"/>
      <c r="BH31" s="277" t="s">
        <v>9</v>
      </c>
      <c r="BI31" s="132"/>
      <c r="BJ31" s="105"/>
      <c r="BK31" s="277">
        <f>BF31-BI31+BJ31</f>
        <v>0</v>
      </c>
      <c r="BL31" s="370"/>
      <c r="BM31" s="277" t="s">
        <v>9</v>
      </c>
      <c r="BN31" s="132"/>
      <c r="BO31" s="105"/>
      <c r="BP31" s="277">
        <f>BK31-BN31+BO31</f>
        <v>0</v>
      </c>
      <c r="BQ31" s="370"/>
    </row>
    <row r="32" spans="1:69" x14ac:dyDescent="0.15">
      <c r="A32" s="42" t="s">
        <v>545</v>
      </c>
      <c r="B32" s="43">
        <f>_xlfn.IFNA(VLOOKUP($A32,批次辅助!$A$4:$DC$41,MATCH($A$5&amp;B$4,批次辅助!$A$1:$DC$1,0),0),0)</f>
        <v>0</v>
      </c>
      <c r="C32" s="43">
        <f>_xlfn.IFNA(VLOOKUP($A32,批次辅助!$A$4:$DC$41,MATCH($A$5&amp;C$4,批次辅助!$A$1:$DC$1,0),0),0)</f>
        <v>0</v>
      </c>
      <c r="D32" s="43">
        <f>_xlfn.IFNA(VLOOKUP($A32,批次辅助!$A$4:$DC$41,MATCH($A$5&amp;D$4,批次辅助!$A$1:$DC$1,0),0),0)</f>
        <v>0</v>
      </c>
      <c r="E32" s="277"/>
      <c r="F32" s="69"/>
      <c r="G32" s="70">
        <v>1E-3</v>
      </c>
      <c r="H32" s="277">
        <f t="shared" ref="H32:H36" si="26">C32-F32+G32</f>
        <v>1E-3</v>
      </c>
      <c r="I32" s="370"/>
      <c r="J32" s="277"/>
      <c r="K32" s="132"/>
      <c r="L32" s="105"/>
      <c r="M32" s="277">
        <f t="shared" ref="M32:M36" si="27">H32-K32+L32</f>
        <v>1E-3</v>
      </c>
      <c r="N32" s="370"/>
      <c r="O32" s="277"/>
      <c r="P32" s="132"/>
      <c r="Q32" s="105"/>
      <c r="R32" s="277">
        <f t="shared" ref="R32:R36" si="28">M32-P32+Q32</f>
        <v>1E-3</v>
      </c>
      <c r="S32" s="370"/>
      <c r="T32" s="277"/>
      <c r="U32" s="132"/>
      <c r="V32" s="105"/>
      <c r="W32" s="277">
        <f t="shared" ref="W32:W36" si="29">R32-U32+V32</f>
        <v>1E-3</v>
      </c>
      <c r="X32" s="370"/>
      <c r="Y32" s="277"/>
      <c r="Z32" s="132"/>
      <c r="AA32" s="105"/>
      <c r="AB32" s="277">
        <f t="shared" ref="AB32:AB36" si="30">W32-Z32+AA32</f>
        <v>1E-3</v>
      </c>
      <c r="AC32" s="370"/>
      <c r="AD32" s="277"/>
      <c r="AE32" s="132"/>
      <c r="AF32" s="105"/>
      <c r="AG32" s="277">
        <f t="shared" ref="AG32:AG36" si="31">AB32-AE32+AF32</f>
        <v>1E-3</v>
      </c>
      <c r="AH32" s="370"/>
      <c r="AI32" s="277"/>
      <c r="AJ32" s="132"/>
      <c r="AK32" s="105"/>
      <c r="AL32" s="277">
        <f t="shared" ref="AL32:AL36" si="32">AG32-AJ32+AK32</f>
        <v>1E-3</v>
      </c>
      <c r="AM32" s="370"/>
      <c r="AN32" s="277"/>
      <c r="AO32" s="132"/>
      <c r="AP32" s="105"/>
      <c r="AQ32" s="277">
        <f t="shared" ref="AQ32:AQ36" si="33">AL32-AO32+AP32</f>
        <v>1E-3</v>
      </c>
      <c r="AR32" s="370"/>
      <c r="AS32" s="277"/>
      <c r="AT32" s="132"/>
      <c r="AU32" s="105"/>
      <c r="AV32" s="277">
        <f t="shared" ref="AV32:AV36" si="34">AQ32-AT32+AU32</f>
        <v>1E-3</v>
      </c>
      <c r="AW32" s="370"/>
      <c r="AX32" s="277"/>
      <c r="AY32" s="132"/>
      <c r="AZ32" s="105"/>
      <c r="BA32" s="277">
        <f t="shared" ref="BA32:BA36" si="35">AV32-AY32+AZ32</f>
        <v>1E-3</v>
      </c>
      <c r="BB32" s="370"/>
      <c r="BC32" s="277"/>
      <c r="BD32" s="132"/>
      <c r="BE32" s="105"/>
      <c r="BF32" s="277">
        <f t="shared" ref="BF32:BF36" si="36">BA32-BD32+BE32</f>
        <v>1E-3</v>
      </c>
      <c r="BG32" s="370"/>
      <c r="BH32" s="277"/>
      <c r="BI32" s="132"/>
      <c r="BJ32" s="105"/>
      <c r="BK32" s="277">
        <f t="shared" ref="BK32:BK36" si="37">BF32-BI32+BJ32</f>
        <v>1E-3</v>
      </c>
      <c r="BL32" s="370"/>
      <c r="BM32" s="277"/>
      <c r="BN32" s="132"/>
      <c r="BO32" s="105"/>
      <c r="BP32" s="277">
        <f t="shared" ref="BP32:BP36" si="38">BK32-BN32+BO32</f>
        <v>1E-3</v>
      </c>
      <c r="BQ32" s="370"/>
    </row>
    <row r="33" spans="1:69" x14ac:dyDescent="0.15">
      <c r="A33" s="42" t="s">
        <v>544</v>
      </c>
      <c r="B33" s="43">
        <f>_xlfn.IFNA(VLOOKUP($A33,批次辅助!$A$4:$DC$41,MATCH($A$5&amp;B$4,批次辅助!$A$1:$DC$1,0),0),0)</f>
        <v>0</v>
      </c>
      <c r="C33" s="43">
        <f>_xlfn.IFNA(VLOOKUP($A33,批次辅助!$A$4:$DC$41,MATCH($A$5&amp;C$4,批次辅助!$A$1:$DC$1,0),0),0)</f>
        <v>0</v>
      </c>
      <c r="D33" s="43">
        <f>_xlfn.IFNA(VLOOKUP($A33,批次辅助!$A$4:$DC$41,MATCH($A$5&amp;D$4,批次辅助!$A$1:$DC$1,0),0),0)</f>
        <v>0</v>
      </c>
      <c r="E33" s="277"/>
      <c r="F33" s="69"/>
      <c r="G33" s="70">
        <v>0</v>
      </c>
      <c r="H33" s="277">
        <f t="shared" si="26"/>
        <v>0</v>
      </c>
      <c r="I33" s="370"/>
      <c r="J33" s="277"/>
      <c r="K33" s="132"/>
      <c r="L33" s="105"/>
      <c r="M33" s="277">
        <f t="shared" si="27"/>
        <v>0</v>
      </c>
      <c r="N33" s="370"/>
      <c r="O33" s="277"/>
      <c r="P33" s="132"/>
      <c r="Q33" s="105"/>
      <c r="R33" s="277">
        <f t="shared" si="28"/>
        <v>0</v>
      </c>
      <c r="S33" s="370"/>
      <c r="T33" s="277"/>
      <c r="U33" s="132"/>
      <c r="V33" s="105"/>
      <c r="W33" s="277">
        <f t="shared" si="29"/>
        <v>0</v>
      </c>
      <c r="X33" s="370"/>
      <c r="Y33" s="277"/>
      <c r="Z33" s="132"/>
      <c r="AA33" s="105"/>
      <c r="AB33" s="277">
        <f t="shared" si="30"/>
        <v>0</v>
      </c>
      <c r="AC33" s="370"/>
      <c r="AD33" s="277"/>
      <c r="AE33" s="132"/>
      <c r="AF33" s="105"/>
      <c r="AG33" s="277">
        <f t="shared" si="31"/>
        <v>0</v>
      </c>
      <c r="AH33" s="370"/>
      <c r="AI33" s="277"/>
      <c r="AJ33" s="132"/>
      <c r="AK33" s="105"/>
      <c r="AL33" s="277">
        <f t="shared" si="32"/>
        <v>0</v>
      </c>
      <c r="AM33" s="370"/>
      <c r="AN33" s="277"/>
      <c r="AO33" s="132"/>
      <c r="AP33" s="105"/>
      <c r="AQ33" s="277">
        <f t="shared" si="33"/>
        <v>0</v>
      </c>
      <c r="AR33" s="370"/>
      <c r="AS33" s="277"/>
      <c r="AT33" s="132"/>
      <c r="AU33" s="105"/>
      <c r="AV33" s="277">
        <f t="shared" si="34"/>
        <v>0</v>
      </c>
      <c r="AW33" s="370"/>
      <c r="AX33" s="277"/>
      <c r="AY33" s="132"/>
      <c r="AZ33" s="105"/>
      <c r="BA33" s="277">
        <f t="shared" si="35"/>
        <v>0</v>
      </c>
      <c r="BB33" s="370"/>
      <c r="BC33" s="277"/>
      <c r="BD33" s="132"/>
      <c r="BE33" s="105"/>
      <c r="BF33" s="277">
        <f t="shared" si="36"/>
        <v>0</v>
      </c>
      <c r="BG33" s="370"/>
      <c r="BH33" s="277"/>
      <c r="BI33" s="132"/>
      <c r="BJ33" s="105"/>
      <c r="BK33" s="277">
        <f t="shared" si="37"/>
        <v>0</v>
      </c>
      <c r="BL33" s="370"/>
      <c r="BM33" s="277"/>
      <c r="BN33" s="132"/>
      <c r="BO33" s="105"/>
      <c r="BP33" s="277">
        <f t="shared" si="38"/>
        <v>0</v>
      </c>
      <c r="BQ33" s="370"/>
    </row>
    <row r="34" spans="1:69" x14ac:dyDescent="0.15">
      <c r="A34" s="42" t="s">
        <v>53</v>
      </c>
      <c r="B34" s="43">
        <f>_xlfn.IFNA(VLOOKUP($A34,批次辅助!$A$4:$DC$41,MATCH($A$5&amp;B$4,批次辅助!$A$1:$DC$1,0),0),0)</f>
        <v>0</v>
      </c>
      <c r="C34" s="43">
        <f>_xlfn.IFNA(VLOOKUP($A34,批次辅助!$A$4:$DC$41,MATCH($A$5&amp;C$4,批次辅助!$A$1:$DC$1,0),0),0)</f>
        <v>0</v>
      </c>
      <c r="D34" s="43">
        <f>_xlfn.IFNA(VLOOKUP($A34,批次辅助!$A$4:$DC$41,MATCH($A$5&amp;D$4,批次辅助!$A$1:$DC$1,0),0),0)</f>
        <v>0</v>
      </c>
      <c r="E34" s="47"/>
      <c r="F34" s="45"/>
      <c r="G34" s="46">
        <v>0</v>
      </c>
      <c r="H34" s="277">
        <f t="shared" si="26"/>
        <v>0</v>
      </c>
      <c r="I34" s="370"/>
      <c r="J34" s="47" t="s">
        <v>9</v>
      </c>
      <c r="K34" s="128"/>
      <c r="L34" s="102"/>
      <c r="M34" s="50">
        <f t="shared" si="27"/>
        <v>0</v>
      </c>
      <c r="N34" s="370"/>
      <c r="O34" s="47" t="s">
        <v>9</v>
      </c>
      <c r="P34" s="128"/>
      <c r="Q34" s="102"/>
      <c r="R34" s="50">
        <f t="shared" si="28"/>
        <v>0</v>
      </c>
      <c r="S34" s="370"/>
      <c r="T34" s="47" t="s">
        <v>9</v>
      </c>
      <c r="U34" s="128"/>
      <c r="V34" s="102"/>
      <c r="W34" s="50">
        <f t="shared" si="29"/>
        <v>0</v>
      </c>
      <c r="X34" s="370"/>
      <c r="Y34" s="47" t="s">
        <v>9</v>
      </c>
      <c r="Z34" s="128"/>
      <c r="AA34" s="102"/>
      <c r="AB34" s="50">
        <f t="shared" si="30"/>
        <v>0</v>
      </c>
      <c r="AC34" s="370"/>
      <c r="AD34" s="47" t="s">
        <v>9</v>
      </c>
      <c r="AE34" s="128"/>
      <c r="AF34" s="102"/>
      <c r="AG34" s="50">
        <f t="shared" si="31"/>
        <v>0</v>
      </c>
      <c r="AH34" s="370"/>
      <c r="AI34" s="47" t="s">
        <v>9</v>
      </c>
      <c r="AJ34" s="128"/>
      <c r="AK34" s="102"/>
      <c r="AL34" s="50">
        <f t="shared" si="32"/>
        <v>0</v>
      </c>
      <c r="AM34" s="370"/>
      <c r="AN34" s="47" t="s">
        <v>9</v>
      </c>
      <c r="AO34" s="128"/>
      <c r="AP34" s="102"/>
      <c r="AQ34" s="50">
        <f t="shared" si="33"/>
        <v>0</v>
      </c>
      <c r="AR34" s="370"/>
      <c r="AS34" s="47" t="s">
        <v>9</v>
      </c>
      <c r="AT34" s="128"/>
      <c r="AU34" s="102"/>
      <c r="AV34" s="50">
        <f t="shared" si="34"/>
        <v>0</v>
      </c>
      <c r="AW34" s="370"/>
      <c r="AX34" s="47" t="s">
        <v>9</v>
      </c>
      <c r="AY34" s="128"/>
      <c r="AZ34" s="102"/>
      <c r="BA34" s="50">
        <f t="shared" si="35"/>
        <v>0</v>
      </c>
      <c r="BB34" s="370"/>
      <c r="BC34" s="47" t="s">
        <v>9</v>
      </c>
      <c r="BD34" s="128"/>
      <c r="BE34" s="102"/>
      <c r="BF34" s="50">
        <f t="shared" si="36"/>
        <v>0</v>
      </c>
      <c r="BG34" s="370"/>
      <c r="BH34" s="47" t="s">
        <v>9</v>
      </c>
      <c r="BI34" s="128"/>
      <c r="BJ34" s="102"/>
      <c r="BK34" s="50">
        <f t="shared" si="37"/>
        <v>0</v>
      </c>
      <c r="BL34" s="370"/>
      <c r="BM34" s="47" t="s">
        <v>9</v>
      </c>
      <c r="BN34" s="128"/>
      <c r="BO34" s="102"/>
      <c r="BP34" s="50">
        <f t="shared" si="38"/>
        <v>0</v>
      </c>
      <c r="BQ34" s="370"/>
    </row>
    <row r="35" spans="1:69" x14ac:dyDescent="0.15">
      <c r="A35" s="42" t="s">
        <v>54</v>
      </c>
      <c r="B35" s="43">
        <f>_xlfn.IFNA(VLOOKUP($A35,批次辅助!$A$4:$DC$41,MATCH($A$5&amp;B$4,批次辅助!$A$1:$DC$1,0),0),0)</f>
        <v>0</v>
      </c>
      <c r="C35" s="43">
        <f>_xlfn.IFNA(VLOOKUP($A35,批次辅助!$A$4:$DC$41,MATCH($A$5&amp;C$4,批次辅助!$A$1:$DC$1,0),0),0)</f>
        <v>0</v>
      </c>
      <c r="D35" s="43">
        <f>_xlfn.IFNA(VLOOKUP($A35,批次辅助!$A$4:$DC$41,MATCH($A$5&amp;D$4,批次辅助!$A$1:$DC$1,0),0),0)</f>
        <v>0</v>
      </c>
      <c r="E35" s="47"/>
      <c r="F35" s="45"/>
      <c r="G35" s="46">
        <v>1.5948963317384372E-5</v>
      </c>
      <c r="H35" s="277">
        <f t="shared" si="26"/>
        <v>1.5948963317384372E-5</v>
      </c>
      <c r="I35" s="370"/>
      <c r="J35" s="47" t="s">
        <v>9</v>
      </c>
      <c r="K35" s="128"/>
      <c r="L35" s="102"/>
      <c r="M35" s="50">
        <f t="shared" si="27"/>
        <v>1.5948963317384372E-5</v>
      </c>
      <c r="N35" s="370"/>
      <c r="O35" s="47" t="s">
        <v>9</v>
      </c>
      <c r="P35" s="128"/>
      <c r="Q35" s="102"/>
      <c r="R35" s="50">
        <f t="shared" si="28"/>
        <v>1.5948963317384372E-5</v>
      </c>
      <c r="S35" s="370"/>
      <c r="T35" s="47" t="s">
        <v>9</v>
      </c>
      <c r="U35" s="128"/>
      <c r="V35" s="102"/>
      <c r="W35" s="50">
        <f t="shared" si="29"/>
        <v>1.5948963317384372E-5</v>
      </c>
      <c r="X35" s="370"/>
      <c r="Y35" s="47" t="s">
        <v>9</v>
      </c>
      <c r="Z35" s="128"/>
      <c r="AA35" s="102"/>
      <c r="AB35" s="50">
        <f t="shared" si="30"/>
        <v>1.5948963317384372E-5</v>
      </c>
      <c r="AC35" s="370"/>
      <c r="AD35" s="47" t="s">
        <v>9</v>
      </c>
      <c r="AE35" s="128"/>
      <c r="AF35" s="102"/>
      <c r="AG35" s="50">
        <f t="shared" si="31"/>
        <v>1.5948963317384372E-5</v>
      </c>
      <c r="AH35" s="370"/>
      <c r="AI35" s="47" t="s">
        <v>9</v>
      </c>
      <c r="AJ35" s="128"/>
      <c r="AK35" s="102"/>
      <c r="AL35" s="50">
        <f t="shared" si="32"/>
        <v>1.5948963317384372E-5</v>
      </c>
      <c r="AM35" s="370"/>
      <c r="AN35" s="47" t="s">
        <v>9</v>
      </c>
      <c r="AO35" s="128"/>
      <c r="AP35" s="102"/>
      <c r="AQ35" s="50">
        <f t="shared" si="33"/>
        <v>1.5948963317384372E-5</v>
      </c>
      <c r="AR35" s="370"/>
      <c r="AS35" s="47" t="s">
        <v>9</v>
      </c>
      <c r="AT35" s="128"/>
      <c r="AU35" s="102"/>
      <c r="AV35" s="50">
        <f t="shared" si="34"/>
        <v>1.5948963317384372E-5</v>
      </c>
      <c r="AW35" s="370"/>
      <c r="AX35" s="47" t="s">
        <v>9</v>
      </c>
      <c r="AY35" s="128"/>
      <c r="AZ35" s="102"/>
      <c r="BA35" s="50">
        <f t="shared" si="35"/>
        <v>1.5948963317384372E-5</v>
      </c>
      <c r="BB35" s="370"/>
      <c r="BC35" s="47" t="s">
        <v>9</v>
      </c>
      <c r="BD35" s="128"/>
      <c r="BE35" s="102"/>
      <c r="BF35" s="50">
        <f t="shared" si="36"/>
        <v>1.5948963317384372E-5</v>
      </c>
      <c r="BG35" s="370"/>
      <c r="BH35" s="47" t="s">
        <v>9</v>
      </c>
      <c r="BI35" s="128"/>
      <c r="BJ35" s="102"/>
      <c r="BK35" s="50">
        <f t="shared" si="37"/>
        <v>1.5948963317384372E-5</v>
      </c>
      <c r="BL35" s="370"/>
      <c r="BM35" s="47" t="s">
        <v>9</v>
      </c>
      <c r="BN35" s="128"/>
      <c r="BO35" s="102"/>
      <c r="BP35" s="50">
        <f t="shared" si="38"/>
        <v>1.5948963317384372E-5</v>
      </c>
      <c r="BQ35" s="370"/>
    </row>
    <row r="36" spans="1:69" x14ac:dyDescent="0.15">
      <c r="A36" s="72" t="s">
        <v>38</v>
      </c>
      <c r="B36" s="61">
        <f>_xlfn.IFNA(VLOOKUP($A36,批次辅助!$A$4:$DC$41,MATCH($A$5&amp;B$4,批次辅助!$A$1:$DC$1,0),0),0)</f>
        <v>0</v>
      </c>
      <c r="C36" s="61">
        <f>_xlfn.IFNA(VLOOKUP($A36,批次辅助!$A$4:$DC$41,MATCH($A$5&amp;C$4,批次辅助!$A$1:$DC$1,0),0),0)</f>
        <v>0</v>
      </c>
      <c r="D36" s="61">
        <f>_xlfn.IFNA(VLOOKUP($A36,批次辅助!$A$4:$DC$41,MATCH($A$5&amp;D$4,批次辅助!$A$1:$DC$1,0),0),0)</f>
        <v>0</v>
      </c>
      <c r="E36" s="75"/>
      <c r="F36" s="74"/>
      <c r="G36" s="75">
        <v>0</v>
      </c>
      <c r="H36" s="62">
        <f t="shared" si="26"/>
        <v>0</v>
      </c>
      <c r="I36" s="62"/>
      <c r="J36" s="73"/>
      <c r="K36" s="135"/>
      <c r="L36" s="143"/>
      <c r="M36" s="62">
        <f t="shared" si="27"/>
        <v>0</v>
      </c>
      <c r="N36" s="62"/>
      <c r="O36" s="73"/>
      <c r="P36" s="135"/>
      <c r="Q36" s="143"/>
      <c r="R36" s="62">
        <f t="shared" si="28"/>
        <v>0</v>
      </c>
      <c r="S36" s="62"/>
      <c r="T36" s="73"/>
      <c r="U36" s="135"/>
      <c r="V36" s="143"/>
      <c r="W36" s="62">
        <f t="shared" si="29"/>
        <v>0</v>
      </c>
      <c r="X36" s="62"/>
      <c r="Y36" s="73"/>
      <c r="Z36" s="135"/>
      <c r="AA36" s="143"/>
      <c r="AB36" s="62">
        <f t="shared" si="30"/>
        <v>0</v>
      </c>
      <c r="AC36" s="62"/>
      <c r="AD36" s="73"/>
      <c r="AE36" s="135"/>
      <c r="AF36" s="143"/>
      <c r="AG36" s="62">
        <f t="shared" si="31"/>
        <v>0</v>
      </c>
      <c r="AH36" s="62"/>
      <c r="AI36" s="73"/>
      <c r="AJ36" s="135"/>
      <c r="AK36" s="143"/>
      <c r="AL36" s="62">
        <f t="shared" si="32"/>
        <v>0</v>
      </c>
      <c r="AM36" s="62"/>
      <c r="AN36" s="73"/>
      <c r="AO36" s="135"/>
      <c r="AP36" s="143"/>
      <c r="AQ36" s="62">
        <f t="shared" si="33"/>
        <v>0</v>
      </c>
      <c r="AR36" s="62"/>
      <c r="AS36" s="73"/>
      <c r="AT36" s="135"/>
      <c r="AU36" s="143"/>
      <c r="AV36" s="62">
        <f t="shared" si="34"/>
        <v>0</v>
      </c>
      <c r="AW36" s="62"/>
      <c r="AX36" s="73"/>
      <c r="AY36" s="135"/>
      <c r="AZ36" s="143"/>
      <c r="BA36" s="62">
        <f t="shared" si="35"/>
        <v>0</v>
      </c>
      <c r="BB36" s="62"/>
      <c r="BC36" s="73"/>
      <c r="BD36" s="135"/>
      <c r="BE36" s="143"/>
      <c r="BF36" s="62">
        <f t="shared" si="36"/>
        <v>0</v>
      </c>
      <c r="BG36" s="62"/>
      <c r="BH36" s="73"/>
      <c r="BI36" s="135"/>
      <c r="BJ36" s="143"/>
      <c r="BK36" s="62">
        <f t="shared" si="37"/>
        <v>0</v>
      </c>
      <c r="BL36" s="62"/>
      <c r="BM36" s="73"/>
      <c r="BN36" s="135"/>
      <c r="BO36" s="143"/>
      <c r="BP36" s="62">
        <f t="shared" si="38"/>
        <v>0</v>
      </c>
      <c r="BQ36" s="62"/>
    </row>
    <row r="37" spans="1:69" x14ac:dyDescent="0.15">
      <c r="A37" s="76" t="s">
        <v>28</v>
      </c>
      <c r="B37" s="76"/>
      <c r="C37" s="76"/>
      <c r="D37" s="76"/>
      <c r="E37" s="77"/>
      <c r="F37" s="78"/>
      <c r="G37" s="79"/>
      <c r="H37" s="62"/>
      <c r="I37" s="62"/>
      <c r="J37" s="77"/>
      <c r="K37" s="136"/>
      <c r="L37" s="144"/>
      <c r="M37" s="62"/>
      <c r="N37" s="62"/>
      <c r="O37" s="77"/>
      <c r="P37" s="136"/>
      <c r="Q37" s="144"/>
      <c r="R37" s="62"/>
      <c r="S37" s="62"/>
      <c r="T37" s="77"/>
      <c r="U37" s="136"/>
      <c r="V37" s="144"/>
      <c r="W37" s="62"/>
      <c r="X37" s="62"/>
      <c r="Y37" s="77"/>
      <c r="Z37" s="136"/>
      <c r="AA37" s="144"/>
      <c r="AB37" s="62"/>
      <c r="AC37" s="62"/>
      <c r="AD37" s="77"/>
      <c r="AE37" s="136"/>
      <c r="AF37" s="144"/>
      <c r="AG37" s="62"/>
      <c r="AH37" s="62"/>
      <c r="AI37" s="77"/>
      <c r="AJ37" s="136"/>
      <c r="AK37" s="144"/>
      <c r="AL37" s="62"/>
      <c r="AM37" s="62"/>
      <c r="AN37" s="77"/>
      <c r="AO37" s="136"/>
      <c r="AP37" s="144"/>
      <c r="AQ37" s="62"/>
      <c r="AR37" s="62"/>
      <c r="AS37" s="77"/>
      <c r="AT37" s="136"/>
      <c r="AU37" s="144"/>
      <c r="AV37" s="62"/>
      <c r="AW37" s="62"/>
      <c r="AX37" s="77"/>
      <c r="AY37" s="136"/>
      <c r="AZ37" s="144"/>
      <c r="BA37" s="62"/>
      <c r="BB37" s="62"/>
      <c r="BC37" s="77"/>
      <c r="BD37" s="136"/>
      <c r="BE37" s="144"/>
      <c r="BF37" s="62"/>
      <c r="BG37" s="62"/>
      <c r="BH37" s="77"/>
      <c r="BI37" s="136"/>
      <c r="BJ37" s="144"/>
      <c r="BK37" s="62"/>
      <c r="BL37" s="62"/>
      <c r="BM37" s="77"/>
      <c r="BN37" s="136"/>
      <c r="BO37" s="144"/>
      <c r="BP37" s="62"/>
      <c r="BQ37" s="62"/>
    </row>
    <row r="38" spans="1:69" x14ac:dyDescent="0.15">
      <c r="A38" s="65" t="s">
        <v>36</v>
      </c>
      <c r="B38" s="66"/>
      <c r="C38" s="66"/>
      <c r="D38" s="66"/>
      <c r="E38" s="66"/>
      <c r="F38" s="67"/>
      <c r="G38" s="68"/>
      <c r="H38" s="66">
        <f>H39</f>
        <v>0.99885645933014355</v>
      </c>
      <c r="I38" s="66"/>
      <c r="J38" s="66"/>
      <c r="K38" s="134"/>
      <c r="L38" s="142"/>
      <c r="M38" s="66">
        <f>M39</f>
        <v>0.99885645933014355</v>
      </c>
      <c r="N38" s="66"/>
      <c r="O38" s="66"/>
      <c r="P38" s="134"/>
      <c r="Q38" s="142"/>
      <c r="R38" s="66">
        <f>R39</f>
        <v>0.99885645933014355</v>
      </c>
      <c r="S38" s="66"/>
      <c r="T38" s="66"/>
      <c r="U38" s="134"/>
      <c r="V38" s="142"/>
      <c r="W38" s="66">
        <f>W39</f>
        <v>0.99885645933014355</v>
      </c>
      <c r="X38" s="66"/>
      <c r="Y38" s="66"/>
      <c r="Z38" s="134"/>
      <c r="AA38" s="142"/>
      <c r="AB38" s="66">
        <f>AB39</f>
        <v>0.99885645933014355</v>
      </c>
      <c r="AC38" s="66"/>
      <c r="AD38" s="66"/>
      <c r="AE38" s="134"/>
      <c r="AF38" s="142"/>
      <c r="AG38" s="66">
        <f>AG39</f>
        <v>0.99885645933014355</v>
      </c>
      <c r="AH38" s="66"/>
      <c r="AI38" s="66"/>
      <c r="AJ38" s="134"/>
      <c r="AK38" s="142"/>
      <c r="AL38" s="66">
        <f>AL39</f>
        <v>0.99885645933014355</v>
      </c>
      <c r="AM38" s="66"/>
      <c r="AN38" s="66"/>
      <c r="AO38" s="134"/>
      <c r="AP38" s="142"/>
      <c r="AQ38" s="66">
        <f>AQ39</f>
        <v>0.99885645933014355</v>
      </c>
      <c r="AR38" s="66"/>
      <c r="AS38" s="66"/>
      <c r="AT38" s="134"/>
      <c r="AU38" s="142"/>
      <c r="AV38" s="66">
        <f>AV39</f>
        <v>0.99885645933014355</v>
      </c>
      <c r="AW38" s="66"/>
      <c r="AX38" s="66"/>
      <c r="AY38" s="134"/>
      <c r="AZ38" s="142"/>
      <c r="BA38" s="66">
        <f>BA39</f>
        <v>0.99885645933014355</v>
      </c>
      <c r="BB38" s="66"/>
      <c r="BC38" s="66"/>
      <c r="BD38" s="134"/>
      <c r="BE38" s="142"/>
      <c r="BF38" s="66">
        <f>BF39</f>
        <v>0.99885645933014355</v>
      </c>
      <c r="BG38" s="66"/>
      <c r="BH38" s="66"/>
      <c r="BI38" s="134"/>
      <c r="BJ38" s="142"/>
      <c r="BK38" s="66">
        <f>BK39</f>
        <v>0.99885645933014355</v>
      </c>
      <c r="BL38" s="66"/>
      <c r="BM38" s="66"/>
      <c r="BN38" s="134"/>
      <c r="BO38" s="142"/>
      <c r="BP38" s="66">
        <f>BP39</f>
        <v>0.99885645933014355</v>
      </c>
      <c r="BQ38" s="66"/>
    </row>
    <row r="39" spans="1:69" x14ac:dyDescent="0.35">
      <c r="A39" s="40" t="s">
        <v>460</v>
      </c>
      <c r="B39" s="41">
        <f>_xlfn.IFNA(VLOOKUP($A39,批次辅助!$A$4:$DC$41,MATCH($A$5&amp;B$4,批次辅助!$A$1:$DC$1,0),0),0)</f>
        <v>0</v>
      </c>
      <c r="C39" s="41">
        <f>_xlfn.IFNA(VLOOKUP($A39,批次辅助!$A$4:$DC$41,MATCH($A$5&amp;C$4,批次辅助!$A$1:$DC$1,0),0),0)</f>
        <v>0</v>
      </c>
      <c r="D39" s="41">
        <f>_xlfn.IFNA(VLOOKUP($A39,批次辅助!$A$4:$DC$41,MATCH($A$5&amp;D$4,批次辅助!$A$1:$DC$1,0),0),0)</f>
        <v>0</v>
      </c>
      <c r="E39" s="66"/>
      <c r="F39" s="67"/>
      <c r="G39" s="68"/>
      <c r="H39" s="66">
        <f>1-SUM(H40:H43)</f>
        <v>0.99885645933014355</v>
      </c>
      <c r="I39" s="66"/>
      <c r="J39" s="66"/>
      <c r="K39" s="134"/>
      <c r="L39" s="142"/>
      <c r="M39" s="66">
        <f>1-SUM(M40:M43)</f>
        <v>0.99885645933014355</v>
      </c>
      <c r="N39" s="66"/>
      <c r="O39" s="66"/>
      <c r="P39" s="134"/>
      <c r="Q39" s="142"/>
      <c r="R39" s="66">
        <f>1-SUM(R40:R43)</f>
        <v>0.99885645933014355</v>
      </c>
      <c r="S39" s="66"/>
      <c r="T39" s="66"/>
      <c r="U39" s="134"/>
      <c r="V39" s="142"/>
      <c r="W39" s="66">
        <f>1-SUM(W40:W43)</f>
        <v>0.99885645933014355</v>
      </c>
      <c r="X39" s="66"/>
      <c r="Y39" s="66"/>
      <c r="Z39" s="134"/>
      <c r="AA39" s="142"/>
      <c r="AB39" s="66">
        <f>1-SUM(AB40:AB43)</f>
        <v>0.99885645933014355</v>
      </c>
      <c r="AC39" s="66"/>
      <c r="AD39" s="66"/>
      <c r="AE39" s="134"/>
      <c r="AF39" s="142"/>
      <c r="AG39" s="66">
        <f>1-SUM(AG40:AG43)</f>
        <v>0.99885645933014355</v>
      </c>
      <c r="AH39" s="66"/>
      <c r="AI39" s="66"/>
      <c r="AJ39" s="134"/>
      <c r="AK39" s="142"/>
      <c r="AL39" s="66">
        <f>1-SUM(AL40:AL43)</f>
        <v>0.99885645933014355</v>
      </c>
      <c r="AM39" s="66"/>
      <c r="AN39" s="66"/>
      <c r="AO39" s="134"/>
      <c r="AP39" s="142"/>
      <c r="AQ39" s="66">
        <f>1-SUM(AQ40:AQ43)</f>
        <v>0.99885645933014355</v>
      </c>
      <c r="AR39" s="66"/>
      <c r="AS39" s="66"/>
      <c r="AT39" s="134"/>
      <c r="AU39" s="142"/>
      <c r="AV39" s="66">
        <f>1-SUM(AV40:AV43)</f>
        <v>0.99885645933014355</v>
      </c>
      <c r="AW39" s="66"/>
      <c r="AX39" s="66"/>
      <c r="AY39" s="134"/>
      <c r="AZ39" s="142"/>
      <c r="BA39" s="66">
        <f>1-SUM(BA40:BA43)</f>
        <v>0.99885645933014355</v>
      </c>
      <c r="BB39" s="66"/>
      <c r="BC39" s="66"/>
      <c r="BD39" s="134"/>
      <c r="BE39" s="142"/>
      <c r="BF39" s="66">
        <f>1-SUM(BF40:BF43)</f>
        <v>0.99885645933014355</v>
      </c>
      <c r="BG39" s="66"/>
      <c r="BH39" s="66"/>
      <c r="BI39" s="134"/>
      <c r="BJ39" s="142"/>
      <c r="BK39" s="66">
        <f>1-SUM(BK40:BK43)</f>
        <v>0.99885645933014355</v>
      </c>
      <c r="BL39" s="66"/>
      <c r="BM39" s="66"/>
      <c r="BN39" s="134"/>
      <c r="BO39" s="142"/>
      <c r="BP39" s="66">
        <f>1-SUM(BP40:BP43)</f>
        <v>0.99885645933014355</v>
      </c>
      <c r="BQ39" s="66"/>
    </row>
    <row r="40" spans="1:69" x14ac:dyDescent="0.15">
      <c r="A40" s="42" t="s">
        <v>55</v>
      </c>
      <c r="B40" s="43">
        <f>_xlfn.IFNA(VLOOKUP($A40,批次辅助!$A$4:$DC$41,MATCH($A$5&amp;B$4,批次辅助!$A$1:$DC$1,0),0),0)</f>
        <v>0</v>
      </c>
      <c r="C40" s="43">
        <f>_xlfn.IFNA(VLOOKUP($A40,批次辅助!$A$4:$DC$41,MATCH($A$5&amp;C$4,批次辅助!$A$1:$DC$1,0),0),0)</f>
        <v>0</v>
      </c>
      <c r="D40" s="43">
        <f>_xlfn.IFNA(VLOOKUP($A40,批次辅助!$A$4:$DC$41,MATCH($A$5&amp;D$4,批次辅助!$A$1:$DC$1,0),0),0)</f>
        <v>0</v>
      </c>
      <c r="E40" s="279"/>
      <c r="F40" s="69"/>
      <c r="G40" s="70">
        <v>7.9744816586921848E-5</v>
      </c>
      <c r="H40" s="277">
        <f>C40-F40+G40</f>
        <v>7.9744816586921848E-5</v>
      </c>
      <c r="I40" s="370"/>
      <c r="J40" s="277" t="s">
        <v>9</v>
      </c>
      <c r="K40" s="132"/>
      <c r="L40" s="105"/>
      <c r="M40" s="277">
        <f>H40-K40+L40</f>
        <v>7.9744816586921848E-5</v>
      </c>
      <c r="N40" s="370"/>
      <c r="O40" s="277" t="s">
        <v>9</v>
      </c>
      <c r="P40" s="132"/>
      <c r="Q40" s="105"/>
      <c r="R40" s="277">
        <f>M40-P40+Q40</f>
        <v>7.9744816586921848E-5</v>
      </c>
      <c r="S40" s="370"/>
      <c r="T40" s="277" t="s">
        <v>9</v>
      </c>
      <c r="U40" s="132"/>
      <c r="V40" s="105"/>
      <c r="W40" s="277">
        <f>R40-U40+V40</f>
        <v>7.9744816586921848E-5</v>
      </c>
      <c r="X40" s="370"/>
      <c r="Y40" s="277" t="s">
        <v>9</v>
      </c>
      <c r="Z40" s="132"/>
      <c r="AA40" s="105"/>
      <c r="AB40" s="277">
        <f>W40-Z40+AA40</f>
        <v>7.9744816586921848E-5</v>
      </c>
      <c r="AC40" s="370"/>
      <c r="AD40" s="277" t="s">
        <v>9</v>
      </c>
      <c r="AE40" s="132"/>
      <c r="AF40" s="105"/>
      <c r="AG40" s="277">
        <f>AB40-AE40+AF40</f>
        <v>7.9744816586921848E-5</v>
      </c>
      <c r="AH40" s="370"/>
      <c r="AI40" s="277" t="s">
        <v>9</v>
      </c>
      <c r="AJ40" s="132"/>
      <c r="AK40" s="105"/>
      <c r="AL40" s="277">
        <f>AG40-AJ40+AK40</f>
        <v>7.9744816586921848E-5</v>
      </c>
      <c r="AM40" s="370"/>
      <c r="AN40" s="277" t="s">
        <v>9</v>
      </c>
      <c r="AO40" s="132"/>
      <c r="AP40" s="105"/>
      <c r="AQ40" s="277">
        <f>AL40-AO40+AP40</f>
        <v>7.9744816586921848E-5</v>
      </c>
      <c r="AR40" s="370"/>
      <c r="AS40" s="277" t="s">
        <v>9</v>
      </c>
      <c r="AT40" s="132"/>
      <c r="AU40" s="105"/>
      <c r="AV40" s="277">
        <f>AQ40-AT40+AU40</f>
        <v>7.9744816586921848E-5</v>
      </c>
      <c r="AW40" s="370"/>
      <c r="AX40" s="277" t="s">
        <v>9</v>
      </c>
      <c r="AY40" s="132"/>
      <c r="AZ40" s="105"/>
      <c r="BA40" s="277">
        <f>AV40-AY40+AZ40</f>
        <v>7.9744816586921848E-5</v>
      </c>
      <c r="BB40" s="370"/>
      <c r="BC40" s="277" t="s">
        <v>9</v>
      </c>
      <c r="BD40" s="132"/>
      <c r="BE40" s="105"/>
      <c r="BF40" s="277">
        <f>BA40-BD40+BE40</f>
        <v>7.9744816586921848E-5</v>
      </c>
      <c r="BG40" s="370"/>
      <c r="BH40" s="277" t="s">
        <v>9</v>
      </c>
      <c r="BI40" s="132"/>
      <c r="BJ40" s="105"/>
      <c r="BK40" s="277">
        <f>BF40-BI40+BJ40</f>
        <v>7.9744816586921848E-5</v>
      </c>
      <c r="BL40" s="370"/>
      <c r="BM40" s="277" t="s">
        <v>9</v>
      </c>
      <c r="BN40" s="132"/>
      <c r="BO40" s="105"/>
      <c r="BP40" s="277">
        <f>BK40-BN40+BO40</f>
        <v>7.9744816586921848E-5</v>
      </c>
      <c r="BQ40" s="370"/>
    </row>
    <row r="41" spans="1:69" x14ac:dyDescent="0.15">
      <c r="A41" s="42" t="s">
        <v>56</v>
      </c>
      <c r="B41" s="43">
        <f>_xlfn.IFNA(VLOOKUP($A41,批次辅助!$A$4:$DC$41,MATCH($A$5&amp;B$4,批次辅助!$A$1:$DC$1,0),0),0)</f>
        <v>0</v>
      </c>
      <c r="C41" s="43">
        <f>_xlfn.IFNA(VLOOKUP($A41,批次辅助!$A$4:$DC$41,MATCH($A$5&amp;C$4,批次辅助!$A$1:$DC$1,0),0),0)</f>
        <v>0</v>
      </c>
      <c r="D41" s="43">
        <f>_xlfn.IFNA(VLOOKUP($A41,批次辅助!$A$4:$DC$41,MATCH($A$5&amp;D$4,批次辅助!$A$1:$DC$1,0),0),0)</f>
        <v>0</v>
      </c>
      <c r="E41" s="279"/>
      <c r="F41" s="45"/>
      <c r="G41" s="46">
        <v>4.7846889952153111E-5</v>
      </c>
      <c r="H41" s="277">
        <f t="shared" ref="H41:H44" si="39">C41-F41+G41</f>
        <v>4.7846889952153111E-5</v>
      </c>
      <c r="I41" s="370"/>
      <c r="J41" s="47" t="s">
        <v>9</v>
      </c>
      <c r="K41" s="128"/>
      <c r="L41" s="102"/>
      <c r="M41" s="50">
        <f t="shared" ref="M41:M44" si="40">H41-K41+L41</f>
        <v>4.7846889952153111E-5</v>
      </c>
      <c r="N41" s="370"/>
      <c r="O41" s="47" t="s">
        <v>9</v>
      </c>
      <c r="P41" s="128"/>
      <c r="Q41" s="102"/>
      <c r="R41" s="50">
        <f t="shared" ref="R41:R44" si="41">M41-P41+Q41</f>
        <v>4.7846889952153111E-5</v>
      </c>
      <c r="S41" s="370"/>
      <c r="T41" s="47" t="s">
        <v>9</v>
      </c>
      <c r="U41" s="128"/>
      <c r="V41" s="102"/>
      <c r="W41" s="50">
        <f t="shared" ref="W41:W44" si="42">R41-U41+V41</f>
        <v>4.7846889952153111E-5</v>
      </c>
      <c r="X41" s="370"/>
      <c r="Y41" s="47" t="s">
        <v>9</v>
      </c>
      <c r="Z41" s="128"/>
      <c r="AA41" s="102"/>
      <c r="AB41" s="50">
        <f t="shared" ref="AB41:AB44" si="43">W41-Z41+AA41</f>
        <v>4.7846889952153111E-5</v>
      </c>
      <c r="AC41" s="370"/>
      <c r="AD41" s="47" t="s">
        <v>9</v>
      </c>
      <c r="AE41" s="128"/>
      <c r="AF41" s="102"/>
      <c r="AG41" s="50">
        <f t="shared" ref="AG41:AG44" si="44">AB41-AE41+AF41</f>
        <v>4.7846889952153111E-5</v>
      </c>
      <c r="AH41" s="370"/>
      <c r="AI41" s="47" t="s">
        <v>9</v>
      </c>
      <c r="AJ41" s="128"/>
      <c r="AK41" s="102"/>
      <c r="AL41" s="50">
        <f t="shared" ref="AL41:AL44" si="45">AG41-AJ41+AK41</f>
        <v>4.7846889952153111E-5</v>
      </c>
      <c r="AM41" s="370"/>
      <c r="AN41" s="47" t="s">
        <v>9</v>
      </c>
      <c r="AO41" s="128"/>
      <c r="AP41" s="102"/>
      <c r="AQ41" s="50">
        <f t="shared" ref="AQ41:AQ44" si="46">AL41-AO41+AP41</f>
        <v>4.7846889952153111E-5</v>
      </c>
      <c r="AR41" s="370"/>
      <c r="AS41" s="47" t="s">
        <v>9</v>
      </c>
      <c r="AT41" s="128"/>
      <c r="AU41" s="102"/>
      <c r="AV41" s="50">
        <f t="shared" ref="AV41:AV44" si="47">AQ41-AT41+AU41</f>
        <v>4.7846889952153111E-5</v>
      </c>
      <c r="AW41" s="370"/>
      <c r="AX41" s="47" t="s">
        <v>9</v>
      </c>
      <c r="AY41" s="128"/>
      <c r="AZ41" s="102"/>
      <c r="BA41" s="50">
        <f t="shared" ref="BA41:BA44" si="48">AV41-AY41+AZ41</f>
        <v>4.7846889952153111E-5</v>
      </c>
      <c r="BB41" s="370"/>
      <c r="BC41" s="47" t="s">
        <v>9</v>
      </c>
      <c r="BD41" s="128"/>
      <c r="BE41" s="102"/>
      <c r="BF41" s="50">
        <f t="shared" ref="BF41:BF44" si="49">BA41-BD41+BE41</f>
        <v>4.7846889952153111E-5</v>
      </c>
      <c r="BG41" s="370"/>
      <c r="BH41" s="47" t="s">
        <v>9</v>
      </c>
      <c r="BI41" s="128"/>
      <c r="BJ41" s="102"/>
      <c r="BK41" s="50">
        <f t="shared" ref="BK41:BK44" si="50">BF41-BI41+BJ41</f>
        <v>4.7846889952153111E-5</v>
      </c>
      <c r="BL41" s="370"/>
      <c r="BM41" s="47" t="s">
        <v>9</v>
      </c>
      <c r="BN41" s="128"/>
      <c r="BO41" s="102"/>
      <c r="BP41" s="50">
        <f t="shared" ref="BP41:BP44" si="51">BK41-BN41+BO41</f>
        <v>4.7846889952153111E-5</v>
      </c>
      <c r="BQ41" s="370"/>
    </row>
    <row r="42" spans="1:69" x14ac:dyDescent="0.15">
      <c r="A42" s="42" t="s">
        <v>57</v>
      </c>
      <c r="B42" s="43">
        <f>_xlfn.IFNA(VLOOKUP($A42,批次辅助!$A$4:$DC$41,MATCH($A$5&amp;B$4,批次辅助!$A$1:$DC$1,0),0),0)</f>
        <v>0</v>
      </c>
      <c r="C42" s="43">
        <f>_xlfn.IFNA(VLOOKUP($A42,批次辅助!$A$4:$DC$41,MATCH($A$5&amp;C$4,批次辅助!$A$1:$DC$1,0),0),0)</f>
        <v>0</v>
      </c>
      <c r="D42" s="43">
        <f>_xlfn.IFNA(VLOOKUP($A42,批次辅助!$A$4:$DC$41,MATCH($A$5&amp;D$4,批次辅助!$A$1:$DC$1,0),0),0)</f>
        <v>0</v>
      </c>
      <c r="E42" s="279"/>
      <c r="F42" s="45"/>
      <c r="G42" s="46">
        <v>1.5948963317384372E-5</v>
      </c>
      <c r="H42" s="277">
        <f t="shared" si="39"/>
        <v>1.5948963317384372E-5</v>
      </c>
      <c r="I42" s="370"/>
      <c r="J42" s="47" t="s">
        <v>9</v>
      </c>
      <c r="K42" s="128"/>
      <c r="L42" s="102"/>
      <c r="M42" s="50">
        <f t="shared" si="40"/>
        <v>1.5948963317384372E-5</v>
      </c>
      <c r="N42" s="370"/>
      <c r="O42" s="47" t="s">
        <v>9</v>
      </c>
      <c r="P42" s="128"/>
      <c r="Q42" s="102"/>
      <c r="R42" s="50">
        <f t="shared" si="41"/>
        <v>1.5948963317384372E-5</v>
      </c>
      <c r="S42" s="370"/>
      <c r="T42" s="47" t="s">
        <v>9</v>
      </c>
      <c r="U42" s="128"/>
      <c r="V42" s="102"/>
      <c r="W42" s="50">
        <f t="shared" si="42"/>
        <v>1.5948963317384372E-5</v>
      </c>
      <c r="X42" s="370"/>
      <c r="Y42" s="47" t="s">
        <v>9</v>
      </c>
      <c r="Z42" s="128"/>
      <c r="AA42" s="102"/>
      <c r="AB42" s="50">
        <f t="shared" si="43"/>
        <v>1.5948963317384372E-5</v>
      </c>
      <c r="AC42" s="370"/>
      <c r="AD42" s="47" t="s">
        <v>9</v>
      </c>
      <c r="AE42" s="128"/>
      <c r="AF42" s="102"/>
      <c r="AG42" s="50">
        <f t="shared" si="44"/>
        <v>1.5948963317384372E-5</v>
      </c>
      <c r="AH42" s="370"/>
      <c r="AI42" s="47" t="s">
        <v>9</v>
      </c>
      <c r="AJ42" s="128"/>
      <c r="AK42" s="102"/>
      <c r="AL42" s="50">
        <f t="shared" si="45"/>
        <v>1.5948963317384372E-5</v>
      </c>
      <c r="AM42" s="370"/>
      <c r="AN42" s="47" t="s">
        <v>9</v>
      </c>
      <c r="AO42" s="128"/>
      <c r="AP42" s="102"/>
      <c r="AQ42" s="50">
        <f t="shared" si="46"/>
        <v>1.5948963317384372E-5</v>
      </c>
      <c r="AR42" s="370"/>
      <c r="AS42" s="47" t="s">
        <v>9</v>
      </c>
      <c r="AT42" s="128"/>
      <c r="AU42" s="102"/>
      <c r="AV42" s="50">
        <f t="shared" si="47"/>
        <v>1.5948963317384372E-5</v>
      </c>
      <c r="AW42" s="370"/>
      <c r="AX42" s="47" t="s">
        <v>9</v>
      </c>
      <c r="AY42" s="128"/>
      <c r="AZ42" s="102"/>
      <c r="BA42" s="50">
        <f t="shared" si="48"/>
        <v>1.5948963317384372E-5</v>
      </c>
      <c r="BB42" s="370"/>
      <c r="BC42" s="47" t="s">
        <v>9</v>
      </c>
      <c r="BD42" s="128"/>
      <c r="BE42" s="102"/>
      <c r="BF42" s="50">
        <f t="shared" si="49"/>
        <v>1.5948963317384372E-5</v>
      </c>
      <c r="BG42" s="370"/>
      <c r="BH42" s="47" t="s">
        <v>9</v>
      </c>
      <c r="BI42" s="128"/>
      <c r="BJ42" s="102"/>
      <c r="BK42" s="50">
        <f t="shared" si="50"/>
        <v>1.5948963317384372E-5</v>
      </c>
      <c r="BL42" s="370"/>
      <c r="BM42" s="47" t="s">
        <v>9</v>
      </c>
      <c r="BN42" s="128"/>
      <c r="BO42" s="102"/>
      <c r="BP42" s="50">
        <f t="shared" si="51"/>
        <v>1.5948963317384372E-5</v>
      </c>
      <c r="BQ42" s="370"/>
    </row>
    <row r="43" spans="1:69" x14ac:dyDescent="0.15">
      <c r="A43" s="42" t="s">
        <v>58</v>
      </c>
      <c r="B43" s="43">
        <f>_xlfn.IFNA(VLOOKUP($A43,批次辅助!$A$4:$DC$41,MATCH($A$5&amp;B$4,批次辅助!$A$1:$DC$1,0),0),0)</f>
        <v>0</v>
      </c>
      <c r="C43" s="43">
        <f>_xlfn.IFNA(VLOOKUP($A43,批次辅助!$A$4:$DC$41,MATCH($A$5&amp;C$4,批次辅助!$A$1:$DC$1,0),0),0)</f>
        <v>0</v>
      </c>
      <c r="D43" s="43">
        <f>_xlfn.IFNA(VLOOKUP($A43,批次辅助!$A$4:$DC$41,MATCH($A$5&amp;D$4,批次辅助!$A$1:$DC$1,0),0),0)</f>
        <v>0</v>
      </c>
      <c r="E43" s="279"/>
      <c r="F43" s="45"/>
      <c r="G43" s="46">
        <v>1E-3</v>
      </c>
      <c r="H43" s="277">
        <f t="shared" si="39"/>
        <v>1E-3</v>
      </c>
      <c r="I43" s="370"/>
      <c r="J43" s="279"/>
      <c r="K43" s="128"/>
      <c r="L43" s="102"/>
      <c r="M43" s="50">
        <f t="shared" si="40"/>
        <v>1E-3</v>
      </c>
      <c r="N43" s="370"/>
      <c r="O43" s="279"/>
      <c r="P43" s="128"/>
      <c r="Q43" s="102"/>
      <c r="R43" s="50">
        <f t="shared" si="41"/>
        <v>1E-3</v>
      </c>
      <c r="S43" s="370"/>
      <c r="T43" s="279"/>
      <c r="U43" s="128"/>
      <c r="V43" s="102"/>
      <c r="W43" s="50">
        <f t="shared" si="42"/>
        <v>1E-3</v>
      </c>
      <c r="X43" s="370"/>
      <c r="Y43" s="279"/>
      <c r="Z43" s="128"/>
      <c r="AA43" s="102"/>
      <c r="AB43" s="50">
        <f t="shared" si="43"/>
        <v>1E-3</v>
      </c>
      <c r="AC43" s="370"/>
      <c r="AD43" s="279"/>
      <c r="AE43" s="128"/>
      <c r="AF43" s="102"/>
      <c r="AG43" s="50">
        <f t="shared" si="44"/>
        <v>1E-3</v>
      </c>
      <c r="AH43" s="370"/>
      <c r="AI43" s="279"/>
      <c r="AJ43" s="128"/>
      <c r="AK43" s="102"/>
      <c r="AL43" s="50">
        <f t="shared" si="45"/>
        <v>1E-3</v>
      </c>
      <c r="AM43" s="370"/>
      <c r="AN43" s="279"/>
      <c r="AO43" s="128"/>
      <c r="AP43" s="102"/>
      <c r="AQ43" s="50">
        <f t="shared" si="46"/>
        <v>1E-3</v>
      </c>
      <c r="AR43" s="370"/>
      <c r="AS43" s="279"/>
      <c r="AT43" s="128"/>
      <c r="AU43" s="102"/>
      <c r="AV43" s="50">
        <f t="shared" si="47"/>
        <v>1E-3</v>
      </c>
      <c r="AW43" s="370"/>
      <c r="AX43" s="279"/>
      <c r="AY43" s="128"/>
      <c r="AZ43" s="102"/>
      <c r="BA43" s="50">
        <f t="shared" si="48"/>
        <v>1E-3</v>
      </c>
      <c r="BB43" s="370"/>
      <c r="BC43" s="279"/>
      <c r="BD43" s="128"/>
      <c r="BE43" s="102"/>
      <c r="BF43" s="50">
        <f t="shared" si="49"/>
        <v>1E-3</v>
      </c>
      <c r="BG43" s="370"/>
      <c r="BH43" s="279"/>
      <c r="BI43" s="128"/>
      <c r="BJ43" s="102"/>
      <c r="BK43" s="50">
        <f t="shared" si="50"/>
        <v>1E-3</v>
      </c>
      <c r="BL43" s="370"/>
      <c r="BM43" s="279"/>
      <c r="BN43" s="128"/>
      <c r="BO43" s="102"/>
      <c r="BP43" s="50">
        <f t="shared" si="51"/>
        <v>1E-3</v>
      </c>
      <c r="BQ43" s="370"/>
    </row>
    <row r="44" spans="1:69" x14ac:dyDescent="0.15">
      <c r="A44" s="72" t="s">
        <v>39</v>
      </c>
      <c r="B44" s="61">
        <f>_xlfn.IFNA(VLOOKUP($A44,批次辅助!$A$4:$DC$41,MATCH($A$5&amp;B$4,批次辅助!$A$1:$DC$1,0),0),0)</f>
        <v>0</v>
      </c>
      <c r="C44" s="61">
        <f>_xlfn.IFNA(VLOOKUP($A44,批次辅助!$A$4:$DC$41,MATCH($A$5&amp;C$4,批次辅助!$A$1:$DC$1,0),0),0)</f>
        <v>0</v>
      </c>
      <c r="D44" s="61">
        <f>_xlfn.IFNA(VLOOKUP($A44,批次辅助!$A$4:$DC$41,MATCH($A$5&amp;D$4,批次辅助!$A$1:$DC$1,0),0),0)</f>
        <v>0</v>
      </c>
      <c r="E44" s="73"/>
      <c r="F44" s="74"/>
      <c r="G44" s="75">
        <v>0</v>
      </c>
      <c r="H44" s="62">
        <f t="shared" si="39"/>
        <v>0</v>
      </c>
      <c r="I44" s="62"/>
      <c r="J44" s="73"/>
      <c r="K44" s="135"/>
      <c r="L44" s="143"/>
      <c r="M44" s="62">
        <f t="shared" si="40"/>
        <v>0</v>
      </c>
      <c r="N44" s="62"/>
      <c r="O44" s="73"/>
      <c r="P44" s="135"/>
      <c r="Q44" s="143"/>
      <c r="R44" s="62">
        <f t="shared" si="41"/>
        <v>0</v>
      </c>
      <c r="S44" s="62"/>
      <c r="T44" s="73"/>
      <c r="U44" s="135"/>
      <c r="V44" s="143"/>
      <c r="W44" s="62">
        <f t="shared" si="42"/>
        <v>0</v>
      </c>
      <c r="X44" s="62"/>
      <c r="Y44" s="73"/>
      <c r="Z44" s="135"/>
      <c r="AA44" s="143"/>
      <c r="AB44" s="62">
        <f t="shared" si="43"/>
        <v>0</v>
      </c>
      <c r="AC44" s="62"/>
      <c r="AD44" s="73"/>
      <c r="AE44" s="135"/>
      <c r="AF44" s="143"/>
      <c r="AG44" s="62">
        <f t="shared" si="44"/>
        <v>0</v>
      </c>
      <c r="AH44" s="62"/>
      <c r="AI44" s="73"/>
      <c r="AJ44" s="135"/>
      <c r="AK44" s="143"/>
      <c r="AL44" s="62">
        <f t="shared" si="45"/>
        <v>0</v>
      </c>
      <c r="AM44" s="62"/>
      <c r="AN44" s="73"/>
      <c r="AO44" s="135"/>
      <c r="AP44" s="143"/>
      <c r="AQ44" s="62">
        <f t="shared" si="46"/>
        <v>0</v>
      </c>
      <c r="AR44" s="62"/>
      <c r="AS44" s="73"/>
      <c r="AT44" s="135"/>
      <c r="AU44" s="143"/>
      <c r="AV44" s="62">
        <f t="shared" si="47"/>
        <v>0</v>
      </c>
      <c r="AW44" s="62"/>
      <c r="AX44" s="73"/>
      <c r="AY44" s="135"/>
      <c r="AZ44" s="143"/>
      <c r="BA44" s="62">
        <f t="shared" si="48"/>
        <v>0</v>
      </c>
      <c r="BB44" s="62"/>
      <c r="BC44" s="73"/>
      <c r="BD44" s="135"/>
      <c r="BE44" s="143"/>
      <c r="BF44" s="62">
        <f t="shared" si="49"/>
        <v>0</v>
      </c>
      <c r="BG44" s="62"/>
      <c r="BH44" s="73"/>
      <c r="BI44" s="135"/>
      <c r="BJ44" s="143"/>
      <c r="BK44" s="62">
        <f t="shared" si="50"/>
        <v>0</v>
      </c>
      <c r="BL44" s="62"/>
      <c r="BM44" s="73"/>
      <c r="BN44" s="135"/>
      <c r="BO44" s="143"/>
      <c r="BP44" s="62">
        <f t="shared" si="51"/>
        <v>0</v>
      </c>
      <c r="BQ44" s="62"/>
    </row>
    <row r="45" spans="1:69" x14ac:dyDescent="0.15">
      <c r="A45" s="76" t="s">
        <v>28</v>
      </c>
      <c r="B45" s="76"/>
      <c r="C45" s="76"/>
      <c r="D45" s="76"/>
      <c r="E45" s="77"/>
      <c r="F45" s="78"/>
      <c r="G45" s="79"/>
      <c r="H45" s="62"/>
      <c r="I45" s="62"/>
      <c r="J45" s="77"/>
      <c r="K45" s="80"/>
      <c r="L45" s="144"/>
      <c r="M45" s="62"/>
      <c r="N45" s="62"/>
      <c r="O45" s="77"/>
      <c r="P45" s="80"/>
      <c r="Q45" s="144"/>
      <c r="R45" s="62"/>
      <c r="S45" s="62"/>
      <c r="T45" s="77"/>
      <c r="U45" s="80"/>
      <c r="V45" s="144"/>
      <c r="W45" s="62"/>
      <c r="X45" s="62"/>
      <c r="Y45" s="77"/>
      <c r="Z45" s="80"/>
      <c r="AA45" s="144"/>
      <c r="AB45" s="62"/>
      <c r="AC45" s="62"/>
      <c r="AD45" s="77"/>
      <c r="AE45" s="80"/>
      <c r="AF45" s="144"/>
      <c r="AG45" s="62"/>
      <c r="AH45" s="62"/>
      <c r="AI45" s="77"/>
      <c r="AJ45" s="80"/>
      <c r="AK45" s="144"/>
      <c r="AL45" s="62"/>
      <c r="AM45" s="62"/>
      <c r="AN45" s="77"/>
      <c r="AO45" s="80"/>
      <c r="AP45" s="144"/>
      <c r="AQ45" s="62"/>
      <c r="AR45" s="62"/>
      <c r="AS45" s="77"/>
      <c r="AT45" s="80"/>
      <c r="AU45" s="144"/>
      <c r="AV45" s="62"/>
      <c r="AW45" s="62"/>
      <c r="AX45" s="77"/>
      <c r="AY45" s="80"/>
      <c r="AZ45" s="144"/>
      <c r="BA45" s="62"/>
      <c r="BB45" s="62"/>
      <c r="BC45" s="77"/>
      <c r="BD45" s="80"/>
      <c r="BE45" s="144"/>
      <c r="BF45" s="62"/>
      <c r="BG45" s="62"/>
      <c r="BH45" s="77"/>
      <c r="BI45" s="80"/>
      <c r="BJ45" s="144"/>
      <c r="BK45" s="62"/>
      <c r="BL45" s="62"/>
      <c r="BM45" s="77"/>
      <c r="BN45" s="80"/>
      <c r="BO45" s="144"/>
      <c r="BP45" s="62"/>
      <c r="BQ45" s="62"/>
    </row>
    <row r="46" spans="1:69" x14ac:dyDescent="0.15">
      <c r="A46" s="81" t="s">
        <v>476</v>
      </c>
      <c r="B46" s="81"/>
      <c r="C46" s="81"/>
      <c r="D46" s="81"/>
      <c r="E46" s="81"/>
      <c r="F46" s="82">
        <f>SUM(F13:F45)</f>
        <v>0</v>
      </c>
      <c r="G46" s="83">
        <f>SUM(G13:G45)</f>
        <v>0.13415948963317387</v>
      </c>
      <c r="H46" s="81"/>
      <c r="I46" s="81"/>
      <c r="J46" s="81"/>
      <c r="K46" s="84">
        <f>SUM(K13:K45)</f>
        <v>5.0000000000000001E-3</v>
      </c>
      <c r="L46" s="145">
        <f>SUM(L13:L45)</f>
        <v>0</v>
      </c>
      <c r="M46" s="81"/>
      <c r="N46" s="81"/>
      <c r="O46" s="81"/>
      <c r="P46" s="84">
        <f>SUM(P13:P45)</f>
        <v>0</v>
      </c>
      <c r="Q46" s="145">
        <f>SUM(Q13:Q45)</f>
        <v>0</v>
      </c>
      <c r="R46" s="81"/>
      <c r="S46" s="81"/>
      <c r="T46" s="81"/>
      <c r="U46" s="84">
        <f>SUM(U13:U45)</f>
        <v>0</v>
      </c>
      <c r="V46" s="145">
        <f>SUM(V13:V45)</f>
        <v>0</v>
      </c>
      <c r="W46" s="81"/>
      <c r="X46" s="81"/>
      <c r="Y46" s="81"/>
      <c r="Z46" s="84">
        <f>SUM(Z13:Z45)</f>
        <v>0</v>
      </c>
      <c r="AA46" s="145">
        <f>SUM(AA13:AA45)</f>
        <v>0</v>
      </c>
      <c r="AB46" s="81"/>
      <c r="AC46" s="81"/>
      <c r="AD46" s="81"/>
      <c r="AE46" s="84">
        <f>SUM(AE13:AE45)</f>
        <v>0</v>
      </c>
      <c r="AF46" s="145">
        <f>SUM(AF13:AF45)</f>
        <v>0</v>
      </c>
      <c r="AG46" s="81"/>
      <c r="AH46" s="81"/>
      <c r="AI46" s="81"/>
      <c r="AJ46" s="84">
        <f>SUM(AJ13:AJ45)</f>
        <v>0</v>
      </c>
      <c r="AK46" s="145">
        <f>SUM(AK13:AK45)</f>
        <v>0</v>
      </c>
      <c r="AL46" s="81"/>
      <c r="AM46" s="81"/>
      <c r="AN46" s="81"/>
      <c r="AO46" s="84">
        <f>SUM(AO13:AO45)</f>
        <v>0</v>
      </c>
      <c r="AP46" s="145">
        <f>SUM(AP13:AP45)</f>
        <v>0</v>
      </c>
      <c r="AQ46" s="81"/>
      <c r="AR46" s="81"/>
      <c r="AS46" s="81"/>
      <c r="AT46" s="84">
        <f>SUM(AT13:AT45)</f>
        <v>0</v>
      </c>
      <c r="AU46" s="145">
        <f>SUM(AU13:AU45)</f>
        <v>0</v>
      </c>
      <c r="AV46" s="81"/>
      <c r="AW46" s="81"/>
      <c r="AX46" s="81"/>
      <c r="AY46" s="84">
        <f>SUM(AY13:AY45)</f>
        <v>0</v>
      </c>
      <c r="AZ46" s="145">
        <f>SUM(AZ13:AZ45)</f>
        <v>0</v>
      </c>
      <c r="BA46" s="81"/>
      <c r="BB46" s="81"/>
      <c r="BC46" s="81"/>
      <c r="BD46" s="84">
        <f>SUM(BD13:BD45)</f>
        <v>0</v>
      </c>
      <c r="BE46" s="145">
        <f>SUM(BE13:BE45)</f>
        <v>0</v>
      </c>
      <c r="BF46" s="81"/>
      <c r="BG46" s="81"/>
      <c r="BH46" s="81"/>
      <c r="BI46" s="84">
        <f>SUM(BI13:BI45)</f>
        <v>0</v>
      </c>
      <c r="BJ46" s="145">
        <f>SUM(BJ13:BJ45)</f>
        <v>0</v>
      </c>
      <c r="BK46" s="81"/>
      <c r="BL46" s="81"/>
      <c r="BM46" s="81"/>
      <c r="BN46" s="84">
        <f>SUM(BN13:BN45)</f>
        <v>0</v>
      </c>
      <c r="BO46" s="145">
        <f>SUM(BO13:BO45)</f>
        <v>0</v>
      </c>
      <c r="BP46" s="81"/>
      <c r="BQ46" s="81"/>
    </row>
    <row r="48" spans="1:69" x14ac:dyDescent="0.15">
      <c r="A48" s="572" t="s">
        <v>481</v>
      </c>
      <c r="B48" s="572"/>
      <c r="C48" s="572"/>
      <c r="D48" s="572"/>
      <c r="E48" s="572"/>
      <c r="F48" s="572"/>
      <c r="G48" s="572"/>
      <c r="H48" s="572"/>
      <c r="I48" s="572"/>
      <c r="J48" s="572"/>
      <c r="K48" s="572"/>
    </row>
    <row r="49" spans="1:30" ht="49.5" x14ac:dyDescent="0.15">
      <c r="A49" s="573" t="s">
        <v>591</v>
      </c>
      <c r="B49" s="574"/>
      <c r="C49" s="574"/>
      <c r="D49" s="574"/>
      <c r="E49" s="574"/>
      <c r="F49" s="574"/>
      <c r="G49" s="574"/>
      <c r="H49" s="574"/>
      <c r="I49" s="574"/>
      <c r="J49" s="574"/>
      <c r="K49" s="574"/>
      <c r="L49" s="574"/>
      <c r="M49" s="574"/>
      <c r="N49" s="574"/>
      <c r="O49" s="575"/>
      <c r="P49" s="576" t="s">
        <v>589</v>
      </c>
      <c r="Q49" s="577"/>
      <c r="R49" s="577"/>
      <c r="S49" s="577"/>
      <c r="T49" s="577"/>
      <c r="U49" s="577"/>
      <c r="W49" s="578" t="s">
        <v>594</v>
      </c>
      <c r="X49" s="579"/>
      <c r="Y49" s="369" t="s">
        <v>596</v>
      </c>
      <c r="Z49" s="192" t="s">
        <v>596</v>
      </c>
      <c r="AC49" s="193"/>
      <c r="AD49" s="193"/>
    </row>
    <row r="50" spans="1:30" x14ac:dyDescent="0.15">
      <c r="A50" s="189" t="s">
        <v>469</v>
      </c>
      <c r="B50" s="190" t="str">
        <f>E3</f>
        <v>M04</v>
      </c>
      <c r="C50" s="190" t="str">
        <f>J3</f>
        <v>M04</v>
      </c>
      <c r="D50" s="189" t="str">
        <f>O3</f>
        <v>M05</v>
      </c>
      <c r="E50" s="189" t="str">
        <f>T3</f>
        <v>M05</v>
      </c>
      <c r="F50" s="189" t="str">
        <f>Y3</f>
        <v>M06</v>
      </c>
      <c r="G50" s="198" t="str">
        <f>AD3</f>
        <v/>
      </c>
      <c r="H50" s="198" t="str">
        <f>AI3</f>
        <v/>
      </c>
      <c r="I50" s="198" t="str">
        <f>AN3</f>
        <v/>
      </c>
      <c r="J50" s="198" t="str">
        <f>AS3</f>
        <v/>
      </c>
      <c r="K50" s="198" t="str">
        <f>AX3</f>
        <v/>
      </c>
      <c r="L50" s="198" t="str">
        <f>BC3</f>
        <v/>
      </c>
      <c r="M50" s="198" t="str">
        <f>BH3</f>
        <v/>
      </c>
      <c r="N50" s="198" t="str">
        <f>BM3</f>
        <v/>
      </c>
      <c r="O50" s="363" t="str">
        <f>P50</f>
        <v>M03</v>
      </c>
      <c r="P50" s="209" t="s">
        <v>1411</v>
      </c>
      <c r="Q50" s="209" t="s">
        <v>880</v>
      </c>
      <c r="R50" s="209" t="s">
        <v>910</v>
      </c>
      <c r="S50" s="209" t="s">
        <v>912</v>
      </c>
      <c r="T50" s="209" t="s">
        <v>1414</v>
      </c>
      <c r="U50" s="209"/>
      <c r="V50" s="87"/>
      <c r="W50" s="191" t="s">
        <v>450</v>
      </c>
      <c r="X50" s="356"/>
      <c r="Y50" s="356"/>
      <c r="Z50" s="356"/>
      <c r="AC50" s="194"/>
      <c r="AD50" s="194"/>
    </row>
    <row r="51" spans="1:30" x14ac:dyDescent="0.15">
      <c r="A51" s="31" t="s">
        <v>40</v>
      </c>
      <c r="B51" s="85" t="str">
        <f>E4</f>
        <v>03/28蒸镀批次</v>
      </c>
      <c r="C51" s="85" t="str">
        <f>J4</f>
        <v>04/07蒸镀批次</v>
      </c>
      <c r="D51" s="356" t="str">
        <f>O4</f>
        <v>04/30蒸镀批次</v>
      </c>
      <c r="E51" s="356" t="str">
        <f>T4</f>
        <v>05/10蒸镀批次</v>
      </c>
      <c r="F51" s="356" t="str">
        <f>Y4</f>
        <v>05/20蒸镀批次</v>
      </c>
      <c r="G51" s="511" t="str">
        <f>AD4</f>
        <v/>
      </c>
      <c r="H51" s="198" t="str">
        <f t="shared" ref="H51" si="52">AI4</f>
        <v/>
      </c>
      <c r="I51" s="198" t="str">
        <f>AN4</f>
        <v/>
      </c>
      <c r="J51" s="198" t="str">
        <f>AS4</f>
        <v/>
      </c>
      <c r="K51" s="198" t="str">
        <f>AX4</f>
        <v/>
      </c>
      <c r="L51" s="235" t="str">
        <f>BC4</f>
        <v/>
      </c>
      <c r="M51" s="235" t="str">
        <f t="shared" ref="M51" si="53">BH4</f>
        <v/>
      </c>
      <c r="N51" s="235" t="str">
        <f t="shared" ref="N51" si="54">BM4</f>
        <v/>
      </c>
      <c r="O51" s="364" t="str">
        <f>X51</f>
        <v>8/18批</v>
      </c>
      <c r="P51" s="210"/>
      <c r="Q51" s="85"/>
      <c r="R51" s="85"/>
      <c r="S51" s="85"/>
      <c r="T51" s="85"/>
      <c r="U51" s="85"/>
      <c r="W51" s="356" t="s">
        <v>451</v>
      </c>
      <c r="X51" s="196" t="s">
        <v>842</v>
      </c>
      <c r="Y51" s="356" t="str">
        <f>X51</f>
        <v>8/18批</v>
      </c>
      <c r="Z51" s="356" t="str">
        <f>X51</f>
        <v>8/18批</v>
      </c>
      <c r="AC51" s="194"/>
      <c r="AD51" s="194"/>
    </row>
    <row r="52" spans="1:30" x14ac:dyDescent="0.15">
      <c r="A52" s="356" t="s">
        <v>470</v>
      </c>
      <c r="B52" s="356">
        <f>E6</f>
        <v>840</v>
      </c>
      <c r="C52" s="356">
        <f>J6</f>
        <v>1470</v>
      </c>
      <c r="D52" s="356">
        <f>O6</f>
        <v>0</v>
      </c>
      <c r="E52" s="356">
        <f>T6</f>
        <v>860</v>
      </c>
      <c r="F52" s="356">
        <f>Y6</f>
        <v>1050</v>
      </c>
      <c r="G52" s="511">
        <f>AD6</f>
        <v>0</v>
      </c>
      <c r="H52" s="198">
        <f>AI6</f>
        <v>0</v>
      </c>
      <c r="I52" s="511">
        <f>AN6</f>
        <v>0</v>
      </c>
      <c r="J52" s="511">
        <f>AS6</f>
        <v>0</v>
      </c>
      <c r="K52" s="511">
        <f t="shared" ref="K52:L54" si="55">AX6</f>
        <v>0</v>
      </c>
      <c r="L52" s="511">
        <f t="shared" si="55"/>
        <v>0</v>
      </c>
      <c r="M52" s="511">
        <f>BH6</f>
        <v>0</v>
      </c>
      <c r="N52" s="511">
        <f>BM6</f>
        <v>0</v>
      </c>
      <c r="O52" s="364">
        <f>_xlfn.IFNA(VLOOKUP(A52,$W$52:$Y$86,2,0),"0%")/A2</f>
        <v>0</v>
      </c>
      <c r="P52" s="209">
        <f t="shared" ref="P52:T53" si="56">SUMIF($B$50:$O$50,P$50,$B52:$O52)</f>
        <v>0</v>
      </c>
      <c r="Q52" s="86">
        <f t="shared" si="56"/>
        <v>2310</v>
      </c>
      <c r="R52" s="86">
        <f t="shared" si="56"/>
        <v>860</v>
      </c>
      <c r="S52" s="86">
        <f t="shared" si="56"/>
        <v>1050</v>
      </c>
      <c r="T52" s="86">
        <f t="shared" si="56"/>
        <v>0</v>
      </c>
      <c r="U52" s="86"/>
      <c r="W52" s="356" t="s">
        <v>470</v>
      </c>
      <c r="X52" s="356">
        <f>Z52-Y52</f>
        <v>0</v>
      </c>
      <c r="Y52" s="356"/>
      <c r="Z52" s="356"/>
      <c r="AC52" s="194"/>
      <c r="AD52" s="194"/>
    </row>
    <row r="53" spans="1:30" x14ac:dyDescent="0.15">
      <c r="A53" s="356" t="s">
        <v>472</v>
      </c>
      <c r="B53" s="356">
        <f>E7</f>
        <v>840</v>
      </c>
      <c r="C53" s="356">
        <f>J7</f>
        <v>1470</v>
      </c>
      <c r="D53" s="356">
        <f>O7</f>
        <v>0</v>
      </c>
      <c r="E53" s="356">
        <f>T7</f>
        <v>860</v>
      </c>
      <c r="F53" s="356">
        <f>Y7</f>
        <v>1050</v>
      </c>
      <c r="G53" s="511">
        <f>AD7</f>
        <v>0</v>
      </c>
      <c r="H53" s="198">
        <f t="shared" ref="H53:H54" si="57">AI7</f>
        <v>0</v>
      </c>
      <c r="I53" s="511">
        <f>AN7</f>
        <v>0</v>
      </c>
      <c r="J53" s="511">
        <f>AS7</f>
        <v>0</v>
      </c>
      <c r="K53" s="511">
        <f t="shared" si="55"/>
        <v>0</v>
      </c>
      <c r="L53" s="511">
        <f t="shared" si="55"/>
        <v>0</v>
      </c>
      <c r="M53" s="511">
        <f t="shared" ref="M53:M54" si="58">BH7</f>
        <v>0</v>
      </c>
      <c r="N53" s="511">
        <f t="shared" ref="N53:N54" si="59">BM7</f>
        <v>0</v>
      </c>
      <c r="O53" s="364">
        <f>O52</f>
        <v>0</v>
      </c>
      <c r="P53" s="209">
        <f t="shared" si="56"/>
        <v>0</v>
      </c>
      <c r="Q53" s="86">
        <f t="shared" si="56"/>
        <v>2310</v>
      </c>
      <c r="R53" s="86">
        <f t="shared" si="56"/>
        <v>860</v>
      </c>
      <c r="S53" s="86">
        <f t="shared" si="56"/>
        <v>1050</v>
      </c>
      <c r="T53" s="86">
        <f t="shared" si="56"/>
        <v>0</v>
      </c>
      <c r="U53" s="86"/>
      <c r="W53" s="356" t="s">
        <v>472</v>
      </c>
      <c r="X53" s="356">
        <f>X52</f>
        <v>0</v>
      </c>
      <c r="Y53" s="356"/>
      <c r="Z53" s="356"/>
      <c r="AC53" s="194"/>
    </row>
    <row r="54" spans="1:30" x14ac:dyDescent="0.15">
      <c r="A54" s="356" t="s">
        <v>454</v>
      </c>
      <c r="B54" s="9">
        <f>E8</f>
        <v>1</v>
      </c>
      <c r="C54" s="9">
        <f>J8</f>
        <v>1</v>
      </c>
      <c r="D54" s="9">
        <f>O8</f>
        <v>0</v>
      </c>
      <c r="E54" s="9">
        <f>T8</f>
        <v>1</v>
      </c>
      <c r="F54" s="9">
        <f>Y8</f>
        <v>1</v>
      </c>
      <c r="G54" s="200">
        <f>AD8</f>
        <v>0</v>
      </c>
      <c r="H54" s="234">
        <f t="shared" si="57"/>
        <v>0</v>
      </c>
      <c r="I54" s="200">
        <f>AN8</f>
        <v>0</v>
      </c>
      <c r="J54" s="200">
        <f>AS8</f>
        <v>0</v>
      </c>
      <c r="K54" s="200">
        <f t="shared" si="55"/>
        <v>0</v>
      </c>
      <c r="L54" s="200">
        <f t="shared" si="55"/>
        <v>0</v>
      </c>
      <c r="M54" s="200">
        <f t="shared" si="58"/>
        <v>0</v>
      </c>
      <c r="N54" s="200">
        <f t="shared" si="59"/>
        <v>0</v>
      </c>
      <c r="O54" s="364" t="str">
        <f>_xlfn.IFNA(VLOOKUP(A54,$W$52:$Y$86,2,0),"0%")</f>
        <v>0%</v>
      </c>
      <c r="P54" s="211">
        <f>IFERROR(P53/P52,0)</f>
        <v>0</v>
      </c>
      <c r="Q54" s="88">
        <f>IFERROR(Q53/Q52,0)</f>
        <v>1</v>
      </c>
      <c r="R54" s="88">
        <f t="shared" ref="R54:T54" si="60">IFERROR(R53/R52,0)</f>
        <v>1</v>
      </c>
      <c r="S54" s="88">
        <f t="shared" si="60"/>
        <v>1</v>
      </c>
      <c r="T54" s="88">
        <f t="shared" si="60"/>
        <v>0</v>
      </c>
      <c r="U54" s="88"/>
      <c r="W54" s="356" t="s">
        <v>59</v>
      </c>
      <c r="X54" s="9">
        <f>IF(Y54=0%,0%,(Z54*Z52-Y52*Y54)/X52)</f>
        <v>0</v>
      </c>
      <c r="Y54" s="9"/>
      <c r="Z54" s="289"/>
      <c r="AC54" s="194"/>
    </row>
    <row r="55" spans="1:30" ht="21" x14ac:dyDescent="0.15">
      <c r="A55" s="510" t="s">
        <v>59</v>
      </c>
      <c r="B55" s="215">
        <f t="shared" ref="B55:B91" si="61">H9</f>
        <v>0.86352100606060578</v>
      </c>
      <c r="C55" s="215">
        <f t="shared" ref="C55:C91" si="62">M9</f>
        <v>0.86851800606060614</v>
      </c>
      <c r="D55" s="215">
        <f t="shared" ref="D55:D91" si="63">R9</f>
        <v>0.86851800606060614</v>
      </c>
      <c r="E55" s="215">
        <f t="shared" ref="E55:E91" si="64">W9</f>
        <v>0.86851800606060614</v>
      </c>
      <c r="F55" s="215">
        <f t="shared" ref="F55:F91" si="65">AB9</f>
        <v>0.86851800606060614</v>
      </c>
      <c r="G55" s="216">
        <f t="shared" ref="G55:G91" si="66">AG9</f>
        <v>0.86851800606060614</v>
      </c>
      <c r="H55" s="216">
        <f>AL9</f>
        <v>0.86851800606060614</v>
      </c>
      <c r="I55" s="216">
        <f t="shared" ref="I55:I93" si="67">AQ9</f>
        <v>0.86851800606060614</v>
      </c>
      <c r="J55" s="216">
        <f t="shared" ref="J55:J93" si="68">AV9</f>
        <v>0.86851800606060614</v>
      </c>
      <c r="K55" s="216">
        <f t="shared" ref="K55:K93" si="69">BA9</f>
        <v>0.86851800606060614</v>
      </c>
      <c r="L55" s="216">
        <f t="shared" ref="L55:L93" si="70">BF9</f>
        <v>0.86851800606060614</v>
      </c>
      <c r="M55" s="216">
        <f>BK9</f>
        <v>0.86851800606060614</v>
      </c>
      <c r="N55" s="216">
        <f>BP9</f>
        <v>0.86851800606060614</v>
      </c>
      <c r="O55" s="364">
        <f>_xlfn.IFNA(VLOOKUP(A55,$W$52:$Y$86,2,0),"0%")</f>
        <v>0</v>
      </c>
      <c r="P55" s="212">
        <f t="shared" ref="P55:T74" si="71">IF(P$53=0,0%,SUMPRODUCT(($B$50:$O$50=P$50)*$B$53:$O$53*$B55:$O55)/P$53)</f>
        <v>0</v>
      </c>
      <c r="Q55" s="96">
        <f t="shared" si="71"/>
        <v>0.86670091515151515</v>
      </c>
      <c r="R55" s="96">
        <f t="shared" si="71"/>
        <v>0.86851800606060614</v>
      </c>
      <c r="S55" s="96">
        <f t="shared" si="71"/>
        <v>0.86851800606060614</v>
      </c>
      <c r="T55" s="96">
        <f>IF(T$53=0,0%,SUMPRODUCT(($B$50:$O$50=T$50)*$B$53:$O$53*$B55:$O55)/T$53)</f>
        <v>0</v>
      </c>
      <c r="U55" s="96"/>
      <c r="W55" s="89"/>
      <c r="X55" s="89"/>
      <c r="AA55" s="154"/>
      <c r="AC55" s="194"/>
    </row>
    <row r="56" spans="1:30" ht="21" x14ac:dyDescent="0.15">
      <c r="A56" s="356" t="s">
        <v>33</v>
      </c>
      <c r="B56" s="8">
        <f t="shared" si="61"/>
        <v>0.86352100606060578</v>
      </c>
      <c r="C56" s="8">
        <f t="shared" si="62"/>
        <v>0.86851800606060614</v>
      </c>
      <c r="D56" s="8">
        <f t="shared" si="63"/>
        <v>0.86851800606060614</v>
      </c>
      <c r="E56" s="8">
        <f t="shared" si="64"/>
        <v>0.86851800606060614</v>
      </c>
      <c r="F56" s="8">
        <f t="shared" si="65"/>
        <v>0.86851800606060614</v>
      </c>
      <c r="G56" s="201">
        <f t="shared" si="66"/>
        <v>0.86851800606060614</v>
      </c>
      <c r="H56" s="201">
        <f t="shared" ref="H56:H93" si="72">AL10</f>
        <v>0.86851800606060614</v>
      </c>
      <c r="I56" s="201">
        <f t="shared" si="67"/>
        <v>0.86851800606060614</v>
      </c>
      <c r="J56" s="201">
        <f t="shared" si="68"/>
        <v>0.86851800606060614</v>
      </c>
      <c r="K56" s="201">
        <f t="shared" si="69"/>
        <v>0.86851800606060614</v>
      </c>
      <c r="L56" s="201">
        <f t="shared" si="70"/>
        <v>0.86851800606060614</v>
      </c>
      <c r="M56" s="201">
        <f>BK10</f>
        <v>0.86851800606060614</v>
      </c>
      <c r="N56" s="201">
        <f>BP10</f>
        <v>0.86851800606060614</v>
      </c>
      <c r="O56" s="364">
        <f>O55</f>
        <v>0</v>
      </c>
      <c r="P56" s="212">
        <f t="shared" si="71"/>
        <v>0</v>
      </c>
      <c r="Q56" s="96">
        <f t="shared" si="71"/>
        <v>0.86670091515151515</v>
      </c>
      <c r="R56" s="96">
        <f t="shared" si="71"/>
        <v>0.86851800606060614</v>
      </c>
      <c r="S56" s="96">
        <f t="shared" si="71"/>
        <v>0.86851800606060614</v>
      </c>
      <c r="T56" s="96">
        <f t="shared" si="71"/>
        <v>0</v>
      </c>
      <c r="U56" s="96"/>
      <c r="AA56" s="154"/>
      <c r="AC56" s="194"/>
    </row>
    <row r="57" spans="1:30" x14ac:dyDescent="0.15">
      <c r="A57" s="39" t="s">
        <v>32</v>
      </c>
      <c r="B57" s="90">
        <f t="shared" si="61"/>
        <v>0.88111800000000007</v>
      </c>
      <c r="C57" s="90">
        <f t="shared" si="62"/>
        <v>0.88111800000000007</v>
      </c>
      <c r="D57" s="90">
        <f t="shared" si="63"/>
        <v>0.88111800000000007</v>
      </c>
      <c r="E57" s="90">
        <f t="shared" si="64"/>
        <v>0.88111800000000007</v>
      </c>
      <c r="F57" s="90">
        <f t="shared" si="65"/>
        <v>0.88111800000000007</v>
      </c>
      <c r="G57" s="202">
        <f t="shared" si="66"/>
        <v>0.88111800000000007</v>
      </c>
      <c r="H57" s="202">
        <f t="shared" si="72"/>
        <v>0.88111800000000007</v>
      </c>
      <c r="I57" s="202">
        <f t="shared" si="67"/>
        <v>0.88111800000000007</v>
      </c>
      <c r="J57" s="202">
        <f t="shared" si="68"/>
        <v>0.88111800000000007</v>
      </c>
      <c r="K57" s="202">
        <f t="shared" si="69"/>
        <v>0.88111800000000007</v>
      </c>
      <c r="L57" s="202">
        <f t="shared" si="70"/>
        <v>0.88111800000000007</v>
      </c>
      <c r="M57" s="202">
        <f t="shared" ref="M57:M93" si="73">BK11</f>
        <v>0.88111800000000007</v>
      </c>
      <c r="N57" s="202">
        <f t="shared" ref="N57:N93" si="74">BP11</f>
        <v>0.88111800000000007</v>
      </c>
      <c r="O57" s="366">
        <f>O58*99.9%</f>
        <v>0</v>
      </c>
      <c r="P57" s="223">
        <f t="shared" si="71"/>
        <v>0</v>
      </c>
      <c r="Q57" s="224">
        <f t="shared" si="71"/>
        <v>0.88111800000000007</v>
      </c>
      <c r="R57" s="224">
        <f t="shared" si="71"/>
        <v>0.88111799999999996</v>
      </c>
      <c r="S57" s="224">
        <f t="shared" si="71"/>
        <v>0.88111800000000007</v>
      </c>
      <c r="T57" s="224">
        <f t="shared" si="71"/>
        <v>0</v>
      </c>
      <c r="U57" s="224"/>
      <c r="AA57" s="154"/>
    </row>
    <row r="58" spans="1:30" x14ac:dyDescent="0.35">
      <c r="A58" s="40" t="s">
        <v>60</v>
      </c>
      <c r="B58" s="91">
        <f t="shared" si="61"/>
        <v>0.88200000000000001</v>
      </c>
      <c r="C58" s="91">
        <f t="shared" si="62"/>
        <v>0.88200000000000001</v>
      </c>
      <c r="D58" s="91">
        <f t="shared" si="63"/>
        <v>0.88200000000000001</v>
      </c>
      <c r="E58" s="91">
        <f t="shared" si="64"/>
        <v>0.88200000000000001</v>
      </c>
      <c r="F58" s="91">
        <f t="shared" si="65"/>
        <v>0.88200000000000001</v>
      </c>
      <c r="G58" s="203">
        <f t="shared" si="66"/>
        <v>0.88200000000000001</v>
      </c>
      <c r="H58" s="203">
        <f t="shared" si="72"/>
        <v>0.88200000000000001</v>
      </c>
      <c r="I58" s="203">
        <f t="shared" si="67"/>
        <v>0.88200000000000001</v>
      </c>
      <c r="J58" s="203">
        <f t="shared" si="68"/>
        <v>0.88200000000000001</v>
      </c>
      <c r="K58" s="203">
        <f t="shared" si="69"/>
        <v>0.88200000000000001</v>
      </c>
      <c r="L58" s="203">
        <f t="shared" si="70"/>
        <v>0.88200000000000001</v>
      </c>
      <c r="M58" s="203">
        <f t="shared" si="73"/>
        <v>0.88200000000000001</v>
      </c>
      <c r="N58" s="203">
        <f t="shared" si="74"/>
        <v>0.88200000000000001</v>
      </c>
      <c r="O58" s="364" t="str">
        <f t="shared" ref="O58:O65" si="75">_xlfn.IFNA(VLOOKUP(A58,$W$52:$Y$86,2,0),"0%")</f>
        <v>0%</v>
      </c>
      <c r="P58" s="223">
        <f t="shared" si="71"/>
        <v>0</v>
      </c>
      <c r="Q58" s="224">
        <f t="shared" si="71"/>
        <v>0.88200000000000001</v>
      </c>
      <c r="R58" s="224">
        <f t="shared" si="71"/>
        <v>0.88200000000000001</v>
      </c>
      <c r="S58" s="224">
        <f t="shared" si="71"/>
        <v>0.88200000000000001</v>
      </c>
      <c r="T58" s="224">
        <f t="shared" si="71"/>
        <v>0</v>
      </c>
      <c r="U58" s="224"/>
      <c r="AA58" s="154"/>
    </row>
    <row r="59" spans="1:30" x14ac:dyDescent="0.15">
      <c r="A59" s="42" t="s">
        <v>42</v>
      </c>
      <c r="B59" s="53">
        <f t="shared" si="61"/>
        <v>0.03</v>
      </c>
      <c r="C59" s="53">
        <f t="shared" si="62"/>
        <v>0.03</v>
      </c>
      <c r="D59" s="53">
        <f t="shared" si="63"/>
        <v>0.03</v>
      </c>
      <c r="E59" s="53">
        <f t="shared" si="64"/>
        <v>0.03</v>
      </c>
      <c r="F59" s="53">
        <f t="shared" si="65"/>
        <v>0.03</v>
      </c>
      <c r="G59" s="204">
        <f t="shared" si="66"/>
        <v>0.03</v>
      </c>
      <c r="H59" s="204">
        <f t="shared" si="72"/>
        <v>0.03</v>
      </c>
      <c r="I59" s="204">
        <f t="shared" si="67"/>
        <v>0.03</v>
      </c>
      <c r="J59" s="204">
        <f t="shared" si="68"/>
        <v>0.03</v>
      </c>
      <c r="K59" s="204">
        <f t="shared" si="69"/>
        <v>0.03</v>
      </c>
      <c r="L59" s="204">
        <f t="shared" si="70"/>
        <v>0.03</v>
      </c>
      <c r="M59" s="204">
        <f t="shared" si="73"/>
        <v>0.03</v>
      </c>
      <c r="N59" s="204">
        <f t="shared" si="74"/>
        <v>0.03</v>
      </c>
      <c r="O59" s="364" t="str">
        <f t="shared" si="75"/>
        <v>0%</v>
      </c>
      <c r="P59" s="213">
        <f t="shared" si="71"/>
        <v>0</v>
      </c>
      <c r="Q59" s="92">
        <f t="shared" si="71"/>
        <v>0.03</v>
      </c>
      <c r="R59" s="92">
        <f t="shared" si="71"/>
        <v>3.0000000000000002E-2</v>
      </c>
      <c r="S59" s="92">
        <f t="shared" si="71"/>
        <v>0.03</v>
      </c>
      <c r="T59" s="92">
        <f t="shared" si="71"/>
        <v>0</v>
      </c>
      <c r="U59" s="92"/>
      <c r="AA59" s="154"/>
    </row>
    <row r="60" spans="1:30" x14ac:dyDescent="0.15">
      <c r="A60" s="42" t="s">
        <v>43</v>
      </c>
      <c r="B60" s="53">
        <f t="shared" si="61"/>
        <v>3.5000000000000003E-2</v>
      </c>
      <c r="C60" s="53">
        <f t="shared" si="62"/>
        <v>3.5000000000000003E-2</v>
      </c>
      <c r="D60" s="53">
        <f t="shared" si="63"/>
        <v>3.5000000000000003E-2</v>
      </c>
      <c r="E60" s="53">
        <f t="shared" si="64"/>
        <v>3.5000000000000003E-2</v>
      </c>
      <c r="F60" s="53">
        <f t="shared" si="65"/>
        <v>3.5000000000000003E-2</v>
      </c>
      <c r="G60" s="204">
        <f t="shared" si="66"/>
        <v>3.5000000000000003E-2</v>
      </c>
      <c r="H60" s="204">
        <f t="shared" si="72"/>
        <v>3.5000000000000003E-2</v>
      </c>
      <c r="I60" s="204">
        <f t="shared" si="67"/>
        <v>3.5000000000000003E-2</v>
      </c>
      <c r="J60" s="204">
        <f t="shared" si="68"/>
        <v>3.5000000000000003E-2</v>
      </c>
      <c r="K60" s="204">
        <f t="shared" si="69"/>
        <v>3.5000000000000003E-2</v>
      </c>
      <c r="L60" s="204">
        <f t="shared" si="70"/>
        <v>3.5000000000000003E-2</v>
      </c>
      <c r="M60" s="204">
        <f t="shared" si="73"/>
        <v>3.5000000000000003E-2</v>
      </c>
      <c r="N60" s="204">
        <f t="shared" si="74"/>
        <v>3.5000000000000003E-2</v>
      </c>
      <c r="O60" s="364" t="str">
        <f t="shared" si="75"/>
        <v>0%</v>
      </c>
      <c r="P60" s="213">
        <f t="shared" si="71"/>
        <v>0</v>
      </c>
      <c r="Q60" s="92">
        <f t="shared" si="71"/>
        <v>3.5000000000000003E-2</v>
      </c>
      <c r="R60" s="92">
        <f t="shared" si="71"/>
        <v>3.5000000000000003E-2</v>
      </c>
      <c r="S60" s="92">
        <f t="shared" si="71"/>
        <v>3.5000000000000003E-2</v>
      </c>
      <c r="T60" s="92">
        <f t="shared" si="71"/>
        <v>0</v>
      </c>
      <c r="U60" s="92"/>
      <c r="AA60" s="154"/>
    </row>
    <row r="61" spans="1:30" x14ac:dyDescent="0.15">
      <c r="A61" s="42" t="s">
        <v>44</v>
      </c>
      <c r="B61" s="53">
        <f t="shared" si="61"/>
        <v>1.7999999999999999E-2</v>
      </c>
      <c r="C61" s="53">
        <f t="shared" si="62"/>
        <v>1.7999999999999999E-2</v>
      </c>
      <c r="D61" s="53">
        <f t="shared" si="63"/>
        <v>1.7999999999999999E-2</v>
      </c>
      <c r="E61" s="53">
        <f t="shared" si="64"/>
        <v>1.7999999999999999E-2</v>
      </c>
      <c r="F61" s="53">
        <f t="shared" si="65"/>
        <v>1.7999999999999999E-2</v>
      </c>
      <c r="G61" s="204">
        <f t="shared" si="66"/>
        <v>1.7999999999999999E-2</v>
      </c>
      <c r="H61" s="204">
        <f t="shared" si="72"/>
        <v>1.7999999999999999E-2</v>
      </c>
      <c r="I61" s="204">
        <f t="shared" si="67"/>
        <v>1.7999999999999999E-2</v>
      </c>
      <c r="J61" s="204">
        <f t="shared" si="68"/>
        <v>1.7999999999999999E-2</v>
      </c>
      <c r="K61" s="204">
        <f t="shared" si="69"/>
        <v>1.7999999999999999E-2</v>
      </c>
      <c r="L61" s="204">
        <f t="shared" si="70"/>
        <v>1.7999999999999999E-2</v>
      </c>
      <c r="M61" s="204">
        <f t="shared" si="73"/>
        <v>1.7999999999999999E-2</v>
      </c>
      <c r="N61" s="204">
        <f t="shared" si="74"/>
        <v>1.7999999999999999E-2</v>
      </c>
      <c r="O61" s="364" t="str">
        <f t="shared" si="75"/>
        <v>0%</v>
      </c>
      <c r="P61" s="213">
        <f t="shared" si="71"/>
        <v>0</v>
      </c>
      <c r="Q61" s="92">
        <f t="shared" si="71"/>
        <v>1.7999999999999999E-2</v>
      </c>
      <c r="R61" s="92">
        <f t="shared" si="71"/>
        <v>1.7999999999999999E-2</v>
      </c>
      <c r="S61" s="92">
        <f t="shared" si="71"/>
        <v>1.7999999999999999E-2</v>
      </c>
      <c r="T61" s="92">
        <f t="shared" si="71"/>
        <v>0</v>
      </c>
      <c r="U61" s="92"/>
      <c r="AA61" s="154"/>
    </row>
    <row r="62" spans="1:30" x14ac:dyDescent="0.15">
      <c r="A62" s="53" t="s">
        <v>45</v>
      </c>
      <c r="B62" s="53">
        <f t="shared" si="61"/>
        <v>2.8000000000000001E-2</v>
      </c>
      <c r="C62" s="53">
        <f t="shared" si="62"/>
        <v>2.8000000000000001E-2</v>
      </c>
      <c r="D62" s="53">
        <f t="shared" si="63"/>
        <v>2.8000000000000001E-2</v>
      </c>
      <c r="E62" s="53">
        <f t="shared" si="64"/>
        <v>2.8000000000000001E-2</v>
      </c>
      <c r="F62" s="53">
        <f t="shared" si="65"/>
        <v>2.8000000000000001E-2</v>
      </c>
      <c r="G62" s="204">
        <f t="shared" si="66"/>
        <v>2.8000000000000001E-2</v>
      </c>
      <c r="H62" s="204">
        <f t="shared" si="72"/>
        <v>2.8000000000000001E-2</v>
      </c>
      <c r="I62" s="204">
        <f t="shared" si="67"/>
        <v>2.8000000000000001E-2</v>
      </c>
      <c r="J62" s="204">
        <f t="shared" si="68"/>
        <v>2.8000000000000001E-2</v>
      </c>
      <c r="K62" s="204">
        <f t="shared" si="69"/>
        <v>2.8000000000000001E-2</v>
      </c>
      <c r="L62" s="204">
        <f t="shared" si="70"/>
        <v>2.8000000000000001E-2</v>
      </c>
      <c r="M62" s="204">
        <f t="shared" si="73"/>
        <v>2.8000000000000001E-2</v>
      </c>
      <c r="N62" s="204">
        <f t="shared" si="74"/>
        <v>2.8000000000000001E-2</v>
      </c>
      <c r="O62" s="364" t="str">
        <f t="shared" si="75"/>
        <v>0%</v>
      </c>
      <c r="P62" s="213">
        <f t="shared" si="71"/>
        <v>0</v>
      </c>
      <c r="Q62" s="92">
        <f t="shared" si="71"/>
        <v>2.8000000000000004E-2</v>
      </c>
      <c r="R62" s="92">
        <f t="shared" si="71"/>
        <v>2.8000000000000001E-2</v>
      </c>
      <c r="S62" s="92">
        <f t="shared" si="71"/>
        <v>2.8000000000000001E-2</v>
      </c>
      <c r="T62" s="92">
        <f t="shared" si="71"/>
        <v>0</v>
      </c>
      <c r="U62" s="92"/>
      <c r="AA62" s="154"/>
    </row>
    <row r="63" spans="1:30" x14ac:dyDescent="0.15">
      <c r="A63" s="42" t="s">
        <v>46</v>
      </c>
      <c r="B63" s="53">
        <f t="shared" si="61"/>
        <v>5.0000000000000001E-3</v>
      </c>
      <c r="C63" s="53">
        <f t="shared" si="62"/>
        <v>5.0000000000000001E-3</v>
      </c>
      <c r="D63" s="53">
        <f t="shared" si="63"/>
        <v>5.0000000000000001E-3</v>
      </c>
      <c r="E63" s="53">
        <f t="shared" si="64"/>
        <v>5.0000000000000001E-3</v>
      </c>
      <c r="F63" s="53">
        <f t="shared" si="65"/>
        <v>5.0000000000000001E-3</v>
      </c>
      <c r="G63" s="204">
        <f t="shared" si="66"/>
        <v>5.0000000000000001E-3</v>
      </c>
      <c r="H63" s="204">
        <f t="shared" si="72"/>
        <v>5.0000000000000001E-3</v>
      </c>
      <c r="I63" s="204">
        <f t="shared" si="67"/>
        <v>5.0000000000000001E-3</v>
      </c>
      <c r="J63" s="204">
        <f t="shared" si="68"/>
        <v>5.0000000000000001E-3</v>
      </c>
      <c r="K63" s="204">
        <f t="shared" si="69"/>
        <v>5.0000000000000001E-3</v>
      </c>
      <c r="L63" s="204">
        <f t="shared" si="70"/>
        <v>5.0000000000000001E-3</v>
      </c>
      <c r="M63" s="204">
        <f t="shared" si="73"/>
        <v>5.0000000000000001E-3</v>
      </c>
      <c r="N63" s="204">
        <f t="shared" si="74"/>
        <v>5.0000000000000001E-3</v>
      </c>
      <c r="O63" s="364" t="str">
        <f t="shared" si="75"/>
        <v>0%</v>
      </c>
      <c r="P63" s="213">
        <f t="shared" si="71"/>
        <v>0</v>
      </c>
      <c r="Q63" s="92">
        <f t="shared" si="71"/>
        <v>5.0000000000000001E-3</v>
      </c>
      <c r="R63" s="92">
        <f t="shared" si="71"/>
        <v>5.0000000000000001E-3</v>
      </c>
      <c r="S63" s="92">
        <f t="shared" si="71"/>
        <v>5.0000000000000001E-3</v>
      </c>
      <c r="T63" s="92">
        <f t="shared" si="71"/>
        <v>0</v>
      </c>
      <c r="U63" s="92"/>
      <c r="AA63" s="154"/>
    </row>
    <row r="64" spans="1:30" x14ac:dyDescent="0.15">
      <c r="A64" s="42" t="s">
        <v>47</v>
      </c>
      <c r="B64" s="53">
        <f t="shared" si="61"/>
        <v>2E-3</v>
      </c>
      <c r="C64" s="53">
        <f t="shared" si="62"/>
        <v>2E-3</v>
      </c>
      <c r="D64" s="53">
        <f t="shared" si="63"/>
        <v>2E-3</v>
      </c>
      <c r="E64" s="53">
        <f t="shared" si="64"/>
        <v>2E-3</v>
      </c>
      <c r="F64" s="53">
        <f t="shared" si="65"/>
        <v>2E-3</v>
      </c>
      <c r="G64" s="204">
        <f t="shared" si="66"/>
        <v>2E-3</v>
      </c>
      <c r="H64" s="204">
        <f t="shared" si="72"/>
        <v>2E-3</v>
      </c>
      <c r="I64" s="204">
        <f t="shared" si="67"/>
        <v>2E-3</v>
      </c>
      <c r="J64" s="204">
        <f t="shared" si="68"/>
        <v>2E-3</v>
      </c>
      <c r="K64" s="204">
        <f t="shared" si="69"/>
        <v>2E-3</v>
      </c>
      <c r="L64" s="204">
        <f t="shared" si="70"/>
        <v>2E-3</v>
      </c>
      <c r="M64" s="204">
        <f t="shared" si="73"/>
        <v>2E-3</v>
      </c>
      <c r="N64" s="204">
        <f t="shared" si="74"/>
        <v>2E-3</v>
      </c>
      <c r="O64" s="364" t="str">
        <f t="shared" si="75"/>
        <v>0%</v>
      </c>
      <c r="P64" s="213">
        <f t="shared" si="71"/>
        <v>0</v>
      </c>
      <c r="Q64" s="92">
        <f t="shared" si="71"/>
        <v>2E-3</v>
      </c>
      <c r="R64" s="92">
        <f t="shared" si="71"/>
        <v>2E-3</v>
      </c>
      <c r="S64" s="92">
        <f t="shared" si="71"/>
        <v>2E-3</v>
      </c>
      <c r="T64" s="92">
        <f t="shared" si="71"/>
        <v>0</v>
      </c>
      <c r="U64" s="92"/>
      <c r="AA64" s="154"/>
    </row>
    <row r="65" spans="1:27" x14ac:dyDescent="0.15">
      <c r="A65" s="61" t="s">
        <v>31</v>
      </c>
      <c r="B65" s="61">
        <f t="shared" si="61"/>
        <v>0</v>
      </c>
      <c r="C65" s="61">
        <f t="shared" si="62"/>
        <v>0</v>
      </c>
      <c r="D65" s="61">
        <f t="shared" si="63"/>
        <v>0</v>
      </c>
      <c r="E65" s="61">
        <f t="shared" si="64"/>
        <v>0</v>
      </c>
      <c r="F65" s="61">
        <f t="shared" si="65"/>
        <v>0</v>
      </c>
      <c r="G65" s="205">
        <f t="shared" si="66"/>
        <v>0</v>
      </c>
      <c r="H65" s="205">
        <f t="shared" si="72"/>
        <v>0</v>
      </c>
      <c r="I65" s="205">
        <f t="shared" si="67"/>
        <v>0</v>
      </c>
      <c r="J65" s="205">
        <f t="shared" si="68"/>
        <v>0</v>
      </c>
      <c r="K65" s="205">
        <f t="shared" si="69"/>
        <v>0</v>
      </c>
      <c r="L65" s="205">
        <f t="shared" si="70"/>
        <v>0</v>
      </c>
      <c r="M65" s="205">
        <f t="shared" si="73"/>
        <v>0</v>
      </c>
      <c r="N65" s="205">
        <f t="shared" si="74"/>
        <v>0</v>
      </c>
      <c r="O65" s="364" t="str">
        <f t="shared" si="75"/>
        <v>0%</v>
      </c>
      <c r="P65" s="213">
        <f t="shared" si="71"/>
        <v>0</v>
      </c>
      <c r="Q65" s="92">
        <f t="shared" si="71"/>
        <v>0</v>
      </c>
      <c r="R65" s="92">
        <f t="shared" si="71"/>
        <v>0</v>
      </c>
      <c r="S65" s="92">
        <f t="shared" si="71"/>
        <v>0</v>
      </c>
      <c r="T65" s="92">
        <f t="shared" si="71"/>
        <v>0</v>
      </c>
      <c r="U65" s="92"/>
      <c r="AA65" s="154"/>
    </row>
    <row r="66" spans="1:27" x14ac:dyDescent="0.15">
      <c r="A66" s="65" t="s">
        <v>30</v>
      </c>
      <c r="B66" s="90">
        <f t="shared" si="61"/>
        <v>0.98501400000000006</v>
      </c>
      <c r="C66" s="90">
        <f t="shared" si="62"/>
        <v>0.99000900000000014</v>
      </c>
      <c r="D66" s="90">
        <f t="shared" si="63"/>
        <v>0.99000900000000014</v>
      </c>
      <c r="E66" s="90">
        <f t="shared" si="64"/>
        <v>0.99000900000000014</v>
      </c>
      <c r="F66" s="90">
        <f t="shared" si="65"/>
        <v>0.99000900000000014</v>
      </c>
      <c r="G66" s="202">
        <f t="shared" si="66"/>
        <v>0.99000900000000014</v>
      </c>
      <c r="H66" s="202">
        <f t="shared" si="72"/>
        <v>0.99000900000000014</v>
      </c>
      <c r="I66" s="202">
        <f t="shared" si="67"/>
        <v>0.99000900000000014</v>
      </c>
      <c r="J66" s="202">
        <f t="shared" si="68"/>
        <v>0.99000900000000014</v>
      </c>
      <c r="K66" s="202">
        <f t="shared" si="69"/>
        <v>0.99000900000000014</v>
      </c>
      <c r="L66" s="202">
        <f t="shared" si="70"/>
        <v>0.99000900000000014</v>
      </c>
      <c r="M66" s="202">
        <f t="shared" si="73"/>
        <v>0.99000900000000014</v>
      </c>
      <c r="N66" s="202">
        <f t="shared" si="74"/>
        <v>0.99000900000000014</v>
      </c>
      <c r="O66" s="366">
        <f>O67*99.9%</f>
        <v>0</v>
      </c>
      <c r="P66" s="225">
        <f t="shared" si="71"/>
        <v>0</v>
      </c>
      <c r="Q66" s="226">
        <f t="shared" si="71"/>
        <v>0.98819263636363641</v>
      </c>
      <c r="R66" s="226">
        <f t="shared" si="71"/>
        <v>0.99000900000000014</v>
      </c>
      <c r="S66" s="226">
        <f t="shared" si="71"/>
        <v>0.99000900000000025</v>
      </c>
      <c r="T66" s="226">
        <f t="shared" si="71"/>
        <v>0</v>
      </c>
      <c r="U66" s="226"/>
      <c r="AA66" s="154"/>
    </row>
    <row r="67" spans="1:27" x14ac:dyDescent="0.35">
      <c r="A67" s="40" t="s">
        <v>456</v>
      </c>
      <c r="B67" s="91">
        <f t="shared" si="61"/>
        <v>0.98599999999999999</v>
      </c>
      <c r="C67" s="91">
        <f t="shared" si="62"/>
        <v>0.99099999999999999</v>
      </c>
      <c r="D67" s="91">
        <f t="shared" si="63"/>
        <v>0.99099999999999999</v>
      </c>
      <c r="E67" s="91">
        <f t="shared" si="64"/>
        <v>0.99099999999999999</v>
      </c>
      <c r="F67" s="91">
        <f t="shared" si="65"/>
        <v>0.99099999999999999</v>
      </c>
      <c r="G67" s="203">
        <f t="shared" si="66"/>
        <v>0.99099999999999999</v>
      </c>
      <c r="H67" s="203">
        <f t="shared" si="72"/>
        <v>0.99099999999999999</v>
      </c>
      <c r="I67" s="203">
        <f t="shared" si="67"/>
        <v>0.99099999999999999</v>
      </c>
      <c r="J67" s="203">
        <f t="shared" si="68"/>
        <v>0.99099999999999999</v>
      </c>
      <c r="K67" s="203">
        <f t="shared" si="69"/>
        <v>0.99099999999999999</v>
      </c>
      <c r="L67" s="203">
        <f t="shared" si="70"/>
        <v>0.99099999999999999</v>
      </c>
      <c r="M67" s="203">
        <f t="shared" si="73"/>
        <v>0.99099999999999999</v>
      </c>
      <c r="N67" s="203">
        <f t="shared" si="74"/>
        <v>0.99099999999999999</v>
      </c>
      <c r="O67" s="364" t="str">
        <f t="shared" ref="O67:O74" si="76">_xlfn.IFNA(VLOOKUP(A67,$W$52:$Y$86,2,0),"0%")</f>
        <v>0%</v>
      </c>
      <c r="P67" s="225">
        <f t="shared" si="71"/>
        <v>0</v>
      </c>
      <c r="Q67" s="226">
        <f t="shared" si="71"/>
        <v>0.98918181818181827</v>
      </c>
      <c r="R67" s="226">
        <f t="shared" si="71"/>
        <v>0.99099999999999999</v>
      </c>
      <c r="S67" s="226">
        <f t="shared" si="71"/>
        <v>0.99099999999999999</v>
      </c>
      <c r="T67" s="226">
        <f t="shared" si="71"/>
        <v>0</v>
      </c>
      <c r="U67" s="226"/>
      <c r="AA67" s="154"/>
    </row>
    <row r="68" spans="1:27" x14ac:dyDescent="0.15">
      <c r="A68" s="42" t="s">
        <v>48</v>
      </c>
      <c r="B68" s="53">
        <f t="shared" si="61"/>
        <v>0.01</v>
      </c>
      <c r="C68" s="53">
        <f t="shared" si="62"/>
        <v>5.0000000000000001E-3</v>
      </c>
      <c r="D68" s="53">
        <f t="shared" si="63"/>
        <v>5.0000000000000001E-3</v>
      </c>
      <c r="E68" s="53">
        <f t="shared" si="64"/>
        <v>5.0000000000000001E-3</v>
      </c>
      <c r="F68" s="53">
        <f t="shared" si="65"/>
        <v>5.0000000000000001E-3</v>
      </c>
      <c r="G68" s="204">
        <f t="shared" si="66"/>
        <v>5.0000000000000001E-3</v>
      </c>
      <c r="H68" s="204">
        <f t="shared" si="72"/>
        <v>5.0000000000000001E-3</v>
      </c>
      <c r="I68" s="204">
        <f t="shared" si="67"/>
        <v>5.0000000000000001E-3</v>
      </c>
      <c r="J68" s="204">
        <f t="shared" si="68"/>
        <v>5.0000000000000001E-3</v>
      </c>
      <c r="K68" s="204">
        <f t="shared" si="69"/>
        <v>5.0000000000000001E-3</v>
      </c>
      <c r="L68" s="204">
        <f t="shared" si="70"/>
        <v>5.0000000000000001E-3</v>
      </c>
      <c r="M68" s="204">
        <f t="shared" si="73"/>
        <v>5.0000000000000001E-3</v>
      </c>
      <c r="N68" s="204">
        <f t="shared" si="74"/>
        <v>5.0000000000000001E-3</v>
      </c>
      <c r="O68" s="364" t="str">
        <f t="shared" si="76"/>
        <v>0%</v>
      </c>
      <c r="P68" s="213">
        <f t="shared" si="71"/>
        <v>0</v>
      </c>
      <c r="Q68" s="92">
        <f t="shared" si="71"/>
        <v>6.8181818181818179E-3</v>
      </c>
      <c r="R68" s="92">
        <f t="shared" si="71"/>
        <v>5.0000000000000001E-3</v>
      </c>
      <c r="S68" s="92">
        <f t="shared" si="71"/>
        <v>5.0000000000000001E-3</v>
      </c>
      <c r="T68" s="92">
        <f t="shared" si="71"/>
        <v>0</v>
      </c>
      <c r="U68" s="92"/>
      <c r="AA68" s="154"/>
    </row>
    <row r="69" spans="1:27" x14ac:dyDescent="0.15">
      <c r="A69" s="42" t="s">
        <v>49</v>
      </c>
      <c r="B69" s="53">
        <f t="shared" si="61"/>
        <v>2E-3</v>
      </c>
      <c r="C69" s="53">
        <f t="shared" si="62"/>
        <v>2E-3</v>
      </c>
      <c r="D69" s="53">
        <f t="shared" si="63"/>
        <v>2E-3</v>
      </c>
      <c r="E69" s="53">
        <f t="shared" si="64"/>
        <v>2E-3</v>
      </c>
      <c r="F69" s="53">
        <f t="shared" si="65"/>
        <v>2E-3</v>
      </c>
      <c r="G69" s="204">
        <f t="shared" si="66"/>
        <v>2E-3</v>
      </c>
      <c r="H69" s="204">
        <f t="shared" si="72"/>
        <v>2E-3</v>
      </c>
      <c r="I69" s="204">
        <f t="shared" si="67"/>
        <v>2E-3</v>
      </c>
      <c r="J69" s="204">
        <f t="shared" si="68"/>
        <v>2E-3</v>
      </c>
      <c r="K69" s="204">
        <f t="shared" si="69"/>
        <v>2E-3</v>
      </c>
      <c r="L69" s="204">
        <f t="shared" si="70"/>
        <v>2E-3</v>
      </c>
      <c r="M69" s="204">
        <f t="shared" si="73"/>
        <v>2E-3</v>
      </c>
      <c r="N69" s="204">
        <f t="shared" si="74"/>
        <v>2E-3</v>
      </c>
      <c r="O69" s="364" t="str">
        <f t="shared" si="76"/>
        <v>0%</v>
      </c>
      <c r="P69" s="213">
        <f t="shared" si="71"/>
        <v>0</v>
      </c>
      <c r="Q69" s="92">
        <f t="shared" si="71"/>
        <v>2E-3</v>
      </c>
      <c r="R69" s="92">
        <f t="shared" si="71"/>
        <v>2E-3</v>
      </c>
      <c r="S69" s="92">
        <f t="shared" si="71"/>
        <v>2E-3</v>
      </c>
      <c r="T69" s="92">
        <f t="shared" si="71"/>
        <v>0</v>
      </c>
      <c r="U69" s="92"/>
      <c r="AA69" s="154"/>
    </row>
    <row r="70" spans="1:27" x14ac:dyDescent="0.15">
      <c r="A70" s="42" t="s">
        <v>50</v>
      </c>
      <c r="B70" s="53">
        <f t="shared" si="61"/>
        <v>0</v>
      </c>
      <c r="C70" s="53">
        <f t="shared" si="62"/>
        <v>0</v>
      </c>
      <c r="D70" s="53">
        <f t="shared" si="63"/>
        <v>0</v>
      </c>
      <c r="E70" s="53">
        <f t="shared" si="64"/>
        <v>0</v>
      </c>
      <c r="F70" s="53">
        <f t="shared" si="65"/>
        <v>0</v>
      </c>
      <c r="G70" s="204">
        <f t="shared" si="66"/>
        <v>0</v>
      </c>
      <c r="H70" s="204">
        <f t="shared" si="72"/>
        <v>0</v>
      </c>
      <c r="I70" s="204">
        <f t="shared" si="67"/>
        <v>0</v>
      </c>
      <c r="J70" s="204">
        <f t="shared" si="68"/>
        <v>0</v>
      </c>
      <c r="K70" s="204">
        <f t="shared" si="69"/>
        <v>0</v>
      </c>
      <c r="L70" s="204">
        <f t="shared" si="70"/>
        <v>0</v>
      </c>
      <c r="M70" s="204">
        <f t="shared" si="73"/>
        <v>0</v>
      </c>
      <c r="N70" s="204">
        <f t="shared" si="74"/>
        <v>0</v>
      </c>
      <c r="O70" s="364" t="str">
        <f t="shared" si="76"/>
        <v>0%</v>
      </c>
      <c r="P70" s="213">
        <f t="shared" si="71"/>
        <v>0</v>
      </c>
      <c r="Q70" s="92">
        <f t="shared" si="71"/>
        <v>0</v>
      </c>
      <c r="R70" s="92">
        <f t="shared" si="71"/>
        <v>0</v>
      </c>
      <c r="S70" s="92">
        <f t="shared" si="71"/>
        <v>0</v>
      </c>
      <c r="T70" s="92">
        <f t="shared" si="71"/>
        <v>0</v>
      </c>
      <c r="U70" s="92"/>
      <c r="AA70" s="154"/>
    </row>
    <row r="71" spans="1:27" x14ac:dyDescent="0.15">
      <c r="A71" s="42" t="s">
        <v>51</v>
      </c>
      <c r="B71" s="53">
        <f t="shared" si="61"/>
        <v>2E-3</v>
      </c>
      <c r="C71" s="53">
        <f t="shared" si="62"/>
        <v>2E-3</v>
      </c>
      <c r="D71" s="53">
        <f t="shared" si="63"/>
        <v>2E-3</v>
      </c>
      <c r="E71" s="53">
        <f t="shared" si="64"/>
        <v>2E-3</v>
      </c>
      <c r="F71" s="53">
        <f t="shared" si="65"/>
        <v>2E-3</v>
      </c>
      <c r="G71" s="204">
        <f t="shared" si="66"/>
        <v>2E-3</v>
      </c>
      <c r="H71" s="204">
        <f t="shared" si="72"/>
        <v>2E-3</v>
      </c>
      <c r="I71" s="204">
        <f t="shared" si="67"/>
        <v>2E-3</v>
      </c>
      <c r="J71" s="204">
        <f t="shared" si="68"/>
        <v>2E-3</v>
      </c>
      <c r="K71" s="204">
        <f t="shared" si="69"/>
        <v>2E-3</v>
      </c>
      <c r="L71" s="204">
        <f t="shared" si="70"/>
        <v>2E-3</v>
      </c>
      <c r="M71" s="204">
        <f t="shared" si="73"/>
        <v>2E-3</v>
      </c>
      <c r="N71" s="204">
        <f t="shared" si="74"/>
        <v>2E-3</v>
      </c>
      <c r="O71" s="364" t="str">
        <f t="shared" si="76"/>
        <v>0%</v>
      </c>
      <c r="P71" s="213">
        <f t="shared" si="71"/>
        <v>0</v>
      </c>
      <c r="Q71" s="92">
        <f t="shared" si="71"/>
        <v>2E-3</v>
      </c>
      <c r="R71" s="92">
        <f t="shared" si="71"/>
        <v>2E-3</v>
      </c>
      <c r="S71" s="92">
        <f t="shared" si="71"/>
        <v>2E-3</v>
      </c>
      <c r="T71" s="92">
        <f t="shared" si="71"/>
        <v>0</v>
      </c>
      <c r="U71" s="92"/>
      <c r="AA71" s="154"/>
    </row>
    <row r="72" spans="1:27" x14ac:dyDescent="0.15">
      <c r="A72" s="42" t="s">
        <v>455</v>
      </c>
      <c r="B72" s="53">
        <f t="shared" si="61"/>
        <v>0</v>
      </c>
      <c r="C72" s="53">
        <f t="shared" si="62"/>
        <v>0</v>
      </c>
      <c r="D72" s="53">
        <f t="shared" si="63"/>
        <v>0</v>
      </c>
      <c r="E72" s="53">
        <f t="shared" si="64"/>
        <v>0</v>
      </c>
      <c r="F72" s="53">
        <f t="shared" si="65"/>
        <v>0</v>
      </c>
      <c r="G72" s="204">
        <f t="shared" si="66"/>
        <v>0</v>
      </c>
      <c r="H72" s="204">
        <f t="shared" si="72"/>
        <v>0</v>
      </c>
      <c r="I72" s="204">
        <f t="shared" si="67"/>
        <v>0</v>
      </c>
      <c r="J72" s="204">
        <f t="shared" si="68"/>
        <v>0</v>
      </c>
      <c r="K72" s="204">
        <f t="shared" si="69"/>
        <v>0</v>
      </c>
      <c r="L72" s="204">
        <f t="shared" si="70"/>
        <v>0</v>
      </c>
      <c r="M72" s="204">
        <f t="shared" si="73"/>
        <v>0</v>
      </c>
      <c r="N72" s="204">
        <f t="shared" si="74"/>
        <v>0</v>
      </c>
      <c r="O72" s="364" t="str">
        <f t="shared" si="76"/>
        <v>0%</v>
      </c>
      <c r="P72" s="213">
        <f t="shared" si="71"/>
        <v>0</v>
      </c>
      <c r="Q72" s="92">
        <f t="shared" si="71"/>
        <v>0</v>
      </c>
      <c r="R72" s="92">
        <f t="shared" si="71"/>
        <v>0</v>
      </c>
      <c r="S72" s="92">
        <f t="shared" si="71"/>
        <v>0</v>
      </c>
      <c r="T72" s="92">
        <f t="shared" si="71"/>
        <v>0</v>
      </c>
      <c r="U72" s="92"/>
      <c r="AA72" s="154"/>
    </row>
    <row r="73" spans="1:27" x14ac:dyDescent="0.15">
      <c r="A73" s="72" t="s">
        <v>29</v>
      </c>
      <c r="B73" s="61">
        <f t="shared" si="61"/>
        <v>0</v>
      </c>
      <c r="C73" s="61">
        <f t="shared" si="62"/>
        <v>0</v>
      </c>
      <c r="D73" s="61">
        <f t="shared" si="63"/>
        <v>0</v>
      </c>
      <c r="E73" s="61">
        <f t="shared" si="64"/>
        <v>0</v>
      </c>
      <c r="F73" s="61">
        <f t="shared" si="65"/>
        <v>0</v>
      </c>
      <c r="G73" s="205">
        <f t="shared" si="66"/>
        <v>0</v>
      </c>
      <c r="H73" s="205">
        <f t="shared" si="72"/>
        <v>0</v>
      </c>
      <c r="I73" s="205">
        <f t="shared" si="67"/>
        <v>0</v>
      </c>
      <c r="J73" s="205">
        <f t="shared" si="68"/>
        <v>0</v>
      </c>
      <c r="K73" s="205">
        <f t="shared" si="69"/>
        <v>0</v>
      </c>
      <c r="L73" s="205">
        <f t="shared" si="70"/>
        <v>0</v>
      </c>
      <c r="M73" s="205">
        <f t="shared" si="73"/>
        <v>0</v>
      </c>
      <c r="N73" s="205">
        <f t="shared" si="74"/>
        <v>0</v>
      </c>
      <c r="O73" s="364" t="str">
        <f t="shared" si="76"/>
        <v>0%</v>
      </c>
      <c r="P73" s="213">
        <f t="shared" si="71"/>
        <v>0</v>
      </c>
      <c r="Q73" s="92">
        <f t="shared" si="71"/>
        <v>0</v>
      </c>
      <c r="R73" s="92">
        <f t="shared" si="71"/>
        <v>0</v>
      </c>
      <c r="S73" s="92">
        <f t="shared" si="71"/>
        <v>0</v>
      </c>
      <c r="T73" s="92">
        <f t="shared" si="71"/>
        <v>0</v>
      </c>
      <c r="U73" s="92"/>
      <c r="AA73" s="154"/>
    </row>
    <row r="74" spans="1:27" x14ac:dyDescent="0.15">
      <c r="A74" s="76" t="s">
        <v>28</v>
      </c>
      <c r="B74" s="93">
        <f t="shared" si="61"/>
        <v>0</v>
      </c>
      <c r="C74" s="93">
        <f t="shared" si="62"/>
        <v>0</v>
      </c>
      <c r="D74" s="93">
        <f t="shared" si="63"/>
        <v>0</v>
      </c>
      <c r="E74" s="93">
        <f t="shared" si="64"/>
        <v>0</v>
      </c>
      <c r="F74" s="93">
        <f t="shared" si="65"/>
        <v>0</v>
      </c>
      <c r="G74" s="206">
        <f t="shared" si="66"/>
        <v>0</v>
      </c>
      <c r="H74" s="206">
        <f t="shared" si="72"/>
        <v>0</v>
      </c>
      <c r="I74" s="206">
        <f t="shared" si="67"/>
        <v>0</v>
      </c>
      <c r="J74" s="206">
        <f t="shared" si="68"/>
        <v>0</v>
      </c>
      <c r="K74" s="206">
        <f t="shared" si="69"/>
        <v>0</v>
      </c>
      <c r="L74" s="206">
        <f t="shared" si="70"/>
        <v>0</v>
      </c>
      <c r="M74" s="206">
        <f t="shared" si="73"/>
        <v>0</v>
      </c>
      <c r="N74" s="206">
        <f t="shared" si="74"/>
        <v>0</v>
      </c>
      <c r="O74" s="364" t="str">
        <f t="shared" si="76"/>
        <v>0%</v>
      </c>
      <c r="P74" s="213">
        <f t="shared" si="71"/>
        <v>0</v>
      </c>
      <c r="Q74" s="92">
        <f t="shared" si="71"/>
        <v>0</v>
      </c>
      <c r="R74" s="92">
        <f t="shared" si="71"/>
        <v>0</v>
      </c>
      <c r="S74" s="92">
        <f t="shared" si="71"/>
        <v>0</v>
      </c>
      <c r="T74" s="92">
        <f t="shared" si="71"/>
        <v>0</v>
      </c>
      <c r="U74" s="92"/>
      <c r="AA74" s="154"/>
    </row>
    <row r="75" spans="1:27" x14ac:dyDescent="0.15">
      <c r="A75" s="65" t="s">
        <v>37</v>
      </c>
      <c r="B75" s="39">
        <f t="shared" si="61"/>
        <v>0.99858445741626789</v>
      </c>
      <c r="C75" s="39">
        <f t="shared" si="62"/>
        <v>0.99858445741626789</v>
      </c>
      <c r="D75" s="39">
        <f t="shared" si="63"/>
        <v>0.99858445741626789</v>
      </c>
      <c r="E75" s="39">
        <f t="shared" si="64"/>
        <v>0.99858445741626789</v>
      </c>
      <c r="F75" s="39">
        <f t="shared" si="65"/>
        <v>0.99858445741626789</v>
      </c>
      <c r="G75" s="207">
        <f t="shared" si="66"/>
        <v>0.99858445741626789</v>
      </c>
      <c r="H75" s="207">
        <f t="shared" si="72"/>
        <v>0.99858445741626789</v>
      </c>
      <c r="I75" s="207">
        <f t="shared" si="67"/>
        <v>0.99858445741626789</v>
      </c>
      <c r="J75" s="207">
        <f t="shared" si="68"/>
        <v>0.99858445741626789</v>
      </c>
      <c r="K75" s="207">
        <f t="shared" si="69"/>
        <v>0.99858445741626789</v>
      </c>
      <c r="L75" s="207">
        <f t="shared" si="70"/>
        <v>0.99858445741626789</v>
      </c>
      <c r="M75" s="207">
        <f t="shared" si="73"/>
        <v>0.99858445741626789</v>
      </c>
      <c r="N75" s="207">
        <f t="shared" si="74"/>
        <v>0.99858445741626789</v>
      </c>
      <c r="O75" s="366">
        <f>O76*99.96%</f>
        <v>0</v>
      </c>
      <c r="P75" s="225">
        <f t="shared" ref="P75:T93" si="77">IF(P$53=0,0%,SUMPRODUCT(($B$50:$O$50=P$50)*$B$53:$O$53*$B75:$O75)/P$53)</f>
        <v>0</v>
      </c>
      <c r="Q75" s="226">
        <f t="shared" si="77"/>
        <v>0.99858445741626789</v>
      </c>
      <c r="R75" s="226">
        <f t="shared" si="77"/>
        <v>0.99858445741626789</v>
      </c>
      <c r="S75" s="226">
        <f t="shared" si="77"/>
        <v>0.99858445741626789</v>
      </c>
      <c r="T75" s="226">
        <f t="shared" si="77"/>
        <v>0</v>
      </c>
      <c r="U75" s="226"/>
      <c r="AA75" s="154"/>
    </row>
    <row r="76" spans="1:27" x14ac:dyDescent="0.35">
      <c r="A76" s="40" t="s">
        <v>458</v>
      </c>
      <c r="B76" s="41">
        <f t="shared" si="61"/>
        <v>0.99898405103668264</v>
      </c>
      <c r="C76" s="41">
        <f t="shared" si="62"/>
        <v>0.99898405103668264</v>
      </c>
      <c r="D76" s="41">
        <f t="shared" si="63"/>
        <v>0.99898405103668264</v>
      </c>
      <c r="E76" s="41">
        <f t="shared" si="64"/>
        <v>0.99898405103668264</v>
      </c>
      <c r="F76" s="41">
        <f t="shared" si="65"/>
        <v>0.99898405103668264</v>
      </c>
      <c r="G76" s="208">
        <f t="shared" si="66"/>
        <v>0.99898405103668264</v>
      </c>
      <c r="H76" s="208">
        <f t="shared" si="72"/>
        <v>0.99898405103668264</v>
      </c>
      <c r="I76" s="208">
        <f t="shared" si="67"/>
        <v>0.99898405103668264</v>
      </c>
      <c r="J76" s="208">
        <f t="shared" si="68"/>
        <v>0.99898405103668264</v>
      </c>
      <c r="K76" s="208">
        <f t="shared" si="69"/>
        <v>0.99898405103668264</v>
      </c>
      <c r="L76" s="208">
        <f t="shared" si="70"/>
        <v>0.99898405103668264</v>
      </c>
      <c r="M76" s="208">
        <f t="shared" si="73"/>
        <v>0.99898405103668264</v>
      </c>
      <c r="N76" s="208">
        <f t="shared" si="74"/>
        <v>0.99898405103668264</v>
      </c>
      <c r="O76" s="364" t="str">
        <f t="shared" ref="O76:O83" si="78">_xlfn.IFNA(VLOOKUP(A76,$W$52:$Y$86,2,0),"0%")</f>
        <v>0%</v>
      </c>
      <c r="P76" s="225">
        <f t="shared" si="77"/>
        <v>0</v>
      </c>
      <c r="Q76" s="226">
        <f t="shared" si="77"/>
        <v>0.99898405103668264</v>
      </c>
      <c r="R76" s="226">
        <f t="shared" si="77"/>
        <v>0.99898405103668253</v>
      </c>
      <c r="S76" s="226">
        <f t="shared" si="77"/>
        <v>0.99898405103668253</v>
      </c>
      <c r="T76" s="226">
        <f t="shared" si="77"/>
        <v>0</v>
      </c>
      <c r="U76" s="226"/>
      <c r="AA76" s="154"/>
    </row>
    <row r="77" spans="1:27" x14ac:dyDescent="0.15">
      <c r="A77" s="42" t="s">
        <v>52</v>
      </c>
      <c r="B77" s="53">
        <f t="shared" si="61"/>
        <v>0</v>
      </c>
      <c r="C77" s="53">
        <f t="shared" si="62"/>
        <v>0</v>
      </c>
      <c r="D77" s="53">
        <f t="shared" si="63"/>
        <v>0</v>
      </c>
      <c r="E77" s="53">
        <f t="shared" si="64"/>
        <v>0</v>
      </c>
      <c r="F77" s="53">
        <f t="shared" si="65"/>
        <v>0</v>
      </c>
      <c r="G77" s="204">
        <f t="shared" si="66"/>
        <v>0</v>
      </c>
      <c r="H77" s="204">
        <f t="shared" si="72"/>
        <v>0</v>
      </c>
      <c r="I77" s="204">
        <f t="shared" si="67"/>
        <v>0</v>
      </c>
      <c r="J77" s="204">
        <f t="shared" si="68"/>
        <v>0</v>
      </c>
      <c r="K77" s="204">
        <f t="shared" si="69"/>
        <v>0</v>
      </c>
      <c r="L77" s="204">
        <f t="shared" si="70"/>
        <v>0</v>
      </c>
      <c r="M77" s="204">
        <f t="shared" si="73"/>
        <v>0</v>
      </c>
      <c r="N77" s="204">
        <f t="shared" si="74"/>
        <v>0</v>
      </c>
      <c r="O77" s="364" t="str">
        <f t="shared" si="78"/>
        <v>0%</v>
      </c>
      <c r="P77" s="213">
        <f t="shared" si="77"/>
        <v>0</v>
      </c>
      <c r="Q77" s="92">
        <f t="shared" si="77"/>
        <v>0</v>
      </c>
      <c r="R77" s="92">
        <f t="shared" si="77"/>
        <v>0</v>
      </c>
      <c r="S77" s="92">
        <f t="shared" si="77"/>
        <v>0</v>
      </c>
      <c r="T77" s="92">
        <f t="shared" si="77"/>
        <v>0</v>
      </c>
      <c r="U77" s="92"/>
      <c r="AA77" s="154"/>
    </row>
    <row r="78" spans="1:27" x14ac:dyDescent="0.15">
      <c r="A78" s="42" t="s">
        <v>545</v>
      </c>
      <c r="B78" s="53">
        <f t="shared" si="61"/>
        <v>1E-3</v>
      </c>
      <c r="C78" s="53">
        <f t="shared" si="62"/>
        <v>1E-3</v>
      </c>
      <c r="D78" s="53">
        <f t="shared" si="63"/>
        <v>1E-3</v>
      </c>
      <c r="E78" s="53">
        <f t="shared" si="64"/>
        <v>1E-3</v>
      </c>
      <c r="F78" s="53">
        <f t="shared" si="65"/>
        <v>1E-3</v>
      </c>
      <c r="G78" s="204">
        <f t="shared" si="66"/>
        <v>1E-3</v>
      </c>
      <c r="H78" s="204">
        <f t="shared" si="72"/>
        <v>1E-3</v>
      </c>
      <c r="I78" s="204">
        <f t="shared" si="67"/>
        <v>1E-3</v>
      </c>
      <c r="J78" s="204">
        <f t="shared" si="68"/>
        <v>1E-3</v>
      </c>
      <c r="K78" s="204">
        <f t="shared" si="69"/>
        <v>1E-3</v>
      </c>
      <c r="L78" s="204">
        <f t="shared" si="70"/>
        <v>1E-3</v>
      </c>
      <c r="M78" s="204">
        <f t="shared" si="73"/>
        <v>1E-3</v>
      </c>
      <c r="N78" s="204">
        <f t="shared" si="74"/>
        <v>1E-3</v>
      </c>
      <c r="O78" s="364" t="str">
        <f t="shared" si="78"/>
        <v>0%</v>
      </c>
      <c r="P78" s="213">
        <f t="shared" si="77"/>
        <v>0</v>
      </c>
      <c r="Q78" s="92">
        <f t="shared" si="77"/>
        <v>1E-3</v>
      </c>
      <c r="R78" s="92">
        <f t="shared" si="77"/>
        <v>1E-3</v>
      </c>
      <c r="S78" s="92">
        <f t="shared" si="77"/>
        <v>1E-3</v>
      </c>
      <c r="T78" s="92">
        <f t="shared" si="77"/>
        <v>0</v>
      </c>
      <c r="U78" s="92"/>
      <c r="AA78" s="154"/>
    </row>
    <row r="79" spans="1:27" x14ac:dyDescent="0.15">
      <c r="A79" s="42" t="s">
        <v>544</v>
      </c>
      <c r="B79" s="53">
        <f t="shared" si="61"/>
        <v>0</v>
      </c>
      <c r="C79" s="53">
        <f t="shared" si="62"/>
        <v>0</v>
      </c>
      <c r="D79" s="53">
        <f t="shared" si="63"/>
        <v>0</v>
      </c>
      <c r="E79" s="53">
        <f t="shared" si="64"/>
        <v>0</v>
      </c>
      <c r="F79" s="53">
        <f t="shared" si="65"/>
        <v>0</v>
      </c>
      <c r="G79" s="204">
        <f t="shared" si="66"/>
        <v>0</v>
      </c>
      <c r="H79" s="204">
        <f t="shared" si="72"/>
        <v>0</v>
      </c>
      <c r="I79" s="204">
        <f t="shared" si="67"/>
        <v>0</v>
      </c>
      <c r="J79" s="204">
        <f t="shared" si="68"/>
        <v>0</v>
      </c>
      <c r="K79" s="204">
        <f t="shared" si="69"/>
        <v>0</v>
      </c>
      <c r="L79" s="204">
        <f t="shared" si="70"/>
        <v>0</v>
      </c>
      <c r="M79" s="204">
        <f t="shared" si="73"/>
        <v>0</v>
      </c>
      <c r="N79" s="204">
        <f t="shared" si="74"/>
        <v>0</v>
      </c>
      <c r="O79" s="364" t="str">
        <f t="shared" si="78"/>
        <v>0%</v>
      </c>
      <c r="P79" s="213">
        <f t="shared" si="77"/>
        <v>0</v>
      </c>
      <c r="Q79" s="92">
        <f t="shared" si="77"/>
        <v>0</v>
      </c>
      <c r="R79" s="92">
        <f t="shared" si="77"/>
        <v>0</v>
      </c>
      <c r="S79" s="92">
        <f t="shared" si="77"/>
        <v>0</v>
      </c>
      <c r="T79" s="92">
        <f t="shared" si="77"/>
        <v>0</v>
      </c>
      <c r="U79" s="92"/>
      <c r="AA79" s="154"/>
    </row>
    <row r="80" spans="1:27" x14ac:dyDescent="0.15">
      <c r="A80" s="42" t="s">
        <v>53</v>
      </c>
      <c r="B80" s="53">
        <f t="shared" si="61"/>
        <v>0</v>
      </c>
      <c r="C80" s="53">
        <f t="shared" si="62"/>
        <v>0</v>
      </c>
      <c r="D80" s="53">
        <f t="shared" si="63"/>
        <v>0</v>
      </c>
      <c r="E80" s="53">
        <f t="shared" si="64"/>
        <v>0</v>
      </c>
      <c r="F80" s="53">
        <f t="shared" si="65"/>
        <v>0</v>
      </c>
      <c r="G80" s="204">
        <f t="shared" si="66"/>
        <v>0</v>
      </c>
      <c r="H80" s="204">
        <f t="shared" si="72"/>
        <v>0</v>
      </c>
      <c r="I80" s="204">
        <f t="shared" si="67"/>
        <v>0</v>
      </c>
      <c r="J80" s="204">
        <f t="shared" si="68"/>
        <v>0</v>
      </c>
      <c r="K80" s="204">
        <f t="shared" si="69"/>
        <v>0</v>
      </c>
      <c r="L80" s="204">
        <f t="shared" si="70"/>
        <v>0</v>
      </c>
      <c r="M80" s="204">
        <f t="shared" si="73"/>
        <v>0</v>
      </c>
      <c r="N80" s="204">
        <f t="shared" si="74"/>
        <v>0</v>
      </c>
      <c r="O80" s="364" t="str">
        <f t="shared" si="78"/>
        <v>0%</v>
      </c>
      <c r="P80" s="213">
        <f t="shared" si="77"/>
        <v>0</v>
      </c>
      <c r="Q80" s="92">
        <f t="shared" si="77"/>
        <v>0</v>
      </c>
      <c r="R80" s="92">
        <f t="shared" si="77"/>
        <v>0</v>
      </c>
      <c r="S80" s="92">
        <f t="shared" si="77"/>
        <v>0</v>
      </c>
      <c r="T80" s="92">
        <f t="shared" si="77"/>
        <v>0</v>
      </c>
      <c r="U80" s="92"/>
      <c r="AA80" s="154"/>
    </row>
    <row r="81" spans="1:27" x14ac:dyDescent="0.15">
      <c r="A81" s="42" t="s">
        <v>54</v>
      </c>
      <c r="B81" s="53">
        <f t="shared" si="61"/>
        <v>1.5948963317384372E-5</v>
      </c>
      <c r="C81" s="53">
        <f t="shared" si="62"/>
        <v>1.5948963317384372E-5</v>
      </c>
      <c r="D81" s="53">
        <f t="shared" si="63"/>
        <v>1.5948963317384372E-5</v>
      </c>
      <c r="E81" s="53">
        <f t="shared" si="64"/>
        <v>1.5948963317384372E-5</v>
      </c>
      <c r="F81" s="53">
        <f t="shared" si="65"/>
        <v>1.5948963317384372E-5</v>
      </c>
      <c r="G81" s="204">
        <f t="shared" si="66"/>
        <v>1.5948963317384372E-5</v>
      </c>
      <c r="H81" s="204">
        <f t="shared" si="72"/>
        <v>1.5948963317384372E-5</v>
      </c>
      <c r="I81" s="204">
        <f t="shared" si="67"/>
        <v>1.5948963317384372E-5</v>
      </c>
      <c r="J81" s="204">
        <f t="shared" si="68"/>
        <v>1.5948963317384372E-5</v>
      </c>
      <c r="K81" s="204">
        <f t="shared" si="69"/>
        <v>1.5948963317384372E-5</v>
      </c>
      <c r="L81" s="204">
        <f t="shared" si="70"/>
        <v>1.5948963317384372E-5</v>
      </c>
      <c r="M81" s="204">
        <f t="shared" si="73"/>
        <v>1.5948963317384372E-5</v>
      </c>
      <c r="N81" s="204">
        <f t="shared" si="74"/>
        <v>1.5948963317384372E-5</v>
      </c>
      <c r="O81" s="364" t="str">
        <f t="shared" si="78"/>
        <v>0%</v>
      </c>
      <c r="P81" s="213">
        <f t="shared" si="77"/>
        <v>0</v>
      </c>
      <c r="Q81" s="92">
        <f t="shared" si="77"/>
        <v>1.5948963317384372E-5</v>
      </c>
      <c r="R81" s="92">
        <f t="shared" si="77"/>
        <v>1.5948963317384372E-5</v>
      </c>
      <c r="S81" s="92">
        <f t="shared" si="77"/>
        <v>1.5948963317384372E-5</v>
      </c>
      <c r="T81" s="92">
        <f t="shared" si="77"/>
        <v>0</v>
      </c>
      <c r="U81" s="92"/>
      <c r="AA81" s="154"/>
    </row>
    <row r="82" spans="1:27" x14ac:dyDescent="0.15">
      <c r="A82" s="72" t="s">
        <v>38</v>
      </c>
      <c r="B82" s="61">
        <f t="shared" si="61"/>
        <v>0</v>
      </c>
      <c r="C82" s="61">
        <f t="shared" si="62"/>
        <v>0</v>
      </c>
      <c r="D82" s="61">
        <f t="shared" si="63"/>
        <v>0</v>
      </c>
      <c r="E82" s="61">
        <f t="shared" si="64"/>
        <v>0</v>
      </c>
      <c r="F82" s="61">
        <f t="shared" si="65"/>
        <v>0</v>
      </c>
      <c r="G82" s="205">
        <f t="shared" si="66"/>
        <v>0</v>
      </c>
      <c r="H82" s="205">
        <f t="shared" si="72"/>
        <v>0</v>
      </c>
      <c r="I82" s="205">
        <f t="shared" si="67"/>
        <v>0</v>
      </c>
      <c r="J82" s="205">
        <f t="shared" si="68"/>
        <v>0</v>
      </c>
      <c r="K82" s="205">
        <f t="shared" si="69"/>
        <v>0</v>
      </c>
      <c r="L82" s="205">
        <f t="shared" si="70"/>
        <v>0</v>
      </c>
      <c r="M82" s="205">
        <f t="shared" si="73"/>
        <v>0</v>
      </c>
      <c r="N82" s="205">
        <f t="shared" si="74"/>
        <v>0</v>
      </c>
      <c r="O82" s="364" t="str">
        <f t="shared" si="78"/>
        <v>0%</v>
      </c>
      <c r="P82" s="213">
        <f t="shared" si="77"/>
        <v>0</v>
      </c>
      <c r="Q82" s="92">
        <f t="shared" si="77"/>
        <v>0</v>
      </c>
      <c r="R82" s="92">
        <f t="shared" si="77"/>
        <v>0</v>
      </c>
      <c r="S82" s="92">
        <f t="shared" si="77"/>
        <v>0</v>
      </c>
      <c r="T82" s="92">
        <f t="shared" si="77"/>
        <v>0</v>
      </c>
      <c r="U82" s="92"/>
      <c r="AA82" s="154"/>
    </row>
    <row r="83" spans="1:27" x14ac:dyDescent="0.15">
      <c r="A83" s="76" t="s">
        <v>28</v>
      </c>
      <c r="B83" s="93">
        <f t="shared" si="61"/>
        <v>0</v>
      </c>
      <c r="C83" s="93">
        <f t="shared" si="62"/>
        <v>0</v>
      </c>
      <c r="D83" s="93">
        <f t="shared" si="63"/>
        <v>0</v>
      </c>
      <c r="E83" s="93">
        <f t="shared" si="64"/>
        <v>0</v>
      </c>
      <c r="F83" s="93">
        <f t="shared" si="65"/>
        <v>0</v>
      </c>
      <c r="G83" s="206">
        <f t="shared" si="66"/>
        <v>0</v>
      </c>
      <c r="H83" s="206">
        <f t="shared" si="72"/>
        <v>0</v>
      </c>
      <c r="I83" s="206">
        <f t="shared" si="67"/>
        <v>0</v>
      </c>
      <c r="J83" s="206">
        <f t="shared" si="68"/>
        <v>0</v>
      </c>
      <c r="K83" s="206">
        <f t="shared" si="69"/>
        <v>0</v>
      </c>
      <c r="L83" s="206">
        <f t="shared" si="70"/>
        <v>0</v>
      </c>
      <c r="M83" s="206">
        <f t="shared" si="73"/>
        <v>0</v>
      </c>
      <c r="N83" s="206">
        <f t="shared" si="74"/>
        <v>0</v>
      </c>
      <c r="O83" s="364" t="str">
        <f t="shared" si="78"/>
        <v>0%</v>
      </c>
      <c r="P83" s="213">
        <f t="shared" si="77"/>
        <v>0</v>
      </c>
      <c r="Q83" s="92">
        <f t="shared" si="77"/>
        <v>0</v>
      </c>
      <c r="R83" s="92">
        <f t="shared" si="77"/>
        <v>0</v>
      </c>
      <c r="S83" s="92">
        <f t="shared" si="77"/>
        <v>0</v>
      </c>
      <c r="T83" s="92">
        <f t="shared" si="77"/>
        <v>0</v>
      </c>
      <c r="U83" s="92"/>
      <c r="AA83" s="154"/>
    </row>
    <row r="84" spans="1:27" x14ac:dyDescent="0.15">
      <c r="A84" s="65" t="s">
        <v>36</v>
      </c>
      <c r="B84" s="39">
        <f t="shared" si="61"/>
        <v>0.99885645933014355</v>
      </c>
      <c r="C84" s="39">
        <f t="shared" si="62"/>
        <v>0.99885645933014355</v>
      </c>
      <c r="D84" s="39">
        <f t="shared" si="63"/>
        <v>0.99885645933014355</v>
      </c>
      <c r="E84" s="39">
        <f t="shared" si="64"/>
        <v>0.99885645933014355</v>
      </c>
      <c r="F84" s="39">
        <f t="shared" si="65"/>
        <v>0.99885645933014355</v>
      </c>
      <c r="G84" s="207">
        <f t="shared" si="66"/>
        <v>0.99885645933014355</v>
      </c>
      <c r="H84" s="207">
        <f t="shared" si="72"/>
        <v>0.99885645933014355</v>
      </c>
      <c r="I84" s="207">
        <f t="shared" si="67"/>
        <v>0.99885645933014355</v>
      </c>
      <c r="J84" s="207">
        <f t="shared" si="68"/>
        <v>0.99885645933014355</v>
      </c>
      <c r="K84" s="207">
        <f t="shared" si="69"/>
        <v>0.99885645933014355</v>
      </c>
      <c r="L84" s="207">
        <f t="shared" si="70"/>
        <v>0.99885645933014355</v>
      </c>
      <c r="M84" s="207">
        <f t="shared" si="73"/>
        <v>0.99885645933014355</v>
      </c>
      <c r="N84" s="207">
        <f t="shared" si="74"/>
        <v>0.99885645933014355</v>
      </c>
      <c r="O84" s="364" t="str">
        <f>O85</f>
        <v>0%</v>
      </c>
      <c r="P84" s="225">
        <f t="shared" si="77"/>
        <v>0</v>
      </c>
      <c r="Q84" s="226">
        <f t="shared" si="77"/>
        <v>0.99885645933014344</v>
      </c>
      <c r="R84" s="226">
        <f t="shared" si="77"/>
        <v>0.99885645933014355</v>
      </c>
      <c r="S84" s="226">
        <f t="shared" si="77"/>
        <v>0.99885645933014355</v>
      </c>
      <c r="T84" s="226">
        <f t="shared" si="77"/>
        <v>0</v>
      </c>
      <c r="U84" s="226"/>
      <c r="AA84" s="154"/>
    </row>
    <row r="85" spans="1:27" x14ac:dyDescent="0.35">
      <c r="A85" s="40" t="s">
        <v>460</v>
      </c>
      <c r="B85" s="41">
        <f t="shared" si="61"/>
        <v>0.99885645933014355</v>
      </c>
      <c r="C85" s="41">
        <f t="shared" si="62"/>
        <v>0.99885645933014355</v>
      </c>
      <c r="D85" s="41">
        <f t="shared" si="63"/>
        <v>0.99885645933014355</v>
      </c>
      <c r="E85" s="41">
        <f t="shared" si="64"/>
        <v>0.99885645933014355</v>
      </c>
      <c r="F85" s="41">
        <f t="shared" si="65"/>
        <v>0.99885645933014355</v>
      </c>
      <c r="G85" s="208">
        <f t="shared" si="66"/>
        <v>0.99885645933014355</v>
      </c>
      <c r="H85" s="208">
        <f t="shared" si="72"/>
        <v>0.99885645933014355</v>
      </c>
      <c r="I85" s="208">
        <f t="shared" si="67"/>
        <v>0.99885645933014355</v>
      </c>
      <c r="J85" s="208">
        <f t="shared" si="68"/>
        <v>0.99885645933014355</v>
      </c>
      <c r="K85" s="208">
        <f t="shared" si="69"/>
        <v>0.99885645933014355</v>
      </c>
      <c r="L85" s="208">
        <f t="shared" si="70"/>
        <v>0.99885645933014355</v>
      </c>
      <c r="M85" s="208">
        <f t="shared" si="73"/>
        <v>0.99885645933014355</v>
      </c>
      <c r="N85" s="208">
        <f t="shared" si="74"/>
        <v>0.99885645933014355</v>
      </c>
      <c r="O85" s="364" t="str">
        <f t="shared" ref="O85:O93" si="79">_xlfn.IFNA(VLOOKUP(A85,$W$52:$Y$86,2,0),"0%")</f>
        <v>0%</v>
      </c>
      <c r="P85" s="225">
        <f t="shared" si="77"/>
        <v>0</v>
      </c>
      <c r="Q85" s="226">
        <f t="shared" si="77"/>
        <v>0.99885645933014344</v>
      </c>
      <c r="R85" s="226">
        <f t="shared" si="77"/>
        <v>0.99885645933014355</v>
      </c>
      <c r="S85" s="226">
        <f t="shared" si="77"/>
        <v>0.99885645933014355</v>
      </c>
      <c r="T85" s="226">
        <f t="shared" si="77"/>
        <v>0</v>
      </c>
      <c r="U85" s="226"/>
      <c r="AA85" s="154"/>
    </row>
    <row r="86" spans="1:27" x14ac:dyDescent="0.15">
      <c r="A86" s="42" t="s">
        <v>55</v>
      </c>
      <c r="B86" s="53">
        <f t="shared" si="61"/>
        <v>7.9744816586921848E-5</v>
      </c>
      <c r="C86" s="53">
        <f t="shared" si="62"/>
        <v>7.9744816586921848E-5</v>
      </c>
      <c r="D86" s="53">
        <f t="shared" si="63"/>
        <v>7.9744816586921848E-5</v>
      </c>
      <c r="E86" s="53">
        <f t="shared" si="64"/>
        <v>7.9744816586921848E-5</v>
      </c>
      <c r="F86" s="53">
        <f t="shared" si="65"/>
        <v>7.9744816586921848E-5</v>
      </c>
      <c r="G86" s="204">
        <f t="shared" si="66"/>
        <v>7.9744816586921848E-5</v>
      </c>
      <c r="H86" s="204">
        <f t="shared" si="72"/>
        <v>7.9744816586921848E-5</v>
      </c>
      <c r="I86" s="204">
        <f t="shared" si="67"/>
        <v>7.9744816586921848E-5</v>
      </c>
      <c r="J86" s="204">
        <f t="shared" si="68"/>
        <v>7.9744816586921848E-5</v>
      </c>
      <c r="K86" s="204">
        <f t="shared" si="69"/>
        <v>7.9744816586921848E-5</v>
      </c>
      <c r="L86" s="204">
        <f t="shared" si="70"/>
        <v>7.9744816586921848E-5</v>
      </c>
      <c r="M86" s="204">
        <f t="shared" si="73"/>
        <v>7.9744816586921848E-5</v>
      </c>
      <c r="N86" s="204">
        <f t="shared" si="74"/>
        <v>7.9744816586921848E-5</v>
      </c>
      <c r="O86" s="364" t="str">
        <f t="shared" si="79"/>
        <v>0%</v>
      </c>
      <c r="P86" s="213">
        <f t="shared" si="77"/>
        <v>0</v>
      </c>
      <c r="Q86" s="92">
        <f t="shared" si="77"/>
        <v>7.9744816586921861E-5</v>
      </c>
      <c r="R86" s="92">
        <f t="shared" si="77"/>
        <v>7.9744816586921848E-5</v>
      </c>
      <c r="S86" s="92">
        <f t="shared" si="77"/>
        <v>7.9744816586921848E-5</v>
      </c>
      <c r="T86" s="92">
        <f t="shared" si="77"/>
        <v>0</v>
      </c>
      <c r="U86" s="92"/>
      <c r="AA86" s="154"/>
    </row>
    <row r="87" spans="1:27" x14ac:dyDescent="0.15">
      <c r="A87" s="42" t="s">
        <v>56</v>
      </c>
      <c r="B87" s="53">
        <f t="shared" si="61"/>
        <v>4.7846889952153111E-5</v>
      </c>
      <c r="C87" s="53">
        <f t="shared" si="62"/>
        <v>4.7846889952153111E-5</v>
      </c>
      <c r="D87" s="53">
        <f t="shared" si="63"/>
        <v>4.7846889952153111E-5</v>
      </c>
      <c r="E87" s="53">
        <f t="shared" si="64"/>
        <v>4.7846889952153111E-5</v>
      </c>
      <c r="F87" s="53">
        <f t="shared" si="65"/>
        <v>4.7846889952153111E-5</v>
      </c>
      <c r="G87" s="204">
        <f t="shared" si="66"/>
        <v>4.7846889952153111E-5</v>
      </c>
      <c r="H87" s="204">
        <f t="shared" si="72"/>
        <v>4.7846889952153111E-5</v>
      </c>
      <c r="I87" s="204">
        <f t="shared" si="67"/>
        <v>4.7846889952153111E-5</v>
      </c>
      <c r="J87" s="204">
        <f t="shared" si="68"/>
        <v>4.7846889952153111E-5</v>
      </c>
      <c r="K87" s="204">
        <f t="shared" si="69"/>
        <v>4.7846889952153111E-5</v>
      </c>
      <c r="L87" s="204">
        <f t="shared" si="70"/>
        <v>4.7846889952153111E-5</v>
      </c>
      <c r="M87" s="204">
        <f t="shared" si="73"/>
        <v>4.7846889952153111E-5</v>
      </c>
      <c r="N87" s="204">
        <f t="shared" si="74"/>
        <v>4.7846889952153111E-5</v>
      </c>
      <c r="O87" s="364" t="str">
        <f t="shared" si="79"/>
        <v>0%</v>
      </c>
      <c r="P87" s="213">
        <f t="shared" si="77"/>
        <v>0</v>
      </c>
      <c r="Q87" s="92">
        <f t="shared" si="77"/>
        <v>4.7846889952153111E-5</v>
      </c>
      <c r="R87" s="92">
        <f t="shared" si="77"/>
        <v>4.7846889952153111E-5</v>
      </c>
      <c r="S87" s="92">
        <f t="shared" si="77"/>
        <v>4.7846889952153111E-5</v>
      </c>
      <c r="T87" s="92">
        <f t="shared" si="77"/>
        <v>0</v>
      </c>
      <c r="U87" s="92"/>
      <c r="AA87" s="154"/>
    </row>
    <row r="88" spans="1:27" x14ac:dyDescent="0.15">
      <c r="A88" s="42" t="s">
        <v>57</v>
      </c>
      <c r="B88" s="53">
        <f t="shared" si="61"/>
        <v>1.5948963317384372E-5</v>
      </c>
      <c r="C88" s="53">
        <f t="shared" si="62"/>
        <v>1.5948963317384372E-5</v>
      </c>
      <c r="D88" s="53">
        <f t="shared" si="63"/>
        <v>1.5948963317384372E-5</v>
      </c>
      <c r="E88" s="53">
        <f t="shared" si="64"/>
        <v>1.5948963317384372E-5</v>
      </c>
      <c r="F88" s="53">
        <f t="shared" si="65"/>
        <v>1.5948963317384372E-5</v>
      </c>
      <c r="G88" s="204">
        <f t="shared" si="66"/>
        <v>1.5948963317384372E-5</v>
      </c>
      <c r="H88" s="204">
        <f t="shared" si="72"/>
        <v>1.5948963317384372E-5</v>
      </c>
      <c r="I88" s="204">
        <f t="shared" si="67"/>
        <v>1.5948963317384372E-5</v>
      </c>
      <c r="J88" s="204">
        <f t="shared" si="68"/>
        <v>1.5948963317384372E-5</v>
      </c>
      <c r="K88" s="204">
        <f t="shared" si="69"/>
        <v>1.5948963317384372E-5</v>
      </c>
      <c r="L88" s="204">
        <f t="shared" si="70"/>
        <v>1.5948963317384372E-5</v>
      </c>
      <c r="M88" s="204">
        <f t="shared" si="73"/>
        <v>1.5948963317384372E-5</v>
      </c>
      <c r="N88" s="204">
        <f t="shared" si="74"/>
        <v>1.5948963317384372E-5</v>
      </c>
      <c r="O88" s="364" t="str">
        <f t="shared" si="79"/>
        <v>0%</v>
      </c>
      <c r="P88" s="213">
        <f t="shared" si="77"/>
        <v>0</v>
      </c>
      <c r="Q88" s="92">
        <f t="shared" si="77"/>
        <v>1.5948963317384372E-5</v>
      </c>
      <c r="R88" s="92">
        <f t="shared" si="77"/>
        <v>1.5948963317384372E-5</v>
      </c>
      <c r="S88" s="92">
        <f t="shared" si="77"/>
        <v>1.5948963317384372E-5</v>
      </c>
      <c r="T88" s="92">
        <f t="shared" si="77"/>
        <v>0</v>
      </c>
      <c r="U88" s="92"/>
      <c r="AA88" s="154"/>
    </row>
    <row r="89" spans="1:27" x14ac:dyDescent="0.15">
      <c r="A89" s="42" t="s">
        <v>58</v>
      </c>
      <c r="B89" s="53">
        <f t="shared" si="61"/>
        <v>1E-3</v>
      </c>
      <c r="C89" s="53">
        <f t="shared" si="62"/>
        <v>1E-3</v>
      </c>
      <c r="D89" s="53">
        <f t="shared" si="63"/>
        <v>1E-3</v>
      </c>
      <c r="E89" s="53">
        <f t="shared" si="64"/>
        <v>1E-3</v>
      </c>
      <c r="F89" s="53">
        <f t="shared" si="65"/>
        <v>1E-3</v>
      </c>
      <c r="G89" s="204">
        <f t="shared" si="66"/>
        <v>1E-3</v>
      </c>
      <c r="H89" s="204">
        <f t="shared" si="72"/>
        <v>1E-3</v>
      </c>
      <c r="I89" s="204">
        <f t="shared" si="67"/>
        <v>1E-3</v>
      </c>
      <c r="J89" s="204">
        <f t="shared" si="68"/>
        <v>1E-3</v>
      </c>
      <c r="K89" s="204">
        <f t="shared" si="69"/>
        <v>1E-3</v>
      </c>
      <c r="L89" s="204">
        <f t="shared" si="70"/>
        <v>1E-3</v>
      </c>
      <c r="M89" s="204">
        <f t="shared" si="73"/>
        <v>1E-3</v>
      </c>
      <c r="N89" s="204">
        <f t="shared" si="74"/>
        <v>1E-3</v>
      </c>
      <c r="O89" s="364" t="str">
        <f t="shared" si="79"/>
        <v>0%</v>
      </c>
      <c r="P89" s="213">
        <f t="shared" si="77"/>
        <v>0</v>
      </c>
      <c r="Q89" s="92">
        <f t="shared" si="77"/>
        <v>1E-3</v>
      </c>
      <c r="R89" s="92">
        <f t="shared" si="77"/>
        <v>1E-3</v>
      </c>
      <c r="S89" s="92">
        <f t="shared" si="77"/>
        <v>1E-3</v>
      </c>
      <c r="T89" s="92">
        <f t="shared" si="77"/>
        <v>0</v>
      </c>
      <c r="U89" s="92"/>
      <c r="AA89" s="154"/>
    </row>
    <row r="90" spans="1:27" x14ac:dyDescent="0.15">
      <c r="A90" s="72" t="s">
        <v>39</v>
      </c>
      <c r="B90" s="61">
        <f t="shared" si="61"/>
        <v>0</v>
      </c>
      <c r="C90" s="61">
        <f t="shared" si="62"/>
        <v>0</v>
      </c>
      <c r="D90" s="61">
        <f t="shared" si="63"/>
        <v>0</v>
      </c>
      <c r="E90" s="61">
        <f t="shared" si="64"/>
        <v>0</v>
      </c>
      <c r="F90" s="61">
        <f t="shared" si="65"/>
        <v>0</v>
      </c>
      <c r="G90" s="205">
        <f t="shared" si="66"/>
        <v>0</v>
      </c>
      <c r="H90" s="205">
        <f t="shared" si="72"/>
        <v>0</v>
      </c>
      <c r="I90" s="205">
        <f t="shared" si="67"/>
        <v>0</v>
      </c>
      <c r="J90" s="205">
        <f t="shared" si="68"/>
        <v>0</v>
      </c>
      <c r="K90" s="205">
        <f t="shared" si="69"/>
        <v>0</v>
      </c>
      <c r="L90" s="205">
        <f t="shared" si="70"/>
        <v>0</v>
      </c>
      <c r="M90" s="205">
        <f t="shared" si="73"/>
        <v>0</v>
      </c>
      <c r="N90" s="205">
        <f t="shared" si="74"/>
        <v>0</v>
      </c>
      <c r="O90" s="364" t="str">
        <f t="shared" si="79"/>
        <v>0%</v>
      </c>
      <c r="P90" s="213">
        <f t="shared" si="77"/>
        <v>0</v>
      </c>
      <c r="Q90" s="92">
        <f t="shared" si="77"/>
        <v>0</v>
      </c>
      <c r="R90" s="92">
        <f t="shared" si="77"/>
        <v>0</v>
      </c>
      <c r="S90" s="92">
        <f t="shared" si="77"/>
        <v>0</v>
      </c>
      <c r="T90" s="92">
        <f t="shared" si="77"/>
        <v>0</v>
      </c>
      <c r="U90" s="92"/>
      <c r="AA90" s="154"/>
    </row>
    <row r="91" spans="1:27" x14ac:dyDescent="0.15">
      <c r="A91" s="76" t="s">
        <v>28</v>
      </c>
      <c r="B91" s="93">
        <f t="shared" si="61"/>
        <v>0</v>
      </c>
      <c r="C91" s="93">
        <f t="shared" si="62"/>
        <v>0</v>
      </c>
      <c r="D91" s="93">
        <f t="shared" si="63"/>
        <v>0</v>
      </c>
      <c r="E91" s="93">
        <f t="shared" si="64"/>
        <v>0</v>
      </c>
      <c r="F91" s="93">
        <f t="shared" si="65"/>
        <v>0</v>
      </c>
      <c r="G91" s="206">
        <f t="shared" si="66"/>
        <v>0</v>
      </c>
      <c r="H91" s="206">
        <f t="shared" si="72"/>
        <v>0</v>
      </c>
      <c r="I91" s="206">
        <f t="shared" si="67"/>
        <v>0</v>
      </c>
      <c r="J91" s="206">
        <f t="shared" si="68"/>
        <v>0</v>
      </c>
      <c r="K91" s="206">
        <f t="shared" si="69"/>
        <v>0</v>
      </c>
      <c r="L91" s="206">
        <f t="shared" si="70"/>
        <v>0</v>
      </c>
      <c r="M91" s="206">
        <f t="shared" si="73"/>
        <v>0</v>
      </c>
      <c r="N91" s="206">
        <f t="shared" si="74"/>
        <v>0</v>
      </c>
      <c r="O91" s="364" t="str">
        <f t="shared" si="79"/>
        <v>0%</v>
      </c>
      <c r="P91" s="213">
        <f t="shared" si="77"/>
        <v>0</v>
      </c>
      <c r="Q91" s="92">
        <f t="shared" si="77"/>
        <v>0</v>
      </c>
      <c r="R91" s="92">
        <f t="shared" si="77"/>
        <v>0</v>
      </c>
      <c r="S91" s="92">
        <f t="shared" si="77"/>
        <v>0</v>
      </c>
      <c r="T91" s="92">
        <f t="shared" si="77"/>
        <v>0</v>
      </c>
      <c r="U91" s="92"/>
      <c r="AA91" s="154"/>
    </row>
    <row r="92" spans="1:27" x14ac:dyDescent="0.15">
      <c r="A92" s="81" t="s">
        <v>478</v>
      </c>
      <c r="B92" s="8">
        <f>F46</f>
        <v>0</v>
      </c>
      <c r="C92" s="8">
        <f>K46</f>
        <v>5.0000000000000001E-3</v>
      </c>
      <c r="D92" s="8">
        <f>P46</f>
        <v>0</v>
      </c>
      <c r="E92" s="8">
        <f>U46</f>
        <v>0</v>
      </c>
      <c r="F92" s="8">
        <f>Z46</f>
        <v>0</v>
      </c>
      <c r="G92" s="201">
        <f>AE46</f>
        <v>0</v>
      </c>
      <c r="H92" s="201">
        <f t="shared" si="72"/>
        <v>0</v>
      </c>
      <c r="I92" s="201">
        <f t="shared" si="67"/>
        <v>0</v>
      </c>
      <c r="J92" s="201">
        <f t="shared" si="68"/>
        <v>0</v>
      </c>
      <c r="K92" s="201">
        <f t="shared" si="69"/>
        <v>0</v>
      </c>
      <c r="L92" s="201">
        <f t="shared" si="70"/>
        <v>0</v>
      </c>
      <c r="M92" s="201">
        <f t="shared" si="73"/>
        <v>0</v>
      </c>
      <c r="N92" s="201">
        <f t="shared" si="74"/>
        <v>0</v>
      </c>
      <c r="O92" s="364" t="str">
        <f t="shared" si="79"/>
        <v>0%</v>
      </c>
      <c r="P92" s="213">
        <f t="shared" si="77"/>
        <v>0</v>
      </c>
      <c r="Q92" s="92">
        <f t="shared" si="77"/>
        <v>3.1818181818181819E-3</v>
      </c>
      <c r="R92" s="92">
        <f t="shared" si="77"/>
        <v>0</v>
      </c>
      <c r="S92" s="92">
        <f t="shared" si="77"/>
        <v>0</v>
      </c>
      <c r="T92" s="92">
        <f t="shared" si="77"/>
        <v>0</v>
      </c>
      <c r="U92" s="92"/>
      <c r="AA92" s="154"/>
    </row>
    <row r="93" spans="1:27" x14ac:dyDescent="0.15">
      <c r="A93" s="81" t="s">
        <v>479</v>
      </c>
      <c r="B93" s="8">
        <f>G46</f>
        <v>0.13415948963317387</v>
      </c>
      <c r="C93" s="8">
        <f>L46</f>
        <v>0</v>
      </c>
      <c r="D93" s="8">
        <f>Q46</f>
        <v>0</v>
      </c>
      <c r="E93" s="8">
        <f>V46</f>
        <v>0</v>
      </c>
      <c r="F93" s="8">
        <f>AA46</f>
        <v>0</v>
      </c>
      <c r="G93" s="201">
        <f>AF46</f>
        <v>0</v>
      </c>
      <c r="H93" s="201">
        <f t="shared" si="72"/>
        <v>0</v>
      </c>
      <c r="I93" s="201">
        <f t="shared" si="67"/>
        <v>0</v>
      </c>
      <c r="J93" s="201">
        <f t="shared" si="68"/>
        <v>0</v>
      </c>
      <c r="K93" s="201">
        <f t="shared" si="69"/>
        <v>0</v>
      </c>
      <c r="L93" s="201">
        <f t="shared" si="70"/>
        <v>0</v>
      </c>
      <c r="M93" s="201">
        <f t="shared" si="73"/>
        <v>0</v>
      </c>
      <c r="N93" s="201">
        <f t="shared" si="74"/>
        <v>0</v>
      </c>
      <c r="O93" s="364" t="str">
        <f t="shared" si="79"/>
        <v>0%</v>
      </c>
      <c r="P93" s="213">
        <f t="shared" si="77"/>
        <v>0</v>
      </c>
      <c r="Q93" s="92">
        <f t="shared" si="77"/>
        <v>4.8785268957517773E-2</v>
      </c>
      <c r="R93" s="92">
        <f t="shared" si="77"/>
        <v>0</v>
      </c>
      <c r="S93" s="92">
        <f t="shared" si="77"/>
        <v>0</v>
      </c>
      <c r="T93" s="92">
        <f t="shared" si="77"/>
        <v>0</v>
      </c>
      <c r="U93" s="92"/>
      <c r="AA93" s="154"/>
    </row>
  </sheetData>
  <mergeCells count="33">
    <mergeCell ref="BM4:BQ4"/>
    <mergeCell ref="A48:K48"/>
    <mergeCell ref="A49:O49"/>
    <mergeCell ref="P49:U49"/>
    <mergeCell ref="W49:X49"/>
    <mergeCell ref="AI4:AM4"/>
    <mergeCell ref="AN4:AR4"/>
    <mergeCell ref="AS4:AW4"/>
    <mergeCell ref="AX4:BB4"/>
    <mergeCell ref="BC4:BG4"/>
    <mergeCell ref="BH4:BL4"/>
    <mergeCell ref="AX3:BB3"/>
    <mergeCell ref="BC3:BG3"/>
    <mergeCell ref="BH3:BL3"/>
    <mergeCell ref="BM3:BQ3"/>
    <mergeCell ref="E4:I4"/>
    <mergeCell ref="J4:N4"/>
    <mergeCell ref="O4:S4"/>
    <mergeCell ref="T4:X4"/>
    <mergeCell ref="Y4:AC4"/>
    <mergeCell ref="AD4:AH4"/>
    <mergeCell ref="T3:X3"/>
    <mergeCell ref="Y3:AC3"/>
    <mergeCell ref="AD3:AH3"/>
    <mergeCell ref="AI3:AM3"/>
    <mergeCell ref="AN3:AR3"/>
    <mergeCell ref="AS3:AW3"/>
    <mergeCell ref="O3:S3"/>
    <mergeCell ref="B2:C2"/>
    <mergeCell ref="D2:D3"/>
    <mergeCell ref="E2:M2"/>
    <mergeCell ref="E3:I3"/>
    <mergeCell ref="J3:N3"/>
  </mergeCells>
  <phoneticPr fontId="2" type="noConversion"/>
  <conditionalFormatting sqref="H21:I21">
    <cfRule type="cellIs" dxfId="3964" priority="390" operator="lessThan">
      <formula>#REF!</formula>
    </cfRule>
  </conditionalFormatting>
  <conditionalFormatting sqref="H9:I9">
    <cfRule type="cellIs" dxfId="3963" priority="392" operator="lessThan">
      <formula>#REF!</formula>
    </cfRule>
    <cfRule type="cellIs" dxfId="3962" priority="393" operator="greaterThan">
      <formula>#REF!</formula>
    </cfRule>
  </conditionalFormatting>
  <conditionalFormatting sqref="H10:I10">
    <cfRule type="cellIs" dxfId="3961" priority="391" operator="lessThan">
      <formula>#REF!</formula>
    </cfRule>
  </conditionalFormatting>
  <conditionalFormatting sqref="H11:I11">
    <cfRule type="cellIs" dxfId="3960" priority="389" operator="lessThan">
      <formula>#REF!</formula>
    </cfRule>
  </conditionalFormatting>
  <conditionalFormatting sqref="H12:I12">
    <cfRule type="cellIs" dxfId="3959" priority="388" operator="lessThan">
      <formula>#REF!</formula>
    </cfRule>
  </conditionalFormatting>
  <conditionalFormatting sqref="O19 O13:O15">
    <cfRule type="cellIs" dxfId="3958" priority="387" operator="greaterThan">
      <formula>#REF!</formula>
    </cfRule>
  </conditionalFormatting>
  <conditionalFormatting sqref="H20:I20">
    <cfRule type="cellIs" dxfId="3957" priority="394" operator="lessThan">
      <formula>#REF!</formula>
    </cfRule>
    <cfRule type="cellIs" dxfId="3956" priority="395" operator="lessThan">
      <formula>#REF!</formula>
    </cfRule>
  </conditionalFormatting>
  <conditionalFormatting sqref="M21">
    <cfRule type="cellIs" dxfId="3955" priority="384" operator="lessThan">
      <formula>#REF!</formula>
    </cfRule>
  </conditionalFormatting>
  <conditionalFormatting sqref="M11:N11">
    <cfRule type="cellIs" dxfId="3954" priority="383" operator="lessThan">
      <formula>#REF!</formula>
    </cfRule>
  </conditionalFormatting>
  <conditionalFormatting sqref="M12:N12">
    <cfRule type="cellIs" dxfId="3953" priority="382" operator="lessThan">
      <formula>#REF!</formula>
    </cfRule>
  </conditionalFormatting>
  <conditionalFormatting sqref="M20">
    <cfRule type="cellIs" dxfId="3952" priority="385" operator="lessThan">
      <formula>#REF!</formula>
    </cfRule>
    <cfRule type="cellIs" dxfId="3951" priority="386" operator="lessThan">
      <formula>#REF!</formula>
    </cfRule>
  </conditionalFormatting>
  <conditionalFormatting sqref="E13:G13 E13:F16">
    <cfRule type="cellIs" dxfId="3950" priority="381" operator="greaterThan">
      <formula>#REF!</formula>
    </cfRule>
  </conditionalFormatting>
  <conditionalFormatting sqref="J13:L13">
    <cfRule type="cellIs" dxfId="3949" priority="380" operator="greaterThan">
      <formula>#REF!</formula>
    </cfRule>
  </conditionalFormatting>
  <conditionalFormatting sqref="H30:I30">
    <cfRule type="cellIs" dxfId="3948" priority="377" operator="lessThan">
      <formula>#REF!</formula>
    </cfRule>
  </conditionalFormatting>
  <conditionalFormatting sqref="H29:I29">
    <cfRule type="cellIs" dxfId="3947" priority="378" operator="lessThan">
      <formula>#REF!</formula>
    </cfRule>
    <cfRule type="cellIs" dxfId="3946" priority="379" operator="lessThan">
      <formula>#REF!</formula>
    </cfRule>
  </conditionalFormatting>
  <conditionalFormatting sqref="M30">
    <cfRule type="cellIs" dxfId="3945" priority="374" operator="lessThan">
      <formula>#REF!</formula>
    </cfRule>
  </conditionalFormatting>
  <conditionalFormatting sqref="M29">
    <cfRule type="cellIs" dxfId="3944" priority="375" operator="lessThan">
      <formula>#REF!</formula>
    </cfRule>
    <cfRule type="cellIs" dxfId="3943" priority="376" operator="lessThan">
      <formula>#REF!</formula>
    </cfRule>
  </conditionalFormatting>
  <conditionalFormatting sqref="H39:I39">
    <cfRule type="cellIs" dxfId="3942" priority="371" operator="lessThan">
      <formula>#REF!</formula>
    </cfRule>
  </conditionalFormatting>
  <conditionalFormatting sqref="H38:I38">
    <cfRule type="cellIs" dxfId="3941" priority="372" operator="lessThan">
      <formula>#REF!</formula>
    </cfRule>
    <cfRule type="cellIs" dxfId="3940" priority="373" operator="lessThan">
      <formula>#REF!</formula>
    </cfRule>
  </conditionalFormatting>
  <conditionalFormatting sqref="M39">
    <cfRule type="cellIs" dxfId="3939" priority="370" operator="lessThan">
      <formula>#REF!</formula>
    </cfRule>
  </conditionalFormatting>
  <conditionalFormatting sqref="R21">
    <cfRule type="cellIs" dxfId="3938" priority="367" operator="lessThan">
      <formula>#REF!</formula>
    </cfRule>
  </conditionalFormatting>
  <conditionalFormatting sqref="R11:S11">
    <cfRule type="cellIs" dxfId="3937" priority="366" operator="lessThan">
      <formula>#REF!</formula>
    </cfRule>
  </conditionalFormatting>
  <conditionalFormatting sqref="R12:S12">
    <cfRule type="cellIs" dxfId="3936" priority="365" operator="lessThan">
      <formula>#REF!</formula>
    </cfRule>
  </conditionalFormatting>
  <conditionalFormatting sqref="R20">
    <cfRule type="cellIs" dxfId="3935" priority="368" operator="lessThan">
      <formula>#REF!</formula>
    </cfRule>
    <cfRule type="cellIs" dxfId="3934" priority="369" operator="lessThan">
      <formula>#REF!</formula>
    </cfRule>
  </conditionalFormatting>
  <conditionalFormatting sqref="R30">
    <cfRule type="cellIs" dxfId="3933" priority="362" operator="lessThan">
      <formula>#REF!</formula>
    </cfRule>
  </conditionalFormatting>
  <conditionalFormatting sqref="R29">
    <cfRule type="cellIs" dxfId="3932" priority="363" operator="lessThan">
      <formula>#REF!</formula>
    </cfRule>
    <cfRule type="cellIs" dxfId="3931" priority="364" operator="lessThan">
      <formula>#REF!</formula>
    </cfRule>
  </conditionalFormatting>
  <conditionalFormatting sqref="R39">
    <cfRule type="cellIs" dxfId="3930" priority="361" operator="lessThan">
      <formula>#REF!</formula>
    </cfRule>
  </conditionalFormatting>
  <conditionalFormatting sqref="M9:N9">
    <cfRule type="cellIs" dxfId="3929" priority="359" operator="lessThan">
      <formula>#REF!</formula>
    </cfRule>
    <cfRule type="cellIs" dxfId="3928" priority="360" operator="greaterThan">
      <formula>#REF!</formula>
    </cfRule>
  </conditionalFormatting>
  <conditionalFormatting sqref="R9:S9">
    <cfRule type="cellIs" dxfId="3927" priority="357" operator="lessThan">
      <formula>#REF!</formula>
    </cfRule>
    <cfRule type="cellIs" dxfId="3926" priority="358" operator="greaterThan">
      <formula>#REF!</formula>
    </cfRule>
  </conditionalFormatting>
  <conditionalFormatting sqref="T19 T13:T15">
    <cfRule type="cellIs" dxfId="3925" priority="356" operator="greaterThan">
      <formula>#REF!</formula>
    </cfRule>
  </conditionalFormatting>
  <conditionalFormatting sqref="W21">
    <cfRule type="cellIs" dxfId="3924" priority="353" operator="lessThan">
      <formula>#REF!</formula>
    </cfRule>
  </conditionalFormatting>
  <conditionalFormatting sqref="W11:X11">
    <cfRule type="cellIs" dxfId="3923" priority="352" operator="lessThan">
      <formula>#REF!</formula>
    </cfRule>
  </conditionalFormatting>
  <conditionalFormatting sqref="W12:X12">
    <cfRule type="cellIs" dxfId="3922" priority="351" operator="lessThan">
      <formula>#REF!</formula>
    </cfRule>
  </conditionalFormatting>
  <conditionalFormatting sqref="W20">
    <cfRule type="cellIs" dxfId="3921" priority="354" operator="lessThan">
      <formula>#REF!</formula>
    </cfRule>
    <cfRule type="cellIs" dxfId="3920" priority="355" operator="lessThan">
      <formula>#REF!</formula>
    </cfRule>
  </conditionalFormatting>
  <conditionalFormatting sqref="W30">
    <cfRule type="cellIs" dxfId="3919" priority="348" operator="lessThan">
      <formula>#REF!</formula>
    </cfRule>
  </conditionalFormatting>
  <conditionalFormatting sqref="W29">
    <cfRule type="cellIs" dxfId="3918" priority="349" operator="lessThan">
      <formula>#REF!</formula>
    </cfRule>
    <cfRule type="cellIs" dxfId="3917" priority="350" operator="lessThan">
      <formula>#REF!</formula>
    </cfRule>
  </conditionalFormatting>
  <conditionalFormatting sqref="W39">
    <cfRule type="cellIs" dxfId="3916" priority="347" operator="lessThan">
      <formula>#REF!</formula>
    </cfRule>
  </conditionalFormatting>
  <conditionalFormatting sqref="W9:X9">
    <cfRule type="cellIs" dxfId="3915" priority="345" operator="lessThan">
      <formula>#REF!</formula>
    </cfRule>
    <cfRule type="cellIs" dxfId="3914" priority="346" operator="greaterThan">
      <formula>#REF!</formula>
    </cfRule>
  </conditionalFormatting>
  <conditionalFormatting sqref="Y19 Y13:Y15 Y17">
    <cfRule type="cellIs" dxfId="3913" priority="344" operator="greaterThan">
      <formula>#REF!</formula>
    </cfRule>
  </conditionalFormatting>
  <conditionalFormatting sqref="AB21">
    <cfRule type="cellIs" dxfId="3912" priority="341" operator="lessThan">
      <formula>#REF!</formula>
    </cfRule>
  </conditionalFormatting>
  <conditionalFormatting sqref="AB11:AC11">
    <cfRule type="cellIs" dxfId="3911" priority="340" operator="lessThan">
      <formula>#REF!</formula>
    </cfRule>
  </conditionalFormatting>
  <conditionalFormatting sqref="AB12:AC12">
    <cfRule type="cellIs" dxfId="3910" priority="339" operator="lessThan">
      <formula>#REF!</formula>
    </cfRule>
  </conditionalFormatting>
  <conditionalFormatting sqref="AB20">
    <cfRule type="cellIs" dxfId="3909" priority="342" operator="lessThan">
      <formula>#REF!</formula>
    </cfRule>
    <cfRule type="cellIs" dxfId="3908" priority="343" operator="lessThan">
      <formula>#REF!</formula>
    </cfRule>
  </conditionalFormatting>
  <conditionalFormatting sqref="AB30">
    <cfRule type="cellIs" dxfId="3907" priority="336" operator="lessThan">
      <formula>#REF!</formula>
    </cfRule>
  </conditionalFormatting>
  <conditionalFormatting sqref="AB29">
    <cfRule type="cellIs" dxfId="3906" priority="337" operator="lessThan">
      <formula>#REF!</formula>
    </cfRule>
    <cfRule type="cellIs" dxfId="3905" priority="338" operator="lessThan">
      <formula>#REF!</formula>
    </cfRule>
  </conditionalFormatting>
  <conditionalFormatting sqref="AB39">
    <cfRule type="cellIs" dxfId="3904" priority="335" operator="lessThan">
      <formula>#REF!</formula>
    </cfRule>
  </conditionalFormatting>
  <conditionalFormatting sqref="AB9:AC9">
    <cfRule type="cellIs" dxfId="3903" priority="333" operator="lessThan">
      <formula>#REF!</formula>
    </cfRule>
    <cfRule type="cellIs" dxfId="3902" priority="334" operator="greaterThan">
      <formula>#REF!</formula>
    </cfRule>
  </conditionalFormatting>
  <conditionalFormatting sqref="AD19 AD13 AD17 AD15">
    <cfRule type="cellIs" dxfId="3901" priority="332" operator="greaterThan">
      <formula>#REF!</formula>
    </cfRule>
  </conditionalFormatting>
  <conditionalFormatting sqref="AG21">
    <cfRule type="cellIs" dxfId="3900" priority="329" operator="lessThan">
      <formula>#REF!</formula>
    </cfRule>
  </conditionalFormatting>
  <conditionalFormatting sqref="AG11:AH11">
    <cfRule type="cellIs" dxfId="3899" priority="328" operator="lessThan">
      <formula>#REF!</formula>
    </cfRule>
  </conditionalFormatting>
  <conditionalFormatting sqref="AG12:AH12">
    <cfRule type="cellIs" dxfId="3898" priority="327" operator="lessThan">
      <formula>#REF!</formula>
    </cfRule>
  </conditionalFormatting>
  <conditionalFormatting sqref="AG20">
    <cfRule type="cellIs" dxfId="3897" priority="330" operator="lessThan">
      <formula>#REF!</formula>
    </cfRule>
    <cfRule type="cellIs" dxfId="3896" priority="331" operator="lessThan">
      <formula>#REF!</formula>
    </cfRule>
  </conditionalFormatting>
  <conditionalFormatting sqref="AG30">
    <cfRule type="cellIs" dxfId="3895" priority="324" operator="lessThan">
      <formula>#REF!</formula>
    </cfRule>
  </conditionalFormatting>
  <conditionalFormatting sqref="AG29">
    <cfRule type="cellIs" dxfId="3894" priority="325" operator="lessThan">
      <formula>#REF!</formula>
    </cfRule>
    <cfRule type="cellIs" dxfId="3893" priority="326" operator="lessThan">
      <formula>#REF!</formula>
    </cfRule>
  </conditionalFormatting>
  <conditionalFormatting sqref="AG39">
    <cfRule type="cellIs" dxfId="3892" priority="323" operator="lessThan">
      <formula>#REF!</formula>
    </cfRule>
  </conditionalFormatting>
  <conditionalFormatting sqref="AG9:AH9">
    <cfRule type="cellIs" dxfId="3891" priority="321" operator="lessThan">
      <formula>#REF!</formula>
    </cfRule>
    <cfRule type="cellIs" dxfId="3890" priority="322" operator="greaterThan">
      <formula>#REF!</formula>
    </cfRule>
  </conditionalFormatting>
  <conditionalFormatting sqref="AD14">
    <cfRule type="cellIs" dxfId="3889" priority="320" operator="greaterThan">
      <formula>#REF!</formula>
    </cfRule>
  </conditionalFormatting>
  <conditionalFormatting sqref="G14:G15 E17:G17 E19:G19">
    <cfRule type="cellIs" dxfId="3888" priority="319" operator="greaterThan">
      <formula>#REF!</formula>
    </cfRule>
  </conditionalFormatting>
  <conditionalFormatting sqref="J19:L19 J14:L15 K17:L17">
    <cfRule type="cellIs" dxfId="3887" priority="318" operator="greaterThan">
      <formula>#REF!</formula>
    </cfRule>
  </conditionalFormatting>
  <conditionalFormatting sqref="J17">
    <cfRule type="cellIs" dxfId="3886" priority="317" operator="greaterThan">
      <formula>#REF!</formula>
    </cfRule>
  </conditionalFormatting>
  <conditionalFormatting sqref="O17">
    <cfRule type="cellIs" dxfId="3885" priority="316" operator="greaterThan">
      <formula>#REF!</formula>
    </cfRule>
  </conditionalFormatting>
  <conditionalFormatting sqref="K18:L18">
    <cfRule type="cellIs" dxfId="3884" priority="315" operator="greaterThan">
      <formula>#REF!</formula>
    </cfRule>
  </conditionalFormatting>
  <conditionalFormatting sqref="T17">
    <cfRule type="cellIs" dxfId="3883" priority="314" operator="greaterThan">
      <formula>#REF!</formula>
    </cfRule>
  </conditionalFormatting>
  <conditionalFormatting sqref="T18">
    <cfRule type="cellIs" dxfId="3882" priority="313" operator="greaterThan">
      <formula>#REF!</formula>
    </cfRule>
  </conditionalFormatting>
  <conditionalFormatting sqref="P13:Q13">
    <cfRule type="cellIs" dxfId="3881" priority="312" operator="greaterThan">
      <formula>#REF!</formula>
    </cfRule>
  </conditionalFormatting>
  <conditionalFormatting sqref="P19:Q19 P14:Q15 P17:Q17">
    <cfRule type="cellIs" dxfId="3880" priority="311" operator="greaterThan">
      <formula>#REF!</formula>
    </cfRule>
  </conditionalFormatting>
  <conditionalFormatting sqref="Q18">
    <cfRule type="cellIs" dxfId="3879" priority="310" operator="greaterThan">
      <formula>#REF!</formula>
    </cfRule>
  </conditionalFormatting>
  <conditionalFormatting sqref="U13:V13">
    <cfRule type="cellIs" dxfId="3878" priority="309" operator="greaterThan">
      <formula>#REF!</formula>
    </cfRule>
  </conditionalFormatting>
  <conditionalFormatting sqref="U19:V19 U14:V15 U17:V17">
    <cfRule type="cellIs" dxfId="3877" priority="308" operator="greaterThan">
      <formula>#REF!</formula>
    </cfRule>
  </conditionalFormatting>
  <conditionalFormatting sqref="U18:V18">
    <cfRule type="cellIs" dxfId="3876" priority="307" operator="greaterThan">
      <formula>#REF!</formula>
    </cfRule>
  </conditionalFormatting>
  <conditionalFormatting sqref="Z13:AA13">
    <cfRule type="cellIs" dxfId="3875" priority="306" operator="greaterThan">
      <formula>#REF!</formula>
    </cfRule>
  </conditionalFormatting>
  <conditionalFormatting sqref="Z19:AA19 Z14:AA15 Z17:AA17">
    <cfRule type="cellIs" dxfId="3874" priority="305" operator="greaterThan">
      <formula>#REF!</formula>
    </cfRule>
  </conditionalFormatting>
  <conditionalFormatting sqref="Z18:AA18">
    <cfRule type="cellIs" dxfId="3873" priority="304" operator="greaterThan">
      <formula>#REF!</formula>
    </cfRule>
  </conditionalFormatting>
  <conditionalFormatting sqref="AE13:AF13">
    <cfRule type="cellIs" dxfId="3872" priority="303" operator="greaterThan">
      <formula>#REF!</formula>
    </cfRule>
  </conditionalFormatting>
  <conditionalFormatting sqref="AE19:AF19 AE14:AF15 AE17:AF17">
    <cfRule type="cellIs" dxfId="3871" priority="302" operator="greaterThan">
      <formula>#REF!</formula>
    </cfRule>
  </conditionalFormatting>
  <conditionalFormatting sqref="AE18:AF18">
    <cfRule type="cellIs" dxfId="3870" priority="301" operator="greaterThan">
      <formula>#REF!</formula>
    </cfRule>
  </conditionalFormatting>
  <conditionalFormatting sqref="O18">
    <cfRule type="cellIs" dxfId="3869" priority="300" operator="greaterThan">
      <formula>#REF!</formula>
    </cfRule>
  </conditionalFormatting>
  <conditionalFormatting sqref="P18">
    <cfRule type="cellIs" dxfId="3868" priority="299" operator="greaterThan">
      <formula>#REF!</formula>
    </cfRule>
  </conditionalFormatting>
  <conditionalFormatting sqref="J18">
    <cfRule type="cellIs" dxfId="3867" priority="298" operator="greaterThan">
      <formula>#REF!</formula>
    </cfRule>
  </conditionalFormatting>
  <conditionalFormatting sqref="M38">
    <cfRule type="cellIs" dxfId="3866" priority="296" operator="lessThan">
      <formula>#REF!</formula>
    </cfRule>
    <cfRule type="cellIs" dxfId="3865" priority="297" operator="lessThan">
      <formula>#REF!</formula>
    </cfRule>
  </conditionalFormatting>
  <conditionalFormatting sqref="R38">
    <cfRule type="cellIs" dxfId="3864" priority="294" operator="lessThan">
      <formula>#REF!</formula>
    </cfRule>
    <cfRule type="cellIs" dxfId="3863" priority="295" operator="lessThan">
      <formula>#REF!</formula>
    </cfRule>
  </conditionalFormatting>
  <conditionalFormatting sqref="W38">
    <cfRule type="cellIs" dxfId="3862" priority="292" operator="lessThan">
      <formula>#REF!</formula>
    </cfRule>
    <cfRule type="cellIs" dxfId="3861" priority="293" operator="lessThan">
      <formula>#REF!</formula>
    </cfRule>
  </conditionalFormatting>
  <conditionalFormatting sqref="AB38">
    <cfRule type="cellIs" dxfId="3860" priority="290" operator="lessThan">
      <formula>#REF!</formula>
    </cfRule>
    <cfRule type="cellIs" dxfId="3859" priority="291" operator="lessThan">
      <formula>#REF!</formula>
    </cfRule>
  </conditionalFormatting>
  <conditionalFormatting sqref="AG38">
    <cfRule type="cellIs" dxfId="3858" priority="288" operator="lessThan">
      <formula>#REF!</formula>
    </cfRule>
    <cfRule type="cellIs" dxfId="3857" priority="289" operator="lessThan">
      <formula>#REF!</formula>
    </cfRule>
  </conditionalFormatting>
  <conditionalFormatting sqref="N10">
    <cfRule type="cellIs" dxfId="3856" priority="287" operator="lessThan">
      <formula>#REF!</formula>
    </cfRule>
  </conditionalFormatting>
  <conditionalFormatting sqref="S10">
    <cfRule type="cellIs" dxfId="3855" priority="286" operator="lessThan">
      <formula>#REF!</formula>
    </cfRule>
  </conditionalFormatting>
  <conditionalFormatting sqref="X10">
    <cfRule type="cellIs" dxfId="3854" priority="285" operator="lessThan">
      <formula>#REF!</formula>
    </cfRule>
  </conditionalFormatting>
  <conditionalFormatting sqref="AC10">
    <cfRule type="cellIs" dxfId="3853" priority="284" operator="lessThan">
      <formula>#REF!</formula>
    </cfRule>
  </conditionalFormatting>
  <conditionalFormatting sqref="AH10">
    <cfRule type="cellIs" dxfId="3852" priority="283" operator="lessThan">
      <formula>#REF!</formula>
    </cfRule>
  </conditionalFormatting>
  <conditionalFormatting sqref="AI19 AI13 AI17 AI15">
    <cfRule type="cellIs" dxfId="3851" priority="282" operator="greaterThan">
      <formula>#REF!</formula>
    </cfRule>
  </conditionalFormatting>
  <conditionalFormatting sqref="AL21">
    <cfRule type="cellIs" dxfId="3850" priority="279" operator="lessThan">
      <formula>#REF!</formula>
    </cfRule>
  </conditionalFormatting>
  <conditionalFormatting sqref="AL11:AM11">
    <cfRule type="cellIs" dxfId="3849" priority="278" operator="lessThan">
      <formula>#REF!</formula>
    </cfRule>
  </conditionalFormatting>
  <conditionalFormatting sqref="AL12:AM12">
    <cfRule type="cellIs" dxfId="3848" priority="277" operator="lessThan">
      <formula>#REF!</formula>
    </cfRule>
  </conditionalFormatting>
  <conditionalFormatting sqref="AL20">
    <cfRule type="cellIs" dxfId="3847" priority="280" operator="lessThan">
      <formula>#REF!</formula>
    </cfRule>
    <cfRule type="cellIs" dxfId="3846" priority="281" operator="lessThan">
      <formula>#REF!</formula>
    </cfRule>
  </conditionalFormatting>
  <conditionalFormatting sqref="AL30">
    <cfRule type="cellIs" dxfId="3845" priority="274" operator="lessThan">
      <formula>#REF!</formula>
    </cfRule>
  </conditionalFormatting>
  <conditionalFormatting sqref="AL29">
    <cfRule type="cellIs" dxfId="3844" priority="275" operator="lessThan">
      <formula>#REF!</formula>
    </cfRule>
    <cfRule type="cellIs" dxfId="3843" priority="276" operator="lessThan">
      <formula>#REF!</formula>
    </cfRule>
  </conditionalFormatting>
  <conditionalFormatting sqref="AL39">
    <cfRule type="cellIs" dxfId="3842" priority="273" operator="lessThan">
      <formula>#REF!</formula>
    </cfRule>
  </conditionalFormatting>
  <conditionalFormatting sqref="AL9:AM9">
    <cfRule type="cellIs" dxfId="3841" priority="271" operator="lessThan">
      <formula>#REF!</formula>
    </cfRule>
    <cfRule type="cellIs" dxfId="3840" priority="272" operator="greaterThan">
      <formula>#REF!</formula>
    </cfRule>
  </conditionalFormatting>
  <conditionalFormatting sqref="AI14">
    <cfRule type="cellIs" dxfId="3839" priority="270" operator="greaterThan">
      <formula>#REF!</formula>
    </cfRule>
  </conditionalFormatting>
  <conditionalFormatting sqref="AJ13:AK13">
    <cfRule type="cellIs" dxfId="3838" priority="269" operator="greaterThan">
      <formula>#REF!</formula>
    </cfRule>
  </conditionalFormatting>
  <conditionalFormatting sqref="AJ19:AK19 AJ14:AK15 AJ17:AK17">
    <cfRule type="cellIs" dxfId="3837" priority="268" operator="greaterThan">
      <formula>#REF!</formula>
    </cfRule>
  </conditionalFormatting>
  <conditionalFormatting sqref="AJ18:AK18">
    <cfRule type="cellIs" dxfId="3836" priority="267" operator="greaterThan">
      <formula>#REF!</formula>
    </cfRule>
  </conditionalFormatting>
  <conditionalFormatting sqref="AL38">
    <cfRule type="cellIs" dxfId="3835" priority="265" operator="lessThan">
      <formula>#REF!</formula>
    </cfRule>
    <cfRule type="cellIs" dxfId="3834" priority="266" operator="lessThan">
      <formula>#REF!</formula>
    </cfRule>
  </conditionalFormatting>
  <conditionalFormatting sqref="AM10">
    <cfRule type="cellIs" dxfId="3833" priority="264" operator="lessThan">
      <formula>#REF!</formula>
    </cfRule>
  </conditionalFormatting>
  <conditionalFormatting sqref="AN19 AN13 AN17 AN15">
    <cfRule type="cellIs" dxfId="3832" priority="263" operator="greaterThan">
      <formula>#REF!</formula>
    </cfRule>
  </conditionalFormatting>
  <conditionalFormatting sqref="AQ21">
    <cfRule type="cellIs" dxfId="3831" priority="260" operator="lessThan">
      <formula>#REF!</formula>
    </cfRule>
  </conditionalFormatting>
  <conditionalFormatting sqref="AQ11:AR11">
    <cfRule type="cellIs" dxfId="3830" priority="259" operator="lessThan">
      <formula>#REF!</formula>
    </cfRule>
  </conditionalFormatting>
  <conditionalFormatting sqref="AQ12:AR12">
    <cfRule type="cellIs" dxfId="3829" priority="258" operator="lessThan">
      <formula>#REF!</formula>
    </cfRule>
  </conditionalFormatting>
  <conditionalFormatting sqref="AQ20">
    <cfRule type="cellIs" dxfId="3828" priority="261" operator="lessThan">
      <formula>#REF!</formula>
    </cfRule>
    <cfRule type="cellIs" dxfId="3827" priority="262" operator="lessThan">
      <formula>#REF!</formula>
    </cfRule>
  </conditionalFormatting>
  <conditionalFormatting sqref="AQ30">
    <cfRule type="cellIs" dxfId="3826" priority="255" operator="lessThan">
      <formula>#REF!</formula>
    </cfRule>
  </conditionalFormatting>
  <conditionalFormatting sqref="AQ29">
    <cfRule type="cellIs" dxfId="3825" priority="256" operator="lessThan">
      <formula>#REF!</formula>
    </cfRule>
    <cfRule type="cellIs" dxfId="3824" priority="257" operator="lessThan">
      <formula>#REF!</formula>
    </cfRule>
  </conditionalFormatting>
  <conditionalFormatting sqref="AQ39">
    <cfRule type="cellIs" dxfId="3823" priority="254" operator="lessThan">
      <formula>#REF!</formula>
    </cfRule>
  </conditionalFormatting>
  <conditionalFormatting sqref="AQ9:AR9">
    <cfRule type="cellIs" dxfId="3822" priority="252" operator="lessThan">
      <formula>#REF!</formula>
    </cfRule>
    <cfRule type="cellIs" dxfId="3821" priority="253" operator="greaterThan">
      <formula>#REF!</formula>
    </cfRule>
  </conditionalFormatting>
  <conditionalFormatting sqref="AN14">
    <cfRule type="cellIs" dxfId="3820" priority="251" operator="greaterThan">
      <formula>#REF!</formula>
    </cfRule>
  </conditionalFormatting>
  <conditionalFormatting sqref="AO13:AP13">
    <cfRule type="cellIs" dxfId="3819" priority="250" operator="greaterThan">
      <formula>#REF!</formula>
    </cfRule>
  </conditionalFormatting>
  <conditionalFormatting sqref="AO19:AP19 AO14:AP15 AO17:AP17">
    <cfRule type="cellIs" dxfId="3818" priority="249" operator="greaterThan">
      <formula>#REF!</formula>
    </cfRule>
  </conditionalFormatting>
  <conditionalFormatting sqref="AO18:AP18">
    <cfRule type="cellIs" dxfId="3817" priority="248" operator="greaterThan">
      <formula>#REF!</formula>
    </cfRule>
  </conditionalFormatting>
  <conditionalFormatting sqref="AQ38">
    <cfRule type="cellIs" dxfId="3816" priority="246" operator="lessThan">
      <formula>#REF!</formula>
    </cfRule>
    <cfRule type="cellIs" dxfId="3815" priority="247" operator="lessThan">
      <formula>#REF!</formula>
    </cfRule>
  </conditionalFormatting>
  <conditionalFormatting sqref="AR10">
    <cfRule type="cellIs" dxfId="3814" priority="245" operator="lessThan">
      <formula>#REF!</formula>
    </cfRule>
  </conditionalFormatting>
  <conditionalFormatting sqref="AS19 AS13 AS17 AS15">
    <cfRule type="cellIs" dxfId="3813" priority="244" operator="greaterThan">
      <formula>#REF!</formula>
    </cfRule>
  </conditionalFormatting>
  <conditionalFormatting sqref="AV21">
    <cfRule type="cellIs" dxfId="3812" priority="241" operator="lessThan">
      <formula>#REF!</formula>
    </cfRule>
  </conditionalFormatting>
  <conditionalFormatting sqref="AV11:AW11">
    <cfRule type="cellIs" dxfId="3811" priority="240" operator="lessThan">
      <formula>#REF!</formula>
    </cfRule>
  </conditionalFormatting>
  <conditionalFormatting sqref="AV12:AW12">
    <cfRule type="cellIs" dxfId="3810" priority="239" operator="lessThan">
      <formula>#REF!</formula>
    </cfRule>
  </conditionalFormatting>
  <conditionalFormatting sqref="AV20">
    <cfRule type="cellIs" dxfId="3809" priority="242" operator="lessThan">
      <formula>#REF!</formula>
    </cfRule>
    <cfRule type="cellIs" dxfId="3808" priority="243" operator="lessThan">
      <formula>#REF!</formula>
    </cfRule>
  </conditionalFormatting>
  <conditionalFormatting sqref="AV30">
    <cfRule type="cellIs" dxfId="3807" priority="236" operator="lessThan">
      <formula>#REF!</formula>
    </cfRule>
  </conditionalFormatting>
  <conditionalFormatting sqref="AV29">
    <cfRule type="cellIs" dxfId="3806" priority="237" operator="lessThan">
      <formula>#REF!</formula>
    </cfRule>
    <cfRule type="cellIs" dxfId="3805" priority="238" operator="lessThan">
      <formula>#REF!</formula>
    </cfRule>
  </conditionalFormatting>
  <conditionalFormatting sqref="AV39">
    <cfRule type="cellIs" dxfId="3804" priority="235" operator="lessThan">
      <formula>#REF!</formula>
    </cfRule>
  </conditionalFormatting>
  <conditionalFormatting sqref="AV9:AW9">
    <cfRule type="cellIs" dxfId="3803" priority="233" operator="lessThan">
      <formula>#REF!</formula>
    </cfRule>
    <cfRule type="cellIs" dxfId="3802" priority="234" operator="greaterThan">
      <formula>#REF!</formula>
    </cfRule>
  </conditionalFormatting>
  <conditionalFormatting sqref="AS14">
    <cfRule type="cellIs" dxfId="3801" priority="232" operator="greaterThan">
      <formula>#REF!</formula>
    </cfRule>
  </conditionalFormatting>
  <conditionalFormatting sqref="AT13:AU13">
    <cfRule type="cellIs" dxfId="3800" priority="231" operator="greaterThan">
      <formula>#REF!</formula>
    </cfRule>
  </conditionalFormatting>
  <conditionalFormatting sqref="AT19:AU19 AT14:AU15 AT17:AU17">
    <cfRule type="cellIs" dxfId="3799" priority="230" operator="greaterThan">
      <formula>#REF!</formula>
    </cfRule>
  </conditionalFormatting>
  <conditionalFormatting sqref="AT18:AU18">
    <cfRule type="cellIs" dxfId="3798" priority="229" operator="greaterThan">
      <formula>#REF!</formula>
    </cfRule>
  </conditionalFormatting>
  <conditionalFormatting sqref="AV38">
    <cfRule type="cellIs" dxfId="3797" priority="227" operator="lessThan">
      <formula>#REF!</formula>
    </cfRule>
    <cfRule type="cellIs" dxfId="3796" priority="228" operator="lessThan">
      <formula>#REF!</formula>
    </cfRule>
  </conditionalFormatting>
  <conditionalFormatting sqref="AW10">
    <cfRule type="cellIs" dxfId="3795" priority="226" operator="lessThan">
      <formula>#REF!</formula>
    </cfRule>
  </conditionalFormatting>
  <conditionalFormatting sqref="AX19 AX13 AX17 AX15">
    <cfRule type="cellIs" dxfId="3794" priority="225" operator="greaterThan">
      <formula>#REF!</formula>
    </cfRule>
  </conditionalFormatting>
  <conditionalFormatting sqref="BA21">
    <cfRule type="cellIs" dxfId="3793" priority="222" operator="lessThan">
      <formula>#REF!</formula>
    </cfRule>
  </conditionalFormatting>
  <conditionalFormatting sqref="BA11:BB11">
    <cfRule type="cellIs" dxfId="3792" priority="221" operator="lessThan">
      <formula>#REF!</formula>
    </cfRule>
  </conditionalFormatting>
  <conditionalFormatting sqref="BA12:BB12">
    <cfRule type="cellIs" dxfId="3791" priority="220" operator="lessThan">
      <formula>#REF!</formula>
    </cfRule>
  </conditionalFormatting>
  <conditionalFormatting sqref="BA20">
    <cfRule type="cellIs" dxfId="3790" priority="223" operator="lessThan">
      <formula>#REF!</formula>
    </cfRule>
    <cfRule type="cellIs" dxfId="3789" priority="224" operator="lessThan">
      <formula>#REF!</formula>
    </cfRule>
  </conditionalFormatting>
  <conditionalFormatting sqref="BA30">
    <cfRule type="cellIs" dxfId="3788" priority="217" operator="lessThan">
      <formula>#REF!</formula>
    </cfRule>
  </conditionalFormatting>
  <conditionalFormatting sqref="BA29">
    <cfRule type="cellIs" dxfId="3787" priority="218" operator="lessThan">
      <formula>#REF!</formula>
    </cfRule>
    <cfRule type="cellIs" dxfId="3786" priority="219" operator="lessThan">
      <formula>#REF!</formula>
    </cfRule>
  </conditionalFormatting>
  <conditionalFormatting sqref="BA39">
    <cfRule type="cellIs" dxfId="3785" priority="216" operator="lessThan">
      <formula>#REF!</formula>
    </cfRule>
  </conditionalFormatting>
  <conditionalFormatting sqref="BA9:BB9">
    <cfRule type="cellIs" dxfId="3784" priority="214" operator="lessThan">
      <formula>#REF!</formula>
    </cfRule>
    <cfRule type="cellIs" dxfId="3783" priority="215" operator="greaterThan">
      <formula>#REF!</formula>
    </cfRule>
  </conditionalFormatting>
  <conditionalFormatting sqref="AX14">
    <cfRule type="cellIs" dxfId="3782" priority="213" operator="greaterThan">
      <formula>#REF!</formula>
    </cfRule>
  </conditionalFormatting>
  <conditionalFormatting sqref="AY13:AZ13">
    <cfRule type="cellIs" dxfId="3781" priority="212" operator="greaterThan">
      <formula>#REF!</formula>
    </cfRule>
  </conditionalFormatting>
  <conditionalFormatting sqref="AY19:AZ19 AY14:AZ15 AY17:AZ17">
    <cfRule type="cellIs" dxfId="3780" priority="211" operator="greaterThan">
      <formula>#REF!</formula>
    </cfRule>
  </conditionalFormatting>
  <conditionalFormatting sqref="AY18:AZ18">
    <cfRule type="cellIs" dxfId="3779" priority="210" operator="greaterThan">
      <formula>#REF!</formula>
    </cfRule>
  </conditionalFormatting>
  <conditionalFormatting sqref="BA38">
    <cfRule type="cellIs" dxfId="3778" priority="208" operator="lessThan">
      <formula>#REF!</formula>
    </cfRule>
    <cfRule type="cellIs" dxfId="3777" priority="209" operator="lessThan">
      <formula>#REF!</formula>
    </cfRule>
  </conditionalFormatting>
  <conditionalFormatting sqref="BB10">
    <cfRule type="cellIs" dxfId="3776" priority="207" operator="lessThan">
      <formula>#REF!</formula>
    </cfRule>
  </conditionalFormatting>
  <conditionalFormatting sqref="BC19 BC13 BC17 BC15">
    <cfRule type="cellIs" dxfId="3775" priority="206" operator="greaterThan">
      <formula>#REF!</formula>
    </cfRule>
  </conditionalFormatting>
  <conditionalFormatting sqref="BF21">
    <cfRule type="cellIs" dxfId="3774" priority="203" operator="lessThan">
      <formula>#REF!</formula>
    </cfRule>
  </conditionalFormatting>
  <conditionalFormatting sqref="BF11">
    <cfRule type="cellIs" dxfId="3773" priority="202" operator="lessThan">
      <formula>#REF!</formula>
    </cfRule>
  </conditionalFormatting>
  <conditionalFormatting sqref="BF12">
    <cfRule type="cellIs" dxfId="3772" priority="201" operator="lessThan">
      <formula>#REF!</formula>
    </cfRule>
  </conditionalFormatting>
  <conditionalFormatting sqref="BF20">
    <cfRule type="cellIs" dxfId="3771" priority="204" operator="lessThan">
      <formula>#REF!</formula>
    </cfRule>
    <cfRule type="cellIs" dxfId="3770" priority="205" operator="lessThan">
      <formula>#REF!</formula>
    </cfRule>
  </conditionalFormatting>
  <conditionalFormatting sqref="BF30">
    <cfRule type="cellIs" dxfId="3769" priority="198" operator="lessThan">
      <formula>#REF!</formula>
    </cfRule>
  </conditionalFormatting>
  <conditionalFormatting sqref="BF29">
    <cfRule type="cellIs" dxfId="3768" priority="199" operator="lessThan">
      <formula>#REF!</formula>
    </cfRule>
    <cfRule type="cellIs" dxfId="3767" priority="200" operator="lessThan">
      <formula>#REF!</formula>
    </cfRule>
  </conditionalFormatting>
  <conditionalFormatting sqref="BF39">
    <cfRule type="cellIs" dxfId="3766" priority="197" operator="lessThan">
      <formula>#REF!</formula>
    </cfRule>
  </conditionalFormatting>
  <conditionalFormatting sqref="BF9">
    <cfRule type="cellIs" dxfId="3765" priority="195" operator="lessThan">
      <formula>#REF!</formula>
    </cfRule>
    <cfRule type="cellIs" dxfId="3764" priority="196" operator="greaterThan">
      <formula>#REF!</formula>
    </cfRule>
  </conditionalFormatting>
  <conditionalFormatting sqref="BC14">
    <cfRule type="cellIs" dxfId="3763" priority="194" operator="greaterThan">
      <formula>#REF!</formula>
    </cfRule>
  </conditionalFormatting>
  <conditionalFormatting sqref="BD13:BE13">
    <cfRule type="cellIs" dxfId="3762" priority="193" operator="greaterThan">
      <formula>#REF!</formula>
    </cfRule>
  </conditionalFormatting>
  <conditionalFormatting sqref="BD19:BE19 BD14:BE15 BD17:BE17">
    <cfRule type="cellIs" dxfId="3761" priority="192" operator="greaterThan">
      <formula>#REF!</formula>
    </cfRule>
  </conditionalFormatting>
  <conditionalFormatting sqref="BD18:BE18">
    <cfRule type="cellIs" dxfId="3760" priority="191" operator="greaterThan">
      <formula>#REF!</formula>
    </cfRule>
  </conditionalFormatting>
  <conditionalFormatting sqref="BF38">
    <cfRule type="cellIs" dxfId="3759" priority="189" operator="lessThan">
      <formula>#REF!</formula>
    </cfRule>
    <cfRule type="cellIs" dxfId="3758" priority="190" operator="lessThan">
      <formula>#REF!</formula>
    </cfRule>
  </conditionalFormatting>
  <conditionalFormatting sqref="BG11">
    <cfRule type="cellIs" dxfId="3757" priority="187" operator="lessThan">
      <formula>#REF!</formula>
    </cfRule>
  </conditionalFormatting>
  <conditionalFormatting sqref="BG12">
    <cfRule type="cellIs" dxfId="3756" priority="186" operator="lessThan">
      <formula>#REF!</formula>
    </cfRule>
  </conditionalFormatting>
  <conditionalFormatting sqref="BG9">
    <cfRule type="cellIs" dxfId="3755" priority="184" operator="lessThan">
      <formula>#REF!</formula>
    </cfRule>
    <cfRule type="cellIs" dxfId="3754" priority="185" operator="greaterThan">
      <formula>#REF!</formula>
    </cfRule>
  </conditionalFormatting>
  <conditionalFormatting sqref="BG10">
    <cfRule type="cellIs" dxfId="3753" priority="183" operator="lessThan">
      <formula>#REF!</formula>
    </cfRule>
  </conditionalFormatting>
  <conditionalFormatting sqref="N21">
    <cfRule type="cellIs" dxfId="3752" priority="180" operator="lessThan">
      <formula>#REF!</formula>
    </cfRule>
  </conditionalFormatting>
  <conditionalFormatting sqref="N20">
    <cfRule type="cellIs" dxfId="3751" priority="181" operator="lessThan">
      <formula>#REF!</formula>
    </cfRule>
    <cfRule type="cellIs" dxfId="3750" priority="182" operator="lessThan">
      <formula>#REF!</formula>
    </cfRule>
  </conditionalFormatting>
  <conditionalFormatting sqref="N30">
    <cfRule type="cellIs" dxfId="3749" priority="177" operator="lessThan">
      <formula>#REF!</formula>
    </cfRule>
  </conditionalFormatting>
  <conditionalFormatting sqref="N29">
    <cfRule type="cellIs" dxfId="3748" priority="178" operator="lessThan">
      <formula>#REF!</formula>
    </cfRule>
    <cfRule type="cellIs" dxfId="3747" priority="179" operator="lessThan">
      <formula>#REF!</formula>
    </cfRule>
  </conditionalFormatting>
  <conditionalFormatting sqref="N39">
    <cfRule type="cellIs" dxfId="3746" priority="174" operator="lessThan">
      <formula>#REF!</formula>
    </cfRule>
  </conditionalFormatting>
  <conditionalFormatting sqref="N38">
    <cfRule type="cellIs" dxfId="3745" priority="175" operator="lessThan">
      <formula>#REF!</formula>
    </cfRule>
    <cfRule type="cellIs" dxfId="3744" priority="176" operator="lessThan">
      <formula>#REF!</formula>
    </cfRule>
  </conditionalFormatting>
  <conditionalFormatting sqref="S21">
    <cfRule type="cellIs" dxfId="3743" priority="171" operator="lessThan">
      <formula>#REF!</formula>
    </cfRule>
  </conditionalFormatting>
  <conditionalFormatting sqref="S20">
    <cfRule type="cellIs" dxfId="3742" priority="172" operator="lessThan">
      <formula>#REF!</formula>
    </cfRule>
    <cfRule type="cellIs" dxfId="3741" priority="173" operator="lessThan">
      <formula>#REF!</formula>
    </cfRule>
  </conditionalFormatting>
  <conditionalFormatting sqref="S30">
    <cfRule type="cellIs" dxfId="3740" priority="168" operator="lessThan">
      <formula>#REF!</formula>
    </cfRule>
  </conditionalFormatting>
  <conditionalFormatting sqref="S29">
    <cfRule type="cellIs" dxfId="3739" priority="169" operator="lessThan">
      <formula>#REF!</formula>
    </cfRule>
    <cfRule type="cellIs" dxfId="3738" priority="170" operator="lessThan">
      <formula>#REF!</formula>
    </cfRule>
  </conditionalFormatting>
  <conditionalFormatting sqref="S39">
    <cfRule type="cellIs" dxfId="3737" priority="165" operator="lessThan">
      <formula>#REF!</formula>
    </cfRule>
  </conditionalFormatting>
  <conditionalFormatting sqref="S38">
    <cfRule type="cellIs" dxfId="3736" priority="166" operator="lessThan">
      <formula>#REF!</formula>
    </cfRule>
    <cfRule type="cellIs" dxfId="3735" priority="167" operator="lessThan">
      <formula>#REF!</formula>
    </cfRule>
  </conditionalFormatting>
  <conditionalFormatting sqref="X21">
    <cfRule type="cellIs" dxfId="3734" priority="162" operator="lessThan">
      <formula>#REF!</formula>
    </cfRule>
  </conditionalFormatting>
  <conditionalFormatting sqref="X20">
    <cfRule type="cellIs" dxfId="3733" priority="163" operator="lessThan">
      <formula>#REF!</formula>
    </cfRule>
    <cfRule type="cellIs" dxfId="3732" priority="164" operator="lessThan">
      <formula>#REF!</formula>
    </cfRule>
  </conditionalFormatting>
  <conditionalFormatting sqref="X30">
    <cfRule type="cellIs" dxfId="3731" priority="159" operator="lessThan">
      <formula>#REF!</formula>
    </cfRule>
  </conditionalFormatting>
  <conditionalFormatting sqref="X29">
    <cfRule type="cellIs" dxfId="3730" priority="160" operator="lessThan">
      <formula>#REF!</formula>
    </cfRule>
    <cfRule type="cellIs" dxfId="3729" priority="161" operator="lessThan">
      <formula>#REF!</formula>
    </cfRule>
  </conditionalFormatting>
  <conditionalFormatting sqref="X39">
    <cfRule type="cellIs" dxfId="3728" priority="156" operator="lessThan">
      <formula>#REF!</formula>
    </cfRule>
  </conditionalFormatting>
  <conditionalFormatting sqref="X38">
    <cfRule type="cellIs" dxfId="3727" priority="157" operator="lessThan">
      <formula>#REF!</formula>
    </cfRule>
    <cfRule type="cellIs" dxfId="3726" priority="158" operator="lessThan">
      <formula>#REF!</formula>
    </cfRule>
  </conditionalFormatting>
  <conditionalFormatting sqref="AC21">
    <cfRule type="cellIs" dxfId="3725" priority="153" operator="lessThan">
      <formula>#REF!</formula>
    </cfRule>
  </conditionalFormatting>
  <conditionalFormatting sqref="AC20">
    <cfRule type="cellIs" dxfId="3724" priority="154" operator="lessThan">
      <formula>#REF!</formula>
    </cfRule>
    <cfRule type="cellIs" dxfId="3723" priority="155" operator="lessThan">
      <formula>#REF!</formula>
    </cfRule>
  </conditionalFormatting>
  <conditionalFormatting sqref="AC30">
    <cfRule type="cellIs" dxfId="3722" priority="150" operator="lessThan">
      <formula>#REF!</formula>
    </cfRule>
  </conditionalFormatting>
  <conditionalFormatting sqref="AC29">
    <cfRule type="cellIs" dxfId="3721" priority="151" operator="lessThan">
      <formula>#REF!</formula>
    </cfRule>
    <cfRule type="cellIs" dxfId="3720" priority="152" operator="lessThan">
      <formula>#REF!</formula>
    </cfRule>
  </conditionalFormatting>
  <conditionalFormatting sqref="AC39">
    <cfRule type="cellIs" dxfId="3719" priority="147" operator="lessThan">
      <formula>#REF!</formula>
    </cfRule>
  </conditionalFormatting>
  <conditionalFormatting sqref="AC38">
    <cfRule type="cellIs" dxfId="3718" priority="148" operator="lessThan">
      <formula>#REF!</formula>
    </cfRule>
    <cfRule type="cellIs" dxfId="3717" priority="149" operator="lessThan">
      <formula>#REF!</formula>
    </cfRule>
  </conditionalFormatting>
  <conditionalFormatting sqref="AH21">
    <cfRule type="cellIs" dxfId="3716" priority="144" operator="lessThan">
      <formula>#REF!</formula>
    </cfRule>
  </conditionalFormatting>
  <conditionalFormatting sqref="AH20">
    <cfRule type="cellIs" dxfId="3715" priority="145" operator="lessThan">
      <formula>#REF!</formula>
    </cfRule>
    <cfRule type="cellIs" dxfId="3714" priority="146" operator="lessThan">
      <formula>#REF!</formula>
    </cfRule>
  </conditionalFormatting>
  <conditionalFormatting sqref="AH30">
    <cfRule type="cellIs" dxfId="3713" priority="141" operator="lessThan">
      <formula>#REF!</formula>
    </cfRule>
  </conditionalFormatting>
  <conditionalFormatting sqref="AH29">
    <cfRule type="cellIs" dxfId="3712" priority="142" operator="lessThan">
      <formula>#REF!</formula>
    </cfRule>
    <cfRule type="cellIs" dxfId="3711" priority="143" operator="lessThan">
      <formula>#REF!</formula>
    </cfRule>
  </conditionalFormatting>
  <conditionalFormatting sqref="AH39">
    <cfRule type="cellIs" dxfId="3710" priority="138" operator="lessThan">
      <formula>#REF!</formula>
    </cfRule>
  </conditionalFormatting>
  <conditionalFormatting sqref="AH38">
    <cfRule type="cellIs" dxfId="3709" priority="139" operator="lessThan">
      <formula>#REF!</formula>
    </cfRule>
    <cfRule type="cellIs" dxfId="3708" priority="140" operator="lessThan">
      <formula>#REF!</formula>
    </cfRule>
  </conditionalFormatting>
  <conditionalFormatting sqref="AM21">
    <cfRule type="cellIs" dxfId="3707" priority="135" operator="lessThan">
      <formula>#REF!</formula>
    </cfRule>
  </conditionalFormatting>
  <conditionalFormatting sqref="AM20">
    <cfRule type="cellIs" dxfId="3706" priority="136" operator="lessThan">
      <formula>#REF!</formula>
    </cfRule>
    <cfRule type="cellIs" dxfId="3705" priority="137" operator="lessThan">
      <formula>#REF!</formula>
    </cfRule>
  </conditionalFormatting>
  <conditionalFormatting sqref="AM30">
    <cfRule type="cellIs" dxfId="3704" priority="132" operator="lessThan">
      <formula>#REF!</formula>
    </cfRule>
  </conditionalFormatting>
  <conditionalFormatting sqref="AM29">
    <cfRule type="cellIs" dxfId="3703" priority="133" operator="lessThan">
      <formula>#REF!</formula>
    </cfRule>
    <cfRule type="cellIs" dxfId="3702" priority="134" operator="lessThan">
      <formula>#REF!</formula>
    </cfRule>
  </conditionalFormatting>
  <conditionalFormatting sqref="AM39">
    <cfRule type="cellIs" dxfId="3701" priority="129" operator="lessThan">
      <formula>#REF!</formula>
    </cfRule>
  </conditionalFormatting>
  <conditionalFormatting sqref="AM38">
    <cfRule type="cellIs" dxfId="3700" priority="130" operator="lessThan">
      <formula>#REF!</formula>
    </cfRule>
    <cfRule type="cellIs" dxfId="3699" priority="131" operator="lessThan">
      <formula>#REF!</formula>
    </cfRule>
  </conditionalFormatting>
  <conditionalFormatting sqref="AR21">
    <cfRule type="cellIs" dxfId="3698" priority="126" operator="lessThan">
      <formula>#REF!</formula>
    </cfRule>
  </conditionalFormatting>
  <conditionalFormatting sqref="AR20">
    <cfRule type="cellIs" dxfId="3697" priority="127" operator="lessThan">
      <formula>#REF!</formula>
    </cfRule>
    <cfRule type="cellIs" dxfId="3696" priority="128" operator="lessThan">
      <formula>#REF!</formula>
    </cfRule>
  </conditionalFormatting>
  <conditionalFormatting sqref="AR30">
    <cfRule type="cellIs" dxfId="3695" priority="123" operator="lessThan">
      <formula>#REF!</formula>
    </cfRule>
  </conditionalFormatting>
  <conditionalFormatting sqref="AR29">
    <cfRule type="cellIs" dxfId="3694" priority="124" operator="lessThan">
      <formula>#REF!</formula>
    </cfRule>
    <cfRule type="cellIs" dxfId="3693" priority="125" operator="lessThan">
      <formula>#REF!</formula>
    </cfRule>
  </conditionalFormatting>
  <conditionalFormatting sqref="AR39">
    <cfRule type="cellIs" dxfId="3692" priority="120" operator="lessThan">
      <formula>#REF!</formula>
    </cfRule>
  </conditionalFormatting>
  <conditionalFormatting sqref="AR38">
    <cfRule type="cellIs" dxfId="3691" priority="121" operator="lessThan">
      <formula>#REF!</formula>
    </cfRule>
    <cfRule type="cellIs" dxfId="3690" priority="122" operator="lessThan">
      <formula>#REF!</formula>
    </cfRule>
  </conditionalFormatting>
  <conditionalFormatting sqref="AW21">
    <cfRule type="cellIs" dxfId="3689" priority="117" operator="lessThan">
      <formula>#REF!</formula>
    </cfRule>
  </conditionalFormatting>
  <conditionalFormatting sqref="AW20">
    <cfRule type="cellIs" dxfId="3688" priority="118" operator="lessThan">
      <formula>#REF!</formula>
    </cfRule>
    <cfRule type="cellIs" dxfId="3687" priority="119" operator="lessThan">
      <formula>#REF!</formula>
    </cfRule>
  </conditionalFormatting>
  <conditionalFormatting sqref="AW30">
    <cfRule type="cellIs" dxfId="3686" priority="114" operator="lessThan">
      <formula>#REF!</formula>
    </cfRule>
  </conditionalFormatting>
  <conditionalFormatting sqref="AW29">
    <cfRule type="cellIs" dxfId="3685" priority="115" operator="lessThan">
      <formula>#REF!</formula>
    </cfRule>
    <cfRule type="cellIs" dxfId="3684" priority="116" operator="lessThan">
      <formula>#REF!</formula>
    </cfRule>
  </conditionalFormatting>
  <conditionalFormatting sqref="AW39">
    <cfRule type="cellIs" dxfId="3683" priority="111" operator="lessThan">
      <formula>#REF!</formula>
    </cfRule>
  </conditionalFormatting>
  <conditionalFormatting sqref="AW38">
    <cfRule type="cellIs" dxfId="3682" priority="112" operator="lessThan">
      <formula>#REF!</formula>
    </cfRule>
    <cfRule type="cellIs" dxfId="3681" priority="113" operator="lessThan">
      <formula>#REF!</formula>
    </cfRule>
  </conditionalFormatting>
  <conditionalFormatting sqref="BB21">
    <cfRule type="cellIs" dxfId="3680" priority="108" operator="lessThan">
      <formula>#REF!</formula>
    </cfRule>
  </conditionalFormatting>
  <conditionalFormatting sqref="BB20">
    <cfRule type="cellIs" dxfId="3679" priority="109" operator="lessThan">
      <formula>#REF!</formula>
    </cfRule>
    <cfRule type="cellIs" dxfId="3678" priority="110" operator="lessThan">
      <formula>#REF!</formula>
    </cfRule>
  </conditionalFormatting>
  <conditionalFormatting sqref="BB30">
    <cfRule type="cellIs" dxfId="3677" priority="105" operator="lessThan">
      <formula>#REF!</formula>
    </cfRule>
  </conditionalFormatting>
  <conditionalFormatting sqref="BB29">
    <cfRule type="cellIs" dxfId="3676" priority="106" operator="lessThan">
      <formula>#REF!</formula>
    </cfRule>
    <cfRule type="cellIs" dxfId="3675" priority="107" operator="lessThan">
      <formula>#REF!</formula>
    </cfRule>
  </conditionalFormatting>
  <conditionalFormatting sqref="BB39">
    <cfRule type="cellIs" dxfId="3674" priority="102" operator="lessThan">
      <formula>#REF!</formula>
    </cfRule>
  </conditionalFormatting>
  <conditionalFormatting sqref="BB38">
    <cfRule type="cellIs" dxfId="3673" priority="103" operator="lessThan">
      <formula>#REF!</formula>
    </cfRule>
    <cfRule type="cellIs" dxfId="3672" priority="104" operator="lessThan">
      <formula>#REF!</formula>
    </cfRule>
  </conditionalFormatting>
  <conditionalFormatting sqref="BG21">
    <cfRule type="cellIs" dxfId="3671" priority="99" operator="lessThan">
      <formula>#REF!</formula>
    </cfRule>
  </conditionalFormatting>
  <conditionalFormatting sqref="BG20">
    <cfRule type="cellIs" dxfId="3670" priority="100" operator="lessThan">
      <formula>#REF!</formula>
    </cfRule>
    <cfRule type="cellIs" dxfId="3669" priority="101" operator="lessThan">
      <formula>#REF!</formula>
    </cfRule>
  </conditionalFormatting>
  <conditionalFormatting sqref="BG30">
    <cfRule type="cellIs" dxfId="3668" priority="96" operator="lessThan">
      <formula>#REF!</formula>
    </cfRule>
  </conditionalFormatting>
  <conditionalFormatting sqref="BG29">
    <cfRule type="cellIs" dxfId="3667" priority="97" operator="lessThan">
      <formula>#REF!</formula>
    </cfRule>
    <cfRule type="cellIs" dxfId="3666" priority="98" operator="lessThan">
      <formula>#REF!</formula>
    </cfRule>
  </conditionalFormatting>
  <conditionalFormatting sqref="BG39">
    <cfRule type="cellIs" dxfId="3665" priority="93" operator="lessThan">
      <formula>#REF!</formula>
    </cfRule>
  </conditionalFormatting>
  <conditionalFormatting sqref="BG38">
    <cfRule type="cellIs" dxfId="3664" priority="94" operator="lessThan">
      <formula>#REF!</formula>
    </cfRule>
    <cfRule type="cellIs" dxfId="3663" priority="95" operator="lessThan">
      <formula>#REF!</formula>
    </cfRule>
  </conditionalFormatting>
  <conditionalFormatting sqref="BH19 BH13 BH17 BH15">
    <cfRule type="cellIs" dxfId="3662" priority="92" operator="greaterThan">
      <formula>#REF!</formula>
    </cfRule>
  </conditionalFormatting>
  <conditionalFormatting sqref="BK21">
    <cfRule type="cellIs" dxfId="3661" priority="89" operator="lessThan">
      <formula>#REF!</formula>
    </cfRule>
  </conditionalFormatting>
  <conditionalFormatting sqref="BK11">
    <cfRule type="cellIs" dxfId="3660" priority="88" operator="lessThan">
      <formula>#REF!</formula>
    </cfRule>
  </conditionalFormatting>
  <conditionalFormatting sqref="BK12">
    <cfRule type="cellIs" dxfId="3659" priority="87" operator="lessThan">
      <formula>#REF!</formula>
    </cfRule>
  </conditionalFormatting>
  <conditionalFormatting sqref="BK20">
    <cfRule type="cellIs" dxfId="3658" priority="90" operator="lessThan">
      <formula>#REF!</formula>
    </cfRule>
    <cfRule type="cellIs" dxfId="3657" priority="91" operator="lessThan">
      <formula>#REF!</formula>
    </cfRule>
  </conditionalFormatting>
  <conditionalFormatting sqref="BK30">
    <cfRule type="cellIs" dxfId="3656" priority="84" operator="lessThan">
      <formula>#REF!</formula>
    </cfRule>
  </conditionalFormatting>
  <conditionalFormatting sqref="BK29">
    <cfRule type="cellIs" dxfId="3655" priority="85" operator="lessThan">
      <formula>#REF!</formula>
    </cfRule>
    <cfRule type="cellIs" dxfId="3654" priority="86" operator="lessThan">
      <formula>#REF!</formula>
    </cfRule>
  </conditionalFormatting>
  <conditionalFormatting sqref="BK39">
    <cfRule type="cellIs" dxfId="3653" priority="83" operator="lessThan">
      <formula>#REF!</formula>
    </cfRule>
  </conditionalFormatting>
  <conditionalFormatting sqref="BK9">
    <cfRule type="cellIs" dxfId="3652" priority="81" operator="lessThan">
      <formula>#REF!</formula>
    </cfRule>
    <cfRule type="cellIs" dxfId="3651" priority="82" operator="greaterThan">
      <formula>#REF!</formula>
    </cfRule>
  </conditionalFormatting>
  <conditionalFormatting sqref="BH14">
    <cfRule type="cellIs" dxfId="3650" priority="80" operator="greaterThan">
      <formula>#REF!</formula>
    </cfRule>
  </conditionalFormatting>
  <conditionalFormatting sqref="BI13:BJ13">
    <cfRule type="cellIs" dxfId="3649" priority="79" operator="greaterThan">
      <formula>#REF!</formula>
    </cfRule>
  </conditionalFormatting>
  <conditionalFormatting sqref="BI19:BJ19 BI14:BJ15 BI17:BJ17">
    <cfRule type="cellIs" dxfId="3648" priority="78" operator="greaterThan">
      <formula>#REF!</formula>
    </cfRule>
  </conditionalFormatting>
  <conditionalFormatting sqref="BI18:BJ18">
    <cfRule type="cellIs" dxfId="3647" priority="77" operator="greaterThan">
      <formula>#REF!</formula>
    </cfRule>
  </conditionalFormatting>
  <conditionalFormatting sqref="BK38">
    <cfRule type="cellIs" dxfId="3646" priority="75" operator="lessThan">
      <formula>#REF!</formula>
    </cfRule>
    <cfRule type="cellIs" dxfId="3645" priority="76" operator="lessThan">
      <formula>#REF!</formula>
    </cfRule>
  </conditionalFormatting>
  <conditionalFormatting sqref="BL11">
    <cfRule type="cellIs" dxfId="3644" priority="73" operator="lessThan">
      <formula>#REF!</formula>
    </cfRule>
  </conditionalFormatting>
  <conditionalFormatting sqref="BL12">
    <cfRule type="cellIs" dxfId="3643" priority="72" operator="lessThan">
      <formula>#REF!</formula>
    </cfRule>
  </conditionalFormatting>
  <conditionalFormatting sqref="BL9">
    <cfRule type="cellIs" dxfId="3642" priority="70" operator="lessThan">
      <formula>#REF!</formula>
    </cfRule>
    <cfRule type="cellIs" dxfId="3641" priority="71" operator="greaterThan">
      <formula>#REF!</formula>
    </cfRule>
  </conditionalFormatting>
  <conditionalFormatting sqref="BL10">
    <cfRule type="cellIs" dxfId="3640" priority="69" operator="lessThan">
      <formula>#REF!</formula>
    </cfRule>
  </conditionalFormatting>
  <conditionalFormatting sqref="BL21">
    <cfRule type="cellIs" dxfId="3639" priority="66" operator="lessThan">
      <formula>#REF!</formula>
    </cfRule>
  </conditionalFormatting>
  <conditionalFormatting sqref="BL20">
    <cfRule type="cellIs" dxfId="3638" priority="67" operator="lessThan">
      <formula>#REF!</formula>
    </cfRule>
    <cfRule type="cellIs" dxfId="3637" priority="68" operator="lessThan">
      <formula>#REF!</formula>
    </cfRule>
  </conditionalFormatting>
  <conditionalFormatting sqref="BL30">
    <cfRule type="cellIs" dxfId="3636" priority="63" operator="lessThan">
      <formula>#REF!</formula>
    </cfRule>
  </conditionalFormatting>
  <conditionalFormatting sqref="BL29">
    <cfRule type="cellIs" dxfId="3635" priority="64" operator="lessThan">
      <formula>#REF!</formula>
    </cfRule>
    <cfRule type="cellIs" dxfId="3634" priority="65" operator="lessThan">
      <formula>#REF!</formula>
    </cfRule>
  </conditionalFormatting>
  <conditionalFormatting sqref="BL39">
    <cfRule type="cellIs" dxfId="3633" priority="60" operator="lessThan">
      <formula>#REF!</formula>
    </cfRule>
  </conditionalFormatting>
  <conditionalFormatting sqref="BL38">
    <cfRule type="cellIs" dxfId="3632" priority="61" operator="lessThan">
      <formula>#REF!</formula>
    </cfRule>
    <cfRule type="cellIs" dxfId="3631" priority="62" operator="lessThan">
      <formula>#REF!</formula>
    </cfRule>
  </conditionalFormatting>
  <conditionalFormatting sqref="BM19 BM13 BM17 BM15">
    <cfRule type="cellIs" dxfId="3630" priority="59" operator="greaterThan">
      <formula>#REF!</formula>
    </cfRule>
  </conditionalFormatting>
  <conditionalFormatting sqref="BP21">
    <cfRule type="cellIs" dxfId="3629" priority="56" operator="lessThan">
      <formula>#REF!</formula>
    </cfRule>
  </conditionalFormatting>
  <conditionalFormatting sqref="BP11">
    <cfRule type="cellIs" dxfId="3628" priority="55" operator="lessThan">
      <formula>#REF!</formula>
    </cfRule>
  </conditionalFormatting>
  <conditionalFormatting sqref="BP12">
    <cfRule type="cellIs" dxfId="3627" priority="54" operator="lessThan">
      <formula>#REF!</formula>
    </cfRule>
  </conditionalFormatting>
  <conditionalFormatting sqref="BP20">
    <cfRule type="cellIs" dxfId="3626" priority="57" operator="lessThan">
      <formula>#REF!</formula>
    </cfRule>
    <cfRule type="cellIs" dxfId="3625" priority="58" operator="lessThan">
      <formula>#REF!</formula>
    </cfRule>
  </conditionalFormatting>
  <conditionalFormatting sqref="BP30">
    <cfRule type="cellIs" dxfId="3624" priority="51" operator="lessThan">
      <formula>#REF!</formula>
    </cfRule>
  </conditionalFormatting>
  <conditionalFormatting sqref="BP29">
    <cfRule type="cellIs" dxfId="3623" priority="52" operator="lessThan">
      <formula>#REF!</formula>
    </cfRule>
    <cfRule type="cellIs" dxfId="3622" priority="53" operator="lessThan">
      <formula>#REF!</formula>
    </cfRule>
  </conditionalFormatting>
  <conditionalFormatting sqref="BP39">
    <cfRule type="cellIs" dxfId="3621" priority="50" operator="lessThan">
      <formula>#REF!</formula>
    </cfRule>
  </conditionalFormatting>
  <conditionalFormatting sqref="BP9">
    <cfRule type="cellIs" dxfId="3620" priority="48" operator="lessThan">
      <formula>#REF!</formula>
    </cfRule>
    <cfRule type="cellIs" dxfId="3619" priority="49" operator="greaterThan">
      <formula>#REF!</formula>
    </cfRule>
  </conditionalFormatting>
  <conditionalFormatting sqref="BM14">
    <cfRule type="cellIs" dxfId="3618" priority="47" operator="greaterThan">
      <formula>#REF!</formula>
    </cfRule>
  </conditionalFormatting>
  <conditionalFormatting sqref="BN13:BO13">
    <cfRule type="cellIs" dxfId="3617" priority="46" operator="greaterThan">
      <formula>#REF!</formula>
    </cfRule>
  </conditionalFormatting>
  <conditionalFormatting sqref="BN19:BO19 BN14:BO15 BN17:BO17">
    <cfRule type="cellIs" dxfId="3616" priority="45" operator="greaterThan">
      <formula>#REF!</formula>
    </cfRule>
  </conditionalFormatting>
  <conditionalFormatting sqref="BN18:BO18">
    <cfRule type="cellIs" dxfId="3615" priority="44" operator="greaterThan">
      <formula>#REF!</formula>
    </cfRule>
  </conditionalFormatting>
  <conditionalFormatting sqref="BP38">
    <cfRule type="cellIs" dxfId="3614" priority="42" operator="lessThan">
      <formula>#REF!</formula>
    </cfRule>
    <cfRule type="cellIs" dxfId="3613" priority="43" operator="lessThan">
      <formula>#REF!</formula>
    </cfRule>
  </conditionalFormatting>
  <conditionalFormatting sqref="BQ11">
    <cfRule type="cellIs" dxfId="3612" priority="40" operator="lessThan">
      <formula>#REF!</formula>
    </cfRule>
  </conditionalFormatting>
  <conditionalFormatting sqref="BQ12">
    <cfRule type="cellIs" dxfId="3611" priority="39" operator="lessThan">
      <formula>#REF!</formula>
    </cfRule>
  </conditionalFormatting>
  <conditionalFormatting sqref="BQ9">
    <cfRule type="cellIs" dxfId="3610" priority="37" operator="lessThan">
      <formula>#REF!</formula>
    </cfRule>
    <cfRule type="cellIs" dxfId="3609" priority="38" operator="greaterThan">
      <formula>#REF!</formula>
    </cfRule>
  </conditionalFormatting>
  <conditionalFormatting sqref="BQ10">
    <cfRule type="cellIs" dxfId="3608" priority="36" operator="lessThan">
      <formula>#REF!</formula>
    </cfRule>
  </conditionalFormatting>
  <conditionalFormatting sqref="BQ21">
    <cfRule type="cellIs" dxfId="3607" priority="33" operator="lessThan">
      <formula>#REF!</formula>
    </cfRule>
  </conditionalFormatting>
  <conditionalFormatting sqref="BQ20">
    <cfRule type="cellIs" dxfId="3606" priority="34" operator="lessThan">
      <formula>#REF!</formula>
    </cfRule>
    <cfRule type="cellIs" dxfId="3605" priority="35" operator="lessThan">
      <formula>#REF!</formula>
    </cfRule>
  </conditionalFormatting>
  <conditionalFormatting sqref="BQ30">
    <cfRule type="cellIs" dxfId="3604" priority="30" operator="lessThan">
      <formula>#REF!</formula>
    </cfRule>
  </conditionalFormatting>
  <conditionalFormatting sqref="BQ29">
    <cfRule type="cellIs" dxfId="3603" priority="31" operator="lessThan">
      <formula>#REF!</formula>
    </cfRule>
    <cfRule type="cellIs" dxfId="3602" priority="32" operator="lessThan">
      <formula>#REF!</formula>
    </cfRule>
  </conditionalFormatting>
  <conditionalFormatting sqref="BQ39">
    <cfRule type="cellIs" dxfId="3601" priority="27" operator="lessThan">
      <formula>#REF!</formula>
    </cfRule>
  </conditionalFormatting>
  <conditionalFormatting sqref="BQ38">
    <cfRule type="cellIs" dxfId="3600" priority="28" operator="lessThan">
      <formula>#REF!</formula>
    </cfRule>
    <cfRule type="cellIs" dxfId="3599" priority="29" operator="lessThan">
      <formula>#REF!</formula>
    </cfRule>
  </conditionalFormatting>
  <conditionalFormatting sqref="E14:F15">
    <cfRule type="cellIs" dxfId="3598" priority="26" operator="greaterThan">
      <formula>#REF!</formula>
    </cfRule>
  </conditionalFormatting>
  <conditionalFormatting sqref="E16">
    <cfRule type="cellIs" dxfId="3597" priority="25" operator="greaterThan">
      <formula>#REF!</formula>
    </cfRule>
  </conditionalFormatting>
  <conditionalFormatting sqref="M10">
    <cfRule type="cellIs" dxfId="3596" priority="12" operator="lessThan">
      <formula>#REF!</formula>
    </cfRule>
  </conditionalFormatting>
  <conditionalFormatting sqref="R10">
    <cfRule type="cellIs" dxfId="3595" priority="11" operator="lessThan">
      <formula>#REF!</formula>
    </cfRule>
  </conditionalFormatting>
  <conditionalFormatting sqref="W10">
    <cfRule type="cellIs" dxfId="3594" priority="10" operator="lessThan">
      <formula>#REF!</formula>
    </cfRule>
  </conditionalFormatting>
  <conditionalFormatting sqref="AB10">
    <cfRule type="cellIs" dxfId="3593" priority="9" operator="lessThan">
      <formula>#REF!</formula>
    </cfRule>
  </conditionalFormatting>
  <conditionalFormatting sqref="AG10">
    <cfRule type="cellIs" dxfId="3592" priority="8" operator="lessThan">
      <formula>#REF!</formula>
    </cfRule>
  </conditionalFormatting>
  <conditionalFormatting sqref="AL10">
    <cfRule type="cellIs" dxfId="3591" priority="7" operator="lessThan">
      <formula>#REF!</formula>
    </cfRule>
  </conditionalFormatting>
  <conditionalFormatting sqref="AQ10">
    <cfRule type="cellIs" dxfId="3590" priority="6" operator="lessThan">
      <formula>#REF!</formula>
    </cfRule>
  </conditionalFormatting>
  <conditionalFormatting sqref="AV10">
    <cfRule type="cellIs" dxfId="3589" priority="5" operator="lessThan">
      <formula>#REF!</formula>
    </cfRule>
  </conditionalFormatting>
  <conditionalFormatting sqref="BA10">
    <cfRule type="cellIs" dxfId="3588" priority="4" operator="lessThan">
      <formula>#REF!</formula>
    </cfRule>
  </conditionalFormatting>
  <conditionalFormatting sqref="BF10">
    <cfRule type="cellIs" dxfId="3587" priority="3" operator="lessThan">
      <formula>#REF!</formula>
    </cfRule>
  </conditionalFormatting>
  <conditionalFormatting sqref="BK10">
    <cfRule type="cellIs" dxfId="3586" priority="2" operator="lessThan">
      <formula>#REF!</formula>
    </cfRule>
  </conditionalFormatting>
  <conditionalFormatting sqref="BP10">
    <cfRule type="cellIs" dxfId="3585" priority="1" operator="lessThan">
      <formula>#REF!</formula>
    </cfRule>
  </conditionalFormatting>
  <pageMargins left="0.7" right="0.7" top="0.75" bottom="0.75" header="0.3" footer="0.3"/>
  <pageSetup paperSize="9" orientation="portrait" r:id="rId1"/>
  <headerFooter>
    <oddHeader>&amp;C&amp;G</oddHeader>
  </headerFooter>
  <legacyDrawingHF r:id="rId2"/>
  <picture r:id="rId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BQ94"/>
  <sheetViews>
    <sheetView zoomScale="70" zoomScaleNormal="70" workbookViewId="0">
      <pane xSplit="3" ySplit="10" topLeftCell="D11" activePane="bottomRight" state="frozenSplit"/>
      <selection activeCell="V56" sqref="V56"/>
      <selection pane="topRight" activeCell="V56" sqref="V56"/>
      <selection pane="bottomLeft" activeCell="V56" sqref="V56"/>
      <selection pane="bottomRight" activeCell="V56" sqref="V56"/>
    </sheetView>
  </sheetViews>
  <sheetFormatPr defaultRowHeight="16.5" x14ac:dyDescent="0.15"/>
  <cols>
    <col min="1" max="1" width="21" style="97" customWidth="1"/>
    <col min="2" max="2" width="15" style="97" customWidth="1"/>
    <col min="3" max="4" width="11.25" style="97" customWidth="1"/>
    <col min="5" max="5" width="38.5" style="97" customWidth="1"/>
    <col min="6" max="7" width="10.625" style="97" customWidth="1"/>
    <col min="8" max="9" width="13.625" style="97" customWidth="1"/>
    <col min="10" max="10" width="44.5" style="97" customWidth="1"/>
    <col min="11" max="12" width="12.25" style="97" customWidth="1"/>
    <col min="13" max="14" width="11.875" style="97" customWidth="1"/>
    <col min="15" max="15" width="38.25" style="97" customWidth="1"/>
    <col min="16" max="17" width="12.25" style="97" customWidth="1"/>
    <col min="18" max="19" width="11.875" style="97" customWidth="1"/>
    <col min="20" max="20" width="31.625" style="97" customWidth="1"/>
    <col min="21" max="22" width="12.625" style="97" customWidth="1"/>
    <col min="23" max="24" width="11.875" style="97" customWidth="1"/>
    <col min="25" max="25" width="31.625" style="97" customWidth="1"/>
    <col min="26" max="27" width="9.125" style="97" bestFit="1" customWidth="1"/>
    <col min="28" max="28" width="9.625" style="97" bestFit="1" customWidth="1"/>
    <col min="29" max="29" width="9.625" style="97" customWidth="1"/>
    <col min="30" max="30" width="31.625" style="97" customWidth="1"/>
    <col min="31" max="32" width="9.125" style="97" bestFit="1" customWidth="1"/>
    <col min="33" max="33" width="9.625" style="97" bestFit="1" customWidth="1"/>
    <col min="34" max="34" width="9.625" style="97" customWidth="1"/>
    <col min="35" max="35" width="31.625" style="97" customWidth="1"/>
    <col min="36" max="37" width="9.125" style="97" bestFit="1" customWidth="1"/>
    <col min="38" max="38" width="9.625" style="97" bestFit="1" customWidth="1"/>
    <col min="39" max="39" width="9.625" style="97" customWidth="1"/>
    <col min="40" max="40" width="31.625" style="97" customWidth="1"/>
    <col min="41" max="42" width="9.125" style="97" bestFit="1" customWidth="1"/>
    <col min="43" max="43" width="9.625" style="97" bestFit="1" customWidth="1"/>
    <col min="44" max="44" width="9.625" style="97" customWidth="1"/>
    <col min="45" max="45" width="31.625" style="97" customWidth="1"/>
    <col min="46" max="47" width="9.125" style="97" bestFit="1" customWidth="1"/>
    <col min="48" max="48" width="9.625" style="97" bestFit="1" customWidth="1"/>
    <col min="49" max="49" width="9.625" style="97" customWidth="1"/>
    <col min="50" max="50" width="31.625" style="97" customWidth="1"/>
    <col min="51" max="52" width="9.125" style="97" bestFit="1" customWidth="1"/>
    <col min="53" max="53" width="9.625" style="97" bestFit="1" customWidth="1"/>
    <col min="54" max="54" width="9.625" style="97" customWidth="1"/>
    <col min="55" max="55" width="31.625" style="97" customWidth="1"/>
    <col min="56" max="57" width="9.125" style="97" bestFit="1" customWidth="1"/>
    <col min="58" max="58" width="9.625" style="97" bestFit="1" customWidth="1"/>
    <col min="59" max="59" width="9.625" style="97" customWidth="1"/>
    <col min="60" max="60" width="43.875" style="97" customWidth="1"/>
    <col min="61" max="62" width="9" style="97"/>
    <col min="63" max="63" width="15.125" style="97" customWidth="1"/>
    <col min="64" max="64" width="9" style="97"/>
    <col min="65" max="65" width="48.125" style="97" customWidth="1"/>
    <col min="66" max="67" width="9" style="97"/>
    <col min="68" max="68" width="16" style="97" customWidth="1"/>
    <col min="69" max="16384" width="9" style="97"/>
  </cols>
  <sheetData>
    <row r="1" spans="1:69" x14ac:dyDescent="0.15">
      <c r="B1" s="175" t="str">
        <f>VLOOKUP(A5,'PMC数据辅助&amp;月良率预估'!$AR$3:$AS$130,2,0)</f>
        <v>中尺寸</v>
      </c>
      <c r="C1" s="177"/>
      <c r="E1" s="97" t="s">
        <v>474</v>
      </c>
      <c r="AI1" s="166"/>
      <c r="AJ1" s="166"/>
      <c r="AK1" s="166"/>
      <c r="AL1" s="166"/>
      <c r="AM1" s="166"/>
      <c r="AN1" s="166"/>
      <c r="AO1" s="166"/>
      <c r="AP1" s="166"/>
      <c r="AQ1" s="166"/>
      <c r="AR1" s="166"/>
      <c r="AS1" s="166"/>
      <c r="AT1" s="166"/>
      <c r="AU1" s="166"/>
      <c r="AV1" s="166"/>
      <c r="AW1" s="166"/>
      <c r="AX1" s="166"/>
      <c r="AY1" s="166"/>
      <c r="AZ1" s="166"/>
      <c r="BA1" s="166"/>
      <c r="BB1" s="166"/>
      <c r="BC1" s="166"/>
      <c r="BD1" s="166"/>
    </row>
    <row r="2" spans="1:69" x14ac:dyDescent="0.15">
      <c r="A2" s="356">
        <f>VLOOKUP(A5,切数!$C:$J,8,0)</f>
        <v>16</v>
      </c>
      <c r="B2" s="580" t="s">
        <v>27</v>
      </c>
      <c r="C2" s="580"/>
      <c r="D2" s="581" t="s">
        <v>553</v>
      </c>
      <c r="E2" s="583" t="s">
        <v>41</v>
      </c>
      <c r="F2" s="583"/>
      <c r="G2" s="583"/>
      <c r="H2" s="583"/>
      <c r="I2" s="583"/>
      <c r="J2" s="583"/>
      <c r="K2" s="583"/>
      <c r="L2" s="583"/>
      <c r="M2" s="583"/>
      <c r="N2" s="30"/>
      <c r="O2" s="30"/>
      <c r="P2" s="30"/>
      <c r="Q2" s="30"/>
      <c r="R2" s="30"/>
      <c r="S2" s="30"/>
    </row>
    <row r="3" spans="1:69" x14ac:dyDescent="0.15">
      <c r="A3" s="356" t="s">
        <v>469</v>
      </c>
      <c r="B3" s="447"/>
      <c r="C3" s="447"/>
      <c r="D3" s="582"/>
      <c r="E3" s="1" t="str">
        <f>_xlfn.IFNA(VLOOKUP($A$5&amp;E$4,'PMC数据辅助&amp;月良率预估'!$B$2:$G$1000,2,0),"")</f>
        <v>M04</v>
      </c>
      <c r="F3" s="567"/>
      <c r="G3" s="567"/>
      <c r="H3" s="567"/>
      <c r="I3" s="568"/>
      <c r="J3" s="1" t="str">
        <f>_xlfn.IFNA(VLOOKUP($A$5&amp;J$4,'PMC数据辅助&amp;月良率预估'!$B$2:$G$1000,2,0),"")</f>
        <v>M05</v>
      </c>
      <c r="K3" s="567"/>
      <c r="L3" s="567"/>
      <c r="M3" s="567"/>
      <c r="N3" s="568"/>
      <c r="O3" s="1" t="str">
        <f>_xlfn.IFNA(VLOOKUP($A$5&amp;O$4,'PMC数据辅助&amp;月良率预估'!$B$2:$G$1000,2,0),"")</f>
        <v>M06</v>
      </c>
      <c r="P3" s="567"/>
      <c r="Q3" s="567"/>
      <c r="R3" s="567"/>
      <c r="S3" s="568"/>
      <c r="T3" s="1" t="str">
        <f>_xlfn.IFNA(VLOOKUP($A$5&amp;T$4,'PMC数据辅助&amp;月良率预估'!$B$2:$G$1000,2,0),"")</f>
        <v>M06</v>
      </c>
      <c r="U3" s="567"/>
      <c r="V3" s="567"/>
      <c r="W3" s="567"/>
      <c r="X3" s="568"/>
      <c r="Y3" s="1" t="str">
        <f>_xlfn.IFNA(VLOOKUP($A$5&amp;Y$4,'PMC数据辅助&amp;月良率预估'!$B$2:$G$1000,2,0),"")</f>
        <v>M06</v>
      </c>
      <c r="Z3" s="567"/>
      <c r="AA3" s="567"/>
      <c r="AB3" s="567"/>
      <c r="AC3" s="568"/>
      <c r="AD3" s="1" t="str">
        <f>_xlfn.IFNA(VLOOKUP($A$5&amp;AD$4,'PMC数据辅助&amp;月良率预估'!$B$2:$G$1000,2,0),"")</f>
        <v/>
      </c>
      <c r="AE3" s="567"/>
      <c r="AF3" s="567"/>
      <c r="AG3" s="567"/>
      <c r="AH3" s="568"/>
      <c r="AI3" s="1" t="str">
        <f>_xlfn.IFNA(VLOOKUP($A$5&amp;AI$4,'PMC数据辅助&amp;月良率预估'!$B$2:$G$1000,2,0),"")</f>
        <v/>
      </c>
      <c r="AJ3" s="567"/>
      <c r="AK3" s="567"/>
      <c r="AL3" s="567"/>
      <c r="AM3" s="568"/>
      <c r="AN3" s="1" t="str">
        <f>_xlfn.IFNA(VLOOKUP($A$5&amp;AN$4,'PMC数据辅助&amp;月良率预估'!$B$2:$G$1000,2,0),"")</f>
        <v/>
      </c>
      <c r="AO3" s="567"/>
      <c r="AP3" s="567"/>
      <c r="AQ3" s="567"/>
      <c r="AR3" s="568"/>
      <c r="AS3" s="1" t="str">
        <f>_xlfn.IFNA(VLOOKUP($A$5&amp;AS$4,'PMC数据辅助&amp;月良率预估'!$B$2:$G$1000,2,0),"")</f>
        <v/>
      </c>
      <c r="AT3" s="567"/>
      <c r="AU3" s="567"/>
      <c r="AV3" s="567"/>
      <c r="AW3" s="568"/>
      <c r="AX3" s="1" t="str">
        <f>_xlfn.IFNA(VLOOKUP($A$5&amp;AX$4,'PMC数据辅助&amp;月良率预估'!$B$2:$G$1000,2,0),"")</f>
        <v/>
      </c>
      <c r="AY3" s="567"/>
      <c r="AZ3" s="567"/>
      <c r="BA3" s="567"/>
      <c r="BB3" s="568"/>
      <c r="BC3" s="1" t="str">
        <f>_xlfn.IFNA(VLOOKUP($A$5&amp;BC$4,'PMC数据辅助&amp;月良率预估'!$B$2:$G$1000,2,0),"")</f>
        <v/>
      </c>
      <c r="BD3" s="567"/>
      <c r="BE3" s="567"/>
      <c r="BF3" s="567"/>
      <c r="BG3" s="568"/>
      <c r="BH3" s="1" t="str">
        <f>_xlfn.IFNA(VLOOKUP($A$5&amp;BH$4,'PMC数据辅助&amp;月良率预估'!$B$2:$G$1000,2,0),"")</f>
        <v/>
      </c>
      <c r="BI3" s="567"/>
      <c r="BJ3" s="567"/>
      <c r="BK3" s="567"/>
      <c r="BL3" s="568"/>
      <c r="BM3" s="1" t="str">
        <f>_xlfn.IFNA(VLOOKUP($A$5&amp;BM$4,'PMC数据辅助&amp;月良率预估'!$B$2:$G$1000,2,0),"")</f>
        <v/>
      </c>
      <c r="BN3" s="567"/>
      <c r="BO3" s="567"/>
      <c r="BP3" s="567"/>
      <c r="BQ3" s="568"/>
    </row>
    <row r="4" spans="1:69" x14ac:dyDescent="0.15">
      <c r="A4" s="31" t="s">
        <v>40</v>
      </c>
      <c r="B4" s="94"/>
      <c r="C4" s="94"/>
      <c r="D4" s="115"/>
      <c r="E4" s="569" t="str">
        <f>_xlfn.IFNA(VLOOKUP($A$5&amp;COLUMN($A$1),'PMC数据辅助&amp;月良率预估'!$A:$F,5,0),"")</f>
        <v>04/10蒸镀批次</v>
      </c>
      <c r="F4" s="570"/>
      <c r="G4" s="570"/>
      <c r="H4" s="570"/>
      <c r="I4" s="571"/>
      <c r="J4" s="569" t="str">
        <f>_xlfn.IFNA(VLOOKUP($A$5&amp;COLUMN($B$1),'PMC数据辅助&amp;月良率预估'!$A:$F,5,0),"")</f>
        <v>04/25蒸镀批次</v>
      </c>
      <c r="K4" s="570"/>
      <c r="L4" s="570"/>
      <c r="M4" s="570"/>
      <c r="N4" s="571"/>
      <c r="O4" s="569" t="str">
        <f>_xlfn.IFNA(VLOOKUP($A$5&amp;COLUMN($C$1),'PMC数据辅助&amp;月良率预估'!$A:$F,5,0),"")</f>
        <v>05/27蒸镀批次</v>
      </c>
      <c r="P4" s="570"/>
      <c r="Q4" s="570"/>
      <c r="R4" s="570"/>
      <c r="S4" s="571"/>
      <c r="T4" s="569" t="str">
        <f>_xlfn.IFNA(VLOOKUP($A$5&amp;COLUMN($D$1),'PMC数据辅助&amp;月良率预估'!$A:$F,5,0),"")</f>
        <v>05/30蒸镀批次</v>
      </c>
      <c r="U4" s="570"/>
      <c r="V4" s="570"/>
      <c r="W4" s="570"/>
      <c r="X4" s="571"/>
      <c r="Y4" s="569" t="str">
        <f>_xlfn.IFNA(VLOOKUP($A$5&amp;COLUMN($E$1),'PMC数据辅助&amp;月良率预估'!$A:$F,5,0),"")</f>
        <v>06/10蒸镀批次</v>
      </c>
      <c r="Z4" s="570"/>
      <c r="AA4" s="570"/>
      <c r="AB4" s="570"/>
      <c r="AC4" s="571"/>
      <c r="AD4" s="569" t="str">
        <f>_xlfn.IFNA(VLOOKUP($A$5&amp;COLUMN($F$1),'PMC数据辅助&amp;月良率预估'!$A:$F,5,0),"")</f>
        <v/>
      </c>
      <c r="AE4" s="570"/>
      <c r="AF4" s="570"/>
      <c r="AG4" s="570"/>
      <c r="AH4" s="571"/>
      <c r="AI4" s="569" t="str">
        <f>_xlfn.IFNA(VLOOKUP($A$5&amp;COLUMN($G$1),'PMC数据辅助&amp;月良率预估'!$A:$F,5,0),"")</f>
        <v/>
      </c>
      <c r="AJ4" s="570"/>
      <c r="AK4" s="570"/>
      <c r="AL4" s="570"/>
      <c r="AM4" s="571"/>
      <c r="AN4" s="569" t="str">
        <f>_xlfn.IFNA(VLOOKUP($A$5&amp;COLUMN($H$1),'PMC数据辅助&amp;月良率预估'!$A:$F,5,0),"")</f>
        <v/>
      </c>
      <c r="AO4" s="570"/>
      <c r="AP4" s="570"/>
      <c r="AQ4" s="570"/>
      <c r="AR4" s="571"/>
      <c r="AS4" s="569" t="str">
        <f>_xlfn.IFNA(VLOOKUP($A$5&amp;COLUMN($I$1),'PMC数据辅助&amp;月良率预估'!$A:$F,5,0),"")</f>
        <v/>
      </c>
      <c r="AT4" s="570"/>
      <c r="AU4" s="570"/>
      <c r="AV4" s="570"/>
      <c r="AW4" s="571"/>
      <c r="AX4" s="569" t="str">
        <f>_xlfn.IFNA(VLOOKUP($A$5&amp;COLUMN($J$1),'PMC数据辅助&amp;月良率预估'!$A:$F,5,0),"")</f>
        <v/>
      </c>
      <c r="AY4" s="570"/>
      <c r="AZ4" s="570"/>
      <c r="BA4" s="570"/>
      <c r="BB4" s="571"/>
      <c r="BC4" s="569" t="str">
        <f>_xlfn.IFNA(VLOOKUP($A$5&amp;COLUMN($K$1),'PMC数据辅助&amp;月良率预估'!$A:$F,5,0),"")</f>
        <v/>
      </c>
      <c r="BD4" s="570"/>
      <c r="BE4" s="570"/>
      <c r="BF4" s="570"/>
      <c r="BG4" s="571"/>
      <c r="BH4" s="569" t="str">
        <f>_xlfn.IFNA(VLOOKUP($A$5&amp;COLUMN($L$1),'PMC数据辅助&amp;月良率预估'!$A:$F,5,0),"")</f>
        <v/>
      </c>
      <c r="BI4" s="570"/>
      <c r="BJ4" s="570"/>
      <c r="BK4" s="570"/>
      <c r="BL4" s="571"/>
      <c r="BM4" s="569" t="str">
        <f>_xlfn.IFNA(VLOOKUP($A$5&amp;COLUMN($M$1),'PMC数据辅助&amp;月良率预估'!$A:$F,5,0),"")</f>
        <v/>
      </c>
      <c r="BN4" s="570"/>
      <c r="BO4" s="570"/>
      <c r="BP4" s="570"/>
      <c r="BQ4" s="571"/>
    </row>
    <row r="5" spans="1:69" ht="51" customHeight="1" x14ac:dyDescent="0.15">
      <c r="A5" s="32" t="s">
        <v>1265</v>
      </c>
      <c r="B5" s="32" t="s">
        <v>35</v>
      </c>
      <c r="C5" s="32" t="s">
        <v>35</v>
      </c>
      <c r="D5" s="32"/>
      <c r="E5" s="32" t="s">
        <v>467</v>
      </c>
      <c r="F5" s="33" t="s">
        <v>483</v>
      </c>
      <c r="G5" s="33" t="s">
        <v>484</v>
      </c>
      <c r="H5" s="33" t="s">
        <v>485</v>
      </c>
      <c r="I5" s="362" t="s">
        <v>840</v>
      </c>
      <c r="J5" s="32" t="s">
        <v>467</v>
      </c>
      <c r="K5" s="33" t="s">
        <v>483</v>
      </c>
      <c r="L5" s="33" t="s">
        <v>484</v>
      </c>
      <c r="M5" s="33" t="s">
        <v>485</v>
      </c>
      <c r="N5" s="362" t="s">
        <v>838</v>
      </c>
      <c r="O5" s="32" t="s">
        <v>467</v>
      </c>
      <c r="P5" s="33" t="s">
        <v>483</v>
      </c>
      <c r="Q5" s="33" t="s">
        <v>484</v>
      </c>
      <c r="R5" s="33" t="s">
        <v>485</v>
      </c>
      <c r="S5" s="362" t="s">
        <v>840</v>
      </c>
      <c r="T5" s="32" t="s">
        <v>467</v>
      </c>
      <c r="U5" s="33" t="s">
        <v>483</v>
      </c>
      <c r="V5" s="33" t="s">
        <v>484</v>
      </c>
      <c r="W5" s="33" t="s">
        <v>485</v>
      </c>
      <c r="X5" s="362" t="s">
        <v>840</v>
      </c>
      <c r="Y5" s="32" t="s">
        <v>467</v>
      </c>
      <c r="Z5" s="33" t="s">
        <v>483</v>
      </c>
      <c r="AA5" s="33" t="s">
        <v>484</v>
      </c>
      <c r="AB5" s="33" t="s">
        <v>485</v>
      </c>
      <c r="AC5" s="362" t="s">
        <v>840</v>
      </c>
      <c r="AD5" s="32" t="s">
        <v>467</v>
      </c>
      <c r="AE5" s="33" t="s">
        <v>483</v>
      </c>
      <c r="AF5" s="33" t="s">
        <v>484</v>
      </c>
      <c r="AG5" s="33" t="s">
        <v>485</v>
      </c>
      <c r="AH5" s="362" t="s">
        <v>840</v>
      </c>
      <c r="AI5" s="32" t="s">
        <v>467</v>
      </c>
      <c r="AJ5" s="33" t="s">
        <v>483</v>
      </c>
      <c r="AK5" s="33" t="s">
        <v>484</v>
      </c>
      <c r="AL5" s="33" t="s">
        <v>485</v>
      </c>
      <c r="AM5" s="362" t="s">
        <v>840</v>
      </c>
      <c r="AN5" s="32" t="s">
        <v>467</v>
      </c>
      <c r="AO5" s="33" t="s">
        <v>483</v>
      </c>
      <c r="AP5" s="33" t="s">
        <v>484</v>
      </c>
      <c r="AQ5" s="33" t="s">
        <v>485</v>
      </c>
      <c r="AR5" s="362" t="s">
        <v>840</v>
      </c>
      <c r="AS5" s="32" t="s">
        <v>467</v>
      </c>
      <c r="AT5" s="33" t="s">
        <v>483</v>
      </c>
      <c r="AU5" s="33" t="s">
        <v>484</v>
      </c>
      <c r="AV5" s="33" t="s">
        <v>485</v>
      </c>
      <c r="AW5" s="362" t="s">
        <v>840</v>
      </c>
      <c r="AX5" s="32" t="s">
        <v>467</v>
      </c>
      <c r="AY5" s="33" t="s">
        <v>483</v>
      </c>
      <c r="AZ5" s="33" t="s">
        <v>484</v>
      </c>
      <c r="BA5" s="33" t="s">
        <v>485</v>
      </c>
      <c r="BB5" s="362" t="s">
        <v>840</v>
      </c>
      <c r="BC5" s="32" t="s">
        <v>467</v>
      </c>
      <c r="BD5" s="33" t="s">
        <v>483</v>
      </c>
      <c r="BE5" s="33" t="s">
        <v>484</v>
      </c>
      <c r="BF5" s="33" t="s">
        <v>485</v>
      </c>
      <c r="BG5" s="362" t="s">
        <v>840</v>
      </c>
      <c r="BH5" s="32" t="s">
        <v>467</v>
      </c>
      <c r="BI5" s="33" t="s">
        <v>483</v>
      </c>
      <c r="BJ5" s="33" t="s">
        <v>484</v>
      </c>
      <c r="BK5" s="33" t="s">
        <v>485</v>
      </c>
      <c r="BL5" s="362" t="s">
        <v>839</v>
      </c>
      <c r="BM5" s="32" t="s">
        <v>467</v>
      </c>
      <c r="BN5" s="33" t="s">
        <v>483</v>
      </c>
      <c r="BO5" s="33" t="s">
        <v>484</v>
      </c>
      <c r="BP5" s="33" t="s">
        <v>485</v>
      </c>
      <c r="BQ5" s="362" t="s">
        <v>839</v>
      </c>
    </row>
    <row r="6" spans="1:69" x14ac:dyDescent="0.15">
      <c r="A6" s="34" t="s">
        <v>745</v>
      </c>
      <c r="B6" s="34">
        <f>_xlfn.IFNA(VLOOKUP($A6,批次辅助!$A$4:$DC$41,MATCH($A$5&amp;B$4,批次辅助!$A$1:$DC$1,0),0),0)</f>
        <v>0</v>
      </c>
      <c r="C6" s="34">
        <f>_xlfn.IFNA(VLOOKUP($A6,批次辅助!$A$4:$DC$41,MATCH($A$5&amp;C$4,批次辅助!$A$1:$DC$1,0),0),0)</f>
        <v>0</v>
      </c>
      <c r="D6" s="34">
        <f>_xlfn.IFNA(VLOOKUP($A6,批次辅助!$A$4:$DC$41,MATCH($A$5&amp;D$4,批次辅助!$A$1:$DC$1,0),0),0)</f>
        <v>0</v>
      </c>
      <c r="E6" s="34">
        <f>_xlfn.IFNA(VLOOKUP($A$5&amp;E$4,'PMC数据辅助&amp;月良率预估'!$B$2:$G$599,5,0),0)</f>
        <v>1100</v>
      </c>
      <c r="F6" s="34"/>
      <c r="G6" s="34"/>
      <c r="H6" s="35"/>
      <c r="I6" s="35"/>
      <c r="J6" s="34">
        <f>_xlfn.IFNA(VLOOKUP($A$5&amp;J$4,'PMC数据辅助&amp;月良率预估'!$B$2:$G$599,5,0),0)</f>
        <v>640</v>
      </c>
      <c r="K6" s="34"/>
      <c r="L6" s="34"/>
      <c r="M6" s="35"/>
      <c r="N6" s="35"/>
      <c r="O6" s="34">
        <f>_xlfn.IFNA(VLOOKUP($A$5&amp;O$4,'PMC数据辅助&amp;月良率预估'!$B$2:$G$599,5,0),0)</f>
        <v>420</v>
      </c>
      <c r="P6" s="34"/>
      <c r="Q6" s="34"/>
      <c r="R6" s="35"/>
      <c r="S6" s="35"/>
      <c r="T6" s="34">
        <f>_xlfn.IFNA(VLOOKUP($A$5&amp;T$4,'PMC数据辅助&amp;月良率预估'!$B$2:$G$599,5,0),0)</f>
        <v>2100</v>
      </c>
      <c r="U6" s="34"/>
      <c r="V6" s="34"/>
      <c r="W6" s="35"/>
      <c r="X6" s="35"/>
      <c r="Y6" s="34">
        <f>_xlfn.IFNA(VLOOKUP($A$5&amp;Y$4,'PMC数据辅助&amp;月良率预估'!$B$2:$G$599,5,0),0)</f>
        <v>1260</v>
      </c>
      <c r="Z6" s="34"/>
      <c r="AA6" s="34"/>
      <c r="AB6" s="35"/>
      <c r="AC6" s="35"/>
      <c r="AD6" s="34">
        <f>_xlfn.IFNA(VLOOKUP($A$5&amp;AD$4,'PMC数据辅助&amp;月良率预估'!$B$2:$G$599,5,0),0)</f>
        <v>0</v>
      </c>
      <c r="AE6" s="34"/>
      <c r="AF6" s="34"/>
      <c r="AG6" s="35"/>
      <c r="AH6" s="35"/>
      <c r="AI6" s="34">
        <f>_xlfn.IFNA(VLOOKUP($A$5&amp;AI$4,'PMC数据辅助&amp;月良率预估'!$B$2:$G$599,5,0),0)</f>
        <v>0</v>
      </c>
      <c r="AJ6" s="34"/>
      <c r="AK6" s="34"/>
      <c r="AL6" s="35"/>
      <c r="AM6" s="35"/>
      <c r="AN6" s="34">
        <f>_xlfn.IFNA(VLOOKUP($A$5&amp;AN$4,'PMC数据辅助&amp;月良率预估'!$B$2:$G$599,5,0),0)</f>
        <v>0</v>
      </c>
      <c r="AO6" s="34"/>
      <c r="AP6" s="34"/>
      <c r="AQ6" s="35"/>
      <c r="AR6" s="35"/>
      <c r="AS6" s="34">
        <f>_xlfn.IFNA(VLOOKUP($A$5&amp;AS$4,'PMC数据辅助&amp;月良率预估'!$B$2:$G$599,5,0),0)</f>
        <v>0</v>
      </c>
      <c r="AT6" s="34"/>
      <c r="AU6" s="34"/>
      <c r="AV6" s="35"/>
      <c r="AW6" s="35"/>
      <c r="AX6" s="34">
        <f>_xlfn.IFNA(VLOOKUP($A$5&amp;AX$4,'PMC数据辅助&amp;月良率预估'!$B$2:$G$599,5,0),0)</f>
        <v>0</v>
      </c>
      <c r="AY6" s="34"/>
      <c r="AZ6" s="34"/>
      <c r="BA6" s="35"/>
      <c r="BB6" s="35"/>
      <c r="BC6" s="34">
        <f>_xlfn.IFNA(VLOOKUP($A$5&amp;BC$4,'PMC数据辅助&amp;月良率预估'!$B$2:$G$599,5,0),0)</f>
        <v>0</v>
      </c>
      <c r="BD6" s="34"/>
      <c r="BE6" s="34"/>
      <c r="BF6" s="35"/>
      <c r="BG6" s="35"/>
      <c r="BH6" s="34">
        <f>_xlfn.IFNA(VLOOKUP($A$5&amp;BH$4,'PMC数据辅助&amp;月良率预估'!$B$2:$G$599,5,0),0)</f>
        <v>0</v>
      </c>
      <c r="BI6" s="34"/>
      <c r="BJ6" s="34"/>
      <c r="BK6" s="35"/>
      <c r="BL6" s="35"/>
      <c r="BM6" s="34">
        <f>_xlfn.IFNA(VLOOKUP($A$5&amp;BM$4,'PMC数据辅助&amp;月良率预估'!$B$2:$G$599,5,0),0)</f>
        <v>0</v>
      </c>
      <c r="BN6" s="34"/>
      <c r="BO6" s="34"/>
      <c r="BP6" s="35"/>
      <c r="BQ6" s="35"/>
    </row>
    <row r="7" spans="1:69" x14ac:dyDescent="0.15">
      <c r="A7" s="34" t="s">
        <v>746</v>
      </c>
      <c r="B7" s="34">
        <f>_xlfn.IFNA(VLOOKUP($A7,批次辅助!$A$4:$DC$41,MATCH($A$5&amp;B$4,批次辅助!$A$1:$DC$1,0),0),0)</f>
        <v>0</v>
      </c>
      <c r="C7" s="34">
        <f>_xlfn.IFNA(VLOOKUP($A7,批次辅助!$A$4:$DC$41,MATCH($A$5&amp;C$4,批次辅助!$A$1:$DC$1,0),0),0)</f>
        <v>0</v>
      </c>
      <c r="D7" s="34">
        <f>_xlfn.IFNA(VLOOKUP($A7,批次辅助!$A$4:$DC$41,MATCH($A$5&amp;D$4,批次辅助!$A$1:$DC$1,0),0),0)</f>
        <v>0</v>
      </c>
      <c r="E7" s="34">
        <f>_xlfn.IFNA(VLOOKUP($A$5&amp;E$4,'PMC数据辅助&amp;月良率预估'!$B$2:$G$599,6,0),0)</f>
        <v>1100</v>
      </c>
      <c r="F7" s="34"/>
      <c r="G7" s="34"/>
      <c r="H7" s="35"/>
      <c r="I7" s="35"/>
      <c r="J7" s="34">
        <f>_xlfn.IFNA(VLOOKUP($A$5&amp;J$4,'PMC数据辅助&amp;月良率预估'!$B$2:$G$599,6,0),0)</f>
        <v>640</v>
      </c>
      <c r="K7" s="34"/>
      <c r="L7" s="34"/>
      <c r="M7" s="35"/>
      <c r="N7" s="35"/>
      <c r="O7" s="34">
        <f>_xlfn.IFNA(VLOOKUP($A$5&amp;O$4,'PMC数据辅助&amp;月良率预估'!$B$2:$G$599,6,0),0)</f>
        <v>420</v>
      </c>
      <c r="P7" s="34"/>
      <c r="Q7" s="34"/>
      <c r="R7" s="35"/>
      <c r="S7" s="35"/>
      <c r="T7" s="34">
        <f>_xlfn.IFNA(VLOOKUP($A$5&amp;T$4,'PMC数据辅助&amp;月良率预估'!$B$2:$G$599,6,0),0)</f>
        <v>2100</v>
      </c>
      <c r="U7" s="34"/>
      <c r="V7" s="34"/>
      <c r="W7" s="35"/>
      <c r="X7" s="35"/>
      <c r="Y7" s="34">
        <f>_xlfn.IFNA(VLOOKUP($A$5&amp;Y$4,'PMC数据辅助&amp;月良率预估'!$B$2:$G$599,6,0),0)</f>
        <v>1260</v>
      </c>
      <c r="Z7" s="34"/>
      <c r="AA7" s="34"/>
      <c r="AB7" s="35"/>
      <c r="AC7" s="35"/>
      <c r="AD7" s="34">
        <f>_xlfn.IFNA(VLOOKUP($A$5&amp;AD$4,'PMC数据辅助&amp;月良率预估'!$B$2:$G$599,6,0),0)</f>
        <v>0</v>
      </c>
      <c r="AE7" s="34"/>
      <c r="AF7" s="34"/>
      <c r="AG7" s="35"/>
      <c r="AH7" s="35"/>
      <c r="AI7" s="34">
        <f>_xlfn.IFNA(VLOOKUP($A$5&amp;AI$4,'PMC数据辅助&amp;月良率预估'!$B$2:$G$599,6,0),0)</f>
        <v>0</v>
      </c>
      <c r="AJ7" s="34"/>
      <c r="AK7" s="34"/>
      <c r="AL7" s="35"/>
      <c r="AM7" s="35"/>
      <c r="AN7" s="34">
        <f>_xlfn.IFNA(VLOOKUP($A$5&amp;AN$4,'PMC数据辅助&amp;月良率预估'!$B$2:$G$599,6,0),0)</f>
        <v>0</v>
      </c>
      <c r="AO7" s="34"/>
      <c r="AP7" s="34"/>
      <c r="AQ7" s="35"/>
      <c r="AR7" s="35"/>
      <c r="AS7" s="34">
        <f>_xlfn.IFNA(VLOOKUP($A$5&amp;AS$4,'PMC数据辅助&amp;月良率预估'!$B$2:$G$599,6,0),0)</f>
        <v>0</v>
      </c>
      <c r="AT7" s="34"/>
      <c r="AU7" s="34"/>
      <c r="AV7" s="35"/>
      <c r="AW7" s="35"/>
      <c r="AX7" s="34">
        <f>_xlfn.IFNA(VLOOKUP($A$5&amp;AX$4,'PMC数据辅助&amp;月良率预估'!$B$2:$G$599,6,0),0)</f>
        <v>0</v>
      </c>
      <c r="AY7" s="34"/>
      <c r="AZ7" s="34"/>
      <c r="BA7" s="35"/>
      <c r="BB7" s="35"/>
      <c r="BC7" s="34">
        <f>_xlfn.IFNA(VLOOKUP($A$5&amp;BC$4,'PMC数据辅助&amp;月良率预估'!$B$2:$G$599,6,0),0)</f>
        <v>0</v>
      </c>
      <c r="BD7" s="34"/>
      <c r="BE7" s="34"/>
      <c r="BF7" s="35"/>
      <c r="BG7" s="35"/>
      <c r="BH7" s="34">
        <f>_xlfn.IFNA(VLOOKUP($A$5&amp;BH$4,'PMC数据辅助&amp;月良率预估'!$B$2:$G$599,6,0),0)</f>
        <v>0</v>
      </c>
      <c r="BI7" s="34"/>
      <c r="BJ7" s="34"/>
      <c r="BK7" s="35"/>
      <c r="BL7" s="35"/>
      <c r="BM7" s="34">
        <f>_xlfn.IFNA(VLOOKUP($A$5&amp;BM$4,'PMC数据辅助&amp;月良率预估'!$B$2:$G$599,6,0),0)</f>
        <v>0</v>
      </c>
      <c r="BN7" s="34"/>
      <c r="BO7" s="34"/>
      <c r="BP7" s="35"/>
      <c r="BQ7" s="35"/>
    </row>
    <row r="8" spans="1:69" s="119" customFormat="1" x14ac:dyDescent="0.15">
      <c r="A8" s="116" t="s">
        <v>454</v>
      </c>
      <c r="B8" s="117">
        <f>_xlfn.IFNA(VLOOKUP($A8,批次辅助!$A$4:$DC$41,MATCH($A$5&amp;B$4,批次辅助!$A$1:$DC$1,0),0),0)</f>
        <v>0</v>
      </c>
      <c r="C8" s="117">
        <f>_xlfn.IFNA(VLOOKUP($A8,批次辅助!$A$4:$DC$41,MATCH($A$5&amp;C$4,批次辅助!$A$1:$DC$1,0),0),0)</f>
        <v>0</v>
      </c>
      <c r="D8" s="117">
        <f>_xlfn.IFNA(VLOOKUP($A8,批次辅助!$A$4:$DC$41,MATCH($A$5&amp;D$4,批次辅助!$A$1:$DC$1,0),0),0)</f>
        <v>0</v>
      </c>
      <c r="E8" s="117">
        <f>IF(E6=0,0%,E7/E6)</f>
        <v>1</v>
      </c>
      <c r="F8" s="116"/>
      <c r="G8" s="116"/>
      <c r="H8" s="118"/>
      <c r="I8" s="118"/>
      <c r="J8" s="117">
        <f>IF(J6=0,0%,J7/J6)</f>
        <v>1</v>
      </c>
      <c r="K8" s="116"/>
      <c r="L8" s="116"/>
      <c r="M8" s="118"/>
      <c r="N8" s="118"/>
      <c r="O8" s="117">
        <f>IF(O6=0,0%,O7/O6)</f>
        <v>1</v>
      </c>
      <c r="P8" s="116"/>
      <c r="Q8" s="116"/>
      <c r="R8" s="118"/>
      <c r="S8" s="118"/>
      <c r="T8" s="117">
        <f>IF(T6=0,0%,T7/T6)</f>
        <v>1</v>
      </c>
      <c r="U8" s="116"/>
      <c r="V8" s="116"/>
      <c r="W8" s="118"/>
      <c r="X8" s="118"/>
      <c r="Y8" s="117">
        <f>IF(Y6=0,0%,Y7/Y6)</f>
        <v>1</v>
      </c>
      <c r="Z8" s="116"/>
      <c r="AA8" s="116"/>
      <c r="AB8" s="118"/>
      <c r="AC8" s="118"/>
      <c r="AD8" s="117">
        <f>IF(AD6=0,0%,AD7/AD6)</f>
        <v>0</v>
      </c>
      <c r="AE8" s="116"/>
      <c r="AF8" s="116"/>
      <c r="AG8" s="118"/>
      <c r="AH8" s="118"/>
      <c r="AI8" s="117">
        <f>IF(AI6=0,0%,AI7/AI6)</f>
        <v>0</v>
      </c>
      <c r="AJ8" s="116"/>
      <c r="AK8" s="116"/>
      <c r="AL8" s="118"/>
      <c r="AM8" s="118"/>
      <c r="AN8" s="117">
        <f>IF(AN6=0,0%,AN7/AN6)</f>
        <v>0</v>
      </c>
      <c r="AO8" s="116"/>
      <c r="AP8" s="116"/>
      <c r="AQ8" s="118"/>
      <c r="AR8" s="118"/>
      <c r="AS8" s="117">
        <f>IF(AS6=0,0%,AS7/AS6)</f>
        <v>0</v>
      </c>
      <c r="AT8" s="116"/>
      <c r="AU8" s="116"/>
      <c r="AV8" s="118"/>
      <c r="AW8" s="118"/>
      <c r="AX8" s="117">
        <f>IF(AX6=0,0%,AX7/AX6)</f>
        <v>0</v>
      </c>
      <c r="AY8" s="116"/>
      <c r="AZ8" s="116"/>
      <c r="BA8" s="118"/>
      <c r="BB8" s="118"/>
      <c r="BC8" s="117">
        <f>IF(BC6=0,0%,BC7/BC6)</f>
        <v>0</v>
      </c>
      <c r="BD8" s="116"/>
      <c r="BE8" s="116"/>
      <c r="BF8" s="118"/>
      <c r="BG8" s="118"/>
      <c r="BH8" s="117">
        <f>IF(BH6=0,0%,BH7/BH6)</f>
        <v>0</v>
      </c>
      <c r="BI8" s="116"/>
      <c r="BJ8" s="116"/>
      <c r="BK8" s="118"/>
      <c r="BL8" s="118"/>
      <c r="BM8" s="117">
        <f>IF(BM6=0,0%,BM7/BM6)</f>
        <v>0</v>
      </c>
      <c r="BN8" s="116"/>
      <c r="BO8" s="116"/>
      <c r="BP8" s="118"/>
      <c r="BQ8" s="118"/>
    </row>
    <row r="9" spans="1:69" s="161" customFormat="1" x14ac:dyDescent="0.15">
      <c r="A9" s="158" t="s">
        <v>34</v>
      </c>
      <c r="B9" s="159">
        <f>_xlfn.IFNA(VLOOKUP($A9,批次辅助!$A$4:$DC$41,MATCH($A$5&amp;B$4,批次辅助!$A$1:$DC$1,0),0),0)</f>
        <v>0</v>
      </c>
      <c r="C9" s="159">
        <f>_xlfn.IFNA(VLOOKUP($A9,批次辅助!$A$4:$DC$41,MATCH($A$5&amp;C$4,批次辅助!$A$1:$DC$1,0),0),0)</f>
        <v>0</v>
      </c>
      <c r="D9" s="159">
        <f>_xlfn.IFNA(VLOOKUP($A9,批次辅助!$A$4:$DC$41,MATCH($A$5&amp;D$4,批次辅助!$A$1:$DC$1,0),0),0)</f>
        <v>0</v>
      </c>
      <c r="E9" s="160"/>
      <c r="F9" s="160"/>
      <c r="G9" s="160"/>
      <c r="H9" s="160">
        <f>H10-H19-H27-H28-H36-H37-H44-H45</f>
        <v>0.76380060481927714</v>
      </c>
      <c r="I9" s="160"/>
      <c r="J9" s="160"/>
      <c r="K9" s="160"/>
      <c r="L9" s="160"/>
      <c r="M9" s="160">
        <f>M10-M19-M27-M28-M36-M37-M44-M45</f>
        <v>0.76380060481927714</v>
      </c>
      <c r="N9" s="160"/>
      <c r="O9" s="160"/>
      <c r="P9" s="160"/>
      <c r="Q9" s="160"/>
      <c r="R9" s="160">
        <f>R10-R19-R27-R28-R36-R37-R44-R45</f>
        <v>0.76380060481927714</v>
      </c>
      <c r="S9" s="160"/>
      <c r="T9" s="160"/>
      <c r="U9" s="160"/>
      <c r="V9" s="160"/>
      <c r="W9" s="160">
        <f>W10-W19-W27-W28-W36-W37-W44-W45</f>
        <v>0.76380060481927714</v>
      </c>
      <c r="X9" s="160"/>
      <c r="Y9" s="160"/>
      <c r="Z9" s="160"/>
      <c r="AA9" s="160"/>
      <c r="AB9" s="160">
        <f>AB10-AB19-AB27-AB28-AB36-AB37-AB44-AB45</f>
        <v>0.76380060481927714</v>
      </c>
      <c r="AC9" s="160"/>
      <c r="AD9" s="160"/>
      <c r="AE9" s="160"/>
      <c r="AF9" s="160"/>
      <c r="AG9" s="160">
        <f>AG10-AG19-AG27-AG28-AG36-AG37-AG44-AG45</f>
        <v>0.76380060481927714</v>
      </c>
      <c r="AH9" s="160"/>
      <c r="AI9" s="160"/>
      <c r="AJ9" s="160"/>
      <c r="AK9" s="160"/>
      <c r="AL9" s="160">
        <f>AL10-AL19-AL27-AL28-AL36-AL37-AL44-AL45</f>
        <v>0.76380060481927714</v>
      </c>
      <c r="AM9" s="160"/>
      <c r="AN9" s="160"/>
      <c r="AO9" s="160"/>
      <c r="AP9" s="160"/>
      <c r="AQ9" s="160">
        <f>AQ10-AQ19-AQ27-AQ28-AQ36-AQ37-AQ44-AQ45</f>
        <v>0.76380060481927714</v>
      </c>
      <c r="AR9" s="160"/>
      <c r="AS9" s="160"/>
      <c r="AT9" s="160"/>
      <c r="AU9" s="160"/>
      <c r="AV9" s="160">
        <f>AV10-AV19-AV27-AV28-AV36-AV37-AV44-AV45</f>
        <v>0.76380060481927714</v>
      </c>
      <c r="AW9" s="160"/>
      <c r="AX9" s="160"/>
      <c r="AY9" s="160"/>
      <c r="AZ9" s="160"/>
      <c r="BA9" s="160">
        <f>BA10-BA19-BA27-BA28-BA36-BA37-BA44-BA45</f>
        <v>0.76380060481927714</v>
      </c>
      <c r="BB9" s="160"/>
      <c r="BC9" s="160"/>
      <c r="BD9" s="160"/>
      <c r="BE9" s="160"/>
      <c r="BF9" s="160">
        <f>BF10-BF19-BF27-BF28-BF36-BF37-BF44-BF45</f>
        <v>0.76380060481927714</v>
      </c>
      <c r="BG9" s="160"/>
      <c r="BH9" s="160"/>
      <c r="BI9" s="160"/>
      <c r="BJ9" s="160"/>
      <c r="BK9" s="160">
        <f>BK10-BK19-BK27-BK28-BK36-BK37-BK44-BK45</f>
        <v>0.76380060481927714</v>
      </c>
      <c r="BL9" s="160"/>
      <c r="BM9" s="160"/>
      <c r="BN9" s="160"/>
      <c r="BO9" s="160"/>
      <c r="BP9" s="160">
        <f>BP10-BP19-BP27-BP28-BP36-BP37-BP44-BP45</f>
        <v>0.76380060481927714</v>
      </c>
      <c r="BQ9" s="160"/>
    </row>
    <row r="10" spans="1:69" x14ac:dyDescent="0.15">
      <c r="A10" s="36" t="s">
        <v>33</v>
      </c>
      <c r="B10" s="37">
        <f>B9+B19+B27+B28+B36+B37+B44+B45</f>
        <v>0</v>
      </c>
      <c r="C10" s="37">
        <f>C9+C19+C27+C28+C36+C37+C44+C45</f>
        <v>0</v>
      </c>
      <c r="D10" s="37">
        <f>D9+D19+D27+D28+D36+D37+D44+D45</f>
        <v>0</v>
      </c>
      <c r="E10" s="38"/>
      <c r="F10" s="38"/>
      <c r="G10" s="38"/>
      <c r="H10" s="38">
        <f>(H12+H21+H30+H39)*99.94%-3</f>
        <v>0.76380060481927714</v>
      </c>
      <c r="I10" s="38"/>
      <c r="J10" s="38"/>
      <c r="K10" s="38"/>
      <c r="L10" s="38"/>
      <c r="M10" s="38">
        <f>(M12+M21+M30+M39)*99.94%-3</f>
        <v>0.76380060481927714</v>
      </c>
      <c r="N10" s="38"/>
      <c r="O10" s="38"/>
      <c r="P10" s="38"/>
      <c r="Q10" s="38"/>
      <c r="R10" s="38">
        <f>(R12+R21+R30+R39)*99.94%-3</f>
        <v>0.76380060481927714</v>
      </c>
      <c r="S10" s="38"/>
      <c r="T10" s="38"/>
      <c r="U10" s="38"/>
      <c r="V10" s="38"/>
      <c r="W10" s="38">
        <f>(W12+W21+W30+W39)*99.94%-3</f>
        <v>0.76380060481927714</v>
      </c>
      <c r="X10" s="38"/>
      <c r="Y10" s="38"/>
      <c r="Z10" s="38"/>
      <c r="AA10" s="38"/>
      <c r="AB10" s="38">
        <f>(AB12+AB21+AB30+AB39)*99.94%-3</f>
        <v>0.76380060481927714</v>
      </c>
      <c r="AC10" s="38"/>
      <c r="AD10" s="38"/>
      <c r="AE10" s="38"/>
      <c r="AF10" s="38"/>
      <c r="AG10" s="38">
        <f>(AG12+AG21+AG30+AG39)*99.94%-3</f>
        <v>0.76380060481927714</v>
      </c>
      <c r="AH10" s="38"/>
      <c r="AI10" s="38"/>
      <c r="AJ10" s="38"/>
      <c r="AK10" s="38"/>
      <c r="AL10" s="38">
        <f>(AL12+AL21+AL30+AL39)*99.94%-3</f>
        <v>0.76380060481927714</v>
      </c>
      <c r="AM10" s="38"/>
      <c r="AN10" s="38"/>
      <c r="AO10" s="38"/>
      <c r="AP10" s="38"/>
      <c r="AQ10" s="38">
        <f>(AQ12+AQ21+AQ30+AQ39)*99.94%-3</f>
        <v>0.76380060481927714</v>
      </c>
      <c r="AR10" s="38"/>
      <c r="AS10" s="38"/>
      <c r="AT10" s="38"/>
      <c r="AU10" s="38"/>
      <c r="AV10" s="38">
        <f>(AV12+AV21+AV30+AV39)*99.94%-3</f>
        <v>0.76380060481927714</v>
      </c>
      <c r="AW10" s="38"/>
      <c r="AX10" s="38"/>
      <c r="AY10" s="38"/>
      <c r="AZ10" s="38"/>
      <c r="BA10" s="38">
        <f>(BA12+BA21+BA30+BA39)*99.94%-3</f>
        <v>0.76380060481927714</v>
      </c>
      <c r="BB10" s="38"/>
      <c r="BC10" s="38"/>
      <c r="BD10" s="38"/>
      <c r="BE10" s="38"/>
      <c r="BF10" s="38">
        <f>(BF12+BF21+BF30+BF39)*99.94%-3</f>
        <v>0.76380060481927714</v>
      </c>
      <c r="BG10" s="38"/>
      <c r="BH10" s="38"/>
      <c r="BI10" s="38"/>
      <c r="BJ10" s="38"/>
      <c r="BK10" s="38">
        <f>(BK12+BK21+BK30+BK39)*99.94%-3</f>
        <v>0.76380060481927714</v>
      </c>
      <c r="BL10" s="38"/>
      <c r="BM10" s="38"/>
      <c r="BN10" s="38"/>
      <c r="BO10" s="38"/>
      <c r="BP10" s="38">
        <f>(BP12+BP21+BP30+BP39)*99.94%-3</f>
        <v>0.76380060481927714</v>
      </c>
      <c r="BQ10" s="38"/>
    </row>
    <row r="11" spans="1:69" x14ac:dyDescent="0.15">
      <c r="A11" s="39" t="s">
        <v>32</v>
      </c>
      <c r="B11" s="39"/>
      <c r="C11" s="39"/>
      <c r="D11" s="39"/>
      <c r="E11" s="39"/>
      <c r="F11" s="39"/>
      <c r="G11" s="39"/>
      <c r="H11" s="39">
        <f>H12*99.9%</f>
        <v>0.80514585542168682</v>
      </c>
      <c r="I11" s="39"/>
      <c r="J11" s="39"/>
      <c r="K11" s="39"/>
      <c r="L11" s="39"/>
      <c r="M11" s="39">
        <f>M12*99.9%</f>
        <v>0.80514585542168682</v>
      </c>
      <c r="N11" s="39"/>
      <c r="O11" s="39"/>
      <c r="P11" s="39"/>
      <c r="Q11" s="39"/>
      <c r="R11" s="39">
        <f>R12*99.9%</f>
        <v>0.80514585542168682</v>
      </c>
      <c r="S11" s="39"/>
      <c r="T11" s="39"/>
      <c r="U11" s="39"/>
      <c r="V11" s="39"/>
      <c r="W11" s="39">
        <f>W12*99.9%</f>
        <v>0.80514585542168682</v>
      </c>
      <c r="X11" s="39"/>
      <c r="Y11" s="39"/>
      <c r="Z11" s="39"/>
      <c r="AA11" s="39"/>
      <c r="AB11" s="39">
        <f>AB12*99.9%</f>
        <v>0.80514585542168682</v>
      </c>
      <c r="AC11" s="39"/>
      <c r="AD11" s="39"/>
      <c r="AE11" s="39"/>
      <c r="AF11" s="39"/>
      <c r="AG11" s="39">
        <f>AG12*99.9%</f>
        <v>0.80514585542168682</v>
      </c>
      <c r="AH11" s="39"/>
      <c r="AI11" s="39"/>
      <c r="AJ11" s="39"/>
      <c r="AK11" s="39"/>
      <c r="AL11" s="39">
        <f>AL12*99.9%</f>
        <v>0.80514585542168682</v>
      </c>
      <c r="AM11" s="39"/>
      <c r="AN11" s="39"/>
      <c r="AO11" s="39"/>
      <c r="AP11" s="39"/>
      <c r="AQ11" s="39">
        <f>AQ12*99.9%</f>
        <v>0.80514585542168682</v>
      </c>
      <c r="AR11" s="39"/>
      <c r="AS11" s="39"/>
      <c r="AT11" s="39"/>
      <c r="AU11" s="39"/>
      <c r="AV11" s="39">
        <f>AV12*99.9%</f>
        <v>0.80514585542168682</v>
      </c>
      <c r="AW11" s="39"/>
      <c r="AX11" s="39"/>
      <c r="AY11" s="39"/>
      <c r="AZ11" s="39"/>
      <c r="BA11" s="39">
        <f>BA12*99.9%</f>
        <v>0.80514585542168682</v>
      </c>
      <c r="BB11" s="39"/>
      <c r="BC11" s="39"/>
      <c r="BD11" s="39"/>
      <c r="BE11" s="39"/>
      <c r="BF11" s="39">
        <f>BF12*99.9%</f>
        <v>0.80514585542168682</v>
      </c>
      <c r="BG11" s="39"/>
      <c r="BH11" s="39"/>
      <c r="BI11" s="39"/>
      <c r="BJ11" s="39"/>
      <c r="BK11" s="39">
        <f>BK12*99.9%</f>
        <v>0.80514585542168682</v>
      </c>
      <c r="BL11" s="39"/>
      <c r="BM11" s="39"/>
      <c r="BN11" s="39"/>
      <c r="BO11" s="39"/>
      <c r="BP11" s="39">
        <f>BP12*99.9%</f>
        <v>0.80514585542168682</v>
      </c>
      <c r="BQ11" s="39"/>
    </row>
    <row r="12" spans="1:69" x14ac:dyDescent="0.35">
      <c r="A12" s="40" t="s">
        <v>60</v>
      </c>
      <c r="B12" s="41">
        <f>_xlfn.IFNA(VLOOKUP($A12,批次辅助!$A$4:$DC$41,MATCH($A$5&amp;B$4,批次辅助!$A$1:$DC$1,0),0),0)</f>
        <v>0</v>
      </c>
      <c r="C12" s="41">
        <f>_xlfn.IFNA(VLOOKUP($A12,批次辅助!$A$4:$DC$41,MATCH($A$5&amp;C$4,批次辅助!$A$1:$DC$1,0),0),0)</f>
        <v>0</v>
      </c>
      <c r="D12" s="41">
        <f>_xlfn.IFNA(VLOOKUP($A12,批次辅助!$A$4:$DC$41,MATCH($A$5&amp;D$4,批次辅助!$A$1:$DC$1,0),0),0)</f>
        <v>0</v>
      </c>
      <c r="E12" s="39"/>
      <c r="F12" s="39"/>
      <c r="G12" s="39"/>
      <c r="H12" s="39">
        <f>1-SUM(H13:H18)</f>
        <v>0.80595180722891568</v>
      </c>
      <c r="I12" s="39"/>
      <c r="J12" s="39"/>
      <c r="K12" s="39"/>
      <c r="L12" s="39"/>
      <c r="M12" s="39">
        <f>1-SUM(M13:M18)</f>
        <v>0.80595180722891568</v>
      </c>
      <c r="N12" s="39"/>
      <c r="O12" s="39"/>
      <c r="P12" s="39"/>
      <c r="Q12" s="39"/>
      <c r="R12" s="39">
        <f>1-SUM(R13:R18)</f>
        <v>0.80595180722891568</v>
      </c>
      <c r="S12" s="39"/>
      <c r="T12" s="39"/>
      <c r="U12" s="39"/>
      <c r="V12" s="39"/>
      <c r="W12" s="39">
        <f>1-SUM(W13:W18)</f>
        <v>0.80595180722891568</v>
      </c>
      <c r="X12" s="39"/>
      <c r="Y12" s="39"/>
      <c r="Z12" s="39"/>
      <c r="AA12" s="39"/>
      <c r="AB12" s="39">
        <f>1-SUM(AB13:AB18)</f>
        <v>0.80595180722891568</v>
      </c>
      <c r="AC12" s="39"/>
      <c r="AD12" s="39"/>
      <c r="AE12" s="39"/>
      <c r="AF12" s="39"/>
      <c r="AG12" s="39">
        <f>1-SUM(AG13:AG18)</f>
        <v>0.80595180722891568</v>
      </c>
      <c r="AH12" s="39"/>
      <c r="AI12" s="39"/>
      <c r="AJ12" s="39"/>
      <c r="AK12" s="39"/>
      <c r="AL12" s="39">
        <f>1-SUM(AL13:AL18)</f>
        <v>0.80595180722891568</v>
      </c>
      <c r="AM12" s="39"/>
      <c r="AN12" s="39"/>
      <c r="AO12" s="39"/>
      <c r="AP12" s="39"/>
      <c r="AQ12" s="39">
        <f>1-SUM(AQ13:AQ18)</f>
        <v>0.80595180722891568</v>
      </c>
      <c r="AR12" s="39"/>
      <c r="AS12" s="39"/>
      <c r="AT12" s="39"/>
      <c r="AU12" s="39"/>
      <c r="AV12" s="39">
        <f>1-SUM(AV13:AV18)</f>
        <v>0.80595180722891568</v>
      </c>
      <c r="AW12" s="39"/>
      <c r="AX12" s="39"/>
      <c r="AY12" s="39"/>
      <c r="AZ12" s="39"/>
      <c r="BA12" s="39">
        <f>1-SUM(BA13:BA18)</f>
        <v>0.80595180722891568</v>
      </c>
      <c r="BB12" s="39"/>
      <c r="BC12" s="39"/>
      <c r="BD12" s="39"/>
      <c r="BE12" s="39"/>
      <c r="BF12" s="39">
        <f>1-SUM(BF13:BF18)</f>
        <v>0.80595180722891568</v>
      </c>
      <c r="BG12" s="39"/>
      <c r="BH12" s="39"/>
      <c r="BI12" s="39"/>
      <c r="BJ12" s="39"/>
      <c r="BK12" s="39">
        <f>1-SUM(BK13:BK18)</f>
        <v>0.80595180722891568</v>
      </c>
      <c r="BL12" s="39"/>
      <c r="BM12" s="39"/>
      <c r="BN12" s="39"/>
      <c r="BO12" s="39"/>
      <c r="BP12" s="39">
        <f>1-SUM(BP13:BP18)</f>
        <v>0.80595180722891568</v>
      </c>
      <c r="BQ12" s="39"/>
    </row>
    <row r="13" spans="1:69" x14ac:dyDescent="0.15">
      <c r="A13" s="42" t="s">
        <v>42</v>
      </c>
      <c r="B13" s="43">
        <f>_xlfn.IFNA(VLOOKUP($A13,批次辅助!$A$4:$DC$41,MATCH($A$5&amp;B$4,批次辅助!$A$1:$DC$1,0),0),0)</f>
        <v>0</v>
      </c>
      <c r="C13" s="43">
        <f>_xlfn.IFNA(VLOOKUP($A13,批次辅助!$A$4:$DC$41,MATCH($A$5&amp;C$4,批次辅助!$A$1:$DC$1,0),0),0)</f>
        <v>0</v>
      </c>
      <c r="D13" s="43">
        <f>_xlfn.IFNA(VLOOKUP($A13,批次辅助!$A$4:$DC$41,MATCH($A$5&amp;D$4,批次辅助!$A$1:$DC$1,0),0),0)</f>
        <v>0</v>
      </c>
      <c r="E13" s="279"/>
      <c r="F13" s="128"/>
      <c r="G13" s="102">
        <v>4.2560240963855418E-2</v>
      </c>
      <c r="H13" s="47">
        <f>C13-F13+G13</f>
        <v>4.2560240963855418E-2</v>
      </c>
      <c r="I13" s="370"/>
      <c r="J13" s="279"/>
      <c r="K13" s="128"/>
      <c r="L13" s="102"/>
      <c r="M13" s="47">
        <f>H13-K13+L13</f>
        <v>4.2560240963855418E-2</v>
      </c>
      <c r="N13" s="370"/>
      <c r="O13" s="278"/>
      <c r="P13" s="132"/>
      <c r="Q13" s="102"/>
      <c r="R13" s="47">
        <f>M13-P13+Q13</f>
        <v>4.2560240963855418E-2</v>
      </c>
      <c r="S13" s="370"/>
      <c r="T13" s="279"/>
      <c r="U13" s="128"/>
      <c r="V13" s="102"/>
      <c r="W13" s="47">
        <f>R13-U13+V13</f>
        <v>4.2560240963855418E-2</v>
      </c>
      <c r="X13" s="370"/>
      <c r="Y13" s="279"/>
      <c r="Z13" s="128"/>
      <c r="AA13" s="102"/>
      <c r="AB13" s="47">
        <f>W13-Z13+AA13</f>
        <v>4.2560240963855418E-2</v>
      </c>
      <c r="AC13" s="370"/>
      <c r="AD13" s="279"/>
      <c r="AE13" s="128"/>
      <c r="AF13" s="102"/>
      <c r="AG13" s="47">
        <f>AB13-AE13+AF13</f>
        <v>4.2560240963855418E-2</v>
      </c>
      <c r="AH13" s="370"/>
      <c r="AI13" s="279"/>
      <c r="AJ13" s="128"/>
      <c r="AK13" s="102"/>
      <c r="AL13" s="47">
        <f>AG13-AJ13+AK13</f>
        <v>4.2560240963855418E-2</v>
      </c>
      <c r="AM13" s="370"/>
      <c r="AN13" s="279"/>
      <c r="AO13" s="128"/>
      <c r="AP13" s="102"/>
      <c r="AQ13" s="47">
        <f>AL13-AO13+AP13</f>
        <v>4.2560240963855418E-2</v>
      </c>
      <c r="AR13" s="370"/>
      <c r="AS13" s="279"/>
      <c r="AT13" s="128"/>
      <c r="AU13" s="102"/>
      <c r="AV13" s="47">
        <f>AQ13-AT13+AU13</f>
        <v>4.2560240963855418E-2</v>
      </c>
      <c r="AW13" s="370"/>
      <c r="AX13" s="279"/>
      <c r="AY13" s="128"/>
      <c r="AZ13" s="102"/>
      <c r="BA13" s="47">
        <f>AV13-AY13+AZ13</f>
        <v>4.2560240963855418E-2</v>
      </c>
      <c r="BB13" s="370"/>
      <c r="BC13" s="279"/>
      <c r="BD13" s="128"/>
      <c r="BE13" s="102"/>
      <c r="BF13" s="47">
        <f>BA13-BD13+BE13</f>
        <v>4.2560240963855418E-2</v>
      </c>
      <c r="BG13" s="370"/>
      <c r="BH13" s="279"/>
      <c r="BI13" s="128"/>
      <c r="BJ13" s="102"/>
      <c r="BK13" s="47">
        <f>BF13-BI13+BJ13</f>
        <v>4.2560240963855418E-2</v>
      </c>
      <c r="BL13" s="370"/>
      <c r="BM13" s="279"/>
      <c r="BN13" s="128"/>
      <c r="BO13" s="102"/>
      <c r="BP13" s="47">
        <f>BK13-BN13+BO13</f>
        <v>4.2560240963855418E-2</v>
      </c>
      <c r="BQ13" s="370"/>
    </row>
    <row r="14" spans="1:69" x14ac:dyDescent="0.15">
      <c r="A14" s="42" t="s">
        <v>43</v>
      </c>
      <c r="B14" s="43">
        <f>_xlfn.IFNA(VLOOKUP($A14,批次辅助!$A$4:$DC$41,MATCH($A$5&amp;B$4,批次辅助!$A$1:$DC$1,0),0),0)</f>
        <v>0</v>
      </c>
      <c r="C14" s="43">
        <f>_xlfn.IFNA(VLOOKUP($A14,批次辅助!$A$4:$DC$41,MATCH($A$5&amp;C$4,批次辅助!$A$1:$DC$1,0),0),0)</f>
        <v>0</v>
      </c>
      <c r="D14" s="43">
        <f>_xlfn.IFNA(VLOOKUP($A14,批次辅助!$A$4:$DC$41,MATCH($A$5&amp;D$4,批次辅助!$A$1:$DC$1,0),0),0)</f>
        <v>0</v>
      </c>
      <c r="E14" s="51"/>
      <c r="F14" s="129"/>
      <c r="G14" s="140">
        <v>8.386746987951807E-2</v>
      </c>
      <c r="H14" s="47">
        <f t="shared" ref="H14:H19" si="0">C14-F14+G14</f>
        <v>8.386746987951807E-2</v>
      </c>
      <c r="I14" s="370"/>
      <c r="J14" s="51"/>
      <c r="K14" s="129"/>
      <c r="L14" s="140"/>
      <c r="M14" s="50">
        <f t="shared" ref="M14:M19" si="1">H14-K14+L14</f>
        <v>8.386746987951807E-2</v>
      </c>
      <c r="N14" s="370"/>
      <c r="O14" s="278"/>
      <c r="P14" s="186"/>
      <c r="Q14" s="140"/>
      <c r="R14" s="50">
        <f t="shared" ref="R14:R19" si="2">M14-P14+Q14</f>
        <v>8.386746987951807E-2</v>
      </c>
      <c r="S14" s="370"/>
      <c r="T14" s="51"/>
      <c r="U14" s="129"/>
      <c r="V14" s="140"/>
      <c r="W14" s="50">
        <f t="shared" ref="W14:W19" si="3">R14-U14+V14</f>
        <v>8.386746987951807E-2</v>
      </c>
      <c r="X14" s="370"/>
      <c r="Y14" s="51"/>
      <c r="Z14" s="129"/>
      <c r="AA14" s="140"/>
      <c r="AB14" s="50">
        <f t="shared" ref="AB14:AB19" si="4">W14-Z14+AA14</f>
        <v>8.386746987951807E-2</v>
      </c>
      <c r="AC14" s="370"/>
      <c r="AD14" s="51"/>
      <c r="AE14" s="129"/>
      <c r="AF14" s="140"/>
      <c r="AG14" s="50">
        <f t="shared" ref="AG14:AG19" si="5">AB14-AE14+AF14</f>
        <v>8.386746987951807E-2</v>
      </c>
      <c r="AH14" s="370"/>
      <c r="AI14" s="51"/>
      <c r="AJ14" s="129"/>
      <c r="AK14" s="140"/>
      <c r="AL14" s="50">
        <f t="shared" ref="AL14:AL19" si="6">AG14-AJ14+AK14</f>
        <v>8.386746987951807E-2</v>
      </c>
      <c r="AM14" s="370"/>
      <c r="AN14" s="51"/>
      <c r="AO14" s="129"/>
      <c r="AP14" s="140"/>
      <c r="AQ14" s="50">
        <f t="shared" ref="AQ14:AQ19" si="7">AL14-AO14+AP14</f>
        <v>8.386746987951807E-2</v>
      </c>
      <c r="AR14" s="370"/>
      <c r="AS14" s="51"/>
      <c r="AT14" s="129"/>
      <c r="AU14" s="140"/>
      <c r="AV14" s="50">
        <f t="shared" ref="AV14:AV19" si="8">AQ14-AT14+AU14</f>
        <v>8.386746987951807E-2</v>
      </c>
      <c r="AW14" s="370"/>
      <c r="AX14" s="51"/>
      <c r="AY14" s="129"/>
      <c r="AZ14" s="140"/>
      <c r="BA14" s="50">
        <f t="shared" ref="BA14:BA19" si="9">AV14-AY14+AZ14</f>
        <v>8.386746987951807E-2</v>
      </c>
      <c r="BB14" s="370"/>
      <c r="BC14" s="51"/>
      <c r="BD14" s="129"/>
      <c r="BE14" s="140"/>
      <c r="BF14" s="50">
        <f t="shared" ref="BF14:BF19" si="10">BA14-BD14+BE14</f>
        <v>8.386746987951807E-2</v>
      </c>
      <c r="BG14" s="370"/>
      <c r="BH14" s="51"/>
      <c r="BI14" s="129"/>
      <c r="BJ14" s="140"/>
      <c r="BK14" s="50">
        <f t="shared" ref="BK14:BK19" si="11">BF14-BI14+BJ14</f>
        <v>8.386746987951807E-2</v>
      </c>
      <c r="BL14" s="370"/>
      <c r="BM14" s="51"/>
      <c r="BN14" s="129"/>
      <c r="BO14" s="140"/>
      <c r="BP14" s="50">
        <f t="shared" ref="BP14:BP19" si="12">BK14-BN14+BO14</f>
        <v>8.386746987951807E-2</v>
      </c>
      <c r="BQ14" s="370"/>
    </row>
    <row r="15" spans="1:69" x14ac:dyDescent="0.15">
      <c r="A15" s="42" t="s">
        <v>44</v>
      </c>
      <c r="B15" s="43">
        <f>_xlfn.IFNA(VLOOKUP($A15,批次辅助!$A$4:$DC$41,MATCH($A$5&amp;B$4,批次辅助!$A$1:$DC$1,0),0),0)</f>
        <v>0</v>
      </c>
      <c r="C15" s="43">
        <f>_xlfn.IFNA(VLOOKUP($A15,批次辅助!$A$4:$DC$41,MATCH($A$5&amp;C$4,批次辅助!$A$1:$DC$1,0),0),0)</f>
        <v>0</v>
      </c>
      <c r="D15" s="43">
        <f>_xlfn.IFNA(VLOOKUP($A15,批次辅助!$A$4:$DC$41,MATCH($A$5&amp;D$4,批次辅助!$A$1:$DC$1,0),0),0)</f>
        <v>0</v>
      </c>
      <c r="E15" s="279"/>
      <c r="F15" s="128"/>
      <c r="G15" s="46">
        <v>7.8313253012048199E-3</v>
      </c>
      <c r="H15" s="47">
        <f t="shared" si="0"/>
        <v>7.8313253012048199E-3</v>
      </c>
      <c r="I15" s="370"/>
      <c r="J15" s="279"/>
      <c r="K15" s="128"/>
      <c r="L15" s="102"/>
      <c r="M15" s="50">
        <f t="shared" si="1"/>
        <v>7.8313253012048199E-3</v>
      </c>
      <c r="N15" s="370"/>
      <c r="O15" s="278"/>
      <c r="P15" s="132"/>
      <c r="Q15" s="102"/>
      <c r="R15" s="50">
        <f t="shared" si="2"/>
        <v>7.8313253012048199E-3</v>
      </c>
      <c r="S15" s="370"/>
      <c r="T15" s="279"/>
      <c r="U15" s="128"/>
      <c r="V15" s="102"/>
      <c r="W15" s="50">
        <f t="shared" si="3"/>
        <v>7.8313253012048199E-3</v>
      </c>
      <c r="X15" s="370"/>
      <c r="Y15" s="279"/>
      <c r="Z15" s="128"/>
      <c r="AA15" s="102"/>
      <c r="AB15" s="50">
        <f t="shared" si="4"/>
        <v>7.8313253012048199E-3</v>
      </c>
      <c r="AC15" s="370"/>
      <c r="AD15" s="279"/>
      <c r="AE15" s="128"/>
      <c r="AF15" s="102"/>
      <c r="AG15" s="50">
        <f t="shared" si="5"/>
        <v>7.8313253012048199E-3</v>
      </c>
      <c r="AH15" s="370"/>
      <c r="AI15" s="279"/>
      <c r="AJ15" s="128"/>
      <c r="AK15" s="102"/>
      <c r="AL15" s="50">
        <f t="shared" si="6"/>
        <v>7.8313253012048199E-3</v>
      </c>
      <c r="AM15" s="370"/>
      <c r="AN15" s="279"/>
      <c r="AO15" s="128"/>
      <c r="AP15" s="102"/>
      <c r="AQ15" s="50">
        <f t="shared" si="7"/>
        <v>7.8313253012048199E-3</v>
      </c>
      <c r="AR15" s="370"/>
      <c r="AS15" s="279"/>
      <c r="AT15" s="128"/>
      <c r="AU15" s="102"/>
      <c r="AV15" s="50">
        <f t="shared" si="8"/>
        <v>7.8313253012048199E-3</v>
      </c>
      <c r="AW15" s="370"/>
      <c r="AX15" s="279"/>
      <c r="AY15" s="128"/>
      <c r="AZ15" s="102"/>
      <c r="BA15" s="50">
        <f t="shared" si="9"/>
        <v>7.8313253012048199E-3</v>
      </c>
      <c r="BB15" s="370"/>
      <c r="BC15" s="279"/>
      <c r="BD15" s="128"/>
      <c r="BE15" s="102"/>
      <c r="BF15" s="50">
        <f t="shared" si="10"/>
        <v>7.8313253012048199E-3</v>
      </c>
      <c r="BG15" s="370"/>
      <c r="BH15" s="279"/>
      <c r="BI15" s="128"/>
      <c r="BJ15" s="102"/>
      <c r="BK15" s="50">
        <f t="shared" si="11"/>
        <v>7.8313253012048199E-3</v>
      </c>
      <c r="BL15" s="370"/>
      <c r="BM15" s="279"/>
      <c r="BN15" s="128"/>
      <c r="BO15" s="102"/>
      <c r="BP15" s="50">
        <f t="shared" si="12"/>
        <v>7.8313253012048199E-3</v>
      </c>
      <c r="BQ15" s="370"/>
    </row>
    <row r="16" spans="1:69" x14ac:dyDescent="0.15">
      <c r="A16" s="53" t="s">
        <v>45</v>
      </c>
      <c r="B16" s="53">
        <f>_xlfn.IFNA(VLOOKUP($A16,批次辅助!$A$4:$DC$41,MATCH($A$5&amp;B$4,批次辅助!$A$1:$DC$1,0),0),0)</f>
        <v>0</v>
      </c>
      <c r="C16" s="53">
        <f>_xlfn.IFNA(VLOOKUP($A16,批次辅助!$A$4:$DC$41,MATCH($A$5&amp;C$4,批次辅助!$A$1:$DC$1,0),0),0)</f>
        <v>0</v>
      </c>
      <c r="D16" s="53">
        <f>_xlfn.IFNA(VLOOKUP($A16,批次辅助!$A$4:$DC$41,MATCH($A$5&amp;D$4,批次辅助!$A$1:$DC$1,0),0),0)</f>
        <v>0</v>
      </c>
      <c r="E16" s="279"/>
      <c r="F16" s="128"/>
      <c r="G16" s="46">
        <v>4.8192771084337352E-2</v>
      </c>
      <c r="H16" s="47">
        <f t="shared" si="0"/>
        <v>4.8192771084337352E-2</v>
      </c>
      <c r="I16" s="370"/>
      <c r="J16" s="56"/>
      <c r="K16" s="130"/>
      <c r="L16" s="103"/>
      <c r="M16" s="50">
        <f t="shared" si="1"/>
        <v>4.8192771084337352E-2</v>
      </c>
      <c r="N16" s="370"/>
      <c r="O16" s="278"/>
      <c r="P16" s="132"/>
      <c r="Q16" s="103"/>
      <c r="R16" s="50">
        <f t="shared" si="2"/>
        <v>4.8192771084337352E-2</v>
      </c>
      <c r="S16" s="370"/>
      <c r="T16" s="56"/>
      <c r="U16" s="130"/>
      <c r="V16" s="103"/>
      <c r="W16" s="50">
        <f t="shared" si="3"/>
        <v>4.8192771084337352E-2</v>
      </c>
      <c r="X16" s="370"/>
      <c r="Y16" s="56"/>
      <c r="Z16" s="130"/>
      <c r="AA16" s="103"/>
      <c r="AB16" s="50">
        <f t="shared" si="4"/>
        <v>4.8192771084337352E-2</v>
      </c>
      <c r="AC16" s="370"/>
      <c r="AD16" s="56"/>
      <c r="AE16" s="130"/>
      <c r="AF16" s="103"/>
      <c r="AG16" s="50">
        <f t="shared" si="5"/>
        <v>4.8192771084337352E-2</v>
      </c>
      <c r="AH16" s="370"/>
      <c r="AI16" s="56"/>
      <c r="AJ16" s="130"/>
      <c r="AK16" s="103"/>
      <c r="AL16" s="50">
        <f t="shared" si="6"/>
        <v>4.8192771084337352E-2</v>
      </c>
      <c r="AM16" s="370"/>
      <c r="AN16" s="56"/>
      <c r="AO16" s="130"/>
      <c r="AP16" s="103"/>
      <c r="AQ16" s="50">
        <f t="shared" si="7"/>
        <v>4.8192771084337352E-2</v>
      </c>
      <c r="AR16" s="370"/>
      <c r="AS16" s="56"/>
      <c r="AT16" s="130"/>
      <c r="AU16" s="103"/>
      <c r="AV16" s="50">
        <f t="shared" si="8"/>
        <v>4.8192771084337352E-2</v>
      </c>
      <c r="AW16" s="370"/>
      <c r="AX16" s="56"/>
      <c r="AY16" s="130"/>
      <c r="AZ16" s="103"/>
      <c r="BA16" s="50">
        <f t="shared" si="9"/>
        <v>4.8192771084337352E-2</v>
      </c>
      <c r="BB16" s="370"/>
      <c r="BC16" s="56"/>
      <c r="BD16" s="130"/>
      <c r="BE16" s="103"/>
      <c r="BF16" s="50">
        <f t="shared" si="10"/>
        <v>4.8192771084337352E-2</v>
      </c>
      <c r="BG16" s="370"/>
      <c r="BH16" s="56"/>
      <c r="BI16" s="130"/>
      <c r="BJ16" s="103"/>
      <c r="BK16" s="50">
        <f t="shared" si="11"/>
        <v>4.8192771084337352E-2</v>
      </c>
      <c r="BL16" s="370"/>
      <c r="BM16" s="56"/>
      <c r="BN16" s="130"/>
      <c r="BO16" s="103"/>
      <c r="BP16" s="50">
        <f t="shared" si="12"/>
        <v>4.8192771084337352E-2</v>
      </c>
      <c r="BQ16" s="370"/>
    </row>
    <row r="17" spans="1:69" x14ac:dyDescent="0.15">
      <c r="A17" s="42" t="s">
        <v>46</v>
      </c>
      <c r="B17" s="53">
        <f>_xlfn.IFNA(VLOOKUP($A17,批次辅助!$A$4:$DC$41,MATCH($A$5&amp;B$4,批次辅助!$A$1:$DC$1,0),0),0)</f>
        <v>0</v>
      </c>
      <c r="C17" s="53">
        <f>_xlfn.IFNA(VLOOKUP($A17,批次辅助!$A$4:$DC$41,MATCH($A$5&amp;C$4,批次辅助!$A$1:$DC$1,0),0),0)</f>
        <v>0</v>
      </c>
      <c r="D17" s="53">
        <f>_xlfn.IFNA(VLOOKUP($A17,批次辅助!$A$4:$DC$41,MATCH($A$5&amp;D$4,批次辅助!$A$1:$DC$1,0),0),0)</f>
        <v>0</v>
      </c>
      <c r="E17" s="43"/>
      <c r="F17" s="131"/>
      <c r="G17" s="46">
        <v>9.0361445783132526E-3</v>
      </c>
      <c r="H17" s="47">
        <f t="shared" si="0"/>
        <v>9.0361445783132526E-3</v>
      </c>
      <c r="I17" s="370"/>
      <c r="J17" s="43"/>
      <c r="K17" s="131"/>
      <c r="L17" s="104"/>
      <c r="M17" s="53">
        <f t="shared" si="1"/>
        <v>9.0361445783132526E-3</v>
      </c>
      <c r="N17" s="370"/>
      <c r="O17" s="330"/>
      <c r="P17" s="186"/>
      <c r="Q17" s="104"/>
      <c r="R17" s="53">
        <f t="shared" si="2"/>
        <v>9.0361445783132526E-3</v>
      </c>
      <c r="S17" s="370"/>
      <c r="T17" s="43"/>
      <c r="U17" s="131"/>
      <c r="V17" s="104"/>
      <c r="W17" s="53">
        <f t="shared" si="3"/>
        <v>9.0361445783132526E-3</v>
      </c>
      <c r="X17" s="370"/>
      <c r="Y17" s="43"/>
      <c r="Z17" s="131"/>
      <c r="AA17" s="104"/>
      <c r="AB17" s="53">
        <f t="shared" si="4"/>
        <v>9.0361445783132526E-3</v>
      </c>
      <c r="AC17" s="370"/>
      <c r="AD17" s="43"/>
      <c r="AE17" s="131"/>
      <c r="AF17" s="104"/>
      <c r="AG17" s="53">
        <f t="shared" si="5"/>
        <v>9.0361445783132526E-3</v>
      </c>
      <c r="AH17" s="370"/>
      <c r="AI17" s="43"/>
      <c r="AJ17" s="131"/>
      <c r="AK17" s="104"/>
      <c r="AL17" s="53">
        <f t="shared" si="6"/>
        <v>9.0361445783132526E-3</v>
      </c>
      <c r="AM17" s="370"/>
      <c r="AN17" s="43"/>
      <c r="AO17" s="131"/>
      <c r="AP17" s="104"/>
      <c r="AQ17" s="53">
        <f t="shared" si="7"/>
        <v>9.0361445783132526E-3</v>
      </c>
      <c r="AR17" s="370"/>
      <c r="AS17" s="43"/>
      <c r="AT17" s="131"/>
      <c r="AU17" s="104"/>
      <c r="AV17" s="53">
        <f t="shared" si="8"/>
        <v>9.0361445783132526E-3</v>
      </c>
      <c r="AW17" s="370"/>
      <c r="AX17" s="43"/>
      <c r="AY17" s="131"/>
      <c r="AZ17" s="104"/>
      <c r="BA17" s="53">
        <f t="shared" si="9"/>
        <v>9.0361445783132526E-3</v>
      </c>
      <c r="BB17" s="370"/>
      <c r="BC17" s="43"/>
      <c r="BD17" s="131"/>
      <c r="BE17" s="104"/>
      <c r="BF17" s="53">
        <f t="shared" si="10"/>
        <v>9.0361445783132526E-3</v>
      </c>
      <c r="BG17" s="370"/>
      <c r="BH17" s="43"/>
      <c r="BI17" s="131"/>
      <c r="BJ17" s="104"/>
      <c r="BK17" s="53">
        <f t="shared" si="11"/>
        <v>9.0361445783132526E-3</v>
      </c>
      <c r="BL17" s="370"/>
      <c r="BM17" s="43"/>
      <c r="BN17" s="131"/>
      <c r="BO17" s="104"/>
      <c r="BP17" s="53">
        <f t="shared" si="12"/>
        <v>9.0361445783132526E-3</v>
      </c>
      <c r="BQ17" s="370"/>
    </row>
    <row r="18" spans="1:69" x14ac:dyDescent="0.15">
      <c r="A18" s="42" t="s">
        <v>47</v>
      </c>
      <c r="B18" s="43">
        <f>_xlfn.IFNA(VLOOKUP($A18,批次辅助!$A$4:$DC$41,MATCH($A$5&amp;B$4,批次辅助!$A$1:$DC$1,0),0),0)</f>
        <v>0</v>
      </c>
      <c r="C18" s="43">
        <f>_xlfn.IFNA(VLOOKUP($A18,批次辅助!$A$4:$DC$41,MATCH($A$5&amp;C$4,批次辅助!$A$1:$DC$1,0),0),0)</f>
        <v>0</v>
      </c>
      <c r="D18" s="114">
        <f>_xlfn.IFNA(VLOOKUP($A18,批次辅助!$A$4:$DC$41,MATCH($A$5&amp;D$4,批次辅助!$A$1:$DC$1,0),0),0)</f>
        <v>0</v>
      </c>
      <c r="E18" s="10"/>
      <c r="F18" s="132"/>
      <c r="G18" s="70">
        <v>2.5602409638554218E-3</v>
      </c>
      <c r="H18" s="47">
        <f t="shared" si="0"/>
        <v>2.5602409638554218E-3</v>
      </c>
      <c r="I18" s="370"/>
      <c r="J18" s="10"/>
      <c r="K18" s="132"/>
      <c r="L18" s="105"/>
      <c r="M18" s="43">
        <f t="shared" si="1"/>
        <v>2.5602409638554218E-3</v>
      </c>
      <c r="N18" s="370"/>
      <c r="O18" s="10"/>
      <c r="P18" s="132"/>
      <c r="Q18" s="105"/>
      <c r="R18" s="43">
        <f t="shared" si="2"/>
        <v>2.5602409638554218E-3</v>
      </c>
      <c r="S18" s="370"/>
      <c r="T18" s="10"/>
      <c r="U18" s="132"/>
      <c r="V18" s="105"/>
      <c r="W18" s="43">
        <f t="shared" si="3"/>
        <v>2.5602409638554218E-3</v>
      </c>
      <c r="X18" s="370"/>
      <c r="Y18" s="10"/>
      <c r="Z18" s="132"/>
      <c r="AA18" s="105"/>
      <c r="AB18" s="43">
        <f t="shared" si="4"/>
        <v>2.5602409638554218E-3</v>
      </c>
      <c r="AC18" s="370"/>
      <c r="AD18" s="10"/>
      <c r="AE18" s="132"/>
      <c r="AF18" s="105"/>
      <c r="AG18" s="43">
        <f t="shared" si="5"/>
        <v>2.5602409638554218E-3</v>
      </c>
      <c r="AH18" s="370"/>
      <c r="AI18" s="10"/>
      <c r="AJ18" s="132"/>
      <c r="AK18" s="105"/>
      <c r="AL18" s="43">
        <f t="shared" si="6"/>
        <v>2.5602409638554218E-3</v>
      </c>
      <c r="AM18" s="370"/>
      <c r="AN18" s="10"/>
      <c r="AO18" s="132"/>
      <c r="AP18" s="105"/>
      <c r="AQ18" s="43">
        <f t="shared" si="7"/>
        <v>2.5602409638554218E-3</v>
      </c>
      <c r="AR18" s="370"/>
      <c r="AS18" s="10"/>
      <c r="AT18" s="132"/>
      <c r="AU18" s="105"/>
      <c r="AV18" s="43">
        <f t="shared" si="8"/>
        <v>2.5602409638554218E-3</v>
      </c>
      <c r="AW18" s="370"/>
      <c r="AX18" s="10"/>
      <c r="AY18" s="132"/>
      <c r="AZ18" s="105"/>
      <c r="BA18" s="43">
        <f t="shared" si="9"/>
        <v>2.5602409638554218E-3</v>
      </c>
      <c r="BB18" s="370"/>
      <c r="BC18" s="10"/>
      <c r="BD18" s="132"/>
      <c r="BE18" s="105"/>
      <c r="BF18" s="43">
        <f t="shared" si="10"/>
        <v>2.5602409638554218E-3</v>
      </c>
      <c r="BG18" s="370"/>
      <c r="BH18" s="10"/>
      <c r="BI18" s="132"/>
      <c r="BJ18" s="105"/>
      <c r="BK18" s="43">
        <f t="shared" si="11"/>
        <v>2.5602409638554218E-3</v>
      </c>
      <c r="BL18" s="370"/>
      <c r="BM18" s="10"/>
      <c r="BN18" s="132"/>
      <c r="BO18" s="105"/>
      <c r="BP18" s="43">
        <f t="shared" si="12"/>
        <v>2.5602409638554218E-3</v>
      </c>
      <c r="BQ18" s="370"/>
    </row>
    <row r="19" spans="1:69" x14ac:dyDescent="0.15">
      <c r="A19" s="61" t="s">
        <v>31</v>
      </c>
      <c r="B19" s="61">
        <f>_xlfn.IFNA(VLOOKUP($A19,批次辅助!$A$4:$DC$41,MATCH($A$5&amp;B$4,批次辅助!$A$1:$DC$1,0),0),0)</f>
        <v>0</v>
      </c>
      <c r="C19" s="61">
        <f>_xlfn.IFNA(VLOOKUP($A19,批次辅助!$A$4:$DC$41,MATCH($A$5&amp;C$4,批次辅助!$A$1:$DC$1,0),0),0)</f>
        <v>0</v>
      </c>
      <c r="D19" s="61">
        <f>_xlfn.IFNA(VLOOKUP($A19,批次辅助!$A$4:$DC$41,MATCH($A$5&amp;D$4,批次辅助!$A$1:$DC$1,0),0),0)</f>
        <v>0</v>
      </c>
      <c r="E19" s="62"/>
      <c r="F19" s="133"/>
      <c r="G19" s="64"/>
      <c r="H19" s="62">
        <f t="shared" si="0"/>
        <v>0</v>
      </c>
      <c r="I19" s="62"/>
      <c r="J19" s="62"/>
      <c r="K19" s="133"/>
      <c r="L19" s="141"/>
      <c r="M19" s="62">
        <f t="shared" si="1"/>
        <v>0</v>
      </c>
      <c r="N19" s="62"/>
      <c r="O19" s="62"/>
      <c r="P19" s="133"/>
      <c r="Q19" s="141"/>
      <c r="R19" s="62">
        <f t="shared" si="2"/>
        <v>0</v>
      </c>
      <c r="S19" s="62"/>
      <c r="T19" s="62"/>
      <c r="U19" s="133"/>
      <c r="V19" s="141"/>
      <c r="W19" s="62">
        <f t="shared" si="3"/>
        <v>0</v>
      </c>
      <c r="X19" s="62"/>
      <c r="Y19" s="62"/>
      <c r="Z19" s="133"/>
      <c r="AA19" s="141"/>
      <c r="AB19" s="62">
        <f t="shared" si="4"/>
        <v>0</v>
      </c>
      <c r="AC19" s="62"/>
      <c r="AD19" s="62"/>
      <c r="AE19" s="133"/>
      <c r="AF19" s="141"/>
      <c r="AG19" s="62">
        <f t="shared" si="5"/>
        <v>0</v>
      </c>
      <c r="AH19" s="62"/>
      <c r="AI19" s="62"/>
      <c r="AJ19" s="133"/>
      <c r="AK19" s="141"/>
      <c r="AL19" s="62">
        <f t="shared" si="6"/>
        <v>0</v>
      </c>
      <c r="AM19" s="62"/>
      <c r="AN19" s="62"/>
      <c r="AO19" s="133"/>
      <c r="AP19" s="141"/>
      <c r="AQ19" s="62">
        <f t="shared" si="7"/>
        <v>0</v>
      </c>
      <c r="AR19" s="62"/>
      <c r="AS19" s="62"/>
      <c r="AT19" s="133"/>
      <c r="AU19" s="141"/>
      <c r="AV19" s="62">
        <f t="shared" si="8"/>
        <v>0</v>
      </c>
      <c r="AW19" s="62"/>
      <c r="AX19" s="62"/>
      <c r="AY19" s="133"/>
      <c r="AZ19" s="141"/>
      <c r="BA19" s="62">
        <f t="shared" si="9"/>
        <v>0</v>
      </c>
      <c r="BB19" s="62"/>
      <c r="BC19" s="62"/>
      <c r="BD19" s="133"/>
      <c r="BE19" s="141"/>
      <c r="BF19" s="62">
        <f t="shared" si="10"/>
        <v>0</v>
      </c>
      <c r="BG19" s="62"/>
      <c r="BH19" s="62"/>
      <c r="BI19" s="133"/>
      <c r="BJ19" s="141"/>
      <c r="BK19" s="62">
        <f t="shared" si="11"/>
        <v>0</v>
      </c>
      <c r="BL19" s="62"/>
      <c r="BM19" s="62"/>
      <c r="BN19" s="133"/>
      <c r="BO19" s="141"/>
      <c r="BP19" s="62">
        <f t="shared" si="12"/>
        <v>0</v>
      </c>
      <c r="BQ19" s="62"/>
    </row>
    <row r="20" spans="1:69" x14ac:dyDescent="0.15">
      <c r="A20" s="65" t="s">
        <v>30</v>
      </c>
      <c r="B20" s="66"/>
      <c r="C20" s="66"/>
      <c r="D20" s="66"/>
      <c r="E20" s="66"/>
      <c r="F20" s="134"/>
      <c r="G20" s="68"/>
      <c r="H20" s="66">
        <f>H21*99.9%</f>
        <v>0.97613132530120483</v>
      </c>
      <c r="I20" s="66"/>
      <c r="J20" s="66"/>
      <c r="K20" s="134"/>
      <c r="L20" s="142"/>
      <c r="M20" s="66">
        <f>M21*99.9%</f>
        <v>0.97613132530120483</v>
      </c>
      <c r="N20" s="66"/>
      <c r="O20" s="66"/>
      <c r="P20" s="134"/>
      <c r="Q20" s="142"/>
      <c r="R20" s="66">
        <f>R21*99.9%</f>
        <v>0.97613132530120483</v>
      </c>
      <c r="S20" s="66"/>
      <c r="T20" s="66"/>
      <c r="U20" s="134"/>
      <c r="V20" s="142"/>
      <c r="W20" s="66">
        <f>W21*99.9%</f>
        <v>0.97613132530120483</v>
      </c>
      <c r="X20" s="66"/>
      <c r="Y20" s="66"/>
      <c r="Z20" s="134"/>
      <c r="AA20" s="142"/>
      <c r="AB20" s="66">
        <f>AB21*99.9%</f>
        <v>0.97613132530120483</v>
      </c>
      <c r="AC20" s="66"/>
      <c r="AD20" s="66"/>
      <c r="AE20" s="134"/>
      <c r="AF20" s="142"/>
      <c r="AG20" s="66">
        <f>AG21*99.9%</f>
        <v>0.97613132530120483</v>
      </c>
      <c r="AH20" s="66"/>
      <c r="AI20" s="66"/>
      <c r="AJ20" s="134"/>
      <c r="AK20" s="142"/>
      <c r="AL20" s="66">
        <f>AL21*99.9%</f>
        <v>0.97613132530120483</v>
      </c>
      <c r="AM20" s="66"/>
      <c r="AN20" s="66"/>
      <c r="AO20" s="134"/>
      <c r="AP20" s="142"/>
      <c r="AQ20" s="66">
        <f>AQ21*99.9%</f>
        <v>0.97613132530120483</v>
      </c>
      <c r="AR20" s="66"/>
      <c r="AS20" s="66"/>
      <c r="AT20" s="134"/>
      <c r="AU20" s="142"/>
      <c r="AV20" s="66">
        <f>AV21*99.9%</f>
        <v>0.97613132530120483</v>
      </c>
      <c r="AW20" s="66"/>
      <c r="AX20" s="66"/>
      <c r="AY20" s="134"/>
      <c r="AZ20" s="142"/>
      <c r="BA20" s="66">
        <f>BA21*99.9%</f>
        <v>0.97613132530120483</v>
      </c>
      <c r="BB20" s="66"/>
      <c r="BC20" s="66"/>
      <c r="BD20" s="134"/>
      <c r="BE20" s="142"/>
      <c r="BF20" s="66">
        <f>BF21*99.9%</f>
        <v>0.97613132530120483</v>
      </c>
      <c r="BG20" s="66"/>
      <c r="BH20" s="66"/>
      <c r="BI20" s="134"/>
      <c r="BJ20" s="142"/>
      <c r="BK20" s="66">
        <f>BK21*99.9%</f>
        <v>0.97613132530120483</v>
      </c>
      <c r="BL20" s="66"/>
      <c r="BM20" s="66"/>
      <c r="BN20" s="134"/>
      <c r="BO20" s="142"/>
      <c r="BP20" s="66">
        <f>BP21*99.9%</f>
        <v>0.97613132530120483</v>
      </c>
      <c r="BQ20" s="66"/>
    </row>
    <row r="21" spans="1:69" x14ac:dyDescent="0.35">
      <c r="A21" s="40" t="s">
        <v>456</v>
      </c>
      <c r="B21" s="41">
        <f>_xlfn.IFNA(VLOOKUP($A21,批次辅助!$A$4:$DC$41,MATCH($A$5&amp;B$4,批次辅助!$A$1:$DC$1,0),0),0)</f>
        <v>0</v>
      </c>
      <c r="C21" s="41">
        <f>_xlfn.IFNA(VLOOKUP($A21,批次辅助!$A$4:$DC$41,MATCH($A$5&amp;C$4,批次辅助!$A$1:$DC$1,0),0),0)</f>
        <v>0</v>
      </c>
      <c r="D21" s="41">
        <f>_xlfn.IFNA(VLOOKUP($A21,批次辅助!$A$4:$DC$41,MATCH($A$5&amp;D$4,批次辅助!$A$1:$DC$1,0),0),0)</f>
        <v>0</v>
      </c>
      <c r="E21" s="66"/>
      <c r="F21" s="134"/>
      <c r="G21" s="68"/>
      <c r="H21" s="66">
        <f>1-SUM(H22:H26)</f>
        <v>0.97710843373493972</v>
      </c>
      <c r="I21" s="66"/>
      <c r="J21" s="66"/>
      <c r="K21" s="134"/>
      <c r="L21" s="142"/>
      <c r="M21" s="66">
        <f>1-SUM(M22:M26)</f>
        <v>0.97710843373493972</v>
      </c>
      <c r="N21" s="66"/>
      <c r="O21" s="66"/>
      <c r="P21" s="134"/>
      <c r="Q21" s="142"/>
      <c r="R21" s="66">
        <f>1-SUM(R22:R26)</f>
        <v>0.97710843373493972</v>
      </c>
      <c r="S21" s="66"/>
      <c r="T21" s="66"/>
      <c r="U21" s="134"/>
      <c r="V21" s="142"/>
      <c r="W21" s="66">
        <f>1-SUM(W22:W26)</f>
        <v>0.97710843373493972</v>
      </c>
      <c r="X21" s="66"/>
      <c r="Y21" s="66"/>
      <c r="Z21" s="134"/>
      <c r="AA21" s="142"/>
      <c r="AB21" s="66">
        <f>1-SUM(AB22:AB26)</f>
        <v>0.97710843373493972</v>
      </c>
      <c r="AC21" s="66"/>
      <c r="AD21" s="66"/>
      <c r="AE21" s="134"/>
      <c r="AF21" s="142"/>
      <c r="AG21" s="66">
        <f>1-SUM(AG22:AG26)</f>
        <v>0.97710843373493972</v>
      </c>
      <c r="AH21" s="66"/>
      <c r="AI21" s="66"/>
      <c r="AJ21" s="134"/>
      <c r="AK21" s="142"/>
      <c r="AL21" s="66">
        <f>1-SUM(AL22:AL26)</f>
        <v>0.97710843373493972</v>
      </c>
      <c r="AM21" s="66"/>
      <c r="AN21" s="66"/>
      <c r="AO21" s="134"/>
      <c r="AP21" s="142"/>
      <c r="AQ21" s="66">
        <f>1-SUM(AQ22:AQ26)</f>
        <v>0.97710843373493972</v>
      </c>
      <c r="AR21" s="66"/>
      <c r="AS21" s="66"/>
      <c r="AT21" s="134"/>
      <c r="AU21" s="142"/>
      <c r="AV21" s="66">
        <f>1-SUM(AV22:AV26)</f>
        <v>0.97710843373493972</v>
      </c>
      <c r="AW21" s="66"/>
      <c r="AX21" s="66"/>
      <c r="AY21" s="134"/>
      <c r="AZ21" s="142"/>
      <c r="BA21" s="66">
        <f>1-SUM(BA22:BA26)</f>
        <v>0.97710843373493972</v>
      </c>
      <c r="BB21" s="66"/>
      <c r="BC21" s="66"/>
      <c r="BD21" s="134"/>
      <c r="BE21" s="142"/>
      <c r="BF21" s="66">
        <f>1-SUM(BF22:BF26)</f>
        <v>0.97710843373493972</v>
      </c>
      <c r="BG21" s="66"/>
      <c r="BH21" s="66"/>
      <c r="BI21" s="134"/>
      <c r="BJ21" s="142"/>
      <c r="BK21" s="66">
        <f>1-SUM(BK22:BK26)</f>
        <v>0.97710843373493972</v>
      </c>
      <c r="BL21" s="66"/>
      <c r="BM21" s="66"/>
      <c r="BN21" s="134"/>
      <c r="BO21" s="142"/>
      <c r="BP21" s="66">
        <f>1-SUM(BP22:BP26)</f>
        <v>0.97710843373493972</v>
      </c>
      <c r="BQ21" s="66"/>
    </row>
    <row r="22" spans="1:69" x14ac:dyDescent="0.15">
      <c r="A22" s="42" t="s">
        <v>48</v>
      </c>
      <c r="B22" s="43">
        <f>_xlfn.IFNA(VLOOKUP($A22,批次辅助!$A$4:$DC$41,MATCH($A$5&amp;B$4,批次辅助!$A$1:$DC$1,0),0),0)</f>
        <v>0</v>
      </c>
      <c r="C22" s="43">
        <f>_xlfn.IFNA(VLOOKUP($A22,批次辅助!$A$4:$DC$41,MATCH($A$5&amp;C$4,批次辅助!$A$1:$DC$1,0),0),0)</f>
        <v>0</v>
      </c>
      <c r="D22" s="43">
        <f>_xlfn.IFNA(VLOOKUP($A22,批次辅助!$A$4:$DC$41,MATCH($A$5&amp;D$4,批次辅助!$A$1:$DC$1,0),0),0)</f>
        <v>0</v>
      </c>
      <c r="E22" s="277"/>
      <c r="F22" s="132"/>
      <c r="G22" s="70">
        <v>8.4337349397590362E-3</v>
      </c>
      <c r="H22" s="277">
        <f>C22-F22+G22</f>
        <v>8.4337349397590362E-3</v>
      </c>
      <c r="I22" s="370"/>
      <c r="J22" s="278"/>
      <c r="K22" s="132"/>
      <c r="L22" s="105"/>
      <c r="M22" s="277">
        <f>H22-K22+L22</f>
        <v>8.4337349397590362E-3</v>
      </c>
      <c r="N22" s="370"/>
      <c r="O22" s="277"/>
      <c r="P22" s="132"/>
      <c r="Q22" s="105"/>
      <c r="R22" s="277">
        <f>M22-P22+Q22</f>
        <v>8.4337349397590362E-3</v>
      </c>
      <c r="S22" s="370"/>
      <c r="T22" s="277"/>
      <c r="U22" s="132"/>
      <c r="V22" s="105"/>
      <c r="W22" s="277">
        <f>R22-U22+V22</f>
        <v>8.4337349397590362E-3</v>
      </c>
      <c r="X22" s="370"/>
      <c r="Y22" s="277"/>
      <c r="Z22" s="132"/>
      <c r="AA22" s="105"/>
      <c r="AB22" s="277">
        <f>W22-Z22+AA22</f>
        <v>8.4337349397590362E-3</v>
      </c>
      <c r="AC22" s="370"/>
      <c r="AD22" s="277"/>
      <c r="AE22" s="132"/>
      <c r="AF22" s="105"/>
      <c r="AG22" s="277">
        <f>AB22-AE22+AF22</f>
        <v>8.4337349397590362E-3</v>
      </c>
      <c r="AH22" s="370"/>
      <c r="AI22" s="277"/>
      <c r="AJ22" s="132"/>
      <c r="AK22" s="105"/>
      <c r="AL22" s="277">
        <f>AG22-AJ22+AK22</f>
        <v>8.4337349397590362E-3</v>
      </c>
      <c r="AM22" s="370"/>
      <c r="AN22" s="277"/>
      <c r="AO22" s="132"/>
      <c r="AP22" s="105"/>
      <c r="AQ22" s="277">
        <f>AL22-AO22+AP22</f>
        <v>8.4337349397590362E-3</v>
      </c>
      <c r="AR22" s="370"/>
      <c r="AS22" s="277"/>
      <c r="AT22" s="132"/>
      <c r="AU22" s="105"/>
      <c r="AV22" s="277">
        <f>AQ22-AT22+AU22</f>
        <v>8.4337349397590362E-3</v>
      </c>
      <c r="AW22" s="370"/>
      <c r="AX22" s="277"/>
      <c r="AY22" s="132"/>
      <c r="AZ22" s="105"/>
      <c r="BA22" s="277">
        <f>AV22-AY22+AZ22</f>
        <v>8.4337349397590362E-3</v>
      </c>
      <c r="BB22" s="370"/>
      <c r="BC22" s="277"/>
      <c r="BD22" s="132"/>
      <c r="BE22" s="105"/>
      <c r="BF22" s="277">
        <f>BA22-BD22+BE22</f>
        <v>8.4337349397590362E-3</v>
      </c>
      <c r="BG22" s="370"/>
      <c r="BH22" s="277"/>
      <c r="BI22" s="132"/>
      <c r="BJ22" s="105"/>
      <c r="BK22" s="277">
        <f>BF22-BI22+BJ22</f>
        <v>8.4337349397590362E-3</v>
      </c>
      <c r="BL22" s="370"/>
      <c r="BM22" s="277"/>
      <c r="BN22" s="132"/>
      <c r="BO22" s="105"/>
      <c r="BP22" s="277">
        <f>BK22-BN22+BO22</f>
        <v>8.4337349397590362E-3</v>
      </c>
      <c r="BQ22" s="370"/>
    </row>
    <row r="23" spans="1:69" x14ac:dyDescent="0.15">
      <c r="A23" s="42" t="s">
        <v>49</v>
      </c>
      <c r="B23" s="43">
        <f>_xlfn.IFNA(VLOOKUP($A23,批次辅助!$A$4:$DC$41,MATCH($A$5&amp;B$4,批次辅助!$A$1:$DC$1,0),0),0)</f>
        <v>0</v>
      </c>
      <c r="C23" s="43">
        <f>_xlfn.IFNA(VLOOKUP($A23,批次辅助!$A$4:$DC$41,MATCH($A$5&amp;C$4,批次辅助!$A$1:$DC$1,0),0),0)</f>
        <v>0</v>
      </c>
      <c r="D23" s="43">
        <f>_xlfn.IFNA(VLOOKUP($A23,批次辅助!$A$4:$DC$41,MATCH($A$5&amp;D$4,批次辅助!$A$1:$DC$1,0),0),0)</f>
        <v>0</v>
      </c>
      <c r="E23" s="277"/>
      <c r="F23" s="132"/>
      <c r="G23" s="46">
        <v>6.7771084337349399E-3</v>
      </c>
      <c r="H23" s="277">
        <f>C23-F23+G23</f>
        <v>6.7771084337349399E-3</v>
      </c>
      <c r="I23" s="370"/>
      <c r="J23" s="277"/>
      <c r="K23" s="132"/>
      <c r="L23" s="105"/>
      <c r="M23" s="50">
        <f t="shared" ref="M23:M27" si="13">H23-K23+L23</f>
        <v>6.7771084337349399E-3</v>
      </c>
      <c r="N23" s="370"/>
      <c r="O23" s="47"/>
      <c r="P23" s="128"/>
      <c r="Q23" s="102"/>
      <c r="R23" s="50">
        <f t="shared" ref="R23:R27" si="14">M23-P23+Q23</f>
        <v>6.7771084337349399E-3</v>
      </c>
      <c r="S23" s="370"/>
      <c r="T23" s="47"/>
      <c r="U23" s="128"/>
      <c r="V23" s="102"/>
      <c r="W23" s="50">
        <f t="shared" ref="W23:W27" si="15">R23-U23+V23</f>
        <v>6.7771084337349399E-3</v>
      </c>
      <c r="X23" s="370"/>
      <c r="Y23" s="47"/>
      <c r="Z23" s="128"/>
      <c r="AA23" s="102"/>
      <c r="AB23" s="50">
        <f t="shared" ref="AB23:AB27" si="16">W23-Z23+AA23</f>
        <v>6.7771084337349399E-3</v>
      </c>
      <c r="AC23" s="370"/>
      <c r="AD23" s="47"/>
      <c r="AE23" s="128"/>
      <c r="AF23" s="102"/>
      <c r="AG23" s="50">
        <f t="shared" ref="AG23:AG27" si="17">AB23-AE23+AF23</f>
        <v>6.7771084337349399E-3</v>
      </c>
      <c r="AH23" s="370"/>
      <c r="AI23" s="47"/>
      <c r="AJ23" s="128"/>
      <c r="AK23" s="102"/>
      <c r="AL23" s="50">
        <f t="shared" ref="AL23:AL27" si="18">AG23-AJ23+AK23</f>
        <v>6.7771084337349399E-3</v>
      </c>
      <c r="AM23" s="370"/>
      <c r="AN23" s="47"/>
      <c r="AO23" s="128"/>
      <c r="AP23" s="102"/>
      <c r="AQ23" s="50">
        <f t="shared" ref="AQ23:AQ27" si="19">AL23-AO23+AP23</f>
        <v>6.7771084337349399E-3</v>
      </c>
      <c r="AR23" s="370"/>
      <c r="AS23" s="47"/>
      <c r="AT23" s="128"/>
      <c r="AU23" s="102"/>
      <c r="AV23" s="50">
        <f t="shared" ref="AV23:AV27" si="20">AQ23-AT23+AU23</f>
        <v>6.7771084337349399E-3</v>
      </c>
      <c r="AW23" s="370"/>
      <c r="AX23" s="47"/>
      <c r="AY23" s="128"/>
      <c r="AZ23" s="102"/>
      <c r="BA23" s="50">
        <f t="shared" ref="BA23:BA27" si="21">AV23-AY23+AZ23</f>
        <v>6.7771084337349399E-3</v>
      </c>
      <c r="BB23" s="370"/>
      <c r="BC23" s="47"/>
      <c r="BD23" s="128"/>
      <c r="BE23" s="102"/>
      <c r="BF23" s="50">
        <f t="shared" ref="BF23:BF27" si="22">BA23-BD23+BE23</f>
        <v>6.7771084337349399E-3</v>
      </c>
      <c r="BG23" s="370"/>
      <c r="BH23" s="47"/>
      <c r="BI23" s="128"/>
      <c r="BJ23" s="102"/>
      <c r="BK23" s="50">
        <f t="shared" ref="BK23:BK27" si="23">BF23-BI23+BJ23</f>
        <v>6.7771084337349399E-3</v>
      </c>
      <c r="BL23" s="370"/>
      <c r="BM23" s="47"/>
      <c r="BN23" s="128"/>
      <c r="BO23" s="102"/>
      <c r="BP23" s="50">
        <f t="shared" ref="BP23:BP27" si="24">BK23-BN23+BO23</f>
        <v>6.7771084337349399E-3</v>
      </c>
      <c r="BQ23" s="370"/>
    </row>
    <row r="24" spans="1:69" x14ac:dyDescent="0.15">
      <c r="A24" s="42" t="s">
        <v>50</v>
      </c>
      <c r="B24" s="43">
        <f>_xlfn.IFNA(VLOOKUP($A24,批次辅助!$A$4:$DC$41,MATCH($A$5&amp;B$4,批次辅助!$A$1:$DC$1,0),0),0)</f>
        <v>0</v>
      </c>
      <c r="C24" s="43">
        <f>_xlfn.IFNA(VLOOKUP($A24,批次辅助!$A$4:$DC$41,MATCH($A$5&amp;C$4,批次辅助!$A$1:$DC$1,0),0),0)</f>
        <v>0</v>
      </c>
      <c r="D24" s="43">
        <f>_xlfn.IFNA(VLOOKUP($A24,批次辅助!$A$4:$DC$41,MATCH($A$5&amp;D$4,批次辅助!$A$1:$DC$1,0),0),0)</f>
        <v>0</v>
      </c>
      <c r="E24" s="277"/>
      <c r="F24" s="132"/>
      <c r="G24" s="102">
        <v>0</v>
      </c>
      <c r="H24" s="277">
        <f t="shared" ref="H24:H27" si="25">C24-F24+G24</f>
        <v>0</v>
      </c>
      <c r="I24" s="370"/>
      <c r="J24" s="277"/>
      <c r="K24" s="132"/>
      <c r="L24" s="102"/>
      <c r="M24" s="50">
        <f t="shared" si="13"/>
        <v>0</v>
      </c>
      <c r="N24" s="370"/>
      <c r="O24" s="47"/>
      <c r="P24" s="128"/>
      <c r="Q24" s="102"/>
      <c r="R24" s="50">
        <f t="shared" si="14"/>
        <v>0</v>
      </c>
      <c r="S24" s="370"/>
      <c r="T24" s="47"/>
      <c r="U24" s="128"/>
      <c r="V24" s="102"/>
      <c r="W24" s="50">
        <f t="shared" si="15"/>
        <v>0</v>
      </c>
      <c r="X24" s="370"/>
      <c r="Y24" s="47"/>
      <c r="Z24" s="128"/>
      <c r="AA24" s="102"/>
      <c r="AB24" s="50">
        <f t="shared" si="16"/>
        <v>0</v>
      </c>
      <c r="AC24" s="370"/>
      <c r="AD24" s="47"/>
      <c r="AE24" s="128"/>
      <c r="AF24" s="102"/>
      <c r="AG24" s="50">
        <f t="shared" si="17"/>
        <v>0</v>
      </c>
      <c r="AH24" s="370"/>
      <c r="AI24" s="47"/>
      <c r="AJ24" s="128"/>
      <c r="AK24" s="102"/>
      <c r="AL24" s="50">
        <f t="shared" si="18"/>
        <v>0</v>
      </c>
      <c r="AM24" s="370"/>
      <c r="AN24" s="47"/>
      <c r="AO24" s="128"/>
      <c r="AP24" s="102"/>
      <c r="AQ24" s="50">
        <f t="shared" si="19"/>
        <v>0</v>
      </c>
      <c r="AR24" s="370"/>
      <c r="AS24" s="47"/>
      <c r="AT24" s="128"/>
      <c r="AU24" s="102"/>
      <c r="AV24" s="50">
        <f t="shared" si="20"/>
        <v>0</v>
      </c>
      <c r="AW24" s="370"/>
      <c r="AX24" s="47"/>
      <c r="AY24" s="128"/>
      <c r="AZ24" s="102"/>
      <c r="BA24" s="50">
        <f t="shared" si="21"/>
        <v>0</v>
      </c>
      <c r="BB24" s="370"/>
      <c r="BC24" s="47"/>
      <c r="BD24" s="128"/>
      <c r="BE24" s="102"/>
      <c r="BF24" s="50">
        <f t="shared" si="22"/>
        <v>0</v>
      </c>
      <c r="BG24" s="370"/>
      <c r="BH24" s="47"/>
      <c r="BI24" s="128"/>
      <c r="BJ24" s="102"/>
      <c r="BK24" s="50">
        <f t="shared" si="23"/>
        <v>0</v>
      </c>
      <c r="BL24" s="370"/>
      <c r="BM24" s="47"/>
      <c r="BN24" s="128"/>
      <c r="BO24" s="102"/>
      <c r="BP24" s="50">
        <f t="shared" si="24"/>
        <v>0</v>
      </c>
      <c r="BQ24" s="370"/>
    </row>
    <row r="25" spans="1:69" x14ac:dyDescent="0.15">
      <c r="A25" s="42" t="s">
        <v>51</v>
      </c>
      <c r="B25" s="43">
        <f>_xlfn.IFNA(VLOOKUP($A25,批次辅助!$A$4:$DC$41,MATCH($A$5&amp;B$4,批次辅助!$A$1:$DC$1,0),0),0)</f>
        <v>0</v>
      </c>
      <c r="C25" s="43">
        <f>_xlfn.IFNA(VLOOKUP($A25,批次辅助!$A$4:$DC$41,MATCH($A$5&amp;C$4,批次辅助!$A$1:$DC$1,0),0),0)</f>
        <v>0</v>
      </c>
      <c r="D25" s="43">
        <f>_xlfn.IFNA(VLOOKUP($A25,批次辅助!$A$4:$DC$41,MATCH($A$5&amp;D$4,批次辅助!$A$1:$DC$1,0),0),0)</f>
        <v>0</v>
      </c>
      <c r="E25" s="47"/>
      <c r="F25" s="128"/>
      <c r="G25" s="46">
        <v>7.6807228915662653E-3</v>
      </c>
      <c r="H25" s="277">
        <f t="shared" si="25"/>
        <v>7.6807228915662653E-3</v>
      </c>
      <c r="I25" s="370"/>
      <c r="J25" s="47"/>
      <c r="K25" s="128"/>
      <c r="L25" s="102"/>
      <c r="M25" s="50">
        <f t="shared" si="13"/>
        <v>7.6807228915662653E-3</v>
      </c>
      <c r="N25" s="370"/>
      <c r="O25" s="47"/>
      <c r="P25" s="128"/>
      <c r="Q25" s="102"/>
      <c r="R25" s="50">
        <f t="shared" si="14"/>
        <v>7.6807228915662653E-3</v>
      </c>
      <c r="S25" s="370"/>
      <c r="T25" s="47"/>
      <c r="U25" s="128"/>
      <c r="V25" s="102"/>
      <c r="W25" s="50">
        <f t="shared" si="15"/>
        <v>7.6807228915662653E-3</v>
      </c>
      <c r="X25" s="370"/>
      <c r="Y25" s="47"/>
      <c r="Z25" s="128"/>
      <c r="AA25" s="102"/>
      <c r="AB25" s="50">
        <f t="shared" si="16"/>
        <v>7.6807228915662653E-3</v>
      </c>
      <c r="AC25" s="370"/>
      <c r="AD25" s="47"/>
      <c r="AE25" s="128"/>
      <c r="AF25" s="102"/>
      <c r="AG25" s="50">
        <f t="shared" si="17"/>
        <v>7.6807228915662653E-3</v>
      </c>
      <c r="AH25" s="370"/>
      <c r="AI25" s="47"/>
      <c r="AJ25" s="128"/>
      <c r="AK25" s="102"/>
      <c r="AL25" s="50">
        <f t="shared" si="18"/>
        <v>7.6807228915662653E-3</v>
      </c>
      <c r="AM25" s="370"/>
      <c r="AN25" s="47"/>
      <c r="AO25" s="128"/>
      <c r="AP25" s="102"/>
      <c r="AQ25" s="50">
        <f t="shared" si="19"/>
        <v>7.6807228915662653E-3</v>
      </c>
      <c r="AR25" s="370"/>
      <c r="AS25" s="47"/>
      <c r="AT25" s="128"/>
      <c r="AU25" s="102"/>
      <c r="AV25" s="50">
        <f t="shared" si="20"/>
        <v>7.6807228915662653E-3</v>
      </c>
      <c r="AW25" s="370"/>
      <c r="AX25" s="47"/>
      <c r="AY25" s="128"/>
      <c r="AZ25" s="102"/>
      <c r="BA25" s="50">
        <f t="shared" si="21"/>
        <v>7.6807228915662653E-3</v>
      </c>
      <c r="BB25" s="370"/>
      <c r="BC25" s="47"/>
      <c r="BD25" s="128"/>
      <c r="BE25" s="102"/>
      <c r="BF25" s="50">
        <f t="shared" si="22"/>
        <v>7.6807228915662653E-3</v>
      </c>
      <c r="BG25" s="370"/>
      <c r="BH25" s="47"/>
      <c r="BI25" s="128"/>
      <c r="BJ25" s="102"/>
      <c r="BK25" s="50">
        <f t="shared" si="23"/>
        <v>7.6807228915662653E-3</v>
      </c>
      <c r="BL25" s="370"/>
      <c r="BM25" s="47"/>
      <c r="BN25" s="128"/>
      <c r="BO25" s="102"/>
      <c r="BP25" s="50">
        <f t="shared" si="24"/>
        <v>7.6807228915662653E-3</v>
      </c>
      <c r="BQ25" s="370"/>
    </row>
    <row r="26" spans="1:69" x14ac:dyDescent="0.15">
      <c r="A26" s="42" t="s">
        <v>455</v>
      </c>
      <c r="B26" s="43">
        <f>_xlfn.IFNA(VLOOKUP($A26,批次辅助!$A$4:$DC$41,MATCH($A$5&amp;B$4,批次辅助!$A$1:$DC$1,0),0),0)</f>
        <v>0</v>
      </c>
      <c r="C26" s="43">
        <f>_xlfn.IFNA(VLOOKUP($A26,批次辅助!$A$4:$DC$41,MATCH($A$5&amp;C$4,批次辅助!$A$1:$DC$1,0),0),0)</f>
        <v>0</v>
      </c>
      <c r="D26" s="43">
        <f>_xlfn.IFNA(VLOOKUP($A26,批次辅助!$A$4:$DC$41,MATCH($A$5&amp;D$4,批次辅助!$A$1:$DC$1,0),0),0)</f>
        <v>0</v>
      </c>
      <c r="E26" s="279"/>
      <c r="F26" s="128"/>
      <c r="G26" s="46">
        <v>0</v>
      </c>
      <c r="H26" s="277">
        <f t="shared" si="25"/>
        <v>0</v>
      </c>
      <c r="I26" s="370"/>
      <c r="J26" s="279"/>
      <c r="K26" s="128"/>
      <c r="L26" s="102"/>
      <c r="M26" s="50">
        <f t="shared" si="13"/>
        <v>0</v>
      </c>
      <c r="N26" s="370"/>
      <c r="O26" s="279"/>
      <c r="P26" s="128"/>
      <c r="Q26" s="102"/>
      <c r="R26" s="50">
        <f t="shared" si="14"/>
        <v>0</v>
      </c>
      <c r="S26" s="370"/>
      <c r="T26" s="279"/>
      <c r="U26" s="128"/>
      <c r="V26" s="102"/>
      <c r="W26" s="50">
        <f t="shared" si="15"/>
        <v>0</v>
      </c>
      <c r="X26" s="370"/>
      <c r="Y26" s="279"/>
      <c r="Z26" s="128"/>
      <c r="AA26" s="102"/>
      <c r="AB26" s="50">
        <f t="shared" si="16"/>
        <v>0</v>
      </c>
      <c r="AC26" s="370"/>
      <c r="AD26" s="279"/>
      <c r="AE26" s="128"/>
      <c r="AF26" s="102"/>
      <c r="AG26" s="50">
        <f t="shared" si="17"/>
        <v>0</v>
      </c>
      <c r="AH26" s="370"/>
      <c r="AI26" s="279"/>
      <c r="AJ26" s="128"/>
      <c r="AK26" s="102"/>
      <c r="AL26" s="50">
        <f t="shared" si="18"/>
        <v>0</v>
      </c>
      <c r="AM26" s="370"/>
      <c r="AN26" s="279"/>
      <c r="AO26" s="128"/>
      <c r="AP26" s="102"/>
      <c r="AQ26" s="50">
        <f t="shared" si="19"/>
        <v>0</v>
      </c>
      <c r="AR26" s="370"/>
      <c r="AS26" s="279"/>
      <c r="AT26" s="128"/>
      <c r="AU26" s="102"/>
      <c r="AV26" s="50">
        <f t="shared" si="20"/>
        <v>0</v>
      </c>
      <c r="AW26" s="370"/>
      <c r="AX26" s="279"/>
      <c r="AY26" s="128"/>
      <c r="AZ26" s="102"/>
      <c r="BA26" s="50">
        <f t="shared" si="21"/>
        <v>0</v>
      </c>
      <c r="BB26" s="370"/>
      <c r="BC26" s="279"/>
      <c r="BD26" s="128"/>
      <c r="BE26" s="102"/>
      <c r="BF26" s="50">
        <f t="shared" si="22"/>
        <v>0</v>
      </c>
      <c r="BG26" s="370"/>
      <c r="BH26" s="279"/>
      <c r="BI26" s="128"/>
      <c r="BJ26" s="102"/>
      <c r="BK26" s="50">
        <f t="shared" si="23"/>
        <v>0</v>
      </c>
      <c r="BL26" s="370"/>
      <c r="BM26" s="279"/>
      <c r="BN26" s="128"/>
      <c r="BO26" s="102"/>
      <c r="BP26" s="50">
        <f t="shared" si="24"/>
        <v>0</v>
      </c>
      <c r="BQ26" s="370"/>
    </row>
    <row r="27" spans="1:69" x14ac:dyDescent="0.15">
      <c r="A27" s="72" t="s">
        <v>29</v>
      </c>
      <c r="B27" s="61">
        <f>_xlfn.IFNA(VLOOKUP($A27,批次辅助!$A$4:$DC$41,MATCH($A$5&amp;B$4,批次辅助!$A$1:$DC$1,0),0),0)</f>
        <v>0</v>
      </c>
      <c r="C27" s="61">
        <f>_xlfn.IFNA(VLOOKUP($A27,批次辅助!$A$4:$DC$41,MATCH($A$5&amp;C$4,批次辅助!$A$1:$DC$1,0),0),0)</f>
        <v>0</v>
      </c>
      <c r="D27" s="61">
        <f>_xlfn.IFNA(VLOOKUP($A27,批次辅助!$A$4:$DC$41,MATCH($A$5&amp;D$4,批次辅助!$A$1:$DC$1,0),0),0)</f>
        <v>0</v>
      </c>
      <c r="E27" s="73"/>
      <c r="F27" s="74"/>
      <c r="G27" s="75"/>
      <c r="H27" s="62">
        <f t="shared" si="25"/>
        <v>0</v>
      </c>
      <c r="I27" s="62"/>
      <c r="J27" s="73"/>
      <c r="K27" s="74"/>
      <c r="L27" s="143"/>
      <c r="M27" s="62">
        <f t="shared" si="13"/>
        <v>0</v>
      </c>
      <c r="N27" s="62"/>
      <c r="O27" s="73"/>
      <c r="P27" s="135"/>
      <c r="Q27" s="143"/>
      <c r="R27" s="62">
        <f t="shared" si="14"/>
        <v>0</v>
      </c>
      <c r="S27" s="62"/>
      <c r="T27" s="73"/>
      <c r="U27" s="135"/>
      <c r="V27" s="143"/>
      <c r="W27" s="62">
        <f t="shared" si="15"/>
        <v>0</v>
      </c>
      <c r="X27" s="62"/>
      <c r="Y27" s="73"/>
      <c r="Z27" s="135"/>
      <c r="AA27" s="143"/>
      <c r="AB27" s="62">
        <f t="shared" si="16"/>
        <v>0</v>
      </c>
      <c r="AC27" s="62"/>
      <c r="AD27" s="73"/>
      <c r="AE27" s="135"/>
      <c r="AF27" s="143"/>
      <c r="AG27" s="62">
        <f t="shared" si="17"/>
        <v>0</v>
      </c>
      <c r="AH27" s="62"/>
      <c r="AI27" s="73"/>
      <c r="AJ27" s="135"/>
      <c r="AK27" s="143"/>
      <c r="AL27" s="62">
        <f t="shared" si="18"/>
        <v>0</v>
      </c>
      <c r="AM27" s="62"/>
      <c r="AN27" s="73"/>
      <c r="AO27" s="135"/>
      <c r="AP27" s="143"/>
      <c r="AQ27" s="62">
        <f t="shared" si="19"/>
        <v>0</v>
      </c>
      <c r="AR27" s="62"/>
      <c r="AS27" s="73"/>
      <c r="AT27" s="135"/>
      <c r="AU27" s="143"/>
      <c r="AV27" s="62">
        <f t="shared" si="20"/>
        <v>0</v>
      </c>
      <c r="AW27" s="62"/>
      <c r="AX27" s="73"/>
      <c r="AY27" s="135"/>
      <c r="AZ27" s="143"/>
      <c r="BA27" s="62">
        <f t="shared" si="21"/>
        <v>0</v>
      </c>
      <c r="BB27" s="62"/>
      <c r="BC27" s="73"/>
      <c r="BD27" s="135"/>
      <c r="BE27" s="143"/>
      <c r="BF27" s="62">
        <f t="shared" si="22"/>
        <v>0</v>
      </c>
      <c r="BG27" s="62"/>
      <c r="BH27" s="73"/>
      <c r="BI27" s="135"/>
      <c r="BJ27" s="143"/>
      <c r="BK27" s="62">
        <f t="shared" si="23"/>
        <v>0</v>
      </c>
      <c r="BL27" s="62"/>
      <c r="BM27" s="73"/>
      <c r="BN27" s="135"/>
      <c r="BO27" s="143"/>
      <c r="BP27" s="62">
        <f t="shared" si="24"/>
        <v>0</v>
      </c>
      <c r="BQ27" s="62"/>
    </row>
    <row r="28" spans="1:69" x14ac:dyDescent="0.15">
      <c r="A28" s="76" t="s">
        <v>28</v>
      </c>
      <c r="B28" s="76"/>
      <c r="C28" s="76"/>
      <c r="D28" s="76"/>
      <c r="E28" s="77"/>
      <c r="F28" s="136"/>
      <c r="G28" s="79"/>
      <c r="H28" s="62"/>
      <c r="I28" s="62"/>
      <c r="J28" s="77"/>
      <c r="K28" s="136"/>
      <c r="L28" s="144"/>
      <c r="M28" s="62"/>
      <c r="N28" s="62"/>
      <c r="O28" s="77"/>
      <c r="P28" s="136"/>
      <c r="Q28" s="144"/>
      <c r="R28" s="62"/>
      <c r="S28" s="62"/>
      <c r="T28" s="77"/>
      <c r="U28" s="136"/>
      <c r="V28" s="144"/>
      <c r="W28" s="62"/>
      <c r="X28" s="62"/>
      <c r="Y28" s="77"/>
      <c r="Z28" s="136"/>
      <c r="AA28" s="144"/>
      <c r="AB28" s="62"/>
      <c r="AC28" s="62"/>
      <c r="AD28" s="77"/>
      <c r="AE28" s="136"/>
      <c r="AF28" s="144"/>
      <c r="AG28" s="62"/>
      <c r="AH28" s="62"/>
      <c r="AI28" s="77"/>
      <c r="AJ28" s="136"/>
      <c r="AK28" s="144"/>
      <c r="AL28" s="62"/>
      <c r="AM28" s="62"/>
      <c r="AN28" s="77"/>
      <c r="AO28" s="136"/>
      <c r="AP28" s="144"/>
      <c r="AQ28" s="62"/>
      <c r="AR28" s="62"/>
      <c r="AS28" s="77"/>
      <c r="AT28" s="136"/>
      <c r="AU28" s="144"/>
      <c r="AV28" s="62"/>
      <c r="AW28" s="62"/>
      <c r="AX28" s="77"/>
      <c r="AY28" s="136"/>
      <c r="AZ28" s="144"/>
      <c r="BA28" s="62"/>
      <c r="BB28" s="62"/>
      <c r="BC28" s="77"/>
      <c r="BD28" s="136"/>
      <c r="BE28" s="144"/>
      <c r="BF28" s="62"/>
      <c r="BG28" s="62"/>
      <c r="BH28" s="77"/>
      <c r="BI28" s="136"/>
      <c r="BJ28" s="144"/>
      <c r="BK28" s="62"/>
      <c r="BL28" s="62"/>
      <c r="BM28" s="77"/>
      <c r="BN28" s="136"/>
      <c r="BO28" s="144"/>
      <c r="BP28" s="62"/>
      <c r="BQ28" s="62"/>
    </row>
    <row r="29" spans="1:69" x14ac:dyDescent="0.15">
      <c r="A29" s="65" t="s">
        <v>37</v>
      </c>
      <c r="B29" s="66"/>
      <c r="C29" s="66"/>
      <c r="D29" s="66"/>
      <c r="E29" s="66"/>
      <c r="F29" s="134"/>
      <c r="G29" s="68"/>
      <c r="H29" s="66">
        <f>H30*99.96%</f>
        <v>0.99372885542168665</v>
      </c>
      <c r="I29" s="66"/>
      <c r="J29" s="66"/>
      <c r="K29" s="134"/>
      <c r="L29" s="142"/>
      <c r="M29" s="66">
        <f>M30*99.96%</f>
        <v>0.99372885542168665</v>
      </c>
      <c r="N29" s="66"/>
      <c r="O29" s="66"/>
      <c r="P29" s="134"/>
      <c r="Q29" s="142"/>
      <c r="R29" s="66">
        <f>R30*99.96%</f>
        <v>0.99372885542168665</v>
      </c>
      <c r="S29" s="66"/>
      <c r="T29" s="66"/>
      <c r="U29" s="134"/>
      <c r="V29" s="142"/>
      <c r="W29" s="66">
        <f>W30*99.96%</f>
        <v>0.99372885542168665</v>
      </c>
      <c r="X29" s="66"/>
      <c r="Y29" s="66"/>
      <c r="Z29" s="134"/>
      <c r="AA29" s="142"/>
      <c r="AB29" s="66">
        <f>AB30*99.96%</f>
        <v>0.99372885542168665</v>
      </c>
      <c r="AC29" s="66"/>
      <c r="AD29" s="66"/>
      <c r="AE29" s="134"/>
      <c r="AF29" s="142"/>
      <c r="AG29" s="66">
        <f>AG30*99.96%</f>
        <v>0.99372885542168665</v>
      </c>
      <c r="AH29" s="66"/>
      <c r="AI29" s="66"/>
      <c r="AJ29" s="134"/>
      <c r="AK29" s="142"/>
      <c r="AL29" s="66">
        <f>AL30*99.96%</f>
        <v>0.99372885542168665</v>
      </c>
      <c r="AM29" s="66"/>
      <c r="AN29" s="66"/>
      <c r="AO29" s="134"/>
      <c r="AP29" s="142"/>
      <c r="AQ29" s="66">
        <f>AQ30*99.96%</f>
        <v>0.99372885542168665</v>
      </c>
      <c r="AR29" s="66"/>
      <c r="AS29" s="66"/>
      <c r="AT29" s="134"/>
      <c r="AU29" s="142"/>
      <c r="AV29" s="66">
        <f>AV30*99.96%</f>
        <v>0.99372885542168665</v>
      </c>
      <c r="AW29" s="66"/>
      <c r="AX29" s="66"/>
      <c r="AY29" s="134"/>
      <c r="AZ29" s="142"/>
      <c r="BA29" s="66">
        <f>BA30*99.96%</f>
        <v>0.99372885542168665</v>
      </c>
      <c r="BB29" s="66"/>
      <c r="BC29" s="66"/>
      <c r="BD29" s="134"/>
      <c r="BE29" s="142"/>
      <c r="BF29" s="66">
        <f>BF30*99.96%</f>
        <v>0.99372885542168665</v>
      </c>
      <c r="BG29" s="66"/>
      <c r="BH29" s="66"/>
      <c r="BI29" s="134"/>
      <c r="BJ29" s="142"/>
      <c r="BK29" s="66">
        <f>BK30*99.96%</f>
        <v>0.99372885542168665</v>
      </c>
      <c r="BL29" s="66"/>
      <c r="BM29" s="66"/>
      <c r="BN29" s="134"/>
      <c r="BO29" s="142"/>
      <c r="BP29" s="66">
        <f>BP30*99.96%</f>
        <v>0.99372885542168665</v>
      </c>
      <c r="BQ29" s="66"/>
    </row>
    <row r="30" spans="1:69" x14ac:dyDescent="0.35">
      <c r="A30" s="40" t="s">
        <v>458</v>
      </c>
      <c r="B30" s="41">
        <f>_xlfn.IFNA(VLOOKUP($A30,批次辅助!$A$4:$DC$41,MATCH($A$5&amp;B$4,批次辅助!$A$1:$DC$1,0),0),0)</f>
        <v>0</v>
      </c>
      <c r="C30" s="41">
        <f>_xlfn.IFNA(VLOOKUP($A30,批次辅助!$A$4:$DC$41,MATCH($A$5&amp;C$4,批次辅助!$A$1:$DC$1,0),0),0)</f>
        <v>0</v>
      </c>
      <c r="D30" s="41">
        <f>_xlfn.IFNA(VLOOKUP($A30,批次辅助!$A$4:$DC$41,MATCH($A$5&amp;D$4,批次辅助!$A$1:$DC$1,0),0),0)</f>
        <v>0</v>
      </c>
      <c r="E30" s="66"/>
      <c r="F30" s="134"/>
      <c r="G30" s="68"/>
      <c r="H30" s="66">
        <f>1-SUM(H31:H35)</f>
        <v>0.99412650602409636</v>
      </c>
      <c r="I30" s="66"/>
      <c r="J30" s="66"/>
      <c r="K30" s="134"/>
      <c r="L30" s="142"/>
      <c r="M30" s="66">
        <f>1-SUM(M31:M35)</f>
        <v>0.99412650602409636</v>
      </c>
      <c r="N30" s="66"/>
      <c r="O30" s="66"/>
      <c r="P30" s="134"/>
      <c r="Q30" s="142"/>
      <c r="R30" s="66">
        <f>1-SUM(R31:R35)</f>
        <v>0.99412650602409636</v>
      </c>
      <c r="S30" s="66"/>
      <c r="T30" s="66"/>
      <c r="U30" s="134"/>
      <c r="V30" s="142"/>
      <c r="W30" s="66">
        <f>1-SUM(W31:W35)</f>
        <v>0.99412650602409636</v>
      </c>
      <c r="X30" s="66"/>
      <c r="Y30" s="66"/>
      <c r="Z30" s="134"/>
      <c r="AA30" s="142"/>
      <c r="AB30" s="66">
        <f>1-SUM(AB31:AB35)</f>
        <v>0.99412650602409636</v>
      </c>
      <c r="AC30" s="66"/>
      <c r="AD30" s="66"/>
      <c r="AE30" s="134"/>
      <c r="AF30" s="142"/>
      <c r="AG30" s="66">
        <f>1-SUM(AG31:AG35)</f>
        <v>0.99412650602409636</v>
      </c>
      <c r="AH30" s="66"/>
      <c r="AI30" s="66"/>
      <c r="AJ30" s="134"/>
      <c r="AK30" s="142"/>
      <c r="AL30" s="66">
        <f>1-SUM(AL31:AL35)</f>
        <v>0.99412650602409636</v>
      </c>
      <c r="AM30" s="66"/>
      <c r="AN30" s="66"/>
      <c r="AO30" s="134"/>
      <c r="AP30" s="142"/>
      <c r="AQ30" s="66">
        <f>1-SUM(AQ31:AQ35)</f>
        <v>0.99412650602409636</v>
      </c>
      <c r="AR30" s="66"/>
      <c r="AS30" s="66"/>
      <c r="AT30" s="134"/>
      <c r="AU30" s="142"/>
      <c r="AV30" s="66">
        <f>1-SUM(AV31:AV35)</f>
        <v>0.99412650602409636</v>
      </c>
      <c r="AW30" s="66"/>
      <c r="AX30" s="66"/>
      <c r="AY30" s="134"/>
      <c r="AZ30" s="142"/>
      <c r="BA30" s="66">
        <f>1-SUM(BA31:BA35)</f>
        <v>0.99412650602409636</v>
      </c>
      <c r="BB30" s="66"/>
      <c r="BC30" s="66"/>
      <c r="BD30" s="134"/>
      <c r="BE30" s="142"/>
      <c r="BF30" s="66">
        <f>1-SUM(BF31:BF35)</f>
        <v>0.99412650602409636</v>
      </c>
      <c r="BG30" s="66"/>
      <c r="BH30" s="66"/>
      <c r="BI30" s="134"/>
      <c r="BJ30" s="142"/>
      <c r="BK30" s="66">
        <f>1-SUM(BK31:BK35)</f>
        <v>0.99412650602409636</v>
      </c>
      <c r="BL30" s="66"/>
      <c r="BM30" s="66"/>
      <c r="BN30" s="134"/>
      <c r="BO30" s="142"/>
      <c r="BP30" s="66">
        <f>1-SUM(BP31:BP35)</f>
        <v>0.99412650602409636</v>
      </c>
      <c r="BQ30" s="66"/>
    </row>
    <row r="31" spans="1:69" x14ac:dyDescent="0.15">
      <c r="A31" s="42" t="s">
        <v>52</v>
      </c>
      <c r="B31" s="43">
        <f>_xlfn.IFNA(VLOOKUP($A31,批次辅助!$A$4:$DC$41,MATCH($A$5&amp;B$4,批次辅助!$A$1:$DC$1,0),0),0)</f>
        <v>0</v>
      </c>
      <c r="C31" s="43">
        <f>_xlfn.IFNA(VLOOKUP($A31,批次辅助!$A$4:$DC$41,MATCH($A$5&amp;C$4,批次辅助!$A$1:$DC$1,0),0),0)</f>
        <v>0</v>
      </c>
      <c r="D31" s="43">
        <f>_xlfn.IFNA(VLOOKUP($A31,批次辅助!$A$4:$DC$41,MATCH($A$5&amp;D$4,批次辅助!$A$1:$DC$1,0),0),0)</f>
        <v>0</v>
      </c>
      <c r="E31" s="277"/>
      <c r="F31" s="132"/>
      <c r="G31" s="70">
        <v>0</v>
      </c>
      <c r="H31" s="277">
        <f>C31-F31+G31</f>
        <v>0</v>
      </c>
      <c r="I31" s="370"/>
      <c r="J31" s="277"/>
      <c r="K31" s="132"/>
      <c r="L31" s="105"/>
      <c r="M31" s="277">
        <f>H31-K31+L31</f>
        <v>0</v>
      </c>
      <c r="N31" s="370"/>
      <c r="O31" s="277"/>
      <c r="P31" s="132"/>
      <c r="Q31" s="105"/>
      <c r="R31" s="277">
        <f>M31-P31+Q31</f>
        <v>0</v>
      </c>
      <c r="S31" s="370"/>
      <c r="T31" s="277"/>
      <c r="U31" s="132"/>
      <c r="V31" s="105"/>
      <c r="W31" s="277">
        <f>R31-U31+V31</f>
        <v>0</v>
      </c>
      <c r="X31" s="370"/>
      <c r="Y31" s="277"/>
      <c r="Z31" s="132"/>
      <c r="AA31" s="105"/>
      <c r="AB31" s="277">
        <f>W31-Z31+AA31</f>
        <v>0</v>
      </c>
      <c r="AC31" s="370"/>
      <c r="AD31" s="277"/>
      <c r="AE31" s="132"/>
      <c r="AF31" s="105"/>
      <c r="AG31" s="277">
        <f>AB31-AE31+AF31</f>
        <v>0</v>
      </c>
      <c r="AH31" s="370"/>
      <c r="AI31" s="277"/>
      <c r="AJ31" s="132"/>
      <c r="AK31" s="105"/>
      <c r="AL31" s="277">
        <f>AG31-AJ31+AK31</f>
        <v>0</v>
      </c>
      <c r="AM31" s="370"/>
      <c r="AN31" s="277"/>
      <c r="AO31" s="132"/>
      <c r="AP31" s="105"/>
      <c r="AQ31" s="277">
        <f>AL31-AO31+AP31</f>
        <v>0</v>
      </c>
      <c r="AR31" s="370"/>
      <c r="AS31" s="277"/>
      <c r="AT31" s="132"/>
      <c r="AU31" s="105"/>
      <c r="AV31" s="277">
        <f>AQ31-AT31+AU31</f>
        <v>0</v>
      </c>
      <c r="AW31" s="370"/>
      <c r="AX31" s="277"/>
      <c r="AY31" s="132"/>
      <c r="AZ31" s="105"/>
      <c r="BA31" s="277">
        <f>AV31-AY31+AZ31</f>
        <v>0</v>
      </c>
      <c r="BB31" s="370"/>
      <c r="BC31" s="277"/>
      <c r="BD31" s="132"/>
      <c r="BE31" s="105"/>
      <c r="BF31" s="277">
        <f>BA31-BD31+BE31</f>
        <v>0</v>
      </c>
      <c r="BG31" s="370"/>
      <c r="BH31" s="277"/>
      <c r="BI31" s="132"/>
      <c r="BJ31" s="105"/>
      <c r="BK31" s="277">
        <f>BF31-BI31+BJ31</f>
        <v>0</v>
      </c>
      <c r="BL31" s="370"/>
      <c r="BM31" s="277"/>
      <c r="BN31" s="132"/>
      <c r="BO31" s="105"/>
      <c r="BP31" s="277">
        <f>BK31-BN31+BO31</f>
        <v>0</v>
      </c>
      <c r="BQ31" s="370"/>
    </row>
    <row r="32" spans="1:69" x14ac:dyDescent="0.15">
      <c r="A32" s="42" t="s">
        <v>545</v>
      </c>
      <c r="B32" s="43">
        <f>_xlfn.IFNA(VLOOKUP($A32,批次辅助!$A$4:$DC$41,MATCH($A$5&amp;B$4,批次辅助!$A$1:$DC$1,0),0),0)</f>
        <v>0</v>
      </c>
      <c r="C32" s="43">
        <f>_xlfn.IFNA(VLOOKUP($A32,批次辅助!$A$4:$DC$41,MATCH($A$5&amp;C$4,批次辅助!$A$1:$DC$1,0),0),0)</f>
        <v>0</v>
      </c>
      <c r="D32" s="43">
        <f>_xlfn.IFNA(VLOOKUP($A32,批次辅助!$A$4:$DC$41,MATCH($A$5&amp;D$4,批次辅助!$A$1:$DC$1,0),0),0)</f>
        <v>0</v>
      </c>
      <c r="E32" s="277"/>
      <c r="F32" s="132"/>
      <c r="G32" s="70">
        <v>3.7650602409638554E-3</v>
      </c>
      <c r="H32" s="277">
        <f t="shared" ref="H32:H36" si="26">C32-F32+G32</f>
        <v>3.7650602409638554E-3</v>
      </c>
      <c r="I32" s="370"/>
      <c r="J32" s="277"/>
      <c r="K32" s="132"/>
      <c r="L32" s="105"/>
      <c r="M32" s="277">
        <f t="shared" ref="M32:M36" si="27">H32-K32+L32</f>
        <v>3.7650602409638554E-3</v>
      </c>
      <c r="N32" s="370"/>
      <c r="O32" s="277"/>
      <c r="P32" s="132"/>
      <c r="Q32" s="105"/>
      <c r="R32" s="277">
        <f t="shared" ref="R32:R36" si="28">M32-P32+Q32</f>
        <v>3.7650602409638554E-3</v>
      </c>
      <c r="S32" s="370"/>
      <c r="T32" s="277"/>
      <c r="U32" s="132"/>
      <c r="V32" s="105"/>
      <c r="W32" s="277">
        <f t="shared" ref="W32:W36" si="29">R32-U32+V32</f>
        <v>3.7650602409638554E-3</v>
      </c>
      <c r="X32" s="370"/>
      <c r="Y32" s="277"/>
      <c r="Z32" s="132"/>
      <c r="AA32" s="105"/>
      <c r="AB32" s="277">
        <f t="shared" ref="AB32:AB36" si="30">W32-Z32+AA32</f>
        <v>3.7650602409638554E-3</v>
      </c>
      <c r="AC32" s="370"/>
      <c r="AD32" s="277"/>
      <c r="AE32" s="132"/>
      <c r="AF32" s="105"/>
      <c r="AG32" s="277">
        <f t="shared" ref="AG32:AG36" si="31">AB32-AE32+AF32</f>
        <v>3.7650602409638554E-3</v>
      </c>
      <c r="AH32" s="370"/>
      <c r="AI32" s="277"/>
      <c r="AJ32" s="132"/>
      <c r="AK32" s="105"/>
      <c r="AL32" s="277">
        <f t="shared" ref="AL32:AL36" si="32">AG32-AJ32+AK32</f>
        <v>3.7650602409638554E-3</v>
      </c>
      <c r="AM32" s="370"/>
      <c r="AN32" s="277"/>
      <c r="AO32" s="132"/>
      <c r="AP32" s="105"/>
      <c r="AQ32" s="277">
        <f t="shared" ref="AQ32:AQ36" si="33">AL32-AO32+AP32</f>
        <v>3.7650602409638554E-3</v>
      </c>
      <c r="AR32" s="370"/>
      <c r="AS32" s="277"/>
      <c r="AT32" s="132"/>
      <c r="AU32" s="105"/>
      <c r="AV32" s="277">
        <f t="shared" ref="AV32:AV36" si="34">AQ32-AT32+AU32</f>
        <v>3.7650602409638554E-3</v>
      </c>
      <c r="AW32" s="370"/>
      <c r="AX32" s="277"/>
      <c r="AY32" s="132"/>
      <c r="AZ32" s="105"/>
      <c r="BA32" s="277">
        <f t="shared" ref="BA32:BA36" si="35">AV32-AY32+AZ32</f>
        <v>3.7650602409638554E-3</v>
      </c>
      <c r="BB32" s="370"/>
      <c r="BC32" s="277"/>
      <c r="BD32" s="132"/>
      <c r="BE32" s="105"/>
      <c r="BF32" s="277">
        <f t="shared" ref="BF32:BF36" si="36">BA32-BD32+BE32</f>
        <v>3.7650602409638554E-3</v>
      </c>
      <c r="BG32" s="370"/>
      <c r="BH32" s="277"/>
      <c r="BI32" s="132"/>
      <c r="BJ32" s="105"/>
      <c r="BK32" s="277">
        <f t="shared" ref="BK32:BK36" si="37">BF32-BI32+BJ32</f>
        <v>3.7650602409638554E-3</v>
      </c>
      <c r="BL32" s="370"/>
      <c r="BM32" s="277"/>
      <c r="BN32" s="132"/>
      <c r="BO32" s="105"/>
      <c r="BP32" s="277">
        <f t="shared" ref="BP32:BP36" si="38">BK32-BN32+BO32</f>
        <v>3.7650602409638554E-3</v>
      </c>
      <c r="BQ32" s="370"/>
    </row>
    <row r="33" spans="1:69" x14ac:dyDescent="0.15">
      <c r="A33" s="42" t="s">
        <v>544</v>
      </c>
      <c r="B33" s="43">
        <f>_xlfn.IFNA(VLOOKUP($A33,批次辅助!$A$4:$DC$41,MATCH($A$5&amp;B$4,批次辅助!$A$1:$DC$1,0),0),0)</f>
        <v>0</v>
      </c>
      <c r="C33" s="43">
        <f>_xlfn.IFNA(VLOOKUP($A33,批次辅助!$A$4:$DC$41,MATCH($A$5&amp;C$4,批次辅助!$A$1:$DC$1,0),0),0)</f>
        <v>0</v>
      </c>
      <c r="D33" s="43">
        <f>_xlfn.IFNA(VLOOKUP($A33,批次辅助!$A$4:$DC$41,MATCH($A$5&amp;D$4,批次辅助!$A$1:$DC$1,0),0),0)</f>
        <v>0</v>
      </c>
      <c r="E33" s="277"/>
      <c r="F33" s="132"/>
      <c r="G33" s="70">
        <v>2.1084337349397591E-3</v>
      </c>
      <c r="H33" s="277">
        <f t="shared" si="26"/>
        <v>2.1084337349397591E-3</v>
      </c>
      <c r="I33" s="370"/>
      <c r="J33" s="277"/>
      <c r="K33" s="132"/>
      <c r="L33" s="105"/>
      <c r="M33" s="277">
        <f t="shared" si="27"/>
        <v>2.1084337349397591E-3</v>
      </c>
      <c r="N33" s="370"/>
      <c r="O33" s="277"/>
      <c r="P33" s="132"/>
      <c r="Q33" s="105"/>
      <c r="R33" s="277">
        <f t="shared" si="28"/>
        <v>2.1084337349397591E-3</v>
      </c>
      <c r="S33" s="370"/>
      <c r="T33" s="277"/>
      <c r="U33" s="132"/>
      <c r="V33" s="105"/>
      <c r="W33" s="277">
        <f t="shared" si="29"/>
        <v>2.1084337349397591E-3</v>
      </c>
      <c r="X33" s="370"/>
      <c r="Y33" s="277"/>
      <c r="Z33" s="132"/>
      <c r="AA33" s="105"/>
      <c r="AB33" s="277">
        <f t="shared" si="30"/>
        <v>2.1084337349397591E-3</v>
      </c>
      <c r="AC33" s="370"/>
      <c r="AD33" s="277"/>
      <c r="AE33" s="132"/>
      <c r="AF33" s="105"/>
      <c r="AG33" s="277">
        <f t="shared" si="31"/>
        <v>2.1084337349397591E-3</v>
      </c>
      <c r="AH33" s="370"/>
      <c r="AI33" s="277"/>
      <c r="AJ33" s="132"/>
      <c r="AK33" s="105"/>
      <c r="AL33" s="277">
        <f t="shared" si="32"/>
        <v>2.1084337349397591E-3</v>
      </c>
      <c r="AM33" s="370"/>
      <c r="AN33" s="277"/>
      <c r="AO33" s="132"/>
      <c r="AP33" s="105"/>
      <c r="AQ33" s="277">
        <f t="shared" si="33"/>
        <v>2.1084337349397591E-3</v>
      </c>
      <c r="AR33" s="370"/>
      <c r="AS33" s="277"/>
      <c r="AT33" s="132"/>
      <c r="AU33" s="105"/>
      <c r="AV33" s="277">
        <f t="shared" si="34"/>
        <v>2.1084337349397591E-3</v>
      </c>
      <c r="AW33" s="370"/>
      <c r="AX33" s="277"/>
      <c r="AY33" s="132"/>
      <c r="AZ33" s="105"/>
      <c r="BA33" s="277">
        <f t="shared" si="35"/>
        <v>2.1084337349397591E-3</v>
      </c>
      <c r="BB33" s="370"/>
      <c r="BC33" s="277"/>
      <c r="BD33" s="132"/>
      <c r="BE33" s="105"/>
      <c r="BF33" s="277">
        <f t="shared" si="36"/>
        <v>2.1084337349397591E-3</v>
      </c>
      <c r="BG33" s="370"/>
      <c r="BH33" s="277"/>
      <c r="BI33" s="132"/>
      <c r="BJ33" s="105"/>
      <c r="BK33" s="277">
        <f t="shared" si="37"/>
        <v>2.1084337349397591E-3</v>
      </c>
      <c r="BL33" s="370"/>
      <c r="BM33" s="277"/>
      <c r="BN33" s="132"/>
      <c r="BO33" s="105"/>
      <c r="BP33" s="277">
        <f t="shared" si="38"/>
        <v>2.1084337349397591E-3</v>
      </c>
      <c r="BQ33" s="370"/>
    </row>
    <row r="34" spans="1:69" x14ac:dyDescent="0.15">
      <c r="A34" s="42" t="s">
        <v>53</v>
      </c>
      <c r="B34" s="43">
        <f>_xlfn.IFNA(VLOOKUP($A34,批次辅助!$A$4:$DC$41,MATCH($A$5&amp;B$4,批次辅助!$A$1:$DC$1,0),0),0)</f>
        <v>0</v>
      </c>
      <c r="C34" s="43">
        <f>_xlfn.IFNA(VLOOKUP($A34,批次辅助!$A$4:$DC$41,MATCH($A$5&amp;C$4,批次辅助!$A$1:$DC$1,0),0),0)</f>
        <v>0</v>
      </c>
      <c r="D34" s="43">
        <f>_xlfn.IFNA(VLOOKUP($A34,批次辅助!$A$4:$DC$41,MATCH($A$5&amp;D$4,批次辅助!$A$1:$DC$1,0),0),0)</f>
        <v>0</v>
      </c>
      <c r="E34" s="47"/>
      <c r="F34" s="128"/>
      <c r="G34" s="46">
        <v>0</v>
      </c>
      <c r="H34" s="277">
        <f t="shared" si="26"/>
        <v>0</v>
      </c>
      <c r="I34" s="370"/>
      <c r="J34" s="47"/>
      <c r="K34" s="128"/>
      <c r="L34" s="102"/>
      <c r="M34" s="50">
        <f t="shared" si="27"/>
        <v>0</v>
      </c>
      <c r="N34" s="370"/>
      <c r="O34" s="47"/>
      <c r="P34" s="128"/>
      <c r="Q34" s="102"/>
      <c r="R34" s="50">
        <f t="shared" si="28"/>
        <v>0</v>
      </c>
      <c r="S34" s="370"/>
      <c r="T34" s="47"/>
      <c r="U34" s="128"/>
      <c r="V34" s="102"/>
      <c r="W34" s="50">
        <f t="shared" si="29"/>
        <v>0</v>
      </c>
      <c r="X34" s="370"/>
      <c r="Y34" s="47"/>
      <c r="Z34" s="128"/>
      <c r="AA34" s="102"/>
      <c r="AB34" s="50">
        <f t="shared" si="30"/>
        <v>0</v>
      </c>
      <c r="AC34" s="370"/>
      <c r="AD34" s="47"/>
      <c r="AE34" s="128"/>
      <c r="AF34" s="102"/>
      <c r="AG34" s="50">
        <f t="shared" si="31"/>
        <v>0</v>
      </c>
      <c r="AH34" s="370"/>
      <c r="AI34" s="47"/>
      <c r="AJ34" s="128"/>
      <c r="AK34" s="102"/>
      <c r="AL34" s="50">
        <f t="shared" si="32"/>
        <v>0</v>
      </c>
      <c r="AM34" s="370"/>
      <c r="AN34" s="47"/>
      <c r="AO34" s="128"/>
      <c r="AP34" s="102"/>
      <c r="AQ34" s="50">
        <f t="shared" si="33"/>
        <v>0</v>
      </c>
      <c r="AR34" s="370"/>
      <c r="AS34" s="47"/>
      <c r="AT34" s="128"/>
      <c r="AU34" s="102"/>
      <c r="AV34" s="50">
        <f t="shared" si="34"/>
        <v>0</v>
      </c>
      <c r="AW34" s="370"/>
      <c r="AX34" s="47"/>
      <c r="AY34" s="128"/>
      <c r="AZ34" s="102"/>
      <c r="BA34" s="50">
        <f t="shared" si="35"/>
        <v>0</v>
      </c>
      <c r="BB34" s="370"/>
      <c r="BC34" s="47"/>
      <c r="BD34" s="128"/>
      <c r="BE34" s="102"/>
      <c r="BF34" s="50">
        <f t="shared" si="36"/>
        <v>0</v>
      </c>
      <c r="BG34" s="370"/>
      <c r="BH34" s="47"/>
      <c r="BI34" s="128"/>
      <c r="BJ34" s="102"/>
      <c r="BK34" s="50">
        <f t="shared" si="37"/>
        <v>0</v>
      </c>
      <c r="BL34" s="370"/>
      <c r="BM34" s="47"/>
      <c r="BN34" s="128"/>
      <c r="BO34" s="102"/>
      <c r="BP34" s="50">
        <f t="shared" si="38"/>
        <v>0</v>
      </c>
      <c r="BQ34" s="370"/>
    </row>
    <row r="35" spans="1:69" x14ac:dyDescent="0.15">
      <c r="A35" s="42" t="s">
        <v>54</v>
      </c>
      <c r="B35" s="43">
        <f>_xlfn.IFNA(VLOOKUP($A35,批次辅助!$A$4:$DC$41,MATCH($A$5&amp;B$4,批次辅助!$A$1:$DC$1,0),0),0)</f>
        <v>0</v>
      </c>
      <c r="C35" s="43">
        <f>_xlfn.IFNA(VLOOKUP($A35,批次辅助!$A$4:$DC$41,MATCH($A$5&amp;C$4,批次辅助!$A$1:$DC$1,0),0),0)</f>
        <v>0</v>
      </c>
      <c r="D35" s="43">
        <f>_xlfn.IFNA(VLOOKUP($A35,批次辅助!$A$4:$DC$41,MATCH($A$5&amp;D$4,批次辅助!$A$1:$DC$1,0),0),0)</f>
        <v>0</v>
      </c>
      <c r="E35" s="47"/>
      <c r="F35" s="128"/>
      <c r="G35" s="46">
        <v>0</v>
      </c>
      <c r="H35" s="277">
        <f t="shared" si="26"/>
        <v>0</v>
      </c>
      <c r="I35" s="370"/>
      <c r="J35" s="47"/>
      <c r="K35" s="128"/>
      <c r="L35" s="102"/>
      <c r="M35" s="50">
        <f t="shared" si="27"/>
        <v>0</v>
      </c>
      <c r="N35" s="370"/>
      <c r="O35" s="47"/>
      <c r="P35" s="128"/>
      <c r="Q35" s="102"/>
      <c r="R35" s="50">
        <f t="shared" si="28"/>
        <v>0</v>
      </c>
      <c r="S35" s="370"/>
      <c r="T35" s="47"/>
      <c r="U35" s="128"/>
      <c r="V35" s="102"/>
      <c r="W35" s="50">
        <f t="shared" si="29"/>
        <v>0</v>
      </c>
      <c r="X35" s="370"/>
      <c r="Y35" s="47"/>
      <c r="Z35" s="128"/>
      <c r="AA35" s="102"/>
      <c r="AB35" s="50">
        <f t="shared" si="30"/>
        <v>0</v>
      </c>
      <c r="AC35" s="370"/>
      <c r="AD35" s="47"/>
      <c r="AE35" s="128"/>
      <c r="AF35" s="102"/>
      <c r="AG35" s="50">
        <f t="shared" si="31"/>
        <v>0</v>
      </c>
      <c r="AH35" s="370"/>
      <c r="AI35" s="47"/>
      <c r="AJ35" s="128"/>
      <c r="AK35" s="102"/>
      <c r="AL35" s="50">
        <f t="shared" si="32"/>
        <v>0</v>
      </c>
      <c r="AM35" s="370"/>
      <c r="AN35" s="47"/>
      <c r="AO35" s="128"/>
      <c r="AP35" s="102"/>
      <c r="AQ35" s="50">
        <f t="shared" si="33"/>
        <v>0</v>
      </c>
      <c r="AR35" s="370"/>
      <c r="AS35" s="47"/>
      <c r="AT35" s="128"/>
      <c r="AU35" s="102"/>
      <c r="AV35" s="50">
        <f t="shared" si="34"/>
        <v>0</v>
      </c>
      <c r="AW35" s="370"/>
      <c r="AX35" s="47"/>
      <c r="AY35" s="128"/>
      <c r="AZ35" s="102"/>
      <c r="BA35" s="50">
        <f t="shared" si="35"/>
        <v>0</v>
      </c>
      <c r="BB35" s="370"/>
      <c r="BC35" s="47"/>
      <c r="BD35" s="128"/>
      <c r="BE35" s="102"/>
      <c r="BF35" s="50">
        <f t="shared" si="36"/>
        <v>0</v>
      </c>
      <c r="BG35" s="370"/>
      <c r="BH35" s="47"/>
      <c r="BI35" s="128"/>
      <c r="BJ35" s="102"/>
      <c r="BK35" s="50">
        <f t="shared" si="37"/>
        <v>0</v>
      </c>
      <c r="BL35" s="370"/>
      <c r="BM35" s="47"/>
      <c r="BN35" s="128"/>
      <c r="BO35" s="102"/>
      <c r="BP35" s="50">
        <f t="shared" si="38"/>
        <v>0</v>
      </c>
      <c r="BQ35" s="370"/>
    </row>
    <row r="36" spans="1:69" x14ac:dyDescent="0.15">
      <c r="A36" s="72" t="s">
        <v>38</v>
      </c>
      <c r="B36" s="61">
        <f>_xlfn.IFNA(VLOOKUP($A36,批次辅助!$A$4:$DC$41,MATCH($A$5&amp;B$4,批次辅助!$A$1:$DC$1,0),0),0)</f>
        <v>0</v>
      </c>
      <c r="C36" s="61">
        <f>_xlfn.IFNA(VLOOKUP($A36,批次辅助!$A$4:$DC$41,MATCH($A$5&amp;C$4,批次辅助!$A$1:$DC$1,0),0),0)</f>
        <v>0</v>
      </c>
      <c r="D36" s="61">
        <f>_xlfn.IFNA(VLOOKUP($A36,批次辅助!$A$4:$DC$41,MATCH($A$5&amp;D$4,批次辅助!$A$1:$DC$1,0),0),0)</f>
        <v>0</v>
      </c>
      <c r="E36" s="73"/>
      <c r="F36" s="74"/>
      <c r="G36" s="75"/>
      <c r="H36" s="62">
        <f t="shared" si="26"/>
        <v>0</v>
      </c>
      <c r="I36" s="62"/>
      <c r="J36" s="73"/>
      <c r="K36" s="135"/>
      <c r="L36" s="143"/>
      <c r="M36" s="62">
        <f t="shared" si="27"/>
        <v>0</v>
      </c>
      <c r="N36" s="62"/>
      <c r="O36" s="73"/>
      <c r="P36" s="135"/>
      <c r="Q36" s="143"/>
      <c r="R36" s="62">
        <f t="shared" si="28"/>
        <v>0</v>
      </c>
      <c r="S36" s="62"/>
      <c r="T36" s="73"/>
      <c r="U36" s="135"/>
      <c r="V36" s="143"/>
      <c r="W36" s="62">
        <f t="shared" si="29"/>
        <v>0</v>
      </c>
      <c r="X36" s="62"/>
      <c r="Y36" s="73"/>
      <c r="Z36" s="135"/>
      <c r="AA36" s="143"/>
      <c r="AB36" s="62">
        <f t="shared" si="30"/>
        <v>0</v>
      </c>
      <c r="AC36" s="62"/>
      <c r="AD36" s="73"/>
      <c r="AE36" s="135"/>
      <c r="AF36" s="143"/>
      <c r="AG36" s="62">
        <f t="shared" si="31"/>
        <v>0</v>
      </c>
      <c r="AH36" s="62"/>
      <c r="AI36" s="73"/>
      <c r="AJ36" s="135"/>
      <c r="AK36" s="143"/>
      <c r="AL36" s="62">
        <f t="shared" si="32"/>
        <v>0</v>
      </c>
      <c r="AM36" s="62"/>
      <c r="AN36" s="73"/>
      <c r="AO36" s="135"/>
      <c r="AP36" s="143"/>
      <c r="AQ36" s="62">
        <f t="shared" si="33"/>
        <v>0</v>
      </c>
      <c r="AR36" s="62"/>
      <c r="AS36" s="73"/>
      <c r="AT36" s="135"/>
      <c r="AU36" s="143"/>
      <c r="AV36" s="62">
        <f t="shared" si="34"/>
        <v>0</v>
      </c>
      <c r="AW36" s="62"/>
      <c r="AX36" s="73"/>
      <c r="AY36" s="135"/>
      <c r="AZ36" s="143"/>
      <c r="BA36" s="62">
        <f t="shared" si="35"/>
        <v>0</v>
      </c>
      <c r="BB36" s="62"/>
      <c r="BC36" s="73"/>
      <c r="BD36" s="135"/>
      <c r="BE36" s="143"/>
      <c r="BF36" s="62">
        <f t="shared" si="36"/>
        <v>0</v>
      </c>
      <c r="BG36" s="62"/>
      <c r="BH36" s="73"/>
      <c r="BI36" s="135"/>
      <c r="BJ36" s="143"/>
      <c r="BK36" s="62">
        <f t="shared" si="37"/>
        <v>0</v>
      </c>
      <c r="BL36" s="62"/>
      <c r="BM36" s="73"/>
      <c r="BN36" s="135"/>
      <c r="BO36" s="143"/>
      <c r="BP36" s="62">
        <f t="shared" si="38"/>
        <v>0</v>
      </c>
      <c r="BQ36" s="62"/>
    </row>
    <row r="37" spans="1:69" x14ac:dyDescent="0.15">
      <c r="A37" s="76" t="s">
        <v>28</v>
      </c>
      <c r="B37" s="76"/>
      <c r="C37" s="76"/>
      <c r="D37" s="76"/>
      <c r="E37" s="77"/>
      <c r="F37" s="78"/>
      <c r="G37" s="79"/>
      <c r="H37" s="62"/>
      <c r="I37" s="62"/>
      <c r="J37" s="77"/>
      <c r="K37" s="136"/>
      <c r="L37" s="144"/>
      <c r="M37" s="62"/>
      <c r="N37" s="62"/>
      <c r="O37" s="77"/>
      <c r="P37" s="136"/>
      <c r="Q37" s="144"/>
      <c r="R37" s="62"/>
      <c r="S37" s="62"/>
      <c r="T37" s="77"/>
      <c r="U37" s="136"/>
      <c r="V37" s="144"/>
      <c r="W37" s="62"/>
      <c r="X37" s="62"/>
      <c r="Y37" s="77"/>
      <c r="Z37" s="136"/>
      <c r="AA37" s="144"/>
      <c r="AB37" s="62"/>
      <c r="AC37" s="62"/>
      <c r="AD37" s="77"/>
      <c r="AE37" s="136"/>
      <c r="AF37" s="144"/>
      <c r="AG37" s="62"/>
      <c r="AH37" s="62"/>
      <c r="AI37" s="77"/>
      <c r="AJ37" s="136"/>
      <c r="AK37" s="144"/>
      <c r="AL37" s="62"/>
      <c r="AM37" s="62"/>
      <c r="AN37" s="77"/>
      <c r="AO37" s="136"/>
      <c r="AP37" s="144"/>
      <c r="AQ37" s="62"/>
      <c r="AR37" s="62"/>
      <c r="AS37" s="77"/>
      <c r="AT37" s="136"/>
      <c r="AU37" s="144"/>
      <c r="AV37" s="62"/>
      <c r="AW37" s="62"/>
      <c r="AX37" s="77"/>
      <c r="AY37" s="136"/>
      <c r="AZ37" s="144"/>
      <c r="BA37" s="62"/>
      <c r="BB37" s="62"/>
      <c r="BC37" s="77"/>
      <c r="BD37" s="136"/>
      <c r="BE37" s="144"/>
      <c r="BF37" s="62"/>
      <c r="BG37" s="62"/>
      <c r="BH37" s="77"/>
      <c r="BI37" s="136"/>
      <c r="BJ37" s="144"/>
      <c r="BK37" s="62"/>
      <c r="BL37" s="62"/>
      <c r="BM37" s="77"/>
      <c r="BN37" s="136"/>
      <c r="BO37" s="144"/>
      <c r="BP37" s="62"/>
      <c r="BQ37" s="62"/>
    </row>
    <row r="38" spans="1:69" x14ac:dyDescent="0.15">
      <c r="A38" s="65" t="s">
        <v>36</v>
      </c>
      <c r="B38" s="66"/>
      <c r="C38" s="66"/>
      <c r="D38" s="66"/>
      <c r="E38" s="66"/>
      <c r="F38" s="67"/>
      <c r="G38" s="68"/>
      <c r="H38" s="66">
        <f>H39</f>
        <v>0.98887349397590363</v>
      </c>
      <c r="I38" s="66"/>
      <c r="J38" s="66"/>
      <c r="K38" s="134"/>
      <c r="L38" s="142"/>
      <c r="M38" s="66">
        <f>M39</f>
        <v>0.98887349397590363</v>
      </c>
      <c r="N38" s="66"/>
      <c r="O38" s="66"/>
      <c r="P38" s="134"/>
      <c r="Q38" s="142"/>
      <c r="R38" s="66">
        <f>R39</f>
        <v>0.98887349397590363</v>
      </c>
      <c r="S38" s="66"/>
      <c r="T38" s="66"/>
      <c r="U38" s="134"/>
      <c r="V38" s="142"/>
      <c r="W38" s="66">
        <f>W39</f>
        <v>0.98887349397590363</v>
      </c>
      <c r="X38" s="66"/>
      <c r="Y38" s="66"/>
      <c r="Z38" s="134"/>
      <c r="AA38" s="142"/>
      <c r="AB38" s="66">
        <f>AB39</f>
        <v>0.98887349397590363</v>
      </c>
      <c r="AC38" s="66"/>
      <c r="AD38" s="66"/>
      <c r="AE38" s="134"/>
      <c r="AF38" s="142"/>
      <c r="AG38" s="66">
        <f>AG39</f>
        <v>0.98887349397590363</v>
      </c>
      <c r="AH38" s="66"/>
      <c r="AI38" s="66"/>
      <c r="AJ38" s="134"/>
      <c r="AK38" s="142"/>
      <c r="AL38" s="66">
        <f>AL39</f>
        <v>0.98887349397590363</v>
      </c>
      <c r="AM38" s="66"/>
      <c r="AN38" s="66"/>
      <c r="AO38" s="134"/>
      <c r="AP38" s="142"/>
      <c r="AQ38" s="66">
        <f>AQ39</f>
        <v>0.98887349397590363</v>
      </c>
      <c r="AR38" s="66"/>
      <c r="AS38" s="66"/>
      <c r="AT38" s="134"/>
      <c r="AU38" s="142"/>
      <c r="AV38" s="66">
        <f>AV39</f>
        <v>0.98887349397590363</v>
      </c>
      <c r="AW38" s="66"/>
      <c r="AX38" s="66"/>
      <c r="AY38" s="134"/>
      <c r="AZ38" s="142"/>
      <c r="BA38" s="66">
        <f>BA39</f>
        <v>0.98887349397590363</v>
      </c>
      <c r="BB38" s="66"/>
      <c r="BC38" s="66"/>
      <c r="BD38" s="134"/>
      <c r="BE38" s="142"/>
      <c r="BF38" s="66">
        <f>BF39</f>
        <v>0.98887349397590363</v>
      </c>
      <c r="BG38" s="66"/>
      <c r="BH38" s="66"/>
      <c r="BI38" s="134"/>
      <c r="BJ38" s="142"/>
      <c r="BK38" s="66">
        <f>BK39</f>
        <v>0.98887349397590363</v>
      </c>
      <c r="BL38" s="66"/>
      <c r="BM38" s="66"/>
      <c r="BN38" s="134"/>
      <c r="BO38" s="142"/>
      <c r="BP38" s="66">
        <f>BP39</f>
        <v>0.98887349397590363</v>
      </c>
      <c r="BQ38" s="66"/>
    </row>
    <row r="39" spans="1:69" x14ac:dyDescent="0.35">
      <c r="A39" s="40" t="s">
        <v>460</v>
      </c>
      <c r="B39" s="41">
        <f>_xlfn.IFNA(VLOOKUP($A39,批次辅助!$A$4:$DC$41,MATCH($A$5&amp;B$4,批次辅助!$A$1:$DC$1,0),0),0)</f>
        <v>0</v>
      </c>
      <c r="C39" s="41">
        <f>_xlfn.IFNA(VLOOKUP($A39,批次辅助!$A$4:$DC$41,MATCH($A$5&amp;C$4,批次辅助!$A$1:$DC$1,0),0),0)</f>
        <v>0</v>
      </c>
      <c r="D39" s="41">
        <f>_xlfn.IFNA(VLOOKUP($A39,批次辅助!$A$4:$DC$41,MATCH($A$5&amp;D$4,批次辅助!$A$1:$DC$1,0),0),0)</f>
        <v>0</v>
      </c>
      <c r="E39" s="66"/>
      <c r="F39" s="67"/>
      <c r="G39" s="68"/>
      <c r="H39" s="66">
        <f>1-SUM(H40:H43)</f>
        <v>0.98887349397590363</v>
      </c>
      <c r="I39" s="66"/>
      <c r="J39" s="66"/>
      <c r="K39" s="134"/>
      <c r="L39" s="142"/>
      <c r="M39" s="66">
        <f>1-SUM(M40:M43)</f>
        <v>0.98887349397590363</v>
      </c>
      <c r="N39" s="66"/>
      <c r="O39" s="66"/>
      <c r="P39" s="134"/>
      <c r="Q39" s="142"/>
      <c r="R39" s="66">
        <f>1-SUM(R40:R43)</f>
        <v>0.98887349397590363</v>
      </c>
      <c r="S39" s="66"/>
      <c r="T39" s="66"/>
      <c r="U39" s="134"/>
      <c r="V39" s="142"/>
      <c r="W39" s="66">
        <f>1-SUM(W40:W43)</f>
        <v>0.98887349397590363</v>
      </c>
      <c r="X39" s="66"/>
      <c r="Y39" s="66"/>
      <c r="Z39" s="134"/>
      <c r="AA39" s="142"/>
      <c r="AB39" s="66">
        <f>1-SUM(AB40:AB43)</f>
        <v>0.98887349397590363</v>
      </c>
      <c r="AC39" s="66"/>
      <c r="AD39" s="66"/>
      <c r="AE39" s="134"/>
      <c r="AF39" s="142"/>
      <c r="AG39" s="66">
        <f>1-SUM(AG40:AG43)</f>
        <v>0.98887349397590363</v>
      </c>
      <c r="AH39" s="66"/>
      <c r="AI39" s="66"/>
      <c r="AJ39" s="134"/>
      <c r="AK39" s="142"/>
      <c r="AL39" s="66">
        <f>1-SUM(AL40:AL43)</f>
        <v>0.98887349397590363</v>
      </c>
      <c r="AM39" s="66"/>
      <c r="AN39" s="66"/>
      <c r="AO39" s="134"/>
      <c r="AP39" s="142"/>
      <c r="AQ39" s="66">
        <f>1-SUM(AQ40:AQ43)</f>
        <v>0.98887349397590363</v>
      </c>
      <c r="AR39" s="66"/>
      <c r="AS39" s="66"/>
      <c r="AT39" s="134"/>
      <c r="AU39" s="142"/>
      <c r="AV39" s="66">
        <f>1-SUM(AV40:AV43)</f>
        <v>0.98887349397590363</v>
      </c>
      <c r="AW39" s="66"/>
      <c r="AX39" s="66"/>
      <c r="AY39" s="134"/>
      <c r="AZ39" s="142"/>
      <c r="BA39" s="66">
        <f>1-SUM(BA40:BA43)</f>
        <v>0.98887349397590363</v>
      </c>
      <c r="BB39" s="66"/>
      <c r="BC39" s="66"/>
      <c r="BD39" s="134"/>
      <c r="BE39" s="142"/>
      <c r="BF39" s="66">
        <f>1-SUM(BF40:BF43)</f>
        <v>0.98887349397590363</v>
      </c>
      <c r="BG39" s="66"/>
      <c r="BH39" s="66"/>
      <c r="BI39" s="134"/>
      <c r="BJ39" s="142"/>
      <c r="BK39" s="66">
        <f>1-SUM(BK40:BK43)</f>
        <v>0.98887349397590363</v>
      </c>
      <c r="BL39" s="66"/>
      <c r="BM39" s="66"/>
      <c r="BN39" s="134"/>
      <c r="BO39" s="142"/>
      <c r="BP39" s="66">
        <f>1-SUM(BP40:BP43)</f>
        <v>0.98887349397590363</v>
      </c>
      <c r="BQ39" s="66"/>
    </row>
    <row r="40" spans="1:69" x14ac:dyDescent="0.15">
      <c r="A40" s="42" t="s">
        <v>55</v>
      </c>
      <c r="B40" s="43">
        <f>_xlfn.IFNA(VLOOKUP($A40,批次辅助!$A$4:$DC$41,MATCH($A$5&amp;B$4,批次辅助!$A$1:$DC$1,0),0),0)</f>
        <v>0</v>
      </c>
      <c r="C40" s="43">
        <f>_xlfn.IFNA(VLOOKUP($A40,批次辅助!$A$4:$DC$41,MATCH($A$5&amp;C$4,批次辅助!$A$1:$DC$1,0),0),0)</f>
        <v>0</v>
      </c>
      <c r="D40" s="43">
        <f>_xlfn.IFNA(VLOOKUP($A40,批次辅助!$A$4:$DC$41,MATCH($A$5&amp;D$4,批次辅助!$A$1:$DC$1,0),0),0)</f>
        <v>0</v>
      </c>
      <c r="E40" s="279"/>
      <c r="F40" s="69"/>
      <c r="G40" s="70">
        <v>4.5180722891566266E-4</v>
      </c>
      <c r="H40" s="277">
        <f>C40-F40+G40</f>
        <v>4.5180722891566266E-4</v>
      </c>
      <c r="I40" s="370"/>
      <c r="J40" s="277"/>
      <c r="K40" s="132"/>
      <c r="L40" s="105"/>
      <c r="M40" s="277">
        <f>H40-K40+L40</f>
        <v>4.5180722891566266E-4</v>
      </c>
      <c r="N40" s="370"/>
      <c r="O40" s="277"/>
      <c r="P40" s="132"/>
      <c r="Q40" s="105"/>
      <c r="R40" s="277">
        <f>M40-P40+Q40</f>
        <v>4.5180722891566266E-4</v>
      </c>
      <c r="S40" s="370"/>
      <c r="T40" s="277"/>
      <c r="U40" s="132"/>
      <c r="V40" s="105"/>
      <c r="W40" s="277">
        <f>R40-U40+V40</f>
        <v>4.5180722891566266E-4</v>
      </c>
      <c r="X40" s="370"/>
      <c r="Y40" s="277"/>
      <c r="Z40" s="132"/>
      <c r="AA40" s="105"/>
      <c r="AB40" s="277">
        <f>W40-Z40+AA40</f>
        <v>4.5180722891566266E-4</v>
      </c>
      <c r="AC40" s="370"/>
      <c r="AD40" s="277"/>
      <c r="AE40" s="132"/>
      <c r="AF40" s="105"/>
      <c r="AG40" s="277">
        <f>AB40-AE40+AF40</f>
        <v>4.5180722891566266E-4</v>
      </c>
      <c r="AH40" s="370"/>
      <c r="AI40" s="277"/>
      <c r="AJ40" s="132"/>
      <c r="AK40" s="105"/>
      <c r="AL40" s="277">
        <f>AG40-AJ40+AK40</f>
        <v>4.5180722891566266E-4</v>
      </c>
      <c r="AM40" s="370"/>
      <c r="AN40" s="277"/>
      <c r="AO40" s="132"/>
      <c r="AP40" s="105"/>
      <c r="AQ40" s="277">
        <f>AL40-AO40+AP40</f>
        <v>4.5180722891566266E-4</v>
      </c>
      <c r="AR40" s="370"/>
      <c r="AS40" s="277"/>
      <c r="AT40" s="132"/>
      <c r="AU40" s="105"/>
      <c r="AV40" s="277">
        <f>AQ40-AT40+AU40</f>
        <v>4.5180722891566266E-4</v>
      </c>
      <c r="AW40" s="370"/>
      <c r="AX40" s="277"/>
      <c r="AY40" s="132"/>
      <c r="AZ40" s="105"/>
      <c r="BA40" s="277">
        <f>AV40-AY40+AZ40</f>
        <v>4.5180722891566266E-4</v>
      </c>
      <c r="BB40" s="370"/>
      <c r="BC40" s="277"/>
      <c r="BD40" s="132"/>
      <c r="BE40" s="105"/>
      <c r="BF40" s="277">
        <f>BA40-BD40+BE40</f>
        <v>4.5180722891566266E-4</v>
      </c>
      <c r="BG40" s="370"/>
      <c r="BH40" s="277"/>
      <c r="BI40" s="132"/>
      <c r="BJ40" s="105"/>
      <c r="BK40" s="277">
        <f>BF40-BI40+BJ40</f>
        <v>4.5180722891566266E-4</v>
      </c>
      <c r="BL40" s="370"/>
      <c r="BM40" s="277"/>
      <c r="BN40" s="132"/>
      <c r="BO40" s="105"/>
      <c r="BP40" s="277">
        <f>BK40-BN40+BO40</f>
        <v>4.5180722891566266E-4</v>
      </c>
      <c r="BQ40" s="370"/>
    </row>
    <row r="41" spans="1:69" x14ac:dyDescent="0.15">
      <c r="A41" s="42" t="s">
        <v>56</v>
      </c>
      <c r="B41" s="43">
        <f>_xlfn.IFNA(VLOOKUP($A41,批次辅助!$A$4:$DC$41,MATCH($A$5&amp;B$4,批次辅助!$A$1:$DC$1,0),0),0)</f>
        <v>0</v>
      </c>
      <c r="C41" s="43">
        <f>_xlfn.IFNA(VLOOKUP($A41,批次辅助!$A$4:$DC$41,MATCH($A$5&amp;C$4,批次辅助!$A$1:$DC$1,0),0),0)</f>
        <v>0</v>
      </c>
      <c r="D41" s="43">
        <f>_xlfn.IFNA(VLOOKUP($A41,批次辅助!$A$4:$DC$41,MATCH($A$5&amp;D$4,批次辅助!$A$1:$DC$1,0),0),0)</f>
        <v>0</v>
      </c>
      <c r="E41" s="279"/>
      <c r="F41" s="45"/>
      <c r="G41" s="46">
        <v>0</v>
      </c>
      <c r="H41" s="277">
        <f t="shared" ref="H41:H44" si="39">C41-F41+G41</f>
        <v>0</v>
      </c>
      <c r="I41" s="370"/>
      <c r="J41" s="47"/>
      <c r="K41" s="128"/>
      <c r="L41" s="102"/>
      <c r="M41" s="50">
        <f t="shared" ref="M41:M44" si="40">H41-K41+L41</f>
        <v>0</v>
      </c>
      <c r="N41" s="370"/>
      <c r="O41" s="47"/>
      <c r="P41" s="128"/>
      <c r="Q41" s="102"/>
      <c r="R41" s="50">
        <f t="shared" ref="R41:R44" si="41">M41-P41+Q41</f>
        <v>0</v>
      </c>
      <c r="S41" s="370"/>
      <c r="T41" s="47"/>
      <c r="U41" s="128"/>
      <c r="V41" s="102"/>
      <c r="W41" s="50">
        <f t="shared" ref="W41:W44" si="42">R41-U41+V41</f>
        <v>0</v>
      </c>
      <c r="X41" s="370"/>
      <c r="Y41" s="47"/>
      <c r="Z41" s="128"/>
      <c r="AA41" s="102"/>
      <c r="AB41" s="50">
        <f t="shared" ref="AB41:AB44" si="43">W41-Z41+AA41</f>
        <v>0</v>
      </c>
      <c r="AC41" s="370"/>
      <c r="AD41" s="47"/>
      <c r="AE41" s="128"/>
      <c r="AF41" s="102"/>
      <c r="AG41" s="50">
        <f t="shared" ref="AG41:AG44" si="44">AB41-AE41+AF41</f>
        <v>0</v>
      </c>
      <c r="AH41" s="370"/>
      <c r="AI41" s="47"/>
      <c r="AJ41" s="128"/>
      <c r="AK41" s="102"/>
      <c r="AL41" s="50">
        <f t="shared" ref="AL41:AL44" si="45">AG41-AJ41+AK41</f>
        <v>0</v>
      </c>
      <c r="AM41" s="370"/>
      <c r="AN41" s="47"/>
      <c r="AO41" s="128"/>
      <c r="AP41" s="102"/>
      <c r="AQ41" s="50">
        <f t="shared" ref="AQ41:AQ44" si="46">AL41-AO41+AP41</f>
        <v>0</v>
      </c>
      <c r="AR41" s="370"/>
      <c r="AS41" s="47"/>
      <c r="AT41" s="128"/>
      <c r="AU41" s="102"/>
      <c r="AV41" s="50">
        <f t="shared" ref="AV41:AV44" si="47">AQ41-AT41+AU41</f>
        <v>0</v>
      </c>
      <c r="AW41" s="370"/>
      <c r="AX41" s="47"/>
      <c r="AY41" s="128"/>
      <c r="AZ41" s="102"/>
      <c r="BA41" s="50">
        <f t="shared" ref="BA41:BA44" si="48">AV41-AY41+AZ41</f>
        <v>0</v>
      </c>
      <c r="BB41" s="370"/>
      <c r="BC41" s="47"/>
      <c r="BD41" s="128"/>
      <c r="BE41" s="102"/>
      <c r="BF41" s="50">
        <f t="shared" ref="BF41:BF44" si="49">BA41-BD41+BE41</f>
        <v>0</v>
      </c>
      <c r="BG41" s="370"/>
      <c r="BH41" s="47"/>
      <c r="BI41" s="128"/>
      <c r="BJ41" s="102"/>
      <c r="BK41" s="50">
        <f t="shared" ref="BK41:BK44" si="50">BF41-BI41+BJ41</f>
        <v>0</v>
      </c>
      <c r="BL41" s="370"/>
      <c r="BM41" s="47"/>
      <c r="BN41" s="128"/>
      <c r="BO41" s="102"/>
      <c r="BP41" s="50">
        <f t="shared" ref="BP41:BP44" si="51">BK41-BN41+BO41</f>
        <v>0</v>
      </c>
      <c r="BQ41" s="370"/>
    </row>
    <row r="42" spans="1:69" x14ac:dyDescent="0.15">
      <c r="A42" s="42" t="s">
        <v>57</v>
      </c>
      <c r="B42" s="43">
        <f>_xlfn.IFNA(VLOOKUP($A42,批次辅助!$A$4:$DC$41,MATCH($A$5&amp;B$4,批次辅助!$A$1:$DC$1,0),0),0)</f>
        <v>0</v>
      </c>
      <c r="C42" s="43">
        <f>_xlfn.IFNA(VLOOKUP($A42,批次辅助!$A$4:$DC$41,MATCH($A$5&amp;C$4,批次辅助!$A$1:$DC$1,0),0),0)</f>
        <v>0</v>
      </c>
      <c r="D42" s="43">
        <f>_xlfn.IFNA(VLOOKUP($A42,批次辅助!$A$4:$DC$41,MATCH($A$5&amp;D$4,批次辅助!$A$1:$DC$1,0),0),0)</f>
        <v>0</v>
      </c>
      <c r="E42" s="279"/>
      <c r="F42" s="45"/>
      <c r="G42" s="46">
        <v>0</v>
      </c>
      <c r="H42" s="277">
        <f t="shared" si="39"/>
        <v>0</v>
      </c>
      <c r="I42" s="370"/>
      <c r="J42" s="47"/>
      <c r="K42" s="128"/>
      <c r="L42" s="102"/>
      <c r="M42" s="50">
        <f t="shared" si="40"/>
        <v>0</v>
      </c>
      <c r="N42" s="370"/>
      <c r="O42" s="47"/>
      <c r="P42" s="128"/>
      <c r="Q42" s="102"/>
      <c r="R42" s="50">
        <f t="shared" si="41"/>
        <v>0</v>
      </c>
      <c r="S42" s="370"/>
      <c r="T42" s="47"/>
      <c r="U42" s="128"/>
      <c r="V42" s="102"/>
      <c r="W42" s="50">
        <f t="shared" si="42"/>
        <v>0</v>
      </c>
      <c r="X42" s="370"/>
      <c r="Y42" s="47"/>
      <c r="Z42" s="128"/>
      <c r="AA42" s="102"/>
      <c r="AB42" s="50">
        <f t="shared" si="43"/>
        <v>0</v>
      </c>
      <c r="AC42" s="370"/>
      <c r="AD42" s="47"/>
      <c r="AE42" s="128"/>
      <c r="AF42" s="102"/>
      <c r="AG42" s="50">
        <f t="shared" si="44"/>
        <v>0</v>
      </c>
      <c r="AH42" s="370"/>
      <c r="AI42" s="47"/>
      <c r="AJ42" s="128"/>
      <c r="AK42" s="102"/>
      <c r="AL42" s="50">
        <f t="shared" si="45"/>
        <v>0</v>
      </c>
      <c r="AM42" s="370"/>
      <c r="AN42" s="47"/>
      <c r="AO42" s="128"/>
      <c r="AP42" s="102"/>
      <c r="AQ42" s="50">
        <f t="shared" si="46"/>
        <v>0</v>
      </c>
      <c r="AR42" s="370"/>
      <c r="AS42" s="47"/>
      <c r="AT42" s="128"/>
      <c r="AU42" s="102"/>
      <c r="AV42" s="50">
        <f t="shared" si="47"/>
        <v>0</v>
      </c>
      <c r="AW42" s="370"/>
      <c r="AX42" s="47"/>
      <c r="AY42" s="128"/>
      <c r="AZ42" s="102"/>
      <c r="BA42" s="50">
        <f t="shared" si="48"/>
        <v>0</v>
      </c>
      <c r="BB42" s="370"/>
      <c r="BC42" s="47"/>
      <c r="BD42" s="128"/>
      <c r="BE42" s="102"/>
      <c r="BF42" s="50">
        <f t="shared" si="49"/>
        <v>0</v>
      </c>
      <c r="BG42" s="370"/>
      <c r="BH42" s="47"/>
      <c r="BI42" s="128"/>
      <c r="BJ42" s="102"/>
      <c r="BK42" s="50">
        <f t="shared" si="50"/>
        <v>0</v>
      </c>
      <c r="BL42" s="370"/>
      <c r="BM42" s="47"/>
      <c r="BN42" s="128"/>
      <c r="BO42" s="102"/>
      <c r="BP42" s="50">
        <f t="shared" si="51"/>
        <v>0</v>
      </c>
      <c r="BQ42" s="370"/>
    </row>
    <row r="43" spans="1:69" x14ac:dyDescent="0.15">
      <c r="A43" s="42" t="s">
        <v>58</v>
      </c>
      <c r="B43" s="43">
        <f>_xlfn.IFNA(VLOOKUP($A43,批次辅助!$A$4:$DC$41,MATCH($A$5&amp;B$4,批次辅助!$A$1:$DC$1,0),0),0)</f>
        <v>0</v>
      </c>
      <c r="C43" s="43">
        <f>_xlfn.IFNA(VLOOKUP($A43,批次辅助!$A$4:$DC$41,MATCH($A$5&amp;C$4,批次辅助!$A$1:$DC$1,0),0),0)</f>
        <v>0</v>
      </c>
      <c r="D43" s="43">
        <f>_xlfn.IFNA(VLOOKUP($A43,批次辅助!$A$4:$DC$41,MATCH($A$5&amp;D$4,批次辅助!$A$1:$DC$1,0),0),0)</f>
        <v>0</v>
      </c>
      <c r="E43" s="279"/>
      <c r="F43" s="45"/>
      <c r="G43" s="46">
        <v>1.0674698795180723E-2</v>
      </c>
      <c r="H43" s="277">
        <f t="shared" si="39"/>
        <v>1.0674698795180723E-2</v>
      </c>
      <c r="I43" s="370"/>
      <c r="J43" s="279"/>
      <c r="K43" s="128"/>
      <c r="L43" s="102"/>
      <c r="M43" s="50">
        <f t="shared" si="40"/>
        <v>1.0674698795180723E-2</v>
      </c>
      <c r="N43" s="370"/>
      <c r="O43" s="279"/>
      <c r="P43" s="128"/>
      <c r="Q43" s="102"/>
      <c r="R43" s="50">
        <f t="shared" si="41"/>
        <v>1.0674698795180723E-2</v>
      </c>
      <c r="S43" s="370"/>
      <c r="T43" s="279"/>
      <c r="U43" s="128"/>
      <c r="V43" s="102"/>
      <c r="W43" s="50">
        <f t="shared" si="42"/>
        <v>1.0674698795180723E-2</v>
      </c>
      <c r="X43" s="370"/>
      <c r="Y43" s="279"/>
      <c r="Z43" s="128"/>
      <c r="AA43" s="102"/>
      <c r="AB43" s="50">
        <f t="shared" si="43"/>
        <v>1.0674698795180723E-2</v>
      </c>
      <c r="AC43" s="370"/>
      <c r="AD43" s="279"/>
      <c r="AE43" s="128"/>
      <c r="AF43" s="102"/>
      <c r="AG43" s="50">
        <f t="shared" si="44"/>
        <v>1.0674698795180723E-2</v>
      </c>
      <c r="AH43" s="370"/>
      <c r="AI43" s="279"/>
      <c r="AJ43" s="128"/>
      <c r="AK43" s="102"/>
      <c r="AL43" s="50">
        <f t="shared" si="45"/>
        <v>1.0674698795180723E-2</v>
      </c>
      <c r="AM43" s="370"/>
      <c r="AN43" s="279"/>
      <c r="AO43" s="128"/>
      <c r="AP43" s="102"/>
      <c r="AQ43" s="50">
        <f t="shared" si="46"/>
        <v>1.0674698795180723E-2</v>
      </c>
      <c r="AR43" s="370"/>
      <c r="AS43" s="279"/>
      <c r="AT43" s="128"/>
      <c r="AU43" s="102"/>
      <c r="AV43" s="50">
        <f t="shared" si="47"/>
        <v>1.0674698795180723E-2</v>
      </c>
      <c r="AW43" s="370"/>
      <c r="AX43" s="279"/>
      <c r="AY43" s="128"/>
      <c r="AZ43" s="102"/>
      <c r="BA43" s="50">
        <f t="shared" si="48"/>
        <v>1.0674698795180723E-2</v>
      </c>
      <c r="BB43" s="370"/>
      <c r="BC43" s="279"/>
      <c r="BD43" s="128"/>
      <c r="BE43" s="102"/>
      <c r="BF43" s="50">
        <f t="shared" si="49"/>
        <v>1.0674698795180723E-2</v>
      </c>
      <c r="BG43" s="370"/>
      <c r="BH43" s="279"/>
      <c r="BI43" s="128"/>
      <c r="BJ43" s="102"/>
      <c r="BK43" s="50">
        <f t="shared" si="50"/>
        <v>1.0674698795180723E-2</v>
      </c>
      <c r="BL43" s="370"/>
      <c r="BM43" s="279"/>
      <c r="BN43" s="128"/>
      <c r="BO43" s="102"/>
      <c r="BP43" s="50">
        <f t="shared" si="51"/>
        <v>1.0674698795180723E-2</v>
      </c>
      <c r="BQ43" s="370"/>
    </row>
    <row r="44" spans="1:69" x14ac:dyDescent="0.15">
      <c r="A44" s="72" t="s">
        <v>39</v>
      </c>
      <c r="B44" s="61">
        <f>_xlfn.IFNA(VLOOKUP($A44,批次辅助!$A$4:$DC$41,MATCH($A$5&amp;B$4,批次辅助!$A$1:$DC$1,0),0),0)</f>
        <v>0</v>
      </c>
      <c r="C44" s="61">
        <f>_xlfn.IFNA(VLOOKUP($A44,批次辅助!$A$4:$DC$41,MATCH($A$5&amp;C$4,批次辅助!$A$1:$DC$1,0),0),0)</f>
        <v>0</v>
      </c>
      <c r="D44" s="61">
        <f>_xlfn.IFNA(VLOOKUP($A44,批次辅助!$A$4:$DC$41,MATCH($A$5&amp;D$4,批次辅助!$A$1:$DC$1,0),0),0)</f>
        <v>0</v>
      </c>
      <c r="E44" s="73"/>
      <c r="F44" s="74"/>
      <c r="G44" s="75">
        <v>0</v>
      </c>
      <c r="H44" s="62">
        <f t="shared" si="39"/>
        <v>0</v>
      </c>
      <c r="I44" s="62"/>
      <c r="J44" s="73"/>
      <c r="K44" s="135"/>
      <c r="L44" s="143"/>
      <c r="M44" s="62">
        <f t="shared" si="40"/>
        <v>0</v>
      </c>
      <c r="N44" s="62"/>
      <c r="O44" s="73"/>
      <c r="P44" s="135"/>
      <c r="Q44" s="143"/>
      <c r="R44" s="62">
        <f t="shared" si="41"/>
        <v>0</v>
      </c>
      <c r="S44" s="62"/>
      <c r="T44" s="73"/>
      <c r="U44" s="135"/>
      <c r="V44" s="143"/>
      <c r="W44" s="62">
        <f t="shared" si="42"/>
        <v>0</v>
      </c>
      <c r="X44" s="62"/>
      <c r="Y44" s="73"/>
      <c r="Z44" s="135"/>
      <c r="AA44" s="143"/>
      <c r="AB44" s="62">
        <f t="shared" si="43"/>
        <v>0</v>
      </c>
      <c r="AC44" s="62"/>
      <c r="AD44" s="73"/>
      <c r="AE44" s="135"/>
      <c r="AF44" s="143"/>
      <c r="AG44" s="62">
        <f t="shared" si="44"/>
        <v>0</v>
      </c>
      <c r="AH44" s="62"/>
      <c r="AI44" s="73"/>
      <c r="AJ44" s="135"/>
      <c r="AK44" s="143"/>
      <c r="AL44" s="62">
        <f t="shared" si="45"/>
        <v>0</v>
      </c>
      <c r="AM44" s="62"/>
      <c r="AN44" s="73"/>
      <c r="AO44" s="135"/>
      <c r="AP44" s="143"/>
      <c r="AQ44" s="62">
        <f t="shared" si="46"/>
        <v>0</v>
      </c>
      <c r="AR44" s="62"/>
      <c r="AS44" s="73"/>
      <c r="AT44" s="135"/>
      <c r="AU44" s="143"/>
      <c r="AV44" s="62">
        <f t="shared" si="47"/>
        <v>0</v>
      </c>
      <c r="AW44" s="62"/>
      <c r="AX44" s="73"/>
      <c r="AY44" s="135"/>
      <c r="AZ44" s="143"/>
      <c r="BA44" s="62">
        <f t="shared" si="48"/>
        <v>0</v>
      </c>
      <c r="BB44" s="62"/>
      <c r="BC44" s="73"/>
      <c r="BD44" s="135"/>
      <c r="BE44" s="143"/>
      <c r="BF44" s="62">
        <f t="shared" si="49"/>
        <v>0</v>
      </c>
      <c r="BG44" s="62"/>
      <c r="BH44" s="73"/>
      <c r="BI44" s="135"/>
      <c r="BJ44" s="143"/>
      <c r="BK44" s="62">
        <f t="shared" si="50"/>
        <v>0</v>
      </c>
      <c r="BL44" s="62"/>
      <c r="BM44" s="73"/>
      <c r="BN44" s="135"/>
      <c r="BO44" s="143"/>
      <c r="BP44" s="62">
        <f t="shared" si="51"/>
        <v>0</v>
      </c>
      <c r="BQ44" s="62"/>
    </row>
    <row r="45" spans="1:69" x14ac:dyDescent="0.15">
      <c r="A45" s="76" t="s">
        <v>28</v>
      </c>
      <c r="B45" s="76"/>
      <c r="C45" s="76"/>
      <c r="D45" s="76"/>
      <c r="E45" s="77"/>
      <c r="F45" s="78"/>
      <c r="G45" s="79"/>
      <c r="H45" s="62"/>
      <c r="I45" s="62"/>
      <c r="J45" s="77"/>
      <c r="K45" s="80"/>
      <c r="L45" s="144"/>
      <c r="M45" s="62"/>
      <c r="N45" s="62"/>
      <c r="O45" s="77"/>
      <c r="P45" s="80"/>
      <c r="Q45" s="144"/>
      <c r="R45" s="62"/>
      <c r="S45" s="62"/>
      <c r="T45" s="77"/>
      <c r="U45" s="80"/>
      <c r="V45" s="144"/>
      <c r="W45" s="62"/>
      <c r="X45" s="62"/>
      <c r="Y45" s="77"/>
      <c r="Z45" s="80"/>
      <c r="AA45" s="144"/>
      <c r="AB45" s="62"/>
      <c r="AC45" s="62"/>
      <c r="AD45" s="77"/>
      <c r="AE45" s="80"/>
      <c r="AF45" s="144"/>
      <c r="AG45" s="62"/>
      <c r="AH45" s="62"/>
      <c r="AI45" s="77"/>
      <c r="AJ45" s="80"/>
      <c r="AK45" s="144"/>
      <c r="AL45" s="62"/>
      <c r="AM45" s="62"/>
      <c r="AN45" s="77"/>
      <c r="AO45" s="80"/>
      <c r="AP45" s="144"/>
      <c r="AQ45" s="62"/>
      <c r="AR45" s="62"/>
      <c r="AS45" s="77"/>
      <c r="AT45" s="80"/>
      <c r="AU45" s="144"/>
      <c r="AV45" s="62"/>
      <c r="AW45" s="62"/>
      <c r="AX45" s="77"/>
      <c r="AY45" s="80"/>
      <c r="AZ45" s="144"/>
      <c r="BA45" s="62"/>
      <c r="BB45" s="62"/>
      <c r="BC45" s="77"/>
      <c r="BD45" s="80"/>
      <c r="BE45" s="144"/>
      <c r="BF45" s="62"/>
      <c r="BG45" s="62"/>
      <c r="BH45" s="77"/>
      <c r="BI45" s="80"/>
      <c r="BJ45" s="144"/>
      <c r="BK45" s="62"/>
      <c r="BL45" s="62"/>
      <c r="BM45" s="77"/>
      <c r="BN45" s="80"/>
      <c r="BO45" s="144"/>
      <c r="BP45" s="62"/>
      <c r="BQ45" s="62"/>
    </row>
    <row r="46" spans="1:69" x14ac:dyDescent="0.15">
      <c r="A46" s="81" t="s">
        <v>476</v>
      </c>
      <c r="B46" s="81"/>
      <c r="C46" s="81"/>
      <c r="D46" s="81"/>
      <c r="E46" s="81"/>
      <c r="F46" s="82">
        <f>SUM(F13:F45)</f>
        <v>0</v>
      </c>
      <c r="G46" s="83">
        <f>SUM(G13:G45)</f>
        <v>0.23393975903614456</v>
      </c>
      <c r="H46" s="81"/>
      <c r="I46" s="81"/>
      <c r="J46" s="81"/>
      <c r="K46" s="84">
        <f>SUM(K13:K45)</f>
        <v>0</v>
      </c>
      <c r="L46" s="145">
        <f>SUM(L13:L45)</f>
        <v>0</v>
      </c>
      <c r="M46" s="81"/>
      <c r="N46" s="81"/>
      <c r="O46" s="81"/>
      <c r="P46" s="84">
        <f>SUM(P13:P45)</f>
        <v>0</v>
      </c>
      <c r="Q46" s="145">
        <f>SUM(Q13:Q45)</f>
        <v>0</v>
      </c>
      <c r="R46" s="81"/>
      <c r="S46" s="81"/>
      <c r="T46" s="81"/>
      <c r="U46" s="84">
        <f>SUM(U13:U45)</f>
        <v>0</v>
      </c>
      <c r="V46" s="145">
        <f>SUM(V13:V45)</f>
        <v>0</v>
      </c>
      <c r="W46" s="81"/>
      <c r="X46" s="81"/>
      <c r="Y46" s="81"/>
      <c r="Z46" s="84">
        <f>SUM(Z13:Z45)</f>
        <v>0</v>
      </c>
      <c r="AA46" s="145">
        <f>SUM(AA13:AA45)</f>
        <v>0</v>
      </c>
      <c r="AB46" s="81"/>
      <c r="AC46" s="81"/>
      <c r="AD46" s="81"/>
      <c r="AE46" s="84">
        <f>SUM(AE13:AE45)</f>
        <v>0</v>
      </c>
      <c r="AF46" s="145">
        <f>SUM(AF13:AF45)</f>
        <v>0</v>
      </c>
      <c r="AG46" s="81"/>
      <c r="AH46" s="81"/>
      <c r="AI46" s="81"/>
      <c r="AJ46" s="84">
        <f>SUM(AJ13:AJ45)</f>
        <v>0</v>
      </c>
      <c r="AK46" s="145">
        <f>SUM(AK13:AK45)</f>
        <v>0</v>
      </c>
      <c r="AL46" s="81"/>
      <c r="AM46" s="81"/>
      <c r="AN46" s="81"/>
      <c r="AO46" s="84">
        <f>SUM(AO13:AO45)</f>
        <v>0</v>
      </c>
      <c r="AP46" s="145">
        <f>SUM(AP13:AP45)</f>
        <v>0</v>
      </c>
      <c r="AQ46" s="81"/>
      <c r="AR46" s="81"/>
      <c r="AS46" s="81"/>
      <c r="AT46" s="84">
        <f>SUM(AT13:AT45)</f>
        <v>0</v>
      </c>
      <c r="AU46" s="145">
        <f>SUM(AU13:AU45)</f>
        <v>0</v>
      </c>
      <c r="AV46" s="81"/>
      <c r="AW46" s="81"/>
      <c r="AX46" s="81"/>
      <c r="AY46" s="84">
        <f>SUM(AY13:AY45)</f>
        <v>0</v>
      </c>
      <c r="AZ46" s="145">
        <f>SUM(AZ13:AZ45)</f>
        <v>0</v>
      </c>
      <c r="BA46" s="81"/>
      <c r="BB46" s="81"/>
      <c r="BC46" s="81"/>
      <c r="BD46" s="84">
        <f>SUM(BD13:BD45)</f>
        <v>0</v>
      </c>
      <c r="BE46" s="145">
        <f>SUM(BE13:BE45)</f>
        <v>0</v>
      </c>
      <c r="BF46" s="81"/>
      <c r="BG46" s="81"/>
      <c r="BH46" s="81"/>
      <c r="BI46" s="84">
        <f>SUM(BI13:BI45)</f>
        <v>0</v>
      </c>
      <c r="BJ46" s="145">
        <f>SUM(BJ13:BJ45)</f>
        <v>0</v>
      </c>
      <c r="BK46" s="81"/>
      <c r="BL46" s="81"/>
      <c r="BM46" s="81"/>
      <c r="BN46" s="84">
        <f>SUM(BN13:BN45)</f>
        <v>0</v>
      </c>
      <c r="BO46" s="145">
        <f>SUM(BO13:BO45)</f>
        <v>0</v>
      </c>
      <c r="BP46" s="81"/>
      <c r="BQ46" s="81"/>
    </row>
    <row r="48" spans="1:69" x14ac:dyDescent="0.15">
      <c r="A48" s="572" t="s">
        <v>481</v>
      </c>
      <c r="B48" s="572"/>
      <c r="C48" s="572"/>
      <c r="D48" s="572"/>
      <c r="E48" s="572"/>
      <c r="F48" s="572"/>
      <c r="G48" s="572"/>
      <c r="H48" s="572"/>
      <c r="I48" s="572"/>
      <c r="J48" s="572"/>
      <c r="K48" s="572"/>
    </row>
    <row r="49" spans="1:30" ht="49.5" x14ac:dyDescent="0.15">
      <c r="A49" s="573" t="s">
        <v>591</v>
      </c>
      <c r="B49" s="574"/>
      <c r="C49" s="574"/>
      <c r="D49" s="574"/>
      <c r="E49" s="574"/>
      <c r="F49" s="574"/>
      <c r="G49" s="574"/>
      <c r="H49" s="574"/>
      <c r="I49" s="574"/>
      <c r="J49" s="574"/>
      <c r="K49" s="574"/>
      <c r="L49" s="574"/>
      <c r="M49" s="574"/>
      <c r="N49" s="574"/>
      <c r="O49" s="575"/>
      <c r="P49" s="576" t="s">
        <v>589</v>
      </c>
      <c r="Q49" s="577"/>
      <c r="R49" s="577"/>
      <c r="S49" s="577"/>
      <c r="T49" s="577"/>
      <c r="U49" s="577"/>
      <c r="W49" s="578" t="s">
        <v>594</v>
      </c>
      <c r="X49" s="579"/>
      <c r="Y49" s="369" t="s">
        <v>596</v>
      </c>
      <c r="Z49" s="192" t="s">
        <v>596</v>
      </c>
      <c r="AC49" s="193"/>
      <c r="AD49" s="193"/>
    </row>
    <row r="50" spans="1:30" x14ac:dyDescent="0.15">
      <c r="A50" s="189" t="s">
        <v>469</v>
      </c>
      <c r="B50" s="190" t="str">
        <f>E3</f>
        <v>M04</v>
      </c>
      <c r="C50" s="190" t="str">
        <f>J3</f>
        <v>M05</v>
      </c>
      <c r="D50" s="189" t="str">
        <f>O3</f>
        <v>M06</v>
      </c>
      <c r="E50" s="189" t="str">
        <f>T3</f>
        <v>M06</v>
      </c>
      <c r="F50" s="189" t="str">
        <f>Y3</f>
        <v>M06</v>
      </c>
      <c r="G50" s="198" t="str">
        <f>AD3</f>
        <v/>
      </c>
      <c r="H50" s="198" t="str">
        <f>AI3</f>
        <v/>
      </c>
      <c r="I50" s="198" t="str">
        <f>AN3</f>
        <v/>
      </c>
      <c r="J50" s="198" t="str">
        <f>AS3</f>
        <v/>
      </c>
      <c r="K50" s="198" t="str">
        <f>AX3</f>
        <v/>
      </c>
      <c r="L50" s="198" t="str">
        <f>BC3</f>
        <v/>
      </c>
      <c r="M50" s="198" t="str">
        <f>BH3</f>
        <v/>
      </c>
      <c r="N50" s="198" t="str">
        <f>BM3</f>
        <v/>
      </c>
      <c r="O50" s="363" t="str">
        <f>P50</f>
        <v>M03</v>
      </c>
      <c r="P50" s="209" t="s">
        <v>1411</v>
      </c>
      <c r="Q50" s="209" t="s">
        <v>880</v>
      </c>
      <c r="R50" s="209" t="s">
        <v>910</v>
      </c>
      <c r="S50" s="209" t="s">
        <v>912</v>
      </c>
      <c r="T50" s="209" t="s">
        <v>1414</v>
      </c>
      <c r="U50" s="209"/>
      <c r="V50" s="87"/>
      <c r="W50" s="191" t="s">
        <v>450</v>
      </c>
      <c r="X50" s="356"/>
      <c r="Y50" s="356"/>
      <c r="Z50" s="356"/>
      <c r="AC50" s="194"/>
      <c r="AD50" s="194"/>
    </row>
    <row r="51" spans="1:30" x14ac:dyDescent="0.15">
      <c r="A51" s="31" t="s">
        <v>40</v>
      </c>
      <c r="B51" s="85" t="str">
        <f>E4</f>
        <v>04/10蒸镀批次</v>
      </c>
      <c r="C51" s="85" t="str">
        <f>J4</f>
        <v>04/25蒸镀批次</v>
      </c>
      <c r="D51" s="356" t="str">
        <f>O4</f>
        <v>05/27蒸镀批次</v>
      </c>
      <c r="E51" s="356" t="str">
        <f>T4</f>
        <v>05/30蒸镀批次</v>
      </c>
      <c r="F51" s="356" t="str">
        <f>Y4</f>
        <v>06/10蒸镀批次</v>
      </c>
      <c r="G51" s="448" t="str">
        <f>AD4</f>
        <v/>
      </c>
      <c r="H51" s="198" t="str">
        <f t="shared" ref="H51" si="52">AI4</f>
        <v/>
      </c>
      <c r="I51" s="198" t="str">
        <f>AN4</f>
        <v/>
      </c>
      <c r="J51" s="198" t="str">
        <f>AS4</f>
        <v/>
      </c>
      <c r="K51" s="198" t="str">
        <f>AX4</f>
        <v/>
      </c>
      <c r="L51" s="235" t="str">
        <f>BC4</f>
        <v/>
      </c>
      <c r="M51" s="235" t="str">
        <f t="shared" ref="M51" si="53">BH4</f>
        <v/>
      </c>
      <c r="N51" s="235" t="str">
        <f t="shared" ref="N51" si="54">BM4</f>
        <v/>
      </c>
      <c r="O51" s="364" t="str">
        <f>X51</f>
        <v>9/1~9/20批</v>
      </c>
      <c r="P51" s="210"/>
      <c r="Q51" s="85"/>
      <c r="R51" s="85"/>
      <c r="S51" s="85"/>
      <c r="T51" s="85"/>
      <c r="U51" s="85"/>
      <c r="W51" s="356" t="s">
        <v>451</v>
      </c>
      <c r="X51" s="356" t="s">
        <v>858</v>
      </c>
      <c r="Y51" s="356"/>
      <c r="Z51" s="356"/>
      <c r="AC51" s="194"/>
      <c r="AD51" s="194"/>
    </row>
    <row r="52" spans="1:30" x14ac:dyDescent="0.15">
      <c r="A52" s="356" t="s">
        <v>470</v>
      </c>
      <c r="B52" s="356">
        <f>E6</f>
        <v>1100</v>
      </c>
      <c r="C52" s="356">
        <f>J6</f>
        <v>640</v>
      </c>
      <c r="D52" s="356">
        <f>O6</f>
        <v>420</v>
      </c>
      <c r="E52" s="356">
        <f>T6</f>
        <v>2100</v>
      </c>
      <c r="F52" s="356">
        <f>Y6</f>
        <v>1260</v>
      </c>
      <c r="G52" s="448">
        <f>AD6</f>
        <v>0</v>
      </c>
      <c r="H52" s="198">
        <f>AI6</f>
        <v>0</v>
      </c>
      <c r="I52" s="448">
        <f>AN6</f>
        <v>0</v>
      </c>
      <c r="J52" s="448">
        <f>AS6</f>
        <v>0</v>
      </c>
      <c r="K52" s="448">
        <f t="shared" ref="K52:L54" si="55">AX6</f>
        <v>0</v>
      </c>
      <c r="L52" s="448">
        <f t="shared" si="55"/>
        <v>0</v>
      </c>
      <c r="M52" s="451">
        <f>BH6</f>
        <v>0</v>
      </c>
      <c r="N52" s="451">
        <f>BM6</f>
        <v>0</v>
      </c>
      <c r="O52" s="364">
        <f>_xlfn.IFNA(VLOOKUP(A52,$W$52:$Y$86,2,0),"0%")/A2</f>
        <v>0</v>
      </c>
      <c r="P52" s="209">
        <f t="shared" ref="P52:T53" si="56">SUMIF($B$50:$O$50,P$50,$B52:$O52)</f>
        <v>0</v>
      </c>
      <c r="Q52" s="86">
        <f t="shared" si="56"/>
        <v>1100</v>
      </c>
      <c r="R52" s="86">
        <f t="shared" si="56"/>
        <v>640</v>
      </c>
      <c r="S52" s="86">
        <f t="shared" si="56"/>
        <v>3780</v>
      </c>
      <c r="T52" s="86">
        <f t="shared" si="56"/>
        <v>0</v>
      </c>
      <c r="U52" s="86"/>
      <c r="W52" s="356" t="s">
        <v>470</v>
      </c>
      <c r="X52" s="356">
        <f>Z52-Y52</f>
        <v>0</v>
      </c>
      <c r="Y52" s="356"/>
      <c r="Z52" s="356"/>
      <c r="AC52" s="194"/>
      <c r="AD52" s="194"/>
    </row>
    <row r="53" spans="1:30" x14ac:dyDescent="0.15">
      <c r="A53" s="356" t="s">
        <v>472</v>
      </c>
      <c r="B53" s="356">
        <f>E7</f>
        <v>1100</v>
      </c>
      <c r="C53" s="356">
        <f>J7</f>
        <v>640</v>
      </c>
      <c r="D53" s="356">
        <f>O7</f>
        <v>420</v>
      </c>
      <c r="E53" s="356">
        <f>T7</f>
        <v>2100</v>
      </c>
      <c r="F53" s="356">
        <f>Y7</f>
        <v>1260</v>
      </c>
      <c r="G53" s="448">
        <f>AD7</f>
        <v>0</v>
      </c>
      <c r="H53" s="198">
        <f t="shared" ref="H53:H54" si="57">AI7</f>
        <v>0</v>
      </c>
      <c r="I53" s="448">
        <f>AN7</f>
        <v>0</v>
      </c>
      <c r="J53" s="448">
        <f>AS7</f>
        <v>0</v>
      </c>
      <c r="K53" s="448">
        <f t="shared" si="55"/>
        <v>0</v>
      </c>
      <c r="L53" s="448">
        <f t="shared" si="55"/>
        <v>0</v>
      </c>
      <c r="M53" s="451">
        <f t="shared" ref="M53:M54" si="58">BH7</f>
        <v>0</v>
      </c>
      <c r="N53" s="451">
        <f t="shared" ref="N53:N54" si="59">BM7</f>
        <v>0</v>
      </c>
      <c r="O53" s="364">
        <f>O52</f>
        <v>0</v>
      </c>
      <c r="P53" s="209">
        <f t="shared" si="56"/>
        <v>0</v>
      </c>
      <c r="Q53" s="86">
        <f t="shared" si="56"/>
        <v>1100</v>
      </c>
      <c r="R53" s="86">
        <f t="shared" si="56"/>
        <v>640</v>
      </c>
      <c r="S53" s="86">
        <f t="shared" si="56"/>
        <v>3780</v>
      </c>
      <c r="T53" s="86">
        <f t="shared" si="56"/>
        <v>0</v>
      </c>
      <c r="U53" s="86"/>
      <c r="W53" s="356" t="s">
        <v>472</v>
      </c>
      <c r="X53" s="356">
        <f>X52</f>
        <v>0</v>
      </c>
      <c r="Y53" s="356"/>
      <c r="Z53" s="356"/>
      <c r="AC53" s="194"/>
    </row>
    <row r="54" spans="1:30" x14ac:dyDescent="0.15">
      <c r="A54" s="356" t="s">
        <v>454</v>
      </c>
      <c r="B54" s="9">
        <f>E8</f>
        <v>1</v>
      </c>
      <c r="C54" s="9">
        <f>J8</f>
        <v>1</v>
      </c>
      <c r="D54" s="9">
        <f>O8</f>
        <v>1</v>
      </c>
      <c r="E54" s="9">
        <f>T8</f>
        <v>1</v>
      </c>
      <c r="F54" s="9">
        <f>Y8</f>
        <v>1</v>
      </c>
      <c r="G54" s="200">
        <f>AD8</f>
        <v>0</v>
      </c>
      <c r="H54" s="234">
        <f t="shared" si="57"/>
        <v>0</v>
      </c>
      <c r="I54" s="200">
        <f>AN8</f>
        <v>0</v>
      </c>
      <c r="J54" s="200">
        <f>AS8</f>
        <v>0</v>
      </c>
      <c r="K54" s="200">
        <f t="shared" si="55"/>
        <v>0</v>
      </c>
      <c r="L54" s="200">
        <f t="shared" si="55"/>
        <v>0</v>
      </c>
      <c r="M54" s="200">
        <f t="shared" si="58"/>
        <v>0</v>
      </c>
      <c r="N54" s="200">
        <f t="shared" si="59"/>
        <v>0</v>
      </c>
      <c r="O54" s="364" t="str">
        <f>_xlfn.IFNA(VLOOKUP(A54,$W$52:$Y$86,2,0),"0%")</f>
        <v>0%</v>
      </c>
      <c r="P54" s="211">
        <f>IFERROR(P53/P52,0)</f>
        <v>0</v>
      </c>
      <c r="Q54" s="88">
        <f>IFERROR(Q53/Q52,0)</f>
        <v>1</v>
      </c>
      <c r="R54" s="88">
        <f t="shared" ref="R54:T54" si="60">IFERROR(R53/R52,0)</f>
        <v>1</v>
      </c>
      <c r="S54" s="88">
        <f t="shared" si="60"/>
        <v>1</v>
      </c>
      <c r="T54" s="88">
        <f t="shared" si="60"/>
        <v>0</v>
      </c>
      <c r="U54" s="88"/>
      <c r="W54" s="356" t="s">
        <v>59</v>
      </c>
      <c r="X54" s="9">
        <f>IF(Y54=0%,0%,(Z54*Z52-Y52*Y54)/X52)</f>
        <v>0</v>
      </c>
      <c r="Y54" s="9"/>
      <c r="Z54" s="9"/>
      <c r="AC54" s="359"/>
    </row>
    <row r="55" spans="1:30" ht="21" x14ac:dyDescent="0.15">
      <c r="A55" s="447" t="s">
        <v>59</v>
      </c>
      <c r="B55" s="215">
        <f t="shared" ref="B55:B91" si="61">H9</f>
        <v>0.76380060481927714</v>
      </c>
      <c r="C55" s="215">
        <f t="shared" ref="C55:C91" si="62">M9</f>
        <v>0.76380060481927714</v>
      </c>
      <c r="D55" s="215">
        <f t="shared" ref="D55:D91" si="63">R9</f>
        <v>0.76380060481927714</v>
      </c>
      <c r="E55" s="215">
        <f t="shared" ref="E55:E91" si="64">W9</f>
        <v>0.76380060481927714</v>
      </c>
      <c r="F55" s="215">
        <f t="shared" ref="F55:F91" si="65">AB9</f>
        <v>0.76380060481927714</v>
      </c>
      <c r="G55" s="216">
        <f t="shared" ref="G55:G91" si="66">AG9</f>
        <v>0.76380060481927714</v>
      </c>
      <c r="H55" s="216">
        <f>AL9</f>
        <v>0.76380060481927714</v>
      </c>
      <c r="I55" s="216">
        <f t="shared" ref="I55:I93" si="67">AQ9</f>
        <v>0.76380060481927714</v>
      </c>
      <c r="J55" s="216">
        <f t="shared" ref="J55:J93" si="68">AV9</f>
        <v>0.76380060481927714</v>
      </c>
      <c r="K55" s="216">
        <f t="shared" ref="K55:K93" si="69">BA9</f>
        <v>0.76380060481927714</v>
      </c>
      <c r="L55" s="216">
        <f t="shared" ref="L55:L93" si="70">BF9</f>
        <v>0.76380060481927714</v>
      </c>
      <c r="M55" s="216">
        <f>BK9</f>
        <v>0.76380060481927714</v>
      </c>
      <c r="N55" s="216">
        <f>BP9</f>
        <v>0.76380060481927714</v>
      </c>
      <c r="O55" s="364">
        <f>_xlfn.IFNA(VLOOKUP(A55,$W$52:$Y$86,2,0),"0%")</f>
        <v>0</v>
      </c>
      <c r="P55" s="212">
        <f t="shared" ref="P55:T70" si="71">IF(P$53=0,0%,SUMPRODUCT(($B$50:$O$50=P$50)*$B$53:$O$53*$B55:$O55)/P$53)</f>
        <v>0</v>
      </c>
      <c r="Q55" s="96">
        <f t="shared" si="71"/>
        <v>0.76380060481927714</v>
      </c>
      <c r="R55" s="96">
        <f t="shared" si="71"/>
        <v>0.76380060481927714</v>
      </c>
      <c r="S55" s="96">
        <f t="shared" si="71"/>
        <v>0.76380060481927714</v>
      </c>
      <c r="T55" s="96">
        <f>IF(T$53=0,0%,SUMPRODUCT(($B$50:$O$50=T$50)*$B$53:$O$53*$B55:$O55)/T$53)</f>
        <v>0</v>
      </c>
      <c r="U55" s="96"/>
      <c r="W55" s="89"/>
      <c r="X55" s="89"/>
      <c r="AA55" s="154"/>
    </row>
    <row r="56" spans="1:30" ht="21" x14ac:dyDescent="0.15">
      <c r="A56" s="356" t="s">
        <v>33</v>
      </c>
      <c r="B56" s="8">
        <f t="shared" si="61"/>
        <v>0.76380060481927714</v>
      </c>
      <c r="C56" s="8">
        <f t="shared" si="62"/>
        <v>0.76380060481927714</v>
      </c>
      <c r="D56" s="8">
        <f t="shared" si="63"/>
        <v>0.76380060481927714</v>
      </c>
      <c r="E56" s="8">
        <f t="shared" si="64"/>
        <v>0.76380060481927714</v>
      </c>
      <c r="F56" s="8">
        <f t="shared" si="65"/>
        <v>0.76380060481927714</v>
      </c>
      <c r="G56" s="201">
        <f t="shared" si="66"/>
        <v>0.76380060481927714</v>
      </c>
      <c r="H56" s="201">
        <f t="shared" ref="H56:H93" si="72">AL10</f>
        <v>0.76380060481927714</v>
      </c>
      <c r="I56" s="201">
        <f t="shared" si="67"/>
        <v>0.76380060481927714</v>
      </c>
      <c r="J56" s="201">
        <f t="shared" si="68"/>
        <v>0.76380060481927714</v>
      </c>
      <c r="K56" s="201">
        <f t="shared" si="69"/>
        <v>0.76380060481927714</v>
      </c>
      <c r="L56" s="201">
        <f t="shared" si="70"/>
        <v>0.76380060481927714</v>
      </c>
      <c r="M56" s="201">
        <f>BK10</f>
        <v>0.76380060481927714</v>
      </c>
      <c r="N56" s="201">
        <f>BP10</f>
        <v>0.76380060481927714</v>
      </c>
      <c r="O56" s="364">
        <f>O55</f>
        <v>0</v>
      </c>
      <c r="P56" s="212">
        <f t="shared" si="71"/>
        <v>0</v>
      </c>
      <c r="Q56" s="96">
        <f t="shared" si="71"/>
        <v>0.76380060481927714</v>
      </c>
      <c r="R56" s="96">
        <f t="shared" si="71"/>
        <v>0.76380060481927714</v>
      </c>
      <c r="S56" s="96">
        <f t="shared" si="71"/>
        <v>0.76380060481927714</v>
      </c>
      <c r="T56" s="96">
        <f t="shared" si="71"/>
        <v>0</v>
      </c>
      <c r="U56" s="96"/>
      <c r="AA56" s="154"/>
    </row>
    <row r="57" spans="1:30" x14ac:dyDescent="0.15">
      <c r="A57" s="39" t="s">
        <v>32</v>
      </c>
      <c r="B57" s="90">
        <f t="shared" si="61"/>
        <v>0.80514585542168682</v>
      </c>
      <c r="C57" s="90">
        <f t="shared" si="62"/>
        <v>0.80514585542168682</v>
      </c>
      <c r="D57" s="90">
        <f t="shared" si="63"/>
        <v>0.80514585542168682</v>
      </c>
      <c r="E57" s="90">
        <f t="shared" si="64"/>
        <v>0.80514585542168682</v>
      </c>
      <c r="F57" s="90">
        <f t="shared" si="65"/>
        <v>0.80514585542168682</v>
      </c>
      <c r="G57" s="202">
        <f t="shared" si="66"/>
        <v>0.80514585542168682</v>
      </c>
      <c r="H57" s="202">
        <f t="shared" si="72"/>
        <v>0.80514585542168682</v>
      </c>
      <c r="I57" s="202">
        <f t="shared" si="67"/>
        <v>0.80514585542168682</v>
      </c>
      <c r="J57" s="202">
        <f t="shared" si="68"/>
        <v>0.80514585542168682</v>
      </c>
      <c r="K57" s="202">
        <f t="shared" si="69"/>
        <v>0.80514585542168682</v>
      </c>
      <c r="L57" s="202">
        <f t="shared" si="70"/>
        <v>0.80514585542168682</v>
      </c>
      <c r="M57" s="202">
        <f t="shared" ref="M57:M93" si="73">BK11</f>
        <v>0.80514585542168682</v>
      </c>
      <c r="N57" s="202">
        <f t="shared" ref="N57:N93" si="74">BP11</f>
        <v>0.80514585542168682</v>
      </c>
      <c r="O57" s="366">
        <f>O58*99.9%</f>
        <v>0</v>
      </c>
      <c r="P57" s="223">
        <f t="shared" si="71"/>
        <v>0</v>
      </c>
      <c r="Q57" s="224">
        <f t="shared" si="71"/>
        <v>0.80514585542168682</v>
      </c>
      <c r="R57" s="224">
        <f t="shared" si="71"/>
        <v>0.80514585542168682</v>
      </c>
      <c r="S57" s="224">
        <f t="shared" si="71"/>
        <v>0.80514585542168682</v>
      </c>
      <c r="T57" s="224">
        <f t="shared" si="71"/>
        <v>0</v>
      </c>
      <c r="U57" s="224"/>
      <c r="AA57" s="154"/>
    </row>
    <row r="58" spans="1:30" x14ac:dyDescent="0.35">
      <c r="A58" s="40" t="s">
        <v>60</v>
      </c>
      <c r="B58" s="91">
        <f t="shared" si="61"/>
        <v>0.80595180722891568</v>
      </c>
      <c r="C58" s="91">
        <f t="shared" si="62"/>
        <v>0.80595180722891568</v>
      </c>
      <c r="D58" s="91">
        <f t="shared" si="63"/>
        <v>0.80595180722891568</v>
      </c>
      <c r="E58" s="91">
        <f t="shared" si="64"/>
        <v>0.80595180722891568</v>
      </c>
      <c r="F58" s="91">
        <f t="shared" si="65"/>
        <v>0.80595180722891568</v>
      </c>
      <c r="G58" s="203">
        <f t="shared" si="66"/>
        <v>0.80595180722891568</v>
      </c>
      <c r="H58" s="203">
        <f t="shared" si="72"/>
        <v>0.80595180722891568</v>
      </c>
      <c r="I58" s="203">
        <f t="shared" si="67"/>
        <v>0.80595180722891568</v>
      </c>
      <c r="J58" s="203">
        <f t="shared" si="68"/>
        <v>0.80595180722891568</v>
      </c>
      <c r="K58" s="203">
        <f t="shared" si="69"/>
        <v>0.80595180722891568</v>
      </c>
      <c r="L58" s="203">
        <f t="shared" si="70"/>
        <v>0.80595180722891568</v>
      </c>
      <c r="M58" s="203">
        <f t="shared" si="73"/>
        <v>0.80595180722891568</v>
      </c>
      <c r="N58" s="203">
        <f t="shared" si="74"/>
        <v>0.80595180722891568</v>
      </c>
      <c r="O58" s="364" t="str">
        <f t="shared" ref="O58:O65" si="75">_xlfn.IFNA(VLOOKUP(A58,$W$52:$Y$86,2,0),"0%")</f>
        <v>0%</v>
      </c>
      <c r="P58" s="223">
        <f t="shared" si="71"/>
        <v>0</v>
      </c>
      <c r="Q58" s="224">
        <f t="shared" si="71"/>
        <v>0.80595180722891568</v>
      </c>
      <c r="R58" s="224">
        <f t="shared" si="71"/>
        <v>0.80595180722891568</v>
      </c>
      <c r="S58" s="224">
        <f t="shared" si="71"/>
        <v>0.80595180722891568</v>
      </c>
      <c r="T58" s="224">
        <f t="shared" si="71"/>
        <v>0</v>
      </c>
      <c r="U58" s="224"/>
      <c r="AA58" s="154"/>
    </row>
    <row r="59" spans="1:30" x14ac:dyDescent="0.15">
      <c r="A59" s="42" t="s">
        <v>42</v>
      </c>
      <c r="B59" s="53">
        <f t="shared" si="61"/>
        <v>4.2560240963855418E-2</v>
      </c>
      <c r="C59" s="53">
        <f t="shared" si="62"/>
        <v>4.2560240963855418E-2</v>
      </c>
      <c r="D59" s="53">
        <f t="shared" si="63"/>
        <v>4.2560240963855418E-2</v>
      </c>
      <c r="E59" s="53">
        <f t="shared" si="64"/>
        <v>4.2560240963855418E-2</v>
      </c>
      <c r="F59" s="53">
        <f t="shared" si="65"/>
        <v>4.2560240963855418E-2</v>
      </c>
      <c r="G59" s="204">
        <f t="shared" si="66"/>
        <v>4.2560240963855418E-2</v>
      </c>
      <c r="H59" s="204">
        <f t="shared" si="72"/>
        <v>4.2560240963855418E-2</v>
      </c>
      <c r="I59" s="204">
        <f t="shared" si="67"/>
        <v>4.2560240963855418E-2</v>
      </c>
      <c r="J59" s="204">
        <f t="shared" si="68"/>
        <v>4.2560240963855418E-2</v>
      </c>
      <c r="K59" s="204">
        <f t="shared" si="69"/>
        <v>4.2560240963855418E-2</v>
      </c>
      <c r="L59" s="204">
        <f t="shared" si="70"/>
        <v>4.2560240963855418E-2</v>
      </c>
      <c r="M59" s="204">
        <f t="shared" si="73"/>
        <v>4.2560240963855418E-2</v>
      </c>
      <c r="N59" s="204">
        <f t="shared" si="74"/>
        <v>4.2560240963855418E-2</v>
      </c>
      <c r="O59" s="364" t="str">
        <f t="shared" si="75"/>
        <v>0%</v>
      </c>
      <c r="P59" s="213">
        <f t="shared" si="71"/>
        <v>0</v>
      </c>
      <c r="Q59" s="92">
        <f t="shared" si="71"/>
        <v>4.2560240963855418E-2</v>
      </c>
      <c r="R59" s="92">
        <f t="shared" si="71"/>
        <v>4.2560240963855418E-2</v>
      </c>
      <c r="S59" s="92">
        <f t="shared" si="71"/>
        <v>4.2560240963855418E-2</v>
      </c>
      <c r="T59" s="92">
        <f t="shared" si="71"/>
        <v>0</v>
      </c>
      <c r="U59" s="92"/>
      <c r="AA59" s="154"/>
    </row>
    <row r="60" spans="1:30" x14ac:dyDescent="0.15">
      <c r="A60" s="42" t="s">
        <v>43</v>
      </c>
      <c r="B60" s="53">
        <f t="shared" si="61"/>
        <v>8.386746987951807E-2</v>
      </c>
      <c r="C60" s="53">
        <f t="shared" si="62"/>
        <v>8.386746987951807E-2</v>
      </c>
      <c r="D60" s="53">
        <f t="shared" si="63"/>
        <v>8.386746987951807E-2</v>
      </c>
      <c r="E60" s="53">
        <f t="shared" si="64"/>
        <v>8.386746987951807E-2</v>
      </c>
      <c r="F60" s="53">
        <f t="shared" si="65"/>
        <v>8.386746987951807E-2</v>
      </c>
      <c r="G60" s="204">
        <f t="shared" si="66"/>
        <v>8.386746987951807E-2</v>
      </c>
      <c r="H60" s="204">
        <f t="shared" si="72"/>
        <v>8.386746987951807E-2</v>
      </c>
      <c r="I60" s="204">
        <f t="shared" si="67"/>
        <v>8.386746987951807E-2</v>
      </c>
      <c r="J60" s="204">
        <f t="shared" si="68"/>
        <v>8.386746987951807E-2</v>
      </c>
      <c r="K60" s="204">
        <f t="shared" si="69"/>
        <v>8.386746987951807E-2</v>
      </c>
      <c r="L60" s="204">
        <f t="shared" si="70"/>
        <v>8.386746987951807E-2</v>
      </c>
      <c r="M60" s="204">
        <f t="shared" si="73"/>
        <v>8.386746987951807E-2</v>
      </c>
      <c r="N60" s="204">
        <f t="shared" si="74"/>
        <v>8.386746987951807E-2</v>
      </c>
      <c r="O60" s="364" t="str">
        <f t="shared" si="75"/>
        <v>0%</v>
      </c>
      <c r="P60" s="213">
        <f t="shared" si="71"/>
        <v>0</v>
      </c>
      <c r="Q60" s="92">
        <f t="shared" si="71"/>
        <v>8.386746987951807E-2</v>
      </c>
      <c r="R60" s="92">
        <f t="shared" si="71"/>
        <v>8.386746987951807E-2</v>
      </c>
      <c r="S60" s="92">
        <f t="shared" si="71"/>
        <v>8.386746987951807E-2</v>
      </c>
      <c r="T60" s="92">
        <f t="shared" si="71"/>
        <v>0</v>
      </c>
      <c r="U60" s="92"/>
      <c r="AA60" s="154"/>
    </row>
    <row r="61" spans="1:30" x14ac:dyDescent="0.15">
      <c r="A61" s="42" t="s">
        <v>44</v>
      </c>
      <c r="B61" s="53">
        <f t="shared" si="61"/>
        <v>7.8313253012048199E-3</v>
      </c>
      <c r="C61" s="53">
        <f t="shared" si="62"/>
        <v>7.8313253012048199E-3</v>
      </c>
      <c r="D61" s="53">
        <f t="shared" si="63"/>
        <v>7.8313253012048199E-3</v>
      </c>
      <c r="E61" s="53">
        <f t="shared" si="64"/>
        <v>7.8313253012048199E-3</v>
      </c>
      <c r="F61" s="53">
        <f t="shared" si="65"/>
        <v>7.8313253012048199E-3</v>
      </c>
      <c r="G61" s="204">
        <f t="shared" si="66"/>
        <v>7.8313253012048199E-3</v>
      </c>
      <c r="H61" s="204">
        <f t="shared" si="72"/>
        <v>7.8313253012048199E-3</v>
      </c>
      <c r="I61" s="204">
        <f t="shared" si="67"/>
        <v>7.8313253012048199E-3</v>
      </c>
      <c r="J61" s="204">
        <f t="shared" si="68"/>
        <v>7.8313253012048199E-3</v>
      </c>
      <c r="K61" s="204">
        <f t="shared" si="69"/>
        <v>7.8313253012048199E-3</v>
      </c>
      <c r="L61" s="204">
        <f t="shared" si="70"/>
        <v>7.8313253012048199E-3</v>
      </c>
      <c r="M61" s="204">
        <f t="shared" si="73"/>
        <v>7.8313253012048199E-3</v>
      </c>
      <c r="N61" s="204">
        <f t="shared" si="74"/>
        <v>7.8313253012048199E-3</v>
      </c>
      <c r="O61" s="364" t="str">
        <f t="shared" si="75"/>
        <v>0%</v>
      </c>
      <c r="P61" s="213">
        <f t="shared" si="71"/>
        <v>0</v>
      </c>
      <c r="Q61" s="92">
        <f t="shared" si="71"/>
        <v>7.8313253012048199E-3</v>
      </c>
      <c r="R61" s="92">
        <f t="shared" si="71"/>
        <v>7.8313253012048199E-3</v>
      </c>
      <c r="S61" s="92">
        <f t="shared" si="71"/>
        <v>7.8313253012048199E-3</v>
      </c>
      <c r="T61" s="92">
        <f t="shared" si="71"/>
        <v>0</v>
      </c>
      <c r="U61" s="92"/>
      <c r="AA61" s="154"/>
    </row>
    <row r="62" spans="1:30" x14ac:dyDescent="0.15">
      <c r="A62" s="53" t="s">
        <v>45</v>
      </c>
      <c r="B62" s="53">
        <f t="shared" si="61"/>
        <v>4.8192771084337352E-2</v>
      </c>
      <c r="C62" s="53">
        <f t="shared" si="62"/>
        <v>4.8192771084337352E-2</v>
      </c>
      <c r="D62" s="53">
        <f t="shared" si="63"/>
        <v>4.8192771084337352E-2</v>
      </c>
      <c r="E62" s="53">
        <f t="shared" si="64"/>
        <v>4.8192771084337352E-2</v>
      </c>
      <c r="F62" s="53">
        <f t="shared" si="65"/>
        <v>4.8192771084337352E-2</v>
      </c>
      <c r="G62" s="204">
        <f t="shared" si="66"/>
        <v>4.8192771084337352E-2</v>
      </c>
      <c r="H62" s="204">
        <f t="shared" si="72"/>
        <v>4.8192771084337352E-2</v>
      </c>
      <c r="I62" s="204">
        <f t="shared" si="67"/>
        <v>4.8192771084337352E-2</v>
      </c>
      <c r="J62" s="204">
        <f t="shared" si="68"/>
        <v>4.8192771084337352E-2</v>
      </c>
      <c r="K62" s="204">
        <f t="shared" si="69"/>
        <v>4.8192771084337352E-2</v>
      </c>
      <c r="L62" s="204">
        <f t="shared" si="70"/>
        <v>4.8192771084337352E-2</v>
      </c>
      <c r="M62" s="204">
        <f t="shared" si="73"/>
        <v>4.8192771084337352E-2</v>
      </c>
      <c r="N62" s="204">
        <f t="shared" si="74"/>
        <v>4.8192771084337352E-2</v>
      </c>
      <c r="O62" s="364" t="str">
        <f t="shared" si="75"/>
        <v>0%</v>
      </c>
      <c r="P62" s="213">
        <f t="shared" si="71"/>
        <v>0</v>
      </c>
      <c r="Q62" s="92">
        <f t="shared" si="71"/>
        <v>4.8192771084337352E-2</v>
      </c>
      <c r="R62" s="92">
        <f t="shared" si="71"/>
        <v>4.8192771084337352E-2</v>
      </c>
      <c r="S62" s="92">
        <f t="shared" si="71"/>
        <v>4.8192771084337352E-2</v>
      </c>
      <c r="T62" s="92">
        <f t="shared" si="71"/>
        <v>0</v>
      </c>
      <c r="U62" s="92"/>
      <c r="AA62" s="154"/>
    </row>
    <row r="63" spans="1:30" x14ac:dyDescent="0.15">
      <c r="A63" s="42" t="s">
        <v>46</v>
      </c>
      <c r="B63" s="53">
        <f t="shared" si="61"/>
        <v>9.0361445783132526E-3</v>
      </c>
      <c r="C63" s="53">
        <f t="shared" si="62"/>
        <v>9.0361445783132526E-3</v>
      </c>
      <c r="D63" s="53">
        <f t="shared" si="63"/>
        <v>9.0361445783132526E-3</v>
      </c>
      <c r="E63" s="53">
        <f t="shared" si="64"/>
        <v>9.0361445783132526E-3</v>
      </c>
      <c r="F63" s="53">
        <f t="shared" si="65"/>
        <v>9.0361445783132526E-3</v>
      </c>
      <c r="G63" s="204">
        <f t="shared" si="66"/>
        <v>9.0361445783132526E-3</v>
      </c>
      <c r="H63" s="204">
        <f t="shared" si="72"/>
        <v>9.0361445783132526E-3</v>
      </c>
      <c r="I63" s="204">
        <f t="shared" si="67"/>
        <v>9.0361445783132526E-3</v>
      </c>
      <c r="J63" s="204">
        <f t="shared" si="68"/>
        <v>9.0361445783132526E-3</v>
      </c>
      <c r="K63" s="204">
        <f t="shared" si="69"/>
        <v>9.0361445783132526E-3</v>
      </c>
      <c r="L63" s="204">
        <f t="shared" si="70"/>
        <v>9.0361445783132526E-3</v>
      </c>
      <c r="M63" s="204">
        <f t="shared" si="73"/>
        <v>9.0361445783132526E-3</v>
      </c>
      <c r="N63" s="204">
        <f t="shared" si="74"/>
        <v>9.0361445783132526E-3</v>
      </c>
      <c r="O63" s="364" t="str">
        <f t="shared" si="75"/>
        <v>0%</v>
      </c>
      <c r="P63" s="213">
        <f t="shared" si="71"/>
        <v>0</v>
      </c>
      <c r="Q63" s="92">
        <f t="shared" si="71"/>
        <v>9.0361445783132526E-3</v>
      </c>
      <c r="R63" s="92">
        <f t="shared" si="71"/>
        <v>9.0361445783132526E-3</v>
      </c>
      <c r="S63" s="92">
        <f t="shared" si="71"/>
        <v>9.0361445783132526E-3</v>
      </c>
      <c r="T63" s="92">
        <f t="shared" si="71"/>
        <v>0</v>
      </c>
      <c r="U63" s="92"/>
      <c r="AA63" s="154"/>
    </row>
    <row r="64" spans="1:30" x14ac:dyDescent="0.15">
      <c r="A64" s="42" t="s">
        <v>47</v>
      </c>
      <c r="B64" s="53">
        <f t="shared" si="61"/>
        <v>2.5602409638554218E-3</v>
      </c>
      <c r="C64" s="53">
        <f t="shared" si="62"/>
        <v>2.5602409638554218E-3</v>
      </c>
      <c r="D64" s="53">
        <f t="shared" si="63"/>
        <v>2.5602409638554218E-3</v>
      </c>
      <c r="E64" s="53">
        <f t="shared" si="64"/>
        <v>2.5602409638554218E-3</v>
      </c>
      <c r="F64" s="53">
        <f t="shared" si="65"/>
        <v>2.5602409638554218E-3</v>
      </c>
      <c r="G64" s="204">
        <f t="shared" si="66"/>
        <v>2.5602409638554218E-3</v>
      </c>
      <c r="H64" s="204">
        <f t="shared" si="72"/>
        <v>2.5602409638554218E-3</v>
      </c>
      <c r="I64" s="204">
        <f t="shared" si="67"/>
        <v>2.5602409638554218E-3</v>
      </c>
      <c r="J64" s="204">
        <f t="shared" si="68"/>
        <v>2.5602409638554218E-3</v>
      </c>
      <c r="K64" s="204">
        <f t="shared" si="69"/>
        <v>2.5602409638554218E-3</v>
      </c>
      <c r="L64" s="204">
        <f t="shared" si="70"/>
        <v>2.5602409638554218E-3</v>
      </c>
      <c r="M64" s="204">
        <f t="shared" si="73"/>
        <v>2.5602409638554218E-3</v>
      </c>
      <c r="N64" s="204">
        <f t="shared" si="74"/>
        <v>2.5602409638554218E-3</v>
      </c>
      <c r="O64" s="364" t="str">
        <f t="shared" si="75"/>
        <v>0%</v>
      </c>
      <c r="P64" s="213">
        <f t="shared" si="71"/>
        <v>0</v>
      </c>
      <c r="Q64" s="92">
        <f t="shared" si="71"/>
        <v>2.5602409638554218E-3</v>
      </c>
      <c r="R64" s="92">
        <f t="shared" si="71"/>
        <v>2.5602409638554218E-3</v>
      </c>
      <c r="S64" s="92">
        <f t="shared" si="71"/>
        <v>2.5602409638554213E-3</v>
      </c>
      <c r="T64" s="92">
        <f t="shared" si="71"/>
        <v>0</v>
      </c>
      <c r="U64" s="92"/>
      <c r="AA64" s="154"/>
    </row>
    <row r="65" spans="1:27" x14ac:dyDescent="0.15">
      <c r="A65" s="61" t="s">
        <v>31</v>
      </c>
      <c r="B65" s="61">
        <f t="shared" si="61"/>
        <v>0</v>
      </c>
      <c r="C65" s="61">
        <f t="shared" si="62"/>
        <v>0</v>
      </c>
      <c r="D65" s="61">
        <f t="shared" si="63"/>
        <v>0</v>
      </c>
      <c r="E65" s="61">
        <f t="shared" si="64"/>
        <v>0</v>
      </c>
      <c r="F65" s="61">
        <f t="shared" si="65"/>
        <v>0</v>
      </c>
      <c r="G65" s="205">
        <f t="shared" si="66"/>
        <v>0</v>
      </c>
      <c r="H65" s="205">
        <f t="shared" si="72"/>
        <v>0</v>
      </c>
      <c r="I65" s="205">
        <f t="shared" si="67"/>
        <v>0</v>
      </c>
      <c r="J65" s="205">
        <f t="shared" si="68"/>
        <v>0</v>
      </c>
      <c r="K65" s="205">
        <f t="shared" si="69"/>
        <v>0</v>
      </c>
      <c r="L65" s="205">
        <f t="shared" si="70"/>
        <v>0</v>
      </c>
      <c r="M65" s="205">
        <f t="shared" si="73"/>
        <v>0</v>
      </c>
      <c r="N65" s="205">
        <f t="shared" si="74"/>
        <v>0</v>
      </c>
      <c r="O65" s="364" t="str">
        <f t="shared" si="75"/>
        <v>0%</v>
      </c>
      <c r="P65" s="213">
        <f t="shared" si="71"/>
        <v>0</v>
      </c>
      <c r="Q65" s="92">
        <f t="shared" si="71"/>
        <v>0</v>
      </c>
      <c r="R65" s="92">
        <f t="shared" si="71"/>
        <v>0</v>
      </c>
      <c r="S65" s="92">
        <f t="shared" si="71"/>
        <v>0</v>
      </c>
      <c r="T65" s="92">
        <f t="shared" si="71"/>
        <v>0</v>
      </c>
      <c r="U65" s="92"/>
      <c r="AA65" s="154"/>
    </row>
    <row r="66" spans="1:27" x14ac:dyDescent="0.15">
      <c r="A66" s="65" t="s">
        <v>30</v>
      </c>
      <c r="B66" s="90">
        <f t="shared" si="61"/>
        <v>0.97613132530120483</v>
      </c>
      <c r="C66" s="90">
        <f t="shared" si="62"/>
        <v>0.97613132530120483</v>
      </c>
      <c r="D66" s="90">
        <f t="shared" si="63"/>
        <v>0.97613132530120483</v>
      </c>
      <c r="E66" s="90">
        <f t="shared" si="64"/>
        <v>0.97613132530120483</v>
      </c>
      <c r="F66" s="90">
        <f t="shared" si="65"/>
        <v>0.97613132530120483</v>
      </c>
      <c r="G66" s="202">
        <f t="shared" si="66"/>
        <v>0.97613132530120483</v>
      </c>
      <c r="H66" s="202">
        <f t="shared" si="72"/>
        <v>0.97613132530120483</v>
      </c>
      <c r="I66" s="202">
        <f t="shared" si="67"/>
        <v>0.97613132530120483</v>
      </c>
      <c r="J66" s="202">
        <f t="shared" si="68"/>
        <v>0.97613132530120483</v>
      </c>
      <c r="K66" s="202">
        <f t="shared" si="69"/>
        <v>0.97613132530120483</v>
      </c>
      <c r="L66" s="202">
        <f t="shared" si="70"/>
        <v>0.97613132530120483</v>
      </c>
      <c r="M66" s="202">
        <f t="shared" si="73"/>
        <v>0.97613132530120483</v>
      </c>
      <c r="N66" s="202">
        <f t="shared" si="74"/>
        <v>0.97613132530120483</v>
      </c>
      <c r="O66" s="366">
        <f>O67*99.9%</f>
        <v>0</v>
      </c>
      <c r="P66" s="225">
        <f t="shared" si="71"/>
        <v>0</v>
      </c>
      <c r="Q66" s="226">
        <f t="shared" si="71"/>
        <v>0.97613132530120472</v>
      </c>
      <c r="R66" s="226">
        <f t="shared" si="71"/>
        <v>0.97613132530120483</v>
      </c>
      <c r="S66" s="226">
        <f t="shared" si="71"/>
        <v>0.97613132530120472</v>
      </c>
      <c r="T66" s="226">
        <f t="shared" si="71"/>
        <v>0</v>
      </c>
      <c r="U66" s="226"/>
      <c r="AA66" s="154"/>
    </row>
    <row r="67" spans="1:27" x14ac:dyDescent="0.35">
      <c r="A67" s="40" t="s">
        <v>456</v>
      </c>
      <c r="B67" s="91">
        <f t="shared" si="61"/>
        <v>0.97710843373493972</v>
      </c>
      <c r="C67" s="91">
        <f t="shared" si="62"/>
        <v>0.97710843373493972</v>
      </c>
      <c r="D67" s="91">
        <f t="shared" si="63"/>
        <v>0.97710843373493972</v>
      </c>
      <c r="E67" s="91">
        <f t="shared" si="64"/>
        <v>0.97710843373493972</v>
      </c>
      <c r="F67" s="91">
        <f t="shared" si="65"/>
        <v>0.97710843373493972</v>
      </c>
      <c r="G67" s="203">
        <f t="shared" si="66"/>
        <v>0.97710843373493972</v>
      </c>
      <c r="H67" s="203">
        <f t="shared" si="72"/>
        <v>0.97710843373493972</v>
      </c>
      <c r="I67" s="203">
        <f t="shared" si="67"/>
        <v>0.97710843373493972</v>
      </c>
      <c r="J67" s="203">
        <f t="shared" si="68"/>
        <v>0.97710843373493972</v>
      </c>
      <c r="K67" s="203">
        <f t="shared" si="69"/>
        <v>0.97710843373493972</v>
      </c>
      <c r="L67" s="203">
        <f t="shared" si="70"/>
        <v>0.97710843373493972</v>
      </c>
      <c r="M67" s="203">
        <f t="shared" si="73"/>
        <v>0.97710843373493972</v>
      </c>
      <c r="N67" s="203">
        <f t="shared" si="74"/>
        <v>0.97710843373493972</v>
      </c>
      <c r="O67" s="364" t="str">
        <f t="shared" ref="O67:O74" si="76">_xlfn.IFNA(VLOOKUP(A67,$W$52:$Y$86,2,0),"0%")</f>
        <v>0%</v>
      </c>
      <c r="P67" s="225">
        <f t="shared" si="71"/>
        <v>0</v>
      </c>
      <c r="Q67" s="226">
        <f t="shared" si="71"/>
        <v>0.97710843373493972</v>
      </c>
      <c r="R67" s="226">
        <f t="shared" si="71"/>
        <v>0.97710843373493961</v>
      </c>
      <c r="S67" s="226">
        <f t="shared" si="71"/>
        <v>0.97710843373493972</v>
      </c>
      <c r="T67" s="226">
        <f t="shared" si="71"/>
        <v>0</v>
      </c>
      <c r="U67" s="226"/>
      <c r="AA67" s="154"/>
    </row>
    <row r="68" spans="1:27" x14ac:dyDescent="0.15">
      <c r="A68" s="42" t="s">
        <v>48</v>
      </c>
      <c r="B68" s="53">
        <f t="shared" si="61"/>
        <v>8.4337349397590362E-3</v>
      </c>
      <c r="C68" s="53">
        <f t="shared" si="62"/>
        <v>8.4337349397590362E-3</v>
      </c>
      <c r="D68" s="53">
        <f t="shared" si="63"/>
        <v>8.4337349397590362E-3</v>
      </c>
      <c r="E68" s="53">
        <f t="shared" si="64"/>
        <v>8.4337349397590362E-3</v>
      </c>
      <c r="F68" s="53">
        <f t="shared" si="65"/>
        <v>8.4337349397590362E-3</v>
      </c>
      <c r="G68" s="204">
        <f t="shared" si="66"/>
        <v>8.4337349397590362E-3</v>
      </c>
      <c r="H68" s="204">
        <f t="shared" si="72"/>
        <v>8.4337349397590362E-3</v>
      </c>
      <c r="I68" s="204">
        <f t="shared" si="67"/>
        <v>8.4337349397590362E-3</v>
      </c>
      <c r="J68" s="204">
        <f t="shared" si="68"/>
        <v>8.4337349397590362E-3</v>
      </c>
      <c r="K68" s="204">
        <f t="shared" si="69"/>
        <v>8.4337349397590362E-3</v>
      </c>
      <c r="L68" s="204">
        <f t="shared" si="70"/>
        <v>8.4337349397590362E-3</v>
      </c>
      <c r="M68" s="204">
        <f t="shared" si="73"/>
        <v>8.4337349397590362E-3</v>
      </c>
      <c r="N68" s="204">
        <f t="shared" si="74"/>
        <v>8.4337349397590362E-3</v>
      </c>
      <c r="O68" s="364" t="str">
        <f t="shared" si="76"/>
        <v>0%</v>
      </c>
      <c r="P68" s="213">
        <f t="shared" si="71"/>
        <v>0</v>
      </c>
      <c r="Q68" s="92">
        <f t="shared" si="71"/>
        <v>8.4337349397590362E-3</v>
      </c>
      <c r="R68" s="92">
        <f t="shared" si="71"/>
        <v>8.4337349397590362E-3</v>
      </c>
      <c r="S68" s="92">
        <f t="shared" si="71"/>
        <v>8.4337349397590362E-3</v>
      </c>
      <c r="T68" s="92">
        <f t="shared" si="71"/>
        <v>0</v>
      </c>
      <c r="U68" s="92"/>
      <c r="AA68" s="154"/>
    </row>
    <row r="69" spans="1:27" x14ac:dyDescent="0.15">
      <c r="A69" s="42" t="s">
        <v>49</v>
      </c>
      <c r="B69" s="53">
        <f t="shared" si="61"/>
        <v>6.7771084337349399E-3</v>
      </c>
      <c r="C69" s="53">
        <f t="shared" si="62"/>
        <v>6.7771084337349399E-3</v>
      </c>
      <c r="D69" s="53">
        <f t="shared" si="63"/>
        <v>6.7771084337349399E-3</v>
      </c>
      <c r="E69" s="53">
        <f t="shared" si="64"/>
        <v>6.7771084337349399E-3</v>
      </c>
      <c r="F69" s="53">
        <f t="shared" si="65"/>
        <v>6.7771084337349399E-3</v>
      </c>
      <c r="G69" s="204">
        <f t="shared" si="66"/>
        <v>6.7771084337349399E-3</v>
      </c>
      <c r="H69" s="204">
        <f t="shared" si="72"/>
        <v>6.7771084337349399E-3</v>
      </c>
      <c r="I69" s="204">
        <f t="shared" si="67"/>
        <v>6.7771084337349399E-3</v>
      </c>
      <c r="J69" s="204">
        <f t="shared" si="68"/>
        <v>6.7771084337349399E-3</v>
      </c>
      <c r="K69" s="204">
        <f t="shared" si="69"/>
        <v>6.7771084337349399E-3</v>
      </c>
      <c r="L69" s="204">
        <f t="shared" si="70"/>
        <v>6.7771084337349399E-3</v>
      </c>
      <c r="M69" s="204">
        <f t="shared" si="73"/>
        <v>6.7771084337349399E-3</v>
      </c>
      <c r="N69" s="204">
        <f t="shared" si="74"/>
        <v>6.7771084337349399E-3</v>
      </c>
      <c r="O69" s="364" t="str">
        <f t="shared" si="76"/>
        <v>0%</v>
      </c>
      <c r="P69" s="213">
        <f t="shared" si="71"/>
        <v>0</v>
      </c>
      <c r="Q69" s="92">
        <f t="shared" si="71"/>
        <v>6.7771084337349399E-3</v>
      </c>
      <c r="R69" s="92">
        <f t="shared" si="71"/>
        <v>6.777108433734939E-3</v>
      </c>
      <c r="S69" s="92">
        <f t="shared" si="71"/>
        <v>6.7771084337349399E-3</v>
      </c>
      <c r="T69" s="92">
        <f t="shared" si="71"/>
        <v>0</v>
      </c>
      <c r="U69" s="92"/>
      <c r="AA69" s="154"/>
    </row>
    <row r="70" spans="1:27" x14ac:dyDescent="0.15">
      <c r="A70" s="42" t="s">
        <v>50</v>
      </c>
      <c r="B70" s="53">
        <f t="shared" si="61"/>
        <v>0</v>
      </c>
      <c r="C70" s="53">
        <f t="shared" si="62"/>
        <v>0</v>
      </c>
      <c r="D70" s="53">
        <f t="shared" si="63"/>
        <v>0</v>
      </c>
      <c r="E70" s="53">
        <f t="shared" si="64"/>
        <v>0</v>
      </c>
      <c r="F70" s="53">
        <f t="shared" si="65"/>
        <v>0</v>
      </c>
      <c r="G70" s="204">
        <f t="shared" si="66"/>
        <v>0</v>
      </c>
      <c r="H70" s="204">
        <f t="shared" si="72"/>
        <v>0</v>
      </c>
      <c r="I70" s="204">
        <f t="shared" si="67"/>
        <v>0</v>
      </c>
      <c r="J70" s="204">
        <f t="shared" si="68"/>
        <v>0</v>
      </c>
      <c r="K70" s="204">
        <f t="shared" si="69"/>
        <v>0</v>
      </c>
      <c r="L70" s="204">
        <f t="shared" si="70"/>
        <v>0</v>
      </c>
      <c r="M70" s="204">
        <f t="shared" si="73"/>
        <v>0</v>
      </c>
      <c r="N70" s="204">
        <f t="shared" si="74"/>
        <v>0</v>
      </c>
      <c r="O70" s="364" t="str">
        <f t="shared" si="76"/>
        <v>0%</v>
      </c>
      <c r="P70" s="213">
        <f t="shared" si="71"/>
        <v>0</v>
      </c>
      <c r="Q70" s="92">
        <f t="shared" si="71"/>
        <v>0</v>
      </c>
      <c r="R70" s="92">
        <f t="shared" si="71"/>
        <v>0</v>
      </c>
      <c r="S70" s="92">
        <f t="shared" si="71"/>
        <v>0</v>
      </c>
      <c r="T70" s="92">
        <f t="shared" si="71"/>
        <v>0</v>
      </c>
      <c r="U70" s="92"/>
      <c r="AA70" s="154"/>
    </row>
    <row r="71" spans="1:27" x14ac:dyDescent="0.15">
      <c r="A71" s="42" t="s">
        <v>51</v>
      </c>
      <c r="B71" s="53">
        <f t="shared" si="61"/>
        <v>7.6807228915662653E-3</v>
      </c>
      <c r="C71" s="53">
        <f t="shared" si="62"/>
        <v>7.6807228915662653E-3</v>
      </c>
      <c r="D71" s="53">
        <f t="shared" si="63"/>
        <v>7.6807228915662653E-3</v>
      </c>
      <c r="E71" s="53">
        <f t="shared" si="64"/>
        <v>7.6807228915662653E-3</v>
      </c>
      <c r="F71" s="53">
        <f t="shared" si="65"/>
        <v>7.6807228915662653E-3</v>
      </c>
      <c r="G71" s="204">
        <f t="shared" si="66"/>
        <v>7.6807228915662653E-3</v>
      </c>
      <c r="H71" s="204">
        <f t="shared" si="72"/>
        <v>7.6807228915662653E-3</v>
      </c>
      <c r="I71" s="204">
        <f t="shared" si="67"/>
        <v>7.6807228915662653E-3</v>
      </c>
      <c r="J71" s="204">
        <f t="shared" si="68"/>
        <v>7.6807228915662653E-3</v>
      </c>
      <c r="K71" s="204">
        <f t="shared" si="69"/>
        <v>7.6807228915662653E-3</v>
      </c>
      <c r="L71" s="204">
        <f t="shared" si="70"/>
        <v>7.6807228915662653E-3</v>
      </c>
      <c r="M71" s="204">
        <f t="shared" si="73"/>
        <v>7.6807228915662653E-3</v>
      </c>
      <c r="N71" s="204">
        <f t="shared" si="74"/>
        <v>7.6807228915662653E-3</v>
      </c>
      <c r="O71" s="364" t="str">
        <f t="shared" si="76"/>
        <v>0%</v>
      </c>
      <c r="P71" s="213">
        <f t="shared" ref="P71:T86" si="77">IF(P$53=0,0%,SUMPRODUCT(($B$50:$O$50=P$50)*$B$53:$O$53*$B71:$O71)/P$53)</f>
        <v>0</v>
      </c>
      <c r="Q71" s="92">
        <f t="shared" si="77"/>
        <v>7.6807228915662645E-3</v>
      </c>
      <c r="R71" s="92">
        <f t="shared" si="77"/>
        <v>7.6807228915662645E-3</v>
      </c>
      <c r="S71" s="92">
        <f t="shared" si="77"/>
        <v>7.6807228915662653E-3</v>
      </c>
      <c r="T71" s="92">
        <f t="shared" si="77"/>
        <v>0</v>
      </c>
      <c r="U71" s="92"/>
      <c r="AA71" s="154"/>
    </row>
    <row r="72" spans="1:27" x14ac:dyDescent="0.15">
      <c r="A72" s="42" t="s">
        <v>455</v>
      </c>
      <c r="B72" s="53">
        <f t="shared" si="61"/>
        <v>0</v>
      </c>
      <c r="C72" s="53">
        <f t="shared" si="62"/>
        <v>0</v>
      </c>
      <c r="D72" s="53">
        <f t="shared" si="63"/>
        <v>0</v>
      </c>
      <c r="E72" s="53">
        <f t="shared" si="64"/>
        <v>0</v>
      </c>
      <c r="F72" s="53">
        <f t="shared" si="65"/>
        <v>0</v>
      </c>
      <c r="G72" s="204">
        <f t="shared" si="66"/>
        <v>0</v>
      </c>
      <c r="H72" s="204">
        <f t="shared" si="72"/>
        <v>0</v>
      </c>
      <c r="I72" s="204">
        <f t="shared" si="67"/>
        <v>0</v>
      </c>
      <c r="J72" s="204">
        <f t="shared" si="68"/>
        <v>0</v>
      </c>
      <c r="K72" s="204">
        <f t="shared" si="69"/>
        <v>0</v>
      </c>
      <c r="L72" s="204">
        <f t="shared" si="70"/>
        <v>0</v>
      </c>
      <c r="M72" s="204">
        <f t="shared" si="73"/>
        <v>0</v>
      </c>
      <c r="N72" s="204">
        <f t="shared" si="74"/>
        <v>0</v>
      </c>
      <c r="O72" s="364" t="str">
        <f t="shared" si="76"/>
        <v>0%</v>
      </c>
      <c r="P72" s="213">
        <f t="shared" si="77"/>
        <v>0</v>
      </c>
      <c r="Q72" s="92">
        <f t="shared" si="77"/>
        <v>0</v>
      </c>
      <c r="R72" s="92">
        <f t="shared" si="77"/>
        <v>0</v>
      </c>
      <c r="S72" s="92">
        <f t="shared" si="77"/>
        <v>0</v>
      </c>
      <c r="T72" s="92">
        <f t="shared" si="77"/>
        <v>0</v>
      </c>
      <c r="U72" s="92"/>
      <c r="AA72" s="154"/>
    </row>
    <row r="73" spans="1:27" x14ac:dyDescent="0.15">
      <c r="A73" s="72" t="s">
        <v>29</v>
      </c>
      <c r="B73" s="61">
        <f t="shared" si="61"/>
        <v>0</v>
      </c>
      <c r="C73" s="61">
        <f t="shared" si="62"/>
        <v>0</v>
      </c>
      <c r="D73" s="61">
        <f t="shared" si="63"/>
        <v>0</v>
      </c>
      <c r="E73" s="61">
        <f t="shared" si="64"/>
        <v>0</v>
      </c>
      <c r="F73" s="61">
        <f t="shared" si="65"/>
        <v>0</v>
      </c>
      <c r="G73" s="205">
        <f t="shared" si="66"/>
        <v>0</v>
      </c>
      <c r="H73" s="205">
        <f t="shared" si="72"/>
        <v>0</v>
      </c>
      <c r="I73" s="205">
        <f t="shared" si="67"/>
        <v>0</v>
      </c>
      <c r="J73" s="205">
        <f t="shared" si="68"/>
        <v>0</v>
      </c>
      <c r="K73" s="205">
        <f t="shared" si="69"/>
        <v>0</v>
      </c>
      <c r="L73" s="205">
        <f t="shared" si="70"/>
        <v>0</v>
      </c>
      <c r="M73" s="205">
        <f t="shared" si="73"/>
        <v>0</v>
      </c>
      <c r="N73" s="205">
        <f t="shared" si="74"/>
        <v>0</v>
      </c>
      <c r="O73" s="364" t="str">
        <f t="shared" si="76"/>
        <v>0%</v>
      </c>
      <c r="P73" s="213">
        <f t="shared" si="77"/>
        <v>0</v>
      </c>
      <c r="Q73" s="92">
        <f t="shared" si="77"/>
        <v>0</v>
      </c>
      <c r="R73" s="92">
        <f t="shared" si="77"/>
        <v>0</v>
      </c>
      <c r="S73" s="92">
        <f t="shared" si="77"/>
        <v>0</v>
      </c>
      <c r="T73" s="92">
        <f t="shared" si="77"/>
        <v>0</v>
      </c>
      <c r="U73" s="92"/>
      <c r="AA73" s="154"/>
    </row>
    <row r="74" spans="1:27" x14ac:dyDescent="0.15">
      <c r="A74" s="76" t="s">
        <v>28</v>
      </c>
      <c r="B74" s="93">
        <f t="shared" si="61"/>
        <v>0</v>
      </c>
      <c r="C74" s="93">
        <f t="shared" si="62"/>
        <v>0</v>
      </c>
      <c r="D74" s="93">
        <f t="shared" si="63"/>
        <v>0</v>
      </c>
      <c r="E74" s="93">
        <f t="shared" si="64"/>
        <v>0</v>
      </c>
      <c r="F74" s="93">
        <f t="shared" si="65"/>
        <v>0</v>
      </c>
      <c r="G74" s="206">
        <f t="shared" si="66"/>
        <v>0</v>
      </c>
      <c r="H74" s="206">
        <f t="shared" si="72"/>
        <v>0</v>
      </c>
      <c r="I74" s="206">
        <f t="shared" si="67"/>
        <v>0</v>
      </c>
      <c r="J74" s="206">
        <f t="shared" si="68"/>
        <v>0</v>
      </c>
      <c r="K74" s="206">
        <f t="shared" si="69"/>
        <v>0</v>
      </c>
      <c r="L74" s="206">
        <f t="shared" si="70"/>
        <v>0</v>
      </c>
      <c r="M74" s="206">
        <f t="shared" si="73"/>
        <v>0</v>
      </c>
      <c r="N74" s="206">
        <f t="shared" si="74"/>
        <v>0</v>
      </c>
      <c r="O74" s="364" t="str">
        <f t="shared" si="76"/>
        <v>0%</v>
      </c>
      <c r="P74" s="213">
        <f t="shared" si="77"/>
        <v>0</v>
      </c>
      <c r="Q74" s="92">
        <f t="shared" si="77"/>
        <v>0</v>
      </c>
      <c r="R74" s="92">
        <f t="shared" si="77"/>
        <v>0</v>
      </c>
      <c r="S74" s="92">
        <f t="shared" si="77"/>
        <v>0</v>
      </c>
      <c r="T74" s="92">
        <f t="shared" si="77"/>
        <v>0</v>
      </c>
      <c r="U74" s="92"/>
      <c r="AA74" s="154"/>
    </row>
    <row r="75" spans="1:27" x14ac:dyDescent="0.15">
      <c r="A75" s="65" t="s">
        <v>37</v>
      </c>
      <c r="B75" s="39">
        <f t="shared" si="61"/>
        <v>0.99372885542168665</v>
      </c>
      <c r="C75" s="39">
        <f t="shared" si="62"/>
        <v>0.99372885542168665</v>
      </c>
      <c r="D75" s="39">
        <f t="shared" si="63"/>
        <v>0.99372885542168665</v>
      </c>
      <c r="E75" s="39">
        <f t="shared" si="64"/>
        <v>0.99372885542168665</v>
      </c>
      <c r="F75" s="39">
        <f t="shared" si="65"/>
        <v>0.99372885542168665</v>
      </c>
      <c r="G75" s="207">
        <f t="shared" si="66"/>
        <v>0.99372885542168665</v>
      </c>
      <c r="H75" s="207">
        <f t="shared" si="72"/>
        <v>0.99372885542168665</v>
      </c>
      <c r="I75" s="207">
        <f t="shared" si="67"/>
        <v>0.99372885542168665</v>
      </c>
      <c r="J75" s="207">
        <f t="shared" si="68"/>
        <v>0.99372885542168665</v>
      </c>
      <c r="K75" s="207">
        <f t="shared" si="69"/>
        <v>0.99372885542168665</v>
      </c>
      <c r="L75" s="207">
        <f t="shared" si="70"/>
        <v>0.99372885542168665</v>
      </c>
      <c r="M75" s="207">
        <f t="shared" si="73"/>
        <v>0.99372885542168665</v>
      </c>
      <c r="N75" s="207">
        <f t="shared" si="74"/>
        <v>0.99372885542168665</v>
      </c>
      <c r="O75" s="366">
        <f>O76*99.96%</f>
        <v>0</v>
      </c>
      <c r="P75" s="225">
        <f t="shared" si="77"/>
        <v>0</v>
      </c>
      <c r="Q75" s="226">
        <f t="shared" si="77"/>
        <v>0.99372885542168665</v>
      </c>
      <c r="R75" s="226">
        <f t="shared" si="77"/>
        <v>0.99372885542168665</v>
      </c>
      <c r="S75" s="226">
        <f t="shared" si="77"/>
        <v>0.99372885542168654</v>
      </c>
      <c r="T75" s="226">
        <f t="shared" si="77"/>
        <v>0</v>
      </c>
      <c r="U75" s="226"/>
      <c r="AA75" s="154"/>
    </row>
    <row r="76" spans="1:27" x14ac:dyDescent="0.35">
      <c r="A76" s="40" t="s">
        <v>458</v>
      </c>
      <c r="B76" s="41">
        <f t="shared" si="61"/>
        <v>0.99412650602409636</v>
      </c>
      <c r="C76" s="41">
        <f t="shared" si="62"/>
        <v>0.99412650602409636</v>
      </c>
      <c r="D76" s="41">
        <f t="shared" si="63"/>
        <v>0.99412650602409636</v>
      </c>
      <c r="E76" s="41">
        <f t="shared" si="64"/>
        <v>0.99412650602409636</v>
      </c>
      <c r="F76" s="41">
        <f t="shared" si="65"/>
        <v>0.99412650602409636</v>
      </c>
      <c r="G76" s="208">
        <f t="shared" si="66"/>
        <v>0.99412650602409636</v>
      </c>
      <c r="H76" s="208">
        <f t="shared" si="72"/>
        <v>0.99412650602409636</v>
      </c>
      <c r="I76" s="208">
        <f t="shared" si="67"/>
        <v>0.99412650602409636</v>
      </c>
      <c r="J76" s="208">
        <f t="shared" si="68"/>
        <v>0.99412650602409636</v>
      </c>
      <c r="K76" s="208">
        <f t="shared" si="69"/>
        <v>0.99412650602409636</v>
      </c>
      <c r="L76" s="208">
        <f t="shared" si="70"/>
        <v>0.99412650602409636</v>
      </c>
      <c r="M76" s="208">
        <f t="shared" si="73"/>
        <v>0.99412650602409636</v>
      </c>
      <c r="N76" s="208">
        <f t="shared" si="74"/>
        <v>0.99412650602409636</v>
      </c>
      <c r="O76" s="364" t="str">
        <f t="shared" ref="O76:O83" si="78">_xlfn.IFNA(VLOOKUP(A76,$W$52:$Y$86,2,0),"0%")</f>
        <v>0%</v>
      </c>
      <c r="P76" s="225">
        <f t="shared" si="77"/>
        <v>0</v>
      </c>
      <c r="Q76" s="226">
        <f t="shared" si="77"/>
        <v>0.99412650602409625</v>
      </c>
      <c r="R76" s="226">
        <f t="shared" si="77"/>
        <v>0.99412650602409636</v>
      </c>
      <c r="S76" s="226">
        <f t="shared" si="77"/>
        <v>0.99412650602409636</v>
      </c>
      <c r="T76" s="226">
        <f t="shared" si="77"/>
        <v>0</v>
      </c>
      <c r="U76" s="226"/>
      <c r="AA76" s="154"/>
    </row>
    <row r="77" spans="1:27" x14ac:dyDescent="0.15">
      <c r="A77" s="42" t="s">
        <v>52</v>
      </c>
      <c r="B77" s="53">
        <f t="shared" si="61"/>
        <v>0</v>
      </c>
      <c r="C77" s="53">
        <f t="shared" si="62"/>
        <v>0</v>
      </c>
      <c r="D77" s="53">
        <f t="shared" si="63"/>
        <v>0</v>
      </c>
      <c r="E77" s="53">
        <f t="shared" si="64"/>
        <v>0</v>
      </c>
      <c r="F77" s="53">
        <f t="shared" si="65"/>
        <v>0</v>
      </c>
      <c r="G77" s="204">
        <f t="shared" si="66"/>
        <v>0</v>
      </c>
      <c r="H77" s="204">
        <f t="shared" si="72"/>
        <v>0</v>
      </c>
      <c r="I77" s="204">
        <f t="shared" si="67"/>
        <v>0</v>
      </c>
      <c r="J77" s="204">
        <f t="shared" si="68"/>
        <v>0</v>
      </c>
      <c r="K77" s="204">
        <f t="shared" si="69"/>
        <v>0</v>
      </c>
      <c r="L77" s="204">
        <f t="shared" si="70"/>
        <v>0</v>
      </c>
      <c r="M77" s="204">
        <f t="shared" si="73"/>
        <v>0</v>
      </c>
      <c r="N77" s="204">
        <f t="shared" si="74"/>
        <v>0</v>
      </c>
      <c r="O77" s="364" t="str">
        <f t="shared" si="78"/>
        <v>0%</v>
      </c>
      <c r="P77" s="213">
        <f t="shared" si="77"/>
        <v>0</v>
      </c>
      <c r="Q77" s="92">
        <f t="shared" si="77"/>
        <v>0</v>
      </c>
      <c r="R77" s="92">
        <f t="shared" si="77"/>
        <v>0</v>
      </c>
      <c r="S77" s="92">
        <f t="shared" si="77"/>
        <v>0</v>
      </c>
      <c r="T77" s="92">
        <f t="shared" si="77"/>
        <v>0</v>
      </c>
      <c r="U77" s="92"/>
      <c r="AA77" s="154"/>
    </row>
    <row r="78" spans="1:27" x14ac:dyDescent="0.15">
      <c r="A78" s="42" t="s">
        <v>545</v>
      </c>
      <c r="B78" s="53">
        <f t="shared" si="61"/>
        <v>3.7650602409638554E-3</v>
      </c>
      <c r="C78" s="53">
        <f t="shared" si="62"/>
        <v>3.7650602409638554E-3</v>
      </c>
      <c r="D78" s="53">
        <f t="shared" si="63"/>
        <v>3.7650602409638554E-3</v>
      </c>
      <c r="E78" s="53">
        <f t="shared" si="64"/>
        <v>3.7650602409638554E-3</v>
      </c>
      <c r="F78" s="53">
        <f t="shared" si="65"/>
        <v>3.7650602409638554E-3</v>
      </c>
      <c r="G78" s="204">
        <f t="shared" si="66"/>
        <v>3.7650602409638554E-3</v>
      </c>
      <c r="H78" s="204">
        <f t="shared" si="72"/>
        <v>3.7650602409638554E-3</v>
      </c>
      <c r="I78" s="204">
        <f t="shared" si="67"/>
        <v>3.7650602409638554E-3</v>
      </c>
      <c r="J78" s="204">
        <f t="shared" si="68"/>
        <v>3.7650602409638554E-3</v>
      </c>
      <c r="K78" s="204">
        <f t="shared" si="69"/>
        <v>3.7650602409638554E-3</v>
      </c>
      <c r="L78" s="204">
        <f t="shared" si="70"/>
        <v>3.7650602409638554E-3</v>
      </c>
      <c r="M78" s="204">
        <f t="shared" si="73"/>
        <v>3.7650602409638554E-3</v>
      </c>
      <c r="N78" s="204">
        <f t="shared" si="74"/>
        <v>3.7650602409638554E-3</v>
      </c>
      <c r="O78" s="364" t="str">
        <f t="shared" si="78"/>
        <v>0%</v>
      </c>
      <c r="P78" s="213">
        <f t="shared" si="77"/>
        <v>0</v>
      </c>
      <c r="Q78" s="92">
        <f t="shared" si="77"/>
        <v>3.765060240963855E-3</v>
      </c>
      <c r="R78" s="92">
        <f t="shared" si="77"/>
        <v>3.765060240963855E-3</v>
      </c>
      <c r="S78" s="92">
        <f t="shared" si="77"/>
        <v>3.765060240963855E-3</v>
      </c>
      <c r="T78" s="92">
        <f t="shared" si="77"/>
        <v>0</v>
      </c>
      <c r="U78" s="92"/>
      <c r="AA78" s="154"/>
    </row>
    <row r="79" spans="1:27" x14ac:dyDescent="0.15">
      <c r="A79" s="42" t="s">
        <v>544</v>
      </c>
      <c r="B79" s="53">
        <f t="shared" si="61"/>
        <v>2.1084337349397591E-3</v>
      </c>
      <c r="C79" s="53">
        <f t="shared" si="62"/>
        <v>2.1084337349397591E-3</v>
      </c>
      <c r="D79" s="53">
        <f t="shared" si="63"/>
        <v>2.1084337349397591E-3</v>
      </c>
      <c r="E79" s="53">
        <f t="shared" si="64"/>
        <v>2.1084337349397591E-3</v>
      </c>
      <c r="F79" s="53">
        <f t="shared" si="65"/>
        <v>2.1084337349397591E-3</v>
      </c>
      <c r="G79" s="204">
        <f t="shared" si="66"/>
        <v>2.1084337349397591E-3</v>
      </c>
      <c r="H79" s="204">
        <f t="shared" si="72"/>
        <v>2.1084337349397591E-3</v>
      </c>
      <c r="I79" s="204">
        <f t="shared" si="67"/>
        <v>2.1084337349397591E-3</v>
      </c>
      <c r="J79" s="204">
        <f t="shared" si="68"/>
        <v>2.1084337349397591E-3</v>
      </c>
      <c r="K79" s="204">
        <f t="shared" si="69"/>
        <v>2.1084337349397591E-3</v>
      </c>
      <c r="L79" s="204">
        <f t="shared" si="70"/>
        <v>2.1084337349397591E-3</v>
      </c>
      <c r="M79" s="204">
        <f t="shared" si="73"/>
        <v>2.1084337349397591E-3</v>
      </c>
      <c r="N79" s="204">
        <f t="shared" si="74"/>
        <v>2.1084337349397591E-3</v>
      </c>
      <c r="O79" s="364" t="str">
        <f t="shared" si="78"/>
        <v>0%</v>
      </c>
      <c r="P79" s="213">
        <f t="shared" si="77"/>
        <v>0</v>
      </c>
      <c r="Q79" s="92">
        <f t="shared" si="77"/>
        <v>2.1084337349397591E-3</v>
      </c>
      <c r="R79" s="92">
        <f t="shared" si="77"/>
        <v>2.1084337349397591E-3</v>
      </c>
      <c r="S79" s="92">
        <f t="shared" si="77"/>
        <v>2.1084337349397591E-3</v>
      </c>
      <c r="T79" s="92">
        <f t="shared" si="77"/>
        <v>0</v>
      </c>
      <c r="U79" s="92"/>
      <c r="AA79" s="154"/>
    </row>
    <row r="80" spans="1:27" x14ac:dyDescent="0.15">
      <c r="A80" s="42" t="s">
        <v>53</v>
      </c>
      <c r="B80" s="53">
        <f t="shared" si="61"/>
        <v>0</v>
      </c>
      <c r="C80" s="53">
        <f t="shared" si="62"/>
        <v>0</v>
      </c>
      <c r="D80" s="53">
        <f t="shared" si="63"/>
        <v>0</v>
      </c>
      <c r="E80" s="53">
        <f t="shared" si="64"/>
        <v>0</v>
      </c>
      <c r="F80" s="53">
        <f t="shared" si="65"/>
        <v>0</v>
      </c>
      <c r="G80" s="204">
        <f t="shared" si="66"/>
        <v>0</v>
      </c>
      <c r="H80" s="204">
        <f t="shared" si="72"/>
        <v>0</v>
      </c>
      <c r="I80" s="204">
        <f t="shared" si="67"/>
        <v>0</v>
      </c>
      <c r="J80" s="204">
        <f t="shared" si="68"/>
        <v>0</v>
      </c>
      <c r="K80" s="204">
        <f t="shared" si="69"/>
        <v>0</v>
      </c>
      <c r="L80" s="204">
        <f t="shared" si="70"/>
        <v>0</v>
      </c>
      <c r="M80" s="204">
        <f t="shared" si="73"/>
        <v>0</v>
      </c>
      <c r="N80" s="204">
        <f t="shared" si="74"/>
        <v>0</v>
      </c>
      <c r="O80" s="364" t="str">
        <f t="shared" si="78"/>
        <v>0%</v>
      </c>
      <c r="P80" s="213">
        <f t="shared" si="77"/>
        <v>0</v>
      </c>
      <c r="Q80" s="92">
        <f t="shared" si="77"/>
        <v>0</v>
      </c>
      <c r="R80" s="92">
        <f t="shared" si="77"/>
        <v>0</v>
      </c>
      <c r="S80" s="92">
        <f t="shared" si="77"/>
        <v>0</v>
      </c>
      <c r="T80" s="92">
        <f t="shared" si="77"/>
        <v>0</v>
      </c>
      <c r="U80" s="92"/>
      <c r="AA80" s="154"/>
    </row>
    <row r="81" spans="1:27" x14ac:dyDescent="0.15">
      <c r="A81" s="42" t="s">
        <v>54</v>
      </c>
      <c r="B81" s="53">
        <f t="shared" si="61"/>
        <v>0</v>
      </c>
      <c r="C81" s="53">
        <f t="shared" si="62"/>
        <v>0</v>
      </c>
      <c r="D81" s="53">
        <f t="shared" si="63"/>
        <v>0</v>
      </c>
      <c r="E81" s="53">
        <f t="shared" si="64"/>
        <v>0</v>
      </c>
      <c r="F81" s="53">
        <f t="shared" si="65"/>
        <v>0</v>
      </c>
      <c r="G81" s="204">
        <f t="shared" si="66"/>
        <v>0</v>
      </c>
      <c r="H81" s="204">
        <f t="shared" si="72"/>
        <v>0</v>
      </c>
      <c r="I81" s="204">
        <f t="shared" si="67"/>
        <v>0</v>
      </c>
      <c r="J81" s="204">
        <f t="shared" si="68"/>
        <v>0</v>
      </c>
      <c r="K81" s="204">
        <f t="shared" si="69"/>
        <v>0</v>
      </c>
      <c r="L81" s="204">
        <f t="shared" si="70"/>
        <v>0</v>
      </c>
      <c r="M81" s="204">
        <f t="shared" si="73"/>
        <v>0</v>
      </c>
      <c r="N81" s="204">
        <f t="shared" si="74"/>
        <v>0</v>
      </c>
      <c r="O81" s="364" t="str">
        <f t="shared" si="78"/>
        <v>0%</v>
      </c>
      <c r="P81" s="213">
        <f t="shared" si="77"/>
        <v>0</v>
      </c>
      <c r="Q81" s="92">
        <f t="shared" si="77"/>
        <v>0</v>
      </c>
      <c r="R81" s="92">
        <f t="shared" si="77"/>
        <v>0</v>
      </c>
      <c r="S81" s="92">
        <f t="shared" si="77"/>
        <v>0</v>
      </c>
      <c r="T81" s="92">
        <f t="shared" si="77"/>
        <v>0</v>
      </c>
      <c r="U81" s="92"/>
      <c r="AA81" s="154"/>
    </row>
    <row r="82" spans="1:27" x14ac:dyDescent="0.15">
      <c r="A82" s="72" t="s">
        <v>38</v>
      </c>
      <c r="B82" s="61">
        <f t="shared" si="61"/>
        <v>0</v>
      </c>
      <c r="C82" s="61">
        <f t="shared" si="62"/>
        <v>0</v>
      </c>
      <c r="D82" s="61">
        <f t="shared" si="63"/>
        <v>0</v>
      </c>
      <c r="E82" s="61">
        <f t="shared" si="64"/>
        <v>0</v>
      </c>
      <c r="F82" s="61">
        <f t="shared" si="65"/>
        <v>0</v>
      </c>
      <c r="G82" s="205">
        <f t="shared" si="66"/>
        <v>0</v>
      </c>
      <c r="H82" s="205">
        <f t="shared" si="72"/>
        <v>0</v>
      </c>
      <c r="I82" s="205">
        <f t="shared" si="67"/>
        <v>0</v>
      </c>
      <c r="J82" s="205">
        <f t="shared" si="68"/>
        <v>0</v>
      </c>
      <c r="K82" s="205">
        <f t="shared" si="69"/>
        <v>0</v>
      </c>
      <c r="L82" s="205">
        <f t="shared" si="70"/>
        <v>0</v>
      </c>
      <c r="M82" s="205">
        <f t="shared" si="73"/>
        <v>0</v>
      </c>
      <c r="N82" s="205">
        <f t="shared" si="74"/>
        <v>0</v>
      </c>
      <c r="O82" s="364" t="str">
        <f t="shared" si="78"/>
        <v>0%</v>
      </c>
      <c r="P82" s="213">
        <f t="shared" si="77"/>
        <v>0</v>
      </c>
      <c r="Q82" s="92">
        <f t="shared" si="77"/>
        <v>0</v>
      </c>
      <c r="R82" s="92">
        <f t="shared" si="77"/>
        <v>0</v>
      </c>
      <c r="S82" s="92">
        <f t="shared" si="77"/>
        <v>0</v>
      </c>
      <c r="T82" s="92">
        <f t="shared" si="77"/>
        <v>0</v>
      </c>
      <c r="U82" s="92"/>
      <c r="AA82" s="154"/>
    </row>
    <row r="83" spans="1:27" x14ac:dyDescent="0.15">
      <c r="A83" s="76" t="s">
        <v>28</v>
      </c>
      <c r="B83" s="93">
        <f t="shared" si="61"/>
        <v>0</v>
      </c>
      <c r="C83" s="93">
        <f t="shared" si="62"/>
        <v>0</v>
      </c>
      <c r="D83" s="93">
        <f t="shared" si="63"/>
        <v>0</v>
      </c>
      <c r="E83" s="93">
        <f t="shared" si="64"/>
        <v>0</v>
      </c>
      <c r="F83" s="93">
        <f t="shared" si="65"/>
        <v>0</v>
      </c>
      <c r="G83" s="206">
        <f t="shared" si="66"/>
        <v>0</v>
      </c>
      <c r="H83" s="206">
        <f t="shared" si="72"/>
        <v>0</v>
      </c>
      <c r="I83" s="206">
        <f t="shared" si="67"/>
        <v>0</v>
      </c>
      <c r="J83" s="206">
        <f t="shared" si="68"/>
        <v>0</v>
      </c>
      <c r="K83" s="206">
        <f t="shared" si="69"/>
        <v>0</v>
      </c>
      <c r="L83" s="206">
        <f t="shared" si="70"/>
        <v>0</v>
      </c>
      <c r="M83" s="206">
        <f t="shared" si="73"/>
        <v>0</v>
      </c>
      <c r="N83" s="206">
        <f t="shared" si="74"/>
        <v>0</v>
      </c>
      <c r="O83" s="364" t="str">
        <f t="shared" si="78"/>
        <v>0%</v>
      </c>
      <c r="P83" s="213">
        <f t="shared" si="77"/>
        <v>0</v>
      </c>
      <c r="Q83" s="92">
        <f t="shared" si="77"/>
        <v>0</v>
      </c>
      <c r="R83" s="92">
        <f t="shared" si="77"/>
        <v>0</v>
      </c>
      <c r="S83" s="92">
        <f t="shared" si="77"/>
        <v>0</v>
      </c>
      <c r="T83" s="92">
        <f t="shared" si="77"/>
        <v>0</v>
      </c>
      <c r="U83" s="92"/>
      <c r="AA83" s="154"/>
    </row>
    <row r="84" spans="1:27" x14ac:dyDescent="0.15">
      <c r="A84" s="65" t="s">
        <v>36</v>
      </c>
      <c r="B84" s="39">
        <f t="shared" si="61"/>
        <v>0.98887349397590363</v>
      </c>
      <c r="C84" s="39">
        <f t="shared" si="62"/>
        <v>0.98887349397590363</v>
      </c>
      <c r="D84" s="39">
        <f t="shared" si="63"/>
        <v>0.98887349397590363</v>
      </c>
      <c r="E84" s="39">
        <f t="shared" si="64"/>
        <v>0.98887349397590363</v>
      </c>
      <c r="F84" s="39">
        <f t="shared" si="65"/>
        <v>0.98887349397590363</v>
      </c>
      <c r="G84" s="207">
        <f t="shared" si="66"/>
        <v>0.98887349397590363</v>
      </c>
      <c r="H84" s="207">
        <f t="shared" si="72"/>
        <v>0.98887349397590363</v>
      </c>
      <c r="I84" s="207">
        <f t="shared" si="67"/>
        <v>0.98887349397590363</v>
      </c>
      <c r="J84" s="207">
        <f t="shared" si="68"/>
        <v>0.98887349397590363</v>
      </c>
      <c r="K84" s="207">
        <f t="shared" si="69"/>
        <v>0.98887349397590363</v>
      </c>
      <c r="L84" s="207">
        <f t="shared" si="70"/>
        <v>0.98887349397590363</v>
      </c>
      <c r="M84" s="207">
        <f t="shared" si="73"/>
        <v>0.98887349397590363</v>
      </c>
      <c r="N84" s="207">
        <f t="shared" si="74"/>
        <v>0.98887349397590363</v>
      </c>
      <c r="O84" s="364" t="str">
        <f>O85</f>
        <v>0%</v>
      </c>
      <c r="P84" s="225">
        <f t="shared" si="77"/>
        <v>0</v>
      </c>
      <c r="Q84" s="226">
        <f t="shared" si="77"/>
        <v>0.98887349397590363</v>
      </c>
      <c r="R84" s="226">
        <f t="shared" si="77"/>
        <v>0.98887349397590363</v>
      </c>
      <c r="S84" s="226">
        <f t="shared" si="77"/>
        <v>0.98887349397590374</v>
      </c>
      <c r="T84" s="226">
        <f t="shared" si="77"/>
        <v>0</v>
      </c>
      <c r="U84" s="226"/>
      <c r="AA84" s="154"/>
    </row>
    <row r="85" spans="1:27" x14ac:dyDescent="0.35">
      <c r="A85" s="40" t="s">
        <v>460</v>
      </c>
      <c r="B85" s="41">
        <f t="shared" si="61"/>
        <v>0.98887349397590363</v>
      </c>
      <c r="C85" s="41">
        <f t="shared" si="62"/>
        <v>0.98887349397590363</v>
      </c>
      <c r="D85" s="41">
        <f t="shared" si="63"/>
        <v>0.98887349397590363</v>
      </c>
      <c r="E85" s="41">
        <f t="shared" si="64"/>
        <v>0.98887349397590363</v>
      </c>
      <c r="F85" s="41">
        <f t="shared" si="65"/>
        <v>0.98887349397590363</v>
      </c>
      <c r="G85" s="208">
        <f t="shared" si="66"/>
        <v>0.98887349397590363</v>
      </c>
      <c r="H85" s="208">
        <f t="shared" si="72"/>
        <v>0.98887349397590363</v>
      </c>
      <c r="I85" s="208">
        <f t="shared" si="67"/>
        <v>0.98887349397590363</v>
      </c>
      <c r="J85" s="208">
        <f t="shared" si="68"/>
        <v>0.98887349397590363</v>
      </c>
      <c r="K85" s="208">
        <f t="shared" si="69"/>
        <v>0.98887349397590363</v>
      </c>
      <c r="L85" s="208">
        <f t="shared" si="70"/>
        <v>0.98887349397590363</v>
      </c>
      <c r="M85" s="208">
        <f t="shared" si="73"/>
        <v>0.98887349397590363</v>
      </c>
      <c r="N85" s="208">
        <f t="shared" si="74"/>
        <v>0.98887349397590363</v>
      </c>
      <c r="O85" s="364" t="str">
        <f t="shared" ref="O85:O93" si="79">_xlfn.IFNA(VLOOKUP(A85,$W$52:$Y$86,2,0),"0%")</f>
        <v>0%</v>
      </c>
      <c r="P85" s="225">
        <f t="shared" si="77"/>
        <v>0</v>
      </c>
      <c r="Q85" s="226">
        <f t="shared" si="77"/>
        <v>0.98887349397590363</v>
      </c>
      <c r="R85" s="226">
        <f t="shared" si="77"/>
        <v>0.98887349397590363</v>
      </c>
      <c r="S85" s="226">
        <f t="shared" si="77"/>
        <v>0.98887349397590374</v>
      </c>
      <c r="T85" s="226">
        <f t="shared" si="77"/>
        <v>0</v>
      </c>
      <c r="U85" s="226"/>
      <c r="AA85" s="154"/>
    </row>
    <row r="86" spans="1:27" x14ac:dyDescent="0.15">
      <c r="A86" s="42" t="s">
        <v>55</v>
      </c>
      <c r="B86" s="53">
        <f t="shared" si="61"/>
        <v>4.5180722891566266E-4</v>
      </c>
      <c r="C86" s="53">
        <f t="shared" si="62"/>
        <v>4.5180722891566266E-4</v>
      </c>
      <c r="D86" s="53">
        <f t="shared" si="63"/>
        <v>4.5180722891566266E-4</v>
      </c>
      <c r="E86" s="53">
        <f t="shared" si="64"/>
        <v>4.5180722891566266E-4</v>
      </c>
      <c r="F86" s="53">
        <f t="shared" si="65"/>
        <v>4.5180722891566266E-4</v>
      </c>
      <c r="G86" s="204">
        <f t="shared" si="66"/>
        <v>4.5180722891566266E-4</v>
      </c>
      <c r="H86" s="204">
        <f t="shared" si="72"/>
        <v>4.5180722891566266E-4</v>
      </c>
      <c r="I86" s="204">
        <f t="shared" si="67"/>
        <v>4.5180722891566266E-4</v>
      </c>
      <c r="J86" s="204">
        <f t="shared" si="68"/>
        <v>4.5180722891566266E-4</v>
      </c>
      <c r="K86" s="204">
        <f t="shared" si="69"/>
        <v>4.5180722891566266E-4</v>
      </c>
      <c r="L86" s="204">
        <f t="shared" si="70"/>
        <v>4.5180722891566266E-4</v>
      </c>
      <c r="M86" s="204">
        <f t="shared" si="73"/>
        <v>4.5180722891566266E-4</v>
      </c>
      <c r="N86" s="204">
        <f t="shared" si="74"/>
        <v>4.5180722891566266E-4</v>
      </c>
      <c r="O86" s="364" t="str">
        <f t="shared" si="79"/>
        <v>0%</v>
      </c>
      <c r="P86" s="213">
        <f t="shared" si="77"/>
        <v>0</v>
      </c>
      <c r="Q86" s="92">
        <f t="shared" si="77"/>
        <v>4.5180722891566266E-4</v>
      </c>
      <c r="R86" s="92">
        <f t="shared" si="77"/>
        <v>4.5180722891566261E-4</v>
      </c>
      <c r="S86" s="92">
        <f t="shared" si="77"/>
        <v>4.5180722891566261E-4</v>
      </c>
      <c r="T86" s="92">
        <f t="shared" si="77"/>
        <v>0</v>
      </c>
      <c r="U86" s="92"/>
      <c r="AA86" s="154"/>
    </row>
    <row r="87" spans="1:27" x14ac:dyDescent="0.15">
      <c r="A87" s="42" t="s">
        <v>56</v>
      </c>
      <c r="B87" s="53">
        <f t="shared" si="61"/>
        <v>0</v>
      </c>
      <c r="C87" s="53">
        <f t="shared" si="62"/>
        <v>0</v>
      </c>
      <c r="D87" s="53">
        <f t="shared" si="63"/>
        <v>0</v>
      </c>
      <c r="E87" s="53">
        <f t="shared" si="64"/>
        <v>0</v>
      </c>
      <c r="F87" s="53">
        <f t="shared" si="65"/>
        <v>0</v>
      </c>
      <c r="G87" s="204">
        <f t="shared" si="66"/>
        <v>0</v>
      </c>
      <c r="H87" s="204">
        <f t="shared" si="72"/>
        <v>0</v>
      </c>
      <c r="I87" s="204">
        <f t="shared" si="67"/>
        <v>0</v>
      </c>
      <c r="J87" s="204">
        <f t="shared" si="68"/>
        <v>0</v>
      </c>
      <c r="K87" s="204">
        <f t="shared" si="69"/>
        <v>0</v>
      </c>
      <c r="L87" s="204">
        <f t="shared" si="70"/>
        <v>0</v>
      </c>
      <c r="M87" s="204">
        <f t="shared" si="73"/>
        <v>0</v>
      </c>
      <c r="N87" s="204">
        <f t="shared" si="74"/>
        <v>0</v>
      </c>
      <c r="O87" s="364" t="str">
        <f t="shared" si="79"/>
        <v>0%</v>
      </c>
      <c r="P87" s="213">
        <f t="shared" ref="P87:T93" si="80">IF(P$53=0,0%,SUMPRODUCT(($B$50:$O$50=P$50)*$B$53:$O$53*$B87:$O87)/P$53)</f>
        <v>0</v>
      </c>
      <c r="Q87" s="92">
        <f t="shared" si="80"/>
        <v>0</v>
      </c>
      <c r="R87" s="92">
        <f t="shared" si="80"/>
        <v>0</v>
      </c>
      <c r="S87" s="92">
        <f t="shared" si="80"/>
        <v>0</v>
      </c>
      <c r="T87" s="92">
        <f t="shared" si="80"/>
        <v>0</v>
      </c>
      <c r="U87" s="92"/>
      <c r="AA87" s="154"/>
    </row>
    <row r="88" spans="1:27" x14ac:dyDescent="0.15">
      <c r="A88" s="42" t="s">
        <v>57</v>
      </c>
      <c r="B88" s="53">
        <f t="shared" si="61"/>
        <v>0</v>
      </c>
      <c r="C88" s="53">
        <f t="shared" si="62"/>
        <v>0</v>
      </c>
      <c r="D88" s="53">
        <f t="shared" si="63"/>
        <v>0</v>
      </c>
      <c r="E88" s="53">
        <f t="shared" si="64"/>
        <v>0</v>
      </c>
      <c r="F88" s="53">
        <f t="shared" si="65"/>
        <v>0</v>
      </c>
      <c r="G88" s="204">
        <f t="shared" si="66"/>
        <v>0</v>
      </c>
      <c r="H88" s="204">
        <f t="shared" si="72"/>
        <v>0</v>
      </c>
      <c r="I88" s="204">
        <f t="shared" si="67"/>
        <v>0</v>
      </c>
      <c r="J88" s="204">
        <f t="shared" si="68"/>
        <v>0</v>
      </c>
      <c r="K88" s="204">
        <f t="shared" si="69"/>
        <v>0</v>
      </c>
      <c r="L88" s="204">
        <f t="shared" si="70"/>
        <v>0</v>
      </c>
      <c r="M88" s="204">
        <f t="shared" si="73"/>
        <v>0</v>
      </c>
      <c r="N88" s="204">
        <f t="shared" si="74"/>
        <v>0</v>
      </c>
      <c r="O88" s="364" t="str">
        <f t="shared" si="79"/>
        <v>0%</v>
      </c>
      <c r="P88" s="213">
        <f t="shared" si="80"/>
        <v>0</v>
      </c>
      <c r="Q88" s="92">
        <f t="shared" si="80"/>
        <v>0</v>
      </c>
      <c r="R88" s="92">
        <f t="shared" si="80"/>
        <v>0</v>
      </c>
      <c r="S88" s="92">
        <f t="shared" si="80"/>
        <v>0</v>
      </c>
      <c r="T88" s="92">
        <f t="shared" si="80"/>
        <v>0</v>
      </c>
      <c r="U88" s="92"/>
      <c r="AA88" s="154"/>
    </row>
    <row r="89" spans="1:27" x14ac:dyDescent="0.15">
      <c r="A89" s="42" t="s">
        <v>58</v>
      </c>
      <c r="B89" s="53">
        <f t="shared" si="61"/>
        <v>1.0674698795180723E-2</v>
      </c>
      <c r="C89" s="53">
        <f t="shared" si="62"/>
        <v>1.0674698795180723E-2</v>
      </c>
      <c r="D89" s="53">
        <f t="shared" si="63"/>
        <v>1.0674698795180723E-2</v>
      </c>
      <c r="E89" s="53">
        <f t="shared" si="64"/>
        <v>1.0674698795180723E-2</v>
      </c>
      <c r="F89" s="53">
        <f t="shared" si="65"/>
        <v>1.0674698795180723E-2</v>
      </c>
      <c r="G89" s="204">
        <f t="shared" si="66"/>
        <v>1.0674698795180723E-2</v>
      </c>
      <c r="H89" s="204">
        <f t="shared" si="72"/>
        <v>1.0674698795180723E-2</v>
      </c>
      <c r="I89" s="204">
        <f t="shared" si="67"/>
        <v>1.0674698795180723E-2</v>
      </c>
      <c r="J89" s="204">
        <f t="shared" si="68"/>
        <v>1.0674698795180723E-2</v>
      </c>
      <c r="K89" s="204">
        <f t="shared" si="69"/>
        <v>1.0674698795180723E-2</v>
      </c>
      <c r="L89" s="204">
        <f t="shared" si="70"/>
        <v>1.0674698795180723E-2</v>
      </c>
      <c r="M89" s="204">
        <f t="shared" si="73"/>
        <v>1.0674698795180723E-2</v>
      </c>
      <c r="N89" s="204">
        <f t="shared" si="74"/>
        <v>1.0674698795180723E-2</v>
      </c>
      <c r="O89" s="364" t="str">
        <f t="shared" si="79"/>
        <v>0%</v>
      </c>
      <c r="P89" s="213">
        <f t="shared" si="80"/>
        <v>0</v>
      </c>
      <c r="Q89" s="92">
        <f t="shared" si="80"/>
        <v>1.0674698795180723E-2</v>
      </c>
      <c r="R89" s="92">
        <f t="shared" si="80"/>
        <v>1.0674698795180723E-2</v>
      </c>
      <c r="S89" s="92">
        <f t="shared" si="80"/>
        <v>1.0674698795180723E-2</v>
      </c>
      <c r="T89" s="92">
        <f t="shared" si="80"/>
        <v>0</v>
      </c>
      <c r="U89" s="92"/>
      <c r="AA89" s="154"/>
    </row>
    <row r="90" spans="1:27" x14ac:dyDescent="0.15">
      <c r="A90" s="72" t="s">
        <v>39</v>
      </c>
      <c r="B90" s="61">
        <f t="shared" si="61"/>
        <v>0</v>
      </c>
      <c r="C90" s="61">
        <f t="shared" si="62"/>
        <v>0</v>
      </c>
      <c r="D90" s="61">
        <f t="shared" si="63"/>
        <v>0</v>
      </c>
      <c r="E90" s="61">
        <f t="shared" si="64"/>
        <v>0</v>
      </c>
      <c r="F90" s="61">
        <f t="shared" si="65"/>
        <v>0</v>
      </c>
      <c r="G90" s="205">
        <f t="shared" si="66"/>
        <v>0</v>
      </c>
      <c r="H90" s="205">
        <f t="shared" si="72"/>
        <v>0</v>
      </c>
      <c r="I90" s="205">
        <f t="shared" si="67"/>
        <v>0</v>
      </c>
      <c r="J90" s="205">
        <f t="shared" si="68"/>
        <v>0</v>
      </c>
      <c r="K90" s="205">
        <f t="shared" si="69"/>
        <v>0</v>
      </c>
      <c r="L90" s="205">
        <f t="shared" si="70"/>
        <v>0</v>
      </c>
      <c r="M90" s="205">
        <f t="shared" si="73"/>
        <v>0</v>
      </c>
      <c r="N90" s="205">
        <f t="shared" si="74"/>
        <v>0</v>
      </c>
      <c r="O90" s="364" t="str">
        <f t="shared" si="79"/>
        <v>0%</v>
      </c>
      <c r="P90" s="213">
        <f t="shared" si="80"/>
        <v>0</v>
      </c>
      <c r="Q90" s="92">
        <f t="shared" si="80"/>
        <v>0</v>
      </c>
      <c r="R90" s="92">
        <f t="shared" si="80"/>
        <v>0</v>
      </c>
      <c r="S90" s="92">
        <f t="shared" si="80"/>
        <v>0</v>
      </c>
      <c r="T90" s="92">
        <f t="shared" si="80"/>
        <v>0</v>
      </c>
      <c r="U90" s="92"/>
      <c r="AA90" s="154"/>
    </row>
    <row r="91" spans="1:27" x14ac:dyDescent="0.15">
      <c r="A91" s="76" t="s">
        <v>28</v>
      </c>
      <c r="B91" s="93">
        <f t="shared" si="61"/>
        <v>0</v>
      </c>
      <c r="C91" s="93">
        <f t="shared" si="62"/>
        <v>0</v>
      </c>
      <c r="D91" s="93">
        <f t="shared" si="63"/>
        <v>0</v>
      </c>
      <c r="E91" s="93">
        <f t="shared" si="64"/>
        <v>0</v>
      </c>
      <c r="F91" s="93">
        <f t="shared" si="65"/>
        <v>0</v>
      </c>
      <c r="G91" s="206">
        <f t="shared" si="66"/>
        <v>0</v>
      </c>
      <c r="H91" s="206">
        <f t="shared" si="72"/>
        <v>0</v>
      </c>
      <c r="I91" s="206">
        <f t="shared" si="67"/>
        <v>0</v>
      </c>
      <c r="J91" s="206">
        <f t="shared" si="68"/>
        <v>0</v>
      </c>
      <c r="K91" s="206">
        <f t="shared" si="69"/>
        <v>0</v>
      </c>
      <c r="L91" s="206">
        <f t="shared" si="70"/>
        <v>0</v>
      </c>
      <c r="M91" s="206">
        <f t="shared" si="73"/>
        <v>0</v>
      </c>
      <c r="N91" s="206">
        <f t="shared" si="74"/>
        <v>0</v>
      </c>
      <c r="O91" s="364" t="str">
        <f t="shared" si="79"/>
        <v>0%</v>
      </c>
      <c r="P91" s="213">
        <f t="shared" si="80"/>
        <v>0</v>
      </c>
      <c r="Q91" s="92">
        <f t="shared" si="80"/>
        <v>0</v>
      </c>
      <c r="R91" s="92">
        <f t="shared" si="80"/>
        <v>0</v>
      </c>
      <c r="S91" s="92">
        <f t="shared" si="80"/>
        <v>0</v>
      </c>
      <c r="T91" s="92">
        <f t="shared" si="80"/>
        <v>0</v>
      </c>
      <c r="U91" s="92"/>
      <c r="AA91" s="154"/>
    </row>
    <row r="92" spans="1:27" x14ac:dyDescent="0.15">
      <c r="A92" s="81" t="s">
        <v>478</v>
      </c>
      <c r="B92" s="8">
        <f>F46</f>
        <v>0</v>
      </c>
      <c r="C92" s="8">
        <f>K46</f>
        <v>0</v>
      </c>
      <c r="D92" s="8">
        <f>P46</f>
        <v>0</v>
      </c>
      <c r="E92" s="8">
        <f>U46</f>
        <v>0</v>
      </c>
      <c r="F92" s="8">
        <f>Z46</f>
        <v>0</v>
      </c>
      <c r="G92" s="201">
        <f>AE46</f>
        <v>0</v>
      </c>
      <c r="H92" s="201">
        <f t="shared" si="72"/>
        <v>0</v>
      </c>
      <c r="I92" s="201">
        <f t="shared" si="67"/>
        <v>0</v>
      </c>
      <c r="J92" s="201">
        <f t="shared" si="68"/>
        <v>0</v>
      </c>
      <c r="K92" s="201">
        <f t="shared" si="69"/>
        <v>0</v>
      </c>
      <c r="L92" s="201">
        <f t="shared" si="70"/>
        <v>0</v>
      </c>
      <c r="M92" s="201">
        <f t="shared" si="73"/>
        <v>0</v>
      </c>
      <c r="N92" s="201">
        <f t="shared" si="74"/>
        <v>0</v>
      </c>
      <c r="O92" s="364" t="str">
        <f t="shared" si="79"/>
        <v>0%</v>
      </c>
      <c r="P92" s="213">
        <f t="shared" si="80"/>
        <v>0</v>
      </c>
      <c r="Q92" s="92">
        <f t="shared" si="80"/>
        <v>0</v>
      </c>
      <c r="R92" s="92">
        <f t="shared" si="80"/>
        <v>0</v>
      </c>
      <c r="S92" s="92">
        <f t="shared" si="80"/>
        <v>0</v>
      </c>
      <c r="T92" s="92">
        <f t="shared" si="80"/>
        <v>0</v>
      </c>
      <c r="U92" s="92"/>
      <c r="AA92" s="154"/>
    </row>
    <row r="93" spans="1:27" x14ac:dyDescent="0.15">
      <c r="A93" s="81" t="s">
        <v>479</v>
      </c>
      <c r="B93" s="8">
        <f>G46</f>
        <v>0.23393975903614456</v>
      </c>
      <c r="C93" s="8">
        <f>L46</f>
        <v>0</v>
      </c>
      <c r="D93" s="8">
        <f>Q46</f>
        <v>0</v>
      </c>
      <c r="E93" s="8">
        <f>V46</f>
        <v>0</v>
      </c>
      <c r="F93" s="8">
        <f>AA46</f>
        <v>0</v>
      </c>
      <c r="G93" s="201">
        <f>AF46</f>
        <v>0</v>
      </c>
      <c r="H93" s="201">
        <f t="shared" si="72"/>
        <v>0</v>
      </c>
      <c r="I93" s="201">
        <f t="shared" si="67"/>
        <v>0</v>
      </c>
      <c r="J93" s="201">
        <f t="shared" si="68"/>
        <v>0</v>
      </c>
      <c r="K93" s="201">
        <f t="shared" si="69"/>
        <v>0</v>
      </c>
      <c r="L93" s="201">
        <f t="shared" si="70"/>
        <v>0</v>
      </c>
      <c r="M93" s="201">
        <f t="shared" si="73"/>
        <v>0</v>
      </c>
      <c r="N93" s="201">
        <f t="shared" si="74"/>
        <v>0</v>
      </c>
      <c r="O93" s="364" t="str">
        <f t="shared" si="79"/>
        <v>0%</v>
      </c>
      <c r="P93" s="213">
        <f t="shared" si="80"/>
        <v>0</v>
      </c>
      <c r="Q93" s="92">
        <f t="shared" si="80"/>
        <v>0.23393975903614458</v>
      </c>
      <c r="R93" s="92">
        <f t="shared" si="80"/>
        <v>0</v>
      </c>
      <c r="S93" s="92">
        <f t="shared" si="80"/>
        <v>0</v>
      </c>
      <c r="T93" s="92">
        <f t="shared" si="80"/>
        <v>0</v>
      </c>
      <c r="U93" s="92"/>
      <c r="AA93" s="154"/>
    </row>
    <row r="94" spans="1:27" x14ac:dyDescent="0.15">
      <c r="O94" s="364" t="str">
        <f t="shared" ref="O94" si="81">_xlfn.IFNA(VLOOKUP(A94,$W$52:$Y$86,2,0),"0%")</f>
        <v>0%</v>
      </c>
    </row>
  </sheetData>
  <mergeCells count="33">
    <mergeCell ref="AS4:AW4"/>
    <mergeCell ref="AX4:BB4"/>
    <mergeCell ref="BC4:BG4"/>
    <mergeCell ref="A48:K48"/>
    <mergeCell ref="A49:O49"/>
    <mergeCell ref="P49:U49"/>
    <mergeCell ref="W49:X49"/>
    <mergeCell ref="E4:I4"/>
    <mergeCell ref="J4:N4"/>
    <mergeCell ref="O4:S4"/>
    <mergeCell ref="T4:X4"/>
    <mergeCell ref="Y4:AC4"/>
    <mergeCell ref="B2:C2"/>
    <mergeCell ref="D2:D3"/>
    <mergeCell ref="E2:M2"/>
    <mergeCell ref="E3:I3"/>
    <mergeCell ref="J3:N3"/>
    <mergeCell ref="O3:S3"/>
    <mergeCell ref="BH3:BL3"/>
    <mergeCell ref="BH4:BL4"/>
    <mergeCell ref="BM3:BQ3"/>
    <mergeCell ref="BM4:BQ4"/>
    <mergeCell ref="AX3:BB3"/>
    <mergeCell ref="BC3:BG3"/>
    <mergeCell ref="AD4:AH4"/>
    <mergeCell ref="AI4:AM4"/>
    <mergeCell ref="AN4:AR4"/>
    <mergeCell ref="T3:X3"/>
    <mergeCell ref="Y3:AC3"/>
    <mergeCell ref="AD3:AH3"/>
    <mergeCell ref="AI3:AM3"/>
    <mergeCell ref="AN3:AR3"/>
    <mergeCell ref="AS3:AW3"/>
  </mergeCells>
  <phoneticPr fontId="2" type="noConversion"/>
  <conditionalFormatting sqref="H21:I21">
    <cfRule type="cellIs" dxfId="3584" priority="401" operator="lessThan">
      <formula>#REF!</formula>
    </cfRule>
  </conditionalFormatting>
  <conditionalFormatting sqref="H9:I9">
    <cfRule type="cellIs" dxfId="3583" priority="403" operator="lessThan">
      <formula>#REF!</formula>
    </cfRule>
    <cfRule type="cellIs" dxfId="3582" priority="404" operator="greaterThan">
      <formula>#REF!</formula>
    </cfRule>
  </conditionalFormatting>
  <conditionalFormatting sqref="H10:I10">
    <cfRule type="cellIs" dxfId="3581" priority="402" operator="lessThan">
      <formula>#REF!</formula>
    </cfRule>
  </conditionalFormatting>
  <conditionalFormatting sqref="H11:I11">
    <cfRule type="cellIs" dxfId="3580" priority="400" operator="lessThan">
      <formula>#REF!</formula>
    </cfRule>
  </conditionalFormatting>
  <conditionalFormatting sqref="H12:I12">
    <cfRule type="cellIs" dxfId="3579" priority="399" operator="lessThan">
      <formula>#REF!</formula>
    </cfRule>
  </conditionalFormatting>
  <conditionalFormatting sqref="O19 O17">
    <cfRule type="cellIs" dxfId="3578" priority="398" operator="greaterThan">
      <formula>#REF!</formula>
    </cfRule>
  </conditionalFormatting>
  <conditionalFormatting sqref="H20:I20">
    <cfRule type="cellIs" dxfId="3577" priority="405" operator="lessThan">
      <formula>#REF!</formula>
    </cfRule>
    <cfRule type="cellIs" dxfId="3576" priority="406" operator="lessThan">
      <formula>#REF!</formula>
    </cfRule>
  </conditionalFormatting>
  <conditionalFormatting sqref="M21">
    <cfRule type="cellIs" dxfId="3575" priority="395" operator="lessThan">
      <formula>#REF!</formula>
    </cfRule>
  </conditionalFormatting>
  <conditionalFormatting sqref="M11:N11">
    <cfRule type="cellIs" dxfId="3574" priority="394" operator="lessThan">
      <formula>#REF!</formula>
    </cfRule>
  </conditionalFormatting>
  <conditionalFormatting sqref="M12:N12">
    <cfRule type="cellIs" dxfId="3573" priority="393" operator="lessThan">
      <formula>#REF!</formula>
    </cfRule>
  </conditionalFormatting>
  <conditionalFormatting sqref="M20">
    <cfRule type="cellIs" dxfId="3572" priority="396" operator="lessThan">
      <formula>#REF!</formula>
    </cfRule>
    <cfRule type="cellIs" dxfId="3571" priority="397" operator="lessThan">
      <formula>#REF!</formula>
    </cfRule>
  </conditionalFormatting>
  <conditionalFormatting sqref="H30:I30">
    <cfRule type="cellIs" dxfId="3570" priority="390" operator="lessThan">
      <formula>#REF!</formula>
    </cfRule>
  </conditionalFormatting>
  <conditionalFormatting sqref="H29:I29">
    <cfRule type="cellIs" dxfId="3569" priority="391" operator="lessThan">
      <formula>#REF!</formula>
    </cfRule>
    <cfRule type="cellIs" dxfId="3568" priority="392" operator="lessThan">
      <formula>#REF!</formula>
    </cfRule>
  </conditionalFormatting>
  <conditionalFormatting sqref="M30">
    <cfRule type="cellIs" dxfId="3567" priority="387" operator="lessThan">
      <formula>#REF!</formula>
    </cfRule>
  </conditionalFormatting>
  <conditionalFormatting sqref="M29">
    <cfRule type="cellIs" dxfId="3566" priority="388" operator="lessThan">
      <formula>#REF!</formula>
    </cfRule>
    <cfRule type="cellIs" dxfId="3565" priority="389" operator="lessThan">
      <formula>#REF!</formula>
    </cfRule>
  </conditionalFormatting>
  <conditionalFormatting sqref="H39:I39">
    <cfRule type="cellIs" dxfId="3564" priority="384" operator="lessThan">
      <formula>#REF!</formula>
    </cfRule>
  </conditionalFormatting>
  <conditionalFormatting sqref="H38:I38">
    <cfRule type="cellIs" dxfId="3563" priority="385" operator="lessThan">
      <formula>#REF!</formula>
    </cfRule>
    <cfRule type="cellIs" dxfId="3562" priority="386" operator="lessThan">
      <formula>#REF!</formula>
    </cfRule>
  </conditionalFormatting>
  <conditionalFormatting sqref="M39">
    <cfRule type="cellIs" dxfId="3561" priority="383" operator="lessThan">
      <formula>#REF!</formula>
    </cfRule>
  </conditionalFormatting>
  <conditionalFormatting sqref="R21">
    <cfRule type="cellIs" dxfId="3560" priority="380" operator="lessThan">
      <formula>#REF!</formula>
    </cfRule>
  </conditionalFormatting>
  <conditionalFormatting sqref="R11:S11">
    <cfRule type="cellIs" dxfId="3559" priority="379" operator="lessThan">
      <formula>#REF!</formula>
    </cfRule>
  </conditionalFormatting>
  <conditionalFormatting sqref="R12:S12">
    <cfRule type="cellIs" dxfId="3558" priority="378" operator="lessThan">
      <formula>#REF!</formula>
    </cfRule>
  </conditionalFormatting>
  <conditionalFormatting sqref="R20">
    <cfRule type="cellIs" dxfId="3557" priority="381" operator="lessThan">
      <formula>#REF!</formula>
    </cfRule>
    <cfRule type="cellIs" dxfId="3556" priority="382" operator="lessThan">
      <formula>#REF!</formula>
    </cfRule>
  </conditionalFormatting>
  <conditionalFormatting sqref="R30">
    <cfRule type="cellIs" dxfId="3555" priority="375" operator="lessThan">
      <formula>#REF!</formula>
    </cfRule>
  </conditionalFormatting>
  <conditionalFormatting sqref="R29">
    <cfRule type="cellIs" dxfId="3554" priority="376" operator="lessThan">
      <formula>#REF!</formula>
    </cfRule>
    <cfRule type="cellIs" dxfId="3553" priority="377" operator="lessThan">
      <formula>#REF!</formula>
    </cfRule>
  </conditionalFormatting>
  <conditionalFormatting sqref="R39">
    <cfRule type="cellIs" dxfId="3552" priority="374" operator="lessThan">
      <formula>#REF!</formula>
    </cfRule>
  </conditionalFormatting>
  <conditionalFormatting sqref="M9:N9">
    <cfRule type="cellIs" dxfId="3551" priority="372" operator="lessThan">
      <formula>#REF!</formula>
    </cfRule>
    <cfRule type="cellIs" dxfId="3550" priority="373" operator="greaterThan">
      <formula>#REF!</formula>
    </cfRule>
  </conditionalFormatting>
  <conditionalFormatting sqref="R9:S9">
    <cfRule type="cellIs" dxfId="3549" priority="370" operator="lessThan">
      <formula>#REF!</formula>
    </cfRule>
    <cfRule type="cellIs" dxfId="3548" priority="371" operator="greaterThan">
      <formula>#REF!</formula>
    </cfRule>
  </conditionalFormatting>
  <conditionalFormatting sqref="T19 T13:T15 T17">
    <cfRule type="cellIs" dxfId="3547" priority="369" operator="greaterThan">
      <formula>#REF!</formula>
    </cfRule>
  </conditionalFormatting>
  <conditionalFormatting sqref="W21">
    <cfRule type="cellIs" dxfId="3546" priority="366" operator="lessThan">
      <formula>#REF!</formula>
    </cfRule>
  </conditionalFormatting>
  <conditionalFormatting sqref="W11:X11">
    <cfRule type="cellIs" dxfId="3545" priority="365" operator="lessThan">
      <formula>#REF!</formula>
    </cfRule>
  </conditionalFormatting>
  <conditionalFormatting sqref="W12:X12">
    <cfRule type="cellIs" dxfId="3544" priority="364" operator="lessThan">
      <formula>#REF!</formula>
    </cfRule>
  </conditionalFormatting>
  <conditionalFormatting sqref="W20">
    <cfRule type="cellIs" dxfId="3543" priority="367" operator="lessThan">
      <formula>#REF!</formula>
    </cfRule>
    <cfRule type="cellIs" dxfId="3542" priority="368" operator="lessThan">
      <formula>#REF!</formula>
    </cfRule>
  </conditionalFormatting>
  <conditionalFormatting sqref="W30">
    <cfRule type="cellIs" dxfId="3541" priority="361" operator="lessThan">
      <formula>#REF!</formula>
    </cfRule>
  </conditionalFormatting>
  <conditionalFormatting sqref="W29">
    <cfRule type="cellIs" dxfId="3540" priority="362" operator="lessThan">
      <formula>#REF!</formula>
    </cfRule>
    <cfRule type="cellIs" dxfId="3539" priority="363" operator="lessThan">
      <formula>#REF!</formula>
    </cfRule>
  </conditionalFormatting>
  <conditionalFormatting sqref="W39">
    <cfRule type="cellIs" dxfId="3538" priority="360" operator="lessThan">
      <formula>#REF!</formula>
    </cfRule>
  </conditionalFormatting>
  <conditionalFormatting sqref="W9:X9">
    <cfRule type="cellIs" dxfId="3537" priority="358" operator="lessThan">
      <formula>#REF!</formula>
    </cfRule>
    <cfRule type="cellIs" dxfId="3536" priority="359" operator="greaterThan">
      <formula>#REF!</formula>
    </cfRule>
  </conditionalFormatting>
  <conditionalFormatting sqref="Y19 Y13:Y15 Y17">
    <cfRule type="cellIs" dxfId="3535" priority="357" operator="greaterThan">
      <formula>#REF!</formula>
    </cfRule>
  </conditionalFormatting>
  <conditionalFormatting sqref="AB21">
    <cfRule type="cellIs" dxfId="3534" priority="354" operator="lessThan">
      <formula>#REF!</formula>
    </cfRule>
  </conditionalFormatting>
  <conditionalFormatting sqref="AB11:AC11">
    <cfRule type="cellIs" dxfId="3533" priority="353" operator="lessThan">
      <formula>#REF!</formula>
    </cfRule>
  </conditionalFormatting>
  <conditionalFormatting sqref="AB12:AC12">
    <cfRule type="cellIs" dxfId="3532" priority="352" operator="lessThan">
      <formula>#REF!</formula>
    </cfRule>
  </conditionalFormatting>
  <conditionalFormatting sqref="AB20">
    <cfRule type="cellIs" dxfId="3531" priority="355" operator="lessThan">
      <formula>#REF!</formula>
    </cfRule>
    <cfRule type="cellIs" dxfId="3530" priority="356" operator="lessThan">
      <formula>#REF!</formula>
    </cfRule>
  </conditionalFormatting>
  <conditionalFormatting sqref="AB30">
    <cfRule type="cellIs" dxfId="3529" priority="349" operator="lessThan">
      <formula>#REF!</formula>
    </cfRule>
  </conditionalFormatting>
  <conditionalFormatting sqref="AB29">
    <cfRule type="cellIs" dxfId="3528" priority="350" operator="lessThan">
      <formula>#REF!</formula>
    </cfRule>
    <cfRule type="cellIs" dxfId="3527" priority="351" operator="lessThan">
      <formula>#REF!</formula>
    </cfRule>
  </conditionalFormatting>
  <conditionalFormatting sqref="AB39">
    <cfRule type="cellIs" dxfId="3526" priority="348" operator="lessThan">
      <formula>#REF!</formula>
    </cfRule>
  </conditionalFormatting>
  <conditionalFormatting sqref="AB9:AC9">
    <cfRule type="cellIs" dxfId="3525" priority="346" operator="lessThan">
      <formula>#REF!</formula>
    </cfRule>
    <cfRule type="cellIs" dxfId="3524" priority="347" operator="greaterThan">
      <formula>#REF!</formula>
    </cfRule>
  </conditionalFormatting>
  <conditionalFormatting sqref="AD19 AD13:AD15 AD17">
    <cfRule type="cellIs" dxfId="3523" priority="345" operator="greaterThan">
      <formula>#REF!</formula>
    </cfRule>
  </conditionalFormatting>
  <conditionalFormatting sqref="AG21">
    <cfRule type="cellIs" dxfId="3522" priority="342" operator="lessThan">
      <formula>#REF!</formula>
    </cfRule>
  </conditionalFormatting>
  <conditionalFormatting sqref="AG11:AH11">
    <cfRule type="cellIs" dxfId="3521" priority="341" operator="lessThan">
      <formula>#REF!</formula>
    </cfRule>
  </conditionalFormatting>
  <conditionalFormatting sqref="AG12:AH12">
    <cfRule type="cellIs" dxfId="3520" priority="340" operator="lessThan">
      <formula>#REF!</formula>
    </cfRule>
  </conditionalFormatting>
  <conditionalFormatting sqref="AG20">
    <cfRule type="cellIs" dxfId="3519" priority="343" operator="lessThan">
      <formula>#REF!</formula>
    </cfRule>
    <cfRule type="cellIs" dxfId="3518" priority="344" operator="lessThan">
      <formula>#REF!</formula>
    </cfRule>
  </conditionalFormatting>
  <conditionalFormatting sqref="AG30">
    <cfRule type="cellIs" dxfId="3517" priority="337" operator="lessThan">
      <formula>#REF!</formula>
    </cfRule>
  </conditionalFormatting>
  <conditionalFormatting sqref="AG29">
    <cfRule type="cellIs" dxfId="3516" priority="338" operator="lessThan">
      <formula>#REF!</formula>
    </cfRule>
    <cfRule type="cellIs" dxfId="3515" priority="339" operator="lessThan">
      <formula>#REF!</formula>
    </cfRule>
  </conditionalFormatting>
  <conditionalFormatting sqref="AG39">
    <cfRule type="cellIs" dxfId="3514" priority="336" operator="lessThan">
      <formula>#REF!</formula>
    </cfRule>
  </conditionalFormatting>
  <conditionalFormatting sqref="AG9:AH9">
    <cfRule type="cellIs" dxfId="3513" priority="334" operator="lessThan">
      <formula>#REF!</formula>
    </cfRule>
    <cfRule type="cellIs" dxfId="3512" priority="335" operator="greaterThan">
      <formula>#REF!</formula>
    </cfRule>
  </conditionalFormatting>
  <conditionalFormatting sqref="P19:Q19">
    <cfRule type="cellIs" dxfId="3511" priority="333" operator="greaterThan">
      <formula>#REF!</formula>
    </cfRule>
  </conditionalFormatting>
  <conditionalFormatting sqref="Q14:Q15">
    <cfRule type="cellIs" dxfId="3510" priority="331" operator="greaterThan">
      <formula>#REF!</formula>
    </cfRule>
  </conditionalFormatting>
  <conditionalFormatting sqref="Q13">
    <cfRule type="cellIs" dxfId="3509" priority="330" operator="greaterThan">
      <formula>#REF!</formula>
    </cfRule>
  </conditionalFormatting>
  <conditionalFormatting sqref="P17:Q17">
    <cfRule type="cellIs" dxfId="3508" priority="332" operator="greaterThan">
      <formula>#REF!</formula>
    </cfRule>
  </conditionalFormatting>
  <conditionalFormatting sqref="U19:V19">
    <cfRule type="cellIs" dxfId="3507" priority="329" operator="greaterThan">
      <formula>#REF!</formula>
    </cfRule>
  </conditionalFormatting>
  <conditionalFormatting sqref="U14:V15">
    <cfRule type="cellIs" dxfId="3506" priority="327" operator="greaterThan">
      <formula>#REF!</formula>
    </cfRule>
  </conditionalFormatting>
  <conditionalFormatting sqref="U13:V13">
    <cfRule type="cellIs" dxfId="3505" priority="326" operator="greaterThan">
      <formula>#REF!</formula>
    </cfRule>
  </conditionalFormatting>
  <conditionalFormatting sqref="U17:V17">
    <cfRule type="cellIs" dxfId="3504" priority="328" operator="greaterThan">
      <formula>#REF!</formula>
    </cfRule>
  </conditionalFormatting>
  <conditionalFormatting sqref="Z19:AA19">
    <cfRule type="cellIs" dxfId="3503" priority="325" operator="greaterThan">
      <formula>#REF!</formula>
    </cfRule>
  </conditionalFormatting>
  <conditionalFormatting sqref="Z14:AA15">
    <cfRule type="cellIs" dxfId="3502" priority="323" operator="greaterThan">
      <formula>#REF!</formula>
    </cfRule>
  </conditionalFormatting>
  <conditionalFormatting sqref="Z13:AA13">
    <cfRule type="cellIs" dxfId="3501" priority="322" operator="greaterThan">
      <formula>#REF!</formula>
    </cfRule>
  </conditionalFormatting>
  <conditionalFormatting sqref="Z17:AA17">
    <cfRule type="cellIs" dxfId="3500" priority="324" operator="greaterThan">
      <formula>#REF!</formula>
    </cfRule>
  </conditionalFormatting>
  <conditionalFormatting sqref="AE19:AF19">
    <cfRule type="cellIs" dxfId="3499" priority="321" operator="greaterThan">
      <formula>#REF!</formula>
    </cfRule>
  </conditionalFormatting>
  <conditionalFormatting sqref="AE14:AF15">
    <cfRule type="cellIs" dxfId="3498" priority="319" operator="greaterThan">
      <formula>#REF!</formula>
    </cfRule>
  </conditionalFormatting>
  <conditionalFormatting sqref="AE13:AF13">
    <cfRule type="cellIs" dxfId="3497" priority="318" operator="greaterThan">
      <formula>#REF!</formula>
    </cfRule>
  </conditionalFormatting>
  <conditionalFormatting sqref="AE17:AF17">
    <cfRule type="cellIs" dxfId="3496" priority="320" operator="greaterThan">
      <formula>#REF!</formula>
    </cfRule>
  </conditionalFormatting>
  <conditionalFormatting sqref="M38">
    <cfRule type="cellIs" dxfId="3495" priority="316" operator="lessThan">
      <formula>#REF!</formula>
    </cfRule>
    <cfRule type="cellIs" dxfId="3494" priority="317" operator="lessThan">
      <formula>#REF!</formula>
    </cfRule>
  </conditionalFormatting>
  <conditionalFormatting sqref="R38">
    <cfRule type="cellIs" dxfId="3493" priority="314" operator="lessThan">
      <formula>#REF!</formula>
    </cfRule>
    <cfRule type="cellIs" dxfId="3492" priority="315" operator="lessThan">
      <formula>#REF!</formula>
    </cfRule>
  </conditionalFormatting>
  <conditionalFormatting sqref="W38">
    <cfRule type="cellIs" dxfId="3491" priority="312" operator="lessThan">
      <formula>#REF!</formula>
    </cfRule>
    <cfRule type="cellIs" dxfId="3490" priority="313" operator="lessThan">
      <formula>#REF!</formula>
    </cfRule>
  </conditionalFormatting>
  <conditionalFormatting sqref="AB38">
    <cfRule type="cellIs" dxfId="3489" priority="310" operator="lessThan">
      <formula>#REF!</formula>
    </cfRule>
    <cfRule type="cellIs" dxfId="3488" priority="311" operator="lessThan">
      <formula>#REF!</formula>
    </cfRule>
  </conditionalFormatting>
  <conditionalFormatting sqref="AG38">
    <cfRule type="cellIs" dxfId="3487" priority="308" operator="lessThan">
      <formula>#REF!</formula>
    </cfRule>
    <cfRule type="cellIs" dxfId="3486" priority="309" operator="lessThan">
      <formula>#REF!</formula>
    </cfRule>
  </conditionalFormatting>
  <conditionalFormatting sqref="N10">
    <cfRule type="cellIs" dxfId="3485" priority="307" operator="lessThan">
      <formula>#REF!</formula>
    </cfRule>
  </conditionalFormatting>
  <conditionalFormatting sqref="S10">
    <cfRule type="cellIs" dxfId="3484" priority="306" operator="lessThan">
      <formula>#REF!</formula>
    </cfRule>
  </conditionalFormatting>
  <conditionalFormatting sqref="X10">
    <cfRule type="cellIs" dxfId="3483" priority="305" operator="lessThan">
      <formula>#REF!</formula>
    </cfRule>
  </conditionalFormatting>
  <conditionalFormatting sqref="AC10">
    <cfRule type="cellIs" dxfId="3482" priority="304" operator="lessThan">
      <formula>#REF!</formula>
    </cfRule>
  </conditionalFormatting>
  <conditionalFormatting sqref="AH10">
    <cfRule type="cellIs" dxfId="3481" priority="303" operator="lessThan">
      <formula>#REF!</formula>
    </cfRule>
  </conditionalFormatting>
  <conditionalFormatting sqref="AI19 AI13:AI15 AI17">
    <cfRule type="cellIs" dxfId="3480" priority="302" operator="greaterThan">
      <formula>#REF!</formula>
    </cfRule>
  </conditionalFormatting>
  <conditionalFormatting sqref="AL21">
    <cfRule type="cellIs" dxfId="3479" priority="299" operator="lessThan">
      <formula>#REF!</formula>
    </cfRule>
  </conditionalFormatting>
  <conditionalFormatting sqref="AL11:AM11">
    <cfRule type="cellIs" dxfId="3478" priority="298" operator="lessThan">
      <formula>#REF!</formula>
    </cfRule>
  </conditionalFormatting>
  <conditionalFormatting sqref="AL12:AM12">
    <cfRule type="cellIs" dxfId="3477" priority="297" operator="lessThan">
      <formula>#REF!</formula>
    </cfRule>
  </conditionalFormatting>
  <conditionalFormatting sqref="AL20">
    <cfRule type="cellIs" dxfId="3476" priority="300" operator="lessThan">
      <formula>#REF!</formula>
    </cfRule>
    <cfRule type="cellIs" dxfId="3475" priority="301" operator="lessThan">
      <formula>#REF!</formula>
    </cfRule>
  </conditionalFormatting>
  <conditionalFormatting sqref="AL30">
    <cfRule type="cellIs" dxfId="3474" priority="294" operator="lessThan">
      <formula>#REF!</formula>
    </cfRule>
  </conditionalFormatting>
  <conditionalFormatting sqref="AL29">
    <cfRule type="cellIs" dxfId="3473" priority="295" operator="lessThan">
      <formula>#REF!</formula>
    </cfRule>
    <cfRule type="cellIs" dxfId="3472" priority="296" operator="lessThan">
      <formula>#REF!</formula>
    </cfRule>
  </conditionalFormatting>
  <conditionalFormatting sqref="AL39">
    <cfRule type="cellIs" dxfId="3471" priority="293" operator="lessThan">
      <formula>#REF!</formula>
    </cfRule>
  </conditionalFormatting>
  <conditionalFormatting sqref="AL9:AM9">
    <cfRule type="cellIs" dxfId="3470" priority="291" operator="lessThan">
      <formula>#REF!</formula>
    </cfRule>
    <cfRule type="cellIs" dxfId="3469" priority="292" operator="greaterThan">
      <formula>#REF!</formula>
    </cfRule>
  </conditionalFormatting>
  <conditionalFormatting sqref="AJ19:AK19">
    <cfRule type="cellIs" dxfId="3468" priority="290" operator="greaterThan">
      <formula>#REF!</formula>
    </cfRule>
  </conditionalFormatting>
  <conditionalFormatting sqref="AJ14:AK15">
    <cfRule type="cellIs" dxfId="3467" priority="288" operator="greaterThan">
      <formula>#REF!</formula>
    </cfRule>
  </conditionalFormatting>
  <conditionalFormatting sqref="AJ13:AK13">
    <cfRule type="cellIs" dxfId="3466" priority="287" operator="greaterThan">
      <formula>#REF!</formula>
    </cfRule>
  </conditionalFormatting>
  <conditionalFormatting sqref="AJ17:AK17">
    <cfRule type="cellIs" dxfId="3465" priority="289" operator="greaterThan">
      <formula>#REF!</formula>
    </cfRule>
  </conditionalFormatting>
  <conditionalFormatting sqref="AL38">
    <cfRule type="cellIs" dxfId="3464" priority="285" operator="lessThan">
      <formula>#REF!</formula>
    </cfRule>
    <cfRule type="cellIs" dxfId="3463" priority="286" operator="lessThan">
      <formula>#REF!</formula>
    </cfRule>
  </conditionalFormatting>
  <conditionalFormatting sqref="AM10">
    <cfRule type="cellIs" dxfId="3462" priority="284" operator="lessThan">
      <formula>#REF!</formula>
    </cfRule>
  </conditionalFormatting>
  <conditionalFormatting sqref="AN19 AN13:AN15 AN17">
    <cfRule type="cellIs" dxfId="3461" priority="283" operator="greaterThan">
      <formula>#REF!</formula>
    </cfRule>
  </conditionalFormatting>
  <conditionalFormatting sqref="AQ21">
    <cfRule type="cellIs" dxfId="3460" priority="280" operator="lessThan">
      <formula>#REF!</formula>
    </cfRule>
  </conditionalFormatting>
  <conditionalFormatting sqref="AQ11:AR11">
    <cfRule type="cellIs" dxfId="3459" priority="279" operator="lessThan">
      <formula>#REF!</formula>
    </cfRule>
  </conditionalFormatting>
  <conditionalFormatting sqref="AQ12:AR12">
    <cfRule type="cellIs" dxfId="3458" priority="278" operator="lessThan">
      <formula>#REF!</formula>
    </cfRule>
  </conditionalFormatting>
  <conditionalFormatting sqref="AQ20">
    <cfRule type="cellIs" dxfId="3457" priority="281" operator="lessThan">
      <formula>#REF!</formula>
    </cfRule>
    <cfRule type="cellIs" dxfId="3456" priority="282" operator="lessThan">
      <formula>#REF!</formula>
    </cfRule>
  </conditionalFormatting>
  <conditionalFormatting sqref="AQ30">
    <cfRule type="cellIs" dxfId="3455" priority="275" operator="lessThan">
      <formula>#REF!</formula>
    </cfRule>
  </conditionalFormatting>
  <conditionalFormatting sqref="AQ29">
    <cfRule type="cellIs" dxfId="3454" priority="276" operator="lessThan">
      <formula>#REF!</formula>
    </cfRule>
    <cfRule type="cellIs" dxfId="3453" priority="277" operator="lessThan">
      <formula>#REF!</formula>
    </cfRule>
  </conditionalFormatting>
  <conditionalFormatting sqref="AQ39">
    <cfRule type="cellIs" dxfId="3452" priority="274" operator="lessThan">
      <formula>#REF!</formula>
    </cfRule>
  </conditionalFormatting>
  <conditionalFormatting sqref="AQ9:AR9">
    <cfRule type="cellIs" dxfId="3451" priority="272" operator="lessThan">
      <formula>#REF!</formula>
    </cfRule>
    <cfRule type="cellIs" dxfId="3450" priority="273" operator="greaterThan">
      <formula>#REF!</formula>
    </cfRule>
  </conditionalFormatting>
  <conditionalFormatting sqref="AO19:AP19">
    <cfRule type="cellIs" dxfId="3449" priority="271" operator="greaterThan">
      <formula>#REF!</formula>
    </cfRule>
  </conditionalFormatting>
  <conditionalFormatting sqref="AO14:AP15">
    <cfRule type="cellIs" dxfId="3448" priority="269" operator="greaterThan">
      <formula>#REF!</formula>
    </cfRule>
  </conditionalFormatting>
  <conditionalFormatting sqref="AO13:AP13">
    <cfRule type="cellIs" dxfId="3447" priority="268" operator="greaterThan">
      <formula>#REF!</formula>
    </cfRule>
  </conditionalFormatting>
  <conditionalFormatting sqref="AO17:AP17">
    <cfRule type="cellIs" dxfId="3446" priority="270" operator="greaterThan">
      <formula>#REF!</formula>
    </cfRule>
  </conditionalFormatting>
  <conditionalFormatting sqref="AQ38">
    <cfRule type="cellIs" dxfId="3445" priority="266" operator="lessThan">
      <formula>#REF!</formula>
    </cfRule>
    <cfRule type="cellIs" dxfId="3444" priority="267" operator="lessThan">
      <formula>#REF!</formula>
    </cfRule>
  </conditionalFormatting>
  <conditionalFormatting sqref="AR10">
    <cfRule type="cellIs" dxfId="3443" priority="265" operator="lessThan">
      <formula>#REF!</formula>
    </cfRule>
  </conditionalFormatting>
  <conditionalFormatting sqref="AS19 AS13:AS15 AS17">
    <cfRule type="cellIs" dxfId="3442" priority="264" operator="greaterThan">
      <formula>#REF!</formula>
    </cfRule>
  </conditionalFormatting>
  <conditionalFormatting sqref="AV21">
    <cfRule type="cellIs" dxfId="3441" priority="261" operator="lessThan">
      <formula>#REF!</formula>
    </cfRule>
  </conditionalFormatting>
  <conditionalFormatting sqref="AV11:AW11">
    <cfRule type="cellIs" dxfId="3440" priority="260" operator="lessThan">
      <formula>#REF!</formula>
    </cfRule>
  </conditionalFormatting>
  <conditionalFormatting sqref="AV12:AW12">
    <cfRule type="cellIs" dxfId="3439" priority="259" operator="lessThan">
      <formula>#REF!</formula>
    </cfRule>
  </conditionalFormatting>
  <conditionalFormatting sqref="AV20">
    <cfRule type="cellIs" dxfId="3438" priority="262" operator="lessThan">
      <formula>#REF!</formula>
    </cfRule>
    <cfRule type="cellIs" dxfId="3437" priority="263" operator="lessThan">
      <formula>#REF!</formula>
    </cfRule>
  </conditionalFormatting>
  <conditionalFormatting sqref="AV30">
    <cfRule type="cellIs" dxfId="3436" priority="256" operator="lessThan">
      <formula>#REF!</formula>
    </cfRule>
  </conditionalFormatting>
  <conditionalFormatting sqref="AV29">
    <cfRule type="cellIs" dxfId="3435" priority="257" operator="lessThan">
      <formula>#REF!</formula>
    </cfRule>
    <cfRule type="cellIs" dxfId="3434" priority="258" operator="lessThan">
      <formula>#REF!</formula>
    </cfRule>
  </conditionalFormatting>
  <conditionalFormatting sqref="AV39">
    <cfRule type="cellIs" dxfId="3433" priority="255" operator="lessThan">
      <formula>#REF!</formula>
    </cfRule>
  </conditionalFormatting>
  <conditionalFormatting sqref="AV9:AW9">
    <cfRule type="cellIs" dxfId="3432" priority="253" operator="lessThan">
      <formula>#REF!</formula>
    </cfRule>
    <cfRule type="cellIs" dxfId="3431" priority="254" operator="greaterThan">
      <formula>#REF!</formula>
    </cfRule>
  </conditionalFormatting>
  <conditionalFormatting sqref="AT19:AU19">
    <cfRule type="cellIs" dxfId="3430" priority="252" operator="greaterThan">
      <formula>#REF!</formula>
    </cfRule>
  </conditionalFormatting>
  <conditionalFormatting sqref="AT14:AU15">
    <cfRule type="cellIs" dxfId="3429" priority="250" operator="greaterThan">
      <formula>#REF!</formula>
    </cfRule>
  </conditionalFormatting>
  <conditionalFormatting sqref="AT13:AU13">
    <cfRule type="cellIs" dxfId="3428" priority="249" operator="greaterThan">
      <formula>#REF!</formula>
    </cfRule>
  </conditionalFormatting>
  <conditionalFormatting sqref="AT17:AU17">
    <cfRule type="cellIs" dxfId="3427" priority="251" operator="greaterThan">
      <formula>#REF!</formula>
    </cfRule>
  </conditionalFormatting>
  <conditionalFormatting sqref="AV38">
    <cfRule type="cellIs" dxfId="3426" priority="247" operator="lessThan">
      <formula>#REF!</formula>
    </cfRule>
    <cfRule type="cellIs" dxfId="3425" priority="248" operator="lessThan">
      <formula>#REF!</formula>
    </cfRule>
  </conditionalFormatting>
  <conditionalFormatting sqref="AW10">
    <cfRule type="cellIs" dxfId="3424" priority="246" operator="lessThan">
      <formula>#REF!</formula>
    </cfRule>
  </conditionalFormatting>
  <conditionalFormatting sqref="AX19 AX13:AX15 AX17">
    <cfRule type="cellIs" dxfId="3423" priority="245" operator="greaterThan">
      <formula>#REF!</formula>
    </cfRule>
  </conditionalFormatting>
  <conditionalFormatting sqref="BA21">
    <cfRule type="cellIs" dxfId="3422" priority="242" operator="lessThan">
      <formula>#REF!</formula>
    </cfRule>
  </conditionalFormatting>
  <conditionalFormatting sqref="BA11:BB11">
    <cfRule type="cellIs" dxfId="3421" priority="241" operator="lessThan">
      <formula>#REF!</formula>
    </cfRule>
  </conditionalFormatting>
  <conditionalFormatting sqref="BA12:BB12">
    <cfRule type="cellIs" dxfId="3420" priority="240" operator="lessThan">
      <formula>#REF!</formula>
    </cfRule>
  </conditionalFormatting>
  <conditionalFormatting sqref="BA20">
    <cfRule type="cellIs" dxfId="3419" priority="243" operator="lessThan">
      <formula>#REF!</formula>
    </cfRule>
    <cfRule type="cellIs" dxfId="3418" priority="244" operator="lessThan">
      <formula>#REF!</formula>
    </cfRule>
  </conditionalFormatting>
  <conditionalFormatting sqref="BA30">
    <cfRule type="cellIs" dxfId="3417" priority="237" operator="lessThan">
      <formula>#REF!</formula>
    </cfRule>
  </conditionalFormatting>
  <conditionalFormatting sqref="BA29">
    <cfRule type="cellIs" dxfId="3416" priority="238" operator="lessThan">
      <formula>#REF!</formula>
    </cfRule>
    <cfRule type="cellIs" dxfId="3415" priority="239" operator="lessThan">
      <formula>#REF!</formula>
    </cfRule>
  </conditionalFormatting>
  <conditionalFormatting sqref="BA39">
    <cfRule type="cellIs" dxfId="3414" priority="236" operator="lessThan">
      <formula>#REF!</formula>
    </cfRule>
  </conditionalFormatting>
  <conditionalFormatting sqref="BA9:BB9">
    <cfRule type="cellIs" dxfId="3413" priority="234" operator="lessThan">
      <formula>#REF!</formula>
    </cfRule>
    <cfRule type="cellIs" dxfId="3412" priority="235" operator="greaterThan">
      <formula>#REF!</formula>
    </cfRule>
  </conditionalFormatting>
  <conditionalFormatting sqref="AY19:AZ19">
    <cfRule type="cellIs" dxfId="3411" priority="233" operator="greaterThan">
      <formula>#REF!</formula>
    </cfRule>
  </conditionalFormatting>
  <conditionalFormatting sqref="AY14:AZ15">
    <cfRule type="cellIs" dxfId="3410" priority="231" operator="greaterThan">
      <formula>#REF!</formula>
    </cfRule>
  </conditionalFormatting>
  <conditionalFormatting sqref="AY13:AZ13">
    <cfRule type="cellIs" dxfId="3409" priority="230" operator="greaterThan">
      <formula>#REF!</formula>
    </cfRule>
  </conditionalFormatting>
  <conditionalFormatting sqref="AY17:AZ17">
    <cfRule type="cellIs" dxfId="3408" priority="232" operator="greaterThan">
      <formula>#REF!</formula>
    </cfRule>
  </conditionalFormatting>
  <conditionalFormatting sqref="BA38">
    <cfRule type="cellIs" dxfId="3407" priority="228" operator="lessThan">
      <formula>#REF!</formula>
    </cfRule>
    <cfRule type="cellIs" dxfId="3406" priority="229" operator="lessThan">
      <formula>#REF!</formula>
    </cfRule>
  </conditionalFormatting>
  <conditionalFormatting sqref="BB10">
    <cfRule type="cellIs" dxfId="3405" priority="227" operator="lessThan">
      <formula>#REF!</formula>
    </cfRule>
  </conditionalFormatting>
  <conditionalFormatting sqref="BC19 BC13:BC15 BC17">
    <cfRule type="cellIs" dxfId="3404" priority="226" operator="greaterThan">
      <formula>#REF!</formula>
    </cfRule>
  </conditionalFormatting>
  <conditionalFormatting sqref="BF21">
    <cfRule type="cellIs" dxfId="3403" priority="223" operator="lessThan">
      <formula>#REF!</formula>
    </cfRule>
  </conditionalFormatting>
  <conditionalFormatting sqref="BF11">
    <cfRule type="cellIs" dxfId="3402" priority="222" operator="lessThan">
      <formula>#REF!</formula>
    </cfRule>
  </conditionalFormatting>
  <conditionalFormatting sqref="BF12">
    <cfRule type="cellIs" dxfId="3401" priority="221" operator="lessThan">
      <formula>#REF!</formula>
    </cfRule>
  </conditionalFormatting>
  <conditionalFormatting sqref="BF20">
    <cfRule type="cellIs" dxfId="3400" priority="224" operator="lessThan">
      <formula>#REF!</formula>
    </cfRule>
    <cfRule type="cellIs" dxfId="3399" priority="225" operator="lessThan">
      <formula>#REF!</formula>
    </cfRule>
  </conditionalFormatting>
  <conditionalFormatting sqref="BF30">
    <cfRule type="cellIs" dxfId="3398" priority="218" operator="lessThan">
      <formula>#REF!</formula>
    </cfRule>
  </conditionalFormatting>
  <conditionalFormatting sqref="BF29">
    <cfRule type="cellIs" dxfId="3397" priority="219" operator="lessThan">
      <formula>#REF!</formula>
    </cfRule>
    <cfRule type="cellIs" dxfId="3396" priority="220" operator="lessThan">
      <formula>#REF!</formula>
    </cfRule>
  </conditionalFormatting>
  <conditionalFormatting sqref="BF39">
    <cfRule type="cellIs" dxfId="3395" priority="217" operator="lessThan">
      <formula>#REF!</formula>
    </cfRule>
  </conditionalFormatting>
  <conditionalFormatting sqref="BF9">
    <cfRule type="cellIs" dxfId="3394" priority="215" operator="lessThan">
      <formula>#REF!</formula>
    </cfRule>
    <cfRule type="cellIs" dxfId="3393" priority="216" operator="greaterThan">
      <formula>#REF!</formula>
    </cfRule>
  </conditionalFormatting>
  <conditionalFormatting sqref="BD19:BE19">
    <cfRule type="cellIs" dxfId="3392" priority="214" operator="greaterThan">
      <formula>#REF!</formula>
    </cfRule>
  </conditionalFormatting>
  <conditionalFormatting sqref="BD14:BE15">
    <cfRule type="cellIs" dxfId="3391" priority="212" operator="greaterThan">
      <formula>#REF!</formula>
    </cfRule>
  </conditionalFormatting>
  <conditionalFormatting sqref="BD13:BE13">
    <cfRule type="cellIs" dxfId="3390" priority="211" operator="greaterThan">
      <formula>#REF!</formula>
    </cfRule>
  </conditionalFormatting>
  <conditionalFormatting sqref="BD17:BE17">
    <cfRule type="cellIs" dxfId="3389" priority="213" operator="greaterThan">
      <formula>#REF!</formula>
    </cfRule>
  </conditionalFormatting>
  <conditionalFormatting sqref="BF38">
    <cfRule type="cellIs" dxfId="3388" priority="209" operator="lessThan">
      <formula>#REF!</formula>
    </cfRule>
    <cfRule type="cellIs" dxfId="3387" priority="210" operator="lessThan">
      <formula>#REF!</formula>
    </cfRule>
  </conditionalFormatting>
  <conditionalFormatting sqref="G19">
    <cfRule type="cellIs" dxfId="3386" priority="207" operator="greaterThan">
      <formula>#REF!</formula>
    </cfRule>
  </conditionalFormatting>
  <conditionalFormatting sqref="E15:F15">
    <cfRule type="cellIs" dxfId="3385" priority="203" operator="greaterThan">
      <formula>#REF!</formula>
    </cfRule>
  </conditionalFormatting>
  <conditionalFormatting sqref="E19:F19">
    <cfRule type="cellIs" dxfId="3384" priority="205" operator="greaterThan">
      <formula>#REF!</formula>
    </cfRule>
  </conditionalFormatting>
  <conditionalFormatting sqref="E17:F17">
    <cfRule type="cellIs" dxfId="3383" priority="204" operator="greaterThan">
      <formula>#REF!</formula>
    </cfRule>
  </conditionalFormatting>
  <conditionalFormatting sqref="E16:F16">
    <cfRule type="cellIs" dxfId="3382" priority="202" operator="greaterThan">
      <formula>#REF!</formula>
    </cfRule>
  </conditionalFormatting>
  <conditionalFormatting sqref="BG11">
    <cfRule type="cellIs" dxfId="3381" priority="201" operator="lessThan">
      <formula>#REF!</formula>
    </cfRule>
  </conditionalFormatting>
  <conditionalFormatting sqref="BG12">
    <cfRule type="cellIs" dxfId="3380" priority="200" operator="lessThan">
      <formula>#REF!</formula>
    </cfRule>
  </conditionalFormatting>
  <conditionalFormatting sqref="BG9">
    <cfRule type="cellIs" dxfId="3379" priority="198" operator="lessThan">
      <formula>#REF!</formula>
    </cfRule>
    <cfRule type="cellIs" dxfId="3378" priority="199" operator="greaterThan">
      <formula>#REF!</formula>
    </cfRule>
  </conditionalFormatting>
  <conditionalFormatting sqref="BG10">
    <cfRule type="cellIs" dxfId="3377" priority="197" operator="lessThan">
      <formula>#REF!</formula>
    </cfRule>
  </conditionalFormatting>
  <conditionalFormatting sqref="N21">
    <cfRule type="cellIs" dxfId="3376" priority="194" operator="lessThan">
      <formula>#REF!</formula>
    </cfRule>
  </conditionalFormatting>
  <conditionalFormatting sqref="N20">
    <cfRule type="cellIs" dxfId="3375" priority="195" operator="lessThan">
      <formula>#REF!</formula>
    </cfRule>
    <cfRule type="cellIs" dxfId="3374" priority="196" operator="lessThan">
      <formula>#REF!</formula>
    </cfRule>
  </conditionalFormatting>
  <conditionalFormatting sqref="N30">
    <cfRule type="cellIs" dxfId="3373" priority="191" operator="lessThan">
      <formula>#REF!</formula>
    </cfRule>
  </conditionalFormatting>
  <conditionalFormatting sqref="N29">
    <cfRule type="cellIs" dxfId="3372" priority="192" operator="lessThan">
      <formula>#REF!</formula>
    </cfRule>
    <cfRule type="cellIs" dxfId="3371" priority="193" operator="lessThan">
      <formula>#REF!</formula>
    </cfRule>
  </conditionalFormatting>
  <conditionalFormatting sqref="N39">
    <cfRule type="cellIs" dxfId="3370" priority="188" operator="lessThan">
      <formula>#REF!</formula>
    </cfRule>
  </conditionalFormatting>
  <conditionalFormatting sqref="N38">
    <cfRule type="cellIs" dxfId="3369" priority="189" operator="lessThan">
      <formula>#REF!</formula>
    </cfRule>
    <cfRule type="cellIs" dxfId="3368" priority="190" operator="lessThan">
      <formula>#REF!</formula>
    </cfRule>
  </conditionalFormatting>
  <conditionalFormatting sqref="S21">
    <cfRule type="cellIs" dxfId="3367" priority="185" operator="lessThan">
      <formula>#REF!</formula>
    </cfRule>
  </conditionalFormatting>
  <conditionalFormatting sqref="S20">
    <cfRule type="cellIs" dxfId="3366" priority="186" operator="lessThan">
      <formula>#REF!</formula>
    </cfRule>
    <cfRule type="cellIs" dxfId="3365" priority="187" operator="lessThan">
      <formula>#REF!</formula>
    </cfRule>
  </conditionalFormatting>
  <conditionalFormatting sqref="S30">
    <cfRule type="cellIs" dxfId="3364" priority="182" operator="lessThan">
      <formula>#REF!</formula>
    </cfRule>
  </conditionalFormatting>
  <conditionalFormatting sqref="S29">
    <cfRule type="cellIs" dxfId="3363" priority="183" operator="lessThan">
      <formula>#REF!</formula>
    </cfRule>
    <cfRule type="cellIs" dxfId="3362" priority="184" operator="lessThan">
      <formula>#REF!</formula>
    </cfRule>
  </conditionalFormatting>
  <conditionalFormatting sqref="S39">
    <cfRule type="cellIs" dxfId="3361" priority="179" operator="lessThan">
      <formula>#REF!</formula>
    </cfRule>
  </conditionalFormatting>
  <conditionalFormatting sqref="S38">
    <cfRule type="cellIs" dxfId="3360" priority="180" operator="lessThan">
      <formula>#REF!</formula>
    </cfRule>
    <cfRule type="cellIs" dxfId="3359" priority="181" operator="lessThan">
      <formula>#REF!</formula>
    </cfRule>
  </conditionalFormatting>
  <conditionalFormatting sqref="X21">
    <cfRule type="cellIs" dxfId="3358" priority="176" operator="lessThan">
      <formula>#REF!</formula>
    </cfRule>
  </conditionalFormatting>
  <conditionalFormatting sqref="X20">
    <cfRule type="cellIs" dxfId="3357" priority="177" operator="lessThan">
      <formula>#REF!</formula>
    </cfRule>
    <cfRule type="cellIs" dxfId="3356" priority="178" operator="lessThan">
      <formula>#REF!</formula>
    </cfRule>
  </conditionalFormatting>
  <conditionalFormatting sqref="X30">
    <cfRule type="cellIs" dxfId="3355" priority="173" operator="lessThan">
      <formula>#REF!</formula>
    </cfRule>
  </conditionalFormatting>
  <conditionalFormatting sqref="X29">
    <cfRule type="cellIs" dxfId="3354" priority="174" operator="lessThan">
      <formula>#REF!</formula>
    </cfRule>
    <cfRule type="cellIs" dxfId="3353" priority="175" operator="lessThan">
      <formula>#REF!</formula>
    </cfRule>
  </conditionalFormatting>
  <conditionalFormatting sqref="X39">
    <cfRule type="cellIs" dxfId="3352" priority="170" operator="lessThan">
      <formula>#REF!</formula>
    </cfRule>
  </conditionalFormatting>
  <conditionalFormatting sqref="X38">
    <cfRule type="cellIs" dxfId="3351" priority="171" operator="lessThan">
      <formula>#REF!</formula>
    </cfRule>
    <cfRule type="cellIs" dxfId="3350" priority="172" operator="lessThan">
      <formula>#REF!</formula>
    </cfRule>
  </conditionalFormatting>
  <conditionalFormatting sqref="AC21">
    <cfRule type="cellIs" dxfId="3349" priority="167" operator="lessThan">
      <formula>#REF!</formula>
    </cfRule>
  </conditionalFormatting>
  <conditionalFormatting sqref="AC20">
    <cfRule type="cellIs" dxfId="3348" priority="168" operator="lessThan">
      <formula>#REF!</formula>
    </cfRule>
    <cfRule type="cellIs" dxfId="3347" priority="169" operator="lessThan">
      <formula>#REF!</formula>
    </cfRule>
  </conditionalFormatting>
  <conditionalFormatting sqref="AC30">
    <cfRule type="cellIs" dxfId="3346" priority="164" operator="lessThan">
      <formula>#REF!</formula>
    </cfRule>
  </conditionalFormatting>
  <conditionalFormatting sqref="AC29">
    <cfRule type="cellIs" dxfId="3345" priority="165" operator="lessThan">
      <formula>#REF!</formula>
    </cfRule>
    <cfRule type="cellIs" dxfId="3344" priority="166" operator="lessThan">
      <formula>#REF!</formula>
    </cfRule>
  </conditionalFormatting>
  <conditionalFormatting sqref="AC39">
    <cfRule type="cellIs" dxfId="3343" priority="161" operator="lessThan">
      <formula>#REF!</formula>
    </cfRule>
  </conditionalFormatting>
  <conditionalFormatting sqref="AC38">
    <cfRule type="cellIs" dxfId="3342" priority="162" operator="lessThan">
      <formula>#REF!</formula>
    </cfRule>
    <cfRule type="cellIs" dxfId="3341" priority="163" operator="lessThan">
      <formula>#REF!</formula>
    </cfRule>
  </conditionalFormatting>
  <conditionalFormatting sqref="AH21">
    <cfRule type="cellIs" dxfId="3340" priority="158" operator="lessThan">
      <formula>#REF!</formula>
    </cfRule>
  </conditionalFormatting>
  <conditionalFormatting sqref="AH20">
    <cfRule type="cellIs" dxfId="3339" priority="159" operator="lessThan">
      <formula>#REF!</formula>
    </cfRule>
    <cfRule type="cellIs" dxfId="3338" priority="160" operator="lessThan">
      <formula>#REF!</formula>
    </cfRule>
  </conditionalFormatting>
  <conditionalFormatting sqref="AH30">
    <cfRule type="cellIs" dxfId="3337" priority="155" operator="lessThan">
      <formula>#REF!</formula>
    </cfRule>
  </conditionalFormatting>
  <conditionalFormatting sqref="AH29">
    <cfRule type="cellIs" dxfId="3336" priority="156" operator="lessThan">
      <formula>#REF!</formula>
    </cfRule>
    <cfRule type="cellIs" dxfId="3335" priority="157" operator="lessThan">
      <formula>#REF!</formula>
    </cfRule>
  </conditionalFormatting>
  <conditionalFormatting sqref="AH39">
    <cfRule type="cellIs" dxfId="3334" priority="152" operator="lessThan">
      <formula>#REF!</formula>
    </cfRule>
  </conditionalFormatting>
  <conditionalFormatting sqref="AH38">
    <cfRule type="cellIs" dxfId="3333" priority="153" operator="lessThan">
      <formula>#REF!</formula>
    </cfRule>
    <cfRule type="cellIs" dxfId="3332" priority="154" operator="lessThan">
      <formula>#REF!</formula>
    </cfRule>
  </conditionalFormatting>
  <conditionalFormatting sqref="AM21">
    <cfRule type="cellIs" dxfId="3331" priority="149" operator="lessThan">
      <formula>#REF!</formula>
    </cfRule>
  </conditionalFormatting>
  <conditionalFormatting sqref="AM20">
    <cfRule type="cellIs" dxfId="3330" priority="150" operator="lessThan">
      <formula>#REF!</formula>
    </cfRule>
    <cfRule type="cellIs" dxfId="3329" priority="151" operator="lessThan">
      <formula>#REF!</formula>
    </cfRule>
  </conditionalFormatting>
  <conditionalFormatting sqref="AM30">
    <cfRule type="cellIs" dxfId="3328" priority="146" operator="lessThan">
      <formula>#REF!</formula>
    </cfRule>
  </conditionalFormatting>
  <conditionalFormatting sqref="AM29">
    <cfRule type="cellIs" dxfId="3327" priority="147" operator="lessThan">
      <formula>#REF!</formula>
    </cfRule>
    <cfRule type="cellIs" dxfId="3326" priority="148" operator="lessThan">
      <formula>#REF!</formula>
    </cfRule>
  </conditionalFormatting>
  <conditionalFormatting sqref="AM39">
    <cfRule type="cellIs" dxfId="3325" priority="143" operator="lessThan">
      <formula>#REF!</formula>
    </cfRule>
  </conditionalFormatting>
  <conditionalFormatting sqref="AM38">
    <cfRule type="cellIs" dxfId="3324" priority="144" operator="lessThan">
      <formula>#REF!</formula>
    </cfRule>
    <cfRule type="cellIs" dxfId="3323" priority="145" operator="lessThan">
      <formula>#REF!</formula>
    </cfRule>
  </conditionalFormatting>
  <conditionalFormatting sqref="AR21">
    <cfRule type="cellIs" dxfId="3322" priority="140" operator="lessThan">
      <formula>#REF!</formula>
    </cfRule>
  </conditionalFormatting>
  <conditionalFormatting sqref="AR20">
    <cfRule type="cellIs" dxfId="3321" priority="141" operator="lessThan">
      <formula>#REF!</formula>
    </cfRule>
    <cfRule type="cellIs" dxfId="3320" priority="142" operator="lessThan">
      <formula>#REF!</formula>
    </cfRule>
  </conditionalFormatting>
  <conditionalFormatting sqref="AR30">
    <cfRule type="cellIs" dxfId="3319" priority="137" operator="lessThan">
      <formula>#REF!</formula>
    </cfRule>
  </conditionalFormatting>
  <conditionalFormatting sqref="AR29">
    <cfRule type="cellIs" dxfId="3318" priority="138" operator="lessThan">
      <formula>#REF!</formula>
    </cfRule>
    <cfRule type="cellIs" dxfId="3317" priority="139" operator="lessThan">
      <formula>#REF!</formula>
    </cfRule>
  </conditionalFormatting>
  <conditionalFormatting sqref="AR39">
    <cfRule type="cellIs" dxfId="3316" priority="134" operator="lessThan">
      <formula>#REF!</formula>
    </cfRule>
  </conditionalFormatting>
  <conditionalFormatting sqref="AR38">
    <cfRule type="cellIs" dxfId="3315" priority="135" operator="lessThan">
      <formula>#REF!</formula>
    </cfRule>
    <cfRule type="cellIs" dxfId="3314" priority="136" operator="lessThan">
      <formula>#REF!</formula>
    </cfRule>
  </conditionalFormatting>
  <conditionalFormatting sqref="AW21">
    <cfRule type="cellIs" dxfId="3313" priority="131" operator="lessThan">
      <formula>#REF!</formula>
    </cfRule>
  </conditionalFormatting>
  <conditionalFormatting sqref="AW20">
    <cfRule type="cellIs" dxfId="3312" priority="132" operator="lessThan">
      <formula>#REF!</formula>
    </cfRule>
    <cfRule type="cellIs" dxfId="3311" priority="133" operator="lessThan">
      <formula>#REF!</formula>
    </cfRule>
  </conditionalFormatting>
  <conditionalFormatting sqref="AW30">
    <cfRule type="cellIs" dxfId="3310" priority="128" operator="lessThan">
      <formula>#REF!</formula>
    </cfRule>
  </conditionalFormatting>
  <conditionalFormatting sqref="AW29">
    <cfRule type="cellIs" dxfId="3309" priority="129" operator="lessThan">
      <formula>#REF!</formula>
    </cfRule>
    <cfRule type="cellIs" dxfId="3308" priority="130" operator="lessThan">
      <formula>#REF!</formula>
    </cfRule>
  </conditionalFormatting>
  <conditionalFormatting sqref="AW39">
    <cfRule type="cellIs" dxfId="3307" priority="125" operator="lessThan">
      <formula>#REF!</formula>
    </cfRule>
  </conditionalFormatting>
  <conditionalFormatting sqref="AW38">
    <cfRule type="cellIs" dxfId="3306" priority="126" operator="lessThan">
      <formula>#REF!</formula>
    </cfRule>
    <cfRule type="cellIs" dxfId="3305" priority="127" operator="lessThan">
      <formula>#REF!</formula>
    </cfRule>
  </conditionalFormatting>
  <conditionalFormatting sqref="BB21">
    <cfRule type="cellIs" dxfId="3304" priority="122" operator="lessThan">
      <formula>#REF!</formula>
    </cfRule>
  </conditionalFormatting>
  <conditionalFormatting sqref="BB20">
    <cfRule type="cellIs" dxfId="3303" priority="123" operator="lessThan">
      <formula>#REF!</formula>
    </cfRule>
    <cfRule type="cellIs" dxfId="3302" priority="124" operator="lessThan">
      <formula>#REF!</formula>
    </cfRule>
  </conditionalFormatting>
  <conditionalFormatting sqref="BB30">
    <cfRule type="cellIs" dxfId="3301" priority="119" operator="lessThan">
      <formula>#REF!</formula>
    </cfRule>
  </conditionalFormatting>
  <conditionalFormatting sqref="BB29">
    <cfRule type="cellIs" dxfId="3300" priority="120" operator="lessThan">
      <formula>#REF!</formula>
    </cfRule>
    <cfRule type="cellIs" dxfId="3299" priority="121" operator="lessThan">
      <formula>#REF!</formula>
    </cfRule>
  </conditionalFormatting>
  <conditionalFormatting sqref="BB39">
    <cfRule type="cellIs" dxfId="3298" priority="116" operator="lessThan">
      <formula>#REF!</formula>
    </cfRule>
  </conditionalFormatting>
  <conditionalFormatting sqref="BB38">
    <cfRule type="cellIs" dxfId="3297" priority="117" operator="lessThan">
      <formula>#REF!</formula>
    </cfRule>
    <cfRule type="cellIs" dxfId="3296" priority="118" operator="lessThan">
      <formula>#REF!</formula>
    </cfRule>
  </conditionalFormatting>
  <conditionalFormatting sqref="BG21">
    <cfRule type="cellIs" dxfId="3295" priority="113" operator="lessThan">
      <formula>#REF!</formula>
    </cfRule>
  </conditionalFormatting>
  <conditionalFormatting sqref="BG20">
    <cfRule type="cellIs" dxfId="3294" priority="114" operator="lessThan">
      <formula>#REF!</formula>
    </cfRule>
    <cfRule type="cellIs" dxfId="3293" priority="115" operator="lessThan">
      <formula>#REF!</formula>
    </cfRule>
  </conditionalFormatting>
  <conditionalFormatting sqref="BG30">
    <cfRule type="cellIs" dxfId="3292" priority="110" operator="lessThan">
      <formula>#REF!</formula>
    </cfRule>
  </conditionalFormatting>
  <conditionalFormatting sqref="BG29">
    <cfRule type="cellIs" dxfId="3291" priority="111" operator="lessThan">
      <formula>#REF!</formula>
    </cfRule>
    <cfRule type="cellIs" dxfId="3290" priority="112" operator="lessThan">
      <formula>#REF!</formula>
    </cfRule>
  </conditionalFormatting>
  <conditionalFormatting sqref="BG39">
    <cfRule type="cellIs" dxfId="3289" priority="107" operator="lessThan">
      <formula>#REF!</formula>
    </cfRule>
  </conditionalFormatting>
  <conditionalFormatting sqref="BG38">
    <cfRule type="cellIs" dxfId="3288" priority="108" operator="lessThan">
      <formula>#REF!</formula>
    </cfRule>
    <cfRule type="cellIs" dxfId="3287" priority="109" operator="lessThan">
      <formula>#REF!</formula>
    </cfRule>
  </conditionalFormatting>
  <conditionalFormatting sqref="P13">
    <cfRule type="cellIs" dxfId="3286" priority="106" operator="greaterThan">
      <formula>#REF!</formula>
    </cfRule>
  </conditionalFormatting>
  <conditionalFormatting sqref="O13">
    <cfRule type="cellIs" dxfId="3285" priority="105" operator="greaterThan">
      <formula>#REF!</formula>
    </cfRule>
  </conditionalFormatting>
  <conditionalFormatting sqref="F13:G13">
    <cfRule type="cellIs" dxfId="3284" priority="104" operator="greaterThan">
      <formula>#REF!</formula>
    </cfRule>
  </conditionalFormatting>
  <conditionalFormatting sqref="E13">
    <cfRule type="cellIs" dxfId="3283" priority="103" operator="greaterThan">
      <formula>#REF!</formula>
    </cfRule>
  </conditionalFormatting>
  <conditionalFormatting sqref="J19 J14:J15 J17">
    <cfRule type="cellIs" dxfId="3282" priority="102" operator="greaterThan">
      <formula>#REF!</formula>
    </cfRule>
  </conditionalFormatting>
  <conditionalFormatting sqref="K19:L19">
    <cfRule type="cellIs" dxfId="3281" priority="101" operator="greaterThan">
      <formula>#REF!</formula>
    </cfRule>
  </conditionalFormatting>
  <conditionalFormatting sqref="K14:L15">
    <cfRule type="cellIs" dxfId="3280" priority="99" operator="greaterThan">
      <formula>#REF!</formula>
    </cfRule>
  </conditionalFormatting>
  <conditionalFormatting sqref="L13">
    <cfRule type="cellIs" dxfId="3279" priority="98" operator="greaterThan">
      <formula>#REF!</formula>
    </cfRule>
  </conditionalFormatting>
  <conditionalFormatting sqref="K17:L17">
    <cfRule type="cellIs" dxfId="3278" priority="100" operator="greaterThan">
      <formula>#REF!</formula>
    </cfRule>
  </conditionalFormatting>
  <conditionalFormatting sqref="K13">
    <cfRule type="cellIs" dxfId="3277" priority="97" operator="greaterThan">
      <formula>#REF!</formula>
    </cfRule>
  </conditionalFormatting>
  <conditionalFormatting sqref="J13">
    <cfRule type="cellIs" dxfId="3276" priority="96" operator="greaterThan">
      <formula>#REF!</formula>
    </cfRule>
  </conditionalFormatting>
  <conditionalFormatting sqref="E14">
    <cfRule type="cellIs" dxfId="3275" priority="95" operator="greaterThan">
      <formula>#REF!</formula>
    </cfRule>
  </conditionalFormatting>
  <conditionalFormatting sqref="F14:G14">
    <cfRule type="cellIs" dxfId="3274" priority="94" operator="greaterThan">
      <formula>#REF!</formula>
    </cfRule>
  </conditionalFormatting>
  <conditionalFormatting sqref="O14">
    <cfRule type="cellIs" dxfId="3273" priority="93" operator="greaterThan">
      <formula>#REF!</formula>
    </cfRule>
  </conditionalFormatting>
  <conditionalFormatting sqref="P14:P15">
    <cfRule type="cellIs" dxfId="3272" priority="92" operator="greaterThan">
      <formula>#REF!</formula>
    </cfRule>
  </conditionalFormatting>
  <conditionalFormatting sqref="O15">
    <cfRule type="cellIs" dxfId="3271" priority="91" operator="greaterThan">
      <formula>#REF!</formula>
    </cfRule>
  </conditionalFormatting>
  <conditionalFormatting sqref="BH19 BH13:BH15 BH17">
    <cfRule type="cellIs" dxfId="3270" priority="90" operator="greaterThan">
      <formula>#REF!</formula>
    </cfRule>
  </conditionalFormatting>
  <conditionalFormatting sqref="BK21">
    <cfRule type="cellIs" dxfId="3269" priority="87" operator="lessThan">
      <formula>#REF!</formula>
    </cfRule>
  </conditionalFormatting>
  <conditionalFormatting sqref="BK11">
    <cfRule type="cellIs" dxfId="3268" priority="86" operator="lessThan">
      <formula>#REF!</formula>
    </cfRule>
  </conditionalFormatting>
  <conditionalFormatting sqref="BK12">
    <cfRule type="cellIs" dxfId="3267" priority="85" operator="lessThan">
      <formula>#REF!</formula>
    </cfRule>
  </conditionalFormatting>
  <conditionalFormatting sqref="BK20">
    <cfRule type="cellIs" dxfId="3266" priority="88" operator="lessThan">
      <formula>#REF!</formula>
    </cfRule>
    <cfRule type="cellIs" dxfId="3265" priority="89" operator="lessThan">
      <formula>#REF!</formula>
    </cfRule>
  </conditionalFormatting>
  <conditionalFormatting sqref="BK30">
    <cfRule type="cellIs" dxfId="3264" priority="82" operator="lessThan">
      <formula>#REF!</formula>
    </cfRule>
  </conditionalFormatting>
  <conditionalFormatting sqref="BK29">
    <cfRule type="cellIs" dxfId="3263" priority="83" operator="lessThan">
      <formula>#REF!</formula>
    </cfRule>
    <cfRule type="cellIs" dxfId="3262" priority="84" operator="lessThan">
      <formula>#REF!</formula>
    </cfRule>
  </conditionalFormatting>
  <conditionalFormatting sqref="BK39">
    <cfRule type="cellIs" dxfId="3261" priority="81" operator="lessThan">
      <formula>#REF!</formula>
    </cfRule>
  </conditionalFormatting>
  <conditionalFormatting sqref="BK9">
    <cfRule type="cellIs" dxfId="3260" priority="79" operator="lessThan">
      <formula>#REF!</formula>
    </cfRule>
    <cfRule type="cellIs" dxfId="3259" priority="80" operator="greaterThan">
      <formula>#REF!</formula>
    </cfRule>
  </conditionalFormatting>
  <conditionalFormatting sqref="BI19:BJ19">
    <cfRule type="cellIs" dxfId="3258" priority="78" operator="greaterThan">
      <formula>#REF!</formula>
    </cfRule>
  </conditionalFormatting>
  <conditionalFormatting sqref="BI14:BJ15">
    <cfRule type="cellIs" dxfId="3257" priority="76" operator="greaterThan">
      <formula>#REF!</formula>
    </cfRule>
  </conditionalFormatting>
  <conditionalFormatting sqref="BI13:BJ13">
    <cfRule type="cellIs" dxfId="3256" priority="75" operator="greaterThan">
      <formula>#REF!</formula>
    </cfRule>
  </conditionalFormatting>
  <conditionalFormatting sqref="BI17:BJ17">
    <cfRule type="cellIs" dxfId="3255" priority="77" operator="greaterThan">
      <formula>#REF!</formula>
    </cfRule>
  </conditionalFormatting>
  <conditionalFormatting sqref="BK38">
    <cfRule type="cellIs" dxfId="3254" priority="73" operator="lessThan">
      <formula>#REF!</formula>
    </cfRule>
    <cfRule type="cellIs" dxfId="3253" priority="74" operator="lessThan">
      <formula>#REF!</formula>
    </cfRule>
  </conditionalFormatting>
  <conditionalFormatting sqref="BL11">
    <cfRule type="cellIs" dxfId="3252" priority="71" operator="lessThan">
      <formula>#REF!</formula>
    </cfRule>
  </conditionalFormatting>
  <conditionalFormatting sqref="BL12">
    <cfRule type="cellIs" dxfId="3251" priority="70" operator="lessThan">
      <formula>#REF!</formula>
    </cfRule>
  </conditionalFormatting>
  <conditionalFormatting sqref="BL9">
    <cfRule type="cellIs" dxfId="3250" priority="68" operator="lessThan">
      <formula>#REF!</formula>
    </cfRule>
    <cfRule type="cellIs" dxfId="3249" priority="69" operator="greaterThan">
      <formula>#REF!</formula>
    </cfRule>
  </conditionalFormatting>
  <conditionalFormatting sqref="BL10">
    <cfRule type="cellIs" dxfId="3248" priority="67" operator="lessThan">
      <formula>#REF!</formula>
    </cfRule>
  </conditionalFormatting>
  <conditionalFormatting sqref="BL21">
    <cfRule type="cellIs" dxfId="3247" priority="64" operator="lessThan">
      <formula>#REF!</formula>
    </cfRule>
  </conditionalFormatting>
  <conditionalFormatting sqref="BL20">
    <cfRule type="cellIs" dxfId="3246" priority="65" operator="lessThan">
      <formula>#REF!</formula>
    </cfRule>
    <cfRule type="cellIs" dxfId="3245" priority="66" operator="lessThan">
      <formula>#REF!</formula>
    </cfRule>
  </conditionalFormatting>
  <conditionalFormatting sqref="BL30">
    <cfRule type="cellIs" dxfId="3244" priority="61" operator="lessThan">
      <formula>#REF!</formula>
    </cfRule>
  </conditionalFormatting>
  <conditionalFormatting sqref="BL29">
    <cfRule type="cellIs" dxfId="3243" priority="62" operator="lessThan">
      <formula>#REF!</formula>
    </cfRule>
    <cfRule type="cellIs" dxfId="3242" priority="63" operator="lessThan">
      <formula>#REF!</formula>
    </cfRule>
  </conditionalFormatting>
  <conditionalFormatting sqref="BL39">
    <cfRule type="cellIs" dxfId="3241" priority="58" operator="lessThan">
      <formula>#REF!</formula>
    </cfRule>
  </conditionalFormatting>
  <conditionalFormatting sqref="BL38">
    <cfRule type="cellIs" dxfId="3240" priority="59" operator="lessThan">
      <formula>#REF!</formula>
    </cfRule>
    <cfRule type="cellIs" dxfId="3239" priority="60" operator="lessThan">
      <formula>#REF!</formula>
    </cfRule>
  </conditionalFormatting>
  <conditionalFormatting sqref="BM19 BM13:BM15 BM17">
    <cfRule type="cellIs" dxfId="3238" priority="57" operator="greaterThan">
      <formula>#REF!</formula>
    </cfRule>
  </conditionalFormatting>
  <conditionalFormatting sqref="BP21">
    <cfRule type="cellIs" dxfId="3237" priority="54" operator="lessThan">
      <formula>#REF!</formula>
    </cfRule>
  </conditionalFormatting>
  <conditionalFormatting sqref="BP11">
    <cfRule type="cellIs" dxfId="3236" priority="53" operator="lessThan">
      <formula>#REF!</formula>
    </cfRule>
  </conditionalFormatting>
  <conditionalFormatting sqref="BP12">
    <cfRule type="cellIs" dxfId="3235" priority="52" operator="lessThan">
      <formula>#REF!</formula>
    </cfRule>
  </conditionalFormatting>
  <conditionalFormatting sqref="BP20">
    <cfRule type="cellIs" dxfId="3234" priority="55" operator="lessThan">
      <formula>#REF!</formula>
    </cfRule>
    <cfRule type="cellIs" dxfId="3233" priority="56" operator="lessThan">
      <formula>#REF!</formula>
    </cfRule>
  </conditionalFormatting>
  <conditionalFormatting sqref="BP30">
    <cfRule type="cellIs" dxfId="3232" priority="49" operator="lessThan">
      <formula>#REF!</formula>
    </cfRule>
  </conditionalFormatting>
  <conditionalFormatting sqref="BP29">
    <cfRule type="cellIs" dxfId="3231" priority="50" operator="lessThan">
      <formula>#REF!</formula>
    </cfRule>
    <cfRule type="cellIs" dxfId="3230" priority="51" operator="lessThan">
      <formula>#REF!</formula>
    </cfRule>
  </conditionalFormatting>
  <conditionalFormatting sqref="BP39">
    <cfRule type="cellIs" dxfId="3229" priority="48" operator="lessThan">
      <formula>#REF!</formula>
    </cfRule>
  </conditionalFormatting>
  <conditionalFormatting sqref="BP9">
    <cfRule type="cellIs" dxfId="3228" priority="46" operator="lessThan">
      <formula>#REF!</formula>
    </cfRule>
    <cfRule type="cellIs" dxfId="3227" priority="47" operator="greaterThan">
      <formula>#REF!</formula>
    </cfRule>
  </conditionalFormatting>
  <conditionalFormatting sqref="BN19:BO19">
    <cfRule type="cellIs" dxfId="3226" priority="45" operator="greaterThan">
      <formula>#REF!</formula>
    </cfRule>
  </conditionalFormatting>
  <conditionalFormatting sqref="BN14:BO15">
    <cfRule type="cellIs" dxfId="3225" priority="43" operator="greaterThan">
      <formula>#REF!</formula>
    </cfRule>
  </conditionalFormatting>
  <conditionalFormatting sqref="BN13:BO13">
    <cfRule type="cellIs" dxfId="3224" priority="42" operator="greaterThan">
      <formula>#REF!</formula>
    </cfRule>
  </conditionalFormatting>
  <conditionalFormatting sqref="BN17:BO17">
    <cfRule type="cellIs" dxfId="3223" priority="44" operator="greaterThan">
      <formula>#REF!</formula>
    </cfRule>
  </conditionalFormatting>
  <conditionalFormatting sqref="BP38">
    <cfRule type="cellIs" dxfId="3222" priority="40" operator="lessThan">
      <formula>#REF!</formula>
    </cfRule>
    <cfRule type="cellIs" dxfId="3221" priority="41" operator="lessThan">
      <formula>#REF!</formula>
    </cfRule>
  </conditionalFormatting>
  <conditionalFormatting sqref="BQ11">
    <cfRule type="cellIs" dxfId="3220" priority="38" operator="lessThan">
      <formula>#REF!</formula>
    </cfRule>
  </conditionalFormatting>
  <conditionalFormatting sqref="BQ12">
    <cfRule type="cellIs" dxfId="3219" priority="37" operator="lessThan">
      <formula>#REF!</formula>
    </cfRule>
  </conditionalFormatting>
  <conditionalFormatting sqref="BQ9">
    <cfRule type="cellIs" dxfId="3218" priority="35" operator="lessThan">
      <formula>#REF!</formula>
    </cfRule>
    <cfRule type="cellIs" dxfId="3217" priority="36" operator="greaterThan">
      <formula>#REF!</formula>
    </cfRule>
  </conditionalFormatting>
  <conditionalFormatting sqref="BQ10">
    <cfRule type="cellIs" dxfId="3216" priority="34" operator="lessThan">
      <formula>#REF!</formula>
    </cfRule>
  </conditionalFormatting>
  <conditionalFormatting sqref="BQ21">
    <cfRule type="cellIs" dxfId="3215" priority="31" operator="lessThan">
      <formula>#REF!</formula>
    </cfRule>
  </conditionalFormatting>
  <conditionalFormatting sqref="BQ20">
    <cfRule type="cellIs" dxfId="3214" priority="32" operator="lessThan">
      <formula>#REF!</formula>
    </cfRule>
    <cfRule type="cellIs" dxfId="3213" priority="33" operator="lessThan">
      <formula>#REF!</formula>
    </cfRule>
  </conditionalFormatting>
  <conditionalFormatting sqref="BQ30">
    <cfRule type="cellIs" dxfId="3212" priority="28" operator="lessThan">
      <formula>#REF!</formula>
    </cfRule>
  </conditionalFormatting>
  <conditionalFormatting sqref="BQ29">
    <cfRule type="cellIs" dxfId="3211" priority="29" operator="lessThan">
      <formula>#REF!</formula>
    </cfRule>
    <cfRule type="cellIs" dxfId="3210" priority="30" operator="lessThan">
      <formula>#REF!</formula>
    </cfRule>
  </conditionalFormatting>
  <conditionalFormatting sqref="BQ39">
    <cfRule type="cellIs" dxfId="3209" priority="25" operator="lessThan">
      <formula>#REF!</formula>
    </cfRule>
  </conditionalFormatting>
  <conditionalFormatting sqref="BQ38">
    <cfRule type="cellIs" dxfId="3208" priority="26" operator="lessThan">
      <formula>#REF!</formula>
    </cfRule>
    <cfRule type="cellIs" dxfId="3207" priority="27" operator="lessThan">
      <formula>#REF!</formula>
    </cfRule>
  </conditionalFormatting>
  <conditionalFormatting sqref="M10">
    <cfRule type="cellIs" dxfId="3206" priority="12" operator="lessThan">
      <formula>#REF!</formula>
    </cfRule>
  </conditionalFormatting>
  <conditionalFormatting sqref="R10">
    <cfRule type="cellIs" dxfId="3205" priority="11" operator="lessThan">
      <formula>#REF!</formula>
    </cfRule>
  </conditionalFormatting>
  <conditionalFormatting sqref="W10">
    <cfRule type="cellIs" dxfId="3204" priority="10" operator="lessThan">
      <formula>#REF!</formula>
    </cfRule>
  </conditionalFormatting>
  <conditionalFormatting sqref="AB10">
    <cfRule type="cellIs" dxfId="3203" priority="9" operator="lessThan">
      <formula>#REF!</formula>
    </cfRule>
  </conditionalFormatting>
  <conditionalFormatting sqref="AG10">
    <cfRule type="cellIs" dxfId="3202" priority="8" operator="lessThan">
      <formula>#REF!</formula>
    </cfRule>
  </conditionalFormatting>
  <conditionalFormatting sqref="AL10">
    <cfRule type="cellIs" dxfId="3201" priority="7" operator="lessThan">
      <formula>#REF!</formula>
    </cfRule>
  </conditionalFormatting>
  <conditionalFormatting sqref="AQ10">
    <cfRule type="cellIs" dxfId="3200" priority="6" operator="lessThan">
      <formula>#REF!</formula>
    </cfRule>
  </conditionalFormatting>
  <conditionalFormatting sqref="AV10">
    <cfRule type="cellIs" dxfId="3199" priority="5" operator="lessThan">
      <formula>#REF!</formula>
    </cfRule>
  </conditionalFormatting>
  <conditionalFormatting sqref="BA10">
    <cfRule type="cellIs" dxfId="3198" priority="4" operator="lessThan">
      <formula>#REF!</formula>
    </cfRule>
  </conditionalFormatting>
  <conditionalFormatting sqref="BF10">
    <cfRule type="cellIs" dxfId="3197" priority="3" operator="lessThan">
      <formula>#REF!</formula>
    </cfRule>
  </conditionalFormatting>
  <conditionalFormatting sqref="BK10">
    <cfRule type="cellIs" dxfId="3196" priority="2" operator="lessThan">
      <formula>#REF!</formula>
    </cfRule>
  </conditionalFormatting>
  <conditionalFormatting sqref="BP10">
    <cfRule type="cellIs" dxfId="3195" priority="1" operator="lessThan">
      <formula>#REF!</formula>
    </cfRule>
  </conditionalFormatting>
  <pageMargins left="0.7" right="0.7" top="0.75" bottom="0.75" header="0.3" footer="0.3"/>
  <pageSetup paperSize="9" orientation="portrait" r:id="rId1"/>
  <headerFooter>
    <oddHeader>&amp;C&amp;G</oddHeader>
  </headerFooter>
  <legacyDrawingHF r:id="rId2"/>
  <picture r:id="rId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BQ94"/>
  <sheetViews>
    <sheetView zoomScale="70" zoomScaleNormal="70" workbookViewId="0">
      <pane xSplit="3" ySplit="10" topLeftCell="D11" activePane="bottomRight" state="frozenSplit"/>
      <selection activeCell="V56" sqref="V56"/>
      <selection pane="topRight" activeCell="V56" sqref="V56"/>
      <selection pane="bottomLeft" activeCell="V56" sqref="V56"/>
      <selection pane="bottomRight" activeCell="V56" sqref="V56"/>
    </sheetView>
  </sheetViews>
  <sheetFormatPr defaultRowHeight="16.5" x14ac:dyDescent="0.15"/>
  <cols>
    <col min="1" max="1" width="21" style="97" customWidth="1"/>
    <col min="2" max="2" width="15" style="97" customWidth="1"/>
    <col min="3" max="4" width="11.25" style="97" customWidth="1"/>
    <col min="5" max="5" width="38.5" style="97" customWidth="1"/>
    <col min="6" max="7" width="10.625" style="97" customWidth="1"/>
    <col min="8" max="9" width="13.625" style="97" customWidth="1"/>
    <col min="10" max="10" width="44.5" style="97" customWidth="1"/>
    <col min="11" max="12" width="12.25" style="97" customWidth="1"/>
    <col min="13" max="14" width="11.875" style="97" customWidth="1"/>
    <col min="15" max="15" width="38.25" style="97" customWidth="1"/>
    <col min="16" max="17" width="12.25" style="97" customWidth="1"/>
    <col min="18" max="19" width="11.875" style="97" customWidth="1"/>
    <col min="20" max="20" width="31.625" style="97" customWidth="1"/>
    <col min="21" max="22" width="12.625" style="97" customWidth="1"/>
    <col min="23" max="24" width="11.875" style="97" customWidth="1"/>
    <col min="25" max="25" width="31.625" style="97" customWidth="1"/>
    <col min="26" max="27" width="9.125" style="97" bestFit="1" customWidth="1"/>
    <col min="28" max="28" width="9.625" style="97" bestFit="1" customWidth="1"/>
    <col min="29" max="29" width="9.625" style="97" customWidth="1"/>
    <col min="30" max="30" width="31.625" style="97" customWidth="1"/>
    <col min="31" max="32" width="9.125" style="97" bestFit="1" customWidth="1"/>
    <col min="33" max="33" width="9.625" style="97" bestFit="1" customWidth="1"/>
    <col min="34" max="34" width="9.625" style="97" customWidth="1"/>
    <col min="35" max="35" width="31.625" style="97" customWidth="1"/>
    <col min="36" max="37" width="9.125" style="97" bestFit="1" customWidth="1"/>
    <col min="38" max="38" width="9.625" style="97" bestFit="1" customWidth="1"/>
    <col min="39" max="39" width="9.625" style="97" customWidth="1"/>
    <col min="40" max="40" width="31.625" style="97" customWidth="1"/>
    <col min="41" max="42" width="9.125" style="97" bestFit="1" customWidth="1"/>
    <col min="43" max="43" width="9.625" style="97" bestFit="1" customWidth="1"/>
    <col min="44" max="44" width="9.625" style="97" customWidth="1"/>
    <col min="45" max="45" width="31.625" style="97" customWidth="1"/>
    <col min="46" max="47" width="9.125" style="97" bestFit="1" customWidth="1"/>
    <col min="48" max="48" width="9.625" style="97" bestFit="1" customWidth="1"/>
    <col min="49" max="49" width="9.625" style="97" customWidth="1"/>
    <col min="50" max="50" width="31.625" style="97" customWidth="1"/>
    <col min="51" max="52" width="9.125" style="97" bestFit="1" customWidth="1"/>
    <col min="53" max="53" width="9.625" style="97" bestFit="1" customWidth="1"/>
    <col min="54" max="54" width="9.625" style="97" customWidth="1"/>
    <col min="55" max="55" width="31.625" style="97" customWidth="1"/>
    <col min="56" max="57" width="9.125" style="97" bestFit="1" customWidth="1"/>
    <col min="58" max="58" width="9.625" style="97" bestFit="1" customWidth="1"/>
    <col min="59" max="59" width="9.625" style="97" customWidth="1"/>
    <col min="60" max="60" width="43.875" style="97" customWidth="1"/>
    <col min="61" max="62" width="9" style="97"/>
    <col min="63" max="63" width="15.125" style="97" customWidth="1"/>
    <col min="64" max="64" width="9" style="97"/>
    <col min="65" max="65" width="48.125" style="97" customWidth="1"/>
    <col min="66" max="67" width="9" style="97"/>
    <col min="68" max="68" width="16" style="97" customWidth="1"/>
    <col min="69" max="16384" width="9" style="97"/>
  </cols>
  <sheetData>
    <row r="1" spans="1:69" x14ac:dyDescent="0.15">
      <c r="B1" s="175" t="str">
        <f>VLOOKUP(A5,'PMC数据辅助&amp;月良率预估'!$AR$3:$AS$130,2,0)</f>
        <v>中尺寸</v>
      </c>
      <c r="C1" s="177"/>
      <c r="E1" s="97" t="s">
        <v>474</v>
      </c>
      <c r="AI1" s="166"/>
      <c r="AJ1" s="166"/>
      <c r="AK1" s="166"/>
      <c r="AL1" s="166"/>
      <c r="AM1" s="166"/>
      <c r="AN1" s="166"/>
      <c r="AO1" s="166"/>
      <c r="AP1" s="166"/>
      <c r="AQ1" s="166"/>
      <c r="AR1" s="166"/>
      <c r="AS1" s="166"/>
      <c r="AT1" s="166"/>
      <c r="AU1" s="166"/>
      <c r="AV1" s="166"/>
      <c r="AW1" s="166"/>
      <c r="AX1" s="166"/>
      <c r="AY1" s="166"/>
      <c r="AZ1" s="166"/>
      <c r="BA1" s="166"/>
      <c r="BB1" s="166"/>
      <c r="BC1" s="166"/>
      <c r="BD1" s="166"/>
    </row>
    <row r="2" spans="1:69" x14ac:dyDescent="0.15">
      <c r="A2" s="356">
        <f>VLOOKUP(A5,切数!$C:$J,8,0)</f>
        <v>24</v>
      </c>
      <c r="B2" s="580" t="s">
        <v>27</v>
      </c>
      <c r="C2" s="580"/>
      <c r="D2" s="581" t="s">
        <v>553</v>
      </c>
      <c r="E2" s="583" t="s">
        <v>41</v>
      </c>
      <c r="F2" s="583"/>
      <c r="G2" s="583"/>
      <c r="H2" s="583"/>
      <c r="I2" s="583"/>
      <c r="J2" s="583"/>
      <c r="K2" s="583"/>
      <c r="L2" s="583"/>
      <c r="M2" s="583"/>
      <c r="N2" s="30"/>
      <c r="O2" s="30"/>
      <c r="P2" s="30"/>
      <c r="Q2" s="30"/>
      <c r="R2" s="30"/>
      <c r="S2" s="30"/>
    </row>
    <row r="3" spans="1:69" x14ac:dyDescent="0.15">
      <c r="A3" s="356" t="s">
        <v>469</v>
      </c>
      <c r="B3" s="481"/>
      <c r="C3" s="481"/>
      <c r="D3" s="582"/>
      <c r="E3" s="1" t="str">
        <f>_xlfn.IFNA(VLOOKUP($A$5&amp;E$4,'PMC数据辅助&amp;月良率预估'!$B$2:$G$1000,2,0),"")</f>
        <v>M04</v>
      </c>
      <c r="F3" s="567"/>
      <c r="G3" s="567"/>
      <c r="H3" s="567"/>
      <c r="I3" s="568"/>
      <c r="J3" s="1" t="str">
        <f>_xlfn.IFNA(VLOOKUP($A$5&amp;J$4,'PMC数据辅助&amp;月良率预估'!$B$2:$G$1000,2,0),"")</f>
        <v>M05</v>
      </c>
      <c r="K3" s="567"/>
      <c r="L3" s="567"/>
      <c r="M3" s="567"/>
      <c r="N3" s="568"/>
      <c r="O3" s="1" t="str">
        <f>_xlfn.IFNA(VLOOKUP($A$5&amp;O$4,'PMC数据辅助&amp;月良率预估'!$B$2:$G$1000,2,0),"")</f>
        <v>M05</v>
      </c>
      <c r="P3" s="567"/>
      <c r="Q3" s="567"/>
      <c r="R3" s="567"/>
      <c r="S3" s="568"/>
      <c r="T3" s="1" t="str">
        <f>_xlfn.IFNA(VLOOKUP($A$5&amp;T$4,'PMC数据辅助&amp;月良率预估'!$B$2:$G$1000,2,0),"")</f>
        <v>M05</v>
      </c>
      <c r="U3" s="567"/>
      <c r="V3" s="567"/>
      <c r="W3" s="567"/>
      <c r="X3" s="568"/>
      <c r="Y3" s="1" t="str">
        <f>_xlfn.IFNA(VLOOKUP($A$5&amp;Y$4,'PMC数据辅助&amp;月良率预估'!$B$2:$G$1000,2,0),"")</f>
        <v>M05</v>
      </c>
      <c r="Z3" s="567"/>
      <c r="AA3" s="567"/>
      <c r="AB3" s="567"/>
      <c r="AC3" s="568"/>
      <c r="AD3" s="1" t="str">
        <f>_xlfn.IFNA(VLOOKUP($A$5&amp;AD$4,'PMC数据辅助&amp;月良率预估'!$B$2:$G$1000,2,0),"")</f>
        <v>M06</v>
      </c>
      <c r="AE3" s="567"/>
      <c r="AF3" s="567"/>
      <c r="AG3" s="567"/>
      <c r="AH3" s="568"/>
      <c r="AI3" s="1" t="str">
        <f>_xlfn.IFNA(VLOOKUP($A$5&amp;AI$4,'PMC数据辅助&amp;月良率预估'!$B$2:$G$1000,2,0),"")</f>
        <v>M06</v>
      </c>
      <c r="AJ3" s="567"/>
      <c r="AK3" s="567"/>
      <c r="AL3" s="567"/>
      <c r="AM3" s="568"/>
      <c r="AN3" s="1" t="str">
        <f>_xlfn.IFNA(VLOOKUP($A$5&amp;AN$4,'PMC数据辅助&amp;月良率预估'!$B$2:$G$1000,2,0),"")</f>
        <v/>
      </c>
      <c r="AO3" s="567"/>
      <c r="AP3" s="567"/>
      <c r="AQ3" s="567"/>
      <c r="AR3" s="568"/>
      <c r="AS3" s="1" t="str">
        <f>_xlfn.IFNA(VLOOKUP($A$5&amp;AS$4,'PMC数据辅助&amp;月良率预估'!$B$2:$G$1000,2,0),"")</f>
        <v/>
      </c>
      <c r="AT3" s="567"/>
      <c r="AU3" s="567"/>
      <c r="AV3" s="567"/>
      <c r="AW3" s="568"/>
      <c r="AX3" s="1" t="str">
        <f>_xlfn.IFNA(VLOOKUP($A$5&amp;AX$4,'PMC数据辅助&amp;月良率预估'!$B$2:$G$1000,2,0),"")</f>
        <v/>
      </c>
      <c r="AY3" s="567"/>
      <c r="AZ3" s="567"/>
      <c r="BA3" s="567"/>
      <c r="BB3" s="568"/>
      <c r="BC3" s="1" t="str">
        <f>_xlfn.IFNA(VLOOKUP($A$5&amp;BC$4,'PMC数据辅助&amp;月良率预估'!$B$2:$G$1000,2,0),"")</f>
        <v/>
      </c>
      <c r="BD3" s="567"/>
      <c r="BE3" s="567"/>
      <c r="BF3" s="567"/>
      <c r="BG3" s="568"/>
      <c r="BH3" s="1" t="str">
        <f>_xlfn.IFNA(VLOOKUP($A$5&amp;BH$4,'PMC数据辅助&amp;月良率预估'!$B$2:$G$1000,2,0),"")</f>
        <v/>
      </c>
      <c r="BI3" s="567"/>
      <c r="BJ3" s="567"/>
      <c r="BK3" s="567"/>
      <c r="BL3" s="568"/>
      <c r="BM3" s="1" t="str">
        <f>_xlfn.IFNA(VLOOKUP($A$5&amp;BM$4,'PMC数据辅助&amp;月良率预估'!$B$2:$G$1000,2,0),"")</f>
        <v/>
      </c>
      <c r="BN3" s="567"/>
      <c r="BO3" s="567"/>
      <c r="BP3" s="567"/>
      <c r="BQ3" s="568"/>
    </row>
    <row r="4" spans="1:69" x14ac:dyDescent="0.15">
      <c r="A4" s="31" t="s">
        <v>40</v>
      </c>
      <c r="B4" s="94"/>
      <c r="C4" s="94"/>
      <c r="D4" s="115"/>
      <c r="E4" s="569" t="str">
        <f>_xlfn.IFNA(VLOOKUP($A$5&amp;COLUMN($A$1),'PMC数据辅助&amp;月良率预估'!$A:$F,5,0),"")</f>
        <v>04/13蒸镀批次</v>
      </c>
      <c r="F4" s="570"/>
      <c r="G4" s="570"/>
      <c r="H4" s="570"/>
      <c r="I4" s="571"/>
      <c r="J4" s="569" t="str">
        <f>_xlfn.IFNA(VLOOKUP($A$5&amp;COLUMN($B$1),'PMC数据辅助&amp;月良率预估'!$A:$F,5,0),"")</f>
        <v>04/21蒸镀批次</v>
      </c>
      <c r="K4" s="570"/>
      <c r="L4" s="570"/>
      <c r="M4" s="570"/>
      <c r="N4" s="571"/>
      <c r="O4" s="569" t="str">
        <f>_xlfn.IFNA(VLOOKUP($A$5&amp;COLUMN($C$1),'PMC数据辅助&amp;月良率预估'!$A:$F,5,0),"")</f>
        <v>04/27蒸镀批次</v>
      </c>
      <c r="P4" s="570"/>
      <c r="Q4" s="570"/>
      <c r="R4" s="570"/>
      <c r="S4" s="571"/>
      <c r="T4" s="569" t="str">
        <f>_xlfn.IFNA(VLOOKUP($A$5&amp;COLUMN($D$1),'PMC数据辅助&amp;月良率预估'!$A:$F,5,0),"")</f>
        <v>05/08蒸镀批次</v>
      </c>
      <c r="U4" s="570"/>
      <c r="V4" s="570"/>
      <c r="W4" s="570"/>
      <c r="X4" s="571"/>
      <c r="Y4" s="569" t="str">
        <f>_xlfn.IFNA(VLOOKUP($A$5&amp;COLUMN($E$1),'PMC数据辅助&amp;月良率预估'!$A:$F,5,0),"")</f>
        <v>05/19蒸镀批次</v>
      </c>
      <c r="Z4" s="570"/>
      <c r="AA4" s="570"/>
      <c r="AB4" s="570"/>
      <c r="AC4" s="571"/>
      <c r="AD4" s="569" t="str">
        <f>_xlfn.IFNA(VLOOKUP($A$5&amp;COLUMN($F$1),'PMC数据辅助&amp;月良率预估'!$A:$F,5,0),"")</f>
        <v>05/30蒸镀批次</v>
      </c>
      <c r="AE4" s="570"/>
      <c r="AF4" s="570"/>
      <c r="AG4" s="570"/>
      <c r="AH4" s="571"/>
      <c r="AI4" s="569" t="str">
        <f>_xlfn.IFNA(VLOOKUP($A$5&amp;COLUMN($G$1),'PMC数据辅助&amp;月良率预估'!$A:$F,5,0),"")</f>
        <v>06/10蒸镀批次</v>
      </c>
      <c r="AJ4" s="570"/>
      <c r="AK4" s="570"/>
      <c r="AL4" s="570"/>
      <c r="AM4" s="571"/>
      <c r="AN4" s="569" t="str">
        <f>_xlfn.IFNA(VLOOKUP($A$5&amp;COLUMN($H$1),'PMC数据辅助&amp;月良率预估'!$A:$F,5,0),"")</f>
        <v/>
      </c>
      <c r="AO4" s="570"/>
      <c r="AP4" s="570"/>
      <c r="AQ4" s="570"/>
      <c r="AR4" s="571"/>
      <c r="AS4" s="569" t="str">
        <f>_xlfn.IFNA(VLOOKUP($A$5&amp;COLUMN($I$1),'PMC数据辅助&amp;月良率预估'!$A:$F,5,0),"")</f>
        <v/>
      </c>
      <c r="AT4" s="570"/>
      <c r="AU4" s="570"/>
      <c r="AV4" s="570"/>
      <c r="AW4" s="571"/>
      <c r="AX4" s="569" t="str">
        <f>_xlfn.IFNA(VLOOKUP($A$5&amp;COLUMN($J$1),'PMC数据辅助&amp;月良率预估'!$A:$F,5,0),"")</f>
        <v/>
      </c>
      <c r="AY4" s="570"/>
      <c r="AZ4" s="570"/>
      <c r="BA4" s="570"/>
      <c r="BB4" s="571"/>
      <c r="BC4" s="569" t="str">
        <f>_xlfn.IFNA(VLOOKUP($A$5&amp;COLUMN($K$1),'PMC数据辅助&amp;月良率预估'!$A:$F,5,0),"")</f>
        <v/>
      </c>
      <c r="BD4" s="570"/>
      <c r="BE4" s="570"/>
      <c r="BF4" s="570"/>
      <c r="BG4" s="571"/>
      <c r="BH4" s="569" t="str">
        <f>_xlfn.IFNA(VLOOKUP($A$5&amp;COLUMN($L$1),'PMC数据辅助&amp;月良率预估'!$A:$F,5,0),"")</f>
        <v/>
      </c>
      <c r="BI4" s="570"/>
      <c r="BJ4" s="570"/>
      <c r="BK4" s="570"/>
      <c r="BL4" s="571"/>
      <c r="BM4" s="569" t="str">
        <f>_xlfn.IFNA(VLOOKUP($A$5&amp;COLUMN($M$1),'PMC数据辅助&amp;月良率预估'!$A:$F,5,0),"")</f>
        <v/>
      </c>
      <c r="BN4" s="570"/>
      <c r="BO4" s="570"/>
      <c r="BP4" s="570"/>
      <c r="BQ4" s="571"/>
    </row>
    <row r="5" spans="1:69" ht="51" customHeight="1" x14ac:dyDescent="0.15">
      <c r="A5" s="32" t="s">
        <v>930</v>
      </c>
      <c r="B5" s="32" t="s">
        <v>35</v>
      </c>
      <c r="C5" s="32" t="s">
        <v>35</v>
      </c>
      <c r="D5" s="32"/>
      <c r="E5" s="32" t="s">
        <v>467</v>
      </c>
      <c r="F5" s="33" t="s">
        <v>483</v>
      </c>
      <c r="G5" s="33" t="s">
        <v>484</v>
      </c>
      <c r="H5" s="33" t="s">
        <v>485</v>
      </c>
      <c r="I5" s="362" t="s">
        <v>840</v>
      </c>
      <c r="J5" s="32" t="s">
        <v>467</v>
      </c>
      <c r="K5" s="33" t="s">
        <v>483</v>
      </c>
      <c r="L5" s="33" t="s">
        <v>484</v>
      </c>
      <c r="M5" s="33" t="s">
        <v>485</v>
      </c>
      <c r="N5" s="362" t="s">
        <v>838</v>
      </c>
      <c r="O5" s="32" t="s">
        <v>467</v>
      </c>
      <c r="P5" s="33" t="s">
        <v>483</v>
      </c>
      <c r="Q5" s="33" t="s">
        <v>484</v>
      </c>
      <c r="R5" s="33" t="s">
        <v>485</v>
      </c>
      <c r="S5" s="362" t="s">
        <v>840</v>
      </c>
      <c r="T5" s="32" t="s">
        <v>467</v>
      </c>
      <c r="U5" s="33" t="s">
        <v>483</v>
      </c>
      <c r="V5" s="33" t="s">
        <v>484</v>
      </c>
      <c r="W5" s="33" t="s">
        <v>485</v>
      </c>
      <c r="X5" s="362" t="s">
        <v>840</v>
      </c>
      <c r="Y5" s="32" t="s">
        <v>467</v>
      </c>
      <c r="Z5" s="33" t="s">
        <v>483</v>
      </c>
      <c r="AA5" s="33" t="s">
        <v>484</v>
      </c>
      <c r="AB5" s="33" t="s">
        <v>485</v>
      </c>
      <c r="AC5" s="362" t="s">
        <v>840</v>
      </c>
      <c r="AD5" s="32" t="s">
        <v>467</v>
      </c>
      <c r="AE5" s="33" t="s">
        <v>483</v>
      </c>
      <c r="AF5" s="33" t="s">
        <v>484</v>
      </c>
      <c r="AG5" s="33" t="s">
        <v>485</v>
      </c>
      <c r="AH5" s="362" t="s">
        <v>840</v>
      </c>
      <c r="AI5" s="32" t="s">
        <v>467</v>
      </c>
      <c r="AJ5" s="33" t="s">
        <v>483</v>
      </c>
      <c r="AK5" s="33" t="s">
        <v>484</v>
      </c>
      <c r="AL5" s="33" t="s">
        <v>485</v>
      </c>
      <c r="AM5" s="362" t="s">
        <v>840</v>
      </c>
      <c r="AN5" s="32" t="s">
        <v>467</v>
      </c>
      <c r="AO5" s="33" t="s">
        <v>483</v>
      </c>
      <c r="AP5" s="33" t="s">
        <v>484</v>
      </c>
      <c r="AQ5" s="33" t="s">
        <v>485</v>
      </c>
      <c r="AR5" s="362" t="s">
        <v>840</v>
      </c>
      <c r="AS5" s="32" t="s">
        <v>467</v>
      </c>
      <c r="AT5" s="33" t="s">
        <v>483</v>
      </c>
      <c r="AU5" s="33" t="s">
        <v>484</v>
      </c>
      <c r="AV5" s="33" t="s">
        <v>485</v>
      </c>
      <c r="AW5" s="362" t="s">
        <v>840</v>
      </c>
      <c r="AX5" s="32" t="s">
        <v>467</v>
      </c>
      <c r="AY5" s="33" t="s">
        <v>483</v>
      </c>
      <c r="AZ5" s="33" t="s">
        <v>484</v>
      </c>
      <c r="BA5" s="33" t="s">
        <v>485</v>
      </c>
      <c r="BB5" s="362" t="s">
        <v>840</v>
      </c>
      <c r="BC5" s="32" t="s">
        <v>467</v>
      </c>
      <c r="BD5" s="33" t="s">
        <v>483</v>
      </c>
      <c r="BE5" s="33" t="s">
        <v>484</v>
      </c>
      <c r="BF5" s="33" t="s">
        <v>485</v>
      </c>
      <c r="BG5" s="362" t="s">
        <v>840</v>
      </c>
      <c r="BH5" s="32" t="s">
        <v>467</v>
      </c>
      <c r="BI5" s="33" t="s">
        <v>483</v>
      </c>
      <c r="BJ5" s="33" t="s">
        <v>484</v>
      </c>
      <c r="BK5" s="33" t="s">
        <v>485</v>
      </c>
      <c r="BL5" s="362" t="s">
        <v>839</v>
      </c>
      <c r="BM5" s="32" t="s">
        <v>467</v>
      </c>
      <c r="BN5" s="33" t="s">
        <v>483</v>
      </c>
      <c r="BO5" s="33" t="s">
        <v>484</v>
      </c>
      <c r="BP5" s="33" t="s">
        <v>485</v>
      </c>
      <c r="BQ5" s="362" t="s">
        <v>839</v>
      </c>
    </row>
    <row r="6" spans="1:69" x14ac:dyDescent="0.15">
      <c r="A6" s="34" t="s">
        <v>745</v>
      </c>
      <c r="B6" s="34">
        <f>_xlfn.IFNA(VLOOKUP($A6,批次辅助!$A$4:$DC$41,MATCH($A$5&amp;B$4,批次辅助!$A$1:$DC$1,0),0),0)</f>
        <v>0</v>
      </c>
      <c r="C6" s="34">
        <f>_xlfn.IFNA(VLOOKUP($A6,批次辅助!$A$4:$DC$41,MATCH($A$5&amp;C$4,批次辅助!$A$1:$DC$1,0),0),0)</f>
        <v>0</v>
      </c>
      <c r="D6" s="34">
        <f>_xlfn.IFNA(VLOOKUP($A6,批次辅助!$A$4:$DC$41,MATCH($A$5&amp;D$4,批次辅助!$A$1:$DC$1,0),0),0)</f>
        <v>0</v>
      </c>
      <c r="E6" s="34">
        <f>_xlfn.IFNA(VLOOKUP($A$5&amp;E$4,'PMC数据辅助&amp;月良率预估'!$B$2:$G$599,5,0),0)</f>
        <v>880</v>
      </c>
      <c r="F6" s="34"/>
      <c r="G6" s="34"/>
      <c r="H6" s="35"/>
      <c r="I6" s="35"/>
      <c r="J6" s="34">
        <f>_xlfn.IFNA(VLOOKUP($A$5&amp;J$4,'PMC数据辅助&amp;月良率预估'!$B$2:$G$599,5,0),0)</f>
        <v>1070</v>
      </c>
      <c r="K6" s="34"/>
      <c r="L6" s="34"/>
      <c r="M6" s="35"/>
      <c r="N6" s="35"/>
      <c r="O6" s="34">
        <f>_xlfn.IFNA(VLOOKUP($A$5&amp;O$4,'PMC数据辅助&amp;月良率预估'!$B$2:$G$599,5,0),0)</f>
        <v>2090</v>
      </c>
      <c r="P6" s="34"/>
      <c r="Q6" s="34"/>
      <c r="R6" s="35"/>
      <c r="S6" s="35"/>
      <c r="T6" s="34">
        <f>_xlfn.IFNA(VLOOKUP($A$5&amp;T$4,'PMC数据辅助&amp;月良率预估'!$B$2:$G$599,5,0),0)</f>
        <v>2090</v>
      </c>
      <c r="U6" s="34"/>
      <c r="V6" s="34"/>
      <c r="W6" s="35"/>
      <c r="X6" s="35"/>
      <c r="Y6" s="34">
        <f>_xlfn.IFNA(VLOOKUP($A$5&amp;Y$4,'PMC数据辅助&amp;月良率预估'!$B$2:$G$599,5,0),0)</f>
        <v>2100</v>
      </c>
      <c r="Z6" s="34"/>
      <c r="AA6" s="34"/>
      <c r="AB6" s="35"/>
      <c r="AC6" s="35"/>
      <c r="AD6" s="34">
        <f>_xlfn.IFNA(VLOOKUP($A$5&amp;AD$4,'PMC数据辅助&amp;月良率预估'!$B$2:$G$599,5,0),0)</f>
        <v>2100</v>
      </c>
      <c r="AE6" s="34"/>
      <c r="AF6" s="34"/>
      <c r="AG6" s="35"/>
      <c r="AH6" s="35"/>
      <c r="AI6" s="34">
        <f>_xlfn.IFNA(VLOOKUP($A$5&amp;AI$4,'PMC数据辅助&amp;月良率预估'!$B$2:$G$599,5,0),0)</f>
        <v>2100</v>
      </c>
      <c r="AJ6" s="34"/>
      <c r="AK6" s="34"/>
      <c r="AL6" s="35"/>
      <c r="AM6" s="35"/>
      <c r="AN6" s="34">
        <f>_xlfn.IFNA(VLOOKUP($A$5&amp;AN$4,'PMC数据辅助&amp;月良率预估'!$B$2:$G$599,5,0),0)</f>
        <v>0</v>
      </c>
      <c r="AO6" s="34"/>
      <c r="AP6" s="34"/>
      <c r="AQ6" s="35"/>
      <c r="AR6" s="35"/>
      <c r="AS6" s="34">
        <f>_xlfn.IFNA(VLOOKUP($A$5&amp;AS$4,'PMC数据辅助&amp;月良率预估'!$B$2:$G$599,5,0),0)</f>
        <v>0</v>
      </c>
      <c r="AT6" s="34"/>
      <c r="AU6" s="34"/>
      <c r="AV6" s="35"/>
      <c r="AW6" s="35"/>
      <c r="AX6" s="34">
        <f>_xlfn.IFNA(VLOOKUP($A$5&amp;AX$4,'PMC数据辅助&amp;月良率预估'!$B$2:$G$599,5,0),0)</f>
        <v>0</v>
      </c>
      <c r="AY6" s="34"/>
      <c r="AZ6" s="34"/>
      <c r="BA6" s="35"/>
      <c r="BB6" s="35"/>
      <c r="BC6" s="34">
        <f>_xlfn.IFNA(VLOOKUP($A$5&amp;BC$4,'PMC数据辅助&amp;月良率预估'!$B$2:$G$599,5,0),0)</f>
        <v>0</v>
      </c>
      <c r="BD6" s="34"/>
      <c r="BE6" s="34"/>
      <c r="BF6" s="35"/>
      <c r="BG6" s="35"/>
      <c r="BH6" s="34">
        <f>_xlfn.IFNA(VLOOKUP($A$5&amp;BH$4,'PMC数据辅助&amp;月良率预估'!$B$2:$G$599,5,0),0)</f>
        <v>0</v>
      </c>
      <c r="BI6" s="34"/>
      <c r="BJ6" s="34"/>
      <c r="BK6" s="35"/>
      <c r="BL6" s="35"/>
      <c r="BM6" s="34">
        <f>_xlfn.IFNA(VLOOKUP($A$5&amp;BM$4,'PMC数据辅助&amp;月良率预估'!$B$2:$G$599,5,0),0)</f>
        <v>0</v>
      </c>
      <c r="BN6" s="34"/>
      <c r="BO6" s="34"/>
      <c r="BP6" s="35"/>
      <c r="BQ6" s="35"/>
    </row>
    <row r="7" spans="1:69" x14ac:dyDescent="0.15">
      <c r="A7" s="34" t="s">
        <v>746</v>
      </c>
      <c r="B7" s="34">
        <f>_xlfn.IFNA(VLOOKUP($A7,批次辅助!$A$4:$DC$41,MATCH($A$5&amp;B$4,批次辅助!$A$1:$DC$1,0),0),0)</f>
        <v>0</v>
      </c>
      <c r="C7" s="34">
        <f>_xlfn.IFNA(VLOOKUP($A7,批次辅助!$A$4:$DC$41,MATCH($A$5&amp;C$4,批次辅助!$A$1:$DC$1,0),0),0)</f>
        <v>0</v>
      </c>
      <c r="D7" s="34">
        <f>_xlfn.IFNA(VLOOKUP($A7,批次辅助!$A$4:$DC$41,MATCH($A$5&amp;D$4,批次辅助!$A$1:$DC$1,0),0),0)</f>
        <v>0</v>
      </c>
      <c r="E7" s="34">
        <f>_xlfn.IFNA(VLOOKUP($A$5&amp;E$4,'PMC数据辅助&amp;月良率预估'!$B$2:$G$599,6,0),0)</f>
        <v>880</v>
      </c>
      <c r="F7" s="34"/>
      <c r="G7" s="34"/>
      <c r="H7" s="35"/>
      <c r="I7" s="35"/>
      <c r="J7" s="34">
        <f>_xlfn.IFNA(VLOOKUP($A$5&amp;J$4,'PMC数据辅助&amp;月良率预估'!$B$2:$G$599,6,0),0)</f>
        <v>1070</v>
      </c>
      <c r="K7" s="34"/>
      <c r="L7" s="34"/>
      <c r="M7" s="35"/>
      <c r="N7" s="35"/>
      <c r="O7" s="34">
        <f>_xlfn.IFNA(VLOOKUP($A$5&amp;O$4,'PMC数据辅助&amp;月良率预估'!$B$2:$G$599,6,0),0)</f>
        <v>2090</v>
      </c>
      <c r="P7" s="34"/>
      <c r="Q7" s="34"/>
      <c r="R7" s="35"/>
      <c r="S7" s="35"/>
      <c r="T7" s="34">
        <f>_xlfn.IFNA(VLOOKUP($A$5&amp;T$4,'PMC数据辅助&amp;月良率预估'!$B$2:$G$599,6,0),0)</f>
        <v>2090</v>
      </c>
      <c r="U7" s="34"/>
      <c r="V7" s="34"/>
      <c r="W7" s="35"/>
      <c r="X7" s="35"/>
      <c r="Y7" s="34">
        <f>_xlfn.IFNA(VLOOKUP($A$5&amp;Y$4,'PMC数据辅助&amp;月良率预估'!$B$2:$G$599,6,0),0)</f>
        <v>2100</v>
      </c>
      <c r="Z7" s="34"/>
      <c r="AA7" s="34"/>
      <c r="AB7" s="35"/>
      <c r="AC7" s="35"/>
      <c r="AD7" s="34">
        <f>_xlfn.IFNA(VLOOKUP($A$5&amp;AD$4,'PMC数据辅助&amp;月良率预估'!$B$2:$G$599,6,0),0)</f>
        <v>2100</v>
      </c>
      <c r="AE7" s="34"/>
      <c r="AF7" s="34"/>
      <c r="AG7" s="35"/>
      <c r="AH7" s="35"/>
      <c r="AI7" s="34">
        <f>_xlfn.IFNA(VLOOKUP($A$5&amp;AI$4,'PMC数据辅助&amp;月良率预估'!$B$2:$G$599,6,0),0)</f>
        <v>2100</v>
      </c>
      <c r="AJ7" s="34"/>
      <c r="AK7" s="34"/>
      <c r="AL7" s="35"/>
      <c r="AM7" s="35"/>
      <c r="AN7" s="34">
        <f>_xlfn.IFNA(VLOOKUP($A$5&amp;AN$4,'PMC数据辅助&amp;月良率预估'!$B$2:$G$599,6,0),0)</f>
        <v>0</v>
      </c>
      <c r="AO7" s="34"/>
      <c r="AP7" s="34"/>
      <c r="AQ7" s="35"/>
      <c r="AR7" s="35"/>
      <c r="AS7" s="34">
        <f>_xlfn.IFNA(VLOOKUP($A$5&amp;AS$4,'PMC数据辅助&amp;月良率预估'!$B$2:$G$599,6,0),0)</f>
        <v>0</v>
      </c>
      <c r="AT7" s="34"/>
      <c r="AU7" s="34"/>
      <c r="AV7" s="35"/>
      <c r="AW7" s="35"/>
      <c r="AX7" s="34">
        <f>_xlfn.IFNA(VLOOKUP($A$5&amp;AX$4,'PMC数据辅助&amp;月良率预估'!$B$2:$G$599,6,0),0)</f>
        <v>0</v>
      </c>
      <c r="AY7" s="34"/>
      <c r="AZ7" s="34"/>
      <c r="BA7" s="35"/>
      <c r="BB7" s="35"/>
      <c r="BC7" s="34">
        <f>_xlfn.IFNA(VLOOKUP($A$5&amp;BC$4,'PMC数据辅助&amp;月良率预估'!$B$2:$G$599,6,0),0)</f>
        <v>0</v>
      </c>
      <c r="BD7" s="34"/>
      <c r="BE7" s="34"/>
      <c r="BF7" s="35"/>
      <c r="BG7" s="35"/>
      <c r="BH7" s="34">
        <f>_xlfn.IFNA(VLOOKUP($A$5&amp;BH$4,'PMC数据辅助&amp;月良率预估'!$B$2:$G$599,6,0),0)</f>
        <v>0</v>
      </c>
      <c r="BI7" s="34"/>
      <c r="BJ7" s="34"/>
      <c r="BK7" s="35"/>
      <c r="BL7" s="35"/>
      <c r="BM7" s="34">
        <f>_xlfn.IFNA(VLOOKUP($A$5&amp;BM$4,'PMC数据辅助&amp;月良率预估'!$B$2:$G$599,6,0),0)</f>
        <v>0</v>
      </c>
      <c r="BN7" s="34"/>
      <c r="BO7" s="34"/>
      <c r="BP7" s="35"/>
      <c r="BQ7" s="35"/>
    </row>
    <row r="8" spans="1:69" s="119" customFormat="1" x14ac:dyDescent="0.15">
      <c r="A8" s="116" t="s">
        <v>454</v>
      </c>
      <c r="B8" s="117">
        <f>_xlfn.IFNA(VLOOKUP($A8,批次辅助!$A$4:$DC$41,MATCH($A$5&amp;B$4,批次辅助!$A$1:$DC$1,0),0),0)</f>
        <v>0</v>
      </c>
      <c r="C8" s="117">
        <f>_xlfn.IFNA(VLOOKUP($A8,批次辅助!$A$4:$DC$41,MATCH($A$5&amp;C$4,批次辅助!$A$1:$DC$1,0),0),0)</f>
        <v>0</v>
      </c>
      <c r="D8" s="117">
        <f>_xlfn.IFNA(VLOOKUP($A8,批次辅助!$A$4:$DC$41,MATCH($A$5&amp;D$4,批次辅助!$A$1:$DC$1,0),0),0)</f>
        <v>0</v>
      </c>
      <c r="E8" s="117">
        <f>IF(E6=0,0%,E7/E6)</f>
        <v>1</v>
      </c>
      <c r="F8" s="116"/>
      <c r="G8" s="116"/>
      <c r="H8" s="118"/>
      <c r="I8" s="118"/>
      <c r="J8" s="117">
        <f>IF(J6=0,0%,J7/J6)</f>
        <v>1</v>
      </c>
      <c r="K8" s="116"/>
      <c r="L8" s="116"/>
      <c r="M8" s="118"/>
      <c r="N8" s="118"/>
      <c r="O8" s="117">
        <f>IF(O6=0,0%,O7/O6)</f>
        <v>1</v>
      </c>
      <c r="P8" s="116"/>
      <c r="Q8" s="116"/>
      <c r="R8" s="118"/>
      <c r="S8" s="118"/>
      <c r="T8" s="117">
        <f>IF(T6=0,0%,T7/T6)</f>
        <v>1</v>
      </c>
      <c r="U8" s="116"/>
      <c r="V8" s="116"/>
      <c r="W8" s="118"/>
      <c r="X8" s="118"/>
      <c r="Y8" s="117">
        <f>IF(Y6=0,0%,Y7/Y6)</f>
        <v>1</v>
      </c>
      <c r="Z8" s="116"/>
      <c r="AA8" s="116"/>
      <c r="AB8" s="118"/>
      <c r="AC8" s="118"/>
      <c r="AD8" s="117">
        <f>IF(AD6=0,0%,AD7/AD6)</f>
        <v>1</v>
      </c>
      <c r="AE8" s="116"/>
      <c r="AF8" s="116"/>
      <c r="AG8" s="118"/>
      <c r="AH8" s="118"/>
      <c r="AI8" s="117">
        <f>IF(AI6=0,0%,AI7/AI6)</f>
        <v>1</v>
      </c>
      <c r="AJ8" s="116"/>
      <c r="AK8" s="116"/>
      <c r="AL8" s="118"/>
      <c r="AM8" s="118"/>
      <c r="AN8" s="117">
        <f>IF(AN6=0,0%,AN7/AN6)</f>
        <v>0</v>
      </c>
      <c r="AO8" s="116"/>
      <c r="AP8" s="116"/>
      <c r="AQ8" s="118"/>
      <c r="AR8" s="118"/>
      <c r="AS8" s="117">
        <f>IF(AS6=0,0%,AS7/AS6)</f>
        <v>0</v>
      </c>
      <c r="AT8" s="116"/>
      <c r="AU8" s="116"/>
      <c r="AV8" s="118"/>
      <c r="AW8" s="118"/>
      <c r="AX8" s="117">
        <f>IF(AX6=0,0%,AX7/AX6)</f>
        <v>0</v>
      </c>
      <c r="AY8" s="116"/>
      <c r="AZ8" s="116"/>
      <c r="BA8" s="118"/>
      <c r="BB8" s="118"/>
      <c r="BC8" s="117">
        <f>IF(BC6=0,0%,BC7/BC6)</f>
        <v>0</v>
      </c>
      <c r="BD8" s="116"/>
      <c r="BE8" s="116"/>
      <c r="BF8" s="118"/>
      <c r="BG8" s="118"/>
      <c r="BH8" s="117">
        <f>IF(BH6=0,0%,BH7/BH6)</f>
        <v>0</v>
      </c>
      <c r="BI8" s="116"/>
      <c r="BJ8" s="116"/>
      <c r="BK8" s="118"/>
      <c r="BL8" s="118"/>
      <c r="BM8" s="117">
        <f>IF(BM6=0,0%,BM7/BM6)</f>
        <v>0</v>
      </c>
      <c r="BN8" s="116"/>
      <c r="BO8" s="116"/>
      <c r="BP8" s="118"/>
      <c r="BQ8" s="118"/>
    </row>
    <row r="9" spans="1:69" s="161" customFormat="1" x14ac:dyDescent="0.15">
      <c r="A9" s="158" t="s">
        <v>34</v>
      </c>
      <c r="B9" s="159">
        <f>_xlfn.IFNA(VLOOKUP($A9,批次辅助!$A$4:$DC$41,MATCH($A$5&amp;B$4,批次辅助!$A$1:$DC$1,0),0),0)</f>
        <v>0</v>
      </c>
      <c r="C9" s="159">
        <f>_xlfn.IFNA(VLOOKUP($A9,批次辅助!$A$4:$DC$41,MATCH($A$5&amp;C$4,批次辅助!$A$1:$DC$1,0),0),0)</f>
        <v>0</v>
      </c>
      <c r="D9" s="159">
        <f>_xlfn.IFNA(VLOOKUP($A9,批次辅助!$A$4:$DC$41,MATCH($A$5&amp;D$4,批次辅助!$A$1:$DC$1,0),0),0)</f>
        <v>0</v>
      </c>
      <c r="E9" s="160"/>
      <c r="F9" s="160"/>
      <c r="G9" s="160"/>
      <c r="H9" s="160">
        <f>H10-H19-H27-H28-H36-H37-H44-H45</f>
        <v>0.76380060481927714</v>
      </c>
      <c r="I9" s="160"/>
      <c r="J9" s="160"/>
      <c r="K9" s="160"/>
      <c r="L9" s="160"/>
      <c r="M9" s="160">
        <f>M10-M19-M27-M28-M36-M37-M44-M45</f>
        <v>0.76380060481927714</v>
      </c>
      <c r="N9" s="160"/>
      <c r="O9" s="160"/>
      <c r="P9" s="160"/>
      <c r="Q9" s="160"/>
      <c r="R9" s="160">
        <f>R10-R19-R27-R28-R36-R37-R44-R45</f>
        <v>0.76380060481927714</v>
      </c>
      <c r="S9" s="160"/>
      <c r="T9" s="160"/>
      <c r="U9" s="160"/>
      <c r="V9" s="160"/>
      <c r="W9" s="160">
        <f>W10-W19-W27-W28-W36-W37-W44-W45</f>
        <v>0.76380060481927714</v>
      </c>
      <c r="X9" s="160"/>
      <c r="Y9" s="160"/>
      <c r="Z9" s="160"/>
      <c r="AA9" s="160"/>
      <c r="AB9" s="160">
        <f>AB10-AB19-AB27-AB28-AB36-AB37-AB44-AB45</f>
        <v>0.76380060481927714</v>
      </c>
      <c r="AC9" s="160"/>
      <c r="AD9" s="160"/>
      <c r="AE9" s="160"/>
      <c r="AF9" s="160"/>
      <c r="AG9" s="160">
        <f>AG10-AG19-AG27-AG28-AG36-AG37-AG44-AG45</f>
        <v>0.76380060481927714</v>
      </c>
      <c r="AH9" s="160"/>
      <c r="AI9" s="160"/>
      <c r="AJ9" s="160"/>
      <c r="AK9" s="160"/>
      <c r="AL9" s="160">
        <f>AL10-AL19-AL27-AL28-AL36-AL37-AL44-AL45</f>
        <v>0.76380060481927714</v>
      </c>
      <c r="AM9" s="160"/>
      <c r="AN9" s="160"/>
      <c r="AO9" s="160"/>
      <c r="AP9" s="160"/>
      <c r="AQ9" s="160">
        <f>AQ10-AQ19-AQ27-AQ28-AQ36-AQ37-AQ44-AQ45</f>
        <v>0.76380060481927714</v>
      </c>
      <c r="AR9" s="160"/>
      <c r="AS9" s="160"/>
      <c r="AT9" s="160"/>
      <c r="AU9" s="160"/>
      <c r="AV9" s="160">
        <f>AV10-AV19-AV27-AV28-AV36-AV37-AV44-AV45</f>
        <v>0.76380060481927714</v>
      </c>
      <c r="AW9" s="160"/>
      <c r="AX9" s="160"/>
      <c r="AY9" s="160"/>
      <c r="AZ9" s="160"/>
      <c r="BA9" s="160">
        <f>BA10-BA19-BA27-BA28-BA36-BA37-BA44-BA45</f>
        <v>0.76380060481927714</v>
      </c>
      <c r="BB9" s="160"/>
      <c r="BC9" s="160"/>
      <c r="BD9" s="160"/>
      <c r="BE9" s="160"/>
      <c r="BF9" s="160">
        <f>BF10-BF19-BF27-BF28-BF36-BF37-BF44-BF45</f>
        <v>0.76380060481927714</v>
      </c>
      <c r="BG9" s="160"/>
      <c r="BH9" s="160"/>
      <c r="BI9" s="160"/>
      <c r="BJ9" s="160"/>
      <c r="BK9" s="160">
        <f>BK10-BK19-BK27-BK28-BK36-BK37-BK44-BK45</f>
        <v>0.76380060481927714</v>
      </c>
      <c r="BL9" s="160"/>
      <c r="BM9" s="160"/>
      <c r="BN9" s="160"/>
      <c r="BO9" s="160"/>
      <c r="BP9" s="160">
        <f>BP10-BP19-BP27-BP28-BP36-BP37-BP44-BP45</f>
        <v>0.76380060481927714</v>
      </c>
      <c r="BQ9" s="160"/>
    </row>
    <row r="10" spans="1:69" x14ac:dyDescent="0.15">
      <c r="A10" s="36" t="s">
        <v>33</v>
      </c>
      <c r="B10" s="37">
        <f>B9+B19+B27+B28+B36+B37+B44+B45</f>
        <v>0</v>
      </c>
      <c r="C10" s="37">
        <f>C9+C19+C27+C28+C36+C37+C44+C45</f>
        <v>0</v>
      </c>
      <c r="D10" s="37">
        <f>D9+D19+D27+D28+D36+D37+D44+D45</f>
        <v>0</v>
      </c>
      <c r="E10" s="38"/>
      <c r="F10" s="38"/>
      <c r="G10" s="38"/>
      <c r="H10" s="38">
        <f>(H12+H21+H30+H39)*99.94%-3</f>
        <v>0.76380060481927714</v>
      </c>
      <c r="I10" s="38"/>
      <c r="J10" s="38"/>
      <c r="K10" s="38"/>
      <c r="L10" s="38"/>
      <c r="M10" s="38">
        <f>(M12+M21+M30+M39)*99.94%-3</f>
        <v>0.76380060481927714</v>
      </c>
      <c r="N10" s="38"/>
      <c r="O10" s="38"/>
      <c r="P10" s="38"/>
      <c r="Q10" s="38"/>
      <c r="R10" s="38">
        <f>(R12+R21+R30+R39)*99.94%-3</f>
        <v>0.76380060481927714</v>
      </c>
      <c r="S10" s="38"/>
      <c r="T10" s="38"/>
      <c r="U10" s="38"/>
      <c r="V10" s="38"/>
      <c r="W10" s="38">
        <f>(W12+W21+W30+W39)*99.94%-3</f>
        <v>0.76380060481927714</v>
      </c>
      <c r="X10" s="38"/>
      <c r="Y10" s="38"/>
      <c r="Z10" s="38"/>
      <c r="AA10" s="38"/>
      <c r="AB10" s="38">
        <f>(AB12+AB21+AB30+AB39)*99.94%-3</f>
        <v>0.76380060481927714</v>
      </c>
      <c r="AC10" s="38"/>
      <c r="AD10" s="38"/>
      <c r="AE10" s="38"/>
      <c r="AF10" s="38"/>
      <c r="AG10" s="38">
        <f>(AG12+AG21+AG30+AG39)*99.94%-3</f>
        <v>0.76380060481927714</v>
      </c>
      <c r="AH10" s="38"/>
      <c r="AI10" s="38"/>
      <c r="AJ10" s="38"/>
      <c r="AK10" s="38"/>
      <c r="AL10" s="38">
        <f>(AL12+AL21+AL30+AL39)*99.94%-3</f>
        <v>0.76380060481927714</v>
      </c>
      <c r="AM10" s="38"/>
      <c r="AN10" s="38"/>
      <c r="AO10" s="38"/>
      <c r="AP10" s="38"/>
      <c r="AQ10" s="38">
        <f>(AQ12+AQ21+AQ30+AQ39)*99.94%-3</f>
        <v>0.76380060481927714</v>
      </c>
      <c r="AR10" s="38"/>
      <c r="AS10" s="38"/>
      <c r="AT10" s="38"/>
      <c r="AU10" s="38"/>
      <c r="AV10" s="38">
        <f>(AV12+AV21+AV30+AV39)*99.94%-3</f>
        <v>0.76380060481927714</v>
      </c>
      <c r="AW10" s="38"/>
      <c r="AX10" s="38"/>
      <c r="AY10" s="38"/>
      <c r="AZ10" s="38"/>
      <c r="BA10" s="38">
        <f>(BA12+BA21+BA30+BA39)*99.94%-3</f>
        <v>0.76380060481927714</v>
      </c>
      <c r="BB10" s="38"/>
      <c r="BC10" s="38"/>
      <c r="BD10" s="38"/>
      <c r="BE10" s="38"/>
      <c r="BF10" s="38">
        <f>(BF12+BF21+BF30+BF39)*99.94%-3</f>
        <v>0.76380060481927714</v>
      </c>
      <c r="BG10" s="38"/>
      <c r="BH10" s="38"/>
      <c r="BI10" s="38"/>
      <c r="BJ10" s="38"/>
      <c r="BK10" s="38">
        <f>(BK12+BK21+BK30+BK39)*99.94%-3</f>
        <v>0.76380060481927714</v>
      </c>
      <c r="BL10" s="38"/>
      <c r="BM10" s="38"/>
      <c r="BN10" s="38"/>
      <c r="BO10" s="38"/>
      <c r="BP10" s="38">
        <f>(BP12+BP21+BP30+BP39)*99.94%-3</f>
        <v>0.76380060481927714</v>
      </c>
      <c r="BQ10" s="38"/>
    </row>
    <row r="11" spans="1:69" x14ac:dyDescent="0.15">
      <c r="A11" s="39" t="s">
        <v>32</v>
      </c>
      <c r="B11" s="39"/>
      <c r="C11" s="39"/>
      <c r="D11" s="39"/>
      <c r="E11" s="39"/>
      <c r="F11" s="39"/>
      <c r="G11" s="39"/>
      <c r="H11" s="39">
        <f>H12*99.9%</f>
        <v>0.80514585542168682</v>
      </c>
      <c r="I11" s="39"/>
      <c r="J11" s="39"/>
      <c r="K11" s="39"/>
      <c r="L11" s="39"/>
      <c r="M11" s="39">
        <f>M12*99.9%</f>
        <v>0.80514585542168682</v>
      </c>
      <c r="N11" s="39"/>
      <c r="O11" s="39"/>
      <c r="P11" s="39"/>
      <c r="Q11" s="39"/>
      <c r="R11" s="39">
        <f>R12*99.9%</f>
        <v>0.80514585542168682</v>
      </c>
      <c r="S11" s="39"/>
      <c r="T11" s="39"/>
      <c r="U11" s="39"/>
      <c r="V11" s="39"/>
      <c r="W11" s="39">
        <f>W12*99.9%</f>
        <v>0.80514585542168682</v>
      </c>
      <c r="X11" s="39"/>
      <c r="Y11" s="39"/>
      <c r="Z11" s="39"/>
      <c r="AA11" s="39"/>
      <c r="AB11" s="39">
        <f>AB12*99.9%</f>
        <v>0.80514585542168682</v>
      </c>
      <c r="AC11" s="39"/>
      <c r="AD11" s="39"/>
      <c r="AE11" s="39"/>
      <c r="AF11" s="39"/>
      <c r="AG11" s="39">
        <f>AG12*99.9%</f>
        <v>0.80514585542168682</v>
      </c>
      <c r="AH11" s="39"/>
      <c r="AI11" s="39"/>
      <c r="AJ11" s="39"/>
      <c r="AK11" s="39"/>
      <c r="AL11" s="39">
        <f>AL12*99.9%</f>
        <v>0.80514585542168682</v>
      </c>
      <c r="AM11" s="39"/>
      <c r="AN11" s="39"/>
      <c r="AO11" s="39"/>
      <c r="AP11" s="39"/>
      <c r="AQ11" s="39">
        <f>AQ12*99.9%</f>
        <v>0.80514585542168682</v>
      </c>
      <c r="AR11" s="39"/>
      <c r="AS11" s="39"/>
      <c r="AT11" s="39"/>
      <c r="AU11" s="39"/>
      <c r="AV11" s="39">
        <f>AV12*99.9%</f>
        <v>0.80514585542168682</v>
      </c>
      <c r="AW11" s="39"/>
      <c r="AX11" s="39"/>
      <c r="AY11" s="39"/>
      <c r="AZ11" s="39"/>
      <c r="BA11" s="39">
        <f>BA12*99.9%</f>
        <v>0.80514585542168682</v>
      </c>
      <c r="BB11" s="39"/>
      <c r="BC11" s="39"/>
      <c r="BD11" s="39"/>
      <c r="BE11" s="39"/>
      <c r="BF11" s="39">
        <f>BF12*99.9%</f>
        <v>0.80514585542168682</v>
      </c>
      <c r="BG11" s="39"/>
      <c r="BH11" s="39"/>
      <c r="BI11" s="39"/>
      <c r="BJ11" s="39"/>
      <c r="BK11" s="39">
        <f>BK12*99.9%</f>
        <v>0.80514585542168682</v>
      </c>
      <c r="BL11" s="39"/>
      <c r="BM11" s="39"/>
      <c r="BN11" s="39"/>
      <c r="BO11" s="39"/>
      <c r="BP11" s="39">
        <f>BP12*99.9%</f>
        <v>0.80514585542168682</v>
      </c>
      <c r="BQ11" s="39"/>
    </row>
    <row r="12" spans="1:69" x14ac:dyDescent="0.35">
      <c r="A12" s="40" t="s">
        <v>60</v>
      </c>
      <c r="B12" s="41">
        <f>_xlfn.IFNA(VLOOKUP($A12,批次辅助!$A$4:$DC$41,MATCH($A$5&amp;B$4,批次辅助!$A$1:$DC$1,0),0),0)</f>
        <v>0</v>
      </c>
      <c r="C12" s="41">
        <f>_xlfn.IFNA(VLOOKUP($A12,批次辅助!$A$4:$DC$41,MATCH($A$5&amp;C$4,批次辅助!$A$1:$DC$1,0),0),0)</f>
        <v>0</v>
      </c>
      <c r="D12" s="41">
        <f>_xlfn.IFNA(VLOOKUP($A12,批次辅助!$A$4:$DC$41,MATCH($A$5&amp;D$4,批次辅助!$A$1:$DC$1,0),0),0)</f>
        <v>0</v>
      </c>
      <c r="E12" s="39"/>
      <c r="F12" s="39"/>
      <c r="G12" s="39"/>
      <c r="H12" s="39">
        <f>1-SUM(H13:H18)</f>
        <v>0.80595180722891568</v>
      </c>
      <c r="I12" s="39"/>
      <c r="J12" s="39"/>
      <c r="K12" s="39"/>
      <c r="L12" s="39"/>
      <c r="M12" s="39">
        <f>1-SUM(M13:M18)</f>
        <v>0.80595180722891568</v>
      </c>
      <c r="N12" s="39"/>
      <c r="O12" s="39"/>
      <c r="P12" s="39"/>
      <c r="Q12" s="39"/>
      <c r="R12" s="39">
        <f>1-SUM(R13:R18)</f>
        <v>0.80595180722891568</v>
      </c>
      <c r="S12" s="39"/>
      <c r="T12" s="39"/>
      <c r="U12" s="39"/>
      <c r="V12" s="39"/>
      <c r="W12" s="39">
        <f>1-SUM(W13:W18)</f>
        <v>0.80595180722891568</v>
      </c>
      <c r="X12" s="39"/>
      <c r="Y12" s="39"/>
      <c r="Z12" s="39"/>
      <c r="AA12" s="39"/>
      <c r="AB12" s="39">
        <f>1-SUM(AB13:AB18)</f>
        <v>0.80595180722891568</v>
      </c>
      <c r="AC12" s="39"/>
      <c r="AD12" s="39"/>
      <c r="AE12" s="39"/>
      <c r="AF12" s="39"/>
      <c r="AG12" s="39">
        <f>1-SUM(AG13:AG18)</f>
        <v>0.80595180722891568</v>
      </c>
      <c r="AH12" s="39"/>
      <c r="AI12" s="39"/>
      <c r="AJ12" s="39"/>
      <c r="AK12" s="39"/>
      <c r="AL12" s="39">
        <f>1-SUM(AL13:AL18)</f>
        <v>0.80595180722891568</v>
      </c>
      <c r="AM12" s="39"/>
      <c r="AN12" s="39"/>
      <c r="AO12" s="39"/>
      <c r="AP12" s="39"/>
      <c r="AQ12" s="39">
        <f>1-SUM(AQ13:AQ18)</f>
        <v>0.80595180722891568</v>
      </c>
      <c r="AR12" s="39"/>
      <c r="AS12" s="39"/>
      <c r="AT12" s="39"/>
      <c r="AU12" s="39"/>
      <c r="AV12" s="39">
        <f>1-SUM(AV13:AV18)</f>
        <v>0.80595180722891568</v>
      </c>
      <c r="AW12" s="39"/>
      <c r="AX12" s="39"/>
      <c r="AY12" s="39"/>
      <c r="AZ12" s="39"/>
      <c r="BA12" s="39">
        <f>1-SUM(BA13:BA18)</f>
        <v>0.80595180722891568</v>
      </c>
      <c r="BB12" s="39"/>
      <c r="BC12" s="39"/>
      <c r="BD12" s="39"/>
      <c r="BE12" s="39"/>
      <c r="BF12" s="39">
        <f>1-SUM(BF13:BF18)</f>
        <v>0.80595180722891568</v>
      </c>
      <c r="BG12" s="39"/>
      <c r="BH12" s="39"/>
      <c r="BI12" s="39"/>
      <c r="BJ12" s="39"/>
      <c r="BK12" s="39">
        <f>1-SUM(BK13:BK18)</f>
        <v>0.80595180722891568</v>
      </c>
      <c r="BL12" s="39"/>
      <c r="BM12" s="39"/>
      <c r="BN12" s="39"/>
      <c r="BO12" s="39"/>
      <c r="BP12" s="39">
        <f>1-SUM(BP13:BP18)</f>
        <v>0.80595180722891568</v>
      </c>
      <c r="BQ12" s="39"/>
    </row>
    <row r="13" spans="1:69" x14ac:dyDescent="0.15">
      <c r="A13" s="42" t="s">
        <v>42</v>
      </c>
      <c r="B13" s="43">
        <f>_xlfn.IFNA(VLOOKUP($A13,批次辅助!$A$4:$DC$41,MATCH($A$5&amp;B$4,批次辅助!$A$1:$DC$1,0),0),0)</f>
        <v>0</v>
      </c>
      <c r="C13" s="43">
        <f>_xlfn.IFNA(VLOOKUP($A13,批次辅助!$A$4:$DC$41,MATCH($A$5&amp;C$4,批次辅助!$A$1:$DC$1,0),0),0)</f>
        <v>0</v>
      </c>
      <c r="D13" s="43">
        <f>_xlfn.IFNA(VLOOKUP($A13,批次辅助!$A$4:$DC$41,MATCH($A$5&amp;D$4,批次辅助!$A$1:$DC$1,0),0),0)</f>
        <v>0</v>
      </c>
      <c r="E13" s="279"/>
      <c r="F13" s="128"/>
      <c r="G13" s="102">
        <v>4.2560240963855418E-2</v>
      </c>
      <c r="H13" s="47">
        <f>C13-F13+G13</f>
        <v>4.2560240963855418E-2</v>
      </c>
      <c r="I13" s="370"/>
      <c r="J13" s="279"/>
      <c r="K13" s="128"/>
      <c r="L13" s="102"/>
      <c r="M13" s="47">
        <f>H13-K13+L13</f>
        <v>4.2560240963855418E-2</v>
      </c>
      <c r="N13" s="370"/>
      <c r="O13" s="278"/>
      <c r="P13" s="132"/>
      <c r="Q13" s="102"/>
      <c r="R13" s="47">
        <f>M13-P13+Q13</f>
        <v>4.2560240963855418E-2</v>
      </c>
      <c r="S13" s="370"/>
      <c r="T13" s="279"/>
      <c r="U13" s="128"/>
      <c r="V13" s="102"/>
      <c r="W13" s="47">
        <f>R13-U13+V13</f>
        <v>4.2560240963855418E-2</v>
      </c>
      <c r="X13" s="370"/>
      <c r="Y13" s="279"/>
      <c r="Z13" s="128"/>
      <c r="AA13" s="102"/>
      <c r="AB13" s="47">
        <f>W13-Z13+AA13</f>
        <v>4.2560240963855418E-2</v>
      </c>
      <c r="AC13" s="370"/>
      <c r="AD13" s="279"/>
      <c r="AE13" s="128"/>
      <c r="AF13" s="102"/>
      <c r="AG13" s="47">
        <f>AB13-AE13+AF13</f>
        <v>4.2560240963855418E-2</v>
      </c>
      <c r="AH13" s="370"/>
      <c r="AI13" s="279"/>
      <c r="AJ13" s="128"/>
      <c r="AK13" s="102"/>
      <c r="AL13" s="47">
        <f>AG13-AJ13+AK13</f>
        <v>4.2560240963855418E-2</v>
      </c>
      <c r="AM13" s="370"/>
      <c r="AN13" s="279"/>
      <c r="AO13" s="128"/>
      <c r="AP13" s="102"/>
      <c r="AQ13" s="47">
        <f>AL13-AO13+AP13</f>
        <v>4.2560240963855418E-2</v>
      </c>
      <c r="AR13" s="370"/>
      <c r="AS13" s="279"/>
      <c r="AT13" s="128"/>
      <c r="AU13" s="102"/>
      <c r="AV13" s="47">
        <f>AQ13-AT13+AU13</f>
        <v>4.2560240963855418E-2</v>
      </c>
      <c r="AW13" s="370"/>
      <c r="AX13" s="279"/>
      <c r="AY13" s="128"/>
      <c r="AZ13" s="102"/>
      <c r="BA13" s="47">
        <f>AV13-AY13+AZ13</f>
        <v>4.2560240963855418E-2</v>
      </c>
      <c r="BB13" s="370"/>
      <c r="BC13" s="279"/>
      <c r="BD13" s="128"/>
      <c r="BE13" s="102"/>
      <c r="BF13" s="47">
        <f>BA13-BD13+BE13</f>
        <v>4.2560240963855418E-2</v>
      </c>
      <c r="BG13" s="370"/>
      <c r="BH13" s="279"/>
      <c r="BI13" s="128"/>
      <c r="BJ13" s="102"/>
      <c r="BK13" s="47">
        <f>BF13-BI13+BJ13</f>
        <v>4.2560240963855418E-2</v>
      </c>
      <c r="BL13" s="370"/>
      <c r="BM13" s="279"/>
      <c r="BN13" s="128"/>
      <c r="BO13" s="102"/>
      <c r="BP13" s="47">
        <f>BK13-BN13+BO13</f>
        <v>4.2560240963855418E-2</v>
      </c>
      <c r="BQ13" s="370"/>
    </row>
    <row r="14" spans="1:69" x14ac:dyDescent="0.15">
      <c r="A14" s="42" t="s">
        <v>43</v>
      </c>
      <c r="B14" s="43">
        <f>_xlfn.IFNA(VLOOKUP($A14,批次辅助!$A$4:$DC$41,MATCH($A$5&amp;B$4,批次辅助!$A$1:$DC$1,0),0),0)</f>
        <v>0</v>
      </c>
      <c r="C14" s="43">
        <f>_xlfn.IFNA(VLOOKUP($A14,批次辅助!$A$4:$DC$41,MATCH($A$5&amp;C$4,批次辅助!$A$1:$DC$1,0),0),0)</f>
        <v>0</v>
      </c>
      <c r="D14" s="43">
        <f>_xlfn.IFNA(VLOOKUP($A14,批次辅助!$A$4:$DC$41,MATCH($A$5&amp;D$4,批次辅助!$A$1:$DC$1,0),0),0)</f>
        <v>0</v>
      </c>
      <c r="E14" s="51"/>
      <c r="F14" s="129"/>
      <c r="G14" s="140">
        <v>8.386746987951807E-2</v>
      </c>
      <c r="H14" s="47">
        <f t="shared" ref="H14:H19" si="0">C14-F14+G14</f>
        <v>8.386746987951807E-2</v>
      </c>
      <c r="I14" s="370"/>
      <c r="J14" s="51"/>
      <c r="K14" s="129"/>
      <c r="L14" s="140"/>
      <c r="M14" s="50">
        <f t="shared" ref="M14:M19" si="1">H14-K14+L14</f>
        <v>8.386746987951807E-2</v>
      </c>
      <c r="N14" s="370"/>
      <c r="O14" s="278"/>
      <c r="P14" s="186"/>
      <c r="Q14" s="140"/>
      <c r="R14" s="50">
        <f t="shared" ref="R14:R19" si="2">M14-P14+Q14</f>
        <v>8.386746987951807E-2</v>
      </c>
      <c r="S14" s="370"/>
      <c r="T14" s="51"/>
      <c r="U14" s="129"/>
      <c r="V14" s="140"/>
      <c r="W14" s="50">
        <f t="shared" ref="W14:W19" si="3">R14-U14+V14</f>
        <v>8.386746987951807E-2</v>
      </c>
      <c r="X14" s="370"/>
      <c r="Y14" s="51"/>
      <c r="Z14" s="129"/>
      <c r="AA14" s="140"/>
      <c r="AB14" s="50">
        <f t="shared" ref="AB14:AB19" si="4">W14-Z14+AA14</f>
        <v>8.386746987951807E-2</v>
      </c>
      <c r="AC14" s="370"/>
      <c r="AD14" s="51"/>
      <c r="AE14" s="129"/>
      <c r="AF14" s="140"/>
      <c r="AG14" s="50">
        <f t="shared" ref="AG14:AG19" si="5">AB14-AE14+AF14</f>
        <v>8.386746987951807E-2</v>
      </c>
      <c r="AH14" s="370"/>
      <c r="AI14" s="51"/>
      <c r="AJ14" s="129"/>
      <c r="AK14" s="140"/>
      <c r="AL14" s="50">
        <f t="shared" ref="AL14:AL19" si="6">AG14-AJ14+AK14</f>
        <v>8.386746987951807E-2</v>
      </c>
      <c r="AM14" s="370"/>
      <c r="AN14" s="51"/>
      <c r="AO14" s="129"/>
      <c r="AP14" s="140"/>
      <c r="AQ14" s="50">
        <f t="shared" ref="AQ14:AQ19" si="7">AL14-AO14+AP14</f>
        <v>8.386746987951807E-2</v>
      </c>
      <c r="AR14" s="370"/>
      <c r="AS14" s="51"/>
      <c r="AT14" s="129"/>
      <c r="AU14" s="140"/>
      <c r="AV14" s="50">
        <f t="shared" ref="AV14:AV19" si="8">AQ14-AT14+AU14</f>
        <v>8.386746987951807E-2</v>
      </c>
      <c r="AW14" s="370"/>
      <c r="AX14" s="51"/>
      <c r="AY14" s="129"/>
      <c r="AZ14" s="140"/>
      <c r="BA14" s="50">
        <f t="shared" ref="BA14:BA19" si="9">AV14-AY14+AZ14</f>
        <v>8.386746987951807E-2</v>
      </c>
      <c r="BB14" s="370"/>
      <c r="BC14" s="51"/>
      <c r="BD14" s="129"/>
      <c r="BE14" s="140"/>
      <c r="BF14" s="50">
        <f t="shared" ref="BF14:BF19" si="10">BA14-BD14+BE14</f>
        <v>8.386746987951807E-2</v>
      </c>
      <c r="BG14" s="370"/>
      <c r="BH14" s="51"/>
      <c r="BI14" s="129"/>
      <c r="BJ14" s="140"/>
      <c r="BK14" s="50">
        <f t="shared" ref="BK14:BK19" si="11">BF14-BI14+BJ14</f>
        <v>8.386746987951807E-2</v>
      </c>
      <c r="BL14" s="370"/>
      <c r="BM14" s="51"/>
      <c r="BN14" s="129"/>
      <c r="BO14" s="140"/>
      <c r="BP14" s="50">
        <f t="shared" ref="BP14:BP19" si="12">BK14-BN14+BO14</f>
        <v>8.386746987951807E-2</v>
      </c>
      <c r="BQ14" s="370"/>
    </row>
    <row r="15" spans="1:69" x14ac:dyDescent="0.15">
      <c r="A15" s="42" t="s">
        <v>44</v>
      </c>
      <c r="B15" s="43">
        <f>_xlfn.IFNA(VLOOKUP($A15,批次辅助!$A$4:$DC$41,MATCH($A$5&amp;B$4,批次辅助!$A$1:$DC$1,0),0),0)</f>
        <v>0</v>
      </c>
      <c r="C15" s="43">
        <f>_xlfn.IFNA(VLOOKUP($A15,批次辅助!$A$4:$DC$41,MATCH($A$5&amp;C$4,批次辅助!$A$1:$DC$1,0),0),0)</f>
        <v>0</v>
      </c>
      <c r="D15" s="43">
        <f>_xlfn.IFNA(VLOOKUP($A15,批次辅助!$A$4:$DC$41,MATCH($A$5&amp;D$4,批次辅助!$A$1:$DC$1,0),0),0)</f>
        <v>0</v>
      </c>
      <c r="E15" s="279"/>
      <c r="F15" s="128"/>
      <c r="G15" s="46">
        <v>7.8313253012048199E-3</v>
      </c>
      <c r="H15" s="47">
        <f t="shared" si="0"/>
        <v>7.8313253012048199E-3</v>
      </c>
      <c r="I15" s="370"/>
      <c r="J15" s="279"/>
      <c r="K15" s="128"/>
      <c r="L15" s="102"/>
      <c r="M15" s="50">
        <f t="shared" si="1"/>
        <v>7.8313253012048199E-3</v>
      </c>
      <c r="N15" s="370"/>
      <c r="O15" s="278"/>
      <c r="P15" s="132"/>
      <c r="Q15" s="102"/>
      <c r="R15" s="50">
        <f t="shared" si="2"/>
        <v>7.8313253012048199E-3</v>
      </c>
      <c r="S15" s="370"/>
      <c r="T15" s="279"/>
      <c r="U15" s="128"/>
      <c r="V15" s="102"/>
      <c r="W15" s="50">
        <f t="shared" si="3"/>
        <v>7.8313253012048199E-3</v>
      </c>
      <c r="X15" s="370"/>
      <c r="Y15" s="279"/>
      <c r="Z15" s="128"/>
      <c r="AA15" s="102"/>
      <c r="AB15" s="50">
        <f t="shared" si="4"/>
        <v>7.8313253012048199E-3</v>
      </c>
      <c r="AC15" s="370"/>
      <c r="AD15" s="279"/>
      <c r="AE15" s="128"/>
      <c r="AF15" s="102"/>
      <c r="AG15" s="50">
        <f t="shared" si="5"/>
        <v>7.8313253012048199E-3</v>
      </c>
      <c r="AH15" s="370"/>
      <c r="AI15" s="279"/>
      <c r="AJ15" s="128"/>
      <c r="AK15" s="102"/>
      <c r="AL15" s="50">
        <f t="shared" si="6"/>
        <v>7.8313253012048199E-3</v>
      </c>
      <c r="AM15" s="370"/>
      <c r="AN15" s="279"/>
      <c r="AO15" s="128"/>
      <c r="AP15" s="102"/>
      <c r="AQ15" s="50">
        <f t="shared" si="7"/>
        <v>7.8313253012048199E-3</v>
      </c>
      <c r="AR15" s="370"/>
      <c r="AS15" s="279"/>
      <c r="AT15" s="128"/>
      <c r="AU15" s="102"/>
      <c r="AV15" s="50">
        <f t="shared" si="8"/>
        <v>7.8313253012048199E-3</v>
      </c>
      <c r="AW15" s="370"/>
      <c r="AX15" s="279"/>
      <c r="AY15" s="128"/>
      <c r="AZ15" s="102"/>
      <c r="BA15" s="50">
        <f t="shared" si="9"/>
        <v>7.8313253012048199E-3</v>
      </c>
      <c r="BB15" s="370"/>
      <c r="BC15" s="279"/>
      <c r="BD15" s="128"/>
      <c r="BE15" s="102"/>
      <c r="BF15" s="50">
        <f t="shared" si="10"/>
        <v>7.8313253012048199E-3</v>
      </c>
      <c r="BG15" s="370"/>
      <c r="BH15" s="279"/>
      <c r="BI15" s="128"/>
      <c r="BJ15" s="102"/>
      <c r="BK15" s="50">
        <f t="shared" si="11"/>
        <v>7.8313253012048199E-3</v>
      </c>
      <c r="BL15" s="370"/>
      <c r="BM15" s="279"/>
      <c r="BN15" s="128"/>
      <c r="BO15" s="102"/>
      <c r="BP15" s="50">
        <f t="shared" si="12"/>
        <v>7.8313253012048199E-3</v>
      </c>
      <c r="BQ15" s="370"/>
    </row>
    <row r="16" spans="1:69" x14ac:dyDescent="0.15">
      <c r="A16" s="53" t="s">
        <v>45</v>
      </c>
      <c r="B16" s="53">
        <f>_xlfn.IFNA(VLOOKUP($A16,批次辅助!$A$4:$DC$41,MATCH($A$5&amp;B$4,批次辅助!$A$1:$DC$1,0),0),0)</f>
        <v>0</v>
      </c>
      <c r="C16" s="53">
        <f>_xlfn.IFNA(VLOOKUP($A16,批次辅助!$A$4:$DC$41,MATCH($A$5&amp;C$4,批次辅助!$A$1:$DC$1,0),0),0)</f>
        <v>0</v>
      </c>
      <c r="D16" s="53">
        <f>_xlfn.IFNA(VLOOKUP($A16,批次辅助!$A$4:$DC$41,MATCH($A$5&amp;D$4,批次辅助!$A$1:$DC$1,0),0),0)</f>
        <v>0</v>
      </c>
      <c r="E16" s="279"/>
      <c r="F16" s="128"/>
      <c r="G16" s="55">
        <v>4.8192771084337352E-2</v>
      </c>
      <c r="H16" s="47">
        <f t="shared" si="0"/>
        <v>4.8192771084337352E-2</v>
      </c>
      <c r="I16" s="370"/>
      <c r="J16" s="56"/>
      <c r="K16" s="130"/>
      <c r="L16" s="103"/>
      <c r="M16" s="50">
        <f t="shared" si="1"/>
        <v>4.8192771084337352E-2</v>
      </c>
      <c r="N16" s="370"/>
      <c r="O16" s="278"/>
      <c r="P16" s="132"/>
      <c r="Q16" s="103"/>
      <c r="R16" s="50">
        <f t="shared" si="2"/>
        <v>4.8192771084337352E-2</v>
      </c>
      <c r="S16" s="370"/>
      <c r="T16" s="56"/>
      <c r="U16" s="130"/>
      <c r="V16" s="103"/>
      <c r="W16" s="50">
        <f t="shared" si="3"/>
        <v>4.8192771084337352E-2</v>
      </c>
      <c r="X16" s="370"/>
      <c r="Y16" s="56"/>
      <c r="Z16" s="130"/>
      <c r="AA16" s="103"/>
      <c r="AB16" s="50">
        <f t="shared" si="4"/>
        <v>4.8192771084337352E-2</v>
      </c>
      <c r="AC16" s="370"/>
      <c r="AD16" s="56"/>
      <c r="AE16" s="130"/>
      <c r="AF16" s="103"/>
      <c r="AG16" s="50">
        <f t="shared" si="5"/>
        <v>4.8192771084337352E-2</v>
      </c>
      <c r="AH16" s="370"/>
      <c r="AI16" s="56"/>
      <c r="AJ16" s="130"/>
      <c r="AK16" s="103"/>
      <c r="AL16" s="50">
        <f t="shared" si="6"/>
        <v>4.8192771084337352E-2</v>
      </c>
      <c r="AM16" s="370"/>
      <c r="AN16" s="56"/>
      <c r="AO16" s="130"/>
      <c r="AP16" s="103"/>
      <c r="AQ16" s="50">
        <f t="shared" si="7"/>
        <v>4.8192771084337352E-2</v>
      </c>
      <c r="AR16" s="370"/>
      <c r="AS16" s="56"/>
      <c r="AT16" s="130"/>
      <c r="AU16" s="103"/>
      <c r="AV16" s="50">
        <f t="shared" si="8"/>
        <v>4.8192771084337352E-2</v>
      </c>
      <c r="AW16" s="370"/>
      <c r="AX16" s="56"/>
      <c r="AY16" s="130"/>
      <c r="AZ16" s="103"/>
      <c r="BA16" s="50">
        <f t="shared" si="9"/>
        <v>4.8192771084337352E-2</v>
      </c>
      <c r="BB16" s="370"/>
      <c r="BC16" s="56"/>
      <c r="BD16" s="130"/>
      <c r="BE16" s="103"/>
      <c r="BF16" s="50">
        <f t="shared" si="10"/>
        <v>4.8192771084337352E-2</v>
      </c>
      <c r="BG16" s="370"/>
      <c r="BH16" s="56"/>
      <c r="BI16" s="130"/>
      <c r="BJ16" s="103"/>
      <c r="BK16" s="50">
        <f t="shared" si="11"/>
        <v>4.8192771084337352E-2</v>
      </c>
      <c r="BL16" s="370"/>
      <c r="BM16" s="56"/>
      <c r="BN16" s="130"/>
      <c r="BO16" s="103"/>
      <c r="BP16" s="50">
        <f t="shared" si="12"/>
        <v>4.8192771084337352E-2</v>
      </c>
      <c r="BQ16" s="370"/>
    </row>
    <row r="17" spans="1:69" x14ac:dyDescent="0.15">
      <c r="A17" s="42" t="s">
        <v>46</v>
      </c>
      <c r="B17" s="53">
        <f>_xlfn.IFNA(VLOOKUP($A17,批次辅助!$A$4:$DC$41,MATCH($A$5&amp;B$4,批次辅助!$A$1:$DC$1,0),0),0)</f>
        <v>0</v>
      </c>
      <c r="C17" s="53">
        <f>_xlfn.IFNA(VLOOKUP($A17,批次辅助!$A$4:$DC$41,MATCH($A$5&amp;C$4,批次辅助!$A$1:$DC$1,0),0),0)</f>
        <v>0</v>
      </c>
      <c r="D17" s="53">
        <f>_xlfn.IFNA(VLOOKUP($A17,批次辅助!$A$4:$DC$41,MATCH($A$5&amp;D$4,批次辅助!$A$1:$DC$1,0),0),0)</f>
        <v>0</v>
      </c>
      <c r="E17" s="43"/>
      <c r="F17" s="131"/>
      <c r="G17" s="58">
        <v>9.0361445783132526E-3</v>
      </c>
      <c r="H17" s="47">
        <f t="shared" si="0"/>
        <v>9.0361445783132526E-3</v>
      </c>
      <c r="I17" s="370"/>
      <c r="J17" s="43"/>
      <c r="K17" s="131"/>
      <c r="L17" s="104"/>
      <c r="M17" s="53">
        <f t="shared" si="1"/>
        <v>9.0361445783132526E-3</v>
      </c>
      <c r="N17" s="370"/>
      <c r="O17" s="330"/>
      <c r="P17" s="186"/>
      <c r="Q17" s="104"/>
      <c r="R17" s="53">
        <f t="shared" si="2"/>
        <v>9.0361445783132526E-3</v>
      </c>
      <c r="S17" s="370"/>
      <c r="T17" s="43"/>
      <c r="U17" s="131"/>
      <c r="V17" s="104"/>
      <c r="W17" s="53">
        <f t="shared" si="3"/>
        <v>9.0361445783132526E-3</v>
      </c>
      <c r="X17" s="370"/>
      <c r="Y17" s="43"/>
      <c r="Z17" s="131"/>
      <c r="AA17" s="104"/>
      <c r="AB17" s="53">
        <f t="shared" si="4"/>
        <v>9.0361445783132526E-3</v>
      </c>
      <c r="AC17" s="370"/>
      <c r="AD17" s="43"/>
      <c r="AE17" s="131"/>
      <c r="AF17" s="104"/>
      <c r="AG17" s="53">
        <f t="shared" si="5"/>
        <v>9.0361445783132526E-3</v>
      </c>
      <c r="AH17" s="370"/>
      <c r="AI17" s="43"/>
      <c r="AJ17" s="131"/>
      <c r="AK17" s="104"/>
      <c r="AL17" s="53">
        <f t="shared" si="6"/>
        <v>9.0361445783132526E-3</v>
      </c>
      <c r="AM17" s="370"/>
      <c r="AN17" s="43"/>
      <c r="AO17" s="131"/>
      <c r="AP17" s="104"/>
      <c r="AQ17" s="53">
        <f t="shared" si="7"/>
        <v>9.0361445783132526E-3</v>
      </c>
      <c r="AR17" s="370"/>
      <c r="AS17" s="43"/>
      <c r="AT17" s="131"/>
      <c r="AU17" s="104"/>
      <c r="AV17" s="53">
        <f t="shared" si="8"/>
        <v>9.0361445783132526E-3</v>
      </c>
      <c r="AW17" s="370"/>
      <c r="AX17" s="43"/>
      <c r="AY17" s="131"/>
      <c r="AZ17" s="104"/>
      <c r="BA17" s="53">
        <f t="shared" si="9"/>
        <v>9.0361445783132526E-3</v>
      </c>
      <c r="BB17" s="370"/>
      <c r="BC17" s="43"/>
      <c r="BD17" s="131"/>
      <c r="BE17" s="104"/>
      <c r="BF17" s="53">
        <f t="shared" si="10"/>
        <v>9.0361445783132526E-3</v>
      </c>
      <c r="BG17" s="370"/>
      <c r="BH17" s="43"/>
      <c r="BI17" s="131"/>
      <c r="BJ17" s="104"/>
      <c r="BK17" s="53">
        <f t="shared" si="11"/>
        <v>9.0361445783132526E-3</v>
      </c>
      <c r="BL17" s="370"/>
      <c r="BM17" s="43"/>
      <c r="BN17" s="131"/>
      <c r="BO17" s="104"/>
      <c r="BP17" s="53">
        <f t="shared" si="12"/>
        <v>9.0361445783132526E-3</v>
      </c>
      <c r="BQ17" s="370"/>
    </row>
    <row r="18" spans="1:69" x14ac:dyDescent="0.15">
      <c r="A18" s="42" t="s">
        <v>47</v>
      </c>
      <c r="B18" s="43">
        <f>_xlfn.IFNA(VLOOKUP($A18,批次辅助!$A$4:$DC$41,MATCH($A$5&amp;B$4,批次辅助!$A$1:$DC$1,0),0),0)</f>
        <v>0</v>
      </c>
      <c r="C18" s="43">
        <f>_xlfn.IFNA(VLOOKUP($A18,批次辅助!$A$4:$DC$41,MATCH($A$5&amp;C$4,批次辅助!$A$1:$DC$1,0),0),0)</f>
        <v>0</v>
      </c>
      <c r="D18" s="114">
        <f>_xlfn.IFNA(VLOOKUP($A18,批次辅助!$A$4:$DC$41,MATCH($A$5&amp;D$4,批次辅助!$A$1:$DC$1,0),0),0)</f>
        <v>0</v>
      </c>
      <c r="E18" s="10"/>
      <c r="F18" s="132"/>
      <c r="G18" s="70">
        <v>2.5602409638554218E-3</v>
      </c>
      <c r="H18" s="47">
        <f t="shared" si="0"/>
        <v>2.5602409638554218E-3</v>
      </c>
      <c r="I18" s="370"/>
      <c r="J18" s="10"/>
      <c r="K18" s="132"/>
      <c r="L18" s="105"/>
      <c r="M18" s="43">
        <f t="shared" si="1"/>
        <v>2.5602409638554218E-3</v>
      </c>
      <c r="N18" s="370"/>
      <c r="O18" s="10"/>
      <c r="P18" s="132"/>
      <c r="Q18" s="105"/>
      <c r="R18" s="43">
        <f t="shared" si="2"/>
        <v>2.5602409638554218E-3</v>
      </c>
      <c r="S18" s="370"/>
      <c r="T18" s="10"/>
      <c r="U18" s="132"/>
      <c r="V18" s="105"/>
      <c r="W18" s="43">
        <f t="shared" si="3"/>
        <v>2.5602409638554218E-3</v>
      </c>
      <c r="X18" s="370"/>
      <c r="Y18" s="10"/>
      <c r="Z18" s="132"/>
      <c r="AA18" s="105"/>
      <c r="AB18" s="43">
        <f t="shared" si="4"/>
        <v>2.5602409638554218E-3</v>
      </c>
      <c r="AC18" s="370"/>
      <c r="AD18" s="10"/>
      <c r="AE18" s="132"/>
      <c r="AF18" s="105"/>
      <c r="AG18" s="43">
        <f t="shared" si="5"/>
        <v>2.5602409638554218E-3</v>
      </c>
      <c r="AH18" s="370"/>
      <c r="AI18" s="10"/>
      <c r="AJ18" s="132"/>
      <c r="AK18" s="105"/>
      <c r="AL18" s="43">
        <f t="shared" si="6"/>
        <v>2.5602409638554218E-3</v>
      </c>
      <c r="AM18" s="370"/>
      <c r="AN18" s="10"/>
      <c r="AO18" s="132"/>
      <c r="AP18" s="105"/>
      <c r="AQ18" s="43">
        <f t="shared" si="7"/>
        <v>2.5602409638554218E-3</v>
      </c>
      <c r="AR18" s="370"/>
      <c r="AS18" s="10"/>
      <c r="AT18" s="132"/>
      <c r="AU18" s="105"/>
      <c r="AV18" s="43">
        <f t="shared" si="8"/>
        <v>2.5602409638554218E-3</v>
      </c>
      <c r="AW18" s="370"/>
      <c r="AX18" s="10"/>
      <c r="AY18" s="132"/>
      <c r="AZ18" s="105"/>
      <c r="BA18" s="43">
        <f t="shared" si="9"/>
        <v>2.5602409638554218E-3</v>
      </c>
      <c r="BB18" s="370"/>
      <c r="BC18" s="10"/>
      <c r="BD18" s="132"/>
      <c r="BE18" s="105"/>
      <c r="BF18" s="43">
        <f t="shared" si="10"/>
        <v>2.5602409638554218E-3</v>
      </c>
      <c r="BG18" s="370"/>
      <c r="BH18" s="10"/>
      <c r="BI18" s="132"/>
      <c r="BJ18" s="105"/>
      <c r="BK18" s="43">
        <f t="shared" si="11"/>
        <v>2.5602409638554218E-3</v>
      </c>
      <c r="BL18" s="370"/>
      <c r="BM18" s="10"/>
      <c r="BN18" s="132"/>
      <c r="BO18" s="105"/>
      <c r="BP18" s="43">
        <f t="shared" si="12"/>
        <v>2.5602409638554218E-3</v>
      </c>
      <c r="BQ18" s="370"/>
    </row>
    <row r="19" spans="1:69" x14ac:dyDescent="0.15">
      <c r="A19" s="61" t="s">
        <v>31</v>
      </c>
      <c r="B19" s="61">
        <f>_xlfn.IFNA(VLOOKUP($A19,批次辅助!$A$4:$DC$41,MATCH($A$5&amp;B$4,批次辅助!$A$1:$DC$1,0),0),0)</f>
        <v>0</v>
      </c>
      <c r="C19" s="61">
        <f>_xlfn.IFNA(VLOOKUP($A19,批次辅助!$A$4:$DC$41,MATCH($A$5&amp;C$4,批次辅助!$A$1:$DC$1,0),0),0)</f>
        <v>0</v>
      </c>
      <c r="D19" s="61">
        <f>_xlfn.IFNA(VLOOKUP($A19,批次辅助!$A$4:$DC$41,MATCH($A$5&amp;D$4,批次辅助!$A$1:$DC$1,0),0),0)</f>
        <v>0</v>
      </c>
      <c r="E19" s="62"/>
      <c r="F19" s="133"/>
      <c r="G19" s="64"/>
      <c r="H19" s="62">
        <f t="shared" si="0"/>
        <v>0</v>
      </c>
      <c r="I19" s="62"/>
      <c r="J19" s="62"/>
      <c r="K19" s="133"/>
      <c r="L19" s="141"/>
      <c r="M19" s="62">
        <f t="shared" si="1"/>
        <v>0</v>
      </c>
      <c r="N19" s="62"/>
      <c r="O19" s="62"/>
      <c r="P19" s="133"/>
      <c r="Q19" s="141"/>
      <c r="R19" s="62">
        <f t="shared" si="2"/>
        <v>0</v>
      </c>
      <c r="S19" s="62"/>
      <c r="T19" s="62"/>
      <c r="U19" s="133"/>
      <c r="V19" s="141"/>
      <c r="W19" s="62">
        <f t="shared" si="3"/>
        <v>0</v>
      </c>
      <c r="X19" s="62"/>
      <c r="Y19" s="62"/>
      <c r="Z19" s="133"/>
      <c r="AA19" s="141"/>
      <c r="AB19" s="62">
        <f t="shared" si="4"/>
        <v>0</v>
      </c>
      <c r="AC19" s="62"/>
      <c r="AD19" s="62"/>
      <c r="AE19" s="133"/>
      <c r="AF19" s="141"/>
      <c r="AG19" s="62">
        <f t="shared" si="5"/>
        <v>0</v>
      </c>
      <c r="AH19" s="62"/>
      <c r="AI19" s="62"/>
      <c r="AJ19" s="133"/>
      <c r="AK19" s="141"/>
      <c r="AL19" s="62">
        <f t="shared" si="6"/>
        <v>0</v>
      </c>
      <c r="AM19" s="62"/>
      <c r="AN19" s="62"/>
      <c r="AO19" s="133"/>
      <c r="AP19" s="141"/>
      <c r="AQ19" s="62">
        <f t="shared" si="7"/>
        <v>0</v>
      </c>
      <c r="AR19" s="62"/>
      <c r="AS19" s="62"/>
      <c r="AT19" s="133"/>
      <c r="AU19" s="141"/>
      <c r="AV19" s="62">
        <f t="shared" si="8"/>
        <v>0</v>
      </c>
      <c r="AW19" s="62"/>
      <c r="AX19" s="62"/>
      <c r="AY19" s="133"/>
      <c r="AZ19" s="141"/>
      <c r="BA19" s="62">
        <f t="shared" si="9"/>
        <v>0</v>
      </c>
      <c r="BB19" s="62"/>
      <c r="BC19" s="62"/>
      <c r="BD19" s="133"/>
      <c r="BE19" s="141"/>
      <c r="BF19" s="62">
        <f t="shared" si="10"/>
        <v>0</v>
      </c>
      <c r="BG19" s="62"/>
      <c r="BH19" s="62"/>
      <c r="BI19" s="133"/>
      <c r="BJ19" s="141"/>
      <c r="BK19" s="62">
        <f t="shared" si="11"/>
        <v>0</v>
      </c>
      <c r="BL19" s="62"/>
      <c r="BM19" s="62"/>
      <c r="BN19" s="133"/>
      <c r="BO19" s="141"/>
      <c r="BP19" s="62">
        <f t="shared" si="12"/>
        <v>0</v>
      </c>
      <c r="BQ19" s="62"/>
    </row>
    <row r="20" spans="1:69" x14ac:dyDescent="0.15">
      <c r="A20" s="65" t="s">
        <v>30</v>
      </c>
      <c r="B20" s="66"/>
      <c r="C20" s="66"/>
      <c r="D20" s="66"/>
      <c r="E20" s="66"/>
      <c r="F20" s="134"/>
      <c r="G20" s="68"/>
      <c r="H20" s="66">
        <f>H21*99.9%</f>
        <v>0.97613132530120483</v>
      </c>
      <c r="I20" s="66"/>
      <c r="J20" s="66"/>
      <c r="K20" s="134"/>
      <c r="L20" s="142"/>
      <c r="M20" s="66">
        <f>M21*99.9%</f>
        <v>0.97613132530120483</v>
      </c>
      <c r="N20" s="66"/>
      <c r="O20" s="66"/>
      <c r="P20" s="134"/>
      <c r="Q20" s="142"/>
      <c r="R20" s="66">
        <f>R21*99.9%</f>
        <v>0.97613132530120483</v>
      </c>
      <c r="S20" s="66"/>
      <c r="T20" s="66"/>
      <c r="U20" s="134"/>
      <c r="V20" s="142"/>
      <c r="W20" s="66">
        <f>W21*99.9%</f>
        <v>0.97613132530120483</v>
      </c>
      <c r="X20" s="66"/>
      <c r="Y20" s="66"/>
      <c r="Z20" s="134"/>
      <c r="AA20" s="142"/>
      <c r="AB20" s="66">
        <f>AB21*99.9%</f>
        <v>0.97613132530120483</v>
      </c>
      <c r="AC20" s="66"/>
      <c r="AD20" s="66"/>
      <c r="AE20" s="134"/>
      <c r="AF20" s="142"/>
      <c r="AG20" s="66">
        <f>AG21*99.9%</f>
        <v>0.97613132530120483</v>
      </c>
      <c r="AH20" s="66"/>
      <c r="AI20" s="66"/>
      <c r="AJ20" s="134"/>
      <c r="AK20" s="142"/>
      <c r="AL20" s="66">
        <f>AL21*99.9%</f>
        <v>0.97613132530120483</v>
      </c>
      <c r="AM20" s="66"/>
      <c r="AN20" s="66"/>
      <c r="AO20" s="134"/>
      <c r="AP20" s="142"/>
      <c r="AQ20" s="66">
        <f>AQ21*99.9%</f>
        <v>0.97613132530120483</v>
      </c>
      <c r="AR20" s="66"/>
      <c r="AS20" s="66"/>
      <c r="AT20" s="134"/>
      <c r="AU20" s="142"/>
      <c r="AV20" s="66">
        <f>AV21*99.9%</f>
        <v>0.97613132530120483</v>
      </c>
      <c r="AW20" s="66"/>
      <c r="AX20" s="66"/>
      <c r="AY20" s="134"/>
      <c r="AZ20" s="142"/>
      <c r="BA20" s="66">
        <f>BA21*99.9%</f>
        <v>0.97613132530120483</v>
      </c>
      <c r="BB20" s="66"/>
      <c r="BC20" s="66"/>
      <c r="BD20" s="134"/>
      <c r="BE20" s="142"/>
      <c r="BF20" s="66">
        <f>BF21*99.9%</f>
        <v>0.97613132530120483</v>
      </c>
      <c r="BG20" s="66"/>
      <c r="BH20" s="66"/>
      <c r="BI20" s="134"/>
      <c r="BJ20" s="142"/>
      <c r="BK20" s="66">
        <f>BK21*99.9%</f>
        <v>0.97613132530120483</v>
      </c>
      <c r="BL20" s="66"/>
      <c r="BM20" s="66"/>
      <c r="BN20" s="134"/>
      <c r="BO20" s="142"/>
      <c r="BP20" s="66">
        <f>BP21*99.9%</f>
        <v>0.97613132530120483</v>
      </c>
      <c r="BQ20" s="66"/>
    </row>
    <row r="21" spans="1:69" x14ac:dyDescent="0.35">
      <c r="A21" s="40" t="s">
        <v>456</v>
      </c>
      <c r="B21" s="41">
        <f>_xlfn.IFNA(VLOOKUP($A21,批次辅助!$A$4:$DC$41,MATCH($A$5&amp;B$4,批次辅助!$A$1:$DC$1,0),0),0)</f>
        <v>0</v>
      </c>
      <c r="C21" s="41">
        <f>_xlfn.IFNA(VLOOKUP($A21,批次辅助!$A$4:$DC$41,MATCH($A$5&amp;C$4,批次辅助!$A$1:$DC$1,0),0),0)</f>
        <v>0</v>
      </c>
      <c r="D21" s="41">
        <f>_xlfn.IFNA(VLOOKUP($A21,批次辅助!$A$4:$DC$41,MATCH($A$5&amp;D$4,批次辅助!$A$1:$DC$1,0),0),0)</f>
        <v>0</v>
      </c>
      <c r="E21" s="66"/>
      <c r="F21" s="134"/>
      <c r="G21" s="68"/>
      <c r="H21" s="66">
        <f>1-SUM(H22:H26)</f>
        <v>0.97710843373493972</v>
      </c>
      <c r="I21" s="66"/>
      <c r="J21" s="66"/>
      <c r="K21" s="134"/>
      <c r="L21" s="142"/>
      <c r="M21" s="66">
        <f>1-SUM(M22:M26)</f>
        <v>0.97710843373493972</v>
      </c>
      <c r="N21" s="66"/>
      <c r="O21" s="66"/>
      <c r="P21" s="134"/>
      <c r="Q21" s="142"/>
      <c r="R21" s="66">
        <f>1-SUM(R22:R26)</f>
        <v>0.97710843373493972</v>
      </c>
      <c r="S21" s="66"/>
      <c r="T21" s="66"/>
      <c r="U21" s="134"/>
      <c r="V21" s="142"/>
      <c r="W21" s="66">
        <f>1-SUM(W22:W26)</f>
        <v>0.97710843373493972</v>
      </c>
      <c r="X21" s="66"/>
      <c r="Y21" s="66"/>
      <c r="Z21" s="134"/>
      <c r="AA21" s="142"/>
      <c r="AB21" s="66">
        <f>1-SUM(AB22:AB26)</f>
        <v>0.97710843373493972</v>
      </c>
      <c r="AC21" s="66"/>
      <c r="AD21" s="66"/>
      <c r="AE21" s="134"/>
      <c r="AF21" s="142"/>
      <c r="AG21" s="66">
        <f>1-SUM(AG22:AG26)</f>
        <v>0.97710843373493972</v>
      </c>
      <c r="AH21" s="66"/>
      <c r="AI21" s="66"/>
      <c r="AJ21" s="134"/>
      <c r="AK21" s="142"/>
      <c r="AL21" s="66">
        <f>1-SUM(AL22:AL26)</f>
        <v>0.97710843373493972</v>
      </c>
      <c r="AM21" s="66"/>
      <c r="AN21" s="66"/>
      <c r="AO21" s="134"/>
      <c r="AP21" s="142"/>
      <c r="AQ21" s="66">
        <f>1-SUM(AQ22:AQ26)</f>
        <v>0.97710843373493972</v>
      </c>
      <c r="AR21" s="66"/>
      <c r="AS21" s="66"/>
      <c r="AT21" s="134"/>
      <c r="AU21" s="142"/>
      <c r="AV21" s="66">
        <f>1-SUM(AV22:AV26)</f>
        <v>0.97710843373493972</v>
      </c>
      <c r="AW21" s="66"/>
      <c r="AX21" s="66"/>
      <c r="AY21" s="134"/>
      <c r="AZ21" s="142"/>
      <c r="BA21" s="66">
        <f>1-SUM(BA22:BA26)</f>
        <v>0.97710843373493972</v>
      </c>
      <c r="BB21" s="66"/>
      <c r="BC21" s="66"/>
      <c r="BD21" s="134"/>
      <c r="BE21" s="142"/>
      <c r="BF21" s="66">
        <f>1-SUM(BF22:BF26)</f>
        <v>0.97710843373493972</v>
      </c>
      <c r="BG21" s="66"/>
      <c r="BH21" s="66"/>
      <c r="BI21" s="134"/>
      <c r="BJ21" s="142"/>
      <c r="BK21" s="66">
        <f>1-SUM(BK22:BK26)</f>
        <v>0.97710843373493972</v>
      </c>
      <c r="BL21" s="66"/>
      <c r="BM21" s="66"/>
      <c r="BN21" s="134"/>
      <c r="BO21" s="142"/>
      <c r="BP21" s="66">
        <f>1-SUM(BP22:BP26)</f>
        <v>0.97710843373493972</v>
      </c>
      <c r="BQ21" s="66"/>
    </row>
    <row r="22" spans="1:69" x14ac:dyDescent="0.15">
      <c r="A22" s="42" t="s">
        <v>48</v>
      </c>
      <c r="B22" s="43">
        <f>_xlfn.IFNA(VLOOKUP($A22,批次辅助!$A$4:$DC$41,MATCH($A$5&amp;B$4,批次辅助!$A$1:$DC$1,0),0),0)</f>
        <v>0</v>
      </c>
      <c r="C22" s="43">
        <f>_xlfn.IFNA(VLOOKUP($A22,批次辅助!$A$4:$DC$41,MATCH($A$5&amp;C$4,批次辅助!$A$1:$DC$1,0),0),0)</f>
        <v>0</v>
      </c>
      <c r="D22" s="43">
        <f>_xlfn.IFNA(VLOOKUP($A22,批次辅助!$A$4:$DC$41,MATCH($A$5&amp;D$4,批次辅助!$A$1:$DC$1,0),0),0)</f>
        <v>0</v>
      </c>
      <c r="E22" s="277"/>
      <c r="F22" s="132"/>
      <c r="G22" s="70">
        <v>8.4337349397590362E-3</v>
      </c>
      <c r="H22" s="277">
        <f>C22-F22+G22</f>
        <v>8.4337349397590362E-3</v>
      </c>
      <c r="I22" s="370"/>
      <c r="J22" s="278"/>
      <c r="K22" s="132"/>
      <c r="L22" s="105"/>
      <c r="M22" s="277">
        <f>H22-K22+L22</f>
        <v>8.4337349397590362E-3</v>
      </c>
      <c r="N22" s="370"/>
      <c r="O22" s="277"/>
      <c r="P22" s="132"/>
      <c r="Q22" s="105"/>
      <c r="R22" s="277">
        <f>M22-P22+Q22</f>
        <v>8.4337349397590362E-3</v>
      </c>
      <c r="S22" s="370"/>
      <c r="T22" s="277"/>
      <c r="U22" s="132"/>
      <c r="V22" s="105"/>
      <c r="W22" s="277">
        <f>R22-U22+V22</f>
        <v>8.4337349397590362E-3</v>
      </c>
      <c r="X22" s="370"/>
      <c r="Y22" s="277"/>
      <c r="Z22" s="132"/>
      <c r="AA22" s="105"/>
      <c r="AB22" s="277">
        <f>W22-Z22+AA22</f>
        <v>8.4337349397590362E-3</v>
      </c>
      <c r="AC22" s="370"/>
      <c r="AD22" s="277"/>
      <c r="AE22" s="132"/>
      <c r="AF22" s="105"/>
      <c r="AG22" s="277">
        <f>AB22-AE22+AF22</f>
        <v>8.4337349397590362E-3</v>
      </c>
      <c r="AH22" s="370"/>
      <c r="AI22" s="277"/>
      <c r="AJ22" s="132"/>
      <c r="AK22" s="105"/>
      <c r="AL22" s="277">
        <f>AG22-AJ22+AK22</f>
        <v>8.4337349397590362E-3</v>
      </c>
      <c r="AM22" s="370"/>
      <c r="AN22" s="277"/>
      <c r="AO22" s="132"/>
      <c r="AP22" s="105"/>
      <c r="AQ22" s="277">
        <f>AL22-AO22+AP22</f>
        <v>8.4337349397590362E-3</v>
      </c>
      <c r="AR22" s="370"/>
      <c r="AS22" s="277"/>
      <c r="AT22" s="132"/>
      <c r="AU22" s="105"/>
      <c r="AV22" s="277">
        <f>AQ22-AT22+AU22</f>
        <v>8.4337349397590362E-3</v>
      </c>
      <c r="AW22" s="370"/>
      <c r="AX22" s="277"/>
      <c r="AY22" s="132"/>
      <c r="AZ22" s="105"/>
      <c r="BA22" s="277">
        <f>AV22-AY22+AZ22</f>
        <v>8.4337349397590362E-3</v>
      </c>
      <c r="BB22" s="370"/>
      <c r="BC22" s="277"/>
      <c r="BD22" s="132"/>
      <c r="BE22" s="105"/>
      <c r="BF22" s="277">
        <f>BA22-BD22+BE22</f>
        <v>8.4337349397590362E-3</v>
      </c>
      <c r="BG22" s="370"/>
      <c r="BH22" s="277"/>
      <c r="BI22" s="132"/>
      <c r="BJ22" s="105"/>
      <c r="BK22" s="277">
        <f>BF22-BI22+BJ22</f>
        <v>8.4337349397590362E-3</v>
      </c>
      <c r="BL22" s="370"/>
      <c r="BM22" s="277"/>
      <c r="BN22" s="132"/>
      <c r="BO22" s="105"/>
      <c r="BP22" s="277">
        <f>BK22-BN22+BO22</f>
        <v>8.4337349397590362E-3</v>
      </c>
      <c r="BQ22" s="370"/>
    </row>
    <row r="23" spans="1:69" x14ac:dyDescent="0.15">
      <c r="A23" s="42" t="s">
        <v>49</v>
      </c>
      <c r="B23" s="43">
        <f>_xlfn.IFNA(VLOOKUP($A23,批次辅助!$A$4:$DC$41,MATCH($A$5&amp;B$4,批次辅助!$A$1:$DC$1,0),0),0)</f>
        <v>0</v>
      </c>
      <c r="C23" s="43">
        <f>_xlfn.IFNA(VLOOKUP($A23,批次辅助!$A$4:$DC$41,MATCH($A$5&amp;C$4,批次辅助!$A$1:$DC$1,0),0),0)</f>
        <v>0</v>
      </c>
      <c r="D23" s="43">
        <f>_xlfn.IFNA(VLOOKUP($A23,批次辅助!$A$4:$DC$41,MATCH($A$5&amp;D$4,批次辅助!$A$1:$DC$1,0),0),0)</f>
        <v>0</v>
      </c>
      <c r="E23" s="277"/>
      <c r="F23" s="132"/>
      <c r="G23" s="46">
        <v>6.7771084337349399E-3</v>
      </c>
      <c r="H23" s="277">
        <f>C23-F23+G23</f>
        <v>6.7771084337349399E-3</v>
      </c>
      <c r="I23" s="370"/>
      <c r="J23" s="277"/>
      <c r="K23" s="132"/>
      <c r="L23" s="105"/>
      <c r="M23" s="50">
        <f t="shared" ref="M23:M27" si="13">H23-K23+L23</f>
        <v>6.7771084337349399E-3</v>
      </c>
      <c r="N23" s="370"/>
      <c r="O23" s="47"/>
      <c r="P23" s="128"/>
      <c r="Q23" s="102"/>
      <c r="R23" s="50">
        <f t="shared" ref="R23:R27" si="14">M23-P23+Q23</f>
        <v>6.7771084337349399E-3</v>
      </c>
      <c r="S23" s="370"/>
      <c r="T23" s="47"/>
      <c r="U23" s="128"/>
      <c r="V23" s="102"/>
      <c r="W23" s="50">
        <f t="shared" ref="W23:W27" si="15">R23-U23+V23</f>
        <v>6.7771084337349399E-3</v>
      </c>
      <c r="X23" s="370"/>
      <c r="Y23" s="47"/>
      <c r="Z23" s="128"/>
      <c r="AA23" s="102"/>
      <c r="AB23" s="50">
        <f t="shared" ref="AB23:AB27" si="16">W23-Z23+AA23</f>
        <v>6.7771084337349399E-3</v>
      </c>
      <c r="AC23" s="370"/>
      <c r="AD23" s="47"/>
      <c r="AE23" s="128"/>
      <c r="AF23" s="102"/>
      <c r="AG23" s="50">
        <f t="shared" ref="AG23:AG27" si="17">AB23-AE23+AF23</f>
        <v>6.7771084337349399E-3</v>
      </c>
      <c r="AH23" s="370"/>
      <c r="AI23" s="47"/>
      <c r="AJ23" s="128"/>
      <c r="AK23" s="102"/>
      <c r="AL23" s="50">
        <f t="shared" ref="AL23:AL27" si="18">AG23-AJ23+AK23</f>
        <v>6.7771084337349399E-3</v>
      </c>
      <c r="AM23" s="370"/>
      <c r="AN23" s="47"/>
      <c r="AO23" s="128"/>
      <c r="AP23" s="102"/>
      <c r="AQ23" s="50">
        <f t="shared" ref="AQ23:AQ27" si="19">AL23-AO23+AP23</f>
        <v>6.7771084337349399E-3</v>
      </c>
      <c r="AR23" s="370"/>
      <c r="AS23" s="47"/>
      <c r="AT23" s="128"/>
      <c r="AU23" s="102"/>
      <c r="AV23" s="50">
        <f t="shared" ref="AV23:AV27" si="20">AQ23-AT23+AU23</f>
        <v>6.7771084337349399E-3</v>
      </c>
      <c r="AW23" s="370"/>
      <c r="AX23" s="47"/>
      <c r="AY23" s="128"/>
      <c r="AZ23" s="102"/>
      <c r="BA23" s="50">
        <f t="shared" ref="BA23:BA27" si="21">AV23-AY23+AZ23</f>
        <v>6.7771084337349399E-3</v>
      </c>
      <c r="BB23" s="370"/>
      <c r="BC23" s="47"/>
      <c r="BD23" s="128"/>
      <c r="BE23" s="102"/>
      <c r="BF23" s="50">
        <f t="shared" ref="BF23:BF27" si="22">BA23-BD23+BE23</f>
        <v>6.7771084337349399E-3</v>
      </c>
      <c r="BG23" s="370"/>
      <c r="BH23" s="47"/>
      <c r="BI23" s="128"/>
      <c r="BJ23" s="102"/>
      <c r="BK23" s="50">
        <f t="shared" ref="BK23:BK27" si="23">BF23-BI23+BJ23</f>
        <v>6.7771084337349399E-3</v>
      </c>
      <c r="BL23" s="370"/>
      <c r="BM23" s="47"/>
      <c r="BN23" s="128"/>
      <c r="BO23" s="102"/>
      <c r="BP23" s="50">
        <f t="shared" ref="BP23:BP27" si="24">BK23-BN23+BO23</f>
        <v>6.7771084337349399E-3</v>
      </c>
      <c r="BQ23" s="370"/>
    </row>
    <row r="24" spans="1:69" x14ac:dyDescent="0.15">
      <c r="A24" s="42" t="s">
        <v>50</v>
      </c>
      <c r="B24" s="43">
        <f>_xlfn.IFNA(VLOOKUP($A24,批次辅助!$A$4:$DC$41,MATCH($A$5&amp;B$4,批次辅助!$A$1:$DC$1,0),0),0)</f>
        <v>0</v>
      </c>
      <c r="C24" s="43">
        <f>_xlfn.IFNA(VLOOKUP($A24,批次辅助!$A$4:$DC$41,MATCH($A$5&amp;C$4,批次辅助!$A$1:$DC$1,0),0),0)</f>
        <v>0</v>
      </c>
      <c r="D24" s="43">
        <f>_xlfn.IFNA(VLOOKUP($A24,批次辅助!$A$4:$DC$41,MATCH($A$5&amp;D$4,批次辅助!$A$1:$DC$1,0),0),0)</f>
        <v>0</v>
      </c>
      <c r="E24" s="277"/>
      <c r="F24" s="132"/>
      <c r="G24" s="102">
        <v>0</v>
      </c>
      <c r="H24" s="277">
        <f t="shared" ref="H24:H27" si="25">C24-F24+G24</f>
        <v>0</v>
      </c>
      <c r="I24" s="370"/>
      <c r="J24" s="277"/>
      <c r="K24" s="132"/>
      <c r="L24" s="102"/>
      <c r="M24" s="50">
        <f t="shared" si="13"/>
        <v>0</v>
      </c>
      <c r="N24" s="370"/>
      <c r="O24" s="47"/>
      <c r="P24" s="128"/>
      <c r="Q24" s="102"/>
      <c r="R24" s="50">
        <f t="shared" si="14"/>
        <v>0</v>
      </c>
      <c r="S24" s="370"/>
      <c r="T24" s="47"/>
      <c r="U24" s="128"/>
      <c r="V24" s="102"/>
      <c r="W24" s="50">
        <f t="shared" si="15"/>
        <v>0</v>
      </c>
      <c r="X24" s="370"/>
      <c r="Y24" s="47"/>
      <c r="Z24" s="128"/>
      <c r="AA24" s="102"/>
      <c r="AB24" s="50">
        <f t="shared" si="16"/>
        <v>0</v>
      </c>
      <c r="AC24" s="370"/>
      <c r="AD24" s="47"/>
      <c r="AE24" s="128"/>
      <c r="AF24" s="102"/>
      <c r="AG24" s="50">
        <f t="shared" si="17"/>
        <v>0</v>
      </c>
      <c r="AH24" s="370"/>
      <c r="AI24" s="47"/>
      <c r="AJ24" s="128"/>
      <c r="AK24" s="102"/>
      <c r="AL24" s="50">
        <f t="shared" si="18"/>
        <v>0</v>
      </c>
      <c r="AM24" s="370"/>
      <c r="AN24" s="47"/>
      <c r="AO24" s="128"/>
      <c r="AP24" s="102"/>
      <c r="AQ24" s="50">
        <f t="shared" si="19"/>
        <v>0</v>
      </c>
      <c r="AR24" s="370"/>
      <c r="AS24" s="47"/>
      <c r="AT24" s="128"/>
      <c r="AU24" s="102"/>
      <c r="AV24" s="50">
        <f t="shared" si="20"/>
        <v>0</v>
      </c>
      <c r="AW24" s="370"/>
      <c r="AX24" s="47"/>
      <c r="AY24" s="128"/>
      <c r="AZ24" s="102"/>
      <c r="BA24" s="50">
        <f t="shared" si="21"/>
        <v>0</v>
      </c>
      <c r="BB24" s="370"/>
      <c r="BC24" s="47"/>
      <c r="BD24" s="128"/>
      <c r="BE24" s="102"/>
      <c r="BF24" s="50">
        <f t="shared" si="22"/>
        <v>0</v>
      </c>
      <c r="BG24" s="370"/>
      <c r="BH24" s="47"/>
      <c r="BI24" s="128"/>
      <c r="BJ24" s="102"/>
      <c r="BK24" s="50">
        <f t="shared" si="23"/>
        <v>0</v>
      </c>
      <c r="BL24" s="370"/>
      <c r="BM24" s="47"/>
      <c r="BN24" s="128"/>
      <c r="BO24" s="102"/>
      <c r="BP24" s="50">
        <f t="shared" si="24"/>
        <v>0</v>
      </c>
      <c r="BQ24" s="370"/>
    </row>
    <row r="25" spans="1:69" x14ac:dyDescent="0.15">
      <c r="A25" s="42" t="s">
        <v>51</v>
      </c>
      <c r="B25" s="43">
        <f>_xlfn.IFNA(VLOOKUP($A25,批次辅助!$A$4:$DC$41,MATCH($A$5&amp;B$4,批次辅助!$A$1:$DC$1,0),0),0)</f>
        <v>0</v>
      </c>
      <c r="C25" s="43">
        <f>_xlfn.IFNA(VLOOKUP($A25,批次辅助!$A$4:$DC$41,MATCH($A$5&amp;C$4,批次辅助!$A$1:$DC$1,0),0),0)</f>
        <v>0</v>
      </c>
      <c r="D25" s="43">
        <f>_xlfn.IFNA(VLOOKUP($A25,批次辅助!$A$4:$DC$41,MATCH($A$5&amp;D$4,批次辅助!$A$1:$DC$1,0),0),0)</f>
        <v>0</v>
      </c>
      <c r="E25" s="47"/>
      <c r="F25" s="128"/>
      <c r="G25" s="46">
        <v>7.6807228915662653E-3</v>
      </c>
      <c r="H25" s="277">
        <f t="shared" si="25"/>
        <v>7.6807228915662653E-3</v>
      </c>
      <c r="I25" s="370"/>
      <c r="J25" s="47"/>
      <c r="K25" s="128"/>
      <c r="L25" s="102"/>
      <c r="M25" s="50">
        <f t="shared" si="13"/>
        <v>7.6807228915662653E-3</v>
      </c>
      <c r="N25" s="370"/>
      <c r="O25" s="47"/>
      <c r="P25" s="128"/>
      <c r="Q25" s="102"/>
      <c r="R25" s="50">
        <f t="shared" si="14"/>
        <v>7.6807228915662653E-3</v>
      </c>
      <c r="S25" s="370"/>
      <c r="T25" s="47"/>
      <c r="U25" s="128"/>
      <c r="V25" s="102"/>
      <c r="W25" s="50">
        <f t="shared" si="15"/>
        <v>7.6807228915662653E-3</v>
      </c>
      <c r="X25" s="370"/>
      <c r="Y25" s="47"/>
      <c r="Z25" s="128"/>
      <c r="AA25" s="102"/>
      <c r="AB25" s="50">
        <f t="shared" si="16"/>
        <v>7.6807228915662653E-3</v>
      </c>
      <c r="AC25" s="370"/>
      <c r="AD25" s="47"/>
      <c r="AE25" s="128"/>
      <c r="AF25" s="102"/>
      <c r="AG25" s="50">
        <f t="shared" si="17"/>
        <v>7.6807228915662653E-3</v>
      </c>
      <c r="AH25" s="370"/>
      <c r="AI25" s="47"/>
      <c r="AJ25" s="128"/>
      <c r="AK25" s="102"/>
      <c r="AL25" s="50">
        <f t="shared" si="18"/>
        <v>7.6807228915662653E-3</v>
      </c>
      <c r="AM25" s="370"/>
      <c r="AN25" s="47"/>
      <c r="AO25" s="128"/>
      <c r="AP25" s="102"/>
      <c r="AQ25" s="50">
        <f t="shared" si="19"/>
        <v>7.6807228915662653E-3</v>
      </c>
      <c r="AR25" s="370"/>
      <c r="AS25" s="47"/>
      <c r="AT25" s="128"/>
      <c r="AU25" s="102"/>
      <c r="AV25" s="50">
        <f t="shared" si="20"/>
        <v>7.6807228915662653E-3</v>
      </c>
      <c r="AW25" s="370"/>
      <c r="AX25" s="47"/>
      <c r="AY25" s="128"/>
      <c r="AZ25" s="102"/>
      <c r="BA25" s="50">
        <f t="shared" si="21"/>
        <v>7.6807228915662653E-3</v>
      </c>
      <c r="BB25" s="370"/>
      <c r="BC25" s="47"/>
      <c r="BD25" s="128"/>
      <c r="BE25" s="102"/>
      <c r="BF25" s="50">
        <f t="shared" si="22"/>
        <v>7.6807228915662653E-3</v>
      </c>
      <c r="BG25" s="370"/>
      <c r="BH25" s="47"/>
      <c r="BI25" s="128"/>
      <c r="BJ25" s="102"/>
      <c r="BK25" s="50">
        <f t="shared" si="23"/>
        <v>7.6807228915662653E-3</v>
      </c>
      <c r="BL25" s="370"/>
      <c r="BM25" s="47"/>
      <c r="BN25" s="128"/>
      <c r="BO25" s="102"/>
      <c r="BP25" s="50">
        <f t="shared" si="24"/>
        <v>7.6807228915662653E-3</v>
      </c>
      <c r="BQ25" s="370"/>
    </row>
    <row r="26" spans="1:69" x14ac:dyDescent="0.15">
      <c r="A26" s="42" t="s">
        <v>455</v>
      </c>
      <c r="B26" s="43">
        <f>_xlfn.IFNA(VLOOKUP($A26,批次辅助!$A$4:$DC$41,MATCH($A$5&amp;B$4,批次辅助!$A$1:$DC$1,0),0),0)</f>
        <v>0</v>
      </c>
      <c r="C26" s="43">
        <f>_xlfn.IFNA(VLOOKUP($A26,批次辅助!$A$4:$DC$41,MATCH($A$5&amp;C$4,批次辅助!$A$1:$DC$1,0),0),0)</f>
        <v>0</v>
      </c>
      <c r="D26" s="43">
        <f>_xlfn.IFNA(VLOOKUP($A26,批次辅助!$A$4:$DC$41,MATCH($A$5&amp;D$4,批次辅助!$A$1:$DC$1,0),0),0)</f>
        <v>0</v>
      </c>
      <c r="E26" s="279"/>
      <c r="F26" s="128"/>
      <c r="G26" s="46">
        <v>0</v>
      </c>
      <c r="H26" s="277">
        <f t="shared" si="25"/>
        <v>0</v>
      </c>
      <c r="I26" s="370"/>
      <c r="J26" s="279"/>
      <c r="K26" s="128"/>
      <c r="L26" s="102"/>
      <c r="M26" s="50">
        <f t="shared" si="13"/>
        <v>0</v>
      </c>
      <c r="N26" s="370"/>
      <c r="O26" s="279"/>
      <c r="P26" s="128"/>
      <c r="Q26" s="102"/>
      <c r="R26" s="50">
        <f t="shared" si="14"/>
        <v>0</v>
      </c>
      <c r="S26" s="370"/>
      <c r="T26" s="279"/>
      <c r="U26" s="128"/>
      <c r="V26" s="102"/>
      <c r="W26" s="50">
        <f t="shared" si="15"/>
        <v>0</v>
      </c>
      <c r="X26" s="370"/>
      <c r="Y26" s="279"/>
      <c r="Z26" s="128"/>
      <c r="AA26" s="102"/>
      <c r="AB26" s="50">
        <f t="shared" si="16"/>
        <v>0</v>
      </c>
      <c r="AC26" s="370"/>
      <c r="AD26" s="279"/>
      <c r="AE26" s="128"/>
      <c r="AF26" s="102"/>
      <c r="AG26" s="50">
        <f t="shared" si="17"/>
        <v>0</v>
      </c>
      <c r="AH26" s="370"/>
      <c r="AI26" s="279"/>
      <c r="AJ26" s="128"/>
      <c r="AK26" s="102"/>
      <c r="AL26" s="50">
        <f t="shared" si="18"/>
        <v>0</v>
      </c>
      <c r="AM26" s="370"/>
      <c r="AN26" s="279"/>
      <c r="AO26" s="128"/>
      <c r="AP26" s="102"/>
      <c r="AQ26" s="50">
        <f t="shared" si="19"/>
        <v>0</v>
      </c>
      <c r="AR26" s="370"/>
      <c r="AS26" s="279"/>
      <c r="AT26" s="128"/>
      <c r="AU26" s="102"/>
      <c r="AV26" s="50">
        <f t="shared" si="20"/>
        <v>0</v>
      </c>
      <c r="AW26" s="370"/>
      <c r="AX26" s="279"/>
      <c r="AY26" s="128"/>
      <c r="AZ26" s="102"/>
      <c r="BA26" s="50">
        <f t="shared" si="21"/>
        <v>0</v>
      </c>
      <c r="BB26" s="370"/>
      <c r="BC26" s="279"/>
      <c r="BD26" s="128"/>
      <c r="BE26" s="102"/>
      <c r="BF26" s="50">
        <f t="shared" si="22"/>
        <v>0</v>
      </c>
      <c r="BG26" s="370"/>
      <c r="BH26" s="279"/>
      <c r="BI26" s="128"/>
      <c r="BJ26" s="102"/>
      <c r="BK26" s="50">
        <f t="shared" si="23"/>
        <v>0</v>
      </c>
      <c r="BL26" s="370"/>
      <c r="BM26" s="279"/>
      <c r="BN26" s="128"/>
      <c r="BO26" s="102"/>
      <c r="BP26" s="50">
        <f t="shared" si="24"/>
        <v>0</v>
      </c>
      <c r="BQ26" s="370"/>
    </row>
    <row r="27" spans="1:69" x14ac:dyDescent="0.15">
      <c r="A27" s="72" t="s">
        <v>29</v>
      </c>
      <c r="B27" s="61">
        <f>_xlfn.IFNA(VLOOKUP($A27,批次辅助!$A$4:$DC$41,MATCH($A$5&amp;B$4,批次辅助!$A$1:$DC$1,0),0),0)</f>
        <v>0</v>
      </c>
      <c r="C27" s="61">
        <f>_xlfn.IFNA(VLOOKUP($A27,批次辅助!$A$4:$DC$41,MATCH($A$5&amp;C$4,批次辅助!$A$1:$DC$1,0),0),0)</f>
        <v>0</v>
      </c>
      <c r="D27" s="61">
        <f>_xlfn.IFNA(VLOOKUP($A27,批次辅助!$A$4:$DC$41,MATCH($A$5&amp;D$4,批次辅助!$A$1:$DC$1,0),0),0)</f>
        <v>0</v>
      </c>
      <c r="E27" s="73"/>
      <c r="F27" s="74"/>
      <c r="G27" s="75"/>
      <c r="H27" s="62">
        <f t="shared" si="25"/>
        <v>0</v>
      </c>
      <c r="I27" s="62"/>
      <c r="J27" s="73"/>
      <c r="K27" s="74"/>
      <c r="L27" s="143"/>
      <c r="M27" s="62">
        <f t="shared" si="13"/>
        <v>0</v>
      </c>
      <c r="N27" s="62"/>
      <c r="O27" s="73"/>
      <c r="P27" s="135"/>
      <c r="Q27" s="143"/>
      <c r="R27" s="62">
        <f t="shared" si="14"/>
        <v>0</v>
      </c>
      <c r="S27" s="62"/>
      <c r="T27" s="73"/>
      <c r="U27" s="135"/>
      <c r="V27" s="143"/>
      <c r="W27" s="62">
        <f t="shared" si="15"/>
        <v>0</v>
      </c>
      <c r="X27" s="62"/>
      <c r="Y27" s="73"/>
      <c r="Z27" s="135"/>
      <c r="AA27" s="143"/>
      <c r="AB27" s="62">
        <f t="shared" si="16"/>
        <v>0</v>
      </c>
      <c r="AC27" s="62"/>
      <c r="AD27" s="73"/>
      <c r="AE27" s="135"/>
      <c r="AF27" s="143"/>
      <c r="AG27" s="62">
        <f t="shared" si="17"/>
        <v>0</v>
      </c>
      <c r="AH27" s="62"/>
      <c r="AI27" s="73"/>
      <c r="AJ27" s="135"/>
      <c r="AK27" s="143"/>
      <c r="AL27" s="62">
        <f t="shared" si="18"/>
        <v>0</v>
      </c>
      <c r="AM27" s="62"/>
      <c r="AN27" s="73"/>
      <c r="AO27" s="135"/>
      <c r="AP27" s="143"/>
      <c r="AQ27" s="62">
        <f t="shared" si="19"/>
        <v>0</v>
      </c>
      <c r="AR27" s="62"/>
      <c r="AS27" s="73"/>
      <c r="AT27" s="135"/>
      <c r="AU27" s="143"/>
      <c r="AV27" s="62">
        <f t="shared" si="20"/>
        <v>0</v>
      </c>
      <c r="AW27" s="62"/>
      <c r="AX27" s="73"/>
      <c r="AY27" s="135"/>
      <c r="AZ27" s="143"/>
      <c r="BA27" s="62">
        <f t="shared" si="21"/>
        <v>0</v>
      </c>
      <c r="BB27" s="62"/>
      <c r="BC27" s="73"/>
      <c r="BD27" s="135"/>
      <c r="BE27" s="143"/>
      <c r="BF27" s="62">
        <f t="shared" si="22"/>
        <v>0</v>
      </c>
      <c r="BG27" s="62"/>
      <c r="BH27" s="73"/>
      <c r="BI27" s="135"/>
      <c r="BJ27" s="143"/>
      <c r="BK27" s="62">
        <f t="shared" si="23"/>
        <v>0</v>
      </c>
      <c r="BL27" s="62"/>
      <c r="BM27" s="73"/>
      <c r="BN27" s="135"/>
      <c r="BO27" s="143"/>
      <c r="BP27" s="62">
        <f t="shared" si="24"/>
        <v>0</v>
      </c>
      <c r="BQ27" s="62"/>
    </row>
    <row r="28" spans="1:69" x14ac:dyDescent="0.15">
      <c r="A28" s="76" t="s">
        <v>28</v>
      </c>
      <c r="B28" s="76"/>
      <c r="C28" s="76"/>
      <c r="D28" s="76"/>
      <c r="E28" s="77"/>
      <c r="F28" s="136"/>
      <c r="G28" s="79"/>
      <c r="H28" s="62"/>
      <c r="I28" s="62"/>
      <c r="J28" s="77"/>
      <c r="K28" s="136"/>
      <c r="L28" s="144"/>
      <c r="M28" s="62"/>
      <c r="N28" s="62"/>
      <c r="O28" s="77"/>
      <c r="P28" s="136"/>
      <c r="Q28" s="144"/>
      <c r="R28" s="62"/>
      <c r="S28" s="62"/>
      <c r="T28" s="77"/>
      <c r="U28" s="136"/>
      <c r="V28" s="144"/>
      <c r="W28" s="62"/>
      <c r="X28" s="62"/>
      <c r="Y28" s="77"/>
      <c r="Z28" s="136"/>
      <c r="AA28" s="144"/>
      <c r="AB28" s="62"/>
      <c r="AC28" s="62"/>
      <c r="AD28" s="77"/>
      <c r="AE28" s="136"/>
      <c r="AF28" s="144"/>
      <c r="AG28" s="62"/>
      <c r="AH28" s="62"/>
      <c r="AI28" s="77"/>
      <c r="AJ28" s="136"/>
      <c r="AK28" s="144"/>
      <c r="AL28" s="62"/>
      <c r="AM28" s="62"/>
      <c r="AN28" s="77"/>
      <c r="AO28" s="136"/>
      <c r="AP28" s="144"/>
      <c r="AQ28" s="62"/>
      <c r="AR28" s="62"/>
      <c r="AS28" s="77"/>
      <c r="AT28" s="136"/>
      <c r="AU28" s="144"/>
      <c r="AV28" s="62"/>
      <c r="AW28" s="62"/>
      <c r="AX28" s="77"/>
      <c r="AY28" s="136"/>
      <c r="AZ28" s="144"/>
      <c r="BA28" s="62"/>
      <c r="BB28" s="62"/>
      <c r="BC28" s="77"/>
      <c r="BD28" s="136"/>
      <c r="BE28" s="144"/>
      <c r="BF28" s="62"/>
      <c r="BG28" s="62"/>
      <c r="BH28" s="77"/>
      <c r="BI28" s="136"/>
      <c r="BJ28" s="144"/>
      <c r="BK28" s="62"/>
      <c r="BL28" s="62"/>
      <c r="BM28" s="77"/>
      <c r="BN28" s="136"/>
      <c r="BO28" s="144"/>
      <c r="BP28" s="62"/>
      <c r="BQ28" s="62"/>
    </row>
    <row r="29" spans="1:69" x14ac:dyDescent="0.15">
      <c r="A29" s="65" t="s">
        <v>37</v>
      </c>
      <c r="B29" s="66"/>
      <c r="C29" s="66"/>
      <c r="D29" s="66"/>
      <c r="E29" s="66"/>
      <c r="F29" s="134"/>
      <c r="G29" s="68"/>
      <c r="H29" s="66">
        <f>H30*99.96%</f>
        <v>0.99372885542168665</v>
      </c>
      <c r="I29" s="66"/>
      <c r="J29" s="66"/>
      <c r="K29" s="134"/>
      <c r="L29" s="142"/>
      <c r="M29" s="66">
        <f>M30*99.96%</f>
        <v>0.99372885542168665</v>
      </c>
      <c r="N29" s="66"/>
      <c r="O29" s="66"/>
      <c r="P29" s="134"/>
      <c r="Q29" s="142"/>
      <c r="R29" s="66">
        <f>R30*99.96%</f>
        <v>0.99372885542168665</v>
      </c>
      <c r="S29" s="66"/>
      <c r="T29" s="66"/>
      <c r="U29" s="134"/>
      <c r="V29" s="142"/>
      <c r="W29" s="66">
        <f>W30*99.96%</f>
        <v>0.99372885542168665</v>
      </c>
      <c r="X29" s="66"/>
      <c r="Y29" s="66"/>
      <c r="Z29" s="134"/>
      <c r="AA29" s="142"/>
      <c r="AB29" s="66">
        <f>AB30*99.96%</f>
        <v>0.99372885542168665</v>
      </c>
      <c r="AC29" s="66"/>
      <c r="AD29" s="66"/>
      <c r="AE29" s="134"/>
      <c r="AF29" s="142"/>
      <c r="AG29" s="66">
        <f>AG30*99.96%</f>
        <v>0.99372885542168665</v>
      </c>
      <c r="AH29" s="66"/>
      <c r="AI29" s="66"/>
      <c r="AJ29" s="134"/>
      <c r="AK29" s="142"/>
      <c r="AL29" s="66">
        <f>AL30*99.96%</f>
        <v>0.99372885542168665</v>
      </c>
      <c r="AM29" s="66"/>
      <c r="AN29" s="66"/>
      <c r="AO29" s="134"/>
      <c r="AP29" s="142"/>
      <c r="AQ29" s="66">
        <f>AQ30*99.96%</f>
        <v>0.99372885542168665</v>
      </c>
      <c r="AR29" s="66"/>
      <c r="AS29" s="66"/>
      <c r="AT29" s="134"/>
      <c r="AU29" s="142"/>
      <c r="AV29" s="66">
        <f>AV30*99.96%</f>
        <v>0.99372885542168665</v>
      </c>
      <c r="AW29" s="66"/>
      <c r="AX29" s="66"/>
      <c r="AY29" s="134"/>
      <c r="AZ29" s="142"/>
      <c r="BA29" s="66">
        <f>BA30*99.96%</f>
        <v>0.99372885542168665</v>
      </c>
      <c r="BB29" s="66"/>
      <c r="BC29" s="66"/>
      <c r="BD29" s="134"/>
      <c r="BE29" s="142"/>
      <c r="BF29" s="66">
        <f>BF30*99.96%</f>
        <v>0.99372885542168665</v>
      </c>
      <c r="BG29" s="66"/>
      <c r="BH29" s="66"/>
      <c r="BI29" s="134"/>
      <c r="BJ29" s="142"/>
      <c r="BK29" s="66">
        <f>BK30*99.96%</f>
        <v>0.99372885542168665</v>
      </c>
      <c r="BL29" s="66"/>
      <c r="BM29" s="66"/>
      <c r="BN29" s="134"/>
      <c r="BO29" s="142"/>
      <c r="BP29" s="66">
        <f>BP30*99.96%</f>
        <v>0.99372885542168665</v>
      </c>
      <c r="BQ29" s="66"/>
    </row>
    <row r="30" spans="1:69" x14ac:dyDescent="0.35">
      <c r="A30" s="40" t="s">
        <v>458</v>
      </c>
      <c r="B30" s="41">
        <f>_xlfn.IFNA(VLOOKUP($A30,批次辅助!$A$4:$DC$41,MATCH($A$5&amp;B$4,批次辅助!$A$1:$DC$1,0),0),0)</f>
        <v>0</v>
      </c>
      <c r="C30" s="41">
        <f>_xlfn.IFNA(VLOOKUP($A30,批次辅助!$A$4:$DC$41,MATCH($A$5&amp;C$4,批次辅助!$A$1:$DC$1,0),0),0)</f>
        <v>0</v>
      </c>
      <c r="D30" s="41">
        <f>_xlfn.IFNA(VLOOKUP($A30,批次辅助!$A$4:$DC$41,MATCH($A$5&amp;D$4,批次辅助!$A$1:$DC$1,0),0),0)</f>
        <v>0</v>
      </c>
      <c r="E30" s="66"/>
      <c r="F30" s="134"/>
      <c r="G30" s="68"/>
      <c r="H30" s="66">
        <f>1-SUM(H31:H35)</f>
        <v>0.99412650602409636</v>
      </c>
      <c r="I30" s="66"/>
      <c r="J30" s="66"/>
      <c r="K30" s="134"/>
      <c r="L30" s="142"/>
      <c r="M30" s="66">
        <f>1-SUM(M31:M35)</f>
        <v>0.99412650602409636</v>
      </c>
      <c r="N30" s="66"/>
      <c r="O30" s="66"/>
      <c r="P30" s="134"/>
      <c r="Q30" s="142"/>
      <c r="R30" s="66">
        <f>1-SUM(R31:R35)</f>
        <v>0.99412650602409636</v>
      </c>
      <c r="S30" s="66"/>
      <c r="T30" s="66"/>
      <c r="U30" s="134"/>
      <c r="V30" s="142"/>
      <c r="W30" s="66">
        <f>1-SUM(W31:W35)</f>
        <v>0.99412650602409636</v>
      </c>
      <c r="X30" s="66"/>
      <c r="Y30" s="66"/>
      <c r="Z30" s="134"/>
      <c r="AA30" s="142"/>
      <c r="AB30" s="66">
        <f>1-SUM(AB31:AB35)</f>
        <v>0.99412650602409636</v>
      </c>
      <c r="AC30" s="66"/>
      <c r="AD30" s="66"/>
      <c r="AE30" s="134"/>
      <c r="AF30" s="142"/>
      <c r="AG30" s="66">
        <f>1-SUM(AG31:AG35)</f>
        <v>0.99412650602409636</v>
      </c>
      <c r="AH30" s="66"/>
      <c r="AI30" s="66"/>
      <c r="AJ30" s="134"/>
      <c r="AK30" s="142"/>
      <c r="AL30" s="66">
        <f>1-SUM(AL31:AL35)</f>
        <v>0.99412650602409636</v>
      </c>
      <c r="AM30" s="66"/>
      <c r="AN30" s="66"/>
      <c r="AO30" s="134"/>
      <c r="AP30" s="142"/>
      <c r="AQ30" s="66">
        <f>1-SUM(AQ31:AQ35)</f>
        <v>0.99412650602409636</v>
      </c>
      <c r="AR30" s="66"/>
      <c r="AS30" s="66"/>
      <c r="AT30" s="134"/>
      <c r="AU30" s="142"/>
      <c r="AV30" s="66">
        <f>1-SUM(AV31:AV35)</f>
        <v>0.99412650602409636</v>
      </c>
      <c r="AW30" s="66"/>
      <c r="AX30" s="66"/>
      <c r="AY30" s="134"/>
      <c r="AZ30" s="142"/>
      <c r="BA30" s="66">
        <f>1-SUM(BA31:BA35)</f>
        <v>0.99412650602409636</v>
      </c>
      <c r="BB30" s="66"/>
      <c r="BC30" s="66"/>
      <c r="BD30" s="134"/>
      <c r="BE30" s="142"/>
      <c r="BF30" s="66">
        <f>1-SUM(BF31:BF35)</f>
        <v>0.99412650602409636</v>
      </c>
      <c r="BG30" s="66"/>
      <c r="BH30" s="66"/>
      <c r="BI30" s="134"/>
      <c r="BJ30" s="142"/>
      <c r="BK30" s="66">
        <f>1-SUM(BK31:BK35)</f>
        <v>0.99412650602409636</v>
      </c>
      <c r="BL30" s="66"/>
      <c r="BM30" s="66"/>
      <c r="BN30" s="134"/>
      <c r="BO30" s="142"/>
      <c r="BP30" s="66">
        <f>1-SUM(BP31:BP35)</f>
        <v>0.99412650602409636</v>
      </c>
      <c r="BQ30" s="66"/>
    </row>
    <row r="31" spans="1:69" x14ac:dyDescent="0.15">
      <c r="A31" s="42" t="s">
        <v>52</v>
      </c>
      <c r="B31" s="43">
        <f>_xlfn.IFNA(VLOOKUP($A31,批次辅助!$A$4:$DC$41,MATCH($A$5&amp;B$4,批次辅助!$A$1:$DC$1,0),0),0)</f>
        <v>0</v>
      </c>
      <c r="C31" s="43">
        <f>_xlfn.IFNA(VLOOKUP($A31,批次辅助!$A$4:$DC$41,MATCH($A$5&amp;C$4,批次辅助!$A$1:$DC$1,0),0),0)</f>
        <v>0</v>
      </c>
      <c r="D31" s="43">
        <f>_xlfn.IFNA(VLOOKUP($A31,批次辅助!$A$4:$DC$41,MATCH($A$5&amp;D$4,批次辅助!$A$1:$DC$1,0),0),0)</f>
        <v>0</v>
      </c>
      <c r="E31" s="277"/>
      <c r="F31" s="132"/>
      <c r="G31" s="70">
        <v>0</v>
      </c>
      <c r="H31" s="277">
        <f>C31-F31+G31</f>
        <v>0</v>
      </c>
      <c r="I31" s="370"/>
      <c r="J31" s="277"/>
      <c r="K31" s="132"/>
      <c r="L31" s="105"/>
      <c r="M31" s="277">
        <f>H31-K31+L31</f>
        <v>0</v>
      </c>
      <c r="N31" s="370"/>
      <c r="O31" s="277"/>
      <c r="P31" s="132"/>
      <c r="Q31" s="105"/>
      <c r="R31" s="277">
        <f>M31-P31+Q31</f>
        <v>0</v>
      </c>
      <c r="S31" s="370"/>
      <c r="T31" s="277"/>
      <c r="U31" s="132"/>
      <c r="V31" s="105"/>
      <c r="W31" s="277">
        <f>R31-U31+V31</f>
        <v>0</v>
      </c>
      <c r="X31" s="370"/>
      <c r="Y31" s="277"/>
      <c r="Z31" s="132"/>
      <c r="AA31" s="105"/>
      <c r="AB31" s="277">
        <f>W31-Z31+AA31</f>
        <v>0</v>
      </c>
      <c r="AC31" s="370"/>
      <c r="AD31" s="277"/>
      <c r="AE31" s="132"/>
      <c r="AF31" s="105"/>
      <c r="AG31" s="277">
        <f>AB31-AE31+AF31</f>
        <v>0</v>
      </c>
      <c r="AH31" s="370"/>
      <c r="AI31" s="277"/>
      <c r="AJ31" s="132"/>
      <c r="AK31" s="105"/>
      <c r="AL31" s="277">
        <f>AG31-AJ31+AK31</f>
        <v>0</v>
      </c>
      <c r="AM31" s="370"/>
      <c r="AN31" s="277"/>
      <c r="AO31" s="132"/>
      <c r="AP31" s="105"/>
      <c r="AQ31" s="277">
        <f>AL31-AO31+AP31</f>
        <v>0</v>
      </c>
      <c r="AR31" s="370"/>
      <c r="AS31" s="277"/>
      <c r="AT31" s="132"/>
      <c r="AU31" s="105"/>
      <c r="AV31" s="277">
        <f>AQ31-AT31+AU31</f>
        <v>0</v>
      </c>
      <c r="AW31" s="370"/>
      <c r="AX31" s="277"/>
      <c r="AY31" s="132"/>
      <c r="AZ31" s="105"/>
      <c r="BA31" s="277">
        <f>AV31-AY31+AZ31</f>
        <v>0</v>
      </c>
      <c r="BB31" s="370"/>
      <c r="BC31" s="277"/>
      <c r="BD31" s="132"/>
      <c r="BE31" s="105"/>
      <c r="BF31" s="277">
        <f>BA31-BD31+BE31</f>
        <v>0</v>
      </c>
      <c r="BG31" s="370"/>
      <c r="BH31" s="277"/>
      <c r="BI31" s="132"/>
      <c r="BJ31" s="105"/>
      <c r="BK31" s="277">
        <f>BF31-BI31+BJ31</f>
        <v>0</v>
      </c>
      <c r="BL31" s="370"/>
      <c r="BM31" s="277"/>
      <c r="BN31" s="132"/>
      <c r="BO31" s="105"/>
      <c r="BP31" s="277">
        <f>BK31-BN31+BO31</f>
        <v>0</v>
      </c>
      <c r="BQ31" s="370"/>
    </row>
    <row r="32" spans="1:69" x14ac:dyDescent="0.15">
      <c r="A32" s="42" t="s">
        <v>545</v>
      </c>
      <c r="B32" s="43">
        <f>_xlfn.IFNA(VLOOKUP($A32,批次辅助!$A$4:$DC$41,MATCH($A$5&amp;B$4,批次辅助!$A$1:$DC$1,0),0),0)</f>
        <v>0</v>
      </c>
      <c r="C32" s="43">
        <f>_xlfn.IFNA(VLOOKUP($A32,批次辅助!$A$4:$DC$41,MATCH($A$5&amp;C$4,批次辅助!$A$1:$DC$1,0),0),0)</f>
        <v>0</v>
      </c>
      <c r="D32" s="43">
        <f>_xlfn.IFNA(VLOOKUP($A32,批次辅助!$A$4:$DC$41,MATCH($A$5&amp;D$4,批次辅助!$A$1:$DC$1,0),0),0)</f>
        <v>0</v>
      </c>
      <c r="E32" s="277"/>
      <c r="F32" s="132"/>
      <c r="G32" s="70">
        <v>3.7650602409638554E-3</v>
      </c>
      <c r="H32" s="277">
        <f t="shared" ref="H32:H36" si="26">C32-F32+G32</f>
        <v>3.7650602409638554E-3</v>
      </c>
      <c r="I32" s="370"/>
      <c r="J32" s="277"/>
      <c r="K32" s="132"/>
      <c r="L32" s="105"/>
      <c r="M32" s="277">
        <f t="shared" ref="M32:M36" si="27">H32-K32+L32</f>
        <v>3.7650602409638554E-3</v>
      </c>
      <c r="N32" s="370"/>
      <c r="O32" s="277"/>
      <c r="P32" s="132"/>
      <c r="Q32" s="105"/>
      <c r="R32" s="277">
        <f t="shared" ref="R32:R36" si="28">M32-P32+Q32</f>
        <v>3.7650602409638554E-3</v>
      </c>
      <c r="S32" s="370"/>
      <c r="T32" s="277"/>
      <c r="U32" s="132"/>
      <c r="V32" s="105"/>
      <c r="W32" s="277">
        <f t="shared" ref="W32:W36" si="29">R32-U32+V32</f>
        <v>3.7650602409638554E-3</v>
      </c>
      <c r="X32" s="370"/>
      <c r="Y32" s="277"/>
      <c r="Z32" s="132"/>
      <c r="AA32" s="105"/>
      <c r="AB32" s="277">
        <f t="shared" ref="AB32:AB36" si="30">W32-Z32+AA32</f>
        <v>3.7650602409638554E-3</v>
      </c>
      <c r="AC32" s="370"/>
      <c r="AD32" s="277"/>
      <c r="AE32" s="132"/>
      <c r="AF32" s="105"/>
      <c r="AG32" s="277">
        <f t="shared" ref="AG32:AG36" si="31">AB32-AE32+AF32</f>
        <v>3.7650602409638554E-3</v>
      </c>
      <c r="AH32" s="370"/>
      <c r="AI32" s="277"/>
      <c r="AJ32" s="132"/>
      <c r="AK32" s="105"/>
      <c r="AL32" s="277">
        <f t="shared" ref="AL32:AL36" si="32">AG32-AJ32+AK32</f>
        <v>3.7650602409638554E-3</v>
      </c>
      <c r="AM32" s="370"/>
      <c r="AN32" s="277"/>
      <c r="AO32" s="132"/>
      <c r="AP32" s="105"/>
      <c r="AQ32" s="277">
        <f t="shared" ref="AQ32:AQ36" si="33">AL32-AO32+AP32</f>
        <v>3.7650602409638554E-3</v>
      </c>
      <c r="AR32" s="370"/>
      <c r="AS32" s="277"/>
      <c r="AT32" s="132"/>
      <c r="AU32" s="105"/>
      <c r="AV32" s="277">
        <f t="shared" ref="AV32:AV36" si="34">AQ32-AT32+AU32</f>
        <v>3.7650602409638554E-3</v>
      </c>
      <c r="AW32" s="370"/>
      <c r="AX32" s="277"/>
      <c r="AY32" s="132"/>
      <c r="AZ32" s="105"/>
      <c r="BA32" s="277">
        <f t="shared" ref="BA32:BA36" si="35">AV32-AY32+AZ32</f>
        <v>3.7650602409638554E-3</v>
      </c>
      <c r="BB32" s="370"/>
      <c r="BC32" s="277"/>
      <c r="BD32" s="132"/>
      <c r="BE32" s="105"/>
      <c r="BF32" s="277">
        <f t="shared" ref="BF32:BF36" si="36">BA32-BD32+BE32</f>
        <v>3.7650602409638554E-3</v>
      </c>
      <c r="BG32" s="370"/>
      <c r="BH32" s="277"/>
      <c r="BI32" s="132"/>
      <c r="BJ32" s="105"/>
      <c r="BK32" s="277">
        <f t="shared" ref="BK32:BK36" si="37">BF32-BI32+BJ32</f>
        <v>3.7650602409638554E-3</v>
      </c>
      <c r="BL32" s="370"/>
      <c r="BM32" s="277"/>
      <c r="BN32" s="132"/>
      <c r="BO32" s="105"/>
      <c r="BP32" s="277">
        <f t="shared" ref="BP32:BP36" si="38">BK32-BN32+BO32</f>
        <v>3.7650602409638554E-3</v>
      </c>
      <c r="BQ32" s="370"/>
    </row>
    <row r="33" spans="1:69" x14ac:dyDescent="0.15">
      <c r="A33" s="42" t="s">
        <v>544</v>
      </c>
      <c r="B33" s="43">
        <f>_xlfn.IFNA(VLOOKUP($A33,批次辅助!$A$4:$DC$41,MATCH($A$5&amp;B$4,批次辅助!$A$1:$DC$1,0),0),0)</f>
        <v>0</v>
      </c>
      <c r="C33" s="43">
        <f>_xlfn.IFNA(VLOOKUP($A33,批次辅助!$A$4:$DC$41,MATCH($A$5&amp;C$4,批次辅助!$A$1:$DC$1,0),0),0)</f>
        <v>0</v>
      </c>
      <c r="D33" s="43">
        <f>_xlfn.IFNA(VLOOKUP($A33,批次辅助!$A$4:$DC$41,MATCH($A$5&amp;D$4,批次辅助!$A$1:$DC$1,0),0),0)</f>
        <v>0</v>
      </c>
      <c r="E33" s="277"/>
      <c r="F33" s="132"/>
      <c r="G33" s="70">
        <v>2.1084337349397591E-3</v>
      </c>
      <c r="H33" s="277">
        <f t="shared" si="26"/>
        <v>2.1084337349397591E-3</v>
      </c>
      <c r="I33" s="370"/>
      <c r="J33" s="277"/>
      <c r="K33" s="132"/>
      <c r="L33" s="105"/>
      <c r="M33" s="277">
        <f t="shared" si="27"/>
        <v>2.1084337349397591E-3</v>
      </c>
      <c r="N33" s="370"/>
      <c r="O33" s="277"/>
      <c r="P33" s="132"/>
      <c r="Q33" s="105"/>
      <c r="R33" s="277">
        <f t="shared" si="28"/>
        <v>2.1084337349397591E-3</v>
      </c>
      <c r="S33" s="370"/>
      <c r="T33" s="277"/>
      <c r="U33" s="132"/>
      <c r="V33" s="105"/>
      <c r="W33" s="277">
        <f t="shared" si="29"/>
        <v>2.1084337349397591E-3</v>
      </c>
      <c r="X33" s="370"/>
      <c r="Y33" s="277"/>
      <c r="Z33" s="132"/>
      <c r="AA33" s="105"/>
      <c r="AB33" s="277">
        <f t="shared" si="30"/>
        <v>2.1084337349397591E-3</v>
      </c>
      <c r="AC33" s="370"/>
      <c r="AD33" s="277"/>
      <c r="AE33" s="132"/>
      <c r="AF33" s="105"/>
      <c r="AG33" s="277">
        <f t="shared" si="31"/>
        <v>2.1084337349397591E-3</v>
      </c>
      <c r="AH33" s="370"/>
      <c r="AI33" s="277"/>
      <c r="AJ33" s="132"/>
      <c r="AK33" s="105"/>
      <c r="AL33" s="277">
        <f t="shared" si="32"/>
        <v>2.1084337349397591E-3</v>
      </c>
      <c r="AM33" s="370"/>
      <c r="AN33" s="277"/>
      <c r="AO33" s="132"/>
      <c r="AP33" s="105"/>
      <c r="AQ33" s="277">
        <f t="shared" si="33"/>
        <v>2.1084337349397591E-3</v>
      </c>
      <c r="AR33" s="370"/>
      <c r="AS33" s="277"/>
      <c r="AT33" s="132"/>
      <c r="AU33" s="105"/>
      <c r="AV33" s="277">
        <f t="shared" si="34"/>
        <v>2.1084337349397591E-3</v>
      </c>
      <c r="AW33" s="370"/>
      <c r="AX33" s="277"/>
      <c r="AY33" s="132"/>
      <c r="AZ33" s="105"/>
      <c r="BA33" s="277">
        <f t="shared" si="35"/>
        <v>2.1084337349397591E-3</v>
      </c>
      <c r="BB33" s="370"/>
      <c r="BC33" s="277"/>
      <c r="BD33" s="132"/>
      <c r="BE33" s="105"/>
      <c r="BF33" s="277">
        <f t="shared" si="36"/>
        <v>2.1084337349397591E-3</v>
      </c>
      <c r="BG33" s="370"/>
      <c r="BH33" s="277"/>
      <c r="BI33" s="132"/>
      <c r="BJ33" s="105"/>
      <c r="BK33" s="277">
        <f t="shared" si="37"/>
        <v>2.1084337349397591E-3</v>
      </c>
      <c r="BL33" s="370"/>
      <c r="BM33" s="277"/>
      <c r="BN33" s="132"/>
      <c r="BO33" s="105"/>
      <c r="BP33" s="277">
        <f t="shared" si="38"/>
        <v>2.1084337349397591E-3</v>
      </c>
      <c r="BQ33" s="370"/>
    </row>
    <row r="34" spans="1:69" x14ac:dyDescent="0.15">
      <c r="A34" s="42" t="s">
        <v>53</v>
      </c>
      <c r="B34" s="43">
        <f>_xlfn.IFNA(VLOOKUP($A34,批次辅助!$A$4:$DC$41,MATCH($A$5&amp;B$4,批次辅助!$A$1:$DC$1,0),0),0)</f>
        <v>0</v>
      </c>
      <c r="C34" s="43">
        <f>_xlfn.IFNA(VLOOKUP($A34,批次辅助!$A$4:$DC$41,MATCH($A$5&amp;C$4,批次辅助!$A$1:$DC$1,0),0),0)</f>
        <v>0</v>
      </c>
      <c r="D34" s="43">
        <f>_xlfn.IFNA(VLOOKUP($A34,批次辅助!$A$4:$DC$41,MATCH($A$5&amp;D$4,批次辅助!$A$1:$DC$1,0),0),0)</f>
        <v>0</v>
      </c>
      <c r="E34" s="47"/>
      <c r="F34" s="128"/>
      <c r="G34" s="46">
        <v>0</v>
      </c>
      <c r="H34" s="277">
        <f t="shared" si="26"/>
        <v>0</v>
      </c>
      <c r="I34" s="370"/>
      <c r="J34" s="47"/>
      <c r="K34" s="128"/>
      <c r="L34" s="102"/>
      <c r="M34" s="50">
        <f t="shared" si="27"/>
        <v>0</v>
      </c>
      <c r="N34" s="370"/>
      <c r="O34" s="47"/>
      <c r="P34" s="128"/>
      <c r="Q34" s="102"/>
      <c r="R34" s="50">
        <f t="shared" si="28"/>
        <v>0</v>
      </c>
      <c r="S34" s="370"/>
      <c r="T34" s="47"/>
      <c r="U34" s="128"/>
      <c r="V34" s="102"/>
      <c r="W34" s="50">
        <f t="shared" si="29"/>
        <v>0</v>
      </c>
      <c r="X34" s="370"/>
      <c r="Y34" s="47"/>
      <c r="Z34" s="128"/>
      <c r="AA34" s="102"/>
      <c r="AB34" s="50">
        <f t="shared" si="30"/>
        <v>0</v>
      </c>
      <c r="AC34" s="370"/>
      <c r="AD34" s="47"/>
      <c r="AE34" s="128"/>
      <c r="AF34" s="102"/>
      <c r="AG34" s="50">
        <f t="shared" si="31"/>
        <v>0</v>
      </c>
      <c r="AH34" s="370"/>
      <c r="AI34" s="47"/>
      <c r="AJ34" s="128"/>
      <c r="AK34" s="102"/>
      <c r="AL34" s="50">
        <f t="shared" si="32"/>
        <v>0</v>
      </c>
      <c r="AM34" s="370"/>
      <c r="AN34" s="47"/>
      <c r="AO34" s="128"/>
      <c r="AP34" s="102"/>
      <c r="AQ34" s="50">
        <f t="shared" si="33"/>
        <v>0</v>
      </c>
      <c r="AR34" s="370"/>
      <c r="AS34" s="47"/>
      <c r="AT34" s="128"/>
      <c r="AU34" s="102"/>
      <c r="AV34" s="50">
        <f t="shared" si="34"/>
        <v>0</v>
      </c>
      <c r="AW34" s="370"/>
      <c r="AX34" s="47"/>
      <c r="AY34" s="128"/>
      <c r="AZ34" s="102"/>
      <c r="BA34" s="50">
        <f t="shared" si="35"/>
        <v>0</v>
      </c>
      <c r="BB34" s="370"/>
      <c r="BC34" s="47"/>
      <c r="BD34" s="128"/>
      <c r="BE34" s="102"/>
      <c r="BF34" s="50">
        <f t="shared" si="36"/>
        <v>0</v>
      </c>
      <c r="BG34" s="370"/>
      <c r="BH34" s="47"/>
      <c r="BI34" s="128"/>
      <c r="BJ34" s="102"/>
      <c r="BK34" s="50">
        <f t="shared" si="37"/>
        <v>0</v>
      </c>
      <c r="BL34" s="370"/>
      <c r="BM34" s="47"/>
      <c r="BN34" s="128"/>
      <c r="BO34" s="102"/>
      <c r="BP34" s="50">
        <f t="shared" si="38"/>
        <v>0</v>
      </c>
      <c r="BQ34" s="370"/>
    </row>
    <row r="35" spans="1:69" x14ac:dyDescent="0.15">
      <c r="A35" s="42" t="s">
        <v>54</v>
      </c>
      <c r="B35" s="43">
        <f>_xlfn.IFNA(VLOOKUP($A35,批次辅助!$A$4:$DC$41,MATCH($A$5&amp;B$4,批次辅助!$A$1:$DC$1,0),0),0)</f>
        <v>0</v>
      </c>
      <c r="C35" s="43">
        <f>_xlfn.IFNA(VLOOKUP($A35,批次辅助!$A$4:$DC$41,MATCH($A$5&amp;C$4,批次辅助!$A$1:$DC$1,0),0),0)</f>
        <v>0</v>
      </c>
      <c r="D35" s="43">
        <f>_xlfn.IFNA(VLOOKUP($A35,批次辅助!$A$4:$DC$41,MATCH($A$5&amp;D$4,批次辅助!$A$1:$DC$1,0),0),0)</f>
        <v>0</v>
      </c>
      <c r="E35" s="47"/>
      <c r="F35" s="128"/>
      <c r="G35" s="46">
        <v>0</v>
      </c>
      <c r="H35" s="277">
        <f t="shared" si="26"/>
        <v>0</v>
      </c>
      <c r="I35" s="370"/>
      <c r="J35" s="47"/>
      <c r="K35" s="128"/>
      <c r="L35" s="102"/>
      <c r="M35" s="50">
        <f t="shared" si="27"/>
        <v>0</v>
      </c>
      <c r="N35" s="370"/>
      <c r="O35" s="47"/>
      <c r="P35" s="128"/>
      <c r="Q35" s="102"/>
      <c r="R35" s="50">
        <f t="shared" si="28"/>
        <v>0</v>
      </c>
      <c r="S35" s="370"/>
      <c r="T35" s="47"/>
      <c r="U35" s="128"/>
      <c r="V35" s="102"/>
      <c r="W35" s="50">
        <f t="shared" si="29"/>
        <v>0</v>
      </c>
      <c r="X35" s="370"/>
      <c r="Y35" s="47"/>
      <c r="Z35" s="128"/>
      <c r="AA35" s="102"/>
      <c r="AB35" s="50">
        <f t="shared" si="30"/>
        <v>0</v>
      </c>
      <c r="AC35" s="370"/>
      <c r="AD35" s="47"/>
      <c r="AE35" s="128"/>
      <c r="AF35" s="102"/>
      <c r="AG35" s="50">
        <f t="shared" si="31"/>
        <v>0</v>
      </c>
      <c r="AH35" s="370"/>
      <c r="AI35" s="47"/>
      <c r="AJ35" s="128"/>
      <c r="AK35" s="102"/>
      <c r="AL35" s="50">
        <f t="shared" si="32"/>
        <v>0</v>
      </c>
      <c r="AM35" s="370"/>
      <c r="AN35" s="47"/>
      <c r="AO35" s="128"/>
      <c r="AP35" s="102"/>
      <c r="AQ35" s="50">
        <f t="shared" si="33"/>
        <v>0</v>
      </c>
      <c r="AR35" s="370"/>
      <c r="AS35" s="47"/>
      <c r="AT35" s="128"/>
      <c r="AU35" s="102"/>
      <c r="AV35" s="50">
        <f t="shared" si="34"/>
        <v>0</v>
      </c>
      <c r="AW35" s="370"/>
      <c r="AX35" s="47"/>
      <c r="AY35" s="128"/>
      <c r="AZ35" s="102"/>
      <c r="BA35" s="50">
        <f t="shared" si="35"/>
        <v>0</v>
      </c>
      <c r="BB35" s="370"/>
      <c r="BC35" s="47"/>
      <c r="BD35" s="128"/>
      <c r="BE35" s="102"/>
      <c r="BF35" s="50">
        <f t="shared" si="36"/>
        <v>0</v>
      </c>
      <c r="BG35" s="370"/>
      <c r="BH35" s="47"/>
      <c r="BI35" s="128"/>
      <c r="BJ35" s="102"/>
      <c r="BK35" s="50">
        <f t="shared" si="37"/>
        <v>0</v>
      </c>
      <c r="BL35" s="370"/>
      <c r="BM35" s="47"/>
      <c r="BN35" s="128"/>
      <c r="BO35" s="102"/>
      <c r="BP35" s="50">
        <f t="shared" si="38"/>
        <v>0</v>
      </c>
      <c r="BQ35" s="370"/>
    </row>
    <row r="36" spans="1:69" x14ac:dyDescent="0.15">
      <c r="A36" s="72" t="s">
        <v>38</v>
      </c>
      <c r="B36" s="61">
        <f>_xlfn.IFNA(VLOOKUP($A36,批次辅助!$A$4:$DC$41,MATCH($A$5&amp;B$4,批次辅助!$A$1:$DC$1,0),0),0)</f>
        <v>0</v>
      </c>
      <c r="C36" s="61">
        <f>_xlfn.IFNA(VLOOKUP($A36,批次辅助!$A$4:$DC$41,MATCH($A$5&amp;C$4,批次辅助!$A$1:$DC$1,0),0),0)</f>
        <v>0</v>
      </c>
      <c r="D36" s="61">
        <f>_xlfn.IFNA(VLOOKUP($A36,批次辅助!$A$4:$DC$41,MATCH($A$5&amp;D$4,批次辅助!$A$1:$DC$1,0),0),0)</f>
        <v>0</v>
      </c>
      <c r="E36" s="73"/>
      <c r="F36" s="74"/>
      <c r="G36" s="75"/>
      <c r="H36" s="62">
        <f t="shared" si="26"/>
        <v>0</v>
      </c>
      <c r="I36" s="62"/>
      <c r="J36" s="73"/>
      <c r="K36" s="135"/>
      <c r="L36" s="143"/>
      <c r="M36" s="62">
        <f t="shared" si="27"/>
        <v>0</v>
      </c>
      <c r="N36" s="62"/>
      <c r="O36" s="73"/>
      <c r="P36" s="135"/>
      <c r="Q36" s="143"/>
      <c r="R36" s="62">
        <f t="shared" si="28"/>
        <v>0</v>
      </c>
      <c r="S36" s="62"/>
      <c r="T36" s="73"/>
      <c r="U36" s="135"/>
      <c r="V36" s="143"/>
      <c r="W36" s="62">
        <f t="shared" si="29"/>
        <v>0</v>
      </c>
      <c r="X36" s="62"/>
      <c r="Y36" s="73"/>
      <c r="Z36" s="135"/>
      <c r="AA36" s="143"/>
      <c r="AB36" s="62">
        <f t="shared" si="30"/>
        <v>0</v>
      </c>
      <c r="AC36" s="62"/>
      <c r="AD36" s="73"/>
      <c r="AE36" s="135"/>
      <c r="AF36" s="143"/>
      <c r="AG36" s="62">
        <f t="shared" si="31"/>
        <v>0</v>
      </c>
      <c r="AH36" s="62"/>
      <c r="AI36" s="73"/>
      <c r="AJ36" s="135"/>
      <c r="AK36" s="143"/>
      <c r="AL36" s="62">
        <f t="shared" si="32"/>
        <v>0</v>
      </c>
      <c r="AM36" s="62"/>
      <c r="AN36" s="73"/>
      <c r="AO36" s="135"/>
      <c r="AP36" s="143"/>
      <c r="AQ36" s="62">
        <f t="shared" si="33"/>
        <v>0</v>
      </c>
      <c r="AR36" s="62"/>
      <c r="AS36" s="73"/>
      <c r="AT36" s="135"/>
      <c r="AU36" s="143"/>
      <c r="AV36" s="62">
        <f t="shared" si="34"/>
        <v>0</v>
      </c>
      <c r="AW36" s="62"/>
      <c r="AX36" s="73"/>
      <c r="AY36" s="135"/>
      <c r="AZ36" s="143"/>
      <c r="BA36" s="62">
        <f t="shared" si="35"/>
        <v>0</v>
      </c>
      <c r="BB36" s="62"/>
      <c r="BC36" s="73"/>
      <c r="BD36" s="135"/>
      <c r="BE36" s="143"/>
      <c r="BF36" s="62">
        <f t="shared" si="36"/>
        <v>0</v>
      </c>
      <c r="BG36" s="62"/>
      <c r="BH36" s="73"/>
      <c r="BI36" s="135"/>
      <c r="BJ36" s="143"/>
      <c r="BK36" s="62">
        <f t="shared" si="37"/>
        <v>0</v>
      </c>
      <c r="BL36" s="62"/>
      <c r="BM36" s="73"/>
      <c r="BN36" s="135"/>
      <c r="BO36" s="143"/>
      <c r="BP36" s="62">
        <f t="shared" si="38"/>
        <v>0</v>
      </c>
      <c r="BQ36" s="62"/>
    </row>
    <row r="37" spans="1:69" x14ac:dyDescent="0.15">
      <c r="A37" s="76" t="s">
        <v>28</v>
      </c>
      <c r="B37" s="76"/>
      <c r="C37" s="76"/>
      <c r="D37" s="76"/>
      <c r="E37" s="77"/>
      <c r="F37" s="78"/>
      <c r="G37" s="79"/>
      <c r="H37" s="62"/>
      <c r="I37" s="62"/>
      <c r="J37" s="77"/>
      <c r="K37" s="136"/>
      <c r="L37" s="144"/>
      <c r="M37" s="62"/>
      <c r="N37" s="62"/>
      <c r="O37" s="77"/>
      <c r="P37" s="136"/>
      <c r="Q37" s="144"/>
      <c r="R37" s="62"/>
      <c r="S37" s="62"/>
      <c r="T37" s="77"/>
      <c r="U37" s="136"/>
      <c r="V37" s="144"/>
      <c r="W37" s="62"/>
      <c r="X37" s="62"/>
      <c r="Y37" s="77"/>
      <c r="Z37" s="136"/>
      <c r="AA37" s="144"/>
      <c r="AB37" s="62"/>
      <c r="AC37" s="62"/>
      <c r="AD37" s="77"/>
      <c r="AE37" s="136"/>
      <c r="AF37" s="144"/>
      <c r="AG37" s="62"/>
      <c r="AH37" s="62"/>
      <c r="AI37" s="77"/>
      <c r="AJ37" s="136"/>
      <c r="AK37" s="144"/>
      <c r="AL37" s="62"/>
      <c r="AM37" s="62"/>
      <c r="AN37" s="77"/>
      <c r="AO37" s="136"/>
      <c r="AP37" s="144"/>
      <c r="AQ37" s="62"/>
      <c r="AR37" s="62"/>
      <c r="AS37" s="77"/>
      <c r="AT37" s="136"/>
      <c r="AU37" s="144"/>
      <c r="AV37" s="62"/>
      <c r="AW37" s="62"/>
      <c r="AX37" s="77"/>
      <c r="AY37" s="136"/>
      <c r="AZ37" s="144"/>
      <c r="BA37" s="62"/>
      <c r="BB37" s="62"/>
      <c r="BC37" s="77"/>
      <c r="BD37" s="136"/>
      <c r="BE37" s="144"/>
      <c r="BF37" s="62"/>
      <c r="BG37" s="62"/>
      <c r="BH37" s="77"/>
      <c r="BI37" s="136"/>
      <c r="BJ37" s="144"/>
      <c r="BK37" s="62"/>
      <c r="BL37" s="62"/>
      <c r="BM37" s="77"/>
      <c r="BN37" s="136"/>
      <c r="BO37" s="144"/>
      <c r="BP37" s="62"/>
      <c r="BQ37" s="62"/>
    </row>
    <row r="38" spans="1:69" x14ac:dyDescent="0.15">
      <c r="A38" s="65" t="s">
        <v>36</v>
      </c>
      <c r="B38" s="66"/>
      <c r="C38" s="66"/>
      <c r="D38" s="66"/>
      <c r="E38" s="66"/>
      <c r="F38" s="67"/>
      <c r="G38" s="68"/>
      <c r="H38" s="66">
        <f>H39</f>
        <v>0.98887349397590363</v>
      </c>
      <c r="I38" s="66"/>
      <c r="J38" s="66"/>
      <c r="K38" s="134"/>
      <c r="L38" s="142"/>
      <c r="M38" s="66">
        <f>M39</f>
        <v>0.98887349397590363</v>
      </c>
      <c r="N38" s="66"/>
      <c r="O38" s="66"/>
      <c r="P38" s="134"/>
      <c r="Q38" s="142"/>
      <c r="R38" s="66">
        <f>R39</f>
        <v>0.98887349397590363</v>
      </c>
      <c r="S38" s="66"/>
      <c r="T38" s="66"/>
      <c r="U38" s="134"/>
      <c r="V38" s="142"/>
      <c r="W38" s="66">
        <f>W39</f>
        <v>0.98887349397590363</v>
      </c>
      <c r="X38" s="66"/>
      <c r="Y38" s="66"/>
      <c r="Z38" s="134"/>
      <c r="AA38" s="142"/>
      <c r="AB38" s="66">
        <f>AB39</f>
        <v>0.98887349397590363</v>
      </c>
      <c r="AC38" s="66"/>
      <c r="AD38" s="66"/>
      <c r="AE38" s="134"/>
      <c r="AF38" s="142"/>
      <c r="AG38" s="66">
        <f>AG39</f>
        <v>0.98887349397590363</v>
      </c>
      <c r="AH38" s="66"/>
      <c r="AI38" s="66"/>
      <c r="AJ38" s="134"/>
      <c r="AK38" s="142"/>
      <c r="AL38" s="66">
        <f>AL39</f>
        <v>0.98887349397590363</v>
      </c>
      <c r="AM38" s="66"/>
      <c r="AN38" s="66"/>
      <c r="AO38" s="134"/>
      <c r="AP38" s="142"/>
      <c r="AQ38" s="66">
        <f>AQ39</f>
        <v>0.98887349397590363</v>
      </c>
      <c r="AR38" s="66"/>
      <c r="AS38" s="66"/>
      <c r="AT38" s="134"/>
      <c r="AU38" s="142"/>
      <c r="AV38" s="66">
        <f>AV39</f>
        <v>0.98887349397590363</v>
      </c>
      <c r="AW38" s="66"/>
      <c r="AX38" s="66"/>
      <c r="AY38" s="134"/>
      <c r="AZ38" s="142"/>
      <c r="BA38" s="66">
        <f>BA39</f>
        <v>0.98887349397590363</v>
      </c>
      <c r="BB38" s="66"/>
      <c r="BC38" s="66"/>
      <c r="BD38" s="134"/>
      <c r="BE38" s="142"/>
      <c r="BF38" s="66">
        <f>BF39</f>
        <v>0.98887349397590363</v>
      </c>
      <c r="BG38" s="66"/>
      <c r="BH38" s="66"/>
      <c r="BI38" s="134"/>
      <c r="BJ38" s="142"/>
      <c r="BK38" s="66">
        <f>BK39</f>
        <v>0.98887349397590363</v>
      </c>
      <c r="BL38" s="66"/>
      <c r="BM38" s="66"/>
      <c r="BN38" s="134"/>
      <c r="BO38" s="142"/>
      <c r="BP38" s="66">
        <f>BP39</f>
        <v>0.98887349397590363</v>
      </c>
      <c r="BQ38" s="66"/>
    </row>
    <row r="39" spans="1:69" x14ac:dyDescent="0.35">
      <c r="A39" s="40" t="s">
        <v>460</v>
      </c>
      <c r="B39" s="41">
        <f>_xlfn.IFNA(VLOOKUP($A39,批次辅助!$A$4:$DC$41,MATCH($A$5&amp;B$4,批次辅助!$A$1:$DC$1,0),0),0)</f>
        <v>0</v>
      </c>
      <c r="C39" s="41">
        <f>_xlfn.IFNA(VLOOKUP($A39,批次辅助!$A$4:$DC$41,MATCH($A$5&amp;C$4,批次辅助!$A$1:$DC$1,0),0),0)</f>
        <v>0</v>
      </c>
      <c r="D39" s="41">
        <f>_xlfn.IFNA(VLOOKUP($A39,批次辅助!$A$4:$DC$41,MATCH($A$5&amp;D$4,批次辅助!$A$1:$DC$1,0),0),0)</f>
        <v>0</v>
      </c>
      <c r="E39" s="66"/>
      <c r="F39" s="67"/>
      <c r="G39" s="68"/>
      <c r="H39" s="66">
        <f>1-SUM(H40:H43)</f>
        <v>0.98887349397590363</v>
      </c>
      <c r="I39" s="66"/>
      <c r="J39" s="66"/>
      <c r="K39" s="134"/>
      <c r="L39" s="142"/>
      <c r="M39" s="66">
        <f>1-SUM(M40:M43)</f>
        <v>0.98887349397590363</v>
      </c>
      <c r="N39" s="66"/>
      <c r="O39" s="66"/>
      <c r="P39" s="134"/>
      <c r="Q39" s="142"/>
      <c r="R39" s="66">
        <f>1-SUM(R40:R43)</f>
        <v>0.98887349397590363</v>
      </c>
      <c r="S39" s="66"/>
      <c r="T39" s="66"/>
      <c r="U39" s="134"/>
      <c r="V39" s="142"/>
      <c r="W39" s="66">
        <f>1-SUM(W40:W43)</f>
        <v>0.98887349397590363</v>
      </c>
      <c r="X39" s="66"/>
      <c r="Y39" s="66"/>
      <c r="Z39" s="134"/>
      <c r="AA39" s="142"/>
      <c r="AB39" s="66">
        <f>1-SUM(AB40:AB43)</f>
        <v>0.98887349397590363</v>
      </c>
      <c r="AC39" s="66"/>
      <c r="AD39" s="66"/>
      <c r="AE39" s="134"/>
      <c r="AF39" s="142"/>
      <c r="AG39" s="66">
        <f>1-SUM(AG40:AG43)</f>
        <v>0.98887349397590363</v>
      </c>
      <c r="AH39" s="66"/>
      <c r="AI39" s="66"/>
      <c r="AJ39" s="134"/>
      <c r="AK39" s="142"/>
      <c r="AL39" s="66">
        <f>1-SUM(AL40:AL43)</f>
        <v>0.98887349397590363</v>
      </c>
      <c r="AM39" s="66"/>
      <c r="AN39" s="66"/>
      <c r="AO39" s="134"/>
      <c r="AP39" s="142"/>
      <c r="AQ39" s="66">
        <f>1-SUM(AQ40:AQ43)</f>
        <v>0.98887349397590363</v>
      </c>
      <c r="AR39" s="66"/>
      <c r="AS39" s="66"/>
      <c r="AT39" s="134"/>
      <c r="AU39" s="142"/>
      <c r="AV39" s="66">
        <f>1-SUM(AV40:AV43)</f>
        <v>0.98887349397590363</v>
      </c>
      <c r="AW39" s="66"/>
      <c r="AX39" s="66"/>
      <c r="AY39" s="134"/>
      <c r="AZ39" s="142"/>
      <c r="BA39" s="66">
        <f>1-SUM(BA40:BA43)</f>
        <v>0.98887349397590363</v>
      </c>
      <c r="BB39" s="66"/>
      <c r="BC39" s="66"/>
      <c r="BD39" s="134"/>
      <c r="BE39" s="142"/>
      <c r="BF39" s="66">
        <f>1-SUM(BF40:BF43)</f>
        <v>0.98887349397590363</v>
      </c>
      <c r="BG39" s="66"/>
      <c r="BH39" s="66"/>
      <c r="BI39" s="134"/>
      <c r="BJ39" s="142"/>
      <c r="BK39" s="66">
        <f>1-SUM(BK40:BK43)</f>
        <v>0.98887349397590363</v>
      </c>
      <c r="BL39" s="66"/>
      <c r="BM39" s="66"/>
      <c r="BN39" s="134"/>
      <c r="BO39" s="142"/>
      <c r="BP39" s="66">
        <f>1-SUM(BP40:BP43)</f>
        <v>0.98887349397590363</v>
      </c>
      <c r="BQ39" s="66"/>
    </row>
    <row r="40" spans="1:69" x14ac:dyDescent="0.15">
      <c r="A40" s="42" t="s">
        <v>55</v>
      </c>
      <c r="B40" s="43">
        <f>_xlfn.IFNA(VLOOKUP($A40,批次辅助!$A$4:$DC$41,MATCH($A$5&amp;B$4,批次辅助!$A$1:$DC$1,0),0),0)</f>
        <v>0</v>
      </c>
      <c r="C40" s="43">
        <f>_xlfn.IFNA(VLOOKUP($A40,批次辅助!$A$4:$DC$41,MATCH($A$5&amp;C$4,批次辅助!$A$1:$DC$1,0),0),0)</f>
        <v>0</v>
      </c>
      <c r="D40" s="43">
        <f>_xlfn.IFNA(VLOOKUP($A40,批次辅助!$A$4:$DC$41,MATCH($A$5&amp;D$4,批次辅助!$A$1:$DC$1,0),0),0)</f>
        <v>0</v>
      </c>
      <c r="E40" s="279"/>
      <c r="F40" s="69"/>
      <c r="G40" s="70">
        <v>4.5180722891566266E-4</v>
      </c>
      <c r="H40" s="277">
        <f>C40-F40+G40</f>
        <v>4.5180722891566266E-4</v>
      </c>
      <c r="I40" s="370"/>
      <c r="J40" s="277"/>
      <c r="K40" s="132"/>
      <c r="L40" s="105"/>
      <c r="M40" s="277">
        <f>H40-K40+L40</f>
        <v>4.5180722891566266E-4</v>
      </c>
      <c r="N40" s="370"/>
      <c r="O40" s="277"/>
      <c r="P40" s="132"/>
      <c r="Q40" s="105"/>
      <c r="R40" s="277">
        <f>M40-P40+Q40</f>
        <v>4.5180722891566266E-4</v>
      </c>
      <c r="S40" s="370"/>
      <c r="T40" s="277"/>
      <c r="U40" s="132"/>
      <c r="V40" s="105"/>
      <c r="W40" s="277">
        <f>R40-U40+V40</f>
        <v>4.5180722891566266E-4</v>
      </c>
      <c r="X40" s="370"/>
      <c r="Y40" s="277"/>
      <c r="Z40" s="132"/>
      <c r="AA40" s="105"/>
      <c r="AB40" s="277">
        <f>W40-Z40+AA40</f>
        <v>4.5180722891566266E-4</v>
      </c>
      <c r="AC40" s="370"/>
      <c r="AD40" s="277"/>
      <c r="AE40" s="132"/>
      <c r="AF40" s="105"/>
      <c r="AG40" s="277">
        <f>AB40-AE40+AF40</f>
        <v>4.5180722891566266E-4</v>
      </c>
      <c r="AH40" s="370"/>
      <c r="AI40" s="277"/>
      <c r="AJ40" s="132"/>
      <c r="AK40" s="105"/>
      <c r="AL40" s="277">
        <f>AG40-AJ40+AK40</f>
        <v>4.5180722891566266E-4</v>
      </c>
      <c r="AM40" s="370"/>
      <c r="AN40" s="277"/>
      <c r="AO40" s="132"/>
      <c r="AP40" s="105"/>
      <c r="AQ40" s="277">
        <f>AL40-AO40+AP40</f>
        <v>4.5180722891566266E-4</v>
      </c>
      <c r="AR40" s="370"/>
      <c r="AS40" s="277"/>
      <c r="AT40" s="132"/>
      <c r="AU40" s="105"/>
      <c r="AV40" s="277">
        <f>AQ40-AT40+AU40</f>
        <v>4.5180722891566266E-4</v>
      </c>
      <c r="AW40" s="370"/>
      <c r="AX40" s="277"/>
      <c r="AY40" s="132"/>
      <c r="AZ40" s="105"/>
      <c r="BA40" s="277">
        <f>AV40-AY40+AZ40</f>
        <v>4.5180722891566266E-4</v>
      </c>
      <c r="BB40" s="370"/>
      <c r="BC40" s="277"/>
      <c r="BD40" s="132"/>
      <c r="BE40" s="105"/>
      <c r="BF40" s="277">
        <f>BA40-BD40+BE40</f>
        <v>4.5180722891566266E-4</v>
      </c>
      <c r="BG40" s="370"/>
      <c r="BH40" s="277"/>
      <c r="BI40" s="132"/>
      <c r="BJ40" s="105"/>
      <c r="BK40" s="277">
        <f>BF40-BI40+BJ40</f>
        <v>4.5180722891566266E-4</v>
      </c>
      <c r="BL40" s="370"/>
      <c r="BM40" s="277"/>
      <c r="BN40" s="132"/>
      <c r="BO40" s="105"/>
      <c r="BP40" s="277">
        <f>BK40-BN40+BO40</f>
        <v>4.5180722891566266E-4</v>
      </c>
      <c r="BQ40" s="370"/>
    </row>
    <row r="41" spans="1:69" x14ac:dyDescent="0.15">
      <c r="A41" s="42" t="s">
        <v>56</v>
      </c>
      <c r="B41" s="43">
        <f>_xlfn.IFNA(VLOOKUP($A41,批次辅助!$A$4:$DC$41,MATCH($A$5&amp;B$4,批次辅助!$A$1:$DC$1,0),0),0)</f>
        <v>0</v>
      </c>
      <c r="C41" s="43">
        <f>_xlfn.IFNA(VLOOKUP($A41,批次辅助!$A$4:$DC$41,MATCH($A$5&amp;C$4,批次辅助!$A$1:$DC$1,0),0),0)</f>
        <v>0</v>
      </c>
      <c r="D41" s="43">
        <f>_xlfn.IFNA(VLOOKUP($A41,批次辅助!$A$4:$DC$41,MATCH($A$5&amp;D$4,批次辅助!$A$1:$DC$1,0),0),0)</f>
        <v>0</v>
      </c>
      <c r="E41" s="279"/>
      <c r="F41" s="45"/>
      <c r="G41" s="46">
        <v>0</v>
      </c>
      <c r="H41" s="277">
        <f t="shared" ref="H41:H44" si="39">C41-F41+G41</f>
        <v>0</v>
      </c>
      <c r="I41" s="370"/>
      <c r="J41" s="47"/>
      <c r="K41" s="128"/>
      <c r="L41" s="102"/>
      <c r="M41" s="50">
        <f t="shared" ref="M41:M44" si="40">H41-K41+L41</f>
        <v>0</v>
      </c>
      <c r="N41" s="370"/>
      <c r="O41" s="47"/>
      <c r="P41" s="128"/>
      <c r="Q41" s="102"/>
      <c r="R41" s="50">
        <f t="shared" ref="R41:R44" si="41">M41-P41+Q41</f>
        <v>0</v>
      </c>
      <c r="S41" s="370"/>
      <c r="T41" s="47"/>
      <c r="U41" s="128"/>
      <c r="V41" s="102"/>
      <c r="W41" s="50">
        <f t="shared" ref="W41:W44" si="42">R41-U41+V41</f>
        <v>0</v>
      </c>
      <c r="X41" s="370"/>
      <c r="Y41" s="47"/>
      <c r="Z41" s="128"/>
      <c r="AA41" s="102"/>
      <c r="AB41" s="50">
        <f t="shared" ref="AB41:AB44" si="43">W41-Z41+AA41</f>
        <v>0</v>
      </c>
      <c r="AC41" s="370"/>
      <c r="AD41" s="47"/>
      <c r="AE41" s="128"/>
      <c r="AF41" s="102"/>
      <c r="AG41" s="50">
        <f t="shared" ref="AG41:AG44" si="44">AB41-AE41+AF41</f>
        <v>0</v>
      </c>
      <c r="AH41" s="370"/>
      <c r="AI41" s="47"/>
      <c r="AJ41" s="128"/>
      <c r="AK41" s="102"/>
      <c r="AL41" s="50">
        <f t="shared" ref="AL41:AL44" si="45">AG41-AJ41+AK41</f>
        <v>0</v>
      </c>
      <c r="AM41" s="370"/>
      <c r="AN41" s="47"/>
      <c r="AO41" s="128"/>
      <c r="AP41" s="102"/>
      <c r="AQ41" s="50">
        <f t="shared" ref="AQ41:AQ44" si="46">AL41-AO41+AP41</f>
        <v>0</v>
      </c>
      <c r="AR41" s="370"/>
      <c r="AS41" s="47"/>
      <c r="AT41" s="128"/>
      <c r="AU41" s="102"/>
      <c r="AV41" s="50">
        <f t="shared" ref="AV41:AV44" si="47">AQ41-AT41+AU41</f>
        <v>0</v>
      </c>
      <c r="AW41" s="370"/>
      <c r="AX41" s="47"/>
      <c r="AY41" s="128"/>
      <c r="AZ41" s="102"/>
      <c r="BA41" s="50">
        <f t="shared" ref="BA41:BA44" si="48">AV41-AY41+AZ41</f>
        <v>0</v>
      </c>
      <c r="BB41" s="370"/>
      <c r="BC41" s="47"/>
      <c r="BD41" s="128"/>
      <c r="BE41" s="102"/>
      <c r="BF41" s="50">
        <f t="shared" ref="BF41:BF44" si="49">BA41-BD41+BE41</f>
        <v>0</v>
      </c>
      <c r="BG41" s="370"/>
      <c r="BH41" s="47"/>
      <c r="BI41" s="128"/>
      <c r="BJ41" s="102"/>
      <c r="BK41" s="50">
        <f t="shared" ref="BK41:BK44" si="50">BF41-BI41+BJ41</f>
        <v>0</v>
      </c>
      <c r="BL41" s="370"/>
      <c r="BM41" s="47"/>
      <c r="BN41" s="128"/>
      <c r="BO41" s="102"/>
      <c r="BP41" s="50">
        <f t="shared" ref="BP41:BP44" si="51">BK41-BN41+BO41</f>
        <v>0</v>
      </c>
      <c r="BQ41" s="370"/>
    </row>
    <row r="42" spans="1:69" x14ac:dyDescent="0.15">
      <c r="A42" s="42" t="s">
        <v>57</v>
      </c>
      <c r="B42" s="43">
        <f>_xlfn.IFNA(VLOOKUP($A42,批次辅助!$A$4:$DC$41,MATCH($A$5&amp;B$4,批次辅助!$A$1:$DC$1,0),0),0)</f>
        <v>0</v>
      </c>
      <c r="C42" s="43">
        <f>_xlfn.IFNA(VLOOKUP($A42,批次辅助!$A$4:$DC$41,MATCH($A$5&amp;C$4,批次辅助!$A$1:$DC$1,0),0),0)</f>
        <v>0</v>
      </c>
      <c r="D42" s="43">
        <f>_xlfn.IFNA(VLOOKUP($A42,批次辅助!$A$4:$DC$41,MATCH($A$5&amp;D$4,批次辅助!$A$1:$DC$1,0),0),0)</f>
        <v>0</v>
      </c>
      <c r="E42" s="279"/>
      <c r="F42" s="45"/>
      <c r="G42" s="46">
        <v>0</v>
      </c>
      <c r="H42" s="277">
        <f t="shared" si="39"/>
        <v>0</v>
      </c>
      <c r="I42" s="370"/>
      <c r="J42" s="47"/>
      <c r="K42" s="128"/>
      <c r="L42" s="102"/>
      <c r="M42" s="50">
        <f t="shared" si="40"/>
        <v>0</v>
      </c>
      <c r="N42" s="370"/>
      <c r="O42" s="47"/>
      <c r="P42" s="128"/>
      <c r="Q42" s="102"/>
      <c r="R42" s="50">
        <f t="shared" si="41"/>
        <v>0</v>
      </c>
      <c r="S42" s="370"/>
      <c r="T42" s="47"/>
      <c r="U42" s="128"/>
      <c r="V42" s="102"/>
      <c r="W42" s="50">
        <f t="shared" si="42"/>
        <v>0</v>
      </c>
      <c r="X42" s="370"/>
      <c r="Y42" s="47"/>
      <c r="Z42" s="128"/>
      <c r="AA42" s="102"/>
      <c r="AB42" s="50">
        <f t="shared" si="43"/>
        <v>0</v>
      </c>
      <c r="AC42" s="370"/>
      <c r="AD42" s="47"/>
      <c r="AE42" s="128"/>
      <c r="AF42" s="102"/>
      <c r="AG42" s="50">
        <f t="shared" si="44"/>
        <v>0</v>
      </c>
      <c r="AH42" s="370"/>
      <c r="AI42" s="47"/>
      <c r="AJ42" s="128"/>
      <c r="AK42" s="102"/>
      <c r="AL42" s="50">
        <f t="shared" si="45"/>
        <v>0</v>
      </c>
      <c r="AM42" s="370"/>
      <c r="AN42" s="47"/>
      <c r="AO42" s="128"/>
      <c r="AP42" s="102"/>
      <c r="AQ42" s="50">
        <f t="shared" si="46"/>
        <v>0</v>
      </c>
      <c r="AR42" s="370"/>
      <c r="AS42" s="47"/>
      <c r="AT42" s="128"/>
      <c r="AU42" s="102"/>
      <c r="AV42" s="50">
        <f t="shared" si="47"/>
        <v>0</v>
      </c>
      <c r="AW42" s="370"/>
      <c r="AX42" s="47"/>
      <c r="AY42" s="128"/>
      <c r="AZ42" s="102"/>
      <c r="BA42" s="50">
        <f t="shared" si="48"/>
        <v>0</v>
      </c>
      <c r="BB42" s="370"/>
      <c r="BC42" s="47"/>
      <c r="BD42" s="128"/>
      <c r="BE42" s="102"/>
      <c r="BF42" s="50">
        <f t="shared" si="49"/>
        <v>0</v>
      </c>
      <c r="BG42" s="370"/>
      <c r="BH42" s="47"/>
      <c r="BI42" s="128"/>
      <c r="BJ42" s="102"/>
      <c r="BK42" s="50">
        <f t="shared" si="50"/>
        <v>0</v>
      </c>
      <c r="BL42" s="370"/>
      <c r="BM42" s="47"/>
      <c r="BN42" s="128"/>
      <c r="BO42" s="102"/>
      <c r="BP42" s="50">
        <f t="shared" si="51"/>
        <v>0</v>
      </c>
      <c r="BQ42" s="370"/>
    </row>
    <row r="43" spans="1:69" x14ac:dyDescent="0.15">
      <c r="A43" s="42" t="s">
        <v>58</v>
      </c>
      <c r="B43" s="43">
        <f>_xlfn.IFNA(VLOOKUP($A43,批次辅助!$A$4:$DC$41,MATCH($A$5&amp;B$4,批次辅助!$A$1:$DC$1,0),0),0)</f>
        <v>0</v>
      </c>
      <c r="C43" s="43">
        <f>_xlfn.IFNA(VLOOKUP($A43,批次辅助!$A$4:$DC$41,MATCH($A$5&amp;C$4,批次辅助!$A$1:$DC$1,0),0),0)</f>
        <v>0</v>
      </c>
      <c r="D43" s="43">
        <f>_xlfn.IFNA(VLOOKUP($A43,批次辅助!$A$4:$DC$41,MATCH($A$5&amp;D$4,批次辅助!$A$1:$DC$1,0),0),0)</f>
        <v>0</v>
      </c>
      <c r="E43" s="279"/>
      <c r="F43" s="45"/>
      <c r="G43" s="46">
        <v>1.0674698795180723E-2</v>
      </c>
      <c r="H43" s="277">
        <f t="shared" si="39"/>
        <v>1.0674698795180723E-2</v>
      </c>
      <c r="I43" s="370"/>
      <c r="J43" s="279"/>
      <c r="K43" s="128"/>
      <c r="L43" s="102"/>
      <c r="M43" s="50">
        <f t="shared" si="40"/>
        <v>1.0674698795180723E-2</v>
      </c>
      <c r="N43" s="370"/>
      <c r="O43" s="279"/>
      <c r="P43" s="128"/>
      <c r="Q43" s="102"/>
      <c r="R43" s="50">
        <f t="shared" si="41"/>
        <v>1.0674698795180723E-2</v>
      </c>
      <c r="S43" s="370"/>
      <c r="T43" s="279"/>
      <c r="U43" s="128"/>
      <c r="V43" s="102"/>
      <c r="W43" s="50">
        <f t="shared" si="42"/>
        <v>1.0674698795180723E-2</v>
      </c>
      <c r="X43" s="370"/>
      <c r="Y43" s="279"/>
      <c r="Z43" s="128"/>
      <c r="AA43" s="102"/>
      <c r="AB43" s="50">
        <f t="shared" si="43"/>
        <v>1.0674698795180723E-2</v>
      </c>
      <c r="AC43" s="370"/>
      <c r="AD43" s="279"/>
      <c r="AE43" s="128"/>
      <c r="AF43" s="102"/>
      <c r="AG43" s="50">
        <f t="shared" si="44"/>
        <v>1.0674698795180723E-2</v>
      </c>
      <c r="AH43" s="370"/>
      <c r="AI43" s="279"/>
      <c r="AJ43" s="128"/>
      <c r="AK43" s="102"/>
      <c r="AL43" s="50">
        <f t="shared" si="45"/>
        <v>1.0674698795180723E-2</v>
      </c>
      <c r="AM43" s="370"/>
      <c r="AN43" s="279"/>
      <c r="AO43" s="128"/>
      <c r="AP43" s="102"/>
      <c r="AQ43" s="50">
        <f t="shared" si="46"/>
        <v>1.0674698795180723E-2</v>
      </c>
      <c r="AR43" s="370"/>
      <c r="AS43" s="279"/>
      <c r="AT43" s="128"/>
      <c r="AU43" s="102"/>
      <c r="AV43" s="50">
        <f t="shared" si="47"/>
        <v>1.0674698795180723E-2</v>
      </c>
      <c r="AW43" s="370"/>
      <c r="AX43" s="279"/>
      <c r="AY43" s="128"/>
      <c r="AZ43" s="102"/>
      <c r="BA43" s="50">
        <f t="shared" si="48"/>
        <v>1.0674698795180723E-2</v>
      </c>
      <c r="BB43" s="370"/>
      <c r="BC43" s="279"/>
      <c r="BD43" s="128"/>
      <c r="BE43" s="102"/>
      <c r="BF43" s="50">
        <f t="shared" si="49"/>
        <v>1.0674698795180723E-2</v>
      </c>
      <c r="BG43" s="370"/>
      <c r="BH43" s="279"/>
      <c r="BI43" s="128"/>
      <c r="BJ43" s="102"/>
      <c r="BK43" s="50">
        <f t="shared" si="50"/>
        <v>1.0674698795180723E-2</v>
      </c>
      <c r="BL43" s="370"/>
      <c r="BM43" s="279"/>
      <c r="BN43" s="128"/>
      <c r="BO43" s="102"/>
      <c r="BP43" s="50">
        <f t="shared" si="51"/>
        <v>1.0674698795180723E-2</v>
      </c>
      <c r="BQ43" s="370"/>
    </row>
    <row r="44" spans="1:69" x14ac:dyDescent="0.15">
      <c r="A44" s="72" t="s">
        <v>39</v>
      </c>
      <c r="B44" s="61">
        <f>_xlfn.IFNA(VLOOKUP($A44,批次辅助!$A$4:$DC$41,MATCH($A$5&amp;B$4,批次辅助!$A$1:$DC$1,0),0),0)</f>
        <v>0</v>
      </c>
      <c r="C44" s="61">
        <f>_xlfn.IFNA(VLOOKUP($A44,批次辅助!$A$4:$DC$41,MATCH($A$5&amp;C$4,批次辅助!$A$1:$DC$1,0),0),0)</f>
        <v>0</v>
      </c>
      <c r="D44" s="61">
        <f>_xlfn.IFNA(VLOOKUP($A44,批次辅助!$A$4:$DC$41,MATCH($A$5&amp;D$4,批次辅助!$A$1:$DC$1,0),0),0)</f>
        <v>0</v>
      </c>
      <c r="E44" s="73"/>
      <c r="F44" s="74"/>
      <c r="G44" s="75"/>
      <c r="H44" s="62">
        <f t="shared" si="39"/>
        <v>0</v>
      </c>
      <c r="I44" s="62"/>
      <c r="J44" s="73"/>
      <c r="K44" s="135"/>
      <c r="L44" s="143"/>
      <c r="M44" s="62">
        <f t="shared" si="40"/>
        <v>0</v>
      </c>
      <c r="N44" s="62"/>
      <c r="O44" s="73"/>
      <c r="P44" s="135"/>
      <c r="Q44" s="143"/>
      <c r="R44" s="62">
        <f t="shared" si="41"/>
        <v>0</v>
      </c>
      <c r="S44" s="62"/>
      <c r="T44" s="73"/>
      <c r="U44" s="135"/>
      <c r="V44" s="143"/>
      <c r="W44" s="62">
        <f t="shared" si="42"/>
        <v>0</v>
      </c>
      <c r="X44" s="62"/>
      <c r="Y44" s="73"/>
      <c r="Z44" s="135"/>
      <c r="AA44" s="143"/>
      <c r="AB44" s="62">
        <f t="shared" si="43"/>
        <v>0</v>
      </c>
      <c r="AC44" s="62"/>
      <c r="AD44" s="73"/>
      <c r="AE44" s="135"/>
      <c r="AF44" s="143"/>
      <c r="AG44" s="62">
        <f t="shared" si="44"/>
        <v>0</v>
      </c>
      <c r="AH44" s="62"/>
      <c r="AI44" s="73"/>
      <c r="AJ44" s="135"/>
      <c r="AK44" s="143"/>
      <c r="AL44" s="62">
        <f t="shared" si="45"/>
        <v>0</v>
      </c>
      <c r="AM44" s="62"/>
      <c r="AN44" s="73"/>
      <c r="AO44" s="135"/>
      <c r="AP44" s="143"/>
      <c r="AQ44" s="62">
        <f t="shared" si="46"/>
        <v>0</v>
      </c>
      <c r="AR44" s="62"/>
      <c r="AS44" s="73"/>
      <c r="AT44" s="135"/>
      <c r="AU44" s="143"/>
      <c r="AV44" s="62">
        <f t="shared" si="47"/>
        <v>0</v>
      </c>
      <c r="AW44" s="62"/>
      <c r="AX44" s="73"/>
      <c r="AY44" s="135"/>
      <c r="AZ44" s="143"/>
      <c r="BA44" s="62">
        <f t="shared" si="48"/>
        <v>0</v>
      </c>
      <c r="BB44" s="62"/>
      <c r="BC44" s="73"/>
      <c r="BD44" s="135"/>
      <c r="BE44" s="143"/>
      <c r="BF44" s="62">
        <f t="shared" si="49"/>
        <v>0</v>
      </c>
      <c r="BG44" s="62"/>
      <c r="BH44" s="73"/>
      <c r="BI44" s="135"/>
      <c r="BJ44" s="143"/>
      <c r="BK44" s="62">
        <f t="shared" si="50"/>
        <v>0</v>
      </c>
      <c r="BL44" s="62"/>
      <c r="BM44" s="73"/>
      <c r="BN44" s="135"/>
      <c r="BO44" s="143"/>
      <c r="BP44" s="62">
        <f t="shared" si="51"/>
        <v>0</v>
      </c>
      <c r="BQ44" s="62"/>
    </row>
    <row r="45" spans="1:69" x14ac:dyDescent="0.15">
      <c r="A45" s="76" t="s">
        <v>28</v>
      </c>
      <c r="B45" s="76"/>
      <c r="C45" s="76"/>
      <c r="D45" s="76"/>
      <c r="E45" s="77"/>
      <c r="F45" s="78"/>
      <c r="G45" s="79"/>
      <c r="H45" s="62"/>
      <c r="I45" s="62"/>
      <c r="J45" s="77"/>
      <c r="K45" s="80"/>
      <c r="L45" s="144"/>
      <c r="M45" s="62"/>
      <c r="N45" s="62"/>
      <c r="O45" s="77"/>
      <c r="P45" s="80"/>
      <c r="Q45" s="144"/>
      <c r="R45" s="62"/>
      <c r="S45" s="62"/>
      <c r="T45" s="77"/>
      <c r="U45" s="80"/>
      <c r="V45" s="144"/>
      <c r="W45" s="62"/>
      <c r="X45" s="62"/>
      <c r="Y45" s="77"/>
      <c r="Z45" s="80"/>
      <c r="AA45" s="144"/>
      <c r="AB45" s="62"/>
      <c r="AC45" s="62"/>
      <c r="AD45" s="77"/>
      <c r="AE45" s="80"/>
      <c r="AF45" s="144"/>
      <c r="AG45" s="62"/>
      <c r="AH45" s="62"/>
      <c r="AI45" s="77"/>
      <c r="AJ45" s="80"/>
      <c r="AK45" s="144"/>
      <c r="AL45" s="62"/>
      <c r="AM45" s="62"/>
      <c r="AN45" s="77"/>
      <c r="AO45" s="80"/>
      <c r="AP45" s="144"/>
      <c r="AQ45" s="62"/>
      <c r="AR45" s="62"/>
      <c r="AS45" s="77"/>
      <c r="AT45" s="80"/>
      <c r="AU45" s="144"/>
      <c r="AV45" s="62"/>
      <c r="AW45" s="62"/>
      <c r="AX45" s="77"/>
      <c r="AY45" s="80"/>
      <c r="AZ45" s="144"/>
      <c r="BA45" s="62"/>
      <c r="BB45" s="62"/>
      <c r="BC45" s="77"/>
      <c r="BD45" s="80"/>
      <c r="BE45" s="144"/>
      <c r="BF45" s="62"/>
      <c r="BG45" s="62"/>
      <c r="BH45" s="77"/>
      <c r="BI45" s="80"/>
      <c r="BJ45" s="144"/>
      <c r="BK45" s="62"/>
      <c r="BL45" s="62"/>
      <c r="BM45" s="77"/>
      <c r="BN45" s="80"/>
      <c r="BO45" s="144"/>
      <c r="BP45" s="62"/>
      <c r="BQ45" s="62"/>
    </row>
    <row r="46" spans="1:69" x14ac:dyDescent="0.15">
      <c r="A46" s="81" t="s">
        <v>476</v>
      </c>
      <c r="B46" s="81"/>
      <c r="C46" s="81"/>
      <c r="D46" s="81"/>
      <c r="E46" s="81"/>
      <c r="F46" s="82">
        <f>SUM(F13:F45)</f>
        <v>0</v>
      </c>
      <c r="G46" s="83">
        <f>SUM(G13:G45)</f>
        <v>0.23393975903614456</v>
      </c>
      <c r="H46" s="81"/>
      <c r="I46" s="81"/>
      <c r="J46" s="81"/>
      <c r="K46" s="84">
        <f>SUM(K13:K45)</f>
        <v>0</v>
      </c>
      <c r="L46" s="145">
        <f>SUM(L13:L45)</f>
        <v>0</v>
      </c>
      <c r="M46" s="81"/>
      <c r="N46" s="81"/>
      <c r="O46" s="81"/>
      <c r="P46" s="84">
        <f>SUM(P13:P45)</f>
        <v>0</v>
      </c>
      <c r="Q46" s="145">
        <f>SUM(Q13:Q45)</f>
        <v>0</v>
      </c>
      <c r="R46" s="81"/>
      <c r="S46" s="81"/>
      <c r="T46" s="81"/>
      <c r="U46" s="84">
        <f>SUM(U13:U45)</f>
        <v>0</v>
      </c>
      <c r="V46" s="145">
        <f>SUM(V13:V45)</f>
        <v>0</v>
      </c>
      <c r="W46" s="81"/>
      <c r="X46" s="81"/>
      <c r="Y46" s="81"/>
      <c r="Z46" s="84">
        <f>SUM(Z13:Z45)</f>
        <v>0</v>
      </c>
      <c r="AA46" s="145">
        <f>SUM(AA13:AA45)</f>
        <v>0</v>
      </c>
      <c r="AB46" s="81"/>
      <c r="AC46" s="81"/>
      <c r="AD46" s="81"/>
      <c r="AE46" s="84">
        <f>SUM(AE13:AE45)</f>
        <v>0</v>
      </c>
      <c r="AF46" s="145">
        <f>SUM(AF13:AF45)</f>
        <v>0</v>
      </c>
      <c r="AG46" s="81"/>
      <c r="AH46" s="81"/>
      <c r="AI46" s="81"/>
      <c r="AJ46" s="84">
        <f>SUM(AJ13:AJ45)</f>
        <v>0</v>
      </c>
      <c r="AK46" s="145">
        <f>SUM(AK13:AK45)</f>
        <v>0</v>
      </c>
      <c r="AL46" s="81"/>
      <c r="AM46" s="81"/>
      <c r="AN46" s="81"/>
      <c r="AO46" s="84">
        <f>SUM(AO13:AO45)</f>
        <v>0</v>
      </c>
      <c r="AP46" s="145">
        <f>SUM(AP13:AP45)</f>
        <v>0</v>
      </c>
      <c r="AQ46" s="81"/>
      <c r="AR46" s="81"/>
      <c r="AS46" s="81"/>
      <c r="AT46" s="84">
        <f>SUM(AT13:AT45)</f>
        <v>0</v>
      </c>
      <c r="AU46" s="145">
        <f>SUM(AU13:AU45)</f>
        <v>0</v>
      </c>
      <c r="AV46" s="81"/>
      <c r="AW46" s="81"/>
      <c r="AX46" s="81"/>
      <c r="AY46" s="84">
        <f>SUM(AY13:AY45)</f>
        <v>0</v>
      </c>
      <c r="AZ46" s="145">
        <f>SUM(AZ13:AZ45)</f>
        <v>0</v>
      </c>
      <c r="BA46" s="81"/>
      <c r="BB46" s="81"/>
      <c r="BC46" s="81"/>
      <c r="BD46" s="84">
        <f>SUM(BD13:BD45)</f>
        <v>0</v>
      </c>
      <c r="BE46" s="145">
        <f>SUM(BE13:BE45)</f>
        <v>0</v>
      </c>
      <c r="BF46" s="81"/>
      <c r="BG46" s="81"/>
      <c r="BH46" s="81"/>
      <c r="BI46" s="84">
        <f>SUM(BI13:BI45)</f>
        <v>0</v>
      </c>
      <c r="BJ46" s="145">
        <f>SUM(BJ13:BJ45)</f>
        <v>0</v>
      </c>
      <c r="BK46" s="81"/>
      <c r="BL46" s="81"/>
      <c r="BM46" s="81"/>
      <c r="BN46" s="84">
        <f>SUM(BN13:BN45)</f>
        <v>0</v>
      </c>
      <c r="BO46" s="145">
        <f>SUM(BO13:BO45)</f>
        <v>0</v>
      </c>
      <c r="BP46" s="81"/>
      <c r="BQ46" s="81"/>
    </row>
    <row r="48" spans="1:69" x14ac:dyDescent="0.15">
      <c r="A48" s="572" t="s">
        <v>481</v>
      </c>
      <c r="B48" s="572"/>
      <c r="C48" s="572"/>
      <c r="D48" s="572"/>
      <c r="E48" s="572"/>
      <c r="F48" s="572"/>
      <c r="G48" s="572"/>
      <c r="H48" s="572"/>
      <c r="I48" s="572"/>
      <c r="J48" s="572"/>
      <c r="K48" s="572"/>
    </row>
    <row r="49" spans="1:30" ht="49.5" x14ac:dyDescent="0.15">
      <c r="A49" s="573" t="s">
        <v>591</v>
      </c>
      <c r="B49" s="574"/>
      <c r="C49" s="574"/>
      <c r="D49" s="574"/>
      <c r="E49" s="574"/>
      <c r="F49" s="574"/>
      <c r="G49" s="574"/>
      <c r="H49" s="574"/>
      <c r="I49" s="574"/>
      <c r="J49" s="574"/>
      <c r="K49" s="574"/>
      <c r="L49" s="574"/>
      <c r="M49" s="574"/>
      <c r="N49" s="574"/>
      <c r="O49" s="575"/>
      <c r="P49" s="576" t="s">
        <v>589</v>
      </c>
      <c r="Q49" s="577"/>
      <c r="R49" s="577"/>
      <c r="S49" s="577"/>
      <c r="T49" s="577"/>
      <c r="U49" s="577"/>
      <c r="W49" s="578" t="s">
        <v>594</v>
      </c>
      <c r="X49" s="579"/>
      <c r="Y49" s="369" t="s">
        <v>596</v>
      </c>
      <c r="Z49" s="192" t="s">
        <v>596</v>
      </c>
      <c r="AC49" s="193"/>
      <c r="AD49" s="193"/>
    </row>
    <row r="50" spans="1:30" x14ac:dyDescent="0.15">
      <c r="A50" s="189" t="s">
        <v>469</v>
      </c>
      <c r="B50" s="190" t="str">
        <f>E3</f>
        <v>M04</v>
      </c>
      <c r="C50" s="190" t="str">
        <f>J3</f>
        <v>M05</v>
      </c>
      <c r="D50" s="189" t="str">
        <f>O3</f>
        <v>M05</v>
      </c>
      <c r="E50" s="189" t="str">
        <f>T3</f>
        <v>M05</v>
      </c>
      <c r="F50" s="189" t="str">
        <f>Y3</f>
        <v>M05</v>
      </c>
      <c r="G50" s="198" t="str">
        <f>AD3</f>
        <v>M06</v>
      </c>
      <c r="H50" s="198" t="str">
        <f>AI3</f>
        <v>M06</v>
      </c>
      <c r="I50" s="198" t="str">
        <f>AN3</f>
        <v/>
      </c>
      <c r="J50" s="198" t="str">
        <f>AS3</f>
        <v/>
      </c>
      <c r="K50" s="198" t="str">
        <f>AX3</f>
        <v/>
      </c>
      <c r="L50" s="198" t="str">
        <f>BC3</f>
        <v/>
      </c>
      <c r="M50" s="198" t="str">
        <f>BH3</f>
        <v/>
      </c>
      <c r="N50" s="198" t="str">
        <f>BM3</f>
        <v/>
      </c>
      <c r="O50" s="363" t="str">
        <f>P50</f>
        <v>M03</v>
      </c>
      <c r="P50" s="209" t="s">
        <v>1411</v>
      </c>
      <c r="Q50" s="209" t="s">
        <v>880</v>
      </c>
      <c r="R50" s="209" t="s">
        <v>910</v>
      </c>
      <c r="S50" s="209" t="s">
        <v>912</v>
      </c>
      <c r="T50" s="209" t="s">
        <v>1414</v>
      </c>
      <c r="U50" s="209"/>
      <c r="V50" s="87"/>
      <c r="W50" s="191" t="s">
        <v>450</v>
      </c>
      <c r="X50" s="356"/>
      <c r="Y50" s="356"/>
      <c r="Z50" s="356"/>
      <c r="AC50" s="194"/>
      <c r="AD50" s="194"/>
    </row>
    <row r="51" spans="1:30" x14ac:dyDescent="0.15">
      <c r="A51" s="31" t="s">
        <v>40</v>
      </c>
      <c r="B51" s="85" t="str">
        <f>E4</f>
        <v>04/13蒸镀批次</v>
      </c>
      <c r="C51" s="85" t="str">
        <f>J4</f>
        <v>04/21蒸镀批次</v>
      </c>
      <c r="D51" s="356" t="str">
        <f>O4</f>
        <v>04/27蒸镀批次</v>
      </c>
      <c r="E51" s="356" t="str">
        <f>T4</f>
        <v>05/08蒸镀批次</v>
      </c>
      <c r="F51" s="356" t="str">
        <f>Y4</f>
        <v>05/19蒸镀批次</v>
      </c>
      <c r="G51" s="482" t="str">
        <f>AD4</f>
        <v>05/30蒸镀批次</v>
      </c>
      <c r="H51" s="198" t="str">
        <f t="shared" ref="H51" si="52">AI4</f>
        <v>06/10蒸镀批次</v>
      </c>
      <c r="I51" s="198" t="str">
        <f>AN4</f>
        <v/>
      </c>
      <c r="J51" s="198" t="str">
        <f>AS4</f>
        <v/>
      </c>
      <c r="K51" s="198" t="str">
        <f>AX4</f>
        <v/>
      </c>
      <c r="L51" s="235" t="str">
        <f>BC4</f>
        <v/>
      </c>
      <c r="M51" s="235" t="str">
        <f t="shared" ref="M51" si="53">BH4</f>
        <v/>
      </c>
      <c r="N51" s="235" t="str">
        <f t="shared" ref="N51" si="54">BM4</f>
        <v/>
      </c>
      <c r="O51" s="364" t="str">
        <f>X51</f>
        <v>9/1~9/20批</v>
      </c>
      <c r="P51" s="210"/>
      <c r="Q51" s="85"/>
      <c r="R51" s="85"/>
      <c r="S51" s="85"/>
      <c r="T51" s="85"/>
      <c r="U51" s="85"/>
      <c r="W51" s="356" t="s">
        <v>451</v>
      </c>
      <c r="X51" s="356" t="s">
        <v>858</v>
      </c>
      <c r="Y51" s="356"/>
      <c r="Z51" s="356"/>
      <c r="AC51" s="194"/>
      <c r="AD51" s="194"/>
    </row>
    <row r="52" spans="1:30" x14ac:dyDescent="0.15">
      <c r="A52" s="356" t="s">
        <v>470</v>
      </c>
      <c r="B52" s="356">
        <f>E6</f>
        <v>880</v>
      </c>
      <c r="C52" s="356">
        <f>J6</f>
        <v>1070</v>
      </c>
      <c r="D52" s="356">
        <f>O6</f>
        <v>2090</v>
      </c>
      <c r="E52" s="356">
        <f>T6</f>
        <v>2090</v>
      </c>
      <c r="F52" s="356">
        <f>Y6</f>
        <v>2100</v>
      </c>
      <c r="G52" s="482">
        <f>AD6</f>
        <v>2100</v>
      </c>
      <c r="H52" s="198">
        <f>AI6</f>
        <v>2100</v>
      </c>
      <c r="I52" s="482">
        <f>AN6</f>
        <v>0</v>
      </c>
      <c r="J52" s="482">
        <f>AS6</f>
        <v>0</v>
      </c>
      <c r="K52" s="482">
        <f t="shared" ref="K52:L54" si="55">AX6</f>
        <v>0</v>
      </c>
      <c r="L52" s="482">
        <f t="shared" si="55"/>
        <v>0</v>
      </c>
      <c r="M52" s="482">
        <f>BH6</f>
        <v>0</v>
      </c>
      <c r="N52" s="482">
        <f>BM6</f>
        <v>0</v>
      </c>
      <c r="O52" s="364">
        <f>_xlfn.IFNA(VLOOKUP(A52,$W$52:$Y$86,2,0),"0%")/A2</f>
        <v>0</v>
      </c>
      <c r="P52" s="209">
        <f t="shared" ref="P52:T53" si="56">SUMIF($B$50:$O$50,P$50,$B52:$O52)</f>
        <v>0</v>
      </c>
      <c r="Q52" s="86">
        <f t="shared" si="56"/>
        <v>880</v>
      </c>
      <c r="R52" s="86">
        <f t="shared" si="56"/>
        <v>7350</v>
      </c>
      <c r="S52" s="86">
        <f t="shared" si="56"/>
        <v>4200</v>
      </c>
      <c r="T52" s="86">
        <f t="shared" si="56"/>
        <v>0</v>
      </c>
      <c r="U52" s="86"/>
      <c r="W52" s="356" t="s">
        <v>470</v>
      </c>
      <c r="X52" s="356">
        <f>Z52-Y52</f>
        <v>0</v>
      </c>
      <c r="Y52" s="356"/>
      <c r="Z52" s="356"/>
      <c r="AC52" s="194"/>
      <c r="AD52" s="194"/>
    </row>
    <row r="53" spans="1:30" x14ac:dyDescent="0.15">
      <c r="A53" s="356" t="s">
        <v>472</v>
      </c>
      <c r="B53" s="356">
        <f>E7</f>
        <v>880</v>
      </c>
      <c r="C53" s="356">
        <f>J7</f>
        <v>1070</v>
      </c>
      <c r="D53" s="356">
        <f>O7</f>
        <v>2090</v>
      </c>
      <c r="E53" s="356">
        <f>T7</f>
        <v>2090</v>
      </c>
      <c r="F53" s="356">
        <f>Y7</f>
        <v>2100</v>
      </c>
      <c r="G53" s="482">
        <f>AD7</f>
        <v>2100</v>
      </c>
      <c r="H53" s="198">
        <f t="shared" ref="H53:H54" si="57">AI7</f>
        <v>2100</v>
      </c>
      <c r="I53" s="482">
        <f>AN7</f>
        <v>0</v>
      </c>
      <c r="J53" s="482">
        <f>AS7</f>
        <v>0</v>
      </c>
      <c r="K53" s="482">
        <f t="shared" si="55"/>
        <v>0</v>
      </c>
      <c r="L53" s="482">
        <f t="shared" si="55"/>
        <v>0</v>
      </c>
      <c r="M53" s="482">
        <f t="shared" ref="M53:M54" si="58">BH7</f>
        <v>0</v>
      </c>
      <c r="N53" s="482">
        <f t="shared" ref="N53:N54" si="59">BM7</f>
        <v>0</v>
      </c>
      <c r="O53" s="364">
        <f>O52</f>
        <v>0</v>
      </c>
      <c r="P53" s="209">
        <f t="shared" si="56"/>
        <v>0</v>
      </c>
      <c r="Q53" s="86">
        <f t="shared" si="56"/>
        <v>880</v>
      </c>
      <c r="R53" s="86">
        <f t="shared" si="56"/>
        <v>7350</v>
      </c>
      <c r="S53" s="86">
        <f t="shared" si="56"/>
        <v>4200</v>
      </c>
      <c r="T53" s="86">
        <f t="shared" si="56"/>
        <v>0</v>
      </c>
      <c r="U53" s="86"/>
      <c r="W53" s="356" t="s">
        <v>472</v>
      </c>
      <c r="X53" s="356">
        <f>X52</f>
        <v>0</v>
      </c>
      <c r="Y53" s="356"/>
      <c r="Z53" s="356"/>
      <c r="AC53" s="194"/>
    </row>
    <row r="54" spans="1:30" x14ac:dyDescent="0.15">
      <c r="A54" s="356" t="s">
        <v>454</v>
      </c>
      <c r="B54" s="9">
        <f>E8</f>
        <v>1</v>
      </c>
      <c r="C54" s="9">
        <f>J8</f>
        <v>1</v>
      </c>
      <c r="D54" s="9">
        <f>O8</f>
        <v>1</v>
      </c>
      <c r="E54" s="9">
        <f>T8</f>
        <v>1</v>
      </c>
      <c r="F54" s="9">
        <f>Y8</f>
        <v>1</v>
      </c>
      <c r="G54" s="200">
        <f>AD8</f>
        <v>1</v>
      </c>
      <c r="H54" s="234">
        <f t="shared" si="57"/>
        <v>1</v>
      </c>
      <c r="I54" s="200">
        <f>AN8</f>
        <v>0</v>
      </c>
      <c r="J54" s="200">
        <f>AS8</f>
        <v>0</v>
      </c>
      <c r="K54" s="200">
        <f t="shared" si="55"/>
        <v>0</v>
      </c>
      <c r="L54" s="200">
        <f t="shared" si="55"/>
        <v>0</v>
      </c>
      <c r="M54" s="200">
        <f t="shared" si="58"/>
        <v>0</v>
      </c>
      <c r="N54" s="200">
        <f t="shared" si="59"/>
        <v>0</v>
      </c>
      <c r="O54" s="364" t="str">
        <f>_xlfn.IFNA(VLOOKUP(A54,$W$52:$Y$86,2,0),"0%")</f>
        <v>0%</v>
      </c>
      <c r="P54" s="211">
        <f>IFERROR(P53/P52,0)</f>
        <v>0</v>
      </c>
      <c r="Q54" s="88">
        <f>IFERROR(Q53/Q52,0)</f>
        <v>1</v>
      </c>
      <c r="R54" s="88">
        <f t="shared" ref="R54:T54" si="60">IFERROR(R53/R52,0)</f>
        <v>1</v>
      </c>
      <c r="S54" s="88">
        <f t="shared" si="60"/>
        <v>1</v>
      </c>
      <c r="T54" s="88">
        <f t="shared" si="60"/>
        <v>0</v>
      </c>
      <c r="U54" s="88"/>
      <c r="W54" s="356" t="s">
        <v>59</v>
      </c>
      <c r="X54" s="9">
        <f>IF(Y54=0%,0%,(Z54*Z52-Y52*Y54)/X52)</f>
        <v>0</v>
      </c>
      <c r="Y54" s="9"/>
      <c r="Z54" s="9"/>
      <c r="AC54" s="359"/>
    </row>
    <row r="55" spans="1:30" ht="21" x14ac:dyDescent="0.15">
      <c r="A55" s="481" t="s">
        <v>59</v>
      </c>
      <c r="B55" s="215">
        <f t="shared" ref="B55:B91" si="61">H9</f>
        <v>0.76380060481927714</v>
      </c>
      <c r="C55" s="215">
        <f t="shared" ref="C55:C91" si="62">M9</f>
        <v>0.76380060481927714</v>
      </c>
      <c r="D55" s="215">
        <f t="shared" ref="D55:D91" si="63">R9</f>
        <v>0.76380060481927714</v>
      </c>
      <c r="E55" s="215">
        <f t="shared" ref="E55:E91" si="64">W9</f>
        <v>0.76380060481927714</v>
      </c>
      <c r="F55" s="215">
        <f t="shared" ref="F55:F91" si="65">AB9</f>
        <v>0.76380060481927714</v>
      </c>
      <c r="G55" s="216">
        <f t="shared" ref="G55:G91" si="66">AG9</f>
        <v>0.76380060481927714</v>
      </c>
      <c r="H55" s="216">
        <f>AL9</f>
        <v>0.76380060481927714</v>
      </c>
      <c r="I55" s="216">
        <f t="shared" ref="I55:I93" si="67">AQ9</f>
        <v>0.76380060481927714</v>
      </c>
      <c r="J55" s="216">
        <f t="shared" ref="J55:J93" si="68">AV9</f>
        <v>0.76380060481927714</v>
      </c>
      <c r="K55" s="216">
        <f t="shared" ref="K55:K93" si="69">BA9</f>
        <v>0.76380060481927714</v>
      </c>
      <c r="L55" s="216">
        <f t="shared" ref="L55:L93" si="70">BF9</f>
        <v>0.76380060481927714</v>
      </c>
      <c r="M55" s="216">
        <f>BK9</f>
        <v>0.76380060481927714</v>
      </c>
      <c r="N55" s="216">
        <f>BP9</f>
        <v>0.76380060481927714</v>
      </c>
      <c r="O55" s="364">
        <f>_xlfn.IFNA(VLOOKUP(A55,$W$52:$Y$86,2,0),"0%")</f>
        <v>0</v>
      </c>
      <c r="P55" s="212">
        <f t="shared" ref="P55:T70" si="71">IF(P$53=0,0%,SUMPRODUCT(($B$50:$O$50=P$50)*$B$53:$O$53*$B55:$O55)/P$53)</f>
        <v>0</v>
      </c>
      <c r="Q55" s="96">
        <f t="shared" si="71"/>
        <v>0.76380060481927703</v>
      </c>
      <c r="R55" s="96">
        <f t="shared" si="71"/>
        <v>0.76380060481927714</v>
      </c>
      <c r="S55" s="96">
        <f t="shared" si="71"/>
        <v>0.76380060481927714</v>
      </c>
      <c r="T55" s="96">
        <f>IF(T$53=0,0%,SUMPRODUCT(($B$50:$O$50=T$50)*$B$53:$O$53*$B55:$O55)/T$53)</f>
        <v>0</v>
      </c>
      <c r="U55" s="96"/>
      <c r="W55" s="89"/>
      <c r="X55" s="89"/>
      <c r="AA55" s="154"/>
    </row>
    <row r="56" spans="1:30" ht="21" x14ac:dyDescent="0.15">
      <c r="A56" s="356" t="s">
        <v>33</v>
      </c>
      <c r="B56" s="8">
        <f t="shared" si="61"/>
        <v>0.76380060481927714</v>
      </c>
      <c r="C56" s="8">
        <f t="shared" si="62"/>
        <v>0.76380060481927714</v>
      </c>
      <c r="D56" s="8">
        <f t="shared" si="63"/>
        <v>0.76380060481927714</v>
      </c>
      <c r="E56" s="8">
        <f t="shared" si="64"/>
        <v>0.76380060481927714</v>
      </c>
      <c r="F56" s="8">
        <f t="shared" si="65"/>
        <v>0.76380060481927714</v>
      </c>
      <c r="G56" s="201">
        <f t="shared" si="66"/>
        <v>0.76380060481927714</v>
      </c>
      <c r="H56" s="201">
        <f t="shared" ref="H56:H93" si="72">AL10</f>
        <v>0.76380060481927714</v>
      </c>
      <c r="I56" s="201">
        <f t="shared" si="67"/>
        <v>0.76380060481927714</v>
      </c>
      <c r="J56" s="201">
        <f t="shared" si="68"/>
        <v>0.76380060481927714</v>
      </c>
      <c r="K56" s="201">
        <f t="shared" si="69"/>
        <v>0.76380060481927714</v>
      </c>
      <c r="L56" s="201">
        <f t="shared" si="70"/>
        <v>0.76380060481927714</v>
      </c>
      <c r="M56" s="201">
        <f>BK10</f>
        <v>0.76380060481927714</v>
      </c>
      <c r="N56" s="201">
        <f>BP10</f>
        <v>0.76380060481927714</v>
      </c>
      <c r="O56" s="364">
        <f>O55</f>
        <v>0</v>
      </c>
      <c r="P56" s="212">
        <f t="shared" si="71"/>
        <v>0</v>
      </c>
      <c r="Q56" s="96">
        <f t="shared" si="71"/>
        <v>0.76380060481927703</v>
      </c>
      <c r="R56" s="96">
        <f t="shared" si="71"/>
        <v>0.76380060481927714</v>
      </c>
      <c r="S56" s="96">
        <f t="shared" si="71"/>
        <v>0.76380060481927714</v>
      </c>
      <c r="T56" s="96">
        <f t="shared" si="71"/>
        <v>0</v>
      </c>
      <c r="U56" s="96"/>
      <c r="AA56" s="154"/>
    </row>
    <row r="57" spans="1:30" x14ac:dyDescent="0.15">
      <c r="A57" s="39" t="s">
        <v>32</v>
      </c>
      <c r="B57" s="90">
        <f t="shared" si="61"/>
        <v>0.80514585542168682</v>
      </c>
      <c r="C57" s="90">
        <f t="shared" si="62"/>
        <v>0.80514585542168682</v>
      </c>
      <c r="D57" s="90">
        <f t="shared" si="63"/>
        <v>0.80514585542168682</v>
      </c>
      <c r="E57" s="90">
        <f t="shared" si="64"/>
        <v>0.80514585542168682</v>
      </c>
      <c r="F57" s="90">
        <f t="shared" si="65"/>
        <v>0.80514585542168682</v>
      </c>
      <c r="G57" s="202">
        <f t="shared" si="66"/>
        <v>0.80514585542168682</v>
      </c>
      <c r="H57" s="202">
        <f t="shared" si="72"/>
        <v>0.80514585542168682</v>
      </c>
      <c r="I57" s="202">
        <f t="shared" si="67"/>
        <v>0.80514585542168682</v>
      </c>
      <c r="J57" s="202">
        <f t="shared" si="68"/>
        <v>0.80514585542168682</v>
      </c>
      <c r="K57" s="202">
        <f t="shared" si="69"/>
        <v>0.80514585542168682</v>
      </c>
      <c r="L57" s="202">
        <f t="shared" si="70"/>
        <v>0.80514585542168682</v>
      </c>
      <c r="M57" s="202">
        <f t="shared" ref="M57:M93" si="73">BK11</f>
        <v>0.80514585542168682</v>
      </c>
      <c r="N57" s="202">
        <f t="shared" ref="N57:N93" si="74">BP11</f>
        <v>0.80514585542168682</v>
      </c>
      <c r="O57" s="366">
        <f>O58*99.9%</f>
        <v>0</v>
      </c>
      <c r="P57" s="223">
        <f t="shared" si="71"/>
        <v>0</v>
      </c>
      <c r="Q57" s="224">
        <f t="shared" si="71"/>
        <v>0.80514585542168682</v>
      </c>
      <c r="R57" s="224">
        <f t="shared" si="71"/>
        <v>0.80514585542168693</v>
      </c>
      <c r="S57" s="224">
        <f t="shared" si="71"/>
        <v>0.80514585542168682</v>
      </c>
      <c r="T57" s="224">
        <f t="shared" si="71"/>
        <v>0</v>
      </c>
      <c r="U57" s="224"/>
      <c r="AA57" s="154"/>
    </row>
    <row r="58" spans="1:30" x14ac:dyDescent="0.35">
      <c r="A58" s="40" t="s">
        <v>60</v>
      </c>
      <c r="B58" s="91">
        <f t="shared" si="61"/>
        <v>0.80595180722891568</v>
      </c>
      <c r="C58" s="91">
        <f t="shared" si="62"/>
        <v>0.80595180722891568</v>
      </c>
      <c r="D58" s="91">
        <f t="shared" si="63"/>
        <v>0.80595180722891568</v>
      </c>
      <c r="E58" s="91">
        <f t="shared" si="64"/>
        <v>0.80595180722891568</v>
      </c>
      <c r="F58" s="91">
        <f t="shared" si="65"/>
        <v>0.80595180722891568</v>
      </c>
      <c r="G58" s="203">
        <f t="shared" si="66"/>
        <v>0.80595180722891568</v>
      </c>
      <c r="H58" s="203">
        <f t="shared" si="72"/>
        <v>0.80595180722891568</v>
      </c>
      <c r="I58" s="203">
        <f t="shared" si="67"/>
        <v>0.80595180722891568</v>
      </c>
      <c r="J58" s="203">
        <f t="shared" si="68"/>
        <v>0.80595180722891568</v>
      </c>
      <c r="K58" s="203">
        <f t="shared" si="69"/>
        <v>0.80595180722891568</v>
      </c>
      <c r="L58" s="203">
        <f t="shared" si="70"/>
        <v>0.80595180722891568</v>
      </c>
      <c r="M58" s="203">
        <f t="shared" si="73"/>
        <v>0.80595180722891568</v>
      </c>
      <c r="N58" s="203">
        <f t="shared" si="74"/>
        <v>0.80595180722891568</v>
      </c>
      <c r="O58" s="364" t="str">
        <f t="shared" ref="O58:O65" si="75">_xlfn.IFNA(VLOOKUP(A58,$W$52:$Y$86,2,0),"0%")</f>
        <v>0%</v>
      </c>
      <c r="P58" s="223">
        <f t="shared" si="71"/>
        <v>0</v>
      </c>
      <c r="Q58" s="224">
        <f t="shared" si="71"/>
        <v>0.80595180722891568</v>
      </c>
      <c r="R58" s="224">
        <f t="shared" si="71"/>
        <v>0.80595180722891568</v>
      </c>
      <c r="S58" s="224">
        <f t="shared" si="71"/>
        <v>0.80595180722891568</v>
      </c>
      <c r="T58" s="224">
        <f t="shared" si="71"/>
        <v>0</v>
      </c>
      <c r="U58" s="224"/>
      <c r="AA58" s="154"/>
    </row>
    <row r="59" spans="1:30" x14ac:dyDescent="0.15">
      <c r="A59" s="42" t="s">
        <v>42</v>
      </c>
      <c r="B59" s="53">
        <f t="shared" si="61"/>
        <v>4.2560240963855418E-2</v>
      </c>
      <c r="C59" s="53">
        <f t="shared" si="62"/>
        <v>4.2560240963855418E-2</v>
      </c>
      <c r="D59" s="53">
        <f t="shared" si="63"/>
        <v>4.2560240963855418E-2</v>
      </c>
      <c r="E59" s="53">
        <f t="shared" si="64"/>
        <v>4.2560240963855418E-2</v>
      </c>
      <c r="F59" s="53">
        <f t="shared" si="65"/>
        <v>4.2560240963855418E-2</v>
      </c>
      <c r="G59" s="204">
        <f t="shared" si="66"/>
        <v>4.2560240963855418E-2</v>
      </c>
      <c r="H59" s="204">
        <f t="shared" si="72"/>
        <v>4.2560240963855418E-2</v>
      </c>
      <c r="I59" s="204">
        <f t="shared" si="67"/>
        <v>4.2560240963855418E-2</v>
      </c>
      <c r="J59" s="204">
        <f t="shared" si="68"/>
        <v>4.2560240963855418E-2</v>
      </c>
      <c r="K59" s="204">
        <f t="shared" si="69"/>
        <v>4.2560240963855418E-2</v>
      </c>
      <c r="L59" s="204">
        <f t="shared" si="70"/>
        <v>4.2560240963855418E-2</v>
      </c>
      <c r="M59" s="204">
        <f t="shared" si="73"/>
        <v>4.2560240963855418E-2</v>
      </c>
      <c r="N59" s="204">
        <f t="shared" si="74"/>
        <v>4.2560240963855418E-2</v>
      </c>
      <c r="O59" s="364" t="str">
        <f t="shared" si="75"/>
        <v>0%</v>
      </c>
      <c r="P59" s="213">
        <f t="shared" si="71"/>
        <v>0</v>
      </c>
      <c r="Q59" s="92">
        <f t="shared" si="71"/>
        <v>4.2560240963855418E-2</v>
      </c>
      <c r="R59" s="92">
        <f t="shared" si="71"/>
        <v>4.2560240963855418E-2</v>
      </c>
      <c r="S59" s="92">
        <f t="shared" si="71"/>
        <v>4.2560240963855418E-2</v>
      </c>
      <c r="T59" s="92">
        <f t="shared" si="71"/>
        <v>0</v>
      </c>
      <c r="U59" s="92"/>
      <c r="AA59" s="154"/>
    </row>
    <row r="60" spans="1:30" x14ac:dyDescent="0.15">
      <c r="A60" s="42" t="s">
        <v>43</v>
      </c>
      <c r="B60" s="53">
        <f t="shared" si="61"/>
        <v>8.386746987951807E-2</v>
      </c>
      <c r="C60" s="53">
        <f t="shared" si="62"/>
        <v>8.386746987951807E-2</v>
      </c>
      <c r="D60" s="53">
        <f t="shared" si="63"/>
        <v>8.386746987951807E-2</v>
      </c>
      <c r="E60" s="53">
        <f t="shared" si="64"/>
        <v>8.386746987951807E-2</v>
      </c>
      <c r="F60" s="53">
        <f t="shared" si="65"/>
        <v>8.386746987951807E-2</v>
      </c>
      <c r="G60" s="204">
        <f t="shared" si="66"/>
        <v>8.386746987951807E-2</v>
      </c>
      <c r="H60" s="204">
        <f t="shared" si="72"/>
        <v>8.386746987951807E-2</v>
      </c>
      <c r="I60" s="204">
        <f t="shared" si="67"/>
        <v>8.386746987951807E-2</v>
      </c>
      <c r="J60" s="204">
        <f t="shared" si="68"/>
        <v>8.386746987951807E-2</v>
      </c>
      <c r="K60" s="204">
        <f t="shared" si="69"/>
        <v>8.386746987951807E-2</v>
      </c>
      <c r="L60" s="204">
        <f t="shared" si="70"/>
        <v>8.386746987951807E-2</v>
      </c>
      <c r="M60" s="204">
        <f t="shared" si="73"/>
        <v>8.386746987951807E-2</v>
      </c>
      <c r="N60" s="204">
        <f t="shared" si="74"/>
        <v>8.386746987951807E-2</v>
      </c>
      <c r="O60" s="364" t="str">
        <f t="shared" si="75"/>
        <v>0%</v>
      </c>
      <c r="P60" s="213">
        <f t="shared" si="71"/>
        <v>0</v>
      </c>
      <c r="Q60" s="92">
        <f t="shared" si="71"/>
        <v>8.386746987951807E-2</v>
      </c>
      <c r="R60" s="92">
        <f t="shared" si="71"/>
        <v>8.3867469879518083E-2</v>
      </c>
      <c r="S60" s="92">
        <f t="shared" si="71"/>
        <v>8.386746987951807E-2</v>
      </c>
      <c r="T60" s="92">
        <f t="shared" si="71"/>
        <v>0</v>
      </c>
      <c r="U60" s="92"/>
      <c r="AA60" s="154"/>
    </row>
    <row r="61" spans="1:30" x14ac:dyDescent="0.15">
      <c r="A61" s="42" t="s">
        <v>44</v>
      </c>
      <c r="B61" s="53">
        <f t="shared" si="61"/>
        <v>7.8313253012048199E-3</v>
      </c>
      <c r="C61" s="53">
        <f t="shared" si="62"/>
        <v>7.8313253012048199E-3</v>
      </c>
      <c r="D61" s="53">
        <f t="shared" si="63"/>
        <v>7.8313253012048199E-3</v>
      </c>
      <c r="E61" s="53">
        <f t="shared" si="64"/>
        <v>7.8313253012048199E-3</v>
      </c>
      <c r="F61" s="53">
        <f t="shared" si="65"/>
        <v>7.8313253012048199E-3</v>
      </c>
      <c r="G61" s="204">
        <f t="shared" si="66"/>
        <v>7.8313253012048199E-3</v>
      </c>
      <c r="H61" s="204">
        <f t="shared" si="72"/>
        <v>7.8313253012048199E-3</v>
      </c>
      <c r="I61" s="204">
        <f t="shared" si="67"/>
        <v>7.8313253012048199E-3</v>
      </c>
      <c r="J61" s="204">
        <f t="shared" si="68"/>
        <v>7.8313253012048199E-3</v>
      </c>
      <c r="K61" s="204">
        <f t="shared" si="69"/>
        <v>7.8313253012048199E-3</v>
      </c>
      <c r="L61" s="204">
        <f t="shared" si="70"/>
        <v>7.8313253012048199E-3</v>
      </c>
      <c r="M61" s="204">
        <f t="shared" si="73"/>
        <v>7.8313253012048199E-3</v>
      </c>
      <c r="N61" s="204">
        <f t="shared" si="74"/>
        <v>7.8313253012048199E-3</v>
      </c>
      <c r="O61" s="364" t="str">
        <f t="shared" si="75"/>
        <v>0%</v>
      </c>
      <c r="P61" s="213">
        <f t="shared" si="71"/>
        <v>0</v>
      </c>
      <c r="Q61" s="92">
        <f t="shared" si="71"/>
        <v>7.8313253012048199E-3</v>
      </c>
      <c r="R61" s="92">
        <f t="shared" si="71"/>
        <v>7.8313253012048199E-3</v>
      </c>
      <c r="S61" s="92">
        <f t="shared" si="71"/>
        <v>7.8313253012048199E-3</v>
      </c>
      <c r="T61" s="92">
        <f t="shared" si="71"/>
        <v>0</v>
      </c>
      <c r="U61" s="92"/>
      <c r="AA61" s="154"/>
    </row>
    <row r="62" spans="1:30" x14ac:dyDescent="0.15">
      <c r="A62" s="53" t="s">
        <v>45</v>
      </c>
      <c r="B62" s="53">
        <f t="shared" si="61"/>
        <v>4.8192771084337352E-2</v>
      </c>
      <c r="C62" s="53">
        <f t="shared" si="62"/>
        <v>4.8192771084337352E-2</v>
      </c>
      <c r="D62" s="53">
        <f t="shared" si="63"/>
        <v>4.8192771084337352E-2</v>
      </c>
      <c r="E62" s="53">
        <f t="shared" si="64"/>
        <v>4.8192771084337352E-2</v>
      </c>
      <c r="F62" s="53">
        <f t="shared" si="65"/>
        <v>4.8192771084337352E-2</v>
      </c>
      <c r="G62" s="204">
        <f t="shared" si="66"/>
        <v>4.8192771084337352E-2</v>
      </c>
      <c r="H62" s="204">
        <f t="shared" si="72"/>
        <v>4.8192771084337352E-2</v>
      </c>
      <c r="I62" s="204">
        <f t="shared" si="67"/>
        <v>4.8192771084337352E-2</v>
      </c>
      <c r="J62" s="204">
        <f t="shared" si="68"/>
        <v>4.8192771084337352E-2</v>
      </c>
      <c r="K62" s="204">
        <f t="shared" si="69"/>
        <v>4.8192771084337352E-2</v>
      </c>
      <c r="L62" s="204">
        <f t="shared" si="70"/>
        <v>4.8192771084337352E-2</v>
      </c>
      <c r="M62" s="204">
        <f t="shared" si="73"/>
        <v>4.8192771084337352E-2</v>
      </c>
      <c r="N62" s="204">
        <f t="shared" si="74"/>
        <v>4.8192771084337352E-2</v>
      </c>
      <c r="O62" s="364" t="str">
        <f t="shared" si="75"/>
        <v>0%</v>
      </c>
      <c r="P62" s="213">
        <f t="shared" si="71"/>
        <v>0</v>
      </c>
      <c r="Q62" s="92">
        <f t="shared" si="71"/>
        <v>4.8192771084337352E-2</v>
      </c>
      <c r="R62" s="92">
        <f t="shared" si="71"/>
        <v>4.8192771084337345E-2</v>
      </c>
      <c r="S62" s="92">
        <f t="shared" si="71"/>
        <v>4.8192771084337352E-2</v>
      </c>
      <c r="T62" s="92">
        <f t="shared" si="71"/>
        <v>0</v>
      </c>
      <c r="U62" s="92"/>
      <c r="AA62" s="154"/>
    </row>
    <row r="63" spans="1:30" x14ac:dyDescent="0.15">
      <c r="A63" s="42" t="s">
        <v>46</v>
      </c>
      <c r="B63" s="53">
        <f t="shared" si="61"/>
        <v>9.0361445783132526E-3</v>
      </c>
      <c r="C63" s="53">
        <f t="shared" si="62"/>
        <v>9.0361445783132526E-3</v>
      </c>
      <c r="D63" s="53">
        <f t="shared" si="63"/>
        <v>9.0361445783132526E-3</v>
      </c>
      <c r="E63" s="53">
        <f t="shared" si="64"/>
        <v>9.0361445783132526E-3</v>
      </c>
      <c r="F63" s="53">
        <f t="shared" si="65"/>
        <v>9.0361445783132526E-3</v>
      </c>
      <c r="G63" s="204">
        <f t="shared" si="66"/>
        <v>9.0361445783132526E-3</v>
      </c>
      <c r="H63" s="204">
        <f t="shared" si="72"/>
        <v>9.0361445783132526E-3</v>
      </c>
      <c r="I63" s="204">
        <f t="shared" si="67"/>
        <v>9.0361445783132526E-3</v>
      </c>
      <c r="J63" s="204">
        <f t="shared" si="68"/>
        <v>9.0361445783132526E-3</v>
      </c>
      <c r="K63" s="204">
        <f t="shared" si="69"/>
        <v>9.0361445783132526E-3</v>
      </c>
      <c r="L63" s="204">
        <f t="shared" si="70"/>
        <v>9.0361445783132526E-3</v>
      </c>
      <c r="M63" s="204">
        <f t="shared" si="73"/>
        <v>9.0361445783132526E-3</v>
      </c>
      <c r="N63" s="204">
        <f t="shared" si="74"/>
        <v>9.0361445783132526E-3</v>
      </c>
      <c r="O63" s="364" t="str">
        <f t="shared" si="75"/>
        <v>0%</v>
      </c>
      <c r="P63" s="213">
        <f t="shared" si="71"/>
        <v>0</v>
      </c>
      <c r="Q63" s="92">
        <f t="shared" si="71"/>
        <v>9.0361445783132526E-3</v>
      </c>
      <c r="R63" s="92">
        <f t="shared" si="71"/>
        <v>9.0361445783132509E-3</v>
      </c>
      <c r="S63" s="92">
        <f t="shared" si="71"/>
        <v>9.0361445783132526E-3</v>
      </c>
      <c r="T63" s="92">
        <f t="shared" si="71"/>
        <v>0</v>
      </c>
      <c r="U63" s="92"/>
      <c r="AA63" s="154"/>
    </row>
    <row r="64" spans="1:30" x14ac:dyDescent="0.15">
      <c r="A64" s="42" t="s">
        <v>47</v>
      </c>
      <c r="B64" s="53">
        <f t="shared" si="61"/>
        <v>2.5602409638554218E-3</v>
      </c>
      <c r="C64" s="53">
        <f t="shared" si="62"/>
        <v>2.5602409638554218E-3</v>
      </c>
      <c r="D64" s="53">
        <f t="shared" si="63"/>
        <v>2.5602409638554218E-3</v>
      </c>
      <c r="E64" s="53">
        <f t="shared" si="64"/>
        <v>2.5602409638554218E-3</v>
      </c>
      <c r="F64" s="53">
        <f t="shared" si="65"/>
        <v>2.5602409638554218E-3</v>
      </c>
      <c r="G64" s="204">
        <f t="shared" si="66"/>
        <v>2.5602409638554218E-3</v>
      </c>
      <c r="H64" s="204">
        <f t="shared" si="72"/>
        <v>2.5602409638554218E-3</v>
      </c>
      <c r="I64" s="204">
        <f t="shared" si="67"/>
        <v>2.5602409638554218E-3</v>
      </c>
      <c r="J64" s="204">
        <f t="shared" si="68"/>
        <v>2.5602409638554218E-3</v>
      </c>
      <c r="K64" s="204">
        <f t="shared" si="69"/>
        <v>2.5602409638554218E-3</v>
      </c>
      <c r="L64" s="204">
        <f t="shared" si="70"/>
        <v>2.5602409638554218E-3</v>
      </c>
      <c r="M64" s="204">
        <f t="shared" si="73"/>
        <v>2.5602409638554218E-3</v>
      </c>
      <c r="N64" s="204">
        <f t="shared" si="74"/>
        <v>2.5602409638554218E-3</v>
      </c>
      <c r="O64" s="364" t="str">
        <f t="shared" si="75"/>
        <v>0%</v>
      </c>
      <c r="P64" s="213">
        <f t="shared" si="71"/>
        <v>0</v>
      </c>
      <c r="Q64" s="92">
        <f t="shared" si="71"/>
        <v>2.5602409638554218E-3</v>
      </c>
      <c r="R64" s="92">
        <f t="shared" si="71"/>
        <v>2.5602409638554222E-3</v>
      </c>
      <c r="S64" s="92">
        <f t="shared" si="71"/>
        <v>2.5602409638554218E-3</v>
      </c>
      <c r="T64" s="92">
        <f t="shared" si="71"/>
        <v>0</v>
      </c>
      <c r="U64" s="92"/>
      <c r="AA64" s="154"/>
    </row>
    <row r="65" spans="1:27" x14ac:dyDescent="0.15">
      <c r="A65" s="61" t="s">
        <v>31</v>
      </c>
      <c r="B65" s="61">
        <f t="shared" si="61"/>
        <v>0</v>
      </c>
      <c r="C65" s="61">
        <f t="shared" si="62"/>
        <v>0</v>
      </c>
      <c r="D65" s="61">
        <f t="shared" si="63"/>
        <v>0</v>
      </c>
      <c r="E65" s="61">
        <f t="shared" si="64"/>
        <v>0</v>
      </c>
      <c r="F65" s="61">
        <f t="shared" si="65"/>
        <v>0</v>
      </c>
      <c r="G65" s="205">
        <f t="shared" si="66"/>
        <v>0</v>
      </c>
      <c r="H65" s="205">
        <f t="shared" si="72"/>
        <v>0</v>
      </c>
      <c r="I65" s="205">
        <f t="shared" si="67"/>
        <v>0</v>
      </c>
      <c r="J65" s="205">
        <f t="shared" si="68"/>
        <v>0</v>
      </c>
      <c r="K65" s="205">
        <f t="shared" si="69"/>
        <v>0</v>
      </c>
      <c r="L65" s="205">
        <f t="shared" si="70"/>
        <v>0</v>
      </c>
      <c r="M65" s="205">
        <f t="shared" si="73"/>
        <v>0</v>
      </c>
      <c r="N65" s="205">
        <f t="shared" si="74"/>
        <v>0</v>
      </c>
      <c r="O65" s="364" t="str">
        <f t="shared" si="75"/>
        <v>0%</v>
      </c>
      <c r="P65" s="213">
        <f t="shared" si="71"/>
        <v>0</v>
      </c>
      <c r="Q65" s="92">
        <f t="shared" si="71"/>
        <v>0</v>
      </c>
      <c r="R65" s="92">
        <f t="shared" si="71"/>
        <v>0</v>
      </c>
      <c r="S65" s="92">
        <f t="shared" si="71"/>
        <v>0</v>
      </c>
      <c r="T65" s="92">
        <f t="shared" si="71"/>
        <v>0</v>
      </c>
      <c r="U65" s="92"/>
      <c r="AA65" s="154"/>
    </row>
    <row r="66" spans="1:27" x14ac:dyDescent="0.15">
      <c r="A66" s="65" t="s">
        <v>30</v>
      </c>
      <c r="B66" s="90">
        <f t="shared" si="61"/>
        <v>0.97613132530120483</v>
      </c>
      <c r="C66" s="90">
        <f t="shared" si="62"/>
        <v>0.97613132530120483</v>
      </c>
      <c r="D66" s="90">
        <f t="shared" si="63"/>
        <v>0.97613132530120483</v>
      </c>
      <c r="E66" s="90">
        <f t="shared" si="64"/>
        <v>0.97613132530120483</v>
      </c>
      <c r="F66" s="90">
        <f t="shared" si="65"/>
        <v>0.97613132530120483</v>
      </c>
      <c r="G66" s="202">
        <f t="shared" si="66"/>
        <v>0.97613132530120483</v>
      </c>
      <c r="H66" s="202">
        <f t="shared" si="72"/>
        <v>0.97613132530120483</v>
      </c>
      <c r="I66" s="202">
        <f t="shared" si="67"/>
        <v>0.97613132530120483</v>
      </c>
      <c r="J66" s="202">
        <f t="shared" si="68"/>
        <v>0.97613132530120483</v>
      </c>
      <c r="K66" s="202">
        <f t="shared" si="69"/>
        <v>0.97613132530120483</v>
      </c>
      <c r="L66" s="202">
        <f t="shared" si="70"/>
        <v>0.97613132530120483</v>
      </c>
      <c r="M66" s="202">
        <f t="shared" si="73"/>
        <v>0.97613132530120483</v>
      </c>
      <c r="N66" s="202">
        <f t="shared" si="74"/>
        <v>0.97613132530120483</v>
      </c>
      <c r="O66" s="366">
        <f>O67*99.9%</f>
        <v>0</v>
      </c>
      <c r="P66" s="225">
        <f t="shared" si="71"/>
        <v>0</v>
      </c>
      <c r="Q66" s="226">
        <f t="shared" si="71"/>
        <v>0.97613132530120483</v>
      </c>
      <c r="R66" s="226">
        <f t="shared" si="71"/>
        <v>0.97613132530120472</v>
      </c>
      <c r="S66" s="226">
        <f t="shared" si="71"/>
        <v>0.97613132530120483</v>
      </c>
      <c r="T66" s="226">
        <f t="shared" si="71"/>
        <v>0</v>
      </c>
      <c r="U66" s="226"/>
      <c r="AA66" s="154"/>
    </row>
    <row r="67" spans="1:27" x14ac:dyDescent="0.35">
      <c r="A67" s="40" t="s">
        <v>456</v>
      </c>
      <c r="B67" s="91">
        <f t="shared" si="61"/>
        <v>0.97710843373493972</v>
      </c>
      <c r="C67" s="91">
        <f t="shared" si="62"/>
        <v>0.97710843373493972</v>
      </c>
      <c r="D67" s="91">
        <f t="shared" si="63"/>
        <v>0.97710843373493972</v>
      </c>
      <c r="E67" s="91">
        <f t="shared" si="64"/>
        <v>0.97710843373493972</v>
      </c>
      <c r="F67" s="91">
        <f t="shared" si="65"/>
        <v>0.97710843373493972</v>
      </c>
      <c r="G67" s="203">
        <f t="shared" si="66"/>
        <v>0.97710843373493972</v>
      </c>
      <c r="H67" s="203">
        <f t="shared" si="72"/>
        <v>0.97710843373493972</v>
      </c>
      <c r="I67" s="203">
        <f t="shared" si="67"/>
        <v>0.97710843373493972</v>
      </c>
      <c r="J67" s="203">
        <f t="shared" si="68"/>
        <v>0.97710843373493972</v>
      </c>
      <c r="K67" s="203">
        <f t="shared" si="69"/>
        <v>0.97710843373493972</v>
      </c>
      <c r="L67" s="203">
        <f t="shared" si="70"/>
        <v>0.97710843373493972</v>
      </c>
      <c r="M67" s="203">
        <f t="shared" si="73"/>
        <v>0.97710843373493972</v>
      </c>
      <c r="N67" s="203">
        <f t="shared" si="74"/>
        <v>0.97710843373493972</v>
      </c>
      <c r="O67" s="364" t="str">
        <f t="shared" ref="O67:O74" si="76">_xlfn.IFNA(VLOOKUP(A67,$W$52:$Y$86,2,0),"0%")</f>
        <v>0%</v>
      </c>
      <c r="P67" s="225">
        <f t="shared" si="71"/>
        <v>0</v>
      </c>
      <c r="Q67" s="226">
        <f t="shared" si="71"/>
        <v>0.97710843373493972</v>
      </c>
      <c r="R67" s="226">
        <f t="shared" si="71"/>
        <v>0.97710843373493972</v>
      </c>
      <c r="S67" s="226">
        <f t="shared" si="71"/>
        <v>0.97710843373493972</v>
      </c>
      <c r="T67" s="226">
        <f t="shared" si="71"/>
        <v>0</v>
      </c>
      <c r="U67" s="226"/>
      <c r="AA67" s="154"/>
    </row>
    <row r="68" spans="1:27" x14ac:dyDescent="0.15">
      <c r="A68" s="42" t="s">
        <v>48</v>
      </c>
      <c r="B68" s="53">
        <f t="shared" si="61"/>
        <v>8.4337349397590362E-3</v>
      </c>
      <c r="C68" s="53">
        <f t="shared" si="62"/>
        <v>8.4337349397590362E-3</v>
      </c>
      <c r="D68" s="53">
        <f t="shared" si="63"/>
        <v>8.4337349397590362E-3</v>
      </c>
      <c r="E68" s="53">
        <f t="shared" si="64"/>
        <v>8.4337349397590362E-3</v>
      </c>
      <c r="F68" s="53">
        <f t="shared" si="65"/>
        <v>8.4337349397590362E-3</v>
      </c>
      <c r="G68" s="204">
        <f t="shared" si="66"/>
        <v>8.4337349397590362E-3</v>
      </c>
      <c r="H68" s="204">
        <f t="shared" si="72"/>
        <v>8.4337349397590362E-3</v>
      </c>
      <c r="I68" s="204">
        <f t="shared" si="67"/>
        <v>8.4337349397590362E-3</v>
      </c>
      <c r="J68" s="204">
        <f t="shared" si="68"/>
        <v>8.4337349397590362E-3</v>
      </c>
      <c r="K68" s="204">
        <f t="shared" si="69"/>
        <v>8.4337349397590362E-3</v>
      </c>
      <c r="L68" s="204">
        <f t="shared" si="70"/>
        <v>8.4337349397590362E-3</v>
      </c>
      <c r="M68" s="204">
        <f t="shared" si="73"/>
        <v>8.4337349397590362E-3</v>
      </c>
      <c r="N68" s="204">
        <f t="shared" si="74"/>
        <v>8.4337349397590362E-3</v>
      </c>
      <c r="O68" s="364" t="str">
        <f t="shared" si="76"/>
        <v>0%</v>
      </c>
      <c r="P68" s="213">
        <f t="shared" si="71"/>
        <v>0</v>
      </c>
      <c r="Q68" s="92">
        <f t="shared" si="71"/>
        <v>8.4337349397590362E-3</v>
      </c>
      <c r="R68" s="92">
        <f t="shared" si="71"/>
        <v>8.4337349397590362E-3</v>
      </c>
      <c r="S68" s="92">
        <f t="shared" si="71"/>
        <v>8.4337349397590362E-3</v>
      </c>
      <c r="T68" s="92">
        <f t="shared" si="71"/>
        <v>0</v>
      </c>
      <c r="U68" s="92"/>
      <c r="AA68" s="154"/>
    </row>
    <row r="69" spans="1:27" x14ac:dyDescent="0.15">
      <c r="A69" s="42" t="s">
        <v>49</v>
      </c>
      <c r="B69" s="53">
        <f t="shared" si="61"/>
        <v>6.7771084337349399E-3</v>
      </c>
      <c r="C69" s="53">
        <f t="shared" si="62"/>
        <v>6.7771084337349399E-3</v>
      </c>
      <c r="D69" s="53">
        <f t="shared" si="63"/>
        <v>6.7771084337349399E-3</v>
      </c>
      <c r="E69" s="53">
        <f t="shared" si="64"/>
        <v>6.7771084337349399E-3</v>
      </c>
      <c r="F69" s="53">
        <f t="shared" si="65"/>
        <v>6.7771084337349399E-3</v>
      </c>
      <c r="G69" s="204">
        <f t="shared" si="66"/>
        <v>6.7771084337349399E-3</v>
      </c>
      <c r="H69" s="204">
        <f t="shared" si="72"/>
        <v>6.7771084337349399E-3</v>
      </c>
      <c r="I69" s="204">
        <f t="shared" si="67"/>
        <v>6.7771084337349399E-3</v>
      </c>
      <c r="J69" s="204">
        <f t="shared" si="68"/>
        <v>6.7771084337349399E-3</v>
      </c>
      <c r="K69" s="204">
        <f t="shared" si="69"/>
        <v>6.7771084337349399E-3</v>
      </c>
      <c r="L69" s="204">
        <f t="shared" si="70"/>
        <v>6.7771084337349399E-3</v>
      </c>
      <c r="M69" s="204">
        <f t="shared" si="73"/>
        <v>6.7771084337349399E-3</v>
      </c>
      <c r="N69" s="204">
        <f t="shared" si="74"/>
        <v>6.7771084337349399E-3</v>
      </c>
      <c r="O69" s="364" t="str">
        <f t="shared" si="76"/>
        <v>0%</v>
      </c>
      <c r="P69" s="213">
        <f t="shared" si="71"/>
        <v>0</v>
      </c>
      <c r="Q69" s="92">
        <f t="shared" si="71"/>
        <v>6.7771084337349399E-3</v>
      </c>
      <c r="R69" s="92">
        <f t="shared" si="71"/>
        <v>6.7771084337349399E-3</v>
      </c>
      <c r="S69" s="92">
        <f t="shared" si="71"/>
        <v>6.7771084337349399E-3</v>
      </c>
      <c r="T69" s="92">
        <f t="shared" si="71"/>
        <v>0</v>
      </c>
      <c r="U69" s="92"/>
      <c r="AA69" s="154"/>
    </row>
    <row r="70" spans="1:27" x14ac:dyDescent="0.15">
      <c r="A70" s="42" t="s">
        <v>50</v>
      </c>
      <c r="B70" s="53">
        <f t="shared" si="61"/>
        <v>0</v>
      </c>
      <c r="C70" s="53">
        <f t="shared" si="62"/>
        <v>0</v>
      </c>
      <c r="D70" s="53">
        <f t="shared" si="63"/>
        <v>0</v>
      </c>
      <c r="E70" s="53">
        <f t="shared" si="64"/>
        <v>0</v>
      </c>
      <c r="F70" s="53">
        <f t="shared" si="65"/>
        <v>0</v>
      </c>
      <c r="G70" s="204">
        <f t="shared" si="66"/>
        <v>0</v>
      </c>
      <c r="H70" s="204">
        <f t="shared" si="72"/>
        <v>0</v>
      </c>
      <c r="I70" s="204">
        <f t="shared" si="67"/>
        <v>0</v>
      </c>
      <c r="J70" s="204">
        <f t="shared" si="68"/>
        <v>0</v>
      </c>
      <c r="K70" s="204">
        <f t="shared" si="69"/>
        <v>0</v>
      </c>
      <c r="L70" s="204">
        <f t="shared" si="70"/>
        <v>0</v>
      </c>
      <c r="M70" s="204">
        <f t="shared" si="73"/>
        <v>0</v>
      </c>
      <c r="N70" s="204">
        <f t="shared" si="74"/>
        <v>0</v>
      </c>
      <c r="O70" s="364" t="str">
        <f t="shared" si="76"/>
        <v>0%</v>
      </c>
      <c r="P70" s="213">
        <f t="shared" si="71"/>
        <v>0</v>
      </c>
      <c r="Q70" s="92">
        <f t="shared" si="71"/>
        <v>0</v>
      </c>
      <c r="R70" s="92">
        <f t="shared" si="71"/>
        <v>0</v>
      </c>
      <c r="S70" s="92">
        <f t="shared" si="71"/>
        <v>0</v>
      </c>
      <c r="T70" s="92">
        <f t="shared" si="71"/>
        <v>0</v>
      </c>
      <c r="U70" s="92"/>
      <c r="AA70" s="154"/>
    </row>
    <row r="71" spans="1:27" x14ac:dyDescent="0.15">
      <c r="A71" s="42" t="s">
        <v>51</v>
      </c>
      <c r="B71" s="53">
        <f t="shared" si="61"/>
        <v>7.6807228915662653E-3</v>
      </c>
      <c r="C71" s="53">
        <f t="shared" si="62"/>
        <v>7.6807228915662653E-3</v>
      </c>
      <c r="D71" s="53">
        <f t="shared" si="63"/>
        <v>7.6807228915662653E-3</v>
      </c>
      <c r="E71" s="53">
        <f t="shared" si="64"/>
        <v>7.6807228915662653E-3</v>
      </c>
      <c r="F71" s="53">
        <f t="shared" si="65"/>
        <v>7.6807228915662653E-3</v>
      </c>
      <c r="G71" s="204">
        <f t="shared" si="66"/>
        <v>7.6807228915662653E-3</v>
      </c>
      <c r="H71" s="204">
        <f t="shared" si="72"/>
        <v>7.6807228915662653E-3</v>
      </c>
      <c r="I71" s="204">
        <f t="shared" si="67"/>
        <v>7.6807228915662653E-3</v>
      </c>
      <c r="J71" s="204">
        <f t="shared" si="68"/>
        <v>7.6807228915662653E-3</v>
      </c>
      <c r="K71" s="204">
        <f t="shared" si="69"/>
        <v>7.6807228915662653E-3</v>
      </c>
      <c r="L71" s="204">
        <f t="shared" si="70"/>
        <v>7.6807228915662653E-3</v>
      </c>
      <c r="M71" s="204">
        <f t="shared" si="73"/>
        <v>7.6807228915662653E-3</v>
      </c>
      <c r="N71" s="204">
        <f t="shared" si="74"/>
        <v>7.6807228915662653E-3</v>
      </c>
      <c r="O71" s="364" t="str">
        <f t="shared" si="76"/>
        <v>0%</v>
      </c>
      <c r="P71" s="213">
        <f t="shared" ref="P71:T86" si="77">IF(P$53=0,0%,SUMPRODUCT(($B$50:$O$50=P$50)*$B$53:$O$53*$B71:$O71)/P$53)</f>
        <v>0</v>
      </c>
      <c r="Q71" s="92">
        <f t="shared" si="77"/>
        <v>7.6807228915662653E-3</v>
      </c>
      <c r="R71" s="92">
        <f t="shared" si="77"/>
        <v>7.6807228915662653E-3</v>
      </c>
      <c r="S71" s="92">
        <f t="shared" si="77"/>
        <v>7.6807228915662662E-3</v>
      </c>
      <c r="T71" s="92">
        <f t="shared" si="77"/>
        <v>0</v>
      </c>
      <c r="U71" s="92"/>
      <c r="AA71" s="154"/>
    </row>
    <row r="72" spans="1:27" x14ac:dyDescent="0.15">
      <c r="A72" s="42" t="s">
        <v>455</v>
      </c>
      <c r="B72" s="53">
        <f t="shared" si="61"/>
        <v>0</v>
      </c>
      <c r="C72" s="53">
        <f t="shared" si="62"/>
        <v>0</v>
      </c>
      <c r="D72" s="53">
        <f t="shared" si="63"/>
        <v>0</v>
      </c>
      <c r="E72" s="53">
        <f t="shared" si="64"/>
        <v>0</v>
      </c>
      <c r="F72" s="53">
        <f t="shared" si="65"/>
        <v>0</v>
      </c>
      <c r="G72" s="204">
        <f t="shared" si="66"/>
        <v>0</v>
      </c>
      <c r="H72" s="204">
        <f t="shared" si="72"/>
        <v>0</v>
      </c>
      <c r="I72" s="204">
        <f t="shared" si="67"/>
        <v>0</v>
      </c>
      <c r="J72" s="204">
        <f t="shared" si="68"/>
        <v>0</v>
      </c>
      <c r="K72" s="204">
        <f t="shared" si="69"/>
        <v>0</v>
      </c>
      <c r="L72" s="204">
        <f t="shared" si="70"/>
        <v>0</v>
      </c>
      <c r="M72" s="204">
        <f t="shared" si="73"/>
        <v>0</v>
      </c>
      <c r="N72" s="204">
        <f t="shared" si="74"/>
        <v>0</v>
      </c>
      <c r="O72" s="364" t="str">
        <f t="shared" si="76"/>
        <v>0%</v>
      </c>
      <c r="P72" s="213">
        <f t="shared" si="77"/>
        <v>0</v>
      </c>
      <c r="Q72" s="92">
        <f t="shared" si="77"/>
        <v>0</v>
      </c>
      <c r="R72" s="92">
        <f t="shared" si="77"/>
        <v>0</v>
      </c>
      <c r="S72" s="92">
        <f t="shared" si="77"/>
        <v>0</v>
      </c>
      <c r="T72" s="92">
        <f t="shared" si="77"/>
        <v>0</v>
      </c>
      <c r="U72" s="92"/>
      <c r="AA72" s="154"/>
    </row>
    <row r="73" spans="1:27" x14ac:dyDescent="0.15">
      <c r="A73" s="72" t="s">
        <v>29</v>
      </c>
      <c r="B73" s="61">
        <f t="shared" si="61"/>
        <v>0</v>
      </c>
      <c r="C73" s="61">
        <f t="shared" si="62"/>
        <v>0</v>
      </c>
      <c r="D73" s="61">
        <f t="shared" si="63"/>
        <v>0</v>
      </c>
      <c r="E73" s="61">
        <f t="shared" si="64"/>
        <v>0</v>
      </c>
      <c r="F73" s="61">
        <f t="shared" si="65"/>
        <v>0</v>
      </c>
      <c r="G73" s="205">
        <f t="shared" si="66"/>
        <v>0</v>
      </c>
      <c r="H73" s="205">
        <f t="shared" si="72"/>
        <v>0</v>
      </c>
      <c r="I73" s="205">
        <f t="shared" si="67"/>
        <v>0</v>
      </c>
      <c r="J73" s="205">
        <f t="shared" si="68"/>
        <v>0</v>
      </c>
      <c r="K73" s="205">
        <f t="shared" si="69"/>
        <v>0</v>
      </c>
      <c r="L73" s="205">
        <f t="shared" si="70"/>
        <v>0</v>
      </c>
      <c r="M73" s="205">
        <f t="shared" si="73"/>
        <v>0</v>
      </c>
      <c r="N73" s="205">
        <f t="shared" si="74"/>
        <v>0</v>
      </c>
      <c r="O73" s="364" t="str">
        <f t="shared" si="76"/>
        <v>0%</v>
      </c>
      <c r="P73" s="213">
        <f t="shared" si="77"/>
        <v>0</v>
      </c>
      <c r="Q73" s="92">
        <f t="shared" si="77"/>
        <v>0</v>
      </c>
      <c r="R73" s="92">
        <f t="shared" si="77"/>
        <v>0</v>
      </c>
      <c r="S73" s="92">
        <f t="shared" si="77"/>
        <v>0</v>
      </c>
      <c r="T73" s="92">
        <f t="shared" si="77"/>
        <v>0</v>
      </c>
      <c r="U73" s="92"/>
      <c r="AA73" s="154"/>
    </row>
    <row r="74" spans="1:27" x14ac:dyDescent="0.15">
      <c r="A74" s="76" t="s">
        <v>28</v>
      </c>
      <c r="B74" s="93">
        <f t="shared" si="61"/>
        <v>0</v>
      </c>
      <c r="C74" s="93">
        <f t="shared" si="62"/>
        <v>0</v>
      </c>
      <c r="D74" s="93">
        <f t="shared" si="63"/>
        <v>0</v>
      </c>
      <c r="E74" s="93">
        <f t="shared" si="64"/>
        <v>0</v>
      </c>
      <c r="F74" s="93">
        <f t="shared" si="65"/>
        <v>0</v>
      </c>
      <c r="G74" s="206">
        <f t="shared" si="66"/>
        <v>0</v>
      </c>
      <c r="H74" s="206">
        <f t="shared" si="72"/>
        <v>0</v>
      </c>
      <c r="I74" s="206">
        <f t="shared" si="67"/>
        <v>0</v>
      </c>
      <c r="J74" s="206">
        <f t="shared" si="68"/>
        <v>0</v>
      </c>
      <c r="K74" s="206">
        <f t="shared" si="69"/>
        <v>0</v>
      </c>
      <c r="L74" s="206">
        <f t="shared" si="70"/>
        <v>0</v>
      </c>
      <c r="M74" s="206">
        <f t="shared" si="73"/>
        <v>0</v>
      </c>
      <c r="N74" s="206">
        <f t="shared" si="74"/>
        <v>0</v>
      </c>
      <c r="O74" s="364" t="str">
        <f t="shared" si="76"/>
        <v>0%</v>
      </c>
      <c r="P74" s="213">
        <f t="shared" si="77"/>
        <v>0</v>
      </c>
      <c r="Q74" s="92">
        <f t="shared" si="77"/>
        <v>0</v>
      </c>
      <c r="R74" s="92">
        <f t="shared" si="77"/>
        <v>0</v>
      </c>
      <c r="S74" s="92">
        <f t="shared" si="77"/>
        <v>0</v>
      </c>
      <c r="T74" s="92">
        <f t="shared" si="77"/>
        <v>0</v>
      </c>
      <c r="U74" s="92"/>
      <c r="AA74" s="154"/>
    </row>
    <row r="75" spans="1:27" x14ac:dyDescent="0.15">
      <c r="A75" s="65" t="s">
        <v>37</v>
      </c>
      <c r="B75" s="39">
        <f t="shared" si="61"/>
        <v>0.99372885542168665</v>
      </c>
      <c r="C75" s="39">
        <f t="shared" si="62"/>
        <v>0.99372885542168665</v>
      </c>
      <c r="D75" s="39">
        <f t="shared" si="63"/>
        <v>0.99372885542168665</v>
      </c>
      <c r="E75" s="39">
        <f t="shared" si="64"/>
        <v>0.99372885542168665</v>
      </c>
      <c r="F75" s="39">
        <f t="shared" si="65"/>
        <v>0.99372885542168665</v>
      </c>
      <c r="G75" s="207">
        <f t="shared" si="66"/>
        <v>0.99372885542168665</v>
      </c>
      <c r="H75" s="207">
        <f t="shared" si="72"/>
        <v>0.99372885542168665</v>
      </c>
      <c r="I75" s="207">
        <f t="shared" si="67"/>
        <v>0.99372885542168665</v>
      </c>
      <c r="J75" s="207">
        <f t="shared" si="68"/>
        <v>0.99372885542168665</v>
      </c>
      <c r="K75" s="207">
        <f t="shared" si="69"/>
        <v>0.99372885542168665</v>
      </c>
      <c r="L75" s="207">
        <f t="shared" si="70"/>
        <v>0.99372885542168665</v>
      </c>
      <c r="M75" s="207">
        <f t="shared" si="73"/>
        <v>0.99372885542168665</v>
      </c>
      <c r="N75" s="207">
        <f t="shared" si="74"/>
        <v>0.99372885542168665</v>
      </c>
      <c r="O75" s="366">
        <f>O76*99.96%</f>
        <v>0</v>
      </c>
      <c r="P75" s="225">
        <f t="shared" si="77"/>
        <v>0</v>
      </c>
      <c r="Q75" s="226">
        <f t="shared" si="77"/>
        <v>0.99372885542168665</v>
      </c>
      <c r="R75" s="226">
        <f t="shared" si="77"/>
        <v>0.99372885542168665</v>
      </c>
      <c r="S75" s="226">
        <f t="shared" si="77"/>
        <v>0.99372885542168665</v>
      </c>
      <c r="T75" s="226">
        <f t="shared" si="77"/>
        <v>0</v>
      </c>
      <c r="U75" s="226"/>
      <c r="AA75" s="154"/>
    </row>
    <row r="76" spans="1:27" x14ac:dyDescent="0.35">
      <c r="A76" s="40" t="s">
        <v>458</v>
      </c>
      <c r="B76" s="41">
        <f t="shared" si="61"/>
        <v>0.99412650602409636</v>
      </c>
      <c r="C76" s="41">
        <f t="shared" si="62"/>
        <v>0.99412650602409636</v>
      </c>
      <c r="D76" s="41">
        <f t="shared" si="63"/>
        <v>0.99412650602409636</v>
      </c>
      <c r="E76" s="41">
        <f t="shared" si="64"/>
        <v>0.99412650602409636</v>
      </c>
      <c r="F76" s="41">
        <f t="shared" si="65"/>
        <v>0.99412650602409636</v>
      </c>
      <c r="G76" s="208">
        <f t="shared" si="66"/>
        <v>0.99412650602409636</v>
      </c>
      <c r="H76" s="208">
        <f t="shared" si="72"/>
        <v>0.99412650602409636</v>
      </c>
      <c r="I76" s="208">
        <f t="shared" si="67"/>
        <v>0.99412650602409636</v>
      </c>
      <c r="J76" s="208">
        <f t="shared" si="68"/>
        <v>0.99412650602409636</v>
      </c>
      <c r="K76" s="208">
        <f t="shared" si="69"/>
        <v>0.99412650602409636</v>
      </c>
      <c r="L76" s="208">
        <f t="shared" si="70"/>
        <v>0.99412650602409636</v>
      </c>
      <c r="M76" s="208">
        <f t="shared" si="73"/>
        <v>0.99412650602409636</v>
      </c>
      <c r="N76" s="208">
        <f t="shared" si="74"/>
        <v>0.99412650602409636</v>
      </c>
      <c r="O76" s="364" t="str">
        <f t="shared" ref="O76:O83" si="78">_xlfn.IFNA(VLOOKUP(A76,$W$52:$Y$86,2,0),"0%")</f>
        <v>0%</v>
      </c>
      <c r="P76" s="225">
        <f t="shared" si="77"/>
        <v>0</v>
      </c>
      <c r="Q76" s="226">
        <f t="shared" si="77"/>
        <v>0.99412650602409625</v>
      </c>
      <c r="R76" s="226">
        <f t="shared" si="77"/>
        <v>0.99412650602409647</v>
      </c>
      <c r="S76" s="226">
        <f t="shared" si="77"/>
        <v>0.99412650602409636</v>
      </c>
      <c r="T76" s="226">
        <f t="shared" si="77"/>
        <v>0</v>
      </c>
      <c r="U76" s="226"/>
      <c r="AA76" s="154"/>
    </row>
    <row r="77" spans="1:27" x14ac:dyDescent="0.15">
      <c r="A77" s="42" t="s">
        <v>52</v>
      </c>
      <c r="B77" s="53">
        <f t="shared" si="61"/>
        <v>0</v>
      </c>
      <c r="C77" s="53">
        <f t="shared" si="62"/>
        <v>0</v>
      </c>
      <c r="D77" s="53">
        <f t="shared" si="63"/>
        <v>0</v>
      </c>
      <c r="E77" s="53">
        <f t="shared" si="64"/>
        <v>0</v>
      </c>
      <c r="F77" s="53">
        <f t="shared" si="65"/>
        <v>0</v>
      </c>
      <c r="G77" s="204">
        <f t="shared" si="66"/>
        <v>0</v>
      </c>
      <c r="H77" s="204">
        <f t="shared" si="72"/>
        <v>0</v>
      </c>
      <c r="I77" s="204">
        <f t="shared" si="67"/>
        <v>0</v>
      </c>
      <c r="J77" s="204">
        <f t="shared" si="68"/>
        <v>0</v>
      </c>
      <c r="K77" s="204">
        <f t="shared" si="69"/>
        <v>0</v>
      </c>
      <c r="L77" s="204">
        <f t="shared" si="70"/>
        <v>0</v>
      </c>
      <c r="M77" s="204">
        <f t="shared" si="73"/>
        <v>0</v>
      </c>
      <c r="N77" s="204">
        <f t="shared" si="74"/>
        <v>0</v>
      </c>
      <c r="O77" s="364" t="str">
        <f t="shared" si="78"/>
        <v>0%</v>
      </c>
      <c r="P77" s="213">
        <f t="shared" si="77"/>
        <v>0</v>
      </c>
      <c r="Q77" s="92">
        <f t="shared" si="77"/>
        <v>0</v>
      </c>
      <c r="R77" s="92">
        <f t="shared" si="77"/>
        <v>0</v>
      </c>
      <c r="S77" s="92">
        <f t="shared" si="77"/>
        <v>0</v>
      </c>
      <c r="T77" s="92">
        <f t="shared" si="77"/>
        <v>0</v>
      </c>
      <c r="U77" s="92"/>
      <c r="AA77" s="154"/>
    </row>
    <row r="78" spans="1:27" x14ac:dyDescent="0.15">
      <c r="A78" s="42" t="s">
        <v>545</v>
      </c>
      <c r="B78" s="53">
        <f t="shared" si="61"/>
        <v>3.7650602409638554E-3</v>
      </c>
      <c r="C78" s="53">
        <f t="shared" si="62"/>
        <v>3.7650602409638554E-3</v>
      </c>
      <c r="D78" s="53">
        <f t="shared" si="63"/>
        <v>3.7650602409638554E-3</v>
      </c>
      <c r="E78" s="53">
        <f t="shared" si="64"/>
        <v>3.7650602409638554E-3</v>
      </c>
      <c r="F78" s="53">
        <f t="shared" si="65"/>
        <v>3.7650602409638554E-3</v>
      </c>
      <c r="G78" s="204">
        <f t="shared" si="66"/>
        <v>3.7650602409638554E-3</v>
      </c>
      <c r="H78" s="204">
        <f t="shared" si="72"/>
        <v>3.7650602409638554E-3</v>
      </c>
      <c r="I78" s="204">
        <f t="shared" si="67"/>
        <v>3.7650602409638554E-3</v>
      </c>
      <c r="J78" s="204">
        <f t="shared" si="68"/>
        <v>3.7650602409638554E-3</v>
      </c>
      <c r="K78" s="204">
        <f t="shared" si="69"/>
        <v>3.7650602409638554E-3</v>
      </c>
      <c r="L78" s="204">
        <f t="shared" si="70"/>
        <v>3.7650602409638554E-3</v>
      </c>
      <c r="M78" s="204">
        <f t="shared" si="73"/>
        <v>3.7650602409638554E-3</v>
      </c>
      <c r="N78" s="204">
        <f t="shared" si="74"/>
        <v>3.7650602409638554E-3</v>
      </c>
      <c r="O78" s="364" t="str">
        <f t="shared" si="78"/>
        <v>0%</v>
      </c>
      <c r="P78" s="213">
        <f t="shared" si="77"/>
        <v>0</v>
      </c>
      <c r="Q78" s="92">
        <f t="shared" si="77"/>
        <v>3.7650602409638554E-3</v>
      </c>
      <c r="R78" s="92">
        <f t="shared" si="77"/>
        <v>3.7650602409638554E-3</v>
      </c>
      <c r="S78" s="92">
        <f t="shared" si="77"/>
        <v>3.7650602409638554E-3</v>
      </c>
      <c r="T78" s="92">
        <f t="shared" si="77"/>
        <v>0</v>
      </c>
      <c r="U78" s="92"/>
      <c r="AA78" s="154"/>
    </row>
    <row r="79" spans="1:27" x14ac:dyDescent="0.15">
      <c r="A79" s="42" t="s">
        <v>544</v>
      </c>
      <c r="B79" s="53">
        <f t="shared" si="61"/>
        <v>2.1084337349397591E-3</v>
      </c>
      <c r="C79" s="53">
        <f t="shared" si="62"/>
        <v>2.1084337349397591E-3</v>
      </c>
      <c r="D79" s="53">
        <f t="shared" si="63"/>
        <v>2.1084337349397591E-3</v>
      </c>
      <c r="E79" s="53">
        <f t="shared" si="64"/>
        <v>2.1084337349397591E-3</v>
      </c>
      <c r="F79" s="53">
        <f t="shared" si="65"/>
        <v>2.1084337349397591E-3</v>
      </c>
      <c r="G79" s="204">
        <f t="shared" si="66"/>
        <v>2.1084337349397591E-3</v>
      </c>
      <c r="H79" s="204">
        <f t="shared" si="72"/>
        <v>2.1084337349397591E-3</v>
      </c>
      <c r="I79" s="204">
        <f t="shared" si="67"/>
        <v>2.1084337349397591E-3</v>
      </c>
      <c r="J79" s="204">
        <f t="shared" si="68"/>
        <v>2.1084337349397591E-3</v>
      </c>
      <c r="K79" s="204">
        <f t="shared" si="69"/>
        <v>2.1084337349397591E-3</v>
      </c>
      <c r="L79" s="204">
        <f t="shared" si="70"/>
        <v>2.1084337349397591E-3</v>
      </c>
      <c r="M79" s="204">
        <f t="shared" si="73"/>
        <v>2.1084337349397591E-3</v>
      </c>
      <c r="N79" s="204">
        <f t="shared" si="74"/>
        <v>2.1084337349397591E-3</v>
      </c>
      <c r="O79" s="364" t="str">
        <f t="shared" si="78"/>
        <v>0%</v>
      </c>
      <c r="P79" s="213">
        <f t="shared" si="77"/>
        <v>0</v>
      </c>
      <c r="Q79" s="92">
        <f t="shared" si="77"/>
        <v>2.1084337349397591E-3</v>
      </c>
      <c r="R79" s="92">
        <f t="shared" si="77"/>
        <v>2.1084337349397591E-3</v>
      </c>
      <c r="S79" s="92">
        <f t="shared" si="77"/>
        <v>2.1084337349397591E-3</v>
      </c>
      <c r="T79" s="92">
        <f t="shared" si="77"/>
        <v>0</v>
      </c>
      <c r="U79" s="92"/>
      <c r="AA79" s="154"/>
    </row>
    <row r="80" spans="1:27" x14ac:dyDescent="0.15">
      <c r="A80" s="42" t="s">
        <v>53</v>
      </c>
      <c r="B80" s="53">
        <f t="shared" si="61"/>
        <v>0</v>
      </c>
      <c r="C80" s="53">
        <f t="shared" si="62"/>
        <v>0</v>
      </c>
      <c r="D80" s="53">
        <f t="shared" si="63"/>
        <v>0</v>
      </c>
      <c r="E80" s="53">
        <f t="shared" si="64"/>
        <v>0</v>
      </c>
      <c r="F80" s="53">
        <f t="shared" si="65"/>
        <v>0</v>
      </c>
      <c r="G80" s="204">
        <f t="shared" si="66"/>
        <v>0</v>
      </c>
      <c r="H80" s="204">
        <f t="shared" si="72"/>
        <v>0</v>
      </c>
      <c r="I80" s="204">
        <f t="shared" si="67"/>
        <v>0</v>
      </c>
      <c r="J80" s="204">
        <f t="shared" si="68"/>
        <v>0</v>
      </c>
      <c r="K80" s="204">
        <f t="shared" si="69"/>
        <v>0</v>
      </c>
      <c r="L80" s="204">
        <f t="shared" si="70"/>
        <v>0</v>
      </c>
      <c r="M80" s="204">
        <f t="shared" si="73"/>
        <v>0</v>
      </c>
      <c r="N80" s="204">
        <f t="shared" si="74"/>
        <v>0</v>
      </c>
      <c r="O80" s="364" t="str">
        <f t="shared" si="78"/>
        <v>0%</v>
      </c>
      <c r="P80" s="213">
        <f t="shared" si="77"/>
        <v>0</v>
      </c>
      <c r="Q80" s="92">
        <f t="shared" si="77"/>
        <v>0</v>
      </c>
      <c r="R80" s="92">
        <f t="shared" si="77"/>
        <v>0</v>
      </c>
      <c r="S80" s="92">
        <f t="shared" si="77"/>
        <v>0</v>
      </c>
      <c r="T80" s="92">
        <f t="shared" si="77"/>
        <v>0</v>
      </c>
      <c r="U80" s="92"/>
      <c r="AA80" s="154"/>
    </row>
    <row r="81" spans="1:27" x14ac:dyDescent="0.15">
      <c r="A81" s="42" t="s">
        <v>54</v>
      </c>
      <c r="B81" s="53">
        <f t="shared" si="61"/>
        <v>0</v>
      </c>
      <c r="C81" s="53">
        <f t="shared" si="62"/>
        <v>0</v>
      </c>
      <c r="D81" s="53">
        <f t="shared" si="63"/>
        <v>0</v>
      </c>
      <c r="E81" s="53">
        <f t="shared" si="64"/>
        <v>0</v>
      </c>
      <c r="F81" s="53">
        <f t="shared" si="65"/>
        <v>0</v>
      </c>
      <c r="G81" s="204">
        <f t="shared" si="66"/>
        <v>0</v>
      </c>
      <c r="H81" s="204">
        <f t="shared" si="72"/>
        <v>0</v>
      </c>
      <c r="I81" s="204">
        <f t="shared" si="67"/>
        <v>0</v>
      </c>
      <c r="J81" s="204">
        <f t="shared" si="68"/>
        <v>0</v>
      </c>
      <c r="K81" s="204">
        <f t="shared" si="69"/>
        <v>0</v>
      </c>
      <c r="L81" s="204">
        <f t="shared" si="70"/>
        <v>0</v>
      </c>
      <c r="M81" s="204">
        <f t="shared" si="73"/>
        <v>0</v>
      </c>
      <c r="N81" s="204">
        <f t="shared" si="74"/>
        <v>0</v>
      </c>
      <c r="O81" s="364" t="str">
        <f t="shared" si="78"/>
        <v>0%</v>
      </c>
      <c r="P81" s="213">
        <f t="shared" si="77"/>
        <v>0</v>
      </c>
      <c r="Q81" s="92">
        <f t="shared" si="77"/>
        <v>0</v>
      </c>
      <c r="R81" s="92">
        <f t="shared" si="77"/>
        <v>0</v>
      </c>
      <c r="S81" s="92">
        <f t="shared" si="77"/>
        <v>0</v>
      </c>
      <c r="T81" s="92">
        <f t="shared" si="77"/>
        <v>0</v>
      </c>
      <c r="U81" s="92"/>
      <c r="AA81" s="154"/>
    </row>
    <row r="82" spans="1:27" x14ac:dyDescent="0.15">
      <c r="A82" s="72" t="s">
        <v>38</v>
      </c>
      <c r="B82" s="61">
        <f t="shared" si="61"/>
        <v>0</v>
      </c>
      <c r="C82" s="61">
        <f t="shared" si="62"/>
        <v>0</v>
      </c>
      <c r="D82" s="61">
        <f t="shared" si="63"/>
        <v>0</v>
      </c>
      <c r="E82" s="61">
        <f t="shared" si="64"/>
        <v>0</v>
      </c>
      <c r="F82" s="61">
        <f t="shared" si="65"/>
        <v>0</v>
      </c>
      <c r="G82" s="205">
        <f t="shared" si="66"/>
        <v>0</v>
      </c>
      <c r="H82" s="205">
        <f t="shared" si="72"/>
        <v>0</v>
      </c>
      <c r="I82" s="205">
        <f t="shared" si="67"/>
        <v>0</v>
      </c>
      <c r="J82" s="205">
        <f t="shared" si="68"/>
        <v>0</v>
      </c>
      <c r="K82" s="205">
        <f t="shared" si="69"/>
        <v>0</v>
      </c>
      <c r="L82" s="205">
        <f t="shared" si="70"/>
        <v>0</v>
      </c>
      <c r="M82" s="205">
        <f t="shared" si="73"/>
        <v>0</v>
      </c>
      <c r="N82" s="205">
        <f t="shared" si="74"/>
        <v>0</v>
      </c>
      <c r="O82" s="364" t="str">
        <f t="shared" si="78"/>
        <v>0%</v>
      </c>
      <c r="P82" s="213">
        <f t="shared" si="77"/>
        <v>0</v>
      </c>
      <c r="Q82" s="92">
        <f t="shared" si="77"/>
        <v>0</v>
      </c>
      <c r="R82" s="92">
        <f t="shared" si="77"/>
        <v>0</v>
      </c>
      <c r="S82" s="92">
        <f t="shared" si="77"/>
        <v>0</v>
      </c>
      <c r="T82" s="92">
        <f t="shared" si="77"/>
        <v>0</v>
      </c>
      <c r="U82" s="92"/>
      <c r="AA82" s="154"/>
    </row>
    <row r="83" spans="1:27" x14ac:dyDescent="0.15">
      <c r="A83" s="76" t="s">
        <v>28</v>
      </c>
      <c r="B83" s="93">
        <f t="shared" si="61"/>
        <v>0</v>
      </c>
      <c r="C83" s="93">
        <f t="shared" si="62"/>
        <v>0</v>
      </c>
      <c r="D83" s="93">
        <f t="shared" si="63"/>
        <v>0</v>
      </c>
      <c r="E83" s="93">
        <f t="shared" si="64"/>
        <v>0</v>
      </c>
      <c r="F83" s="93">
        <f t="shared" si="65"/>
        <v>0</v>
      </c>
      <c r="G83" s="206">
        <f t="shared" si="66"/>
        <v>0</v>
      </c>
      <c r="H83" s="206">
        <f t="shared" si="72"/>
        <v>0</v>
      </c>
      <c r="I83" s="206">
        <f t="shared" si="67"/>
        <v>0</v>
      </c>
      <c r="J83" s="206">
        <f t="shared" si="68"/>
        <v>0</v>
      </c>
      <c r="K83" s="206">
        <f t="shared" si="69"/>
        <v>0</v>
      </c>
      <c r="L83" s="206">
        <f t="shared" si="70"/>
        <v>0</v>
      </c>
      <c r="M83" s="206">
        <f t="shared" si="73"/>
        <v>0</v>
      </c>
      <c r="N83" s="206">
        <f t="shared" si="74"/>
        <v>0</v>
      </c>
      <c r="O83" s="364" t="str">
        <f t="shared" si="78"/>
        <v>0%</v>
      </c>
      <c r="P83" s="213">
        <f t="shared" si="77"/>
        <v>0</v>
      </c>
      <c r="Q83" s="92">
        <f t="shared" si="77"/>
        <v>0</v>
      </c>
      <c r="R83" s="92">
        <f t="shared" si="77"/>
        <v>0</v>
      </c>
      <c r="S83" s="92">
        <f t="shared" si="77"/>
        <v>0</v>
      </c>
      <c r="T83" s="92">
        <f t="shared" si="77"/>
        <v>0</v>
      </c>
      <c r="U83" s="92"/>
      <c r="AA83" s="154"/>
    </row>
    <row r="84" spans="1:27" x14ac:dyDescent="0.15">
      <c r="A84" s="65" t="s">
        <v>36</v>
      </c>
      <c r="B84" s="39">
        <f t="shared" si="61"/>
        <v>0.98887349397590363</v>
      </c>
      <c r="C84" s="39">
        <f t="shared" si="62"/>
        <v>0.98887349397590363</v>
      </c>
      <c r="D84" s="39">
        <f t="shared" si="63"/>
        <v>0.98887349397590363</v>
      </c>
      <c r="E84" s="39">
        <f t="shared" si="64"/>
        <v>0.98887349397590363</v>
      </c>
      <c r="F84" s="39">
        <f t="shared" si="65"/>
        <v>0.98887349397590363</v>
      </c>
      <c r="G84" s="207">
        <f t="shared" si="66"/>
        <v>0.98887349397590363</v>
      </c>
      <c r="H84" s="207">
        <f t="shared" si="72"/>
        <v>0.98887349397590363</v>
      </c>
      <c r="I84" s="207">
        <f t="shared" si="67"/>
        <v>0.98887349397590363</v>
      </c>
      <c r="J84" s="207">
        <f t="shared" si="68"/>
        <v>0.98887349397590363</v>
      </c>
      <c r="K84" s="207">
        <f t="shared" si="69"/>
        <v>0.98887349397590363</v>
      </c>
      <c r="L84" s="207">
        <f t="shared" si="70"/>
        <v>0.98887349397590363</v>
      </c>
      <c r="M84" s="207">
        <f t="shared" si="73"/>
        <v>0.98887349397590363</v>
      </c>
      <c r="N84" s="207">
        <f t="shared" si="74"/>
        <v>0.98887349397590363</v>
      </c>
      <c r="O84" s="364" t="str">
        <f>O85</f>
        <v>0%</v>
      </c>
      <c r="P84" s="225">
        <f t="shared" si="77"/>
        <v>0</v>
      </c>
      <c r="Q84" s="226">
        <f t="shared" si="77"/>
        <v>0.98887349397590363</v>
      </c>
      <c r="R84" s="226">
        <f t="shared" si="77"/>
        <v>0.98887349397590374</v>
      </c>
      <c r="S84" s="226">
        <f t="shared" si="77"/>
        <v>0.98887349397590374</v>
      </c>
      <c r="T84" s="226">
        <f t="shared" si="77"/>
        <v>0</v>
      </c>
      <c r="U84" s="226"/>
      <c r="AA84" s="154"/>
    </row>
    <row r="85" spans="1:27" x14ac:dyDescent="0.35">
      <c r="A85" s="40" t="s">
        <v>460</v>
      </c>
      <c r="B85" s="41">
        <f t="shared" si="61"/>
        <v>0.98887349397590363</v>
      </c>
      <c r="C85" s="41">
        <f t="shared" si="62"/>
        <v>0.98887349397590363</v>
      </c>
      <c r="D85" s="41">
        <f t="shared" si="63"/>
        <v>0.98887349397590363</v>
      </c>
      <c r="E85" s="41">
        <f t="shared" si="64"/>
        <v>0.98887349397590363</v>
      </c>
      <c r="F85" s="41">
        <f t="shared" si="65"/>
        <v>0.98887349397590363</v>
      </c>
      <c r="G85" s="208">
        <f t="shared" si="66"/>
        <v>0.98887349397590363</v>
      </c>
      <c r="H85" s="208">
        <f t="shared" si="72"/>
        <v>0.98887349397590363</v>
      </c>
      <c r="I85" s="208">
        <f t="shared" si="67"/>
        <v>0.98887349397590363</v>
      </c>
      <c r="J85" s="208">
        <f t="shared" si="68"/>
        <v>0.98887349397590363</v>
      </c>
      <c r="K85" s="208">
        <f t="shared" si="69"/>
        <v>0.98887349397590363</v>
      </c>
      <c r="L85" s="208">
        <f t="shared" si="70"/>
        <v>0.98887349397590363</v>
      </c>
      <c r="M85" s="208">
        <f t="shared" si="73"/>
        <v>0.98887349397590363</v>
      </c>
      <c r="N85" s="208">
        <f t="shared" si="74"/>
        <v>0.98887349397590363</v>
      </c>
      <c r="O85" s="364" t="str">
        <f t="shared" ref="O85:O94" si="79">_xlfn.IFNA(VLOOKUP(A85,$W$52:$Y$86,2,0),"0%")</f>
        <v>0%</v>
      </c>
      <c r="P85" s="225">
        <f t="shared" si="77"/>
        <v>0</v>
      </c>
      <c r="Q85" s="226">
        <f t="shared" si="77"/>
        <v>0.98887349397590363</v>
      </c>
      <c r="R85" s="226">
        <f t="shared" si="77"/>
        <v>0.98887349397590374</v>
      </c>
      <c r="S85" s="226">
        <f t="shared" si="77"/>
        <v>0.98887349397590374</v>
      </c>
      <c r="T85" s="226">
        <f t="shared" si="77"/>
        <v>0</v>
      </c>
      <c r="U85" s="226"/>
      <c r="AA85" s="154"/>
    </row>
    <row r="86" spans="1:27" x14ac:dyDescent="0.15">
      <c r="A86" s="42" t="s">
        <v>55</v>
      </c>
      <c r="B86" s="53">
        <f t="shared" si="61"/>
        <v>4.5180722891566266E-4</v>
      </c>
      <c r="C86" s="53">
        <f t="shared" si="62"/>
        <v>4.5180722891566266E-4</v>
      </c>
      <c r="D86" s="53">
        <f t="shared" si="63"/>
        <v>4.5180722891566266E-4</v>
      </c>
      <c r="E86" s="53">
        <f t="shared" si="64"/>
        <v>4.5180722891566266E-4</v>
      </c>
      <c r="F86" s="53">
        <f t="shared" si="65"/>
        <v>4.5180722891566266E-4</v>
      </c>
      <c r="G86" s="204">
        <f t="shared" si="66"/>
        <v>4.5180722891566266E-4</v>
      </c>
      <c r="H86" s="204">
        <f t="shared" si="72"/>
        <v>4.5180722891566266E-4</v>
      </c>
      <c r="I86" s="204">
        <f t="shared" si="67"/>
        <v>4.5180722891566266E-4</v>
      </c>
      <c r="J86" s="204">
        <f t="shared" si="68"/>
        <v>4.5180722891566266E-4</v>
      </c>
      <c r="K86" s="204">
        <f t="shared" si="69"/>
        <v>4.5180722891566266E-4</v>
      </c>
      <c r="L86" s="204">
        <f t="shared" si="70"/>
        <v>4.5180722891566266E-4</v>
      </c>
      <c r="M86" s="204">
        <f t="shared" si="73"/>
        <v>4.5180722891566266E-4</v>
      </c>
      <c r="N86" s="204">
        <f t="shared" si="74"/>
        <v>4.5180722891566266E-4</v>
      </c>
      <c r="O86" s="364" t="str">
        <f t="shared" si="79"/>
        <v>0%</v>
      </c>
      <c r="P86" s="213">
        <f t="shared" si="77"/>
        <v>0</v>
      </c>
      <c r="Q86" s="92">
        <f t="shared" si="77"/>
        <v>4.5180722891566266E-4</v>
      </c>
      <c r="R86" s="92">
        <f t="shared" si="77"/>
        <v>4.5180722891566266E-4</v>
      </c>
      <c r="S86" s="92">
        <f t="shared" si="77"/>
        <v>4.5180722891566266E-4</v>
      </c>
      <c r="T86" s="92">
        <f t="shared" si="77"/>
        <v>0</v>
      </c>
      <c r="U86" s="92"/>
      <c r="AA86" s="154"/>
    </row>
    <row r="87" spans="1:27" x14ac:dyDescent="0.15">
      <c r="A87" s="42" t="s">
        <v>56</v>
      </c>
      <c r="B87" s="53">
        <f t="shared" si="61"/>
        <v>0</v>
      </c>
      <c r="C87" s="53">
        <f t="shared" si="62"/>
        <v>0</v>
      </c>
      <c r="D87" s="53">
        <f t="shared" si="63"/>
        <v>0</v>
      </c>
      <c r="E87" s="53">
        <f t="shared" si="64"/>
        <v>0</v>
      </c>
      <c r="F87" s="53">
        <f t="shared" si="65"/>
        <v>0</v>
      </c>
      <c r="G87" s="204">
        <f t="shared" si="66"/>
        <v>0</v>
      </c>
      <c r="H87" s="204">
        <f t="shared" si="72"/>
        <v>0</v>
      </c>
      <c r="I87" s="204">
        <f t="shared" si="67"/>
        <v>0</v>
      </c>
      <c r="J87" s="204">
        <f t="shared" si="68"/>
        <v>0</v>
      </c>
      <c r="K87" s="204">
        <f t="shared" si="69"/>
        <v>0</v>
      </c>
      <c r="L87" s="204">
        <f t="shared" si="70"/>
        <v>0</v>
      </c>
      <c r="M87" s="204">
        <f t="shared" si="73"/>
        <v>0</v>
      </c>
      <c r="N87" s="204">
        <f t="shared" si="74"/>
        <v>0</v>
      </c>
      <c r="O87" s="364" t="str">
        <f t="shared" si="79"/>
        <v>0%</v>
      </c>
      <c r="P87" s="213">
        <f t="shared" ref="P87:T93" si="80">IF(P$53=0,0%,SUMPRODUCT(($B$50:$O$50=P$50)*$B$53:$O$53*$B87:$O87)/P$53)</f>
        <v>0</v>
      </c>
      <c r="Q87" s="92">
        <f t="shared" si="80"/>
        <v>0</v>
      </c>
      <c r="R87" s="92">
        <f t="shared" si="80"/>
        <v>0</v>
      </c>
      <c r="S87" s="92">
        <f t="shared" si="80"/>
        <v>0</v>
      </c>
      <c r="T87" s="92">
        <f t="shared" si="80"/>
        <v>0</v>
      </c>
      <c r="U87" s="92"/>
      <c r="AA87" s="154"/>
    </row>
    <row r="88" spans="1:27" x14ac:dyDescent="0.15">
      <c r="A88" s="42" t="s">
        <v>57</v>
      </c>
      <c r="B88" s="53">
        <f t="shared" si="61"/>
        <v>0</v>
      </c>
      <c r="C88" s="53">
        <f t="shared" si="62"/>
        <v>0</v>
      </c>
      <c r="D88" s="53">
        <f t="shared" si="63"/>
        <v>0</v>
      </c>
      <c r="E88" s="53">
        <f t="shared" si="64"/>
        <v>0</v>
      </c>
      <c r="F88" s="53">
        <f t="shared" si="65"/>
        <v>0</v>
      </c>
      <c r="G88" s="204">
        <f t="shared" si="66"/>
        <v>0</v>
      </c>
      <c r="H88" s="204">
        <f t="shared" si="72"/>
        <v>0</v>
      </c>
      <c r="I88" s="204">
        <f t="shared" si="67"/>
        <v>0</v>
      </c>
      <c r="J88" s="204">
        <f t="shared" si="68"/>
        <v>0</v>
      </c>
      <c r="K88" s="204">
        <f t="shared" si="69"/>
        <v>0</v>
      </c>
      <c r="L88" s="204">
        <f t="shared" si="70"/>
        <v>0</v>
      </c>
      <c r="M88" s="204">
        <f t="shared" si="73"/>
        <v>0</v>
      </c>
      <c r="N88" s="204">
        <f t="shared" si="74"/>
        <v>0</v>
      </c>
      <c r="O88" s="364" t="str">
        <f t="shared" si="79"/>
        <v>0%</v>
      </c>
      <c r="P88" s="213">
        <f t="shared" si="80"/>
        <v>0</v>
      </c>
      <c r="Q88" s="92">
        <f t="shared" si="80"/>
        <v>0</v>
      </c>
      <c r="R88" s="92">
        <f t="shared" si="80"/>
        <v>0</v>
      </c>
      <c r="S88" s="92">
        <f t="shared" si="80"/>
        <v>0</v>
      </c>
      <c r="T88" s="92">
        <f t="shared" si="80"/>
        <v>0</v>
      </c>
      <c r="U88" s="92"/>
      <c r="AA88" s="154"/>
    </row>
    <row r="89" spans="1:27" x14ac:dyDescent="0.15">
      <c r="A89" s="42" t="s">
        <v>58</v>
      </c>
      <c r="B89" s="53">
        <f t="shared" si="61"/>
        <v>1.0674698795180723E-2</v>
      </c>
      <c r="C89" s="53">
        <f t="shared" si="62"/>
        <v>1.0674698795180723E-2</v>
      </c>
      <c r="D89" s="53">
        <f t="shared" si="63"/>
        <v>1.0674698795180723E-2</v>
      </c>
      <c r="E89" s="53">
        <f t="shared" si="64"/>
        <v>1.0674698795180723E-2</v>
      </c>
      <c r="F89" s="53">
        <f t="shared" si="65"/>
        <v>1.0674698795180723E-2</v>
      </c>
      <c r="G89" s="204">
        <f t="shared" si="66"/>
        <v>1.0674698795180723E-2</v>
      </c>
      <c r="H89" s="204">
        <f t="shared" si="72"/>
        <v>1.0674698795180723E-2</v>
      </c>
      <c r="I89" s="204">
        <f t="shared" si="67"/>
        <v>1.0674698795180723E-2</v>
      </c>
      <c r="J89" s="204">
        <f t="shared" si="68"/>
        <v>1.0674698795180723E-2</v>
      </c>
      <c r="K89" s="204">
        <f t="shared" si="69"/>
        <v>1.0674698795180723E-2</v>
      </c>
      <c r="L89" s="204">
        <f t="shared" si="70"/>
        <v>1.0674698795180723E-2</v>
      </c>
      <c r="M89" s="204">
        <f t="shared" si="73"/>
        <v>1.0674698795180723E-2</v>
      </c>
      <c r="N89" s="204">
        <f t="shared" si="74"/>
        <v>1.0674698795180723E-2</v>
      </c>
      <c r="O89" s="364" t="str">
        <f t="shared" si="79"/>
        <v>0%</v>
      </c>
      <c r="P89" s="213">
        <f t="shared" si="80"/>
        <v>0</v>
      </c>
      <c r="Q89" s="92">
        <f t="shared" si="80"/>
        <v>1.0674698795180723E-2</v>
      </c>
      <c r="R89" s="92">
        <f t="shared" si="80"/>
        <v>1.0674698795180723E-2</v>
      </c>
      <c r="S89" s="92">
        <f t="shared" si="80"/>
        <v>1.0674698795180723E-2</v>
      </c>
      <c r="T89" s="92">
        <f t="shared" si="80"/>
        <v>0</v>
      </c>
      <c r="U89" s="92"/>
      <c r="AA89" s="154"/>
    </row>
    <row r="90" spans="1:27" x14ac:dyDescent="0.15">
      <c r="A90" s="72" t="s">
        <v>39</v>
      </c>
      <c r="B90" s="61">
        <f t="shared" si="61"/>
        <v>0</v>
      </c>
      <c r="C90" s="61">
        <f t="shared" si="62"/>
        <v>0</v>
      </c>
      <c r="D90" s="61">
        <f t="shared" si="63"/>
        <v>0</v>
      </c>
      <c r="E90" s="61">
        <f t="shared" si="64"/>
        <v>0</v>
      </c>
      <c r="F90" s="61">
        <f t="shared" si="65"/>
        <v>0</v>
      </c>
      <c r="G90" s="205">
        <f t="shared" si="66"/>
        <v>0</v>
      </c>
      <c r="H90" s="205">
        <f t="shared" si="72"/>
        <v>0</v>
      </c>
      <c r="I90" s="205">
        <f t="shared" si="67"/>
        <v>0</v>
      </c>
      <c r="J90" s="205">
        <f t="shared" si="68"/>
        <v>0</v>
      </c>
      <c r="K90" s="205">
        <f t="shared" si="69"/>
        <v>0</v>
      </c>
      <c r="L90" s="205">
        <f t="shared" si="70"/>
        <v>0</v>
      </c>
      <c r="M90" s="205">
        <f t="shared" si="73"/>
        <v>0</v>
      </c>
      <c r="N90" s="205">
        <f t="shared" si="74"/>
        <v>0</v>
      </c>
      <c r="O90" s="364" t="str">
        <f t="shared" si="79"/>
        <v>0%</v>
      </c>
      <c r="P90" s="213">
        <f t="shared" si="80"/>
        <v>0</v>
      </c>
      <c r="Q90" s="92">
        <f t="shared" si="80"/>
        <v>0</v>
      </c>
      <c r="R90" s="92">
        <f t="shared" si="80"/>
        <v>0</v>
      </c>
      <c r="S90" s="92">
        <f t="shared" si="80"/>
        <v>0</v>
      </c>
      <c r="T90" s="92">
        <f t="shared" si="80"/>
        <v>0</v>
      </c>
      <c r="U90" s="92"/>
      <c r="AA90" s="154"/>
    </row>
    <row r="91" spans="1:27" x14ac:dyDescent="0.15">
      <c r="A91" s="76" t="s">
        <v>28</v>
      </c>
      <c r="B91" s="93">
        <f t="shared" si="61"/>
        <v>0</v>
      </c>
      <c r="C91" s="93">
        <f t="shared" si="62"/>
        <v>0</v>
      </c>
      <c r="D91" s="93">
        <f t="shared" si="63"/>
        <v>0</v>
      </c>
      <c r="E91" s="93">
        <f t="shared" si="64"/>
        <v>0</v>
      </c>
      <c r="F91" s="93">
        <f t="shared" si="65"/>
        <v>0</v>
      </c>
      <c r="G91" s="206">
        <f t="shared" si="66"/>
        <v>0</v>
      </c>
      <c r="H91" s="206">
        <f t="shared" si="72"/>
        <v>0</v>
      </c>
      <c r="I91" s="206">
        <f t="shared" si="67"/>
        <v>0</v>
      </c>
      <c r="J91" s="206">
        <f t="shared" si="68"/>
        <v>0</v>
      </c>
      <c r="K91" s="206">
        <f t="shared" si="69"/>
        <v>0</v>
      </c>
      <c r="L91" s="206">
        <f t="shared" si="70"/>
        <v>0</v>
      </c>
      <c r="M91" s="206">
        <f t="shared" si="73"/>
        <v>0</v>
      </c>
      <c r="N91" s="206">
        <f t="shared" si="74"/>
        <v>0</v>
      </c>
      <c r="O91" s="364" t="str">
        <f t="shared" si="79"/>
        <v>0%</v>
      </c>
      <c r="P91" s="213">
        <f t="shared" si="80"/>
        <v>0</v>
      </c>
      <c r="Q91" s="92">
        <f t="shared" si="80"/>
        <v>0</v>
      </c>
      <c r="R91" s="92">
        <f t="shared" si="80"/>
        <v>0</v>
      </c>
      <c r="S91" s="92">
        <f t="shared" si="80"/>
        <v>0</v>
      </c>
      <c r="T91" s="92">
        <f t="shared" si="80"/>
        <v>0</v>
      </c>
      <c r="U91" s="92"/>
      <c r="AA91" s="154"/>
    </row>
    <row r="92" spans="1:27" x14ac:dyDescent="0.15">
      <c r="A92" s="81" t="s">
        <v>478</v>
      </c>
      <c r="B92" s="8">
        <f>F46</f>
        <v>0</v>
      </c>
      <c r="C92" s="8">
        <f>K46</f>
        <v>0</v>
      </c>
      <c r="D92" s="8">
        <f>P46</f>
        <v>0</v>
      </c>
      <c r="E92" s="8">
        <f>U46</f>
        <v>0</v>
      </c>
      <c r="F92" s="8">
        <f>Z46</f>
        <v>0</v>
      </c>
      <c r="G92" s="201">
        <f>AE46</f>
        <v>0</v>
      </c>
      <c r="H92" s="201">
        <f t="shared" si="72"/>
        <v>0</v>
      </c>
      <c r="I92" s="201">
        <f t="shared" si="67"/>
        <v>0</v>
      </c>
      <c r="J92" s="201">
        <f t="shared" si="68"/>
        <v>0</v>
      </c>
      <c r="K92" s="201">
        <f t="shared" si="69"/>
        <v>0</v>
      </c>
      <c r="L92" s="201">
        <f t="shared" si="70"/>
        <v>0</v>
      </c>
      <c r="M92" s="201">
        <f t="shared" si="73"/>
        <v>0</v>
      </c>
      <c r="N92" s="201">
        <f t="shared" si="74"/>
        <v>0</v>
      </c>
      <c r="O92" s="364" t="str">
        <f t="shared" si="79"/>
        <v>0%</v>
      </c>
      <c r="P92" s="213">
        <f t="shared" si="80"/>
        <v>0</v>
      </c>
      <c r="Q92" s="92">
        <f t="shared" si="80"/>
        <v>0</v>
      </c>
      <c r="R92" s="92">
        <f t="shared" si="80"/>
        <v>0</v>
      </c>
      <c r="S92" s="92">
        <f t="shared" si="80"/>
        <v>0</v>
      </c>
      <c r="T92" s="92">
        <f t="shared" si="80"/>
        <v>0</v>
      </c>
      <c r="U92" s="92"/>
      <c r="AA92" s="154"/>
    </row>
    <row r="93" spans="1:27" x14ac:dyDescent="0.15">
      <c r="A93" s="81" t="s">
        <v>479</v>
      </c>
      <c r="B93" s="8">
        <f>G46</f>
        <v>0.23393975903614456</v>
      </c>
      <c r="C93" s="8">
        <f>L46</f>
        <v>0</v>
      </c>
      <c r="D93" s="8">
        <f>Q46</f>
        <v>0</v>
      </c>
      <c r="E93" s="8">
        <f>V46</f>
        <v>0</v>
      </c>
      <c r="F93" s="8">
        <f>AA46</f>
        <v>0</v>
      </c>
      <c r="G93" s="201">
        <f>AF46</f>
        <v>0</v>
      </c>
      <c r="H93" s="201">
        <f t="shared" si="72"/>
        <v>0</v>
      </c>
      <c r="I93" s="201">
        <f t="shared" si="67"/>
        <v>0</v>
      </c>
      <c r="J93" s="201">
        <f t="shared" si="68"/>
        <v>0</v>
      </c>
      <c r="K93" s="201">
        <f t="shared" si="69"/>
        <v>0</v>
      </c>
      <c r="L93" s="201">
        <f t="shared" si="70"/>
        <v>0</v>
      </c>
      <c r="M93" s="201">
        <f t="shared" si="73"/>
        <v>0</v>
      </c>
      <c r="N93" s="201">
        <f t="shared" si="74"/>
        <v>0</v>
      </c>
      <c r="O93" s="364" t="str">
        <f t="shared" si="79"/>
        <v>0%</v>
      </c>
      <c r="P93" s="213">
        <f t="shared" si="80"/>
        <v>0</v>
      </c>
      <c r="Q93" s="92">
        <f t="shared" si="80"/>
        <v>0.23393975903614456</v>
      </c>
      <c r="R93" s="92">
        <f t="shared" si="80"/>
        <v>0</v>
      </c>
      <c r="S93" s="92">
        <f t="shared" si="80"/>
        <v>0</v>
      </c>
      <c r="T93" s="92">
        <f t="shared" si="80"/>
        <v>0</v>
      </c>
      <c r="U93" s="92"/>
      <c r="AA93" s="154"/>
    </row>
    <row r="94" spans="1:27" x14ac:dyDescent="0.15">
      <c r="O94" s="364" t="str">
        <f t="shared" si="79"/>
        <v>0%</v>
      </c>
    </row>
  </sheetData>
  <mergeCells count="33">
    <mergeCell ref="BM4:BQ4"/>
    <mergeCell ref="A48:K48"/>
    <mergeCell ref="A49:O49"/>
    <mergeCell ref="P49:U49"/>
    <mergeCell ref="W49:X49"/>
    <mergeCell ref="AI4:AM4"/>
    <mergeCell ref="AN4:AR4"/>
    <mergeCell ref="AS4:AW4"/>
    <mergeCell ref="AX4:BB4"/>
    <mergeCell ref="BC4:BG4"/>
    <mergeCell ref="BH4:BL4"/>
    <mergeCell ref="AX3:BB3"/>
    <mergeCell ref="BC3:BG3"/>
    <mergeCell ref="BH3:BL3"/>
    <mergeCell ref="BM3:BQ3"/>
    <mergeCell ref="E4:I4"/>
    <mergeCell ref="J4:N4"/>
    <mergeCell ref="O4:S4"/>
    <mergeCell ref="T4:X4"/>
    <mergeCell ref="Y4:AC4"/>
    <mergeCell ref="AD4:AH4"/>
    <mergeCell ref="T3:X3"/>
    <mergeCell ref="Y3:AC3"/>
    <mergeCell ref="AD3:AH3"/>
    <mergeCell ref="AI3:AM3"/>
    <mergeCell ref="AN3:AR3"/>
    <mergeCell ref="AS3:AW3"/>
    <mergeCell ref="O3:S3"/>
    <mergeCell ref="B2:C2"/>
    <mergeCell ref="D2:D3"/>
    <mergeCell ref="E2:M2"/>
    <mergeCell ref="E3:I3"/>
    <mergeCell ref="J3:N3"/>
  </mergeCells>
  <phoneticPr fontId="2" type="noConversion"/>
  <conditionalFormatting sqref="H21:I21">
    <cfRule type="cellIs" dxfId="3194" priority="401" operator="lessThan">
      <formula>#REF!</formula>
    </cfRule>
  </conditionalFormatting>
  <conditionalFormatting sqref="H9:I9">
    <cfRule type="cellIs" dxfId="3193" priority="403" operator="lessThan">
      <formula>#REF!</formula>
    </cfRule>
    <cfRule type="cellIs" dxfId="3192" priority="404" operator="greaterThan">
      <formula>#REF!</formula>
    </cfRule>
  </conditionalFormatting>
  <conditionalFormatting sqref="H10:I10">
    <cfRule type="cellIs" dxfId="3191" priority="402" operator="lessThan">
      <formula>#REF!</formula>
    </cfRule>
  </conditionalFormatting>
  <conditionalFormatting sqref="H11:I11">
    <cfRule type="cellIs" dxfId="3190" priority="400" operator="lessThan">
      <formula>#REF!</formula>
    </cfRule>
  </conditionalFormatting>
  <conditionalFormatting sqref="H12:I12">
    <cfRule type="cellIs" dxfId="3189" priority="399" operator="lessThan">
      <formula>#REF!</formula>
    </cfRule>
  </conditionalFormatting>
  <conditionalFormatting sqref="O19 O17">
    <cfRule type="cellIs" dxfId="3188" priority="398" operator="greaterThan">
      <formula>#REF!</formula>
    </cfRule>
  </conditionalFormatting>
  <conditionalFormatting sqref="H20:I20">
    <cfRule type="cellIs" dxfId="3187" priority="405" operator="lessThan">
      <formula>#REF!</formula>
    </cfRule>
    <cfRule type="cellIs" dxfId="3186" priority="406" operator="lessThan">
      <formula>#REF!</formula>
    </cfRule>
  </conditionalFormatting>
  <conditionalFormatting sqref="M21">
    <cfRule type="cellIs" dxfId="3185" priority="395" operator="lessThan">
      <formula>#REF!</formula>
    </cfRule>
  </conditionalFormatting>
  <conditionalFormatting sqref="M11:N11">
    <cfRule type="cellIs" dxfId="3184" priority="394" operator="lessThan">
      <formula>#REF!</formula>
    </cfRule>
  </conditionalFormatting>
  <conditionalFormatting sqref="M12:N12">
    <cfRule type="cellIs" dxfId="3183" priority="393" operator="lessThan">
      <formula>#REF!</formula>
    </cfRule>
  </conditionalFormatting>
  <conditionalFormatting sqref="M20">
    <cfRule type="cellIs" dxfId="3182" priority="396" operator="lessThan">
      <formula>#REF!</formula>
    </cfRule>
    <cfRule type="cellIs" dxfId="3181" priority="397" operator="lessThan">
      <formula>#REF!</formula>
    </cfRule>
  </conditionalFormatting>
  <conditionalFormatting sqref="H30:I30">
    <cfRule type="cellIs" dxfId="3180" priority="390" operator="lessThan">
      <formula>#REF!</formula>
    </cfRule>
  </conditionalFormatting>
  <conditionalFormatting sqref="H29:I29">
    <cfRule type="cellIs" dxfId="3179" priority="391" operator="lessThan">
      <formula>#REF!</formula>
    </cfRule>
    <cfRule type="cellIs" dxfId="3178" priority="392" operator="lessThan">
      <formula>#REF!</formula>
    </cfRule>
  </conditionalFormatting>
  <conditionalFormatting sqref="M30">
    <cfRule type="cellIs" dxfId="3177" priority="387" operator="lessThan">
      <formula>#REF!</formula>
    </cfRule>
  </conditionalFormatting>
  <conditionalFormatting sqref="M29">
    <cfRule type="cellIs" dxfId="3176" priority="388" operator="lessThan">
      <formula>#REF!</formula>
    </cfRule>
    <cfRule type="cellIs" dxfId="3175" priority="389" operator="lessThan">
      <formula>#REF!</formula>
    </cfRule>
  </conditionalFormatting>
  <conditionalFormatting sqref="H39:I39">
    <cfRule type="cellIs" dxfId="3174" priority="384" operator="lessThan">
      <formula>#REF!</formula>
    </cfRule>
  </conditionalFormatting>
  <conditionalFormatting sqref="H38:I38">
    <cfRule type="cellIs" dxfId="3173" priority="385" operator="lessThan">
      <formula>#REF!</formula>
    </cfRule>
    <cfRule type="cellIs" dxfId="3172" priority="386" operator="lessThan">
      <formula>#REF!</formula>
    </cfRule>
  </conditionalFormatting>
  <conditionalFormatting sqref="M39">
    <cfRule type="cellIs" dxfId="3171" priority="383" operator="lessThan">
      <formula>#REF!</formula>
    </cfRule>
  </conditionalFormatting>
  <conditionalFormatting sqref="R21">
    <cfRule type="cellIs" dxfId="3170" priority="380" operator="lessThan">
      <formula>#REF!</formula>
    </cfRule>
  </conditionalFormatting>
  <conditionalFormatting sqref="R11:S11">
    <cfRule type="cellIs" dxfId="3169" priority="379" operator="lessThan">
      <formula>#REF!</formula>
    </cfRule>
  </conditionalFormatting>
  <conditionalFormatting sqref="R12:S12">
    <cfRule type="cellIs" dxfId="3168" priority="378" operator="lessThan">
      <formula>#REF!</formula>
    </cfRule>
  </conditionalFormatting>
  <conditionalFormatting sqref="R20">
    <cfRule type="cellIs" dxfId="3167" priority="381" operator="lessThan">
      <formula>#REF!</formula>
    </cfRule>
    <cfRule type="cellIs" dxfId="3166" priority="382" operator="lessThan">
      <formula>#REF!</formula>
    </cfRule>
  </conditionalFormatting>
  <conditionalFormatting sqref="R30">
    <cfRule type="cellIs" dxfId="3165" priority="375" operator="lessThan">
      <formula>#REF!</formula>
    </cfRule>
  </conditionalFormatting>
  <conditionalFormatting sqref="R29">
    <cfRule type="cellIs" dxfId="3164" priority="376" operator="lessThan">
      <formula>#REF!</formula>
    </cfRule>
    <cfRule type="cellIs" dxfId="3163" priority="377" operator="lessThan">
      <formula>#REF!</formula>
    </cfRule>
  </conditionalFormatting>
  <conditionalFormatting sqref="R39">
    <cfRule type="cellIs" dxfId="3162" priority="374" operator="lessThan">
      <formula>#REF!</formula>
    </cfRule>
  </conditionalFormatting>
  <conditionalFormatting sqref="M9:N9">
    <cfRule type="cellIs" dxfId="3161" priority="372" operator="lessThan">
      <formula>#REF!</formula>
    </cfRule>
    <cfRule type="cellIs" dxfId="3160" priority="373" operator="greaterThan">
      <formula>#REF!</formula>
    </cfRule>
  </conditionalFormatting>
  <conditionalFormatting sqref="R9:S9">
    <cfRule type="cellIs" dxfId="3159" priority="370" operator="lessThan">
      <formula>#REF!</formula>
    </cfRule>
    <cfRule type="cellIs" dxfId="3158" priority="371" operator="greaterThan">
      <formula>#REF!</formula>
    </cfRule>
  </conditionalFormatting>
  <conditionalFormatting sqref="T19 T13:T15 T17">
    <cfRule type="cellIs" dxfId="3157" priority="369" operator="greaterThan">
      <formula>#REF!</formula>
    </cfRule>
  </conditionalFormatting>
  <conditionalFormatting sqref="W21">
    <cfRule type="cellIs" dxfId="3156" priority="366" operator="lessThan">
      <formula>#REF!</formula>
    </cfRule>
  </conditionalFormatting>
  <conditionalFormatting sqref="W11:X11">
    <cfRule type="cellIs" dxfId="3155" priority="365" operator="lessThan">
      <formula>#REF!</formula>
    </cfRule>
  </conditionalFormatting>
  <conditionalFormatting sqref="W12:X12">
    <cfRule type="cellIs" dxfId="3154" priority="364" operator="lessThan">
      <formula>#REF!</formula>
    </cfRule>
  </conditionalFormatting>
  <conditionalFormatting sqref="W20">
    <cfRule type="cellIs" dxfId="3153" priority="367" operator="lessThan">
      <formula>#REF!</formula>
    </cfRule>
    <cfRule type="cellIs" dxfId="3152" priority="368" operator="lessThan">
      <formula>#REF!</formula>
    </cfRule>
  </conditionalFormatting>
  <conditionalFormatting sqref="W30">
    <cfRule type="cellIs" dxfId="3151" priority="361" operator="lessThan">
      <formula>#REF!</formula>
    </cfRule>
  </conditionalFormatting>
  <conditionalFormatting sqref="W29">
    <cfRule type="cellIs" dxfId="3150" priority="362" operator="lessThan">
      <formula>#REF!</formula>
    </cfRule>
    <cfRule type="cellIs" dxfId="3149" priority="363" operator="lessThan">
      <formula>#REF!</formula>
    </cfRule>
  </conditionalFormatting>
  <conditionalFormatting sqref="W39">
    <cfRule type="cellIs" dxfId="3148" priority="360" operator="lessThan">
      <formula>#REF!</formula>
    </cfRule>
  </conditionalFormatting>
  <conditionalFormatting sqref="W9:X9">
    <cfRule type="cellIs" dxfId="3147" priority="358" operator="lessThan">
      <formula>#REF!</formula>
    </cfRule>
    <cfRule type="cellIs" dxfId="3146" priority="359" operator="greaterThan">
      <formula>#REF!</formula>
    </cfRule>
  </conditionalFormatting>
  <conditionalFormatting sqref="Y19 Y13:Y15 Y17">
    <cfRule type="cellIs" dxfId="3145" priority="357" operator="greaterThan">
      <formula>#REF!</formula>
    </cfRule>
  </conditionalFormatting>
  <conditionalFormatting sqref="AB21">
    <cfRule type="cellIs" dxfId="3144" priority="354" operator="lessThan">
      <formula>#REF!</formula>
    </cfRule>
  </conditionalFormatting>
  <conditionalFormatting sqref="AB11:AC11">
    <cfRule type="cellIs" dxfId="3143" priority="353" operator="lessThan">
      <formula>#REF!</formula>
    </cfRule>
  </conditionalFormatting>
  <conditionalFormatting sqref="AB12:AC12">
    <cfRule type="cellIs" dxfId="3142" priority="352" operator="lessThan">
      <formula>#REF!</formula>
    </cfRule>
  </conditionalFormatting>
  <conditionalFormatting sqref="AB20">
    <cfRule type="cellIs" dxfId="3141" priority="355" operator="lessThan">
      <formula>#REF!</formula>
    </cfRule>
    <cfRule type="cellIs" dxfId="3140" priority="356" operator="lessThan">
      <formula>#REF!</formula>
    </cfRule>
  </conditionalFormatting>
  <conditionalFormatting sqref="AB30">
    <cfRule type="cellIs" dxfId="3139" priority="349" operator="lessThan">
      <formula>#REF!</formula>
    </cfRule>
  </conditionalFormatting>
  <conditionalFormatting sqref="AB29">
    <cfRule type="cellIs" dxfId="3138" priority="350" operator="lessThan">
      <formula>#REF!</formula>
    </cfRule>
    <cfRule type="cellIs" dxfId="3137" priority="351" operator="lessThan">
      <formula>#REF!</formula>
    </cfRule>
  </conditionalFormatting>
  <conditionalFormatting sqref="AB39">
    <cfRule type="cellIs" dxfId="3136" priority="348" operator="lessThan">
      <formula>#REF!</formula>
    </cfRule>
  </conditionalFormatting>
  <conditionalFormatting sqref="AB9:AC9">
    <cfRule type="cellIs" dxfId="3135" priority="346" operator="lessThan">
      <formula>#REF!</formula>
    </cfRule>
    <cfRule type="cellIs" dxfId="3134" priority="347" operator="greaterThan">
      <formula>#REF!</formula>
    </cfRule>
  </conditionalFormatting>
  <conditionalFormatting sqref="AD19 AD13:AD15 AD17">
    <cfRule type="cellIs" dxfId="3133" priority="345" operator="greaterThan">
      <formula>#REF!</formula>
    </cfRule>
  </conditionalFormatting>
  <conditionalFormatting sqref="AG21">
    <cfRule type="cellIs" dxfId="3132" priority="342" operator="lessThan">
      <formula>#REF!</formula>
    </cfRule>
  </conditionalFormatting>
  <conditionalFormatting sqref="AG11:AH11">
    <cfRule type="cellIs" dxfId="3131" priority="341" operator="lessThan">
      <formula>#REF!</formula>
    </cfRule>
  </conditionalFormatting>
  <conditionalFormatting sqref="AG12:AH12">
    <cfRule type="cellIs" dxfId="3130" priority="340" operator="lessThan">
      <formula>#REF!</formula>
    </cfRule>
  </conditionalFormatting>
  <conditionalFormatting sqref="AG20">
    <cfRule type="cellIs" dxfId="3129" priority="343" operator="lessThan">
      <formula>#REF!</formula>
    </cfRule>
    <cfRule type="cellIs" dxfId="3128" priority="344" operator="lessThan">
      <formula>#REF!</formula>
    </cfRule>
  </conditionalFormatting>
  <conditionalFormatting sqref="AG30">
    <cfRule type="cellIs" dxfId="3127" priority="337" operator="lessThan">
      <formula>#REF!</formula>
    </cfRule>
  </conditionalFormatting>
  <conditionalFormatting sqref="AG29">
    <cfRule type="cellIs" dxfId="3126" priority="338" operator="lessThan">
      <formula>#REF!</formula>
    </cfRule>
    <cfRule type="cellIs" dxfId="3125" priority="339" operator="lessThan">
      <formula>#REF!</formula>
    </cfRule>
  </conditionalFormatting>
  <conditionalFormatting sqref="AG39">
    <cfRule type="cellIs" dxfId="3124" priority="336" operator="lessThan">
      <formula>#REF!</formula>
    </cfRule>
  </conditionalFormatting>
  <conditionalFormatting sqref="AG9:AH9">
    <cfRule type="cellIs" dxfId="3123" priority="334" operator="lessThan">
      <formula>#REF!</formula>
    </cfRule>
    <cfRule type="cellIs" dxfId="3122" priority="335" operator="greaterThan">
      <formula>#REF!</formula>
    </cfRule>
  </conditionalFormatting>
  <conditionalFormatting sqref="P19:Q19">
    <cfRule type="cellIs" dxfId="3121" priority="333" operator="greaterThan">
      <formula>#REF!</formula>
    </cfRule>
  </conditionalFormatting>
  <conditionalFormatting sqref="Q14:Q15">
    <cfRule type="cellIs" dxfId="3120" priority="331" operator="greaterThan">
      <formula>#REF!</formula>
    </cfRule>
  </conditionalFormatting>
  <conditionalFormatting sqref="Q13">
    <cfRule type="cellIs" dxfId="3119" priority="330" operator="greaterThan">
      <formula>#REF!</formula>
    </cfRule>
  </conditionalFormatting>
  <conditionalFormatting sqref="P17:Q17">
    <cfRule type="cellIs" dxfId="3118" priority="332" operator="greaterThan">
      <formula>#REF!</formula>
    </cfRule>
  </conditionalFormatting>
  <conditionalFormatting sqref="U19:V19">
    <cfRule type="cellIs" dxfId="3117" priority="329" operator="greaterThan">
      <formula>#REF!</formula>
    </cfRule>
  </conditionalFormatting>
  <conditionalFormatting sqref="U14:V15">
    <cfRule type="cellIs" dxfId="3116" priority="327" operator="greaterThan">
      <formula>#REF!</formula>
    </cfRule>
  </conditionalFormatting>
  <conditionalFormatting sqref="U13:V13">
    <cfRule type="cellIs" dxfId="3115" priority="326" operator="greaterThan">
      <formula>#REF!</formula>
    </cfRule>
  </conditionalFormatting>
  <conditionalFormatting sqref="U17:V17">
    <cfRule type="cellIs" dxfId="3114" priority="328" operator="greaterThan">
      <formula>#REF!</formula>
    </cfRule>
  </conditionalFormatting>
  <conditionalFormatting sqref="Z19:AA19">
    <cfRule type="cellIs" dxfId="3113" priority="325" operator="greaterThan">
      <formula>#REF!</formula>
    </cfRule>
  </conditionalFormatting>
  <conditionalFormatting sqref="Z14:AA15">
    <cfRule type="cellIs" dxfId="3112" priority="323" operator="greaterThan">
      <formula>#REF!</formula>
    </cfRule>
  </conditionalFormatting>
  <conditionalFormatting sqref="Z13:AA13">
    <cfRule type="cellIs" dxfId="3111" priority="322" operator="greaterThan">
      <formula>#REF!</formula>
    </cfRule>
  </conditionalFormatting>
  <conditionalFormatting sqref="Z17:AA17">
    <cfRule type="cellIs" dxfId="3110" priority="324" operator="greaterThan">
      <formula>#REF!</formula>
    </cfRule>
  </conditionalFormatting>
  <conditionalFormatting sqref="AE19:AF19">
    <cfRule type="cellIs" dxfId="3109" priority="321" operator="greaterThan">
      <formula>#REF!</formula>
    </cfRule>
  </conditionalFormatting>
  <conditionalFormatting sqref="AE14:AF15">
    <cfRule type="cellIs" dxfId="3108" priority="319" operator="greaterThan">
      <formula>#REF!</formula>
    </cfRule>
  </conditionalFormatting>
  <conditionalFormatting sqref="AE13:AF13">
    <cfRule type="cellIs" dxfId="3107" priority="318" operator="greaterThan">
      <formula>#REF!</formula>
    </cfRule>
  </conditionalFormatting>
  <conditionalFormatting sqref="AE17:AF17">
    <cfRule type="cellIs" dxfId="3106" priority="320" operator="greaterThan">
      <formula>#REF!</formula>
    </cfRule>
  </conditionalFormatting>
  <conditionalFormatting sqref="M38">
    <cfRule type="cellIs" dxfId="3105" priority="316" operator="lessThan">
      <formula>#REF!</formula>
    </cfRule>
    <cfRule type="cellIs" dxfId="3104" priority="317" operator="lessThan">
      <formula>#REF!</formula>
    </cfRule>
  </conditionalFormatting>
  <conditionalFormatting sqref="R38">
    <cfRule type="cellIs" dxfId="3103" priority="314" operator="lessThan">
      <formula>#REF!</formula>
    </cfRule>
    <cfRule type="cellIs" dxfId="3102" priority="315" operator="lessThan">
      <formula>#REF!</formula>
    </cfRule>
  </conditionalFormatting>
  <conditionalFormatting sqref="W38">
    <cfRule type="cellIs" dxfId="3101" priority="312" operator="lessThan">
      <formula>#REF!</formula>
    </cfRule>
    <cfRule type="cellIs" dxfId="3100" priority="313" operator="lessThan">
      <formula>#REF!</formula>
    </cfRule>
  </conditionalFormatting>
  <conditionalFormatting sqref="AB38">
    <cfRule type="cellIs" dxfId="3099" priority="310" operator="lessThan">
      <formula>#REF!</formula>
    </cfRule>
    <cfRule type="cellIs" dxfId="3098" priority="311" operator="lessThan">
      <formula>#REF!</formula>
    </cfRule>
  </conditionalFormatting>
  <conditionalFormatting sqref="AG38">
    <cfRule type="cellIs" dxfId="3097" priority="308" operator="lessThan">
      <formula>#REF!</formula>
    </cfRule>
    <cfRule type="cellIs" dxfId="3096" priority="309" operator="lessThan">
      <formula>#REF!</formula>
    </cfRule>
  </conditionalFormatting>
  <conditionalFormatting sqref="N10">
    <cfRule type="cellIs" dxfId="3095" priority="307" operator="lessThan">
      <formula>#REF!</formula>
    </cfRule>
  </conditionalFormatting>
  <conditionalFormatting sqref="S10">
    <cfRule type="cellIs" dxfId="3094" priority="306" operator="lessThan">
      <formula>#REF!</formula>
    </cfRule>
  </conditionalFormatting>
  <conditionalFormatting sqref="X10">
    <cfRule type="cellIs" dxfId="3093" priority="305" operator="lessThan">
      <formula>#REF!</formula>
    </cfRule>
  </conditionalFormatting>
  <conditionalFormatting sqref="AC10">
    <cfRule type="cellIs" dxfId="3092" priority="304" operator="lessThan">
      <formula>#REF!</formula>
    </cfRule>
  </conditionalFormatting>
  <conditionalFormatting sqref="AH10">
    <cfRule type="cellIs" dxfId="3091" priority="303" operator="lessThan">
      <formula>#REF!</formula>
    </cfRule>
  </conditionalFormatting>
  <conditionalFormatting sqref="AI19 AI13:AI15 AI17">
    <cfRule type="cellIs" dxfId="3090" priority="302" operator="greaterThan">
      <formula>#REF!</formula>
    </cfRule>
  </conditionalFormatting>
  <conditionalFormatting sqref="AL21">
    <cfRule type="cellIs" dxfId="3089" priority="299" operator="lessThan">
      <formula>#REF!</formula>
    </cfRule>
  </conditionalFormatting>
  <conditionalFormatting sqref="AL11:AM11">
    <cfRule type="cellIs" dxfId="3088" priority="298" operator="lessThan">
      <formula>#REF!</formula>
    </cfRule>
  </conditionalFormatting>
  <conditionalFormatting sqref="AL12:AM12">
    <cfRule type="cellIs" dxfId="3087" priority="297" operator="lessThan">
      <formula>#REF!</formula>
    </cfRule>
  </conditionalFormatting>
  <conditionalFormatting sqref="AL20">
    <cfRule type="cellIs" dxfId="3086" priority="300" operator="lessThan">
      <formula>#REF!</formula>
    </cfRule>
    <cfRule type="cellIs" dxfId="3085" priority="301" operator="lessThan">
      <formula>#REF!</formula>
    </cfRule>
  </conditionalFormatting>
  <conditionalFormatting sqref="AL30">
    <cfRule type="cellIs" dxfId="3084" priority="294" operator="lessThan">
      <formula>#REF!</formula>
    </cfRule>
  </conditionalFormatting>
  <conditionalFormatting sqref="AL29">
    <cfRule type="cellIs" dxfId="3083" priority="295" operator="lessThan">
      <formula>#REF!</formula>
    </cfRule>
    <cfRule type="cellIs" dxfId="3082" priority="296" operator="lessThan">
      <formula>#REF!</formula>
    </cfRule>
  </conditionalFormatting>
  <conditionalFormatting sqref="AL39">
    <cfRule type="cellIs" dxfId="3081" priority="293" operator="lessThan">
      <formula>#REF!</formula>
    </cfRule>
  </conditionalFormatting>
  <conditionalFormatting sqref="AL9:AM9">
    <cfRule type="cellIs" dxfId="3080" priority="291" operator="lessThan">
      <formula>#REF!</formula>
    </cfRule>
    <cfRule type="cellIs" dxfId="3079" priority="292" operator="greaterThan">
      <formula>#REF!</formula>
    </cfRule>
  </conditionalFormatting>
  <conditionalFormatting sqref="AJ19:AK19">
    <cfRule type="cellIs" dxfId="3078" priority="290" operator="greaterThan">
      <formula>#REF!</formula>
    </cfRule>
  </conditionalFormatting>
  <conditionalFormatting sqref="AJ14:AK15">
    <cfRule type="cellIs" dxfId="3077" priority="288" operator="greaterThan">
      <formula>#REF!</formula>
    </cfRule>
  </conditionalFormatting>
  <conditionalFormatting sqref="AJ13:AK13">
    <cfRule type="cellIs" dxfId="3076" priority="287" operator="greaterThan">
      <formula>#REF!</formula>
    </cfRule>
  </conditionalFormatting>
  <conditionalFormatting sqref="AJ17:AK17">
    <cfRule type="cellIs" dxfId="3075" priority="289" operator="greaterThan">
      <formula>#REF!</formula>
    </cfRule>
  </conditionalFormatting>
  <conditionalFormatting sqref="AL38">
    <cfRule type="cellIs" dxfId="3074" priority="285" operator="lessThan">
      <formula>#REF!</formula>
    </cfRule>
    <cfRule type="cellIs" dxfId="3073" priority="286" operator="lessThan">
      <formula>#REF!</formula>
    </cfRule>
  </conditionalFormatting>
  <conditionalFormatting sqref="AM10">
    <cfRule type="cellIs" dxfId="3072" priority="284" operator="lessThan">
      <formula>#REF!</formula>
    </cfRule>
  </conditionalFormatting>
  <conditionalFormatting sqref="AN19 AN13:AN15 AN17">
    <cfRule type="cellIs" dxfId="3071" priority="283" operator="greaterThan">
      <formula>#REF!</formula>
    </cfRule>
  </conditionalFormatting>
  <conditionalFormatting sqref="AQ21">
    <cfRule type="cellIs" dxfId="3070" priority="280" operator="lessThan">
      <formula>#REF!</formula>
    </cfRule>
  </conditionalFormatting>
  <conditionalFormatting sqref="AQ11:AR11">
    <cfRule type="cellIs" dxfId="3069" priority="279" operator="lessThan">
      <formula>#REF!</formula>
    </cfRule>
  </conditionalFormatting>
  <conditionalFormatting sqref="AQ12:AR12">
    <cfRule type="cellIs" dxfId="3068" priority="278" operator="lessThan">
      <formula>#REF!</formula>
    </cfRule>
  </conditionalFormatting>
  <conditionalFormatting sqref="AQ20">
    <cfRule type="cellIs" dxfId="3067" priority="281" operator="lessThan">
      <formula>#REF!</formula>
    </cfRule>
    <cfRule type="cellIs" dxfId="3066" priority="282" operator="lessThan">
      <formula>#REF!</formula>
    </cfRule>
  </conditionalFormatting>
  <conditionalFormatting sqref="AQ30">
    <cfRule type="cellIs" dxfId="3065" priority="275" operator="lessThan">
      <formula>#REF!</formula>
    </cfRule>
  </conditionalFormatting>
  <conditionalFormatting sqref="AQ29">
    <cfRule type="cellIs" dxfId="3064" priority="276" operator="lessThan">
      <formula>#REF!</formula>
    </cfRule>
    <cfRule type="cellIs" dxfId="3063" priority="277" operator="lessThan">
      <formula>#REF!</formula>
    </cfRule>
  </conditionalFormatting>
  <conditionalFormatting sqref="AQ39">
    <cfRule type="cellIs" dxfId="3062" priority="274" operator="lessThan">
      <formula>#REF!</formula>
    </cfRule>
  </conditionalFormatting>
  <conditionalFormatting sqref="AQ9:AR9">
    <cfRule type="cellIs" dxfId="3061" priority="272" operator="lessThan">
      <formula>#REF!</formula>
    </cfRule>
    <cfRule type="cellIs" dxfId="3060" priority="273" operator="greaterThan">
      <formula>#REF!</formula>
    </cfRule>
  </conditionalFormatting>
  <conditionalFormatting sqref="AO19:AP19">
    <cfRule type="cellIs" dxfId="3059" priority="271" operator="greaterThan">
      <formula>#REF!</formula>
    </cfRule>
  </conditionalFormatting>
  <conditionalFormatting sqref="AO14:AP15">
    <cfRule type="cellIs" dxfId="3058" priority="269" operator="greaterThan">
      <formula>#REF!</formula>
    </cfRule>
  </conditionalFormatting>
  <conditionalFormatting sqref="AO13:AP13">
    <cfRule type="cellIs" dxfId="3057" priority="268" operator="greaterThan">
      <formula>#REF!</formula>
    </cfRule>
  </conditionalFormatting>
  <conditionalFormatting sqref="AO17:AP17">
    <cfRule type="cellIs" dxfId="3056" priority="270" operator="greaterThan">
      <formula>#REF!</formula>
    </cfRule>
  </conditionalFormatting>
  <conditionalFormatting sqref="AQ38">
    <cfRule type="cellIs" dxfId="3055" priority="266" operator="lessThan">
      <formula>#REF!</formula>
    </cfRule>
    <cfRule type="cellIs" dxfId="3054" priority="267" operator="lessThan">
      <formula>#REF!</formula>
    </cfRule>
  </conditionalFormatting>
  <conditionalFormatting sqref="AR10">
    <cfRule type="cellIs" dxfId="3053" priority="265" operator="lessThan">
      <formula>#REF!</formula>
    </cfRule>
  </conditionalFormatting>
  <conditionalFormatting sqref="AS19 AS13:AS15 AS17">
    <cfRule type="cellIs" dxfId="3052" priority="264" operator="greaterThan">
      <formula>#REF!</formula>
    </cfRule>
  </conditionalFormatting>
  <conditionalFormatting sqref="AV21">
    <cfRule type="cellIs" dxfId="3051" priority="261" operator="lessThan">
      <formula>#REF!</formula>
    </cfRule>
  </conditionalFormatting>
  <conditionalFormatting sqref="AV11:AW11">
    <cfRule type="cellIs" dxfId="3050" priority="260" operator="lessThan">
      <formula>#REF!</formula>
    </cfRule>
  </conditionalFormatting>
  <conditionalFormatting sqref="AV12:AW12">
    <cfRule type="cellIs" dxfId="3049" priority="259" operator="lessThan">
      <formula>#REF!</formula>
    </cfRule>
  </conditionalFormatting>
  <conditionalFormatting sqref="AV20">
    <cfRule type="cellIs" dxfId="3048" priority="262" operator="lessThan">
      <formula>#REF!</formula>
    </cfRule>
    <cfRule type="cellIs" dxfId="3047" priority="263" operator="lessThan">
      <formula>#REF!</formula>
    </cfRule>
  </conditionalFormatting>
  <conditionalFormatting sqref="AV30">
    <cfRule type="cellIs" dxfId="3046" priority="256" operator="lessThan">
      <formula>#REF!</formula>
    </cfRule>
  </conditionalFormatting>
  <conditionalFormatting sqref="AV29">
    <cfRule type="cellIs" dxfId="3045" priority="257" operator="lessThan">
      <formula>#REF!</formula>
    </cfRule>
    <cfRule type="cellIs" dxfId="3044" priority="258" operator="lessThan">
      <formula>#REF!</formula>
    </cfRule>
  </conditionalFormatting>
  <conditionalFormatting sqref="AV39">
    <cfRule type="cellIs" dxfId="3043" priority="255" operator="lessThan">
      <formula>#REF!</formula>
    </cfRule>
  </conditionalFormatting>
  <conditionalFormatting sqref="AV9:AW9">
    <cfRule type="cellIs" dxfId="3042" priority="253" operator="lessThan">
      <formula>#REF!</formula>
    </cfRule>
    <cfRule type="cellIs" dxfId="3041" priority="254" operator="greaterThan">
      <formula>#REF!</formula>
    </cfRule>
  </conditionalFormatting>
  <conditionalFormatting sqref="AT19:AU19">
    <cfRule type="cellIs" dxfId="3040" priority="252" operator="greaterThan">
      <formula>#REF!</formula>
    </cfRule>
  </conditionalFormatting>
  <conditionalFormatting sqref="AT14:AU15">
    <cfRule type="cellIs" dxfId="3039" priority="250" operator="greaterThan">
      <formula>#REF!</formula>
    </cfRule>
  </conditionalFormatting>
  <conditionalFormatting sqref="AT13:AU13">
    <cfRule type="cellIs" dxfId="3038" priority="249" operator="greaterThan">
      <formula>#REF!</formula>
    </cfRule>
  </conditionalFormatting>
  <conditionalFormatting sqref="AT17:AU17">
    <cfRule type="cellIs" dxfId="3037" priority="251" operator="greaterThan">
      <formula>#REF!</formula>
    </cfRule>
  </conditionalFormatting>
  <conditionalFormatting sqref="AV38">
    <cfRule type="cellIs" dxfId="3036" priority="247" operator="lessThan">
      <formula>#REF!</formula>
    </cfRule>
    <cfRule type="cellIs" dxfId="3035" priority="248" operator="lessThan">
      <formula>#REF!</formula>
    </cfRule>
  </conditionalFormatting>
  <conditionalFormatting sqref="AW10">
    <cfRule type="cellIs" dxfId="3034" priority="246" operator="lessThan">
      <formula>#REF!</formula>
    </cfRule>
  </conditionalFormatting>
  <conditionalFormatting sqref="AX19 AX13:AX15 AX17">
    <cfRule type="cellIs" dxfId="3033" priority="245" operator="greaterThan">
      <formula>#REF!</formula>
    </cfRule>
  </conditionalFormatting>
  <conditionalFormatting sqref="BA21">
    <cfRule type="cellIs" dxfId="3032" priority="242" operator="lessThan">
      <formula>#REF!</formula>
    </cfRule>
  </conditionalFormatting>
  <conditionalFormatting sqref="BA11:BB11">
    <cfRule type="cellIs" dxfId="3031" priority="241" operator="lessThan">
      <formula>#REF!</formula>
    </cfRule>
  </conditionalFormatting>
  <conditionalFormatting sqref="BA12:BB12">
    <cfRule type="cellIs" dxfId="3030" priority="240" operator="lessThan">
      <formula>#REF!</formula>
    </cfRule>
  </conditionalFormatting>
  <conditionalFormatting sqref="BA20">
    <cfRule type="cellIs" dxfId="3029" priority="243" operator="lessThan">
      <formula>#REF!</formula>
    </cfRule>
    <cfRule type="cellIs" dxfId="3028" priority="244" operator="lessThan">
      <formula>#REF!</formula>
    </cfRule>
  </conditionalFormatting>
  <conditionalFormatting sqref="BA30">
    <cfRule type="cellIs" dxfId="3027" priority="237" operator="lessThan">
      <formula>#REF!</formula>
    </cfRule>
  </conditionalFormatting>
  <conditionalFormatting sqref="BA29">
    <cfRule type="cellIs" dxfId="3026" priority="238" operator="lessThan">
      <formula>#REF!</formula>
    </cfRule>
    <cfRule type="cellIs" dxfId="3025" priority="239" operator="lessThan">
      <formula>#REF!</formula>
    </cfRule>
  </conditionalFormatting>
  <conditionalFormatting sqref="BA39">
    <cfRule type="cellIs" dxfId="3024" priority="236" operator="lessThan">
      <formula>#REF!</formula>
    </cfRule>
  </conditionalFormatting>
  <conditionalFormatting sqref="BA9:BB9">
    <cfRule type="cellIs" dxfId="3023" priority="234" operator="lessThan">
      <formula>#REF!</formula>
    </cfRule>
    <cfRule type="cellIs" dxfId="3022" priority="235" operator="greaterThan">
      <formula>#REF!</formula>
    </cfRule>
  </conditionalFormatting>
  <conditionalFormatting sqref="AY19:AZ19">
    <cfRule type="cellIs" dxfId="3021" priority="233" operator="greaterThan">
      <formula>#REF!</formula>
    </cfRule>
  </conditionalFormatting>
  <conditionalFormatting sqref="AY14:AZ15">
    <cfRule type="cellIs" dxfId="3020" priority="231" operator="greaterThan">
      <formula>#REF!</formula>
    </cfRule>
  </conditionalFormatting>
  <conditionalFormatting sqref="AY13:AZ13">
    <cfRule type="cellIs" dxfId="3019" priority="230" operator="greaterThan">
      <formula>#REF!</formula>
    </cfRule>
  </conditionalFormatting>
  <conditionalFormatting sqref="AY17:AZ17">
    <cfRule type="cellIs" dxfId="3018" priority="232" operator="greaterThan">
      <formula>#REF!</formula>
    </cfRule>
  </conditionalFormatting>
  <conditionalFormatting sqref="BA38">
    <cfRule type="cellIs" dxfId="3017" priority="228" operator="lessThan">
      <formula>#REF!</formula>
    </cfRule>
    <cfRule type="cellIs" dxfId="3016" priority="229" operator="lessThan">
      <formula>#REF!</formula>
    </cfRule>
  </conditionalFormatting>
  <conditionalFormatting sqref="BB10">
    <cfRule type="cellIs" dxfId="3015" priority="227" operator="lessThan">
      <formula>#REF!</formula>
    </cfRule>
  </conditionalFormatting>
  <conditionalFormatting sqref="BC19 BC13:BC15 BC17">
    <cfRule type="cellIs" dxfId="3014" priority="226" operator="greaterThan">
      <formula>#REF!</formula>
    </cfRule>
  </conditionalFormatting>
  <conditionalFormatting sqref="BF21">
    <cfRule type="cellIs" dxfId="3013" priority="223" operator="lessThan">
      <formula>#REF!</formula>
    </cfRule>
  </conditionalFormatting>
  <conditionalFormatting sqref="BF11">
    <cfRule type="cellIs" dxfId="3012" priority="222" operator="lessThan">
      <formula>#REF!</formula>
    </cfRule>
  </conditionalFormatting>
  <conditionalFormatting sqref="BF12">
    <cfRule type="cellIs" dxfId="3011" priority="221" operator="lessThan">
      <formula>#REF!</formula>
    </cfRule>
  </conditionalFormatting>
  <conditionalFormatting sqref="BF20">
    <cfRule type="cellIs" dxfId="3010" priority="224" operator="lessThan">
      <formula>#REF!</formula>
    </cfRule>
    <cfRule type="cellIs" dxfId="3009" priority="225" operator="lessThan">
      <formula>#REF!</formula>
    </cfRule>
  </conditionalFormatting>
  <conditionalFormatting sqref="BF30">
    <cfRule type="cellIs" dxfId="3008" priority="218" operator="lessThan">
      <formula>#REF!</formula>
    </cfRule>
  </conditionalFormatting>
  <conditionalFormatting sqref="BF29">
    <cfRule type="cellIs" dxfId="3007" priority="219" operator="lessThan">
      <formula>#REF!</formula>
    </cfRule>
    <cfRule type="cellIs" dxfId="3006" priority="220" operator="lessThan">
      <formula>#REF!</formula>
    </cfRule>
  </conditionalFormatting>
  <conditionalFormatting sqref="BF39">
    <cfRule type="cellIs" dxfId="3005" priority="217" operator="lessThan">
      <formula>#REF!</formula>
    </cfRule>
  </conditionalFormatting>
  <conditionalFormatting sqref="BF9">
    <cfRule type="cellIs" dxfId="3004" priority="215" operator="lessThan">
      <formula>#REF!</formula>
    </cfRule>
    <cfRule type="cellIs" dxfId="3003" priority="216" operator="greaterThan">
      <formula>#REF!</formula>
    </cfRule>
  </conditionalFormatting>
  <conditionalFormatting sqref="BD19:BE19">
    <cfRule type="cellIs" dxfId="3002" priority="214" operator="greaterThan">
      <formula>#REF!</formula>
    </cfRule>
  </conditionalFormatting>
  <conditionalFormatting sqref="BD14:BE15">
    <cfRule type="cellIs" dxfId="3001" priority="212" operator="greaterThan">
      <formula>#REF!</formula>
    </cfRule>
  </conditionalFormatting>
  <conditionalFormatting sqref="BD13:BE13">
    <cfRule type="cellIs" dxfId="3000" priority="211" operator="greaterThan">
      <formula>#REF!</formula>
    </cfRule>
  </conditionalFormatting>
  <conditionalFormatting sqref="BD17:BE17">
    <cfRule type="cellIs" dxfId="2999" priority="213" operator="greaterThan">
      <formula>#REF!</formula>
    </cfRule>
  </conditionalFormatting>
  <conditionalFormatting sqref="BF38">
    <cfRule type="cellIs" dxfId="2998" priority="209" operator="lessThan">
      <formula>#REF!</formula>
    </cfRule>
    <cfRule type="cellIs" dxfId="2997" priority="210" operator="lessThan">
      <formula>#REF!</formula>
    </cfRule>
  </conditionalFormatting>
  <conditionalFormatting sqref="G19">
    <cfRule type="cellIs" dxfId="2996" priority="207" operator="greaterThan">
      <formula>#REF!</formula>
    </cfRule>
  </conditionalFormatting>
  <conditionalFormatting sqref="G17">
    <cfRule type="cellIs" dxfId="2995" priority="206" operator="greaterThan">
      <formula>#REF!</formula>
    </cfRule>
  </conditionalFormatting>
  <conditionalFormatting sqref="E15:F15">
    <cfRule type="cellIs" dxfId="2994" priority="203" operator="greaterThan">
      <formula>#REF!</formula>
    </cfRule>
  </conditionalFormatting>
  <conditionalFormatting sqref="E19:F19">
    <cfRule type="cellIs" dxfId="2993" priority="205" operator="greaterThan">
      <formula>#REF!</formula>
    </cfRule>
  </conditionalFormatting>
  <conditionalFormatting sqref="E17:F17">
    <cfRule type="cellIs" dxfId="2992" priority="204" operator="greaterThan">
      <formula>#REF!</formula>
    </cfRule>
  </conditionalFormatting>
  <conditionalFormatting sqref="E16:F16">
    <cfRule type="cellIs" dxfId="2991" priority="202" operator="greaterThan">
      <formula>#REF!</formula>
    </cfRule>
  </conditionalFormatting>
  <conditionalFormatting sqref="BG11">
    <cfRule type="cellIs" dxfId="2990" priority="201" operator="lessThan">
      <formula>#REF!</formula>
    </cfRule>
  </conditionalFormatting>
  <conditionalFormatting sqref="BG12">
    <cfRule type="cellIs" dxfId="2989" priority="200" operator="lessThan">
      <formula>#REF!</formula>
    </cfRule>
  </conditionalFormatting>
  <conditionalFormatting sqref="BG9">
    <cfRule type="cellIs" dxfId="2988" priority="198" operator="lessThan">
      <formula>#REF!</formula>
    </cfRule>
    <cfRule type="cellIs" dxfId="2987" priority="199" operator="greaterThan">
      <formula>#REF!</formula>
    </cfRule>
  </conditionalFormatting>
  <conditionalFormatting sqref="BG10">
    <cfRule type="cellIs" dxfId="2986" priority="197" operator="lessThan">
      <formula>#REF!</formula>
    </cfRule>
  </conditionalFormatting>
  <conditionalFormatting sqref="N21">
    <cfRule type="cellIs" dxfId="2985" priority="194" operator="lessThan">
      <formula>#REF!</formula>
    </cfRule>
  </conditionalFormatting>
  <conditionalFormatting sqref="N20">
    <cfRule type="cellIs" dxfId="2984" priority="195" operator="lessThan">
      <formula>#REF!</formula>
    </cfRule>
    <cfRule type="cellIs" dxfId="2983" priority="196" operator="lessThan">
      <formula>#REF!</formula>
    </cfRule>
  </conditionalFormatting>
  <conditionalFormatting sqref="N30">
    <cfRule type="cellIs" dxfId="2982" priority="191" operator="lessThan">
      <formula>#REF!</formula>
    </cfRule>
  </conditionalFormatting>
  <conditionalFormatting sqref="N29">
    <cfRule type="cellIs" dxfId="2981" priority="192" operator="lessThan">
      <formula>#REF!</formula>
    </cfRule>
    <cfRule type="cellIs" dxfId="2980" priority="193" operator="lessThan">
      <formula>#REF!</formula>
    </cfRule>
  </conditionalFormatting>
  <conditionalFormatting sqref="N39">
    <cfRule type="cellIs" dxfId="2979" priority="188" operator="lessThan">
      <formula>#REF!</formula>
    </cfRule>
  </conditionalFormatting>
  <conditionalFormatting sqref="N38">
    <cfRule type="cellIs" dxfId="2978" priority="189" operator="lessThan">
      <formula>#REF!</formula>
    </cfRule>
    <cfRule type="cellIs" dxfId="2977" priority="190" operator="lessThan">
      <formula>#REF!</formula>
    </cfRule>
  </conditionalFormatting>
  <conditionalFormatting sqref="S21">
    <cfRule type="cellIs" dxfId="2976" priority="185" operator="lessThan">
      <formula>#REF!</formula>
    </cfRule>
  </conditionalFormatting>
  <conditionalFormatting sqref="S20">
    <cfRule type="cellIs" dxfId="2975" priority="186" operator="lessThan">
      <formula>#REF!</formula>
    </cfRule>
    <cfRule type="cellIs" dxfId="2974" priority="187" operator="lessThan">
      <formula>#REF!</formula>
    </cfRule>
  </conditionalFormatting>
  <conditionalFormatting sqref="S30">
    <cfRule type="cellIs" dxfId="2973" priority="182" operator="lessThan">
      <formula>#REF!</formula>
    </cfRule>
  </conditionalFormatting>
  <conditionalFormatting sqref="S29">
    <cfRule type="cellIs" dxfId="2972" priority="183" operator="lessThan">
      <formula>#REF!</formula>
    </cfRule>
    <cfRule type="cellIs" dxfId="2971" priority="184" operator="lessThan">
      <formula>#REF!</formula>
    </cfRule>
  </conditionalFormatting>
  <conditionalFormatting sqref="S39">
    <cfRule type="cellIs" dxfId="2970" priority="179" operator="lessThan">
      <formula>#REF!</formula>
    </cfRule>
  </conditionalFormatting>
  <conditionalFormatting sqref="S38">
    <cfRule type="cellIs" dxfId="2969" priority="180" operator="lessThan">
      <formula>#REF!</formula>
    </cfRule>
    <cfRule type="cellIs" dxfId="2968" priority="181" operator="lessThan">
      <formula>#REF!</formula>
    </cfRule>
  </conditionalFormatting>
  <conditionalFormatting sqref="X21">
    <cfRule type="cellIs" dxfId="2967" priority="176" operator="lessThan">
      <formula>#REF!</formula>
    </cfRule>
  </conditionalFormatting>
  <conditionalFormatting sqref="X20">
    <cfRule type="cellIs" dxfId="2966" priority="177" operator="lessThan">
      <formula>#REF!</formula>
    </cfRule>
    <cfRule type="cellIs" dxfId="2965" priority="178" operator="lessThan">
      <formula>#REF!</formula>
    </cfRule>
  </conditionalFormatting>
  <conditionalFormatting sqref="X30">
    <cfRule type="cellIs" dxfId="2964" priority="173" operator="lessThan">
      <formula>#REF!</formula>
    </cfRule>
  </conditionalFormatting>
  <conditionalFormatting sqref="X29">
    <cfRule type="cellIs" dxfId="2963" priority="174" operator="lessThan">
      <formula>#REF!</formula>
    </cfRule>
    <cfRule type="cellIs" dxfId="2962" priority="175" operator="lessThan">
      <formula>#REF!</formula>
    </cfRule>
  </conditionalFormatting>
  <conditionalFormatting sqref="X39">
    <cfRule type="cellIs" dxfId="2961" priority="170" operator="lessThan">
      <formula>#REF!</formula>
    </cfRule>
  </conditionalFormatting>
  <conditionalFormatting sqref="X38">
    <cfRule type="cellIs" dxfId="2960" priority="171" operator="lessThan">
      <formula>#REF!</formula>
    </cfRule>
    <cfRule type="cellIs" dxfId="2959" priority="172" operator="lessThan">
      <formula>#REF!</formula>
    </cfRule>
  </conditionalFormatting>
  <conditionalFormatting sqref="AC21">
    <cfRule type="cellIs" dxfId="2958" priority="167" operator="lessThan">
      <formula>#REF!</formula>
    </cfRule>
  </conditionalFormatting>
  <conditionalFormatting sqref="AC20">
    <cfRule type="cellIs" dxfId="2957" priority="168" operator="lessThan">
      <formula>#REF!</formula>
    </cfRule>
    <cfRule type="cellIs" dxfId="2956" priority="169" operator="lessThan">
      <formula>#REF!</formula>
    </cfRule>
  </conditionalFormatting>
  <conditionalFormatting sqref="AC30">
    <cfRule type="cellIs" dxfId="2955" priority="164" operator="lessThan">
      <formula>#REF!</formula>
    </cfRule>
  </conditionalFormatting>
  <conditionalFormatting sqref="AC29">
    <cfRule type="cellIs" dxfId="2954" priority="165" operator="lessThan">
      <formula>#REF!</formula>
    </cfRule>
    <cfRule type="cellIs" dxfId="2953" priority="166" operator="lessThan">
      <formula>#REF!</formula>
    </cfRule>
  </conditionalFormatting>
  <conditionalFormatting sqref="AC39">
    <cfRule type="cellIs" dxfId="2952" priority="161" operator="lessThan">
      <formula>#REF!</formula>
    </cfRule>
  </conditionalFormatting>
  <conditionalFormatting sqref="AC38">
    <cfRule type="cellIs" dxfId="2951" priority="162" operator="lessThan">
      <formula>#REF!</formula>
    </cfRule>
    <cfRule type="cellIs" dxfId="2950" priority="163" operator="lessThan">
      <formula>#REF!</formula>
    </cfRule>
  </conditionalFormatting>
  <conditionalFormatting sqref="AH21">
    <cfRule type="cellIs" dxfId="2949" priority="158" operator="lessThan">
      <formula>#REF!</formula>
    </cfRule>
  </conditionalFormatting>
  <conditionalFormatting sqref="AH20">
    <cfRule type="cellIs" dxfId="2948" priority="159" operator="lessThan">
      <formula>#REF!</formula>
    </cfRule>
    <cfRule type="cellIs" dxfId="2947" priority="160" operator="lessThan">
      <formula>#REF!</formula>
    </cfRule>
  </conditionalFormatting>
  <conditionalFormatting sqref="AH30">
    <cfRule type="cellIs" dxfId="2946" priority="155" operator="lessThan">
      <formula>#REF!</formula>
    </cfRule>
  </conditionalFormatting>
  <conditionalFormatting sqref="AH29">
    <cfRule type="cellIs" dxfId="2945" priority="156" operator="lessThan">
      <formula>#REF!</formula>
    </cfRule>
    <cfRule type="cellIs" dxfId="2944" priority="157" operator="lessThan">
      <formula>#REF!</formula>
    </cfRule>
  </conditionalFormatting>
  <conditionalFormatting sqref="AH39">
    <cfRule type="cellIs" dxfId="2943" priority="152" operator="lessThan">
      <formula>#REF!</formula>
    </cfRule>
  </conditionalFormatting>
  <conditionalFormatting sqref="AH38">
    <cfRule type="cellIs" dxfId="2942" priority="153" operator="lessThan">
      <formula>#REF!</formula>
    </cfRule>
    <cfRule type="cellIs" dxfId="2941" priority="154" operator="lessThan">
      <formula>#REF!</formula>
    </cfRule>
  </conditionalFormatting>
  <conditionalFormatting sqref="AM21">
    <cfRule type="cellIs" dxfId="2940" priority="149" operator="lessThan">
      <formula>#REF!</formula>
    </cfRule>
  </conditionalFormatting>
  <conditionalFormatting sqref="AM20">
    <cfRule type="cellIs" dxfId="2939" priority="150" operator="lessThan">
      <formula>#REF!</formula>
    </cfRule>
    <cfRule type="cellIs" dxfId="2938" priority="151" operator="lessThan">
      <formula>#REF!</formula>
    </cfRule>
  </conditionalFormatting>
  <conditionalFormatting sqref="AM30">
    <cfRule type="cellIs" dxfId="2937" priority="146" operator="lessThan">
      <formula>#REF!</formula>
    </cfRule>
  </conditionalFormatting>
  <conditionalFormatting sqref="AM29">
    <cfRule type="cellIs" dxfId="2936" priority="147" operator="lessThan">
      <formula>#REF!</formula>
    </cfRule>
    <cfRule type="cellIs" dxfId="2935" priority="148" operator="lessThan">
      <formula>#REF!</formula>
    </cfRule>
  </conditionalFormatting>
  <conditionalFormatting sqref="AM39">
    <cfRule type="cellIs" dxfId="2934" priority="143" operator="lessThan">
      <formula>#REF!</formula>
    </cfRule>
  </conditionalFormatting>
  <conditionalFormatting sqref="AM38">
    <cfRule type="cellIs" dxfId="2933" priority="144" operator="lessThan">
      <formula>#REF!</formula>
    </cfRule>
    <cfRule type="cellIs" dxfId="2932" priority="145" operator="lessThan">
      <formula>#REF!</formula>
    </cfRule>
  </conditionalFormatting>
  <conditionalFormatting sqref="AR21">
    <cfRule type="cellIs" dxfId="2931" priority="140" operator="lessThan">
      <formula>#REF!</formula>
    </cfRule>
  </conditionalFormatting>
  <conditionalFormatting sqref="AR20">
    <cfRule type="cellIs" dxfId="2930" priority="141" operator="lessThan">
      <formula>#REF!</formula>
    </cfRule>
    <cfRule type="cellIs" dxfId="2929" priority="142" operator="lessThan">
      <formula>#REF!</formula>
    </cfRule>
  </conditionalFormatting>
  <conditionalFormatting sqref="AR30">
    <cfRule type="cellIs" dxfId="2928" priority="137" operator="lessThan">
      <formula>#REF!</formula>
    </cfRule>
  </conditionalFormatting>
  <conditionalFormatting sqref="AR29">
    <cfRule type="cellIs" dxfId="2927" priority="138" operator="lessThan">
      <formula>#REF!</formula>
    </cfRule>
    <cfRule type="cellIs" dxfId="2926" priority="139" operator="lessThan">
      <formula>#REF!</formula>
    </cfRule>
  </conditionalFormatting>
  <conditionalFormatting sqref="AR39">
    <cfRule type="cellIs" dxfId="2925" priority="134" operator="lessThan">
      <formula>#REF!</formula>
    </cfRule>
  </conditionalFormatting>
  <conditionalFormatting sqref="AR38">
    <cfRule type="cellIs" dxfId="2924" priority="135" operator="lessThan">
      <formula>#REF!</formula>
    </cfRule>
    <cfRule type="cellIs" dxfId="2923" priority="136" operator="lessThan">
      <formula>#REF!</formula>
    </cfRule>
  </conditionalFormatting>
  <conditionalFormatting sqref="AW21">
    <cfRule type="cellIs" dxfId="2922" priority="131" operator="lessThan">
      <formula>#REF!</formula>
    </cfRule>
  </conditionalFormatting>
  <conditionalFormatting sqref="AW20">
    <cfRule type="cellIs" dxfId="2921" priority="132" operator="lessThan">
      <formula>#REF!</formula>
    </cfRule>
    <cfRule type="cellIs" dxfId="2920" priority="133" operator="lessThan">
      <formula>#REF!</formula>
    </cfRule>
  </conditionalFormatting>
  <conditionalFormatting sqref="AW30">
    <cfRule type="cellIs" dxfId="2919" priority="128" operator="lessThan">
      <formula>#REF!</formula>
    </cfRule>
  </conditionalFormatting>
  <conditionalFormatting sqref="AW29">
    <cfRule type="cellIs" dxfId="2918" priority="129" operator="lessThan">
      <formula>#REF!</formula>
    </cfRule>
    <cfRule type="cellIs" dxfId="2917" priority="130" operator="lessThan">
      <formula>#REF!</formula>
    </cfRule>
  </conditionalFormatting>
  <conditionalFormatting sqref="AW39">
    <cfRule type="cellIs" dxfId="2916" priority="125" operator="lessThan">
      <formula>#REF!</formula>
    </cfRule>
  </conditionalFormatting>
  <conditionalFormatting sqref="AW38">
    <cfRule type="cellIs" dxfId="2915" priority="126" operator="lessThan">
      <formula>#REF!</formula>
    </cfRule>
    <cfRule type="cellIs" dxfId="2914" priority="127" operator="lessThan">
      <formula>#REF!</formula>
    </cfRule>
  </conditionalFormatting>
  <conditionalFormatting sqref="BB21">
    <cfRule type="cellIs" dxfId="2913" priority="122" operator="lessThan">
      <formula>#REF!</formula>
    </cfRule>
  </conditionalFormatting>
  <conditionalFormatting sqref="BB20">
    <cfRule type="cellIs" dxfId="2912" priority="123" operator="lessThan">
      <formula>#REF!</formula>
    </cfRule>
    <cfRule type="cellIs" dxfId="2911" priority="124" operator="lessThan">
      <formula>#REF!</formula>
    </cfRule>
  </conditionalFormatting>
  <conditionalFormatting sqref="BB30">
    <cfRule type="cellIs" dxfId="2910" priority="119" operator="lessThan">
      <formula>#REF!</formula>
    </cfRule>
  </conditionalFormatting>
  <conditionalFormatting sqref="BB29">
    <cfRule type="cellIs" dxfId="2909" priority="120" operator="lessThan">
      <formula>#REF!</formula>
    </cfRule>
    <cfRule type="cellIs" dxfId="2908" priority="121" operator="lessThan">
      <formula>#REF!</formula>
    </cfRule>
  </conditionalFormatting>
  <conditionalFormatting sqref="BB39">
    <cfRule type="cellIs" dxfId="2907" priority="116" operator="lessThan">
      <formula>#REF!</formula>
    </cfRule>
  </conditionalFormatting>
  <conditionalFormatting sqref="BB38">
    <cfRule type="cellIs" dxfId="2906" priority="117" operator="lessThan">
      <formula>#REF!</formula>
    </cfRule>
    <cfRule type="cellIs" dxfId="2905" priority="118" operator="lessThan">
      <formula>#REF!</formula>
    </cfRule>
  </conditionalFormatting>
  <conditionalFormatting sqref="BG21">
    <cfRule type="cellIs" dxfId="2904" priority="113" operator="lessThan">
      <formula>#REF!</formula>
    </cfRule>
  </conditionalFormatting>
  <conditionalFormatting sqref="BG20">
    <cfRule type="cellIs" dxfId="2903" priority="114" operator="lessThan">
      <formula>#REF!</formula>
    </cfRule>
    <cfRule type="cellIs" dxfId="2902" priority="115" operator="lessThan">
      <formula>#REF!</formula>
    </cfRule>
  </conditionalFormatting>
  <conditionalFormatting sqref="BG30">
    <cfRule type="cellIs" dxfId="2901" priority="110" operator="lessThan">
      <formula>#REF!</formula>
    </cfRule>
  </conditionalFormatting>
  <conditionalFormatting sqref="BG29">
    <cfRule type="cellIs" dxfId="2900" priority="111" operator="lessThan">
      <formula>#REF!</formula>
    </cfRule>
    <cfRule type="cellIs" dxfId="2899" priority="112" operator="lessThan">
      <formula>#REF!</formula>
    </cfRule>
  </conditionalFormatting>
  <conditionalFormatting sqref="BG39">
    <cfRule type="cellIs" dxfId="2898" priority="107" operator="lessThan">
      <formula>#REF!</formula>
    </cfRule>
  </conditionalFormatting>
  <conditionalFormatting sqref="BG38">
    <cfRule type="cellIs" dxfId="2897" priority="108" operator="lessThan">
      <formula>#REF!</formula>
    </cfRule>
    <cfRule type="cellIs" dxfId="2896" priority="109" operator="lessThan">
      <formula>#REF!</formula>
    </cfRule>
  </conditionalFormatting>
  <conditionalFormatting sqref="P13">
    <cfRule type="cellIs" dxfId="2895" priority="106" operator="greaterThan">
      <formula>#REF!</formula>
    </cfRule>
  </conditionalFormatting>
  <conditionalFormatting sqref="O13">
    <cfRule type="cellIs" dxfId="2894" priority="105" operator="greaterThan">
      <formula>#REF!</formula>
    </cfRule>
  </conditionalFormatting>
  <conditionalFormatting sqref="F13:G13">
    <cfRule type="cellIs" dxfId="2893" priority="104" operator="greaterThan">
      <formula>#REF!</formula>
    </cfRule>
  </conditionalFormatting>
  <conditionalFormatting sqref="E13">
    <cfRule type="cellIs" dxfId="2892" priority="103" operator="greaterThan">
      <formula>#REF!</formula>
    </cfRule>
  </conditionalFormatting>
  <conditionalFormatting sqref="J19 J14:J15 J17">
    <cfRule type="cellIs" dxfId="2891" priority="102" operator="greaterThan">
      <formula>#REF!</formula>
    </cfRule>
  </conditionalFormatting>
  <conditionalFormatting sqref="K19:L19">
    <cfRule type="cellIs" dxfId="2890" priority="101" operator="greaterThan">
      <formula>#REF!</formula>
    </cfRule>
  </conditionalFormatting>
  <conditionalFormatting sqref="K14:L15">
    <cfRule type="cellIs" dxfId="2889" priority="99" operator="greaterThan">
      <formula>#REF!</formula>
    </cfRule>
  </conditionalFormatting>
  <conditionalFormatting sqref="L13">
    <cfRule type="cellIs" dxfId="2888" priority="98" operator="greaterThan">
      <formula>#REF!</formula>
    </cfRule>
  </conditionalFormatting>
  <conditionalFormatting sqref="K17:L17">
    <cfRule type="cellIs" dxfId="2887" priority="100" operator="greaterThan">
      <formula>#REF!</formula>
    </cfRule>
  </conditionalFormatting>
  <conditionalFormatting sqref="K13">
    <cfRule type="cellIs" dxfId="2886" priority="97" operator="greaterThan">
      <formula>#REF!</formula>
    </cfRule>
  </conditionalFormatting>
  <conditionalFormatting sqref="J13">
    <cfRule type="cellIs" dxfId="2885" priority="96" operator="greaterThan">
      <formula>#REF!</formula>
    </cfRule>
  </conditionalFormatting>
  <conditionalFormatting sqref="E14">
    <cfRule type="cellIs" dxfId="2884" priority="95" operator="greaterThan">
      <formula>#REF!</formula>
    </cfRule>
  </conditionalFormatting>
  <conditionalFormatting sqref="F14:G14">
    <cfRule type="cellIs" dxfId="2883" priority="94" operator="greaterThan">
      <formula>#REF!</formula>
    </cfRule>
  </conditionalFormatting>
  <conditionalFormatting sqref="O14">
    <cfRule type="cellIs" dxfId="2882" priority="93" operator="greaterThan">
      <formula>#REF!</formula>
    </cfRule>
  </conditionalFormatting>
  <conditionalFormatting sqref="P14:P15">
    <cfRule type="cellIs" dxfId="2881" priority="92" operator="greaterThan">
      <formula>#REF!</formula>
    </cfRule>
  </conditionalFormatting>
  <conditionalFormatting sqref="O15">
    <cfRule type="cellIs" dxfId="2880" priority="91" operator="greaterThan">
      <formula>#REF!</formula>
    </cfRule>
  </conditionalFormatting>
  <conditionalFormatting sqref="BH19 BH13:BH15 BH17">
    <cfRule type="cellIs" dxfId="2879" priority="90" operator="greaterThan">
      <formula>#REF!</formula>
    </cfRule>
  </conditionalFormatting>
  <conditionalFormatting sqref="BK21">
    <cfRule type="cellIs" dxfId="2878" priority="87" operator="lessThan">
      <formula>#REF!</formula>
    </cfRule>
  </conditionalFormatting>
  <conditionalFormatting sqref="BK11">
    <cfRule type="cellIs" dxfId="2877" priority="86" operator="lessThan">
      <formula>#REF!</formula>
    </cfRule>
  </conditionalFormatting>
  <conditionalFormatting sqref="BK12">
    <cfRule type="cellIs" dxfId="2876" priority="85" operator="lessThan">
      <formula>#REF!</formula>
    </cfRule>
  </conditionalFormatting>
  <conditionalFormatting sqref="BK20">
    <cfRule type="cellIs" dxfId="2875" priority="88" operator="lessThan">
      <formula>#REF!</formula>
    </cfRule>
    <cfRule type="cellIs" dxfId="2874" priority="89" operator="lessThan">
      <formula>#REF!</formula>
    </cfRule>
  </conditionalFormatting>
  <conditionalFormatting sqref="BK30">
    <cfRule type="cellIs" dxfId="2873" priority="82" operator="lessThan">
      <formula>#REF!</formula>
    </cfRule>
  </conditionalFormatting>
  <conditionalFormatting sqref="BK29">
    <cfRule type="cellIs" dxfId="2872" priority="83" operator="lessThan">
      <formula>#REF!</formula>
    </cfRule>
    <cfRule type="cellIs" dxfId="2871" priority="84" operator="lessThan">
      <formula>#REF!</formula>
    </cfRule>
  </conditionalFormatting>
  <conditionalFormatting sqref="BK39">
    <cfRule type="cellIs" dxfId="2870" priority="81" operator="lessThan">
      <formula>#REF!</formula>
    </cfRule>
  </conditionalFormatting>
  <conditionalFormatting sqref="BK9">
    <cfRule type="cellIs" dxfId="2869" priority="79" operator="lessThan">
      <formula>#REF!</formula>
    </cfRule>
    <cfRule type="cellIs" dxfId="2868" priority="80" operator="greaterThan">
      <formula>#REF!</formula>
    </cfRule>
  </conditionalFormatting>
  <conditionalFormatting sqref="BI19:BJ19">
    <cfRule type="cellIs" dxfId="2867" priority="78" operator="greaterThan">
      <formula>#REF!</formula>
    </cfRule>
  </conditionalFormatting>
  <conditionalFormatting sqref="BI14:BJ15">
    <cfRule type="cellIs" dxfId="2866" priority="76" operator="greaterThan">
      <formula>#REF!</formula>
    </cfRule>
  </conditionalFormatting>
  <conditionalFormatting sqref="BI13:BJ13">
    <cfRule type="cellIs" dxfId="2865" priority="75" operator="greaterThan">
      <formula>#REF!</formula>
    </cfRule>
  </conditionalFormatting>
  <conditionalFormatting sqref="BI17:BJ17">
    <cfRule type="cellIs" dxfId="2864" priority="77" operator="greaterThan">
      <formula>#REF!</formula>
    </cfRule>
  </conditionalFormatting>
  <conditionalFormatting sqref="BK38">
    <cfRule type="cellIs" dxfId="2863" priority="73" operator="lessThan">
      <formula>#REF!</formula>
    </cfRule>
    <cfRule type="cellIs" dxfId="2862" priority="74" operator="lessThan">
      <formula>#REF!</formula>
    </cfRule>
  </conditionalFormatting>
  <conditionalFormatting sqref="BL11">
    <cfRule type="cellIs" dxfId="2861" priority="71" operator="lessThan">
      <formula>#REF!</formula>
    </cfRule>
  </conditionalFormatting>
  <conditionalFormatting sqref="BL12">
    <cfRule type="cellIs" dxfId="2860" priority="70" operator="lessThan">
      <formula>#REF!</formula>
    </cfRule>
  </conditionalFormatting>
  <conditionalFormatting sqref="BL9">
    <cfRule type="cellIs" dxfId="2859" priority="68" operator="lessThan">
      <formula>#REF!</formula>
    </cfRule>
    <cfRule type="cellIs" dxfId="2858" priority="69" operator="greaterThan">
      <formula>#REF!</formula>
    </cfRule>
  </conditionalFormatting>
  <conditionalFormatting sqref="BL10">
    <cfRule type="cellIs" dxfId="2857" priority="67" operator="lessThan">
      <formula>#REF!</formula>
    </cfRule>
  </conditionalFormatting>
  <conditionalFormatting sqref="BL21">
    <cfRule type="cellIs" dxfId="2856" priority="64" operator="lessThan">
      <formula>#REF!</formula>
    </cfRule>
  </conditionalFormatting>
  <conditionalFormatting sqref="BL20">
    <cfRule type="cellIs" dxfId="2855" priority="65" operator="lessThan">
      <formula>#REF!</formula>
    </cfRule>
    <cfRule type="cellIs" dxfId="2854" priority="66" operator="lessThan">
      <formula>#REF!</formula>
    </cfRule>
  </conditionalFormatting>
  <conditionalFormatting sqref="BL30">
    <cfRule type="cellIs" dxfId="2853" priority="61" operator="lessThan">
      <formula>#REF!</formula>
    </cfRule>
  </conditionalFormatting>
  <conditionalFormatting sqref="BL29">
    <cfRule type="cellIs" dxfId="2852" priority="62" operator="lessThan">
      <formula>#REF!</formula>
    </cfRule>
    <cfRule type="cellIs" dxfId="2851" priority="63" operator="lessThan">
      <formula>#REF!</formula>
    </cfRule>
  </conditionalFormatting>
  <conditionalFormatting sqref="BL39">
    <cfRule type="cellIs" dxfId="2850" priority="58" operator="lessThan">
      <formula>#REF!</formula>
    </cfRule>
  </conditionalFormatting>
  <conditionalFormatting sqref="BL38">
    <cfRule type="cellIs" dxfId="2849" priority="59" operator="lessThan">
      <formula>#REF!</formula>
    </cfRule>
    <cfRule type="cellIs" dxfId="2848" priority="60" operator="lessThan">
      <formula>#REF!</formula>
    </cfRule>
  </conditionalFormatting>
  <conditionalFormatting sqref="BM19 BM13:BM15 BM17">
    <cfRule type="cellIs" dxfId="2847" priority="57" operator="greaterThan">
      <formula>#REF!</formula>
    </cfRule>
  </conditionalFormatting>
  <conditionalFormatting sqref="BP21">
    <cfRule type="cellIs" dxfId="2846" priority="54" operator="lessThan">
      <formula>#REF!</formula>
    </cfRule>
  </conditionalFormatting>
  <conditionalFormatting sqref="BP11">
    <cfRule type="cellIs" dxfId="2845" priority="53" operator="lessThan">
      <formula>#REF!</formula>
    </cfRule>
  </conditionalFormatting>
  <conditionalFormatting sqref="BP12">
    <cfRule type="cellIs" dxfId="2844" priority="52" operator="lessThan">
      <formula>#REF!</formula>
    </cfRule>
  </conditionalFormatting>
  <conditionalFormatting sqref="BP20">
    <cfRule type="cellIs" dxfId="2843" priority="55" operator="lessThan">
      <formula>#REF!</formula>
    </cfRule>
    <cfRule type="cellIs" dxfId="2842" priority="56" operator="lessThan">
      <formula>#REF!</formula>
    </cfRule>
  </conditionalFormatting>
  <conditionalFormatting sqref="BP30">
    <cfRule type="cellIs" dxfId="2841" priority="49" operator="lessThan">
      <formula>#REF!</formula>
    </cfRule>
  </conditionalFormatting>
  <conditionalFormatting sqref="BP29">
    <cfRule type="cellIs" dxfId="2840" priority="50" operator="lessThan">
      <formula>#REF!</formula>
    </cfRule>
    <cfRule type="cellIs" dxfId="2839" priority="51" operator="lessThan">
      <formula>#REF!</formula>
    </cfRule>
  </conditionalFormatting>
  <conditionalFormatting sqref="BP39">
    <cfRule type="cellIs" dxfId="2838" priority="48" operator="lessThan">
      <formula>#REF!</formula>
    </cfRule>
  </conditionalFormatting>
  <conditionalFormatting sqref="BP9">
    <cfRule type="cellIs" dxfId="2837" priority="46" operator="lessThan">
      <formula>#REF!</formula>
    </cfRule>
    <cfRule type="cellIs" dxfId="2836" priority="47" operator="greaterThan">
      <formula>#REF!</formula>
    </cfRule>
  </conditionalFormatting>
  <conditionalFormatting sqref="BN19:BO19">
    <cfRule type="cellIs" dxfId="2835" priority="45" operator="greaterThan">
      <formula>#REF!</formula>
    </cfRule>
  </conditionalFormatting>
  <conditionalFormatting sqref="BN14:BO15">
    <cfRule type="cellIs" dxfId="2834" priority="43" operator="greaterThan">
      <formula>#REF!</formula>
    </cfRule>
  </conditionalFormatting>
  <conditionalFormatting sqref="BN13:BO13">
    <cfRule type="cellIs" dxfId="2833" priority="42" operator="greaterThan">
      <formula>#REF!</formula>
    </cfRule>
  </conditionalFormatting>
  <conditionalFormatting sqref="BN17:BO17">
    <cfRule type="cellIs" dxfId="2832" priority="44" operator="greaterThan">
      <formula>#REF!</formula>
    </cfRule>
  </conditionalFormatting>
  <conditionalFormatting sqref="BP38">
    <cfRule type="cellIs" dxfId="2831" priority="40" operator="lessThan">
      <formula>#REF!</formula>
    </cfRule>
    <cfRule type="cellIs" dxfId="2830" priority="41" operator="lessThan">
      <formula>#REF!</formula>
    </cfRule>
  </conditionalFormatting>
  <conditionalFormatting sqref="BQ11">
    <cfRule type="cellIs" dxfId="2829" priority="38" operator="lessThan">
      <formula>#REF!</formula>
    </cfRule>
  </conditionalFormatting>
  <conditionalFormatting sqref="BQ12">
    <cfRule type="cellIs" dxfId="2828" priority="37" operator="lessThan">
      <formula>#REF!</formula>
    </cfRule>
  </conditionalFormatting>
  <conditionalFormatting sqref="BQ9">
    <cfRule type="cellIs" dxfId="2827" priority="35" operator="lessThan">
      <formula>#REF!</formula>
    </cfRule>
    <cfRule type="cellIs" dxfId="2826" priority="36" operator="greaterThan">
      <formula>#REF!</formula>
    </cfRule>
  </conditionalFormatting>
  <conditionalFormatting sqref="BQ10">
    <cfRule type="cellIs" dxfId="2825" priority="34" operator="lessThan">
      <formula>#REF!</formula>
    </cfRule>
  </conditionalFormatting>
  <conditionalFormatting sqref="BQ21">
    <cfRule type="cellIs" dxfId="2824" priority="31" operator="lessThan">
      <formula>#REF!</formula>
    </cfRule>
  </conditionalFormatting>
  <conditionalFormatting sqref="BQ20">
    <cfRule type="cellIs" dxfId="2823" priority="32" operator="lessThan">
      <formula>#REF!</formula>
    </cfRule>
    <cfRule type="cellIs" dxfId="2822" priority="33" operator="lessThan">
      <formula>#REF!</formula>
    </cfRule>
  </conditionalFormatting>
  <conditionalFormatting sqref="BQ30">
    <cfRule type="cellIs" dxfId="2821" priority="28" operator="lessThan">
      <formula>#REF!</formula>
    </cfRule>
  </conditionalFormatting>
  <conditionalFormatting sqref="BQ29">
    <cfRule type="cellIs" dxfId="2820" priority="29" operator="lessThan">
      <formula>#REF!</formula>
    </cfRule>
    <cfRule type="cellIs" dxfId="2819" priority="30" operator="lessThan">
      <formula>#REF!</formula>
    </cfRule>
  </conditionalFormatting>
  <conditionalFormatting sqref="BQ39">
    <cfRule type="cellIs" dxfId="2818" priority="25" operator="lessThan">
      <formula>#REF!</formula>
    </cfRule>
  </conditionalFormatting>
  <conditionalFormatting sqref="BQ38">
    <cfRule type="cellIs" dxfId="2817" priority="26" operator="lessThan">
      <formula>#REF!</formula>
    </cfRule>
    <cfRule type="cellIs" dxfId="2816" priority="27" operator="lessThan">
      <formula>#REF!</formula>
    </cfRule>
  </conditionalFormatting>
  <conditionalFormatting sqref="M10">
    <cfRule type="cellIs" dxfId="2815" priority="12" operator="lessThan">
      <formula>#REF!</formula>
    </cfRule>
  </conditionalFormatting>
  <conditionalFormatting sqref="R10">
    <cfRule type="cellIs" dxfId="2814" priority="11" operator="lessThan">
      <formula>#REF!</formula>
    </cfRule>
  </conditionalFormatting>
  <conditionalFormatting sqref="W10">
    <cfRule type="cellIs" dxfId="2813" priority="10" operator="lessThan">
      <formula>#REF!</formula>
    </cfRule>
  </conditionalFormatting>
  <conditionalFormatting sqref="AB10">
    <cfRule type="cellIs" dxfId="2812" priority="9" operator="lessThan">
      <formula>#REF!</formula>
    </cfRule>
  </conditionalFormatting>
  <conditionalFormatting sqref="AG10">
    <cfRule type="cellIs" dxfId="2811" priority="8" operator="lessThan">
      <formula>#REF!</formula>
    </cfRule>
  </conditionalFormatting>
  <conditionalFormatting sqref="AL10">
    <cfRule type="cellIs" dxfId="2810" priority="7" operator="lessThan">
      <formula>#REF!</formula>
    </cfRule>
  </conditionalFormatting>
  <conditionalFormatting sqref="AQ10">
    <cfRule type="cellIs" dxfId="2809" priority="6" operator="lessThan">
      <formula>#REF!</formula>
    </cfRule>
  </conditionalFormatting>
  <conditionalFormatting sqref="AV10">
    <cfRule type="cellIs" dxfId="2808" priority="5" operator="lessThan">
      <formula>#REF!</formula>
    </cfRule>
  </conditionalFormatting>
  <conditionalFormatting sqref="BA10">
    <cfRule type="cellIs" dxfId="2807" priority="4" operator="lessThan">
      <formula>#REF!</formula>
    </cfRule>
  </conditionalFormatting>
  <conditionalFormatting sqref="BF10">
    <cfRule type="cellIs" dxfId="2806" priority="3" operator="lessThan">
      <formula>#REF!</formula>
    </cfRule>
  </conditionalFormatting>
  <conditionalFormatting sqref="BK10">
    <cfRule type="cellIs" dxfId="2805" priority="2" operator="lessThan">
      <formula>#REF!</formula>
    </cfRule>
  </conditionalFormatting>
  <conditionalFormatting sqref="BP10">
    <cfRule type="cellIs" dxfId="2804" priority="1" operator="lessThan">
      <formula>#REF!</formula>
    </cfRule>
  </conditionalFormatting>
  <pageMargins left="0.7" right="0.7" top="0.75" bottom="0.75" header="0.3" footer="0.3"/>
  <pageSetup paperSize="9" orientation="portrait" r:id="rId1"/>
  <headerFooter>
    <oddHeader>&amp;C&amp;G</oddHeader>
  </headerFooter>
  <legacyDrawingHF r:id="rId2"/>
  <picture r:id="rId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BQ94"/>
  <sheetViews>
    <sheetView zoomScale="70" zoomScaleNormal="70" workbookViewId="0">
      <pane xSplit="3" ySplit="10" topLeftCell="D11" activePane="bottomRight" state="frozenSplit"/>
      <selection activeCell="V56" sqref="V56"/>
      <selection pane="topRight" activeCell="V56" sqref="V56"/>
      <selection pane="bottomLeft" activeCell="V56" sqref="V56"/>
      <selection pane="bottomRight" activeCell="G44" sqref="G44"/>
    </sheetView>
  </sheetViews>
  <sheetFormatPr defaultRowHeight="16.5" x14ac:dyDescent="0.15"/>
  <cols>
    <col min="1" max="1" width="21" style="97" customWidth="1"/>
    <col min="2" max="2" width="15" style="97" customWidth="1"/>
    <col min="3" max="4" width="11.25" style="97" customWidth="1"/>
    <col min="5" max="5" width="38.5" style="97" customWidth="1"/>
    <col min="6" max="7" width="10.625" style="97" customWidth="1"/>
    <col min="8" max="9" width="13.625" style="97" customWidth="1"/>
    <col min="10" max="10" width="44.5" style="97" customWidth="1"/>
    <col min="11" max="12" width="12.25" style="97" customWidth="1"/>
    <col min="13" max="14" width="11.875" style="97" customWidth="1"/>
    <col min="15" max="15" width="38.25" style="97" customWidth="1"/>
    <col min="16" max="17" width="12.25" style="97" customWidth="1"/>
    <col min="18" max="19" width="11.875" style="97" customWidth="1"/>
    <col min="20" max="20" width="31.625" style="97" customWidth="1"/>
    <col min="21" max="22" width="12.625" style="97" customWidth="1"/>
    <col min="23" max="24" width="11.875" style="97" customWidth="1"/>
    <col min="25" max="25" width="31.625" style="97" customWidth="1"/>
    <col min="26" max="27" width="9.125" style="97" bestFit="1" customWidth="1"/>
    <col min="28" max="28" width="9.625" style="97" bestFit="1" customWidth="1"/>
    <col min="29" max="29" width="9.625" style="97" customWidth="1"/>
    <col min="30" max="30" width="31.625" style="97" customWidth="1"/>
    <col min="31" max="32" width="9.125" style="97" bestFit="1" customWidth="1"/>
    <col min="33" max="33" width="9.625" style="97" bestFit="1" customWidth="1"/>
    <col min="34" max="34" width="9.625" style="97" customWidth="1"/>
    <col min="35" max="35" width="31.625" style="97" customWidth="1"/>
    <col min="36" max="37" width="9.125" style="97" bestFit="1" customWidth="1"/>
    <col min="38" max="38" width="9.625" style="97" bestFit="1" customWidth="1"/>
    <col min="39" max="39" width="9.625" style="97" customWidth="1"/>
    <col min="40" max="40" width="31.625" style="97" customWidth="1"/>
    <col min="41" max="42" width="9.125" style="97" bestFit="1" customWidth="1"/>
    <col min="43" max="43" width="9.625" style="97" bestFit="1" customWidth="1"/>
    <col min="44" max="44" width="9.625" style="97" customWidth="1"/>
    <col min="45" max="45" width="31.625" style="97" customWidth="1"/>
    <col min="46" max="47" width="9.125" style="97" bestFit="1" customWidth="1"/>
    <col min="48" max="48" width="9.625" style="97" bestFit="1" customWidth="1"/>
    <col min="49" max="49" width="9.625" style="97" customWidth="1"/>
    <col min="50" max="50" width="31.625" style="97" customWidth="1"/>
    <col min="51" max="52" width="9.125" style="97" bestFit="1" customWidth="1"/>
    <col min="53" max="53" width="9.625" style="97" bestFit="1" customWidth="1"/>
    <col min="54" max="54" width="9.625" style="97" customWidth="1"/>
    <col min="55" max="55" width="31.625" style="97" customWidth="1"/>
    <col min="56" max="57" width="9.125" style="97" bestFit="1" customWidth="1"/>
    <col min="58" max="58" width="9.625" style="97" bestFit="1" customWidth="1"/>
    <col min="59" max="59" width="9.625" style="97" customWidth="1"/>
    <col min="60" max="60" width="43.875" style="97" customWidth="1"/>
    <col min="61" max="62" width="9" style="97"/>
    <col min="63" max="63" width="15.125" style="97" customWidth="1"/>
    <col min="64" max="64" width="9" style="97"/>
    <col min="65" max="65" width="48.125" style="97" customWidth="1"/>
    <col min="66" max="67" width="9" style="97"/>
    <col min="68" max="68" width="16" style="97" customWidth="1"/>
    <col min="69" max="16384" width="9" style="97"/>
  </cols>
  <sheetData>
    <row r="1" spans="1:69" x14ac:dyDescent="0.15">
      <c r="B1" s="175" t="str">
        <f>VLOOKUP(A5,'PMC数据辅助&amp;月良率预估'!$AR$3:$AS$130,2,0)</f>
        <v>LTPS手机</v>
      </c>
      <c r="C1" s="177"/>
      <c r="E1" s="97" t="s">
        <v>474</v>
      </c>
      <c r="AI1" s="166"/>
      <c r="AJ1" s="166"/>
      <c r="AK1" s="166"/>
      <c r="AL1" s="166"/>
      <c r="AM1" s="166"/>
      <c r="AN1" s="166"/>
      <c r="AO1" s="166"/>
      <c r="AP1" s="166"/>
      <c r="AQ1" s="166"/>
      <c r="AR1" s="166"/>
      <c r="AS1" s="166"/>
      <c r="AT1" s="166"/>
      <c r="AU1" s="166"/>
      <c r="AV1" s="166"/>
      <c r="AW1" s="166"/>
      <c r="AX1" s="166"/>
      <c r="AY1" s="166"/>
      <c r="AZ1" s="166"/>
      <c r="BA1" s="166"/>
      <c r="BB1" s="166"/>
      <c r="BC1" s="166"/>
      <c r="BD1" s="166"/>
    </row>
    <row r="2" spans="1:69" x14ac:dyDescent="0.15">
      <c r="A2" s="356">
        <f>VLOOKUP(A5,切数!$C:$J,8,0)</f>
        <v>95</v>
      </c>
      <c r="B2" s="580" t="s">
        <v>27</v>
      </c>
      <c r="C2" s="580"/>
      <c r="D2" s="581" t="s">
        <v>553</v>
      </c>
      <c r="E2" s="583" t="s">
        <v>41</v>
      </c>
      <c r="F2" s="583"/>
      <c r="G2" s="583"/>
      <c r="H2" s="583"/>
      <c r="I2" s="583"/>
      <c r="J2" s="583"/>
      <c r="K2" s="583"/>
      <c r="L2" s="583"/>
      <c r="M2" s="583"/>
      <c r="N2" s="30"/>
      <c r="O2" s="30"/>
      <c r="P2" s="30"/>
      <c r="Q2" s="30"/>
      <c r="R2" s="30"/>
      <c r="S2" s="30"/>
    </row>
    <row r="3" spans="1:69" x14ac:dyDescent="0.15">
      <c r="A3" s="356" t="s">
        <v>469</v>
      </c>
      <c r="B3" s="538"/>
      <c r="C3" s="538"/>
      <c r="D3" s="582"/>
      <c r="E3" s="1" t="str">
        <f>_xlfn.IFNA(VLOOKUP($A$5&amp;E$4,'PMC数据辅助&amp;月良率预估'!$B$2:$G$1000,2,0),"")</f>
        <v>M05</v>
      </c>
      <c r="F3" s="567"/>
      <c r="G3" s="567"/>
      <c r="H3" s="567"/>
      <c r="I3" s="568"/>
      <c r="J3" s="1" t="str">
        <f>_xlfn.IFNA(VLOOKUP($A$5&amp;J$4,'PMC数据辅助&amp;月良率预估'!$B$2:$G$1000,2,0),"")</f>
        <v>M05</v>
      </c>
      <c r="K3" s="567"/>
      <c r="L3" s="567"/>
      <c r="M3" s="567"/>
      <c r="N3" s="568"/>
      <c r="O3" s="1" t="str">
        <f>_xlfn.IFNA(VLOOKUP($A$5&amp;O$4,'PMC数据辅助&amp;月良率预估'!$B$2:$G$1000,2,0),"")</f>
        <v>M06</v>
      </c>
      <c r="P3" s="567"/>
      <c r="Q3" s="567"/>
      <c r="R3" s="567"/>
      <c r="S3" s="568"/>
      <c r="T3" s="1" t="str">
        <f>_xlfn.IFNA(VLOOKUP($A$5&amp;T$4,'PMC数据辅助&amp;月良率预估'!$B$2:$G$1000,2,0),"")</f>
        <v>M06</v>
      </c>
      <c r="U3" s="567"/>
      <c r="V3" s="567"/>
      <c r="W3" s="567"/>
      <c r="X3" s="568"/>
      <c r="Y3" s="1" t="str">
        <f>_xlfn.IFNA(VLOOKUP($A$5&amp;Y$4,'PMC数据辅助&amp;月良率预估'!$B$2:$G$1000,2,0),"")</f>
        <v>M07</v>
      </c>
      <c r="Z3" s="567"/>
      <c r="AA3" s="567"/>
      <c r="AB3" s="567"/>
      <c r="AC3" s="568"/>
      <c r="AD3" s="1" t="str">
        <f>_xlfn.IFNA(VLOOKUP($A$5&amp;AD$4,'PMC数据辅助&amp;月良率预估'!$B$2:$G$1000,2,0),"")</f>
        <v/>
      </c>
      <c r="AE3" s="567"/>
      <c r="AF3" s="567"/>
      <c r="AG3" s="567"/>
      <c r="AH3" s="568"/>
      <c r="AI3" s="1" t="str">
        <f>_xlfn.IFNA(VLOOKUP($A$5&amp;AI$4,'PMC数据辅助&amp;月良率预估'!$B$2:$G$1000,2,0),"")</f>
        <v/>
      </c>
      <c r="AJ3" s="567"/>
      <c r="AK3" s="567"/>
      <c r="AL3" s="567"/>
      <c r="AM3" s="568"/>
      <c r="AN3" s="1" t="str">
        <f>_xlfn.IFNA(VLOOKUP($A$5&amp;AN$4,'PMC数据辅助&amp;月良率预估'!$B$2:$G$1000,2,0),"")</f>
        <v/>
      </c>
      <c r="AO3" s="567"/>
      <c r="AP3" s="567"/>
      <c r="AQ3" s="567"/>
      <c r="AR3" s="568"/>
      <c r="AS3" s="1" t="str">
        <f>_xlfn.IFNA(VLOOKUP($A$5&amp;AS$4,'PMC数据辅助&amp;月良率预估'!$B$2:$G$1000,2,0),"")</f>
        <v/>
      </c>
      <c r="AT3" s="567"/>
      <c r="AU3" s="567"/>
      <c r="AV3" s="567"/>
      <c r="AW3" s="568"/>
      <c r="AX3" s="1" t="str">
        <f>_xlfn.IFNA(VLOOKUP($A$5&amp;AX$4,'PMC数据辅助&amp;月良率预估'!$B$2:$G$1000,2,0),"")</f>
        <v/>
      </c>
      <c r="AY3" s="567"/>
      <c r="AZ3" s="567"/>
      <c r="BA3" s="567"/>
      <c r="BB3" s="568"/>
      <c r="BC3" s="1" t="str">
        <f>_xlfn.IFNA(VLOOKUP($A$5&amp;BC$4,'PMC数据辅助&amp;月良率预估'!$B$2:$G$1000,2,0),"")</f>
        <v/>
      </c>
      <c r="BD3" s="567"/>
      <c r="BE3" s="567"/>
      <c r="BF3" s="567"/>
      <c r="BG3" s="568"/>
      <c r="BH3" s="1" t="str">
        <f>_xlfn.IFNA(VLOOKUP($A$5&amp;BH$4,'PMC数据辅助&amp;月良率预估'!$B$2:$G$1000,2,0),"")</f>
        <v/>
      </c>
      <c r="BI3" s="567"/>
      <c r="BJ3" s="567"/>
      <c r="BK3" s="567"/>
      <c r="BL3" s="568"/>
      <c r="BM3" s="1" t="str">
        <f>_xlfn.IFNA(VLOOKUP($A$5&amp;BM$4,'PMC数据辅助&amp;月良率预估'!$B$2:$G$1000,2,0),"")</f>
        <v/>
      </c>
      <c r="BN3" s="567"/>
      <c r="BO3" s="567"/>
      <c r="BP3" s="567"/>
      <c r="BQ3" s="568"/>
    </row>
    <row r="4" spans="1:69" x14ac:dyDescent="0.15">
      <c r="A4" s="31" t="s">
        <v>40</v>
      </c>
      <c r="B4" s="94"/>
      <c r="C4" s="94"/>
      <c r="D4" s="115"/>
      <c r="E4" s="569" t="str">
        <f>_xlfn.IFNA(VLOOKUP($A$5&amp;COLUMN($A$1),'PMC数据辅助&amp;月良率预估'!$A:$F,5,0),"")</f>
        <v>05/10蒸镀批次</v>
      </c>
      <c r="F4" s="570"/>
      <c r="G4" s="570"/>
      <c r="H4" s="570"/>
      <c r="I4" s="571"/>
      <c r="J4" s="569" t="str">
        <f>_xlfn.IFNA(VLOOKUP($A$5&amp;COLUMN($B$1),'PMC数据辅助&amp;月良率预估'!$A:$F,5,0),"")</f>
        <v>05/19蒸镀批次</v>
      </c>
      <c r="K4" s="570"/>
      <c r="L4" s="570"/>
      <c r="M4" s="570"/>
      <c r="N4" s="571"/>
      <c r="O4" s="569" t="str">
        <f>_xlfn.IFNA(VLOOKUP($A$5&amp;COLUMN($C$1),'PMC数据辅助&amp;月良率预估'!$A:$F,5,0),"")</f>
        <v>05/30蒸镀批次</v>
      </c>
      <c r="P4" s="570"/>
      <c r="Q4" s="570"/>
      <c r="R4" s="570"/>
      <c r="S4" s="571"/>
      <c r="T4" s="569" t="str">
        <f>_xlfn.IFNA(VLOOKUP($A$5&amp;COLUMN($D$1),'PMC数据辅助&amp;月良率预估'!$A:$F,5,0),"")</f>
        <v>06/07蒸镀批次</v>
      </c>
      <c r="U4" s="570"/>
      <c r="V4" s="570"/>
      <c r="W4" s="570"/>
      <c r="X4" s="571"/>
      <c r="Y4" s="569" t="str">
        <f>_xlfn.IFNA(VLOOKUP($A$5&amp;COLUMN($E$1),'PMC数据辅助&amp;月良率预估'!$A:$F,5,0),"")</f>
        <v>06/27蒸镀批次</v>
      </c>
      <c r="Z4" s="570"/>
      <c r="AA4" s="570"/>
      <c r="AB4" s="570"/>
      <c r="AC4" s="571"/>
      <c r="AD4" s="569" t="str">
        <f>_xlfn.IFNA(VLOOKUP($A$5&amp;COLUMN($F$1),'PMC数据辅助&amp;月良率预估'!$A:$F,5,0),"")</f>
        <v/>
      </c>
      <c r="AE4" s="570"/>
      <c r="AF4" s="570"/>
      <c r="AG4" s="570"/>
      <c r="AH4" s="571"/>
      <c r="AI4" s="569" t="str">
        <f>_xlfn.IFNA(VLOOKUP($A$5&amp;COLUMN($G$1),'PMC数据辅助&amp;月良率预估'!$A:$F,5,0),"")</f>
        <v/>
      </c>
      <c r="AJ4" s="570"/>
      <c r="AK4" s="570"/>
      <c r="AL4" s="570"/>
      <c r="AM4" s="571"/>
      <c r="AN4" s="569" t="str">
        <f>_xlfn.IFNA(VLOOKUP($A$5&amp;COLUMN($H$1),'PMC数据辅助&amp;月良率预估'!$A:$F,5,0),"")</f>
        <v/>
      </c>
      <c r="AO4" s="570"/>
      <c r="AP4" s="570"/>
      <c r="AQ4" s="570"/>
      <c r="AR4" s="571"/>
      <c r="AS4" s="569" t="str">
        <f>_xlfn.IFNA(VLOOKUP($A$5&amp;COLUMN($I$1),'PMC数据辅助&amp;月良率预估'!$A:$F,5,0),"")</f>
        <v/>
      </c>
      <c r="AT4" s="570"/>
      <c r="AU4" s="570"/>
      <c r="AV4" s="570"/>
      <c r="AW4" s="571"/>
      <c r="AX4" s="569" t="str">
        <f>_xlfn.IFNA(VLOOKUP($A$5&amp;COLUMN($J$1),'PMC数据辅助&amp;月良率预估'!$A:$F,5,0),"")</f>
        <v/>
      </c>
      <c r="AY4" s="570"/>
      <c r="AZ4" s="570"/>
      <c r="BA4" s="570"/>
      <c r="BB4" s="571"/>
      <c r="BC4" s="569" t="str">
        <f>_xlfn.IFNA(VLOOKUP($A$5&amp;COLUMN($K$1),'PMC数据辅助&amp;月良率预估'!$A:$F,5,0),"")</f>
        <v/>
      </c>
      <c r="BD4" s="570"/>
      <c r="BE4" s="570"/>
      <c r="BF4" s="570"/>
      <c r="BG4" s="571"/>
      <c r="BH4" s="569" t="str">
        <f>_xlfn.IFNA(VLOOKUP($A$5&amp;COLUMN($L$1),'PMC数据辅助&amp;月良率预估'!$A:$F,5,0),"")</f>
        <v/>
      </c>
      <c r="BI4" s="570"/>
      <c r="BJ4" s="570"/>
      <c r="BK4" s="570"/>
      <c r="BL4" s="571"/>
      <c r="BM4" s="569" t="str">
        <f>_xlfn.IFNA(VLOOKUP($A$5&amp;COLUMN($M$1),'PMC数据辅助&amp;月良率预估'!$A:$F,5,0),"")</f>
        <v/>
      </c>
      <c r="BN4" s="570"/>
      <c r="BO4" s="570"/>
      <c r="BP4" s="570"/>
      <c r="BQ4" s="571"/>
    </row>
    <row r="5" spans="1:69" ht="51" customHeight="1" x14ac:dyDescent="0.15">
      <c r="A5" s="32" t="s">
        <v>1417</v>
      </c>
      <c r="B5" s="32" t="s">
        <v>35</v>
      </c>
      <c r="C5" s="32" t="s">
        <v>35</v>
      </c>
      <c r="D5" s="32"/>
      <c r="E5" s="32" t="s">
        <v>467</v>
      </c>
      <c r="F5" s="33" t="s">
        <v>483</v>
      </c>
      <c r="G5" s="33" t="s">
        <v>484</v>
      </c>
      <c r="H5" s="33" t="s">
        <v>485</v>
      </c>
      <c r="I5" s="362" t="s">
        <v>839</v>
      </c>
      <c r="J5" s="32" t="s">
        <v>467</v>
      </c>
      <c r="K5" s="33" t="s">
        <v>483</v>
      </c>
      <c r="L5" s="33" t="s">
        <v>484</v>
      </c>
      <c r="M5" s="33" t="s">
        <v>485</v>
      </c>
      <c r="N5" s="362" t="s">
        <v>838</v>
      </c>
      <c r="O5" s="32" t="s">
        <v>467</v>
      </c>
      <c r="P5" s="33" t="s">
        <v>483</v>
      </c>
      <c r="Q5" s="33" t="s">
        <v>484</v>
      </c>
      <c r="R5" s="33" t="s">
        <v>485</v>
      </c>
      <c r="S5" s="362" t="s">
        <v>839</v>
      </c>
      <c r="T5" s="32" t="s">
        <v>467</v>
      </c>
      <c r="U5" s="33" t="s">
        <v>483</v>
      </c>
      <c r="V5" s="33" t="s">
        <v>484</v>
      </c>
      <c r="W5" s="33" t="s">
        <v>485</v>
      </c>
      <c r="X5" s="362" t="s">
        <v>839</v>
      </c>
      <c r="Y5" s="32" t="s">
        <v>467</v>
      </c>
      <c r="Z5" s="33" t="s">
        <v>483</v>
      </c>
      <c r="AA5" s="33" t="s">
        <v>484</v>
      </c>
      <c r="AB5" s="33" t="s">
        <v>485</v>
      </c>
      <c r="AC5" s="362" t="s">
        <v>839</v>
      </c>
      <c r="AD5" s="32" t="s">
        <v>467</v>
      </c>
      <c r="AE5" s="33" t="s">
        <v>483</v>
      </c>
      <c r="AF5" s="33" t="s">
        <v>484</v>
      </c>
      <c r="AG5" s="33" t="s">
        <v>485</v>
      </c>
      <c r="AH5" s="362" t="s">
        <v>839</v>
      </c>
      <c r="AI5" s="32" t="s">
        <v>467</v>
      </c>
      <c r="AJ5" s="33" t="s">
        <v>483</v>
      </c>
      <c r="AK5" s="33" t="s">
        <v>484</v>
      </c>
      <c r="AL5" s="33" t="s">
        <v>485</v>
      </c>
      <c r="AM5" s="362" t="s">
        <v>839</v>
      </c>
      <c r="AN5" s="32" t="s">
        <v>467</v>
      </c>
      <c r="AO5" s="33" t="s">
        <v>483</v>
      </c>
      <c r="AP5" s="33" t="s">
        <v>484</v>
      </c>
      <c r="AQ5" s="33" t="s">
        <v>485</v>
      </c>
      <c r="AR5" s="362" t="s">
        <v>839</v>
      </c>
      <c r="AS5" s="32" t="s">
        <v>467</v>
      </c>
      <c r="AT5" s="33" t="s">
        <v>483</v>
      </c>
      <c r="AU5" s="33" t="s">
        <v>484</v>
      </c>
      <c r="AV5" s="33" t="s">
        <v>485</v>
      </c>
      <c r="AW5" s="362" t="s">
        <v>839</v>
      </c>
      <c r="AX5" s="32" t="s">
        <v>467</v>
      </c>
      <c r="AY5" s="33" t="s">
        <v>483</v>
      </c>
      <c r="AZ5" s="33" t="s">
        <v>484</v>
      </c>
      <c r="BA5" s="33" t="s">
        <v>485</v>
      </c>
      <c r="BB5" s="362" t="s">
        <v>839</v>
      </c>
      <c r="BC5" s="32" t="s">
        <v>467</v>
      </c>
      <c r="BD5" s="33" t="s">
        <v>483</v>
      </c>
      <c r="BE5" s="33" t="s">
        <v>484</v>
      </c>
      <c r="BF5" s="33" t="s">
        <v>485</v>
      </c>
      <c r="BG5" s="362" t="s">
        <v>839</v>
      </c>
      <c r="BH5" s="32" t="s">
        <v>467</v>
      </c>
      <c r="BI5" s="33" t="s">
        <v>483</v>
      </c>
      <c r="BJ5" s="33" t="s">
        <v>484</v>
      </c>
      <c r="BK5" s="33" t="s">
        <v>485</v>
      </c>
      <c r="BL5" s="362" t="s">
        <v>839</v>
      </c>
      <c r="BM5" s="32" t="s">
        <v>467</v>
      </c>
      <c r="BN5" s="33" t="s">
        <v>483</v>
      </c>
      <c r="BO5" s="33" t="s">
        <v>484</v>
      </c>
      <c r="BP5" s="33" t="s">
        <v>485</v>
      </c>
      <c r="BQ5" s="362" t="s">
        <v>839</v>
      </c>
    </row>
    <row r="6" spans="1:69" x14ac:dyDescent="0.15">
      <c r="A6" s="34" t="s">
        <v>745</v>
      </c>
      <c r="B6" s="34">
        <f>_xlfn.IFNA(VLOOKUP($A6,批次辅助!$A$4:$DC$41,MATCH($A$5&amp;B$4,批次辅助!$A$1:$DC$1,0),0),0)</f>
        <v>0</v>
      </c>
      <c r="C6" s="34">
        <f>_xlfn.IFNA(VLOOKUP($A6,批次辅助!$A$4:$DC$41,MATCH($A$5&amp;C$4,批次辅助!$A$1:$DC$1,0),0),0)</f>
        <v>0</v>
      </c>
      <c r="D6" s="34">
        <f>_xlfn.IFNA(VLOOKUP($A6,批次辅助!$A$4:$DC$41,MATCH($A$5&amp;D$4,批次辅助!$A$1:$DC$1,0),0),0)</f>
        <v>0</v>
      </c>
      <c r="E6" s="34">
        <f>_xlfn.IFNA(VLOOKUP($A$5&amp;E$4,'PMC数据辅助&amp;月良率预估'!$B$2:$G$599,5,0),0)</f>
        <v>880</v>
      </c>
      <c r="F6" s="34"/>
      <c r="G6" s="34"/>
      <c r="H6" s="35"/>
      <c r="I6" s="35"/>
      <c r="J6" s="34">
        <f>_xlfn.IFNA(VLOOKUP($A$5&amp;J$4,'PMC数据辅助&amp;月良率预估'!$B$2:$G$599,5,0),0)</f>
        <v>2200</v>
      </c>
      <c r="K6" s="34"/>
      <c r="L6" s="34"/>
      <c r="M6" s="35"/>
      <c r="N6" s="35"/>
      <c r="O6" s="34">
        <f>_xlfn.IFNA(VLOOKUP($A$5&amp;O$4,'PMC数据辅助&amp;月良率预估'!$B$2:$G$599,5,0),0)</f>
        <v>1540</v>
      </c>
      <c r="P6" s="34"/>
      <c r="Q6" s="34"/>
      <c r="R6" s="35"/>
      <c r="S6" s="35"/>
      <c r="T6" s="34">
        <f>_xlfn.IFNA(VLOOKUP($A$5&amp;T$4,'PMC数据辅助&amp;月良率预估'!$B$2:$G$599,5,0),0)</f>
        <v>1980</v>
      </c>
      <c r="U6" s="34"/>
      <c r="V6" s="34"/>
      <c r="W6" s="35"/>
      <c r="X6" s="35"/>
      <c r="Y6" s="34">
        <f>_xlfn.IFNA(VLOOKUP($A$5&amp;Y$4,'PMC数据辅助&amp;月良率预估'!$B$2:$G$599,5,0),0)</f>
        <v>2200</v>
      </c>
      <c r="Z6" s="34"/>
      <c r="AA6" s="34"/>
      <c r="AB6" s="35"/>
      <c r="AC6" s="35"/>
      <c r="AD6" s="34">
        <f>_xlfn.IFNA(VLOOKUP($A$5&amp;AD$4,'PMC数据辅助&amp;月良率预估'!$B$2:$G$599,5,0),0)</f>
        <v>0</v>
      </c>
      <c r="AE6" s="34"/>
      <c r="AF6" s="34"/>
      <c r="AG6" s="35"/>
      <c r="AH6" s="35"/>
      <c r="AI6" s="34">
        <f>_xlfn.IFNA(VLOOKUP($A$5&amp;AI$4,'PMC数据辅助&amp;月良率预估'!$B$2:$G$599,5,0),0)</f>
        <v>0</v>
      </c>
      <c r="AJ6" s="34"/>
      <c r="AK6" s="34"/>
      <c r="AL6" s="35"/>
      <c r="AM6" s="35"/>
      <c r="AN6" s="34">
        <f>_xlfn.IFNA(VLOOKUP($A$5&amp;AN$4,'PMC数据辅助&amp;月良率预估'!$B$2:$G$599,5,0),0)</f>
        <v>0</v>
      </c>
      <c r="AO6" s="34"/>
      <c r="AP6" s="34"/>
      <c r="AQ6" s="35"/>
      <c r="AR6" s="35"/>
      <c r="AS6" s="34">
        <f>_xlfn.IFNA(VLOOKUP($A$5&amp;AS$4,'PMC数据辅助&amp;月良率预估'!$B$2:$G$599,5,0),0)</f>
        <v>0</v>
      </c>
      <c r="AT6" s="34"/>
      <c r="AU6" s="34"/>
      <c r="AV6" s="35"/>
      <c r="AW6" s="35"/>
      <c r="AX6" s="34">
        <f>_xlfn.IFNA(VLOOKUP($A$5&amp;AX$4,'PMC数据辅助&amp;月良率预估'!$B$2:$G$599,5,0),0)</f>
        <v>0</v>
      </c>
      <c r="AY6" s="34"/>
      <c r="AZ6" s="34"/>
      <c r="BA6" s="35"/>
      <c r="BB6" s="35"/>
      <c r="BC6" s="34">
        <f>_xlfn.IFNA(VLOOKUP($A$5&amp;BC$4,'PMC数据辅助&amp;月良率预估'!$B$2:$G$599,5,0),0)</f>
        <v>0</v>
      </c>
      <c r="BD6" s="34"/>
      <c r="BE6" s="34"/>
      <c r="BF6" s="35"/>
      <c r="BG6" s="35"/>
      <c r="BH6" s="34">
        <f>_xlfn.IFNA(VLOOKUP($A$5&amp;BH$4,'PMC数据辅助&amp;月良率预估'!$B$2:$G$599,5,0),0)</f>
        <v>0</v>
      </c>
      <c r="BI6" s="34"/>
      <c r="BJ6" s="34"/>
      <c r="BK6" s="35"/>
      <c r="BL6" s="35"/>
      <c r="BM6" s="34">
        <f>_xlfn.IFNA(VLOOKUP($A$5&amp;BM$4,'PMC数据辅助&amp;月良率预估'!$B$2:$G$599,5,0),0)</f>
        <v>0</v>
      </c>
      <c r="BN6" s="34"/>
      <c r="BO6" s="34"/>
      <c r="BP6" s="35"/>
      <c r="BQ6" s="35"/>
    </row>
    <row r="7" spans="1:69" x14ac:dyDescent="0.15">
      <c r="A7" s="34" t="s">
        <v>746</v>
      </c>
      <c r="B7" s="34">
        <f>_xlfn.IFNA(VLOOKUP($A7,批次辅助!$A$4:$DC$41,MATCH($A$5&amp;B$4,批次辅助!$A$1:$DC$1,0),0),0)</f>
        <v>0</v>
      </c>
      <c r="C7" s="34">
        <f>_xlfn.IFNA(VLOOKUP($A7,批次辅助!$A$4:$DC$41,MATCH($A$5&amp;C$4,批次辅助!$A$1:$DC$1,0),0),0)</f>
        <v>0</v>
      </c>
      <c r="D7" s="34">
        <f>_xlfn.IFNA(VLOOKUP($A7,批次辅助!$A$4:$DC$41,MATCH($A$5&amp;D$4,批次辅助!$A$1:$DC$1,0),0),0)</f>
        <v>0</v>
      </c>
      <c r="E7" s="34">
        <f>_xlfn.IFNA(VLOOKUP($A$5&amp;E$4,'PMC数据辅助&amp;月良率预估'!$B$2:$G$599,6,0),0)</f>
        <v>880</v>
      </c>
      <c r="F7" s="34"/>
      <c r="G7" s="34"/>
      <c r="H7" s="35"/>
      <c r="I7" s="35"/>
      <c r="J7" s="34">
        <f>_xlfn.IFNA(VLOOKUP($A$5&amp;J$4,'PMC数据辅助&amp;月良率预估'!$B$2:$G$599,6,0),0)</f>
        <v>2200</v>
      </c>
      <c r="K7" s="34"/>
      <c r="L7" s="34"/>
      <c r="M7" s="35"/>
      <c r="N7" s="35"/>
      <c r="O7" s="34">
        <f>_xlfn.IFNA(VLOOKUP($A$5&amp;O$4,'PMC数据辅助&amp;月良率预估'!$B$2:$G$599,6,0),0)</f>
        <v>1540</v>
      </c>
      <c r="P7" s="34"/>
      <c r="Q7" s="34"/>
      <c r="R7" s="35"/>
      <c r="S7" s="35"/>
      <c r="T7" s="34">
        <f>_xlfn.IFNA(VLOOKUP($A$5&amp;T$4,'PMC数据辅助&amp;月良率预估'!$B$2:$G$599,6,0),0)</f>
        <v>1980</v>
      </c>
      <c r="U7" s="34"/>
      <c r="V7" s="34"/>
      <c r="W7" s="35"/>
      <c r="X7" s="35"/>
      <c r="Y7" s="34">
        <f>_xlfn.IFNA(VLOOKUP($A$5&amp;Y$4,'PMC数据辅助&amp;月良率预估'!$B$2:$G$599,6,0),0)</f>
        <v>2200</v>
      </c>
      <c r="Z7" s="34"/>
      <c r="AA7" s="34"/>
      <c r="AB7" s="35"/>
      <c r="AC7" s="35"/>
      <c r="AD7" s="34">
        <f>_xlfn.IFNA(VLOOKUP($A$5&amp;AD$4,'PMC数据辅助&amp;月良率预估'!$B$2:$G$599,6,0),0)</f>
        <v>0</v>
      </c>
      <c r="AE7" s="34"/>
      <c r="AF7" s="34"/>
      <c r="AG7" s="35"/>
      <c r="AH7" s="35"/>
      <c r="AI7" s="34">
        <f>_xlfn.IFNA(VLOOKUP($A$5&amp;AI$4,'PMC数据辅助&amp;月良率预估'!$B$2:$G$599,6,0),0)</f>
        <v>0</v>
      </c>
      <c r="AJ7" s="34"/>
      <c r="AK7" s="34"/>
      <c r="AL7" s="35"/>
      <c r="AM7" s="35"/>
      <c r="AN7" s="34">
        <f>_xlfn.IFNA(VLOOKUP($A$5&amp;AN$4,'PMC数据辅助&amp;月良率预估'!$B$2:$G$599,6,0),0)</f>
        <v>0</v>
      </c>
      <c r="AO7" s="34"/>
      <c r="AP7" s="34"/>
      <c r="AQ7" s="35"/>
      <c r="AR7" s="35"/>
      <c r="AS7" s="34">
        <f>_xlfn.IFNA(VLOOKUP($A$5&amp;AS$4,'PMC数据辅助&amp;月良率预估'!$B$2:$G$599,6,0),0)</f>
        <v>0</v>
      </c>
      <c r="AT7" s="34"/>
      <c r="AU7" s="34"/>
      <c r="AV7" s="35"/>
      <c r="AW7" s="35"/>
      <c r="AX7" s="34">
        <f>_xlfn.IFNA(VLOOKUP($A$5&amp;AX$4,'PMC数据辅助&amp;月良率预估'!$B$2:$G$599,6,0),0)</f>
        <v>0</v>
      </c>
      <c r="AY7" s="34"/>
      <c r="AZ7" s="34"/>
      <c r="BA7" s="35"/>
      <c r="BB7" s="35"/>
      <c r="BC7" s="34">
        <f>_xlfn.IFNA(VLOOKUP($A$5&amp;BC$4,'PMC数据辅助&amp;月良率预估'!$B$2:$G$599,6,0),0)</f>
        <v>0</v>
      </c>
      <c r="BD7" s="34"/>
      <c r="BE7" s="34"/>
      <c r="BF7" s="35"/>
      <c r="BG7" s="35"/>
      <c r="BH7" s="34">
        <f>_xlfn.IFNA(VLOOKUP($A$5&amp;BH$4,'PMC数据辅助&amp;月良率预估'!$B$2:$G$599,6,0),0)</f>
        <v>0</v>
      </c>
      <c r="BI7" s="34"/>
      <c r="BJ7" s="34"/>
      <c r="BK7" s="35"/>
      <c r="BL7" s="35"/>
      <c r="BM7" s="34">
        <f>_xlfn.IFNA(VLOOKUP($A$5&amp;BM$4,'PMC数据辅助&amp;月良率预估'!$B$2:$G$599,6,0),0)</f>
        <v>0</v>
      </c>
      <c r="BN7" s="34"/>
      <c r="BO7" s="34"/>
      <c r="BP7" s="35"/>
      <c r="BQ7" s="35"/>
    </row>
    <row r="8" spans="1:69" s="119" customFormat="1" x14ac:dyDescent="0.15">
      <c r="A8" s="116" t="s">
        <v>454</v>
      </c>
      <c r="B8" s="117">
        <f>_xlfn.IFNA(VLOOKUP($A8,批次辅助!$A$4:$DC$41,MATCH($A$5&amp;B$4,批次辅助!$A$1:$DC$1,0),0),0)</f>
        <v>0</v>
      </c>
      <c r="C8" s="117">
        <f>_xlfn.IFNA(VLOOKUP($A8,批次辅助!$A$4:$DC$41,MATCH($A$5&amp;C$4,批次辅助!$A$1:$DC$1,0),0),0)</f>
        <v>0</v>
      </c>
      <c r="D8" s="117">
        <f>_xlfn.IFNA(VLOOKUP($A8,批次辅助!$A$4:$DC$41,MATCH($A$5&amp;D$4,批次辅助!$A$1:$DC$1,0),0),0)</f>
        <v>0</v>
      </c>
      <c r="E8" s="117">
        <f>IF(E6=0,0%,E7/E6)</f>
        <v>1</v>
      </c>
      <c r="F8" s="116"/>
      <c r="G8" s="116"/>
      <c r="H8" s="118"/>
      <c r="I8" s="118"/>
      <c r="J8" s="117">
        <f>IF(J6=0,0%,J7/J6)</f>
        <v>1</v>
      </c>
      <c r="K8" s="116"/>
      <c r="L8" s="116"/>
      <c r="M8" s="118"/>
      <c r="N8" s="118"/>
      <c r="O8" s="117">
        <f>IF(O6=0,0%,O7/O6)</f>
        <v>1</v>
      </c>
      <c r="P8" s="116"/>
      <c r="Q8" s="116"/>
      <c r="R8" s="118"/>
      <c r="S8" s="118"/>
      <c r="T8" s="117">
        <f>IF(T6=0,0%,T7/T6)</f>
        <v>1</v>
      </c>
      <c r="U8" s="116"/>
      <c r="V8" s="116"/>
      <c r="W8" s="118"/>
      <c r="X8" s="118"/>
      <c r="Y8" s="117">
        <f>IF(Y6=0,0%,Y7/Y6)</f>
        <v>1</v>
      </c>
      <c r="Z8" s="116"/>
      <c r="AA8" s="116"/>
      <c r="AB8" s="118"/>
      <c r="AC8" s="118"/>
      <c r="AD8" s="117">
        <f>IF(AD6=0,0%,AD7/AD6)</f>
        <v>0</v>
      </c>
      <c r="AE8" s="116"/>
      <c r="AF8" s="116"/>
      <c r="AG8" s="118"/>
      <c r="AH8" s="118"/>
      <c r="AI8" s="117">
        <f>IF(AI6=0,0%,AI7/AI6)</f>
        <v>0</v>
      </c>
      <c r="AJ8" s="116"/>
      <c r="AK8" s="116"/>
      <c r="AL8" s="118"/>
      <c r="AM8" s="118"/>
      <c r="AN8" s="117">
        <f>IF(AN6=0,0%,AN7/AN6)</f>
        <v>0</v>
      </c>
      <c r="AO8" s="116"/>
      <c r="AP8" s="116"/>
      <c r="AQ8" s="118"/>
      <c r="AR8" s="118"/>
      <c r="AS8" s="117">
        <f>IF(AS6=0,0%,AS7/AS6)</f>
        <v>0</v>
      </c>
      <c r="AT8" s="116"/>
      <c r="AU8" s="116"/>
      <c r="AV8" s="118"/>
      <c r="AW8" s="118"/>
      <c r="AX8" s="117">
        <f>IF(AX6=0,0%,AX7/AX6)</f>
        <v>0</v>
      </c>
      <c r="AY8" s="116"/>
      <c r="AZ8" s="116"/>
      <c r="BA8" s="118"/>
      <c r="BB8" s="118"/>
      <c r="BC8" s="117">
        <f>IF(BC6=0,0%,BC7/BC6)</f>
        <v>0</v>
      </c>
      <c r="BD8" s="116"/>
      <c r="BE8" s="116"/>
      <c r="BF8" s="118"/>
      <c r="BG8" s="118"/>
      <c r="BH8" s="117">
        <f>IF(BH6=0,0%,BH7/BH6)</f>
        <v>0</v>
      </c>
      <c r="BI8" s="116"/>
      <c r="BJ8" s="116"/>
      <c r="BK8" s="118"/>
      <c r="BL8" s="118"/>
      <c r="BM8" s="117">
        <f>IF(BM6=0,0%,BM7/BM6)</f>
        <v>0</v>
      </c>
      <c r="BN8" s="116"/>
      <c r="BO8" s="116"/>
      <c r="BP8" s="118"/>
      <c r="BQ8" s="118"/>
    </row>
    <row r="9" spans="1:69" s="161" customFormat="1" x14ac:dyDescent="0.15">
      <c r="A9" s="158" t="s">
        <v>34</v>
      </c>
      <c r="B9" s="159">
        <f>_xlfn.IFNA(VLOOKUP($A9,批次辅助!$A$4:$DC$41,MATCH($A$5&amp;B$4,批次辅助!$A$1:$DC$1,0),0),0)</f>
        <v>0</v>
      </c>
      <c r="C9" s="159">
        <f>_xlfn.IFNA(VLOOKUP($A9,批次辅助!$A$4:$DC$41,MATCH($A$5&amp;C$4,批次辅助!$A$1:$DC$1,0),0),0)</f>
        <v>0</v>
      </c>
      <c r="D9" s="159">
        <f>_xlfn.IFNA(VLOOKUP($A9,批次辅助!$A$4:$DC$41,MATCH($A$5&amp;D$4,批次辅助!$A$1:$DC$1,0),0),0)</f>
        <v>0</v>
      </c>
      <c r="E9" s="160"/>
      <c r="F9" s="160"/>
      <c r="G9" s="160"/>
      <c r="H9" s="160">
        <f>H10-H19-H27-H28-H36-H37-H44-H45</f>
        <v>0.87244622168674679</v>
      </c>
      <c r="I9" s="160"/>
      <c r="J9" s="160"/>
      <c r="K9" s="160"/>
      <c r="L9" s="160"/>
      <c r="M9" s="160">
        <f>M10-M19-M27-M28-M36-M37-M44-M45</f>
        <v>0.87244622168674679</v>
      </c>
      <c r="N9" s="160"/>
      <c r="O9" s="160"/>
      <c r="P9" s="160"/>
      <c r="Q9" s="160"/>
      <c r="R9" s="160">
        <f>R10-R19-R27-R28-R36-R37-R44-R45</f>
        <v>0.87244622168674679</v>
      </c>
      <c r="S9" s="160"/>
      <c r="T9" s="160"/>
      <c r="U9" s="160"/>
      <c r="V9" s="160"/>
      <c r="W9" s="160">
        <f>W10-W19-W27-W28-W36-W37-W44-W45</f>
        <v>0.87244622168674679</v>
      </c>
      <c r="X9" s="160"/>
      <c r="Y9" s="160"/>
      <c r="Z9" s="160"/>
      <c r="AA9" s="160"/>
      <c r="AB9" s="160">
        <f>AB10-AB19-AB27-AB28-AB36-AB37-AB44-AB45</f>
        <v>0.87244622168674679</v>
      </c>
      <c r="AC9" s="160"/>
      <c r="AD9" s="160"/>
      <c r="AE9" s="160"/>
      <c r="AF9" s="160"/>
      <c r="AG9" s="160">
        <f>AG10-AG19-AG27-AG28-AG36-AG37-AG44-AG45</f>
        <v>0.87244622168674679</v>
      </c>
      <c r="AH9" s="160"/>
      <c r="AI9" s="160"/>
      <c r="AJ9" s="160"/>
      <c r="AK9" s="160"/>
      <c r="AL9" s="160">
        <f>AL10-AL19-AL27-AL28-AL36-AL37-AL44-AL45</f>
        <v>0.87244622168674679</v>
      </c>
      <c r="AM9" s="160"/>
      <c r="AN9" s="160"/>
      <c r="AO9" s="160"/>
      <c r="AP9" s="160"/>
      <c r="AQ9" s="160">
        <f>AQ10-AQ19-AQ27-AQ28-AQ36-AQ37-AQ44-AQ45</f>
        <v>0.87244622168674679</v>
      </c>
      <c r="AR9" s="160"/>
      <c r="AS9" s="160"/>
      <c r="AT9" s="160"/>
      <c r="AU9" s="160"/>
      <c r="AV9" s="160">
        <f>AV10-AV19-AV27-AV28-AV36-AV37-AV44-AV45</f>
        <v>0.87244622168674679</v>
      </c>
      <c r="AW9" s="160"/>
      <c r="AX9" s="160"/>
      <c r="AY9" s="160"/>
      <c r="AZ9" s="160"/>
      <c r="BA9" s="160">
        <f>BA10-BA19-BA27-BA28-BA36-BA37-BA44-BA45</f>
        <v>0.87244622168674679</v>
      </c>
      <c r="BB9" s="160"/>
      <c r="BC9" s="160"/>
      <c r="BD9" s="160"/>
      <c r="BE9" s="160"/>
      <c r="BF9" s="160">
        <f>BF10-BF19-BF27-BF28-BF36-BF37-BF44-BF45</f>
        <v>0.87244622168674679</v>
      </c>
      <c r="BG9" s="160"/>
      <c r="BH9" s="160"/>
      <c r="BI9" s="160"/>
      <c r="BJ9" s="160"/>
      <c r="BK9" s="160">
        <f>BK10-BK19-BK27-BK28-BK36-BK37-BK44-BK45</f>
        <v>0.87244622168674679</v>
      </c>
      <c r="BL9" s="160"/>
      <c r="BM9" s="160"/>
      <c r="BN9" s="160"/>
      <c r="BO9" s="160"/>
      <c r="BP9" s="160">
        <f>BP10-BP19-BP27-BP28-BP36-BP37-BP44-BP45</f>
        <v>0.87244622168674679</v>
      </c>
      <c r="BQ9" s="160"/>
    </row>
    <row r="10" spans="1:69" x14ac:dyDescent="0.15">
      <c r="A10" s="36" t="s">
        <v>33</v>
      </c>
      <c r="B10" s="37">
        <f>B9+B19+B27+B28+B36+B37+B44+B45</f>
        <v>0</v>
      </c>
      <c r="C10" s="37">
        <f>C9+C19+C27+C28+C36+C37+C44+C45</f>
        <v>0</v>
      </c>
      <c r="D10" s="37">
        <f>D9+D19+D27+D28+D36+D37+D44+D45</f>
        <v>0</v>
      </c>
      <c r="E10" s="38"/>
      <c r="F10" s="38"/>
      <c r="G10" s="38"/>
      <c r="H10" s="38">
        <f>(H12+H21+H30+H39)*99.94%-3</f>
        <v>0.87244622168674679</v>
      </c>
      <c r="I10" s="38"/>
      <c r="J10" s="38"/>
      <c r="K10" s="38"/>
      <c r="L10" s="38"/>
      <c r="M10" s="38">
        <f>(M12+M21+M30+M39)*99.94%-3</f>
        <v>0.87244622168674679</v>
      </c>
      <c r="N10" s="38"/>
      <c r="O10" s="38"/>
      <c r="P10" s="38"/>
      <c r="Q10" s="38"/>
      <c r="R10" s="38">
        <f>(R12+R21+R30+R39)*99.94%-3</f>
        <v>0.87244622168674679</v>
      </c>
      <c r="S10" s="38"/>
      <c r="T10" s="38"/>
      <c r="U10" s="38"/>
      <c r="V10" s="38"/>
      <c r="W10" s="38">
        <f>(W12+W21+W30+W39)*99.94%-3</f>
        <v>0.87244622168674679</v>
      </c>
      <c r="X10" s="38"/>
      <c r="Y10" s="38"/>
      <c r="Z10" s="38"/>
      <c r="AA10" s="38"/>
      <c r="AB10" s="38">
        <f>(AB12+AB21+AB30+AB39)*99.94%-3</f>
        <v>0.87244622168674679</v>
      </c>
      <c r="AC10" s="38"/>
      <c r="AD10" s="38"/>
      <c r="AE10" s="38"/>
      <c r="AF10" s="38"/>
      <c r="AG10" s="38">
        <f>(AG12+AG21+AG30+AG39)*99.94%-3</f>
        <v>0.87244622168674679</v>
      </c>
      <c r="AH10" s="38"/>
      <c r="AI10" s="38"/>
      <c r="AJ10" s="38"/>
      <c r="AK10" s="38"/>
      <c r="AL10" s="38">
        <f>(AL12+AL21+AL30+AL39)*99.94%-3</f>
        <v>0.87244622168674679</v>
      </c>
      <c r="AM10" s="38"/>
      <c r="AN10" s="38"/>
      <c r="AO10" s="38"/>
      <c r="AP10" s="38"/>
      <c r="AQ10" s="38">
        <f>(AQ12+AQ21+AQ30+AQ39)*99.94%-3</f>
        <v>0.87244622168674679</v>
      </c>
      <c r="AR10" s="38"/>
      <c r="AS10" s="38"/>
      <c r="AT10" s="38"/>
      <c r="AU10" s="38"/>
      <c r="AV10" s="38">
        <f>(AV12+AV21+AV30+AV39)*99.94%-3</f>
        <v>0.87244622168674679</v>
      </c>
      <c r="AW10" s="38"/>
      <c r="AX10" s="38"/>
      <c r="AY10" s="38"/>
      <c r="AZ10" s="38"/>
      <c r="BA10" s="38">
        <f>(BA12+BA21+BA30+BA39)*99.94%-3</f>
        <v>0.87244622168674679</v>
      </c>
      <c r="BB10" s="38"/>
      <c r="BC10" s="38"/>
      <c r="BD10" s="38"/>
      <c r="BE10" s="38"/>
      <c r="BF10" s="38">
        <f>(BF12+BF21+BF30+BF39)*99.94%-3</f>
        <v>0.87244622168674679</v>
      </c>
      <c r="BG10" s="38"/>
      <c r="BH10" s="38"/>
      <c r="BI10" s="38"/>
      <c r="BJ10" s="38"/>
      <c r="BK10" s="38">
        <f>(BK12+BK21+BK30+BK39)*99.94%-3</f>
        <v>0.87244622168674679</v>
      </c>
      <c r="BL10" s="38"/>
      <c r="BM10" s="38"/>
      <c r="BN10" s="38"/>
      <c r="BO10" s="38"/>
      <c r="BP10" s="38">
        <f>(BP12+BP21+BP30+BP39)*99.94%-3</f>
        <v>0.87244622168674679</v>
      </c>
      <c r="BQ10" s="38"/>
    </row>
    <row r="11" spans="1:69" x14ac:dyDescent="0.15">
      <c r="A11" s="39" t="s">
        <v>32</v>
      </c>
      <c r="B11" s="39"/>
      <c r="C11" s="39"/>
      <c r="D11" s="39"/>
      <c r="E11" s="39"/>
      <c r="F11" s="39"/>
      <c r="G11" s="39"/>
      <c r="H11" s="39">
        <f>H12*99.9%</f>
        <v>0.90909000000000018</v>
      </c>
      <c r="I11" s="39"/>
      <c r="J11" s="39"/>
      <c r="K11" s="39"/>
      <c r="L11" s="39"/>
      <c r="M11" s="39">
        <f>M12*99.9%</f>
        <v>0.90909000000000018</v>
      </c>
      <c r="N11" s="39"/>
      <c r="O11" s="39"/>
      <c r="P11" s="39"/>
      <c r="Q11" s="39"/>
      <c r="R11" s="39">
        <f>R12*99.9%</f>
        <v>0.90909000000000018</v>
      </c>
      <c r="S11" s="39"/>
      <c r="T11" s="39"/>
      <c r="U11" s="39"/>
      <c r="V11" s="39"/>
      <c r="W11" s="39">
        <f>W12*99.9%</f>
        <v>0.90909000000000018</v>
      </c>
      <c r="X11" s="39"/>
      <c r="Y11" s="39"/>
      <c r="Z11" s="39"/>
      <c r="AA11" s="39"/>
      <c r="AB11" s="39">
        <f>AB12*99.9%</f>
        <v>0.90909000000000018</v>
      </c>
      <c r="AC11" s="39"/>
      <c r="AD11" s="39"/>
      <c r="AE11" s="39"/>
      <c r="AF11" s="39"/>
      <c r="AG11" s="39">
        <f>AG12*99.9%</f>
        <v>0.90909000000000018</v>
      </c>
      <c r="AH11" s="39"/>
      <c r="AI11" s="39"/>
      <c r="AJ11" s="39"/>
      <c r="AK11" s="39"/>
      <c r="AL11" s="39">
        <f>AL12*99.9%</f>
        <v>0.90909000000000018</v>
      </c>
      <c r="AM11" s="39"/>
      <c r="AN11" s="39"/>
      <c r="AO11" s="39"/>
      <c r="AP11" s="39"/>
      <c r="AQ11" s="39">
        <f>AQ12*99.9%</f>
        <v>0.90909000000000018</v>
      </c>
      <c r="AR11" s="39"/>
      <c r="AS11" s="39"/>
      <c r="AT11" s="39"/>
      <c r="AU11" s="39"/>
      <c r="AV11" s="39">
        <f>AV12*99.9%</f>
        <v>0.90909000000000018</v>
      </c>
      <c r="AW11" s="39"/>
      <c r="AX11" s="39"/>
      <c r="AY11" s="39"/>
      <c r="AZ11" s="39"/>
      <c r="BA11" s="39">
        <f>BA12*99.9%</f>
        <v>0.90909000000000018</v>
      </c>
      <c r="BB11" s="39"/>
      <c r="BC11" s="39"/>
      <c r="BD11" s="39"/>
      <c r="BE11" s="39"/>
      <c r="BF11" s="39">
        <f>BF12*99.9%</f>
        <v>0.90909000000000018</v>
      </c>
      <c r="BG11" s="39"/>
      <c r="BH11" s="39"/>
      <c r="BI11" s="39"/>
      <c r="BJ11" s="39"/>
      <c r="BK11" s="39">
        <f>BK12*99.9%</f>
        <v>0.90909000000000018</v>
      </c>
      <c r="BL11" s="39"/>
      <c r="BM11" s="39"/>
      <c r="BN11" s="39"/>
      <c r="BO11" s="39"/>
      <c r="BP11" s="39">
        <f>BP12*99.9%</f>
        <v>0.90909000000000018</v>
      </c>
      <c r="BQ11" s="39"/>
    </row>
    <row r="12" spans="1:69" x14ac:dyDescent="0.35">
      <c r="A12" s="40" t="s">
        <v>60</v>
      </c>
      <c r="B12" s="41">
        <f>_xlfn.IFNA(VLOOKUP($A12,批次辅助!$A$4:$DC$41,MATCH($A$5&amp;B$4,批次辅助!$A$1:$DC$1,0),0),0)</f>
        <v>0</v>
      </c>
      <c r="C12" s="41">
        <f>_xlfn.IFNA(VLOOKUP($A12,批次辅助!$A$4:$DC$41,MATCH($A$5&amp;C$4,批次辅助!$A$1:$DC$1,0),0),0)</f>
        <v>0</v>
      </c>
      <c r="D12" s="41">
        <f>_xlfn.IFNA(VLOOKUP($A12,批次辅助!$A$4:$DC$41,MATCH($A$5&amp;D$4,批次辅助!$A$1:$DC$1,0),0),0)</f>
        <v>0</v>
      </c>
      <c r="E12" s="39"/>
      <c r="F12" s="39"/>
      <c r="G12" s="39"/>
      <c r="H12" s="39">
        <f>1-SUM(H13:H18)</f>
        <v>0.91</v>
      </c>
      <c r="I12" s="39"/>
      <c r="J12" s="39"/>
      <c r="K12" s="39"/>
      <c r="L12" s="39"/>
      <c r="M12" s="39">
        <f>1-SUM(M13:M18)</f>
        <v>0.91</v>
      </c>
      <c r="N12" s="39"/>
      <c r="O12" s="39"/>
      <c r="P12" s="39"/>
      <c r="Q12" s="39"/>
      <c r="R12" s="39">
        <f>1-SUM(R13:R18)</f>
        <v>0.91</v>
      </c>
      <c r="S12" s="39"/>
      <c r="T12" s="39"/>
      <c r="U12" s="39"/>
      <c r="V12" s="39"/>
      <c r="W12" s="39">
        <f>1-SUM(W13:W18)</f>
        <v>0.91</v>
      </c>
      <c r="X12" s="39"/>
      <c r="Y12" s="39"/>
      <c r="Z12" s="39"/>
      <c r="AA12" s="39"/>
      <c r="AB12" s="39">
        <f>1-SUM(AB13:AB18)</f>
        <v>0.91</v>
      </c>
      <c r="AC12" s="39"/>
      <c r="AD12" s="39"/>
      <c r="AE12" s="39"/>
      <c r="AF12" s="39"/>
      <c r="AG12" s="39">
        <f>1-SUM(AG13:AG18)</f>
        <v>0.91</v>
      </c>
      <c r="AH12" s="39"/>
      <c r="AI12" s="39"/>
      <c r="AJ12" s="39"/>
      <c r="AK12" s="39"/>
      <c r="AL12" s="39">
        <f>1-SUM(AL13:AL18)</f>
        <v>0.91</v>
      </c>
      <c r="AM12" s="39"/>
      <c r="AN12" s="39"/>
      <c r="AO12" s="39"/>
      <c r="AP12" s="39"/>
      <c r="AQ12" s="39">
        <f>1-SUM(AQ13:AQ18)</f>
        <v>0.91</v>
      </c>
      <c r="AR12" s="39"/>
      <c r="AS12" s="39"/>
      <c r="AT12" s="39"/>
      <c r="AU12" s="39"/>
      <c r="AV12" s="39">
        <f>1-SUM(AV13:AV18)</f>
        <v>0.91</v>
      </c>
      <c r="AW12" s="39"/>
      <c r="AX12" s="39"/>
      <c r="AY12" s="39"/>
      <c r="AZ12" s="39"/>
      <c r="BA12" s="39">
        <f>1-SUM(BA13:BA18)</f>
        <v>0.91</v>
      </c>
      <c r="BB12" s="39"/>
      <c r="BC12" s="39"/>
      <c r="BD12" s="39"/>
      <c r="BE12" s="39"/>
      <c r="BF12" s="39">
        <f>1-SUM(BF13:BF18)</f>
        <v>0.91</v>
      </c>
      <c r="BG12" s="39"/>
      <c r="BH12" s="39"/>
      <c r="BI12" s="39"/>
      <c r="BJ12" s="39"/>
      <c r="BK12" s="39">
        <f>1-SUM(BK13:BK18)</f>
        <v>0.91</v>
      </c>
      <c r="BL12" s="39"/>
      <c r="BM12" s="39"/>
      <c r="BN12" s="39"/>
      <c r="BO12" s="39"/>
      <c r="BP12" s="39">
        <f>1-SUM(BP13:BP18)</f>
        <v>0.91</v>
      </c>
      <c r="BQ12" s="39"/>
    </row>
    <row r="13" spans="1:69" x14ac:dyDescent="0.15">
      <c r="A13" s="42" t="s">
        <v>42</v>
      </c>
      <c r="B13" s="43">
        <f>_xlfn.IFNA(VLOOKUP($A13,批次辅助!$A$4:$DC$41,MATCH($A$5&amp;B$4,批次辅助!$A$1:$DC$1,0),0),0)</f>
        <v>0</v>
      </c>
      <c r="C13" s="43">
        <f>_xlfn.IFNA(VLOOKUP($A13,批次辅助!$A$4:$DC$41,MATCH($A$5&amp;C$4,批次辅助!$A$1:$DC$1,0),0),0)</f>
        <v>0</v>
      </c>
      <c r="D13" s="43">
        <f>_xlfn.IFNA(VLOOKUP($A13,批次辅助!$A$4:$DC$41,MATCH($A$5&amp;D$4,批次辅助!$A$1:$DC$1,0),0),0)</f>
        <v>0</v>
      </c>
      <c r="E13" s="279"/>
      <c r="F13" s="128"/>
      <c r="G13" s="102">
        <v>2.1999999999999999E-2</v>
      </c>
      <c r="H13" s="47">
        <f>C13-F13+G13</f>
        <v>2.1999999999999999E-2</v>
      </c>
      <c r="I13" s="370"/>
      <c r="J13" s="279"/>
      <c r="K13" s="128"/>
      <c r="L13" s="102"/>
      <c r="M13" s="47">
        <f>H13-K13+L13</f>
        <v>2.1999999999999999E-2</v>
      </c>
      <c r="N13" s="370"/>
      <c r="O13" s="278"/>
      <c r="P13" s="132"/>
      <c r="Q13" s="102"/>
      <c r="R13" s="47">
        <f>M13-P13+Q13</f>
        <v>2.1999999999999999E-2</v>
      </c>
      <c r="S13" s="370"/>
      <c r="T13" s="279"/>
      <c r="U13" s="128"/>
      <c r="V13" s="102"/>
      <c r="W13" s="47">
        <f>R13-U13+V13</f>
        <v>2.1999999999999999E-2</v>
      </c>
      <c r="X13" s="370"/>
      <c r="Y13" s="279"/>
      <c r="Z13" s="128"/>
      <c r="AA13" s="102"/>
      <c r="AB13" s="47">
        <f>W13-Z13+AA13</f>
        <v>2.1999999999999999E-2</v>
      </c>
      <c r="AC13" s="370"/>
      <c r="AD13" s="279"/>
      <c r="AE13" s="128"/>
      <c r="AF13" s="102"/>
      <c r="AG13" s="47">
        <f>AB13-AE13+AF13</f>
        <v>2.1999999999999999E-2</v>
      </c>
      <c r="AH13" s="370"/>
      <c r="AI13" s="279"/>
      <c r="AJ13" s="128"/>
      <c r="AK13" s="102"/>
      <c r="AL13" s="47">
        <f>AG13-AJ13+AK13</f>
        <v>2.1999999999999999E-2</v>
      </c>
      <c r="AM13" s="370"/>
      <c r="AN13" s="279"/>
      <c r="AO13" s="128"/>
      <c r="AP13" s="102"/>
      <c r="AQ13" s="47">
        <f>AL13-AO13+AP13</f>
        <v>2.1999999999999999E-2</v>
      </c>
      <c r="AR13" s="370"/>
      <c r="AS13" s="279"/>
      <c r="AT13" s="128"/>
      <c r="AU13" s="102"/>
      <c r="AV13" s="47">
        <f>AQ13-AT13+AU13</f>
        <v>2.1999999999999999E-2</v>
      </c>
      <c r="AW13" s="370"/>
      <c r="AX13" s="279"/>
      <c r="AY13" s="128"/>
      <c r="AZ13" s="102"/>
      <c r="BA13" s="47">
        <f>AV13-AY13+AZ13</f>
        <v>2.1999999999999999E-2</v>
      </c>
      <c r="BB13" s="370"/>
      <c r="BC13" s="279"/>
      <c r="BD13" s="128"/>
      <c r="BE13" s="102"/>
      <c r="BF13" s="47">
        <f>BA13-BD13+BE13</f>
        <v>2.1999999999999999E-2</v>
      </c>
      <c r="BG13" s="370"/>
      <c r="BH13" s="279"/>
      <c r="BI13" s="128"/>
      <c r="BJ13" s="102"/>
      <c r="BK13" s="47">
        <f>BF13-BI13+BJ13</f>
        <v>2.1999999999999999E-2</v>
      </c>
      <c r="BL13" s="370"/>
      <c r="BM13" s="279"/>
      <c r="BN13" s="128"/>
      <c r="BO13" s="102"/>
      <c r="BP13" s="47">
        <f>BK13-BN13+BO13</f>
        <v>2.1999999999999999E-2</v>
      </c>
      <c r="BQ13" s="370"/>
    </row>
    <row r="14" spans="1:69" x14ac:dyDescent="0.15">
      <c r="A14" s="42" t="s">
        <v>43</v>
      </c>
      <c r="B14" s="43">
        <f>_xlfn.IFNA(VLOOKUP($A14,批次辅助!$A$4:$DC$41,MATCH($A$5&amp;B$4,批次辅助!$A$1:$DC$1,0),0),0)</f>
        <v>0</v>
      </c>
      <c r="C14" s="43">
        <f>_xlfn.IFNA(VLOOKUP($A14,批次辅助!$A$4:$DC$41,MATCH($A$5&amp;C$4,批次辅助!$A$1:$DC$1,0),0),0)</f>
        <v>0</v>
      </c>
      <c r="D14" s="43">
        <f>_xlfn.IFNA(VLOOKUP($A14,批次辅助!$A$4:$DC$41,MATCH($A$5&amp;D$4,批次辅助!$A$1:$DC$1,0),0),0)</f>
        <v>0</v>
      </c>
      <c r="E14" s="51"/>
      <c r="F14" s="129"/>
      <c r="G14" s="140">
        <v>2.07E-2</v>
      </c>
      <c r="H14" s="47">
        <f t="shared" ref="H14:H19" si="0">C14-F14+G14</f>
        <v>2.07E-2</v>
      </c>
      <c r="I14" s="370"/>
      <c r="J14" s="51"/>
      <c r="K14" s="129"/>
      <c r="L14" s="140"/>
      <c r="M14" s="50">
        <f t="shared" ref="M14:M19" si="1">H14-K14+L14</f>
        <v>2.07E-2</v>
      </c>
      <c r="N14" s="370"/>
      <c r="O14" s="278"/>
      <c r="P14" s="186"/>
      <c r="Q14" s="140"/>
      <c r="R14" s="50">
        <f t="shared" ref="R14:R19" si="2">M14-P14+Q14</f>
        <v>2.07E-2</v>
      </c>
      <c r="S14" s="370"/>
      <c r="T14" s="51"/>
      <c r="U14" s="129"/>
      <c r="V14" s="140"/>
      <c r="W14" s="50">
        <f t="shared" ref="W14:W19" si="3">R14-U14+V14</f>
        <v>2.07E-2</v>
      </c>
      <c r="X14" s="370"/>
      <c r="Y14" s="51"/>
      <c r="Z14" s="129"/>
      <c r="AA14" s="140"/>
      <c r="AB14" s="50">
        <f t="shared" ref="AB14:AB19" si="4">W14-Z14+AA14</f>
        <v>2.07E-2</v>
      </c>
      <c r="AC14" s="370"/>
      <c r="AD14" s="51"/>
      <c r="AE14" s="129"/>
      <c r="AF14" s="140"/>
      <c r="AG14" s="50">
        <f t="shared" ref="AG14:AG19" si="5">AB14-AE14+AF14</f>
        <v>2.07E-2</v>
      </c>
      <c r="AH14" s="370"/>
      <c r="AI14" s="51"/>
      <c r="AJ14" s="129"/>
      <c r="AK14" s="140"/>
      <c r="AL14" s="50">
        <f t="shared" ref="AL14:AL19" si="6">AG14-AJ14+AK14</f>
        <v>2.07E-2</v>
      </c>
      <c r="AM14" s="370"/>
      <c r="AN14" s="51"/>
      <c r="AO14" s="129"/>
      <c r="AP14" s="140"/>
      <c r="AQ14" s="50">
        <f t="shared" ref="AQ14:AQ19" si="7">AL14-AO14+AP14</f>
        <v>2.07E-2</v>
      </c>
      <c r="AR14" s="370"/>
      <c r="AS14" s="51"/>
      <c r="AT14" s="129"/>
      <c r="AU14" s="140"/>
      <c r="AV14" s="50">
        <f t="shared" ref="AV14:AV19" si="8">AQ14-AT14+AU14</f>
        <v>2.07E-2</v>
      </c>
      <c r="AW14" s="370"/>
      <c r="AX14" s="51"/>
      <c r="AY14" s="129"/>
      <c r="AZ14" s="140"/>
      <c r="BA14" s="50">
        <f t="shared" ref="BA14:BA19" si="9">AV14-AY14+AZ14</f>
        <v>2.07E-2</v>
      </c>
      <c r="BB14" s="370"/>
      <c r="BC14" s="51"/>
      <c r="BD14" s="129"/>
      <c r="BE14" s="140"/>
      <c r="BF14" s="50">
        <f t="shared" ref="BF14:BF19" si="10">BA14-BD14+BE14</f>
        <v>2.07E-2</v>
      </c>
      <c r="BG14" s="370"/>
      <c r="BH14" s="51"/>
      <c r="BI14" s="129"/>
      <c r="BJ14" s="140"/>
      <c r="BK14" s="50">
        <f t="shared" ref="BK14:BK19" si="11">BF14-BI14+BJ14</f>
        <v>2.07E-2</v>
      </c>
      <c r="BL14" s="370"/>
      <c r="BM14" s="51"/>
      <c r="BN14" s="129"/>
      <c r="BO14" s="140"/>
      <c r="BP14" s="50">
        <f t="shared" ref="BP14:BP19" si="12">BK14-BN14+BO14</f>
        <v>2.07E-2</v>
      </c>
      <c r="BQ14" s="370"/>
    </row>
    <row r="15" spans="1:69" x14ac:dyDescent="0.15">
      <c r="A15" s="42" t="s">
        <v>44</v>
      </c>
      <c r="B15" s="43">
        <f>_xlfn.IFNA(VLOOKUP($A15,批次辅助!$A$4:$DC$41,MATCH($A$5&amp;B$4,批次辅助!$A$1:$DC$1,0),0),0)</f>
        <v>0</v>
      </c>
      <c r="C15" s="43">
        <f>_xlfn.IFNA(VLOOKUP($A15,批次辅助!$A$4:$DC$41,MATCH($A$5&amp;C$4,批次辅助!$A$1:$DC$1,0),0),0)</f>
        <v>0</v>
      </c>
      <c r="D15" s="43">
        <f>_xlfn.IFNA(VLOOKUP($A15,批次辅助!$A$4:$DC$41,MATCH($A$5&amp;D$4,批次辅助!$A$1:$DC$1,0),0),0)</f>
        <v>0</v>
      </c>
      <c r="E15" s="279"/>
      <c r="F15" s="128"/>
      <c r="G15" s="46">
        <v>1.06E-2</v>
      </c>
      <c r="H15" s="47">
        <f t="shared" si="0"/>
        <v>1.06E-2</v>
      </c>
      <c r="I15" s="370"/>
      <c r="J15" s="279"/>
      <c r="K15" s="128"/>
      <c r="L15" s="102"/>
      <c r="M15" s="50">
        <f t="shared" si="1"/>
        <v>1.06E-2</v>
      </c>
      <c r="N15" s="370"/>
      <c r="O15" s="278"/>
      <c r="P15" s="132"/>
      <c r="Q15" s="102"/>
      <c r="R15" s="50">
        <f t="shared" si="2"/>
        <v>1.06E-2</v>
      </c>
      <c r="S15" s="370"/>
      <c r="T15" s="279"/>
      <c r="U15" s="128"/>
      <c r="V15" s="102"/>
      <c r="W15" s="50">
        <f t="shared" si="3"/>
        <v>1.06E-2</v>
      </c>
      <c r="X15" s="370"/>
      <c r="Y15" s="279"/>
      <c r="Z15" s="128"/>
      <c r="AA15" s="102"/>
      <c r="AB15" s="50">
        <f t="shared" si="4"/>
        <v>1.06E-2</v>
      </c>
      <c r="AC15" s="370"/>
      <c r="AD15" s="279"/>
      <c r="AE15" s="128"/>
      <c r="AF15" s="102"/>
      <c r="AG15" s="50">
        <f t="shared" si="5"/>
        <v>1.06E-2</v>
      </c>
      <c r="AH15" s="370"/>
      <c r="AI15" s="279"/>
      <c r="AJ15" s="128"/>
      <c r="AK15" s="102"/>
      <c r="AL15" s="50">
        <f t="shared" si="6"/>
        <v>1.06E-2</v>
      </c>
      <c r="AM15" s="370"/>
      <c r="AN15" s="279"/>
      <c r="AO15" s="128"/>
      <c r="AP15" s="102"/>
      <c r="AQ15" s="50">
        <f t="shared" si="7"/>
        <v>1.06E-2</v>
      </c>
      <c r="AR15" s="370"/>
      <c r="AS15" s="279"/>
      <c r="AT15" s="128"/>
      <c r="AU15" s="102"/>
      <c r="AV15" s="50">
        <f t="shared" si="8"/>
        <v>1.06E-2</v>
      </c>
      <c r="AW15" s="370"/>
      <c r="AX15" s="279"/>
      <c r="AY15" s="128"/>
      <c r="AZ15" s="102"/>
      <c r="BA15" s="50">
        <f t="shared" si="9"/>
        <v>1.06E-2</v>
      </c>
      <c r="BB15" s="370"/>
      <c r="BC15" s="279"/>
      <c r="BD15" s="128"/>
      <c r="BE15" s="102"/>
      <c r="BF15" s="50">
        <f t="shared" si="10"/>
        <v>1.06E-2</v>
      </c>
      <c r="BG15" s="370"/>
      <c r="BH15" s="279"/>
      <c r="BI15" s="128"/>
      <c r="BJ15" s="102"/>
      <c r="BK15" s="50">
        <f t="shared" si="11"/>
        <v>1.06E-2</v>
      </c>
      <c r="BL15" s="370"/>
      <c r="BM15" s="279"/>
      <c r="BN15" s="128"/>
      <c r="BO15" s="102"/>
      <c r="BP15" s="50">
        <f t="shared" si="12"/>
        <v>1.06E-2</v>
      </c>
      <c r="BQ15" s="370"/>
    </row>
    <row r="16" spans="1:69" x14ac:dyDescent="0.15">
      <c r="A16" s="53" t="s">
        <v>45</v>
      </c>
      <c r="B16" s="53">
        <f>_xlfn.IFNA(VLOOKUP($A16,批次辅助!$A$4:$DC$41,MATCH($A$5&amp;B$4,批次辅助!$A$1:$DC$1,0),0),0)</f>
        <v>0</v>
      </c>
      <c r="C16" s="53">
        <f>_xlfn.IFNA(VLOOKUP($A16,批次辅助!$A$4:$DC$41,MATCH($A$5&amp;C$4,批次辅助!$A$1:$DC$1,0),0),0)</f>
        <v>0</v>
      </c>
      <c r="D16" s="53">
        <f>_xlfn.IFNA(VLOOKUP($A16,批次辅助!$A$4:$DC$41,MATCH($A$5&amp;D$4,批次辅助!$A$1:$DC$1,0),0),0)</f>
        <v>0</v>
      </c>
      <c r="E16" s="279"/>
      <c r="F16" s="128"/>
      <c r="G16" s="55">
        <v>3.0700000000000002E-2</v>
      </c>
      <c r="H16" s="47">
        <f t="shared" si="0"/>
        <v>3.0700000000000002E-2</v>
      </c>
      <c r="I16" s="370"/>
      <c r="J16" s="56"/>
      <c r="K16" s="130"/>
      <c r="L16" s="103"/>
      <c r="M16" s="50">
        <f t="shared" si="1"/>
        <v>3.0700000000000002E-2</v>
      </c>
      <c r="N16" s="370"/>
      <c r="O16" s="278"/>
      <c r="P16" s="132"/>
      <c r="Q16" s="103"/>
      <c r="R16" s="50">
        <f t="shared" si="2"/>
        <v>3.0700000000000002E-2</v>
      </c>
      <c r="S16" s="370"/>
      <c r="T16" s="56"/>
      <c r="U16" s="130"/>
      <c r="V16" s="103"/>
      <c r="W16" s="50">
        <f t="shared" si="3"/>
        <v>3.0700000000000002E-2</v>
      </c>
      <c r="X16" s="370"/>
      <c r="Y16" s="56"/>
      <c r="Z16" s="130"/>
      <c r="AA16" s="103"/>
      <c r="AB16" s="50">
        <f t="shared" si="4"/>
        <v>3.0700000000000002E-2</v>
      </c>
      <c r="AC16" s="370"/>
      <c r="AD16" s="56"/>
      <c r="AE16" s="130"/>
      <c r="AF16" s="103"/>
      <c r="AG16" s="50">
        <f t="shared" si="5"/>
        <v>3.0700000000000002E-2</v>
      </c>
      <c r="AH16" s="370"/>
      <c r="AI16" s="56"/>
      <c r="AJ16" s="130"/>
      <c r="AK16" s="103"/>
      <c r="AL16" s="50">
        <f t="shared" si="6"/>
        <v>3.0700000000000002E-2</v>
      </c>
      <c r="AM16" s="370"/>
      <c r="AN16" s="56"/>
      <c r="AO16" s="130"/>
      <c r="AP16" s="103"/>
      <c r="AQ16" s="50">
        <f t="shared" si="7"/>
        <v>3.0700000000000002E-2</v>
      </c>
      <c r="AR16" s="370"/>
      <c r="AS16" s="56"/>
      <c r="AT16" s="130"/>
      <c r="AU16" s="103"/>
      <c r="AV16" s="50">
        <f t="shared" si="8"/>
        <v>3.0700000000000002E-2</v>
      </c>
      <c r="AW16" s="370"/>
      <c r="AX16" s="56"/>
      <c r="AY16" s="130"/>
      <c r="AZ16" s="103"/>
      <c r="BA16" s="50">
        <f t="shared" si="9"/>
        <v>3.0700000000000002E-2</v>
      </c>
      <c r="BB16" s="370"/>
      <c r="BC16" s="56"/>
      <c r="BD16" s="130"/>
      <c r="BE16" s="103"/>
      <c r="BF16" s="50">
        <f t="shared" si="10"/>
        <v>3.0700000000000002E-2</v>
      </c>
      <c r="BG16" s="370"/>
      <c r="BH16" s="56"/>
      <c r="BI16" s="130"/>
      <c r="BJ16" s="103"/>
      <c r="BK16" s="50">
        <f t="shared" si="11"/>
        <v>3.0700000000000002E-2</v>
      </c>
      <c r="BL16" s="370"/>
      <c r="BM16" s="56"/>
      <c r="BN16" s="130"/>
      <c r="BO16" s="103"/>
      <c r="BP16" s="50">
        <f t="shared" si="12"/>
        <v>3.0700000000000002E-2</v>
      </c>
      <c r="BQ16" s="370"/>
    </row>
    <row r="17" spans="1:69" x14ac:dyDescent="0.15">
      <c r="A17" s="42" t="s">
        <v>46</v>
      </c>
      <c r="B17" s="53">
        <f>_xlfn.IFNA(VLOOKUP($A17,批次辅助!$A$4:$DC$41,MATCH($A$5&amp;B$4,批次辅助!$A$1:$DC$1,0),0),0)</f>
        <v>0</v>
      </c>
      <c r="C17" s="53">
        <f>_xlfn.IFNA(VLOOKUP($A17,批次辅助!$A$4:$DC$41,MATCH($A$5&amp;C$4,批次辅助!$A$1:$DC$1,0),0),0)</f>
        <v>0</v>
      </c>
      <c r="D17" s="53">
        <f>_xlfn.IFNA(VLOOKUP($A17,批次辅助!$A$4:$DC$41,MATCH($A$5&amp;D$4,批次辅助!$A$1:$DC$1,0),0),0)</f>
        <v>0</v>
      </c>
      <c r="E17" s="43"/>
      <c r="F17" s="131"/>
      <c r="G17" s="58">
        <v>4.0000000000000001E-3</v>
      </c>
      <c r="H17" s="47">
        <f t="shared" si="0"/>
        <v>4.0000000000000001E-3</v>
      </c>
      <c r="I17" s="370"/>
      <c r="J17" s="43"/>
      <c r="K17" s="131"/>
      <c r="L17" s="104"/>
      <c r="M17" s="53">
        <f t="shared" si="1"/>
        <v>4.0000000000000001E-3</v>
      </c>
      <c r="N17" s="370"/>
      <c r="O17" s="330"/>
      <c r="P17" s="186"/>
      <c r="Q17" s="104"/>
      <c r="R17" s="53">
        <f t="shared" si="2"/>
        <v>4.0000000000000001E-3</v>
      </c>
      <c r="S17" s="370"/>
      <c r="T17" s="43"/>
      <c r="U17" s="131"/>
      <c r="V17" s="104"/>
      <c r="W17" s="53">
        <f t="shared" si="3"/>
        <v>4.0000000000000001E-3</v>
      </c>
      <c r="X17" s="370"/>
      <c r="Y17" s="43"/>
      <c r="Z17" s="131"/>
      <c r="AA17" s="104"/>
      <c r="AB17" s="53">
        <f t="shared" si="4"/>
        <v>4.0000000000000001E-3</v>
      </c>
      <c r="AC17" s="370"/>
      <c r="AD17" s="43"/>
      <c r="AE17" s="131"/>
      <c r="AF17" s="104"/>
      <c r="AG17" s="53">
        <f t="shared" si="5"/>
        <v>4.0000000000000001E-3</v>
      </c>
      <c r="AH17" s="370"/>
      <c r="AI17" s="43"/>
      <c r="AJ17" s="131"/>
      <c r="AK17" s="104"/>
      <c r="AL17" s="53">
        <f t="shared" si="6"/>
        <v>4.0000000000000001E-3</v>
      </c>
      <c r="AM17" s="370"/>
      <c r="AN17" s="43"/>
      <c r="AO17" s="131"/>
      <c r="AP17" s="104"/>
      <c r="AQ17" s="53">
        <f t="shared" si="7"/>
        <v>4.0000000000000001E-3</v>
      </c>
      <c r="AR17" s="370"/>
      <c r="AS17" s="43"/>
      <c r="AT17" s="131"/>
      <c r="AU17" s="104"/>
      <c r="AV17" s="53">
        <f t="shared" si="8"/>
        <v>4.0000000000000001E-3</v>
      </c>
      <c r="AW17" s="370"/>
      <c r="AX17" s="43"/>
      <c r="AY17" s="131"/>
      <c r="AZ17" s="104"/>
      <c r="BA17" s="53">
        <f t="shared" si="9"/>
        <v>4.0000000000000001E-3</v>
      </c>
      <c r="BB17" s="370"/>
      <c r="BC17" s="43"/>
      <c r="BD17" s="131"/>
      <c r="BE17" s="104"/>
      <c r="BF17" s="53">
        <f t="shared" si="10"/>
        <v>4.0000000000000001E-3</v>
      </c>
      <c r="BG17" s="370"/>
      <c r="BH17" s="43"/>
      <c r="BI17" s="131"/>
      <c r="BJ17" s="104"/>
      <c r="BK17" s="53">
        <f t="shared" si="11"/>
        <v>4.0000000000000001E-3</v>
      </c>
      <c r="BL17" s="370"/>
      <c r="BM17" s="43"/>
      <c r="BN17" s="131"/>
      <c r="BO17" s="104"/>
      <c r="BP17" s="53">
        <f t="shared" si="12"/>
        <v>4.0000000000000001E-3</v>
      </c>
      <c r="BQ17" s="370"/>
    </row>
    <row r="18" spans="1:69" x14ac:dyDescent="0.15">
      <c r="A18" s="42" t="s">
        <v>47</v>
      </c>
      <c r="B18" s="43">
        <f>_xlfn.IFNA(VLOOKUP($A18,批次辅助!$A$4:$DC$41,MATCH($A$5&amp;B$4,批次辅助!$A$1:$DC$1,0),0),0)</f>
        <v>0</v>
      </c>
      <c r="C18" s="43">
        <f>_xlfn.IFNA(VLOOKUP($A18,批次辅助!$A$4:$DC$41,MATCH($A$5&amp;C$4,批次辅助!$A$1:$DC$1,0),0),0)</f>
        <v>0</v>
      </c>
      <c r="D18" s="114">
        <f>_xlfn.IFNA(VLOOKUP($A18,批次辅助!$A$4:$DC$41,MATCH($A$5&amp;D$4,批次辅助!$A$1:$DC$1,0),0),0)</f>
        <v>0</v>
      </c>
      <c r="E18" s="10"/>
      <c r="F18" s="132"/>
      <c r="G18" s="70">
        <v>2E-3</v>
      </c>
      <c r="H18" s="47">
        <f t="shared" si="0"/>
        <v>2E-3</v>
      </c>
      <c r="I18" s="370"/>
      <c r="J18" s="10"/>
      <c r="K18" s="132"/>
      <c r="L18" s="105"/>
      <c r="M18" s="43">
        <f t="shared" si="1"/>
        <v>2E-3</v>
      </c>
      <c r="N18" s="370"/>
      <c r="O18" s="10"/>
      <c r="P18" s="132"/>
      <c r="Q18" s="105"/>
      <c r="R18" s="43">
        <f t="shared" si="2"/>
        <v>2E-3</v>
      </c>
      <c r="S18" s="370"/>
      <c r="T18" s="10"/>
      <c r="U18" s="132"/>
      <c r="V18" s="105"/>
      <c r="W18" s="43">
        <f t="shared" si="3"/>
        <v>2E-3</v>
      </c>
      <c r="X18" s="370"/>
      <c r="Y18" s="10"/>
      <c r="Z18" s="132"/>
      <c r="AA18" s="105"/>
      <c r="AB18" s="43">
        <f t="shared" si="4"/>
        <v>2E-3</v>
      </c>
      <c r="AC18" s="370"/>
      <c r="AD18" s="10"/>
      <c r="AE18" s="132"/>
      <c r="AF18" s="105"/>
      <c r="AG18" s="43">
        <f t="shared" si="5"/>
        <v>2E-3</v>
      </c>
      <c r="AH18" s="370"/>
      <c r="AI18" s="10"/>
      <c r="AJ18" s="132"/>
      <c r="AK18" s="105"/>
      <c r="AL18" s="43">
        <f t="shared" si="6"/>
        <v>2E-3</v>
      </c>
      <c r="AM18" s="370"/>
      <c r="AN18" s="10"/>
      <c r="AO18" s="132"/>
      <c r="AP18" s="105"/>
      <c r="AQ18" s="43">
        <f t="shared" si="7"/>
        <v>2E-3</v>
      </c>
      <c r="AR18" s="370"/>
      <c r="AS18" s="10"/>
      <c r="AT18" s="132"/>
      <c r="AU18" s="105"/>
      <c r="AV18" s="43">
        <f t="shared" si="8"/>
        <v>2E-3</v>
      </c>
      <c r="AW18" s="370"/>
      <c r="AX18" s="10"/>
      <c r="AY18" s="132"/>
      <c r="AZ18" s="105"/>
      <c r="BA18" s="43">
        <f t="shared" si="9"/>
        <v>2E-3</v>
      </c>
      <c r="BB18" s="370"/>
      <c r="BC18" s="10"/>
      <c r="BD18" s="132"/>
      <c r="BE18" s="105"/>
      <c r="BF18" s="43">
        <f t="shared" si="10"/>
        <v>2E-3</v>
      </c>
      <c r="BG18" s="370"/>
      <c r="BH18" s="10"/>
      <c r="BI18" s="132"/>
      <c r="BJ18" s="105"/>
      <c r="BK18" s="43">
        <f t="shared" si="11"/>
        <v>2E-3</v>
      </c>
      <c r="BL18" s="370"/>
      <c r="BM18" s="10"/>
      <c r="BN18" s="132"/>
      <c r="BO18" s="105"/>
      <c r="BP18" s="43">
        <f t="shared" si="12"/>
        <v>2E-3</v>
      </c>
      <c r="BQ18" s="370"/>
    </row>
    <row r="19" spans="1:69" x14ac:dyDescent="0.15">
      <c r="A19" s="61" t="s">
        <v>31</v>
      </c>
      <c r="B19" s="61">
        <f>_xlfn.IFNA(VLOOKUP($A19,批次辅助!$A$4:$DC$41,MATCH($A$5&amp;B$4,批次辅助!$A$1:$DC$1,0),0),0)</f>
        <v>0</v>
      </c>
      <c r="C19" s="61">
        <f>_xlfn.IFNA(VLOOKUP($A19,批次辅助!$A$4:$DC$41,MATCH($A$5&amp;C$4,批次辅助!$A$1:$DC$1,0),0),0)</f>
        <v>0</v>
      </c>
      <c r="D19" s="61">
        <f>_xlfn.IFNA(VLOOKUP($A19,批次辅助!$A$4:$DC$41,MATCH($A$5&amp;D$4,批次辅助!$A$1:$DC$1,0),0),0)</f>
        <v>0</v>
      </c>
      <c r="E19" s="62"/>
      <c r="F19" s="133"/>
      <c r="G19" s="64"/>
      <c r="H19" s="62">
        <f t="shared" si="0"/>
        <v>0</v>
      </c>
      <c r="I19" s="62"/>
      <c r="J19" s="62"/>
      <c r="K19" s="133"/>
      <c r="L19" s="141"/>
      <c r="M19" s="62">
        <f t="shared" si="1"/>
        <v>0</v>
      </c>
      <c r="N19" s="62"/>
      <c r="O19" s="62"/>
      <c r="P19" s="133"/>
      <c r="Q19" s="141"/>
      <c r="R19" s="62">
        <f t="shared" si="2"/>
        <v>0</v>
      </c>
      <c r="S19" s="62"/>
      <c r="T19" s="62"/>
      <c r="U19" s="133"/>
      <c r="V19" s="141"/>
      <c r="W19" s="62">
        <f t="shared" si="3"/>
        <v>0</v>
      </c>
      <c r="X19" s="62"/>
      <c r="Y19" s="62"/>
      <c r="Z19" s="133"/>
      <c r="AA19" s="141"/>
      <c r="AB19" s="62">
        <f t="shared" si="4"/>
        <v>0</v>
      </c>
      <c r="AC19" s="62"/>
      <c r="AD19" s="62"/>
      <c r="AE19" s="133"/>
      <c r="AF19" s="141"/>
      <c r="AG19" s="62">
        <f t="shared" si="5"/>
        <v>0</v>
      </c>
      <c r="AH19" s="62"/>
      <c r="AI19" s="62"/>
      <c r="AJ19" s="133"/>
      <c r="AK19" s="141"/>
      <c r="AL19" s="62">
        <f t="shared" si="6"/>
        <v>0</v>
      </c>
      <c r="AM19" s="62"/>
      <c r="AN19" s="62"/>
      <c r="AO19" s="133"/>
      <c r="AP19" s="141"/>
      <c r="AQ19" s="62">
        <f t="shared" si="7"/>
        <v>0</v>
      </c>
      <c r="AR19" s="62"/>
      <c r="AS19" s="62"/>
      <c r="AT19" s="133"/>
      <c r="AU19" s="141"/>
      <c r="AV19" s="62">
        <f t="shared" si="8"/>
        <v>0</v>
      </c>
      <c r="AW19" s="62"/>
      <c r="AX19" s="62"/>
      <c r="AY19" s="133"/>
      <c r="AZ19" s="141"/>
      <c r="BA19" s="62">
        <f t="shared" si="9"/>
        <v>0</v>
      </c>
      <c r="BB19" s="62"/>
      <c r="BC19" s="62"/>
      <c r="BD19" s="133"/>
      <c r="BE19" s="141"/>
      <c r="BF19" s="62">
        <f t="shared" si="10"/>
        <v>0</v>
      </c>
      <c r="BG19" s="62"/>
      <c r="BH19" s="62"/>
      <c r="BI19" s="133"/>
      <c r="BJ19" s="141"/>
      <c r="BK19" s="62">
        <f t="shared" si="11"/>
        <v>0</v>
      </c>
      <c r="BL19" s="62"/>
      <c r="BM19" s="62"/>
      <c r="BN19" s="133"/>
      <c r="BO19" s="141"/>
      <c r="BP19" s="62">
        <f t="shared" si="12"/>
        <v>0</v>
      </c>
      <c r="BQ19" s="62"/>
    </row>
    <row r="20" spans="1:69" x14ac:dyDescent="0.15">
      <c r="A20" s="65" t="s">
        <v>30</v>
      </c>
      <c r="B20" s="66"/>
      <c r="C20" s="66"/>
      <c r="D20" s="66"/>
      <c r="E20" s="66"/>
      <c r="F20" s="134"/>
      <c r="G20" s="68"/>
      <c r="H20" s="66">
        <f>H21*99.9%</f>
        <v>0.96825366867469886</v>
      </c>
      <c r="I20" s="66"/>
      <c r="J20" s="66"/>
      <c r="K20" s="134"/>
      <c r="L20" s="142"/>
      <c r="M20" s="66">
        <f>M21*99.9%</f>
        <v>0.96825366867469886</v>
      </c>
      <c r="N20" s="66"/>
      <c r="O20" s="66"/>
      <c r="P20" s="134"/>
      <c r="Q20" s="142"/>
      <c r="R20" s="66">
        <f>R21*99.9%</f>
        <v>0.96825366867469886</v>
      </c>
      <c r="S20" s="66"/>
      <c r="T20" s="66"/>
      <c r="U20" s="134"/>
      <c r="V20" s="142"/>
      <c r="W20" s="66">
        <f>W21*99.9%</f>
        <v>0.96825366867469886</v>
      </c>
      <c r="X20" s="66"/>
      <c r="Y20" s="66"/>
      <c r="Z20" s="134"/>
      <c r="AA20" s="142"/>
      <c r="AB20" s="66">
        <f>AB21*99.9%</f>
        <v>0.96825366867469886</v>
      </c>
      <c r="AC20" s="66"/>
      <c r="AD20" s="66"/>
      <c r="AE20" s="134"/>
      <c r="AF20" s="142"/>
      <c r="AG20" s="66">
        <f>AG21*99.9%</f>
        <v>0.96825366867469886</v>
      </c>
      <c r="AH20" s="66"/>
      <c r="AI20" s="66"/>
      <c r="AJ20" s="134"/>
      <c r="AK20" s="142"/>
      <c r="AL20" s="66">
        <f>AL21*99.9%</f>
        <v>0.96825366867469886</v>
      </c>
      <c r="AM20" s="66"/>
      <c r="AN20" s="66"/>
      <c r="AO20" s="134"/>
      <c r="AP20" s="142"/>
      <c r="AQ20" s="66">
        <f>AQ21*99.9%</f>
        <v>0.96825366867469886</v>
      </c>
      <c r="AR20" s="66"/>
      <c r="AS20" s="66"/>
      <c r="AT20" s="134"/>
      <c r="AU20" s="142"/>
      <c r="AV20" s="66">
        <f>AV21*99.9%</f>
        <v>0.96825366867469886</v>
      </c>
      <c r="AW20" s="66"/>
      <c r="AX20" s="66"/>
      <c r="AY20" s="134"/>
      <c r="AZ20" s="142"/>
      <c r="BA20" s="66">
        <f>BA21*99.9%</f>
        <v>0.96825366867469886</v>
      </c>
      <c r="BB20" s="66"/>
      <c r="BC20" s="66"/>
      <c r="BD20" s="134"/>
      <c r="BE20" s="142"/>
      <c r="BF20" s="66">
        <f>BF21*99.9%</f>
        <v>0.96825366867469886</v>
      </c>
      <c r="BG20" s="66"/>
      <c r="BH20" s="66"/>
      <c r="BI20" s="134"/>
      <c r="BJ20" s="142"/>
      <c r="BK20" s="66">
        <f>BK21*99.9%</f>
        <v>0.96825366867469886</v>
      </c>
      <c r="BL20" s="66"/>
      <c r="BM20" s="66"/>
      <c r="BN20" s="134"/>
      <c r="BO20" s="142"/>
      <c r="BP20" s="66">
        <f>BP21*99.9%</f>
        <v>0.96825366867469886</v>
      </c>
      <c r="BQ20" s="66"/>
    </row>
    <row r="21" spans="1:69" x14ac:dyDescent="0.35">
      <c r="A21" s="40" t="s">
        <v>456</v>
      </c>
      <c r="B21" s="41">
        <f>_xlfn.IFNA(VLOOKUP($A21,批次辅助!$A$4:$DC$41,MATCH($A$5&amp;B$4,批次辅助!$A$1:$DC$1,0),0),0)</f>
        <v>0</v>
      </c>
      <c r="C21" s="41">
        <f>_xlfn.IFNA(VLOOKUP($A21,批次辅助!$A$4:$DC$41,MATCH($A$5&amp;C$4,批次辅助!$A$1:$DC$1,0),0),0)</f>
        <v>0</v>
      </c>
      <c r="D21" s="41">
        <f>_xlfn.IFNA(VLOOKUP($A21,批次辅助!$A$4:$DC$41,MATCH($A$5&amp;D$4,批次辅助!$A$1:$DC$1,0),0),0)</f>
        <v>0</v>
      </c>
      <c r="E21" s="66"/>
      <c r="F21" s="134"/>
      <c r="G21" s="68"/>
      <c r="H21" s="66">
        <f>1-SUM(H22:H26)</f>
        <v>0.96922289156626507</v>
      </c>
      <c r="I21" s="66"/>
      <c r="J21" s="66"/>
      <c r="K21" s="134"/>
      <c r="L21" s="142"/>
      <c r="M21" s="66">
        <f>1-SUM(M22:M26)</f>
        <v>0.96922289156626507</v>
      </c>
      <c r="N21" s="66"/>
      <c r="O21" s="66"/>
      <c r="P21" s="134"/>
      <c r="Q21" s="142"/>
      <c r="R21" s="66">
        <f>1-SUM(R22:R26)</f>
        <v>0.96922289156626507</v>
      </c>
      <c r="S21" s="66"/>
      <c r="T21" s="66"/>
      <c r="U21" s="134"/>
      <c r="V21" s="142"/>
      <c r="W21" s="66">
        <f>1-SUM(W22:W26)</f>
        <v>0.96922289156626507</v>
      </c>
      <c r="X21" s="66"/>
      <c r="Y21" s="66"/>
      <c r="Z21" s="134"/>
      <c r="AA21" s="142"/>
      <c r="AB21" s="66">
        <f>1-SUM(AB22:AB26)</f>
        <v>0.96922289156626507</v>
      </c>
      <c r="AC21" s="66"/>
      <c r="AD21" s="66"/>
      <c r="AE21" s="134"/>
      <c r="AF21" s="142"/>
      <c r="AG21" s="66">
        <f>1-SUM(AG22:AG26)</f>
        <v>0.96922289156626507</v>
      </c>
      <c r="AH21" s="66"/>
      <c r="AI21" s="66"/>
      <c r="AJ21" s="134"/>
      <c r="AK21" s="142"/>
      <c r="AL21" s="66">
        <f>1-SUM(AL22:AL26)</f>
        <v>0.96922289156626507</v>
      </c>
      <c r="AM21" s="66"/>
      <c r="AN21" s="66"/>
      <c r="AO21" s="134"/>
      <c r="AP21" s="142"/>
      <c r="AQ21" s="66">
        <f>1-SUM(AQ22:AQ26)</f>
        <v>0.96922289156626507</v>
      </c>
      <c r="AR21" s="66"/>
      <c r="AS21" s="66"/>
      <c r="AT21" s="134"/>
      <c r="AU21" s="142"/>
      <c r="AV21" s="66">
        <f>1-SUM(AV22:AV26)</f>
        <v>0.96922289156626507</v>
      </c>
      <c r="AW21" s="66"/>
      <c r="AX21" s="66"/>
      <c r="AY21" s="134"/>
      <c r="AZ21" s="142"/>
      <c r="BA21" s="66">
        <f>1-SUM(BA22:BA26)</f>
        <v>0.96922289156626507</v>
      </c>
      <c r="BB21" s="66"/>
      <c r="BC21" s="66"/>
      <c r="BD21" s="134"/>
      <c r="BE21" s="142"/>
      <c r="BF21" s="66">
        <f>1-SUM(BF22:BF26)</f>
        <v>0.96922289156626507</v>
      </c>
      <c r="BG21" s="66"/>
      <c r="BH21" s="66"/>
      <c r="BI21" s="134"/>
      <c r="BJ21" s="142"/>
      <c r="BK21" s="66">
        <f>1-SUM(BK22:BK26)</f>
        <v>0.96922289156626507</v>
      </c>
      <c r="BL21" s="66"/>
      <c r="BM21" s="66"/>
      <c r="BN21" s="134"/>
      <c r="BO21" s="142"/>
      <c r="BP21" s="66">
        <f>1-SUM(BP22:BP26)</f>
        <v>0.96922289156626507</v>
      </c>
      <c r="BQ21" s="66"/>
    </row>
    <row r="22" spans="1:69" x14ac:dyDescent="0.15">
      <c r="A22" s="42" t="s">
        <v>48</v>
      </c>
      <c r="B22" s="43">
        <f>_xlfn.IFNA(VLOOKUP($A22,批次辅助!$A$4:$DC$41,MATCH($A$5&amp;B$4,批次辅助!$A$1:$DC$1,0),0),0)</f>
        <v>0</v>
      </c>
      <c r="C22" s="43">
        <f>_xlfn.IFNA(VLOOKUP($A22,批次辅助!$A$4:$DC$41,MATCH($A$5&amp;C$4,批次辅助!$A$1:$DC$1,0),0),0)</f>
        <v>0</v>
      </c>
      <c r="D22" s="43">
        <f>_xlfn.IFNA(VLOOKUP($A22,批次辅助!$A$4:$DC$41,MATCH($A$5&amp;D$4,批次辅助!$A$1:$DC$1,0),0),0)</f>
        <v>0</v>
      </c>
      <c r="E22" s="277"/>
      <c r="F22" s="132"/>
      <c r="G22" s="70">
        <v>0.02</v>
      </c>
      <c r="H22" s="277">
        <f>C22-F22+G22</f>
        <v>0.02</v>
      </c>
      <c r="I22" s="370"/>
      <c r="J22" s="278"/>
      <c r="K22" s="132"/>
      <c r="L22" s="105"/>
      <c r="M22" s="277">
        <f>H22-K22+L22</f>
        <v>0.02</v>
      </c>
      <c r="N22" s="370"/>
      <c r="O22" s="277"/>
      <c r="P22" s="132"/>
      <c r="Q22" s="105"/>
      <c r="R22" s="277">
        <f>M22-P22+Q22</f>
        <v>0.02</v>
      </c>
      <c r="S22" s="370"/>
      <c r="T22" s="277"/>
      <c r="U22" s="132"/>
      <c r="V22" s="105"/>
      <c r="W22" s="277">
        <f>R22-U22+V22</f>
        <v>0.02</v>
      </c>
      <c r="X22" s="370"/>
      <c r="Y22" s="277"/>
      <c r="Z22" s="132"/>
      <c r="AA22" s="105"/>
      <c r="AB22" s="277">
        <f>W22-Z22+AA22</f>
        <v>0.02</v>
      </c>
      <c r="AC22" s="370"/>
      <c r="AD22" s="277"/>
      <c r="AE22" s="132"/>
      <c r="AF22" s="105"/>
      <c r="AG22" s="277">
        <f>AB22-AE22+AF22</f>
        <v>0.02</v>
      </c>
      <c r="AH22" s="370"/>
      <c r="AI22" s="277"/>
      <c r="AJ22" s="132"/>
      <c r="AK22" s="105"/>
      <c r="AL22" s="277">
        <f>AG22-AJ22+AK22</f>
        <v>0.02</v>
      </c>
      <c r="AM22" s="370"/>
      <c r="AN22" s="277"/>
      <c r="AO22" s="132"/>
      <c r="AP22" s="105"/>
      <c r="AQ22" s="277">
        <f>AL22-AO22+AP22</f>
        <v>0.02</v>
      </c>
      <c r="AR22" s="370"/>
      <c r="AS22" s="277"/>
      <c r="AT22" s="132"/>
      <c r="AU22" s="105"/>
      <c r="AV22" s="277">
        <f>AQ22-AT22+AU22</f>
        <v>0.02</v>
      </c>
      <c r="AW22" s="370"/>
      <c r="AX22" s="277"/>
      <c r="AY22" s="132"/>
      <c r="AZ22" s="105"/>
      <c r="BA22" s="277">
        <f>AV22-AY22+AZ22</f>
        <v>0.02</v>
      </c>
      <c r="BB22" s="370"/>
      <c r="BC22" s="277"/>
      <c r="BD22" s="132"/>
      <c r="BE22" s="105"/>
      <c r="BF22" s="277">
        <f>BA22-BD22+BE22</f>
        <v>0.02</v>
      </c>
      <c r="BG22" s="370"/>
      <c r="BH22" s="277"/>
      <c r="BI22" s="132"/>
      <c r="BJ22" s="105"/>
      <c r="BK22" s="277">
        <f>BF22-BI22+BJ22</f>
        <v>0.02</v>
      </c>
      <c r="BL22" s="370"/>
      <c r="BM22" s="277"/>
      <c r="BN22" s="132"/>
      <c r="BO22" s="105"/>
      <c r="BP22" s="277">
        <f>BK22-BN22+BO22</f>
        <v>0.02</v>
      </c>
      <c r="BQ22" s="370"/>
    </row>
    <row r="23" spans="1:69" x14ac:dyDescent="0.15">
      <c r="A23" s="42" t="s">
        <v>49</v>
      </c>
      <c r="B23" s="43">
        <f>_xlfn.IFNA(VLOOKUP($A23,批次辅助!$A$4:$DC$41,MATCH($A$5&amp;B$4,批次辅助!$A$1:$DC$1,0),0),0)</f>
        <v>0</v>
      </c>
      <c r="C23" s="43">
        <f>_xlfn.IFNA(VLOOKUP($A23,批次辅助!$A$4:$DC$41,MATCH($A$5&amp;C$4,批次辅助!$A$1:$DC$1,0),0),0)</f>
        <v>0</v>
      </c>
      <c r="D23" s="43">
        <f>_xlfn.IFNA(VLOOKUP($A23,批次辅助!$A$4:$DC$41,MATCH($A$5&amp;D$4,批次辅助!$A$1:$DC$1,0),0),0)</f>
        <v>0</v>
      </c>
      <c r="E23" s="277"/>
      <c r="F23" s="132"/>
      <c r="G23" s="46">
        <v>6.7771084337349399E-3</v>
      </c>
      <c r="H23" s="277">
        <f>C23-F23+G23</f>
        <v>6.7771084337349399E-3</v>
      </c>
      <c r="I23" s="370"/>
      <c r="J23" s="277"/>
      <c r="K23" s="132"/>
      <c r="L23" s="105"/>
      <c r="M23" s="50">
        <f t="shared" ref="M23:M27" si="13">H23-K23+L23</f>
        <v>6.7771084337349399E-3</v>
      </c>
      <c r="N23" s="370"/>
      <c r="O23" s="47"/>
      <c r="P23" s="128"/>
      <c r="Q23" s="102"/>
      <c r="R23" s="50">
        <f t="shared" ref="R23:R27" si="14">M23-P23+Q23</f>
        <v>6.7771084337349399E-3</v>
      </c>
      <c r="S23" s="370"/>
      <c r="T23" s="47"/>
      <c r="U23" s="128"/>
      <c r="V23" s="102"/>
      <c r="W23" s="50">
        <f t="shared" ref="W23:W27" si="15">R23-U23+V23</f>
        <v>6.7771084337349399E-3</v>
      </c>
      <c r="X23" s="370"/>
      <c r="Y23" s="47"/>
      <c r="Z23" s="128"/>
      <c r="AA23" s="102"/>
      <c r="AB23" s="50">
        <f t="shared" ref="AB23:AB27" si="16">W23-Z23+AA23</f>
        <v>6.7771084337349399E-3</v>
      </c>
      <c r="AC23" s="370"/>
      <c r="AD23" s="47"/>
      <c r="AE23" s="128"/>
      <c r="AF23" s="102"/>
      <c r="AG23" s="50">
        <f t="shared" ref="AG23:AG27" si="17">AB23-AE23+AF23</f>
        <v>6.7771084337349399E-3</v>
      </c>
      <c r="AH23" s="370"/>
      <c r="AI23" s="47"/>
      <c r="AJ23" s="128"/>
      <c r="AK23" s="102"/>
      <c r="AL23" s="50">
        <f t="shared" ref="AL23:AL27" si="18">AG23-AJ23+AK23</f>
        <v>6.7771084337349399E-3</v>
      </c>
      <c r="AM23" s="370"/>
      <c r="AN23" s="47"/>
      <c r="AO23" s="128"/>
      <c r="AP23" s="102"/>
      <c r="AQ23" s="50">
        <f t="shared" ref="AQ23:AQ27" si="19">AL23-AO23+AP23</f>
        <v>6.7771084337349399E-3</v>
      </c>
      <c r="AR23" s="370"/>
      <c r="AS23" s="47"/>
      <c r="AT23" s="128"/>
      <c r="AU23" s="102"/>
      <c r="AV23" s="50">
        <f t="shared" ref="AV23:AV27" si="20">AQ23-AT23+AU23</f>
        <v>6.7771084337349399E-3</v>
      </c>
      <c r="AW23" s="370"/>
      <c r="AX23" s="47"/>
      <c r="AY23" s="128"/>
      <c r="AZ23" s="102"/>
      <c r="BA23" s="50">
        <f t="shared" ref="BA23:BA27" si="21">AV23-AY23+AZ23</f>
        <v>6.7771084337349399E-3</v>
      </c>
      <c r="BB23" s="370"/>
      <c r="BC23" s="47"/>
      <c r="BD23" s="128"/>
      <c r="BE23" s="102"/>
      <c r="BF23" s="50">
        <f t="shared" ref="BF23:BF27" si="22">BA23-BD23+BE23</f>
        <v>6.7771084337349399E-3</v>
      </c>
      <c r="BG23" s="370"/>
      <c r="BH23" s="47"/>
      <c r="BI23" s="128"/>
      <c r="BJ23" s="102"/>
      <c r="BK23" s="50">
        <f t="shared" ref="BK23:BK27" si="23">BF23-BI23+BJ23</f>
        <v>6.7771084337349399E-3</v>
      </c>
      <c r="BL23" s="370"/>
      <c r="BM23" s="47"/>
      <c r="BN23" s="128"/>
      <c r="BO23" s="102"/>
      <c r="BP23" s="50">
        <f t="shared" ref="BP23:BP27" si="24">BK23-BN23+BO23</f>
        <v>6.7771084337349399E-3</v>
      </c>
      <c r="BQ23" s="370"/>
    </row>
    <row r="24" spans="1:69" x14ac:dyDescent="0.15">
      <c r="A24" s="42" t="s">
        <v>50</v>
      </c>
      <c r="B24" s="43">
        <f>_xlfn.IFNA(VLOOKUP($A24,批次辅助!$A$4:$DC$41,MATCH($A$5&amp;B$4,批次辅助!$A$1:$DC$1,0),0),0)</f>
        <v>0</v>
      </c>
      <c r="C24" s="43">
        <f>_xlfn.IFNA(VLOOKUP($A24,批次辅助!$A$4:$DC$41,MATCH($A$5&amp;C$4,批次辅助!$A$1:$DC$1,0),0),0)</f>
        <v>0</v>
      </c>
      <c r="D24" s="43">
        <f>_xlfn.IFNA(VLOOKUP($A24,批次辅助!$A$4:$DC$41,MATCH($A$5&amp;D$4,批次辅助!$A$1:$DC$1,0),0),0)</f>
        <v>0</v>
      </c>
      <c r="E24" s="277"/>
      <c r="F24" s="132"/>
      <c r="G24" s="102">
        <v>0</v>
      </c>
      <c r="H24" s="277">
        <f t="shared" ref="H24:H27" si="25">C24-F24+G24</f>
        <v>0</v>
      </c>
      <c r="I24" s="370"/>
      <c r="J24" s="277"/>
      <c r="K24" s="132"/>
      <c r="L24" s="102"/>
      <c r="M24" s="50">
        <f t="shared" si="13"/>
        <v>0</v>
      </c>
      <c r="N24" s="370"/>
      <c r="O24" s="47"/>
      <c r="P24" s="128"/>
      <c r="Q24" s="102"/>
      <c r="R24" s="50">
        <f t="shared" si="14"/>
        <v>0</v>
      </c>
      <c r="S24" s="370"/>
      <c r="T24" s="47"/>
      <c r="U24" s="128"/>
      <c r="V24" s="102"/>
      <c r="W24" s="50">
        <f t="shared" si="15"/>
        <v>0</v>
      </c>
      <c r="X24" s="370"/>
      <c r="Y24" s="47"/>
      <c r="Z24" s="128"/>
      <c r="AA24" s="102"/>
      <c r="AB24" s="50">
        <f t="shared" si="16"/>
        <v>0</v>
      </c>
      <c r="AC24" s="370"/>
      <c r="AD24" s="47"/>
      <c r="AE24" s="128"/>
      <c r="AF24" s="102"/>
      <c r="AG24" s="50">
        <f t="shared" si="17"/>
        <v>0</v>
      </c>
      <c r="AH24" s="370"/>
      <c r="AI24" s="47"/>
      <c r="AJ24" s="128"/>
      <c r="AK24" s="102"/>
      <c r="AL24" s="50">
        <f t="shared" si="18"/>
        <v>0</v>
      </c>
      <c r="AM24" s="370"/>
      <c r="AN24" s="47"/>
      <c r="AO24" s="128"/>
      <c r="AP24" s="102"/>
      <c r="AQ24" s="50">
        <f t="shared" si="19"/>
        <v>0</v>
      </c>
      <c r="AR24" s="370"/>
      <c r="AS24" s="47"/>
      <c r="AT24" s="128"/>
      <c r="AU24" s="102"/>
      <c r="AV24" s="50">
        <f t="shared" si="20"/>
        <v>0</v>
      </c>
      <c r="AW24" s="370"/>
      <c r="AX24" s="47"/>
      <c r="AY24" s="128"/>
      <c r="AZ24" s="102"/>
      <c r="BA24" s="50">
        <f t="shared" si="21"/>
        <v>0</v>
      </c>
      <c r="BB24" s="370"/>
      <c r="BC24" s="47"/>
      <c r="BD24" s="128"/>
      <c r="BE24" s="102"/>
      <c r="BF24" s="50">
        <f t="shared" si="22"/>
        <v>0</v>
      </c>
      <c r="BG24" s="370"/>
      <c r="BH24" s="47"/>
      <c r="BI24" s="128"/>
      <c r="BJ24" s="102"/>
      <c r="BK24" s="50">
        <f t="shared" si="23"/>
        <v>0</v>
      </c>
      <c r="BL24" s="370"/>
      <c r="BM24" s="47"/>
      <c r="BN24" s="128"/>
      <c r="BO24" s="102"/>
      <c r="BP24" s="50">
        <f t="shared" si="24"/>
        <v>0</v>
      </c>
      <c r="BQ24" s="370"/>
    </row>
    <row r="25" spans="1:69" x14ac:dyDescent="0.15">
      <c r="A25" s="42" t="s">
        <v>51</v>
      </c>
      <c r="B25" s="43">
        <f>_xlfn.IFNA(VLOOKUP($A25,批次辅助!$A$4:$DC$41,MATCH($A$5&amp;B$4,批次辅助!$A$1:$DC$1,0),0),0)</f>
        <v>0</v>
      </c>
      <c r="C25" s="43">
        <f>_xlfn.IFNA(VLOOKUP($A25,批次辅助!$A$4:$DC$41,MATCH($A$5&amp;C$4,批次辅助!$A$1:$DC$1,0),0),0)</f>
        <v>0</v>
      </c>
      <c r="D25" s="43">
        <f>_xlfn.IFNA(VLOOKUP($A25,批次辅助!$A$4:$DC$41,MATCH($A$5&amp;D$4,批次辅助!$A$1:$DC$1,0),0),0)</f>
        <v>0</v>
      </c>
      <c r="E25" s="47"/>
      <c r="F25" s="128"/>
      <c r="G25" s="46">
        <v>4.0000000000000001E-3</v>
      </c>
      <c r="H25" s="277">
        <f t="shared" si="25"/>
        <v>4.0000000000000001E-3</v>
      </c>
      <c r="I25" s="370"/>
      <c r="J25" s="47"/>
      <c r="K25" s="128"/>
      <c r="L25" s="102"/>
      <c r="M25" s="50">
        <f t="shared" si="13"/>
        <v>4.0000000000000001E-3</v>
      </c>
      <c r="N25" s="370"/>
      <c r="O25" s="47"/>
      <c r="P25" s="128"/>
      <c r="Q25" s="102"/>
      <c r="R25" s="50">
        <f t="shared" si="14"/>
        <v>4.0000000000000001E-3</v>
      </c>
      <c r="S25" s="370"/>
      <c r="T25" s="47"/>
      <c r="U25" s="128"/>
      <c r="V25" s="102"/>
      <c r="W25" s="50">
        <f t="shared" si="15"/>
        <v>4.0000000000000001E-3</v>
      </c>
      <c r="X25" s="370"/>
      <c r="Y25" s="47"/>
      <c r="Z25" s="128"/>
      <c r="AA25" s="102"/>
      <c r="AB25" s="50">
        <f t="shared" si="16"/>
        <v>4.0000000000000001E-3</v>
      </c>
      <c r="AC25" s="370"/>
      <c r="AD25" s="47"/>
      <c r="AE25" s="128"/>
      <c r="AF25" s="102"/>
      <c r="AG25" s="50">
        <f t="shared" si="17"/>
        <v>4.0000000000000001E-3</v>
      </c>
      <c r="AH25" s="370"/>
      <c r="AI25" s="47"/>
      <c r="AJ25" s="128"/>
      <c r="AK25" s="102"/>
      <c r="AL25" s="50">
        <f t="shared" si="18"/>
        <v>4.0000000000000001E-3</v>
      </c>
      <c r="AM25" s="370"/>
      <c r="AN25" s="47"/>
      <c r="AO25" s="128"/>
      <c r="AP25" s="102"/>
      <c r="AQ25" s="50">
        <f t="shared" si="19"/>
        <v>4.0000000000000001E-3</v>
      </c>
      <c r="AR25" s="370"/>
      <c r="AS25" s="47"/>
      <c r="AT25" s="128"/>
      <c r="AU25" s="102"/>
      <c r="AV25" s="50">
        <f t="shared" si="20"/>
        <v>4.0000000000000001E-3</v>
      </c>
      <c r="AW25" s="370"/>
      <c r="AX25" s="47"/>
      <c r="AY25" s="128"/>
      <c r="AZ25" s="102"/>
      <c r="BA25" s="50">
        <f t="shared" si="21"/>
        <v>4.0000000000000001E-3</v>
      </c>
      <c r="BB25" s="370"/>
      <c r="BC25" s="47"/>
      <c r="BD25" s="128"/>
      <c r="BE25" s="102"/>
      <c r="BF25" s="50">
        <f t="shared" si="22"/>
        <v>4.0000000000000001E-3</v>
      </c>
      <c r="BG25" s="370"/>
      <c r="BH25" s="47"/>
      <c r="BI25" s="128"/>
      <c r="BJ25" s="102"/>
      <c r="BK25" s="50">
        <f t="shared" si="23"/>
        <v>4.0000000000000001E-3</v>
      </c>
      <c r="BL25" s="370"/>
      <c r="BM25" s="47"/>
      <c r="BN25" s="128"/>
      <c r="BO25" s="102"/>
      <c r="BP25" s="50">
        <f t="shared" si="24"/>
        <v>4.0000000000000001E-3</v>
      </c>
      <c r="BQ25" s="370"/>
    </row>
    <row r="26" spans="1:69" x14ac:dyDescent="0.15">
      <c r="A26" s="42" t="s">
        <v>455</v>
      </c>
      <c r="B26" s="43">
        <f>_xlfn.IFNA(VLOOKUP($A26,批次辅助!$A$4:$DC$41,MATCH($A$5&amp;B$4,批次辅助!$A$1:$DC$1,0),0),0)</f>
        <v>0</v>
      </c>
      <c r="C26" s="43">
        <f>_xlfn.IFNA(VLOOKUP($A26,批次辅助!$A$4:$DC$41,MATCH($A$5&amp;C$4,批次辅助!$A$1:$DC$1,0),0),0)</f>
        <v>0</v>
      </c>
      <c r="D26" s="43">
        <f>_xlfn.IFNA(VLOOKUP($A26,批次辅助!$A$4:$DC$41,MATCH($A$5&amp;D$4,批次辅助!$A$1:$DC$1,0),0),0)</f>
        <v>0</v>
      </c>
      <c r="E26" s="279"/>
      <c r="F26" s="128"/>
      <c r="G26" s="46">
        <v>0</v>
      </c>
      <c r="H26" s="277">
        <f t="shared" si="25"/>
        <v>0</v>
      </c>
      <c r="I26" s="370"/>
      <c r="J26" s="279"/>
      <c r="K26" s="128"/>
      <c r="L26" s="102"/>
      <c r="M26" s="50">
        <f t="shared" si="13"/>
        <v>0</v>
      </c>
      <c r="N26" s="370"/>
      <c r="O26" s="279"/>
      <c r="P26" s="128"/>
      <c r="Q26" s="102"/>
      <c r="R26" s="50">
        <f t="shared" si="14"/>
        <v>0</v>
      </c>
      <c r="S26" s="370"/>
      <c r="T26" s="279"/>
      <c r="U26" s="128"/>
      <c r="V26" s="102"/>
      <c r="W26" s="50">
        <f t="shared" si="15"/>
        <v>0</v>
      </c>
      <c r="X26" s="370"/>
      <c r="Y26" s="279"/>
      <c r="Z26" s="128"/>
      <c r="AA26" s="102"/>
      <c r="AB26" s="50">
        <f t="shared" si="16"/>
        <v>0</v>
      </c>
      <c r="AC26" s="370"/>
      <c r="AD26" s="279"/>
      <c r="AE26" s="128"/>
      <c r="AF26" s="102"/>
      <c r="AG26" s="50">
        <f t="shared" si="17"/>
        <v>0</v>
      </c>
      <c r="AH26" s="370"/>
      <c r="AI26" s="279"/>
      <c r="AJ26" s="128"/>
      <c r="AK26" s="102"/>
      <c r="AL26" s="50">
        <f t="shared" si="18"/>
        <v>0</v>
      </c>
      <c r="AM26" s="370"/>
      <c r="AN26" s="279"/>
      <c r="AO26" s="128"/>
      <c r="AP26" s="102"/>
      <c r="AQ26" s="50">
        <f t="shared" si="19"/>
        <v>0</v>
      </c>
      <c r="AR26" s="370"/>
      <c r="AS26" s="279"/>
      <c r="AT26" s="128"/>
      <c r="AU26" s="102"/>
      <c r="AV26" s="50">
        <f t="shared" si="20"/>
        <v>0</v>
      </c>
      <c r="AW26" s="370"/>
      <c r="AX26" s="279"/>
      <c r="AY26" s="128"/>
      <c r="AZ26" s="102"/>
      <c r="BA26" s="50">
        <f t="shared" si="21"/>
        <v>0</v>
      </c>
      <c r="BB26" s="370"/>
      <c r="BC26" s="279"/>
      <c r="BD26" s="128"/>
      <c r="BE26" s="102"/>
      <c r="BF26" s="50">
        <f t="shared" si="22"/>
        <v>0</v>
      </c>
      <c r="BG26" s="370"/>
      <c r="BH26" s="279"/>
      <c r="BI26" s="128"/>
      <c r="BJ26" s="102"/>
      <c r="BK26" s="50">
        <f t="shared" si="23"/>
        <v>0</v>
      </c>
      <c r="BL26" s="370"/>
      <c r="BM26" s="279"/>
      <c r="BN26" s="128"/>
      <c r="BO26" s="102"/>
      <c r="BP26" s="50">
        <f t="shared" si="24"/>
        <v>0</v>
      </c>
      <c r="BQ26" s="370"/>
    </row>
    <row r="27" spans="1:69" x14ac:dyDescent="0.15">
      <c r="A27" s="72" t="s">
        <v>29</v>
      </c>
      <c r="B27" s="61">
        <f>_xlfn.IFNA(VLOOKUP($A27,批次辅助!$A$4:$DC$41,MATCH($A$5&amp;B$4,批次辅助!$A$1:$DC$1,0),0),0)</f>
        <v>0</v>
      </c>
      <c r="C27" s="61">
        <f>_xlfn.IFNA(VLOOKUP($A27,批次辅助!$A$4:$DC$41,MATCH($A$5&amp;C$4,批次辅助!$A$1:$DC$1,0),0),0)</f>
        <v>0</v>
      </c>
      <c r="D27" s="61">
        <f>_xlfn.IFNA(VLOOKUP($A27,批次辅助!$A$4:$DC$41,MATCH($A$5&amp;D$4,批次辅助!$A$1:$DC$1,0),0),0)</f>
        <v>0</v>
      </c>
      <c r="E27" s="73"/>
      <c r="F27" s="74"/>
      <c r="G27" s="75"/>
      <c r="H27" s="62">
        <f t="shared" si="25"/>
        <v>0</v>
      </c>
      <c r="I27" s="62"/>
      <c r="J27" s="73"/>
      <c r="K27" s="74"/>
      <c r="L27" s="143"/>
      <c r="M27" s="62">
        <f t="shared" si="13"/>
        <v>0</v>
      </c>
      <c r="N27" s="62"/>
      <c r="O27" s="73"/>
      <c r="P27" s="135"/>
      <c r="Q27" s="143"/>
      <c r="R27" s="62">
        <f t="shared" si="14"/>
        <v>0</v>
      </c>
      <c r="S27" s="62"/>
      <c r="T27" s="73"/>
      <c r="U27" s="135"/>
      <c r="V27" s="143"/>
      <c r="W27" s="62">
        <f t="shared" si="15"/>
        <v>0</v>
      </c>
      <c r="X27" s="62"/>
      <c r="Y27" s="73"/>
      <c r="Z27" s="135"/>
      <c r="AA27" s="143"/>
      <c r="AB27" s="62">
        <f t="shared" si="16"/>
        <v>0</v>
      </c>
      <c r="AC27" s="62"/>
      <c r="AD27" s="73"/>
      <c r="AE27" s="135"/>
      <c r="AF27" s="143"/>
      <c r="AG27" s="62">
        <f t="shared" si="17"/>
        <v>0</v>
      </c>
      <c r="AH27" s="62"/>
      <c r="AI27" s="73"/>
      <c r="AJ27" s="135"/>
      <c r="AK27" s="143"/>
      <c r="AL27" s="62">
        <f t="shared" si="18"/>
        <v>0</v>
      </c>
      <c r="AM27" s="62"/>
      <c r="AN27" s="73"/>
      <c r="AO27" s="135"/>
      <c r="AP27" s="143"/>
      <c r="AQ27" s="62">
        <f t="shared" si="19"/>
        <v>0</v>
      </c>
      <c r="AR27" s="62"/>
      <c r="AS27" s="73"/>
      <c r="AT27" s="135"/>
      <c r="AU27" s="143"/>
      <c r="AV27" s="62">
        <f t="shared" si="20"/>
        <v>0</v>
      </c>
      <c r="AW27" s="62"/>
      <c r="AX27" s="73"/>
      <c r="AY27" s="135"/>
      <c r="AZ27" s="143"/>
      <c r="BA27" s="62">
        <f t="shared" si="21"/>
        <v>0</v>
      </c>
      <c r="BB27" s="62"/>
      <c r="BC27" s="73"/>
      <c r="BD27" s="135"/>
      <c r="BE27" s="143"/>
      <c r="BF27" s="62">
        <f t="shared" si="22"/>
        <v>0</v>
      </c>
      <c r="BG27" s="62"/>
      <c r="BH27" s="73"/>
      <c r="BI27" s="135"/>
      <c r="BJ27" s="143"/>
      <c r="BK27" s="62">
        <f t="shared" si="23"/>
        <v>0</v>
      </c>
      <c r="BL27" s="62"/>
      <c r="BM27" s="73"/>
      <c r="BN27" s="135"/>
      <c r="BO27" s="143"/>
      <c r="BP27" s="62">
        <f t="shared" si="24"/>
        <v>0</v>
      </c>
      <c r="BQ27" s="62"/>
    </row>
    <row r="28" spans="1:69" x14ac:dyDescent="0.15">
      <c r="A28" s="76" t="s">
        <v>28</v>
      </c>
      <c r="B28" s="76"/>
      <c r="C28" s="76"/>
      <c r="D28" s="76"/>
      <c r="E28" s="77"/>
      <c r="F28" s="136"/>
      <c r="G28" s="79"/>
      <c r="H28" s="62"/>
      <c r="I28" s="62"/>
      <c r="J28" s="77"/>
      <c r="K28" s="136"/>
      <c r="L28" s="144"/>
      <c r="M28" s="62"/>
      <c r="N28" s="62"/>
      <c r="O28" s="77"/>
      <c r="P28" s="136"/>
      <c r="Q28" s="144"/>
      <c r="R28" s="62"/>
      <c r="S28" s="62"/>
      <c r="T28" s="77"/>
      <c r="U28" s="136"/>
      <c r="V28" s="144"/>
      <c r="W28" s="62"/>
      <c r="X28" s="62"/>
      <c r="Y28" s="77"/>
      <c r="Z28" s="136"/>
      <c r="AA28" s="144"/>
      <c r="AB28" s="62"/>
      <c r="AC28" s="62"/>
      <c r="AD28" s="77"/>
      <c r="AE28" s="136"/>
      <c r="AF28" s="144"/>
      <c r="AG28" s="62"/>
      <c r="AH28" s="62"/>
      <c r="AI28" s="77"/>
      <c r="AJ28" s="136"/>
      <c r="AK28" s="144"/>
      <c r="AL28" s="62"/>
      <c r="AM28" s="62"/>
      <c r="AN28" s="77"/>
      <c r="AO28" s="136"/>
      <c r="AP28" s="144"/>
      <c r="AQ28" s="62"/>
      <c r="AR28" s="62"/>
      <c r="AS28" s="77"/>
      <c r="AT28" s="136"/>
      <c r="AU28" s="144"/>
      <c r="AV28" s="62"/>
      <c r="AW28" s="62"/>
      <c r="AX28" s="77"/>
      <c r="AY28" s="136"/>
      <c r="AZ28" s="144"/>
      <c r="BA28" s="62"/>
      <c r="BB28" s="62"/>
      <c r="BC28" s="77"/>
      <c r="BD28" s="136"/>
      <c r="BE28" s="144"/>
      <c r="BF28" s="62"/>
      <c r="BG28" s="62"/>
      <c r="BH28" s="77"/>
      <c r="BI28" s="136"/>
      <c r="BJ28" s="144"/>
      <c r="BK28" s="62"/>
      <c r="BL28" s="62"/>
      <c r="BM28" s="77"/>
      <c r="BN28" s="136"/>
      <c r="BO28" s="144"/>
      <c r="BP28" s="62"/>
      <c r="BQ28" s="62"/>
    </row>
    <row r="29" spans="1:69" x14ac:dyDescent="0.15">
      <c r="A29" s="65" t="s">
        <v>37</v>
      </c>
      <c r="B29" s="66"/>
      <c r="C29" s="66"/>
      <c r="D29" s="66"/>
      <c r="E29" s="66"/>
      <c r="F29" s="134"/>
      <c r="G29" s="68"/>
      <c r="H29" s="66">
        <f>H30*99.96%</f>
        <v>0.99860039999999994</v>
      </c>
      <c r="I29" s="66"/>
      <c r="J29" s="66"/>
      <c r="K29" s="134"/>
      <c r="L29" s="142"/>
      <c r="M29" s="66">
        <f>M30*99.96%</f>
        <v>0.99860039999999994</v>
      </c>
      <c r="N29" s="66"/>
      <c r="O29" s="66"/>
      <c r="P29" s="134"/>
      <c r="Q29" s="142"/>
      <c r="R29" s="66">
        <f>R30*99.96%</f>
        <v>0.99860039999999994</v>
      </c>
      <c r="S29" s="66"/>
      <c r="T29" s="66"/>
      <c r="U29" s="134"/>
      <c r="V29" s="142"/>
      <c r="W29" s="66">
        <f>W30*99.96%</f>
        <v>0.99860039999999994</v>
      </c>
      <c r="X29" s="66"/>
      <c r="Y29" s="66"/>
      <c r="Z29" s="134"/>
      <c r="AA29" s="142"/>
      <c r="AB29" s="66">
        <f>AB30*99.96%</f>
        <v>0.99860039999999994</v>
      </c>
      <c r="AC29" s="66"/>
      <c r="AD29" s="66"/>
      <c r="AE29" s="134"/>
      <c r="AF29" s="142"/>
      <c r="AG29" s="66">
        <f>AG30*99.96%</f>
        <v>0.99860039999999994</v>
      </c>
      <c r="AH29" s="66"/>
      <c r="AI29" s="66"/>
      <c r="AJ29" s="134"/>
      <c r="AK29" s="142"/>
      <c r="AL29" s="66">
        <f>AL30*99.96%</f>
        <v>0.99860039999999994</v>
      </c>
      <c r="AM29" s="66"/>
      <c r="AN29" s="66"/>
      <c r="AO29" s="134"/>
      <c r="AP29" s="142"/>
      <c r="AQ29" s="66">
        <f>AQ30*99.96%</f>
        <v>0.99860039999999994</v>
      </c>
      <c r="AR29" s="66"/>
      <c r="AS29" s="66"/>
      <c r="AT29" s="134"/>
      <c r="AU29" s="142"/>
      <c r="AV29" s="66">
        <f>AV30*99.96%</f>
        <v>0.99860039999999994</v>
      </c>
      <c r="AW29" s="66"/>
      <c r="AX29" s="66"/>
      <c r="AY29" s="134"/>
      <c r="AZ29" s="142"/>
      <c r="BA29" s="66">
        <f>BA30*99.96%</f>
        <v>0.99860039999999994</v>
      </c>
      <c r="BB29" s="66"/>
      <c r="BC29" s="66"/>
      <c r="BD29" s="134"/>
      <c r="BE29" s="142"/>
      <c r="BF29" s="66">
        <f>BF30*99.96%</f>
        <v>0.99860039999999994</v>
      </c>
      <c r="BG29" s="66"/>
      <c r="BH29" s="66"/>
      <c r="BI29" s="134"/>
      <c r="BJ29" s="142"/>
      <c r="BK29" s="66">
        <f>BK30*99.96%</f>
        <v>0.99860039999999994</v>
      </c>
      <c r="BL29" s="66"/>
      <c r="BM29" s="66"/>
      <c r="BN29" s="134"/>
      <c r="BO29" s="142"/>
      <c r="BP29" s="66">
        <f>BP30*99.96%</f>
        <v>0.99860039999999994</v>
      </c>
      <c r="BQ29" s="66"/>
    </row>
    <row r="30" spans="1:69" x14ac:dyDescent="0.35">
      <c r="A30" s="40" t="s">
        <v>458</v>
      </c>
      <c r="B30" s="41">
        <f>_xlfn.IFNA(VLOOKUP($A30,批次辅助!$A$4:$DC$41,MATCH($A$5&amp;B$4,批次辅助!$A$1:$DC$1,0),0),0)</f>
        <v>0</v>
      </c>
      <c r="C30" s="41">
        <f>_xlfn.IFNA(VLOOKUP($A30,批次辅助!$A$4:$DC$41,MATCH($A$5&amp;C$4,批次辅助!$A$1:$DC$1,0),0),0)</f>
        <v>0</v>
      </c>
      <c r="D30" s="41">
        <f>_xlfn.IFNA(VLOOKUP($A30,批次辅助!$A$4:$DC$41,MATCH($A$5&amp;D$4,批次辅助!$A$1:$DC$1,0),0),0)</f>
        <v>0</v>
      </c>
      <c r="E30" s="66"/>
      <c r="F30" s="134"/>
      <c r="G30" s="68"/>
      <c r="H30" s="66">
        <f>1-SUM(H31:H35)</f>
        <v>0.999</v>
      </c>
      <c r="I30" s="66"/>
      <c r="J30" s="66"/>
      <c r="K30" s="134"/>
      <c r="L30" s="142"/>
      <c r="M30" s="66">
        <f>1-SUM(M31:M35)</f>
        <v>0.999</v>
      </c>
      <c r="N30" s="66"/>
      <c r="O30" s="66"/>
      <c r="P30" s="134"/>
      <c r="Q30" s="142"/>
      <c r="R30" s="66">
        <f>1-SUM(R31:R35)</f>
        <v>0.999</v>
      </c>
      <c r="S30" s="66"/>
      <c r="T30" s="66"/>
      <c r="U30" s="134"/>
      <c r="V30" s="142"/>
      <c r="W30" s="66">
        <f>1-SUM(W31:W35)</f>
        <v>0.999</v>
      </c>
      <c r="X30" s="66"/>
      <c r="Y30" s="66"/>
      <c r="Z30" s="134"/>
      <c r="AA30" s="142"/>
      <c r="AB30" s="66">
        <f>1-SUM(AB31:AB35)</f>
        <v>0.999</v>
      </c>
      <c r="AC30" s="66"/>
      <c r="AD30" s="66"/>
      <c r="AE30" s="134"/>
      <c r="AF30" s="142"/>
      <c r="AG30" s="66">
        <f>1-SUM(AG31:AG35)</f>
        <v>0.999</v>
      </c>
      <c r="AH30" s="66"/>
      <c r="AI30" s="66"/>
      <c r="AJ30" s="134"/>
      <c r="AK30" s="142"/>
      <c r="AL30" s="66">
        <f>1-SUM(AL31:AL35)</f>
        <v>0.999</v>
      </c>
      <c r="AM30" s="66"/>
      <c r="AN30" s="66"/>
      <c r="AO30" s="134"/>
      <c r="AP30" s="142"/>
      <c r="AQ30" s="66">
        <f>1-SUM(AQ31:AQ35)</f>
        <v>0.999</v>
      </c>
      <c r="AR30" s="66"/>
      <c r="AS30" s="66"/>
      <c r="AT30" s="134"/>
      <c r="AU30" s="142"/>
      <c r="AV30" s="66">
        <f>1-SUM(AV31:AV35)</f>
        <v>0.999</v>
      </c>
      <c r="AW30" s="66"/>
      <c r="AX30" s="66"/>
      <c r="AY30" s="134"/>
      <c r="AZ30" s="142"/>
      <c r="BA30" s="66">
        <f>1-SUM(BA31:BA35)</f>
        <v>0.999</v>
      </c>
      <c r="BB30" s="66"/>
      <c r="BC30" s="66"/>
      <c r="BD30" s="134"/>
      <c r="BE30" s="142"/>
      <c r="BF30" s="66">
        <f>1-SUM(BF31:BF35)</f>
        <v>0.999</v>
      </c>
      <c r="BG30" s="66"/>
      <c r="BH30" s="66"/>
      <c r="BI30" s="134"/>
      <c r="BJ30" s="142"/>
      <c r="BK30" s="66">
        <f>1-SUM(BK31:BK35)</f>
        <v>0.999</v>
      </c>
      <c r="BL30" s="66"/>
      <c r="BM30" s="66"/>
      <c r="BN30" s="134"/>
      <c r="BO30" s="142"/>
      <c r="BP30" s="66">
        <f>1-SUM(BP31:BP35)</f>
        <v>0.999</v>
      </c>
      <c r="BQ30" s="66"/>
    </row>
    <row r="31" spans="1:69" x14ac:dyDescent="0.15">
      <c r="A31" s="42" t="s">
        <v>52</v>
      </c>
      <c r="B31" s="43">
        <f>_xlfn.IFNA(VLOOKUP($A31,批次辅助!$A$4:$DC$41,MATCH($A$5&amp;B$4,批次辅助!$A$1:$DC$1,0),0),0)</f>
        <v>0</v>
      </c>
      <c r="C31" s="43">
        <f>_xlfn.IFNA(VLOOKUP($A31,批次辅助!$A$4:$DC$41,MATCH($A$5&amp;C$4,批次辅助!$A$1:$DC$1,0),0),0)</f>
        <v>0</v>
      </c>
      <c r="D31" s="43">
        <f>_xlfn.IFNA(VLOOKUP($A31,批次辅助!$A$4:$DC$41,MATCH($A$5&amp;D$4,批次辅助!$A$1:$DC$1,0),0),0)</f>
        <v>0</v>
      </c>
      <c r="E31" s="277"/>
      <c r="F31" s="132"/>
      <c r="G31" s="70">
        <v>0</v>
      </c>
      <c r="H31" s="277">
        <f>C31-F31+G31</f>
        <v>0</v>
      </c>
      <c r="I31" s="370"/>
      <c r="J31" s="277"/>
      <c r="K31" s="132"/>
      <c r="L31" s="105"/>
      <c r="M31" s="277">
        <f>H31-K31+L31</f>
        <v>0</v>
      </c>
      <c r="N31" s="370"/>
      <c r="O31" s="277"/>
      <c r="P31" s="132"/>
      <c r="Q31" s="105"/>
      <c r="R31" s="277">
        <f>M31-P31+Q31</f>
        <v>0</v>
      </c>
      <c r="S31" s="370"/>
      <c r="T31" s="277"/>
      <c r="U31" s="132"/>
      <c r="V31" s="105"/>
      <c r="W31" s="277">
        <f>R31-U31+V31</f>
        <v>0</v>
      </c>
      <c r="X31" s="370"/>
      <c r="Y31" s="277"/>
      <c r="Z31" s="132"/>
      <c r="AA31" s="105"/>
      <c r="AB31" s="277">
        <f>W31-Z31+AA31</f>
        <v>0</v>
      </c>
      <c r="AC31" s="370"/>
      <c r="AD31" s="277"/>
      <c r="AE31" s="132"/>
      <c r="AF31" s="105"/>
      <c r="AG31" s="277">
        <f>AB31-AE31+AF31</f>
        <v>0</v>
      </c>
      <c r="AH31" s="370"/>
      <c r="AI31" s="277"/>
      <c r="AJ31" s="132"/>
      <c r="AK31" s="105"/>
      <c r="AL31" s="277">
        <f>AG31-AJ31+AK31</f>
        <v>0</v>
      </c>
      <c r="AM31" s="370"/>
      <c r="AN31" s="277"/>
      <c r="AO31" s="132"/>
      <c r="AP31" s="105"/>
      <c r="AQ31" s="277">
        <f>AL31-AO31+AP31</f>
        <v>0</v>
      </c>
      <c r="AR31" s="370"/>
      <c r="AS31" s="277"/>
      <c r="AT31" s="132"/>
      <c r="AU31" s="105"/>
      <c r="AV31" s="277">
        <f>AQ31-AT31+AU31</f>
        <v>0</v>
      </c>
      <c r="AW31" s="370"/>
      <c r="AX31" s="277"/>
      <c r="AY31" s="132"/>
      <c r="AZ31" s="105"/>
      <c r="BA31" s="277">
        <f>AV31-AY31+AZ31</f>
        <v>0</v>
      </c>
      <c r="BB31" s="370"/>
      <c r="BC31" s="277"/>
      <c r="BD31" s="132"/>
      <c r="BE31" s="105"/>
      <c r="BF31" s="277">
        <f>BA31-BD31+BE31</f>
        <v>0</v>
      </c>
      <c r="BG31" s="370"/>
      <c r="BH31" s="277"/>
      <c r="BI31" s="132"/>
      <c r="BJ31" s="105"/>
      <c r="BK31" s="277">
        <f>BF31-BI31+BJ31</f>
        <v>0</v>
      </c>
      <c r="BL31" s="370"/>
      <c r="BM31" s="277"/>
      <c r="BN31" s="132"/>
      <c r="BO31" s="105"/>
      <c r="BP31" s="277">
        <f>BK31-BN31+BO31</f>
        <v>0</v>
      </c>
      <c r="BQ31" s="370"/>
    </row>
    <row r="32" spans="1:69" x14ac:dyDescent="0.15">
      <c r="A32" s="42" t="s">
        <v>545</v>
      </c>
      <c r="B32" s="43">
        <f>_xlfn.IFNA(VLOOKUP($A32,批次辅助!$A$4:$DC$41,MATCH($A$5&amp;B$4,批次辅助!$A$1:$DC$1,0),0),0)</f>
        <v>0</v>
      </c>
      <c r="C32" s="43">
        <f>_xlfn.IFNA(VLOOKUP($A32,批次辅助!$A$4:$DC$41,MATCH($A$5&amp;C$4,批次辅助!$A$1:$DC$1,0),0),0)</f>
        <v>0</v>
      </c>
      <c r="D32" s="43">
        <f>_xlfn.IFNA(VLOOKUP($A32,批次辅助!$A$4:$DC$41,MATCH($A$5&amp;D$4,批次辅助!$A$1:$DC$1,0),0),0)</f>
        <v>0</v>
      </c>
      <c r="E32" s="277"/>
      <c r="F32" s="132"/>
      <c r="G32" s="70">
        <v>1E-3</v>
      </c>
      <c r="H32" s="277">
        <f t="shared" ref="H32:H36" si="26">C32-F32+G32</f>
        <v>1E-3</v>
      </c>
      <c r="I32" s="370"/>
      <c r="J32" s="277"/>
      <c r="K32" s="132"/>
      <c r="L32" s="105"/>
      <c r="M32" s="277">
        <f t="shared" ref="M32:M36" si="27">H32-K32+L32</f>
        <v>1E-3</v>
      </c>
      <c r="N32" s="370"/>
      <c r="O32" s="277"/>
      <c r="P32" s="132"/>
      <c r="Q32" s="105"/>
      <c r="R32" s="277">
        <f t="shared" ref="R32:R36" si="28">M32-P32+Q32</f>
        <v>1E-3</v>
      </c>
      <c r="S32" s="370"/>
      <c r="T32" s="277"/>
      <c r="U32" s="132"/>
      <c r="V32" s="105"/>
      <c r="W32" s="277">
        <f t="shared" ref="W32:W36" si="29">R32-U32+V32</f>
        <v>1E-3</v>
      </c>
      <c r="X32" s="370"/>
      <c r="Y32" s="277"/>
      <c r="Z32" s="132"/>
      <c r="AA32" s="105"/>
      <c r="AB32" s="277">
        <f t="shared" ref="AB32:AB36" si="30">W32-Z32+AA32</f>
        <v>1E-3</v>
      </c>
      <c r="AC32" s="370"/>
      <c r="AD32" s="277"/>
      <c r="AE32" s="132"/>
      <c r="AF32" s="105"/>
      <c r="AG32" s="277">
        <f t="shared" ref="AG32:AG36" si="31">AB32-AE32+AF32</f>
        <v>1E-3</v>
      </c>
      <c r="AH32" s="370"/>
      <c r="AI32" s="277"/>
      <c r="AJ32" s="132"/>
      <c r="AK32" s="105"/>
      <c r="AL32" s="277">
        <f t="shared" ref="AL32:AL36" si="32">AG32-AJ32+AK32</f>
        <v>1E-3</v>
      </c>
      <c r="AM32" s="370"/>
      <c r="AN32" s="277"/>
      <c r="AO32" s="132"/>
      <c r="AP32" s="105"/>
      <c r="AQ32" s="277">
        <f t="shared" ref="AQ32:AQ36" si="33">AL32-AO32+AP32</f>
        <v>1E-3</v>
      </c>
      <c r="AR32" s="370"/>
      <c r="AS32" s="277"/>
      <c r="AT32" s="132"/>
      <c r="AU32" s="105"/>
      <c r="AV32" s="277">
        <f t="shared" ref="AV32:AV36" si="34">AQ32-AT32+AU32</f>
        <v>1E-3</v>
      </c>
      <c r="AW32" s="370"/>
      <c r="AX32" s="277"/>
      <c r="AY32" s="132"/>
      <c r="AZ32" s="105"/>
      <c r="BA32" s="277">
        <f t="shared" ref="BA32:BA36" si="35">AV32-AY32+AZ32</f>
        <v>1E-3</v>
      </c>
      <c r="BB32" s="370"/>
      <c r="BC32" s="277"/>
      <c r="BD32" s="132"/>
      <c r="BE32" s="105"/>
      <c r="BF32" s="277">
        <f t="shared" ref="BF32:BF36" si="36">BA32-BD32+BE32</f>
        <v>1E-3</v>
      </c>
      <c r="BG32" s="370"/>
      <c r="BH32" s="277"/>
      <c r="BI32" s="132"/>
      <c r="BJ32" s="105"/>
      <c r="BK32" s="277">
        <f t="shared" ref="BK32:BK36" si="37">BF32-BI32+BJ32</f>
        <v>1E-3</v>
      </c>
      <c r="BL32" s="370"/>
      <c r="BM32" s="277"/>
      <c r="BN32" s="132"/>
      <c r="BO32" s="105"/>
      <c r="BP32" s="277">
        <f t="shared" ref="BP32:BP36" si="38">BK32-BN32+BO32</f>
        <v>1E-3</v>
      </c>
      <c r="BQ32" s="370"/>
    </row>
    <row r="33" spans="1:69" x14ac:dyDescent="0.15">
      <c r="A33" s="42" t="s">
        <v>544</v>
      </c>
      <c r="B33" s="43">
        <f>_xlfn.IFNA(VLOOKUP($A33,批次辅助!$A$4:$DC$41,MATCH($A$5&amp;B$4,批次辅助!$A$1:$DC$1,0),0),0)</f>
        <v>0</v>
      </c>
      <c r="C33" s="43">
        <f>_xlfn.IFNA(VLOOKUP($A33,批次辅助!$A$4:$DC$41,MATCH($A$5&amp;C$4,批次辅助!$A$1:$DC$1,0),0),0)</f>
        <v>0</v>
      </c>
      <c r="D33" s="43">
        <f>_xlfn.IFNA(VLOOKUP($A33,批次辅助!$A$4:$DC$41,MATCH($A$5&amp;D$4,批次辅助!$A$1:$DC$1,0),0),0)</f>
        <v>0</v>
      </c>
      <c r="E33" s="277"/>
      <c r="F33" s="132"/>
      <c r="G33" s="70">
        <v>0</v>
      </c>
      <c r="H33" s="277">
        <f t="shared" si="26"/>
        <v>0</v>
      </c>
      <c r="I33" s="370"/>
      <c r="J33" s="277"/>
      <c r="K33" s="132"/>
      <c r="L33" s="105"/>
      <c r="M33" s="277">
        <f t="shared" si="27"/>
        <v>0</v>
      </c>
      <c r="N33" s="370"/>
      <c r="O33" s="277"/>
      <c r="P33" s="132"/>
      <c r="Q33" s="105"/>
      <c r="R33" s="277">
        <f t="shared" si="28"/>
        <v>0</v>
      </c>
      <c r="S33" s="370"/>
      <c r="T33" s="277"/>
      <c r="U33" s="132"/>
      <c r="V33" s="105"/>
      <c r="W33" s="277">
        <f t="shared" si="29"/>
        <v>0</v>
      </c>
      <c r="X33" s="370"/>
      <c r="Y33" s="277"/>
      <c r="Z33" s="132"/>
      <c r="AA33" s="105"/>
      <c r="AB33" s="277">
        <f t="shared" si="30"/>
        <v>0</v>
      </c>
      <c r="AC33" s="370"/>
      <c r="AD33" s="277"/>
      <c r="AE33" s="132"/>
      <c r="AF33" s="105"/>
      <c r="AG33" s="277">
        <f t="shared" si="31"/>
        <v>0</v>
      </c>
      <c r="AH33" s="370"/>
      <c r="AI33" s="277"/>
      <c r="AJ33" s="132"/>
      <c r="AK33" s="105"/>
      <c r="AL33" s="277">
        <f t="shared" si="32"/>
        <v>0</v>
      </c>
      <c r="AM33" s="370"/>
      <c r="AN33" s="277"/>
      <c r="AO33" s="132"/>
      <c r="AP33" s="105"/>
      <c r="AQ33" s="277">
        <f t="shared" si="33"/>
        <v>0</v>
      </c>
      <c r="AR33" s="370"/>
      <c r="AS33" s="277"/>
      <c r="AT33" s="132"/>
      <c r="AU33" s="105"/>
      <c r="AV33" s="277">
        <f t="shared" si="34"/>
        <v>0</v>
      </c>
      <c r="AW33" s="370"/>
      <c r="AX33" s="277"/>
      <c r="AY33" s="132"/>
      <c r="AZ33" s="105"/>
      <c r="BA33" s="277">
        <f t="shared" si="35"/>
        <v>0</v>
      </c>
      <c r="BB33" s="370"/>
      <c r="BC33" s="277"/>
      <c r="BD33" s="132"/>
      <c r="BE33" s="105"/>
      <c r="BF33" s="277">
        <f t="shared" si="36"/>
        <v>0</v>
      </c>
      <c r="BG33" s="370"/>
      <c r="BH33" s="277"/>
      <c r="BI33" s="132"/>
      <c r="BJ33" s="105"/>
      <c r="BK33" s="277">
        <f t="shared" si="37"/>
        <v>0</v>
      </c>
      <c r="BL33" s="370"/>
      <c r="BM33" s="277"/>
      <c r="BN33" s="132"/>
      <c r="BO33" s="105"/>
      <c r="BP33" s="277">
        <f t="shared" si="38"/>
        <v>0</v>
      </c>
      <c r="BQ33" s="370"/>
    </row>
    <row r="34" spans="1:69" x14ac:dyDescent="0.15">
      <c r="A34" s="42" t="s">
        <v>53</v>
      </c>
      <c r="B34" s="43">
        <f>_xlfn.IFNA(VLOOKUP($A34,批次辅助!$A$4:$DC$41,MATCH($A$5&amp;B$4,批次辅助!$A$1:$DC$1,0),0),0)</f>
        <v>0</v>
      </c>
      <c r="C34" s="43">
        <f>_xlfn.IFNA(VLOOKUP($A34,批次辅助!$A$4:$DC$41,MATCH($A$5&amp;C$4,批次辅助!$A$1:$DC$1,0),0),0)</f>
        <v>0</v>
      </c>
      <c r="D34" s="43">
        <f>_xlfn.IFNA(VLOOKUP($A34,批次辅助!$A$4:$DC$41,MATCH($A$5&amp;D$4,批次辅助!$A$1:$DC$1,0),0),0)</f>
        <v>0</v>
      </c>
      <c r="E34" s="47"/>
      <c r="F34" s="128"/>
      <c r="G34" s="46">
        <v>0</v>
      </c>
      <c r="H34" s="277">
        <f t="shared" si="26"/>
        <v>0</v>
      </c>
      <c r="I34" s="370"/>
      <c r="J34" s="47"/>
      <c r="K34" s="128"/>
      <c r="L34" s="102"/>
      <c r="M34" s="50">
        <f t="shared" si="27"/>
        <v>0</v>
      </c>
      <c r="N34" s="370"/>
      <c r="O34" s="47"/>
      <c r="P34" s="128"/>
      <c r="Q34" s="102"/>
      <c r="R34" s="50">
        <f t="shared" si="28"/>
        <v>0</v>
      </c>
      <c r="S34" s="370"/>
      <c r="T34" s="47"/>
      <c r="U34" s="128"/>
      <c r="V34" s="102"/>
      <c r="W34" s="50">
        <f t="shared" si="29"/>
        <v>0</v>
      </c>
      <c r="X34" s="370"/>
      <c r="Y34" s="47"/>
      <c r="Z34" s="128"/>
      <c r="AA34" s="102"/>
      <c r="AB34" s="50">
        <f t="shared" si="30"/>
        <v>0</v>
      </c>
      <c r="AC34" s="370"/>
      <c r="AD34" s="47"/>
      <c r="AE34" s="128"/>
      <c r="AF34" s="102"/>
      <c r="AG34" s="50">
        <f t="shared" si="31"/>
        <v>0</v>
      </c>
      <c r="AH34" s="370"/>
      <c r="AI34" s="47"/>
      <c r="AJ34" s="128"/>
      <c r="AK34" s="102"/>
      <c r="AL34" s="50">
        <f t="shared" si="32"/>
        <v>0</v>
      </c>
      <c r="AM34" s="370"/>
      <c r="AN34" s="47"/>
      <c r="AO34" s="128"/>
      <c r="AP34" s="102"/>
      <c r="AQ34" s="50">
        <f t="shared" si="33"/>
        <v>0</v>
      </c>
      <c r="AR34" s="370"/>
      <c r="AS34" s="47"/>
      <c r="AT34" s="128"/>
      <c r="AU34" s="102"/>
      <c r="AV34" s="50">
        <f t="shared" si="34"/>
        <v>0</v>
      </c>
      <c r="AW34" s="370"/>
      <c r="AX34" s="47"/>
      <c r="AY34" s="128"/>
      <c r="AZ34" s="102"/>
      <c r="BA34" s="50">
        <f t="shared" si="35"/>
        <v>0</v>
      </c>
      <c r="BB34" s="370"/>
      <c r="BC34" s="47"/>
      <c r="BD34" s="128"/>
      <c r="BE34" s="102"/>
      <c r="BF34" s="50">
        <f t="shared" si="36"/>
        <v>0</v>
      </c>
      <c r="BG34" s="370"/>
      <c r="BH34" s="47"/>
      <c r="BI34" s="128"/>
      <c r="BJ34" s="102"/>
      <c r="BK34" s="50">
        <f t="shared" si="37"/>
        <v>0</v>
      </c>
      <c r="BL34" s="370"/>
      <c r="BM34" s="47"/>
      <c r="BN34" s="128"/>
      <c r="BO34" s="102"/>
      <c r="BP34" s="50">
        <f t="shared" si="38"/>
        <v>0</v>
      </c>
      <c r="BQ34" s="370"/>
    </row>
    <row r="35" spans="1:69" x14ac:dyDescent="0.15">
      <c r="A35" s="42" t="s">
        <v>54</v>
      </c>
      <c r="B35" s="43">
        <f>_xlfn.IFNA(VLOOKUP($A35,批次辅助!$A$4:$DC$41,MATCH($A$5&amp;B$4,批次辅助!$A$1:$DC$1,0),0),0)</f>
        <v>0</v>
      </c>
      <c r="C35" s="43">
        <f>_xlfn.IFNA(VLOOKUP($A35,批次辅助!$A$4:$DC$41,MATCH($A$5&amp;C$4,批次辅助!$A$1:$DC$1,0),0),0)</f>
        <v>0</v>
      </c>
      <c r="D35" s="43">
        <f>_xlfn.IFNA(VLOOKUP($A35,批次辅助!$A$4:$DC$41,MATCH($A$5&amp;D$4,批次辅助!$A$1:$DC$1,0),0),0)</f>
        <v>0</v>
      </c>
      <c r="E35" s="47"/>
      <c r="F35" s="128"/>
      <c r="G35" s="46">
        <v>0</v>
      </c>
      <c r="H35" s="277">
        <f t="shared" si="26"/>
        <v>0</v>
      </c>
      <c r="I35" s="370"/>
      <c r="J35" s="47"/>
      <c r="K35" s="128"/>
      <c r="L35" s="102"/>
      <c r="M35" s="50">
        <f t="shared" si="27"/>
        <v>0</v>
      </c>
      <c r="N35" s="370"/>
      <c r="O35" s="47"/>
      <c r="P35" s="128"/>
      <c r="Q35" s="102"/>
      <c r="R35" s="50">
        <f t="shared" si="28"/>
        <v>0</v>
      </c>
      <c r="S35" s="370"/>
      <c r="T35" s="47"/>
      <c r="U35" s="128"/>
      <c r="V35" s="102"/>
      <c r="W35" s="50">
        <f t="shared" si="29"/>
        <v>0</v>
      </c>
      <c r="X35" s="370"/>
      <c r="Y35" s="47"/>
      <c r="Z35" s="128"/>
      <c r="AA35" s="102"/>
      <c r="AB35" s="50">
        <f t="shared" si="30"/>
        <v>0</v>
      </c>
      <c r="AC35" s="370"/>
      <c r="AD35" s="47"/>
      <c r="AE35" s="128"/>
      <c r="AF35" s="102"/>
      <c r="AG35" s="50">
        <f t="shared" si="31"/>
        <v>0</v>
      </c>
      <c r="AH35" s="370"/>
      <c r="AI35" s="47"/>
      <c r="AJ35" s="128"/>
      <c r="AK35" s="102"/>
      <c r="AL35" s="50">
        <f t="shared" si="32"/>
        <v>0</v>
      </c>
      <c r="AM35" s="370"/>
      <c r="AN35" s="47"/>
      <c r="AO35" s="128"/>
      <c r="AP35" s="102"/>
      <c r="AQ35" s="50">
        <f t="shared" si="33"/>
        <v>0</v>
      </c>
      <c r="AR35" s="370"/>
      <c r="AS35" s="47"/>
      <c r="AT35" s="128"/>
      <c r="AU35" s="102"/>
      <c r="AV35" s="50">
        <f t="shared" si="34"/>
        <v>0</v>
      </c>
      <c r="AW35" s="370"/>
      <c r="AX35" s="47"/>
      <c r="AY35" s="128"/>
      <c r="AZ35" s="102"/>
      <c r="BA35" s="50">
        <f t="shared" si="35"/>
        <v>0</v>
      </c>
      <c r="BB35" s="370"/>
      <c r="BC35" s="47"/>
      <c r="BD35" s="128"/>
      <c r="BE35" s="102"/>
      <c r="BF35" s="50">
        <f t="shared" si="36"/>
        <v>0</v>
      </c>
      <c r="BG35" s="370"/>
      <c r="BH35" s="47"/>
      <c r="BI35" s="128"/>
      <c r="BJ35" s="102"/>
      <c r="BK35" s="50">
        <f t="shared" si="37"/>
        <v>0</v>
      </c>
      <c r="BL35" s="370"/>
      <c r="BM35" s="47"/>
      <c r="BN35" s="128"/>
      <c r="BO35" s="102"/>
      <c r="BP35" s="50">
        <f t="shared" si="38"/>
        <v>0</v>
      </c>
      <c r="BQ35" s="370"/>
    </row>
    <row r="36" spans="1:69" x14ac:dyDescent="0.15">
      <c r="A36" s="72" t="s">
        <v>38</v>
      </c>
      <c r="B36" s="61">
        <f>_xlfn.IFNA(VLOOKUP($A36,批次辅助!$A$4:$DC$41,MATCH($A$5&amp;B$4,批次辅助!$A$1:$DC$1,0),0),0)</f>
        <v>0</v>
      </c>
      <c r="C36" s="61">
        <f>_xlfn.IFNA(VLOOKUP($A36,批次辅助!$A$4:$DC$41,MATCH($A$5&amp;C$4,批次辅助!$A$1:$DC$1,0),0),0)</f>
        <v>0</v>
      </c>
      <c r="D36" s="61">
        <f>_xlfn.IFNA(VLOOKUP($A36,批次辅助!$A$4:$DC$41,MATCH($A$5&amp;D$4,批次辅助!$A$1:$DC$1,0),0),0)</f>
        <v>0</v>
      </c>
      <c r="E36" s="73"/>
      <c r="F36" s="74"/>
      <c r="G36" s="75"/>
      <c r="H36" s="62">
        <f t="shared" si="26"/>
        <v>0</v>
      </c>
      <c r="I36" s="62"/>
      <c r="J36" s="73"/>
      <c r="K36" s="135"/>
      <c r="L36" s="143"/>
      <c r="M36" s="62">
        <f t="shared" si="27"/>
        <v>0</v>
      </c>
      <c r="N36" s="62"/>
      <c r="O36" s="73"/>
      <c r="P36" s="135"/>
      <c r="Q36" s="143"/>
      <c r="R36" s="62">
        <f t="shared" si="28"/>
        <v>0</v>
      </c>
      <c r="S36" s="62"/>
      <c r="T36" s="73"/>
      <c r="U36" s="135"/>
      <c r="V36" s="143"/>
      <c r="W36" s="62">
        <f t="shared" si="29"/>
        <v>0</v>
      </c>
      <c r="X36" s="62"/>
      <c r="Y36" s="73"/>
      <c r="Z36" s="135"/>
      <c r="AA36" s="143"/>
      <c r="AB36" s="62">
        <f t="shared" si="30"/>
        <v>0</v>
      </c>
      <c r="AC36" s="62"/>
      <c r="AD36" s="73"/>
      <c r="AE36" s="135"/>
      <c r="AF36" s="143"/>
      <c r="AG36" s="62">
        <f t="shared" si="31"/>
        <v>0</v>
      </c>
      <c r="AH36" s="62"/>
      <c r="AI36" s="73"/>
      <c r="AJ36" s="135"/>
      <c r="AK36" s="143"/>
      <c r="AL36" s="62">
        <f t="shared" si="32"/>
        <v>0</v>
      </c>
      <c r="AM36" s="62"/>
      <c r="AN36" s="73"/>
      <c r="AO36" s="135"/>
      <c r="AP36" s="143"/>
      <c r="AQ36" s="62">
        <f t="shared" si="33"/>
        <v>0</v>
      </c>
      <c r="AR36" s="62"/>
      <c r="AS36" s="73"/>
      <c r="AT36" s="135"/>
      <c r="AU36" s="143"/>
      <c r="AV36" s="62">
        <f t="shared" si="34"/>
        <v>0</v>
      </c>
      <c r="AW36" s="62"/>
      <c r="AX36" s="73"/>
      <c r="AY36" s="135"/>
      <c r="AZ36" s="143"/>
      <c r="BA36" s="62">
        <f t="shared" si="35"/>
        <v>0</v>
      </c>
      <c r="BB36" s="62"/>
      <c r="BC36" s="73"/>
      <c r="BD36" s="135"/>
      <c r="BE36" s="143"/>
      <c r="BF36" s="62">
        <f t="shared" si="36"/>
        <v>0</v>
      </c>
      <c r="BG36" s="62"/>
      <c r="BH36" s="73"/>
      <c r="BI36" s="135"/>
      <c r="BJ36" s="143"/>
      <c r="BK36" s="62">
        <f t="shared" si="37"/>
        <v>0</v>
      </c>
      <c r="BL36" s="62"/>
      <c r="BM36" s="73"/>
      <c r="BN36" s="135"/>
      <c r="BO36" s="143"/>
      <c r="BP36" s="62">
        <f t="shared" si="38"/>
        <v>0</v>
      </c>
      <c r="BQ36" s="62"/>
    </row>
    <row r="37" spans="1:69" x14ac:dyDescent="0.15">
      <c r="A37" s="76" t="s">
        <v>28</v>
      </c>
      <c r="B37" s="76"/>
      <c r="C37" s="76"/>
      <c r="D37" s="76"/>
      <c r="E37" s="77"/>
      <c r="F37" s="78"/>
      <c r="G37" s="79"/>
      <c r="H37" s="62"/>
      <c r="I37" s="62"/>
      <c r="J37" s="77"/>
      <c r="K37" s="136"/>
      <c r="L37" s="144"/>
      <c r="M37" s="62"/>
      <c r="N37" s="62"/>
      <c r="O37" s="77"/>
      <c r="P37" s="136"/>
      <c r="Q37" s="144"/>
      <c r="R37" s="62"/>
      <c r="S37" s="62"/>
      <c r="T37" s="77"/>
      <c r="U37" s="136"/>
      <c r="V37" s="144"/>
      <c r="W37" s="62"/>
      <c r="X37" s="62"/>
      <c r="Y37" s="77"/>
      <c r="Z37" s="136"/>
      <c r="AA37" s="144"/>
      <c r="AB37" s="62"/>
      <c r="AC37" s="62"/>
      <c r="AD37" s="77"/>
      <c r="AE37" s="136"/>
      <c r="AF37" s="144"/>
      <c r="AG37" s="62"/>
      <c r="AH37" s="62"/>
      <c r="AI37" s="77"/>
      <c r="AJ37" s="136"/>
      <c r="AK37" s="144"/>
      <c r="AL37" s="62"/>
      <c r="AM37" s="62"/>
      <c r="AN37" s="77"/>
      <c r="AO37" s="136"/>
      <c r="AP37" s="144"/>
      <c r="AQ37" s="62"/>
      <c r="AR37" s="62"/>
      <c r="AS37" s="77"/>
      <c r="AT37" s="136"/>
      <c r="AU37" s="144"/>
      <c r="AV37" s="62"/>
      <c r="AW37" s="62"/>
      <c r="AX37" s="77"/>
      <c r="AY37" s="136"/>
      <c r="AZ37" s="144"/>
      <c r="BA37" s="62"/>
      <c r="BB37" s="62"/>
      <c r="BC37" s="77"/>
      <c r="BD37" s="136"/>
      <c r="BE37" s="144"/>
      <c r="BF37" s="62"/>
      <c r="BG37" s="62"/>
      <c r="BH37" s="77"/>
      <c r="BI37" s="136"/>
      <c r="BJ37" s="144"/>
      <c r="BK37" s="62"/>
      <c r="BL37" s="62"/>
      <c r="BM37" s="77"/>
      <c r="BN37" s="136"/>
      <c r="BO37" s="144"/>
      <c r="BP37" s="62"/>
      <c r="BQ37" s="62"/>
    </row>
    <row r="38" spans="1:69" x14ac:dyDescent="0.15">
      <c r="A38" s="65" t="s">
        <v>36</v>
      </c>
      <c r="B38" s="66"/>
      <c r="C38" s="66"/>
      <c r="D38" s="66"/>
      <c r="E38" s="66"/>
      <c r="F38" s="67"/>
      <c r="G38" s="68"/>
      <c r="H38" s="66">
        <f>H39</f>
        <v>0.99654819277108431</v>
      </c>
      <c r="I38" s="66"/>
      <c r="J38" s="66"/>
      <c r="K38" s="134"/>
      <c r="L38" s="142"/>
      <c r="M38" s="66">
        <f>M39</f>
        <v>0.99654819277108431</v>
      </c>
      <c r="N38" s="66"/>
      <c r="O38" s="66"/>
      <c r="P38" s="134"/>
      <c r="Q38" s="142"/>
      <c r="R38" s="66">
        <f>R39</f>
        <v>0.99654819277108431</v>
      </c>
      <c r="S38" s="66"/>
      <c r="T38" s="66"/>
      <c r="U38" s="134"/>
      <c r="V38" s="142"/>
      <c r="W38" s="66">
        <f>W39</f>
        <v>0.99654819277108431</v>
      </c>
      <c r="X38" s="66"/>
      <c r="Y38" s="66"/>
      <c r="Z38" s="134"/>
      <c r="AA38" s="142"/>
      <c r="AB38" s="66">
        <f>AB39</f>
        <v>0.99654819277108431</v>
      </c>
      <c r="AC38" s="66"/>
      <c r="AD38" s="66"/>
      <c r="AE38" s="134"/>
      <c r="AF38" s="142"/>
      <c r="AG38" s="66">
        <f>AG39</f>
        <v>0.99654819277108431</v>
      </c>
      <c r="AH38" s="66"/>
      <c r="AI38" s="66"/>
      <c r="AJ38" s="134"/>
      <c r="AK38" s="142"/>
      <c r="AL38" s="66">
        <f>AL39</f>
        <v>0.99654819277108431</v>
      </c>
      <c r="AM38" s="66"/>
      <c r="AN38" s="66"/>
      <c r="AO38" s="134"/>
      <c r="AP38" s="142"/>
      <c r="AQ38" s="66">
        <f>AQ39</f>
        <v>0.99654819277108431</v>
      </c>
      <c r="AR38" s="66"/>
      <c r="AS38" s="66"/>
      <c r="AT38" s="134"/>
      <c r="AU38" s="142"/>
      <c r="AV38" s="66">
        <f>AV39</f>
        <v>0.99654819277108431</v>
      </c>
      <c r="AW38" s="66"/>
      <c r="AX38" s="66"/>
      <c r="AY38" s="134"/>
      <c r="AZ38" s="142"/>
      <c r="BA38" s="66">
        <f>BA39</f>
        <v>0.99654819277108431</v>
      </c>
      <c r="BB38" s="66"/>
      <c r="BC38" s="66"/>
      <c r="BD38" s="134"/>
      <c r="BE38" s="142"/>
      <c r="BF38" s="66">
        <f>BF39</f>
        <v>0.99654819277108431</v>
      </c>
      <c r="BG38" s="66"/>
      <c r="BH38" s="66"/>
      <c r="BI38" s="134"/>
      <c r="BJ38" s="142"/>
      <c r="BK38" s="66">
        <f>BK39</f>
        <v>0.99654819277108431</v>
      </c>
      <c r="BL38" s="66"/>
      <c r="BM38" s="66"/>
      <c r="BN38" s="134"/>
      <c r="BO38" s="142"/>
      <c r="BP38" s="66">
        <f>BP39</f>
        <v>0.99654819277108431</v>
      </c>
      <c r="BQ38" s="66"/>
    </row>
    <row r="39" spans="1:69" x14ac:dyDescent="0.35">
      <c r="A39" s="40" t="s">
        <v>460</v>
      </c>
      <c r="B39" s="41">
        <f>_xlfn.IFNA(VLOOKUP($A39,批次辅助!$A$4:$DC$41,MATCH($A$5&amp;B$4,批次辅助!$A$1:$DC$1,0),0),0)</f>
        <v>0</v>
      </c>
      <c r="C39" s="41">
        <f>_xlfn.IFNA(VLOOKUP($A39,批次辅助!$A$4:$DC$41,MATCH($A$5&amp;C$4,批次辅助!$A$1:$DC$1,0),0),0)</f>
        <v>0</v>
      </c>
      <c r="D39" s="41">
        <f>_xlfn.IFNA(VLOOKUP($A39,批次辅助!$A$4:$DC$41,MATCH($A$5&amp;D$4,批次辅助!$A$1:$DC$1,0),0),0)</f>
        <v>0</v>
      </c>
      <c r="E39" s="66"/>
      <c r="F39" s="67"/>
      <c r="G39" s="68"/>
      <c r="H39" s="66">
        <f>1-SUM(H40:H43)</f>
        <v>0.99654819277108431</v>
      </c>
      <c r="I39" s="66"/>
      <c r="J39" s="66"/>
      <c r="K39" s="134"/>
      <c r="L39" s="142"/>
      <c r="M39" s="66">
        <f>1-SUM(M40:M43)</f>
        <v>0.99654819277108431</v>
      </c>
      <c r="N39" s="66"/>
      <c r="O39" s="66"/>
      <c r="P39" s="134"/>
      <c r="Q39" s="142"/>
      <c r="R39" s="66">
        <f>1-SUM(R40:R43)</f>
        <v>0.99654819277108431</v>
      </c>
      <c r="S39" s="66"/>
      <c r="T39" s="66"/>
      <c r="U39" s="134"/>
      <c r="V39" s="142"/>
      <c r="W39" s="66">
        <f>1-SUM(W40:W43)</f>
        <v>0.99654819277108431</v>
      </c>
      <c r="X39" s="66"/>
      <c r="Y39" s="66"/>
      <c r="Z39" s="134"/>
      <c r="AA39" s="142"/>
      <c r="AB39" s="66">
        <f>1-SUM(AB40:AB43)</f>
        <v>0.99654819277108431</v>
      </c>
      <c r="AC39" s="66"/>
      <c r="AD39" s="66"/>
      <c r="AE39" s="134"/>
      <c r="AF39" s="142"/>
      <c r="AG39" s="66">
        <f>1-SUM(AG40:AG43)</f>
        <v>0.99654819277108431</v>
      </c>
      <c r="AH39" s="66"/>
      <c r="AI39" s="66"/>
      <c r="AJ39" s="134"/>
      <c r="AK39" s="142"/>
      <c r="AL39" s="66">
        <f>1-SUM(AL40:AL43)</f>
        <v>0.99654819277108431</v>
      </c>
      <c r="AM39" s="66"/>
      <c r="AN39" s="66"/>
      <c r="AO39" s="134"/>
      <c r="AP39" s="142"/>
      <c r="AQ39" s="66">
        <f>1-SUM(AQ40:AQ43)</f>
        <v>0.99654819277108431</v>
      </c>
      <c r="AR39" s="66"/>
      <c r="AS39" s="66"/>
      <c r="AT39" s="134"/>
      <c r="AU39" s="142"/>
      <c r="AV39" s="66">
        <f>1-SUM(AV40:AV43)</f>
        <v>0.99654819277108431</v>
      </c>
      <c r="AW39" s="66"/>
      <c r="AX39" s="66"/>
      <c r="AY39" s="134"/>
      <c r="AZ39" s="142"/>
      <c r="BA39" s="66">
        <f>1-SUM(BA40:BA43)</f>
        <v>0.99654819277108431</v>
      </c>
      <c r="BB39" s="66"/>
      <c r="BC39" s="66"/>
      <c r="BD39" s="134"/>
      <c r="BE39" s="142"/>
      <c r="BF39" s="66">
        <f>1-SUM(BF40:BF43)</f>
        <v>0.99654819277108431</v>
      </c>
      <c r="BG39" s="66"/>
      <c r="BH39" s="66"/>
      <c r="BI39" s="134"/>
      <c r="BJ39" s="142"/>
      <c r="BK39" s="66">
        <f>1-SUM(BK40:BK43)</f>
        <v>0.99654819277108431</v>
      </c>
      <c r="BL39" s="66"/>
      <c r="BM39" s="66"/>
      <c r="BN39" s="134"/>
      <c r="BO39" s="142"/>
      <c r="BP39" s="66">
        <f>1-SUM(BP40:BP43)</f>
        <v>0.99654819277108431</v>
      </c>
      <c r="BQ39" s="66"/>
    </row>
    <row r="40" spans="1:69" x14ac:dyDescent="0.15">
      <c r="A40" s="42" t="s">
        <v>55</v>
      </c>
      <c r="B40" s="43">
        <f>_xlfn.IFNA(VLOOKUP($A40,批次辅助!$A$4:$DC$41,MATCH($A$5&amp;B$4,批次辅助!$A$1:$DC$1,0),0),0)</f>
        <v>0</v>
      </c>
      <c r="C40" s="43">
        <f>_xlfn.IFNA(VLOOKUP($A40,批次辅助!$A$4:$DC$41,MATCH($A$5&amp;C$4,批次辅助!$A$1:$DC$1,0),0),0)</f>
        <v>0</v>
      </c>
      <c r="D40" s="43">
        <f>_xlfn.IFNA(VLOOKUP($A40,批次辅助!$A$4:$DC$41,MATCH($A$5&amp;D$4,批次辅助!$A$1:$DC$1,0),0),0)</f>
        <v>0</v>
      </c>
      <c r="E40" s="279"/>
      <c r="F40" s="69"/>
      <c r="G40" s="70">
        <v>4.5180722891566266E-4</v>
      </c>
      <c r="H40" s="277">
        <f>C40-F40+G40</f>
        <v>4.5180722891566266E-4</v>
      </c>
      <c r="I40" s="370"/>
      <c r="J40" s="277"/>
      <c r="K40" s="132"/>
      <c r="L40" s="105"/>
      <c r="M40" s="277">
        <f>H40-K40+L40</f>
        <v>4.5180722891566266E-4</v>
      </c>
      <c r="N40" s="370"/>
      <c r="O40" s="277"/>
      <c r="P40" s="132"/>
      <c r="Q40" s="105"/>
      <c r="R40" s="277">
        <f>M40-P40+Q40</f>
        <v>4.5180722891566266E-4</v>
      </c>
      <c r="S40" s="370"/>
      <c r="T40" s="277"/>
      <c r="U40" s="132"/>
      <c r="V40" s="105"/>
      <c r="W40" s="277">
        <f>R40-U40+V40</f>
        <v>4.5180722891566266E-4</v>
      </c>
      <c r="X40" s="370"/>
      <c r="Y40" s="277"/>
      <c r="Z40" s="132"/>
      <c r="AA40" s="105"/>
      <c r="AB40" s="277">
        <f>W40-Z40+AA40</f>
        <v>4.5180722891566266E-4</v>
      </c>
      <c r="AC40" s="370"/>
      <c r="AD40" s="277"/>
      <c r="AE40" s="132"/>
      <c r="AF40" s="105"/>
      <c r="AG40" s="277">
        <f>AB40-AE40+AF40</f>
        <v>4.5180722891566266E-4</v>
      </c>
      <c r="AH40" s="370"/>
      <c r="AI40" s="277"/>
      <c r="AJ40" s="132"/>
      <c r="AK40" s="105"/>
      <c r="AL40" s="277">
        <f>AG40-AJ40+AK40</f>
        <v>4.5180722891566266E-4</v>
      </c>
      <c r="AM40" s="370"/>
      <c r="AN40" s="277"/>
      <c r="AO40" s="132"/>
      <c r="AP40" s="105"/>
      <c r="AQ40" s="277">
        <f>AL40-AO40+AP40</f>
        <v>4.5180722891566266E-4</v>
      </c>
      <c r="AR40" s="370"/>
      <c r="AS40" s="277"/>
      <c r="AT40" s="132"/>
      <c r="AU40" s="105"/>
      <c r="AV40" s="277">
        <f>AQ40-AT40+AU40</f>
        <v>4.5180722891566266E-4</v>
      </c>
      <c r="AW40" s="370"/>
      <c r="AX40" s="277"/>
      <c r="AY40" s="132"/>
      <c r="AZ40" s="105"/>
      <c r="BA40" s="277">
        <f>AV40-AY40+AZ40</f>
        <v>4.5180722891566266E-4</v>
      </c>
      <c r="BB40" s="370"/>
      <c r="BC40" s="277"/>
      <c r="BD40" s="132"/>
      <c r="BE40" s="105"/>
      <c r="BF40" s="277">
        <f>BA40-BD40+BE40</f>
        <v>4.5180722891566266E-4</v>
      </c>
      <c r="BG40" s="370"/>
      <c r="BH40" s="277"/>
      <c r="BI40" s="132"/>
      <c r="BJ40" s="105"/>
      <c r="BK40" s="277">
        <f>BF40-BI40+BJ40</f>
        <v>4.5180722891566266E-4</v>
      </c>
      <c r="BL40" s="370"/>
      <c r="BM40" s="277"/>
      <c r="BN40" s="132"/>
      <c r="BO40" s="105"/>
      <c r="BP40" s="277">
        <f>BK40-BN40+BO40</f>
        <v>4.5180722891566266E-4</v>
      </c>
      <c r="BQ40" s="370"/>
    </row>
    <row r="41" spans="1:69" x14ac:dyDescent="0.15">
      <c r="A41" s="42" t="s">
        <v>56</v>
      </c>
      <c r="B41" s="43">
        <f>_xlfn.IFNA(VLOOKUP($A41,批次辅助!$A$4:$DC$41,MATCH($A$5&amp;B$4,批次辅助!$A$1:$DC$1,0),0),0)</f>
        <v>0</v>
      </c>
      <c r="C41" s="43">
        <f>_xlfn.IFNA(VLOOKUP($A41,批次辅助!$A$4:$DC$41,MATCH($A$5&amp;C$4,批次辅助!$A$1:$DC$1,0),0),0)</f>
        <v>0</v>
      </c>
      <c r="D41" s="43">
        <f>_xlfn.IFNA(VLOOKUP($A41,批次辅助!$A$4:$DC$41,MATCH($A$5&amp;D$4,批次辅助!$A$1:$DC$1,0),0),0)</f>
        <v>0</v>
      </c>
      <c r="E41" s="279"/>
      <c r="F41" s="45"/>
      <c r="G41" s="46">
        <v>0</v>
      </c>
      <c r="H41" s="277">
        <f t="shared" ref="H41:H44" si="39">C41-F41+G41</f>
        <v>0</v>
      </c>
      <c r="I41" s="370"/>
      <c r="J41" s="47"/>
      <c r="K41" s="128"/>
      <c r="L41" s="102"/>
      <c r="M41" s="50">
        <f t="shared" ref="M41:M44" si="40">H41-K41+L41</f>
        <v>0</v>
      </c>
      <c r="N41" s="370"/>
      <c r="O41" s="47"/>
      <c r="P41" s="128"/>
      <c r="Q41" s="102"/>
      <c r="R41" s="50">
        <f t="shared" ref="R41:R44" si="41">M41-P41+Q41</f>
        <v>0</v>
      </c>
      <c r="S41" s="370"/>
      <c r="T41" s="47"/>
      <c r="U41" s="128"/>
      <c r="V41" s="102"/>
      <c r="W41" s="50">
        <f t="shared" ref="W41:W44" si="42">R41-U41+V41</f>
        <v>0</v>
      </c>
      <c r="X41" s="370"/>
      <c r="Y41" s="47"/>
      <c r="Z41" s="128"/>
      <c r="AA41" s="102"/>
      <c r="AB41" s="50">
        <f t="shared" ref="AB41:AB44" si="43">W41-Z41+AA41</f>
        <v>0</v>
      </c>
      <c r="AC41" s="370"/>
      <c r="AD41" s="47"/>
      <c r="AE41" s="128"/>
      <c r="AF41" s="102"/>
      <c r="AG41" s="50">
        <f t="shared" ref="AG41:AG44" si="44">AB41-AE41+AF41</f>
        <v>0</v>
      </c>
      <c r="AH41" s="370"/>
      <c r="AI41" s="47"/>
      <c r="AJ41" s="128"/>
      <c r="AK41" s="102"/>
      <c r="AL41" s="50">
        <f t="shared" ref="AL41:AL44" si="45">AG41-AJ41+AK41</f>
        <v>0</v>
      </c>
      <c r="AM41" s="370"/>
      <c r="AN41" s="47"/>
      <c r="AO41" s="128"/>
      <c r="AP41" s="102"/>
      <c r="AQ41" s="50">
        <f t="shared" ref="AQ41:AQ44" si="46">AL41-AO41+AP41</f>
        <v>0</v>
      </c>
      <c r="AR41" s="370"/>
      <c r="AS41" s="47"/>
      <c r="AT41" s="128"/>
      <c r="AU41" s="102"/>
      <c r="AV41" s="50">
        <f t="shared" ref="AV41:AV44" si="47">AQ41-AT41+AU41</f>
        <v>0</v>
      </c>
      <c r="AW41" s="370"/>
      <c r="AX41" s="47"/>
      <c r="AY41" s="128"/>
      <c r="AZ41" s="102"/>
      <c r="BA41" s="50">
        <f t="shared" ref="BA41:BA44" si="48">AV41-AY41+AZ41</f>
        <v>0</v>
      </c>
      <c r="BB41" s="370"/>
      <c r="BC41" s="47"/>
      <c r="BD41" s="128"/>
      <c r="BE41" s="102"/>
      <c r="BF41" s="50">
        <f t="shared" ref="BF41:BF44" si="49">BA41-BD41+BE41</f>
        <v>0</v>
      </c>
      <c r="BG41" s="370"/>
      <c r="BH41" s="47"/>
      <c r="BI41" s="128"/>
      <c r="BJ41" s="102"/>
      <c r="BK41" s="50">
        <f t="shared" ref="BK41:BK44" si="50">BF41-BI41+BJ41</f>
        <v>0</v>
      </c>
      <c r="BL41" s="370"/>
      <c r="BM41" s="47"/>
      <c r="BN41" s="128"/>
      <c r="BO41" s="102"/>
      <c r="BP41" s="50">
        <f t="shared" ref="BP41:BP44" si="51">BK41-BN41+BO41</f>
        <v>0</v>
      </c>
      <c r="BQ41" s="370"/>
    </row>
    <row r="42" spans="1:69" x14ac:dyDescent="0.15">
      <c r="A42" s="42" t="s">
        <v>57</v>
      </c>
      <c r="B42" s="43">
        <f>_xlfn.IFNA(VLOOKUP($A42,批次辅助!$A$4:$DC$41,MATCH($A$5&amp;B$4,批次辅助!$A$1:$DC$1,0),0),0)</f>
        <v>0</v>
      </c>
      <c r="C42" s="43">
        <f>_xlfn.IFNA(VLOOKUP($A42,批次辅助!$A$4:$DC$41,MATCH($A$5&amp;C$4,批次辅助!$A$1:$DC$1,0),0),0)</f>
        <v>0</v>
      </c>
      <c r="D42" s="43">
        <f>_xlfn.IFNA(VLOOKUP($A42,批次辅助!$A$4:$DC$41,MATCH($A$5&amp;D$4,批次辅助!$A$1:$DC$1,0),0),0)</f>
        <v>0</v>
      </c>
      <c r="E42" s="279"/>
      <c r="F42" s="45"/>
      <c r="G42" s="46">
        <v>0</v>
      </c>
      <c r="H42" s="277">
        <f t="shared" si="39"/>
        <v>0</v>
      </c>
      <c r="I42" s="370"/>
      <c r="J42" s="47"/>
      <c r="K42" s="128"/>
      <c r="L42" s="102"/>
      <c r="M42" s="50">
        <f t="shared" si="40"/>
        <v>0</v>
      </c>
      <c r="N42" s="370"/>
      <c r="O42" s="47"/>
      <c r="P42" s="128"/>
      <c r="Q42" s="102"/>
      <c r="R42" s="50">
        <f t="shared" si="41"/>
        <v>0</v>
      </c>
      <c r="S42" s="370"/>
      <c r="T42" s="47"/>
      <c r="U42" s="128"/>
      <c r="V42" s="102"/>
      <c r="W42" s="50">
        <f t="shared" si="42"/>
        <v>0</v>
      </c>
      <c r="X42" s="370"/>
      <c r="Y42" s="47"/>
      <c r="Z42" s="128"/>
      <c r="AA42" s="102"/>
      <c r="AB42" s="50">
        <f t="shared" si="43"/>
        <v>0</v>
      </c>
      <c r="AC42" s="370"/>
      <c r="AD42" s="47"/>
      <c r="AE42" s="128"/>
      <c r="AF42" s="102"/>
      <c r="AG42" s="50">
        <f t="shared" si="44"/>
        <v>0</v>
      </c>
      <c r="AH42" s="370"/>
      <c r="AI42" s="47"/>
      <c r="AJ42" s="128"/>
      <c r="AK42" s="102"/>
      <c r="AL42" s="50">
        <f t="shared" si="45"/>
        <v>0</v>
      </c>
      <c r="AM42" s="370"/>
      <c r="AN42" s="47"/>
      <c r="AO42" s="128"/>
      <c r="AP42" s="102"/>
      <c r="AQ42" s="50">
        <f t="shared" si="46"/>
        <v>0</v>
      </c>
      <c r="AR42" s="370"/>
      <c r="AS42" s="47"/>
      <c r="AT42" s="128"/>
      <c r="AU42" s="102"/>
      <c r="AV42" s="50">
        <f t="shared" si="47"/>
        <v>0</v>
      </c>
      <c r="AW42" s="370"/>
      <c r="AX42" s="47"/>
      <c r="AY42" s="128"/>
      <c r="AZ42" s="102"/>
      <c r="BA42" s="50">
        <f t="shared" si="48"/>
        <v>0</v>
      </c>
      <c r="BB42" s="370"/>
      <c r="BC42" s="47"/>
      <c r="BD42" s="128"/>
      <c r="BE42" s="102"/>
      <c r="BF42" s="50">
        <f t="shared" si="49"/>
        <v>0</v>
      </c>
      <c r="BG42" s="370"/>
      <c r="BH42" s="47"/>
      <c r="BI42" s="128"/>
      <c r="BJ42" s="102"/>
      <c r="BK42" s="50">
        <f t="shared" si="50"/>
        <v>0</v>
      </c>
      <c r="BL42" s="370"/>
      <c r="BM42" s="47"/>
      <c r="BN42" s="128"/>
      <c r="BO42" s="102"/>
      <c r="BP42" s="50">
        <f t="shared" si="51"/>
        <v>0</v>
      </c>
      <c r="BQ42" s="370"/>
    </row>
    <row r="43" spans="1:69" x14ac:dyDescent="0.15">
      <c r="A43" s="42" t="s">
        <v>58</v>
      </c>
      <c r="B43" s="43">
        <f>_xlfn.IFNA(VLOOKUP($A43,批次辅助!$A$4:$DC$41,MATCH($A$5&amp;B$4,批次辅助!$A$1:$DC$1,0),0),0)</f>
        <v>0</v>
      </c>
      <c r="C43" s="43">
        <f>_xlfn.IFNA(VLOOKUP($A43,批次辅助!$A$4:$DC$41,MATCH($A$5&amp;C$4,批次辅助!$A$1:$DC$1,0),0),0)</f>
        <v>0</v>
      </c>
      <c r="D43" s="43">
        <f>_xlfn.IFNA(VLOOKUP($A43,批次辅助!$A$4:$DC$41,MATCH($A$5&amp;D$4,批次辅助!$A$1:$DC$1,0),0),0)</f>
        <v>0</v>
      </c>
      <c r="E43" s="279"/>
      <c r="F43" s="45"/>
      <c r="G43" s="46">
        <v>3.0000000000000001E-3</v>
      </c>
      <c r="H43" s="277">
        <f t="shared" si="39"/>
        <v>3.0000000000000001E-3</v>
      </c>
      <c r="I43" s="370"/>
      <c r="J43" s="279"/>
      <c r="K43" s="128"/>
      <c r="L43" s="102"/>
      <c r="M43" s="50">
        <f t="shared" si="40"/>
        <v>3.0000000000000001E-3</v>
      </c>
      <c r="N43" s="370"/>
      <c r="O43" s="279"/>
      <c r="P43" s="128"/>
      <c r="Q43" s="102"/>
      <c r="R43" s="50">
        <f t="shared" si="41"/>
        <v>3.0000000000000001E-3</v>
      </c>
      <c r="S43" s="370"/>
      <c r="T43" s="279"/>
      <c r="U43" s="128"/>
      <c r="V43" s="102"/>
      <c r="W43" s="50">
        <f t="shared" si="42"/>
        <v>3.0000000000000001E-3</v>
      </c>
      <c r="X43" s="370"/>
      <c r="Y43" s="279"/>
      <c r="Z43" s="128"/>
      <c r="AA43" s="102"/>
      <c r="AB43" s="50">
        <f t="shared" si="43"/>
        <v>3.0000000000000001E-3</v>
      </c>
      <c r="AC43" s="370"/>
      <c r="AD43" s="279"/>
      <c r="AE43" s="128"/>
      <c r="AF43" s="102"/>
      <c r="AG43" s="50">
        <f t="shared" si="44"/>
        <v>3.0000000000000001E-3</v>
      </c>
      <c r="AH43" s="370"/>
      <c r="AI43" s="279"/>
      <c r="AJ43" s="128"/>
      <c r="AK43" s="102"/>
      <c r="AL43" s="50">
        <f t="shared" si="45"/>
        <v>3.0000000000000001E-3</v>
      </c>
      <c r="AM43" s="370"/>
      <c r="AN43" s="279"/>
      <c r="AO43" s="128"/>
      <c r="AP43" s="102"/>
      <c r="AQ43" s="50">
        <f t="shared" si="46"/>
        <v>3.0000000000000001E-3</v>
      </c>
      <c r="AR43" s="370"/>
      <c r="AS43" s="279"/>
      <c r="AT43" s="128"/>
      <c r="AU43" s="102"/>
      <c r="AV43" s="50">
        <f t="shared" si="47"/>
        <v>3.0000000000000001E-3</v>
      </c>
      <c r="AW43" s="370"/>
      <c r="AX43" s="279"/>
      <c r="AY43" s="128"/>
      <c r="AZ43" s="102"/>
      <c r="BA43" s="50">
        <f t="shared" si="48"/>
        <v>3.0000000000000001E-3</v>
      </c>
      <c r="BB43" s="370"/>
      <c r="BC43" s="279"/>
      <c r="BD43" s="128"/>
      <c r="BE43" s="102"/>
      <c r="BF43" s="50">
        <f t="shared" si="49"/>
        <v>3.0000000000000001E-3</v>
      </c>
      <c r="BG43" s="370"/>
      <c r="BH43" s="279"/>
      <c r="BI43" s="128"/>
      <c r="BJ43" s="102"/>
      <c r="BK43" s="50">
        <f t="shared" si="50"/>
        <v>3.0000000000000001E-3</v>
      </c>
      <c r="BL43" s="370"/>
      <c r="BM43" s="279"/>
      <c r="BN43" s="128"/>
      <c r="BO43" s="102"/>
      <c r="BP43" s="50">
        <f t="shared" si="51"/>
        <v>3.0000000000000001E-3</v>
      </c>
      <c r="BQ43" s="370"/>
    </row>
    <row r="44" spans="1:69" x14ac:dyDescent="0.15">
      <c r="A44" s="72" t="s">
        <v>39</v>
      </c>
      <c r="B44" s="61">
        <f>_xlfn.IFNA(VLOOKUP($A44,批次辅助!$A$4:$DC$41,MATCH($A$5&amp;B$4,批次辅助!$A$1:$DC$1,0),0),0)</f>
        <v>0</v>
      </c>
      <c r="C44" s="61">
        <f>_xlfn.IFNA(VLOOKUP($A44,批次辅助!$A$4:$DC$41,MATCH($A$5&amp;C$4,批次辅助!$A$1:$DC$1,0),0),0)</f>
        <v>0</v>
      </c>
      <c r="D44" s="61">
        <f>_xlfn.IFNA(VLOOKUP($A44,批次辅助!$A$4:$DC$41,MATCH($A$5&amp;D$4,批次辅助!$A$1:$DC$1,0),0),0)</f>
        <v>0</v>
      </c>
      <c r="E44" s="73"/>
      <c r="F44" s="74"/>
      <c r="G44" s="75"/>
      <c r="H44" s="62">
        <f t="shared" si="39"/>
        <v>0</v>
      </c>
      <c r="I44" s="62"/>
      <c r="J44" s="73"/>
      <c r="K44" s="135"/>
      <c r="L44" s="143"/>
      <c r="M44" s="62">
        <f t="shared" si="40"/>
        <v>0</v>
      </c>
      <c r="N44" s="62"/>
      <c r="O44" s="73"/>
      <c r="P44" s="135"/>
      <c r="Q44" s="143"/>
      <c r="R44" s="62">
        <f t="shared" si="41"/>
        <v>0</v>
      </c>
      <c r="S44" s="62"/>
      <c r="T44" s="73"/>
      <c r="U44" s="135"/>
      <c r="V44" s="143"/>
      <c r="W44" s="62">
        <f t="shared" si="42"/>
        <v>0</v>
      </c>
      <c r="X44" s="62"/>
      <c r="Y44" s="73"/>
      <c r="Z44" s="135"/>
      <c r="AA44" s="143"/>
      <c r="AB44" s="62">
        <f t="shared" si="43"/>
        <v>0</v>
      </c>
      <c r="AC44" s="62"/>
      <c r="AD44" s="73"/>
      <c r="AE44" s="135"/>
      <c r="AF44" s="143"/>
      <c r="AG44" s="62">
        <f t="shared" si="44"/>
        <v>0</v>
      </c>
      <c r="AH44" s="62"/>
      <c r="AI44" s="73"/>
      <c r="AJ44" s="135"/>
      <c r="AK44" s="143"/>
      <c r="AL44" s="62">
        <f t="shared" si="45"/>
        <v>0</v>
      </c>
      <c r="AM44" s="62"/>
      <c r="AN44" s="73"/>
      <c r="AO44" s="135"/>
      <c r="AP44" s="143"/>
      <c r="AQ44" s="62">
        <f t="shared" si="46"/>
        <v>0</v>
      </c>
      <c r="AR44" s="62"/>
      <c r="AS44" s="73"/>
      <c r="AT44" s="135"/>
      <c r="AU44" s="143"/>
      <c r="AV44" s="62">
        <f t="shared" si="47"/>
        <v>0</v>
      </c>
      <c r="AW44" s="62"/>
      <c r="AX44" s="73"/>
      <c r="AY44" s="135"/>
      <c r="AZ44" s="143"/>
      <c r="BA44" s="62">
        <f t="shared" si="48"/>
        <v>0</v>
      </c>
      <c r="BB44" s="62"/>
      <c r="BC44" s="73"/>
      <c r="BD44" s="135"/>
      <c r="BE44" s="143"/>
      <c r="BF44" s="62">
        <f t="shared" si="49"/>
        <v>0</v>
      </c>
      <c r="BG44" s="62"/>
      <c r="BH44" s="73"/>
      <c r="BI44" s="135"/>
      <c r="BJ44" s="143"/>
      <c r="BK44" s="62">
        <f t="shared" si="50"/>
        <v>0</v>
      </c>
      <c r="BL44" s="62"/>
      <c r="BM44" s="73"/>
      <c r="BN44" s="135"/>
      <c r="BO44" s="143"/>
      <c r="BP44" s="62">
        <f t="shared" si="51"/>
        <v>0</v>
      </c>
      <c r="BQ44" s="62"/>
    </row>
    <row r="45" spans="1:69" x14ac:dyDescent="0.15">
      <c r="A45" s="76" t="s">
        <v>28</v>
      </c>
      <c r="B45" s="76"/>
      <c r="C45" s="76"/>
      <c r="D45" s="76"/>
      <c r="E45" s="77"/>
      <c r="F45" s="78"/>
      <c r="G45" s="79"/>
      <c r="H45" s="62"/>
      <c r="I45" s="62"/>
      <c r="J45" s="77"/>
      <c r="K45" s="80"/>
      <c r="L45" s="144"/>
      <c r="M45" s="62"/>
      <c r="N45" s="62"/>
      <c r="O45" s="77"/>
      <c r="P45" s="80"/>
      <c r="Q45" s="144"/>
      <c r="R45" s="62"/>
      <c r="S45" s="62"/>
      <c r="T45" s="77"/>
      <c r="U45" s="80"/>
      <c r="V45" s="144"/>
      <c r="W45" s="62"/>
      <c r="X45" s="62"/>
      <c r="Y45" s="77"/>
      <c r="Z45" s="80"/>
      <c r="AA45" s="144"/>
      <c r="AB45" s="62"/>
      <c r="AC45" s="62"/>
      <c r="AD45" s="77"/>
      <c r="AE45" s="80"/>
      <c r="AF45" s="144"/>
      <c r="AG45" s="62"/>
      <c r="AH45" s="62"/>
      <c r="AI45" s="77"/>
      <c r="AJ45" s="80"/>
      <c r="AK45" s="144"/>
      <c r="AL45" s="62"/>
      <c r="AM45" s="62"/>
      <c r="AN45" s="77"/>
      <c r="AO45" s="80"/>
      <c r="AP45" s="144"/>
      <c r="AQ45" s="62"/>
      <c r="AR45" s="62"/>
      <c r="AS45" s="77"/>
      <c r="AT45" s="80"/>
      <c r="AU45" s="144"/>
      <c r="AV45" s="62"/>
      <c r="AW45" s="62"/>
      <c r="AX45" s="77"/>
      <c r="AY45" s="80"/>
      <c r="AZ45" s="144"/>
      <c r="BA45" s="62"/>
      <c r="BB45" s="62"/>
      <c r="BC45" s="77"/>
      <c r="BD45" s="80"/>
      <c r="BE45" s="144"/>
      <c r="BF45" s="62"/>
      <c r="BG45" s="62"/>
      <c r="BH45" s="77"/>
      <c r="BI45" s="80"/>
      <c r="BJ45" s="144"/>
      <c r="BK45" s="62"/>
      <c r="BL45" s="62"/>
      <c r="BM45" s="77"/>
      <c r="BN45" s="80"/>
      <c r="BO45" s="144"/>
      <c r="BP45" s="62"/>
      <c r="BQ45" s="62"/>
    </row>
    <row r="46" spans="1:69" x14ac:dyDescent="0.15">
      <c r="A46" s="81" t="s">
        <v>476</v>
      </c>
      <c r="B46" s="81"/>
      <c r="C46" s="81"/>
      <c r="D46" s="81"/>
      <c r="E46" s="81"/>
      <c r="F46" s="82">
        <f>SUM(F13:F45)</f>
        <v>0</v>
      </c>
      <c r="G46" s="83">
        <f>SUM(G13:G45)</f>
        <v>0.12522891566265063</v>
      </c>
      <c r="H46" s="81"/>
      <c r="I46" s="81"/>
      <c r="J46" s="81"/>
      <c r="K46" s="84">
        <f>SUM(K13:K45)</f>
        <v>0</v>
      </c>
      <c r="L46" s="145">
        <f>SUM(L13:L45)</f>
        <v>0</v>
      </c>
      <c r="M46" s="81"/>
      <c r="N46" s="81"/>
      <c r="O46" s="81"/>
      <c r="P46" s="84">
        <f>SUM(P13:P45)</f>
        <v>0</v>
      </c>
      <c r="Q46" s="145">
        <f>SUM(Q13:Q45)</f>
        <v>0</v>
      </c>
      <c r="R46" s="81"/>
      <c r="S46" s="81"/>
      <c r="T46" s="81"/>
      <c r="U46" s="84">
        <f>SUM(U13:U45)</f>
        <v>0</v>
      </c>
      <c r="V46" s="145">
        <f>SUM(V13:V45)</f>
        <v>0</v>
      </c>
      <c r="W46" s="81"/>
      <c r="X46" s="81"/>
      <c r="Y46" s="81"/>
      <c r="Z46" s="84">
        <f>SUM(Z13:Z45)</f>
        <v>0</v>
      </c>
      <c r="AA46" s="145">
        <f>SUM(AA13:AA45)</f>
        <v>0</v>
      </c>
      <c r="AB46" s="81"/>
      <c r="AC46" s="81"/>
      <c r="AD46" s="81"/>
      <c r="AE46" s="84">
        <f>SUM(AE13:AE45)</f>
        <v>0</v>
      </c>
      <c r="AF46" s="145">
        <f>SUM(AF13:AF45)</f>
        <v>0</v>
      </c>
      <c r="AG46" s="81"/>
      <c r="AH46" s="81"/>
      <c r="AI46" s="81"/>
      <c r="AJ46" s="84">
        <f>SUM(AJ13:AJ45)</f>
        <v>0</v>
      </c>
      <c r="AK46" s="145">
        <f>SUM(AK13:AK45)</f>
        <v>0</v>
      </c>
      <c r="AL46" s="81"/>
      <c r="AM46" s="81"/>
      <c r="AN46" s="81"/>
      <c r="AO46" s="84">
        <f>SUM(AO13:AO45)</f>
        <v>0</v>
      </c>
      <c r="AP46" s="145">
        <f>SUM(AP13:AP45)</f>
        <v>0</v>
      </c>
      <c r="AQ46" s="81"/>
      <c r="AR46" s="81"/>
      <c r="AS46" s="81"/>
      <c r="AT46" s="84">
        <f>SUM(AT13:AT45)</f>
        <v>0</v>
      </c>
      <c r="AU46" s="145">
        <f>SUM(AU13:AU45)</f>
        <v>0</v>
      </c>
      <c r="AV46" s="81"/>
      <c r="AW46" s="81"/>
      <c r="AX46" s="81"/>
      <c r="AY46" s="84">
        <f>SUM(AY13:AY45)</f>
        <v>0</v>
      </c>
      <c r="AZ46" s="145">
        <f>SUM(AZ13:AZ45)</f>
        <v>0</v>
      </c>
      <c r="BA46" s="81"/>
      <c r="BB46" s="81"/>
      <c r="BC46" s="81"/>
      <c r="BD46" s="84">
        <f>SUM(BD13:BD45)</f>
        <v>0</v>
      </c>
      <c r="BE46" s="145">
        <f>SUM(BE13:BE45)</f>
        <v>0</v>
      </c>
      <c r="BF46" s="81"/>
      <c r="BG46" s="81"/>
      <c r="BH46" s="81"/>
      <c r="BI46" s="84">
        <f>SUM(BI13:BI45)</f>
        <v>0</v>
      </c>
      <c r="BJ46" s="145">
        <f>SUM(BJ13:BJ45)</f>
        <v>0</v>
      </c>
      <c r="BK46" s="81"/>
      <c r="BL46" s="81"/>
      <c r="BM46" s="81"/>
      <c r="BN46" s="84">
        <f>SUM(BN13:BN45)</f>
        <v>0</v>
      </c>
      <c r="BO46" s="145">
        <f>SUM(BO13:BO45)</f>
        <v>0</v>
      </c>
      <c r="BP46" s="81"/>
      <c r="BQ46" s="81"/>
    </row>
    <row r="48" spans="1:69" x14ac:dyDescent="0.15">
      <c r="A48" s="572" t="s">
        <v>481</v>
      </c>
      <c r="B48" s="572"/>
      <c r="C48" s="572"/>
      <c r="D48" s="572"/>
      <c r="E48" s="572"/>
      <c r="F48" s="572"/>
      <c r="G48" s="572"/>
      <c r="H48" s="572"/>
      <c r="I48" s="572"/>
      <c r="J48" s="572"/>
      <c r="K48" s="572"/>
    </row>
    <row r="49" spans="1:30" ht="49.5" x14ac:dyDescent="0.15">
      <c r="A49" s="573" t="s">
        <v>591</v>
      </c>
      <c r="B49" s="574"/>
      <c r="C49" s="574"/>
      <c r="D49" s="574"/>
      <c r="E49" s="574"/>
      <c r="F49" s="574"/>
      <c r="G49" s="574"/>
      <c r="H49" s="574"/>
      <c r="I49" s="574"/>
      <c r="J49" s="574"/>
      <c r="K49" s="574"/>
      <c r="L49" s="574"/>
      <c r="M49" s="574"/>
      <c r="N49" s="574"/>
      <c r="O49" s="575"/>
      <c r="P49" s="576" t="s">
        <v>589</v>
      </c>
      <c r="Q49" s="577"/>
      <c r="R49" s="577"/>
      <c r="S49" s="577"/>
      <c r="T49" s="577"/>
      <c r="U49" s="577"/>
      <c r="W49" s="578" t="s">
        <v>594</v>
      </c>
      <c r="X49" s="579"/>
      <c r="Y49" s="369" t="s">
        <v>596</v>
      </c>
      <c r="Z49" s="192" t="s">
        <v>596</v>
      </c>
      <c r="AC49" s="193"/>
      <c r="AD49" s="193"/>
    </row>
    <row r="50" spans="1:30" x14ac:dyDescent="0.15">
      <c r="A50" s="189" t="s">
        <v>469</v>
      </c>
      <c r="B50" s="190" t="str">
        <f>E3</f>
        <v>M05</v>
      </c>
      <c r="C50" s="190" t="str">
        <f>J3</f>
        <v>M05</v>
      </c>
      <c r="D50" s="189" t="str">
        <f>O3</f>
        <v>M06</v>
      </c>
      <c r="E50" s="189" t="str">
        <f>T3</f>
        <v>M06</v>
      </c>
      <c r="F50" s="189" t="str">
        <f>Y3</f>
        <v>M07</v>
      </c>
      <c r="G50" s="198" t="str">
        <f>AD3</f>
        <v/>
      </c>
      <c r="H50" s="198" t="str">
        <f>AI3</f>
        <v/>
      </c>
      <c r="I50" s="198" t="str">
        <f>AN3</f>
        <v/>
      </c>
      <c r="J50" s="198" t="str">
        <f>AS3</f>
        <v/>
      </c>
      <c r="K50" s="198" t="str">
        <f>AX3</f>
        <v/>
      </c>
      <c r="L50" s="198" t="str">
        <f>BC3</f>
        <v/>
      </c>
      <c r="M50" s="198" t="str">
        <f>BH3</f>
        <v/>
      </c>
      <c r="N50" s="198" t="str">
        <f>BM3</f>
        <v/>
      </c>
      <c r="O50" s="363" t="str">
        <f>P50</f>
        <v>M03</v>
      </c>
      <c r="P50" s="209" t="s">
        <v>1411</v>
      </c>
      <c r="Q50" s="209" t="s">
        <v>880</v>
      </c>
      <c r="R50" s="209" t="s">
        <v>910</v>
      </c>
      <c r="S50" s="209" t="s">
        <v>912</v>
      </c>
      <c r="T50" s="209" t="s">
        <v>1414</v>
      </c>
      <c r="U50" s="209"/>
      <c r="V50" s="87"/>
      <c r="W50" s="191" t="s">
        <v>450</v>
      </c>
      <c r="X50" s="356"/>
      <c r="Y50" s="356"/>
      <c r="Z50" s="356"/>
      <c r="AC50" s="194"/>
      <c r="AD50" s="194"/>
    </row>
    <row r="51" spans="1:30" x14ac:dyDescent="0.15">
      <c r="A51" s="31" t="s">
        <v>40</v>
      </c>
      <c r="B51" s="85" t="str">
        <f>E4</f>
        <v>05/10蒸镀批次</v>
      </c>
      <c r="C51" s="85" t="str">
        <f>J4</f>
        <v>05/19蒸镀批次</v>
      </c>
      <c r="D51" s="356" t="str">
        <f>O4</f>
        <v>05/30蒸镀批次</v>
      </c>
      <c r="E51" s="356" t="str">
        <f>T4</f>
        <v>06/07蒸镀批次</v>
      </c>
      <c r="F51" s="356" t="str">
        <f>Y4</f>
        <v>06/27蒸镀批次</v>
      </c>
      <c r="G51" s="537" t="str">
        <f>AD4</f>
        <v/>
      </c>
      <c r="H51" s="198" t="str">
        <f t="shared" ref="H51" si="52">AI4</f>
        <v/>
      </c>
      <c r="I51" s="198" t="str">
        <f>AN4</f>
        <v/>
      </c>
      <c r="J51" s="198" t="str">
        <f>AS4</f>
        <v/>
      </c>
      <c r="K51" s="198" t="str">
        <f>AX4</f>
        <v/>
      </c>
      <c r="L51" s="235" t="str">
        <f>BC4</f>
        <v/>
      </c>
      <c r="M51" s="235" t="str">
        <f t="shared" ref="M51" si="53">BH4</f>
        <v/>
      </c>
      <c r="N51" s="235" t="str">
        <f t="shared" ref="N51" si="54">BM4</f>
        <v/>
      </c>
      <c r="O51" s="364" t="str">
        <f>X51</f>
        <v>9/1~9/20批</v>
      </c>
      <c r="P51" s="210"/>
      <c r="Q51" s="85"/>
      <c r="R51" s="85"/>
      <c r="S51" s="85"/>
      <c r="T51" s="85"/>
      <c r="U51" s="85"/>
      <c r="W51" s="356" t="s">
        <v>451</v>
      </c>
      <c r="X51" s="356" t="s">
        <v>858</v>
      </c>
      <c r="Y51" s="356"/>
      <c r="Z51" s="356"/>
      <c r="AC51" s="194"/>
      <c r="AD51" s="194"/>
    </row>
    <row r="52" spans="1:30" x14ac:dyDescent="0.15">
      <c r="A52" s="356" t="s">
        <v>470</v>
      </c>
      <c r="B52" s="356">
        <f>E6</f>
        <v>880</v>
      </c>
      <c r="C52" s="356">
        <f>J6</f>
        <v>2200</v>
      </c>
      <c r="D52" s="356">
        <f>O6</f>
        <v>1540</v>
      </c>
      <c r="E52" s="356">
        <f>T6</f>
        <v>1980</v>
      </c>
      <c r="F52" s="356">
        <f>Y6</f>
        <v>2200</v>
      </c>
      <c r="G52" s="537">
        <f>AD6</f>
        <v>0</v>
      </c>
      <c r="H52" s="198">
        <f>AI6</f>
        <v>0</v>
      </c>
      <c r="I52" s="537">
        <f>AN6</f>
        <v>0</v>
      </c>
      <c r="J52" s="537">
        <f>AS6</f>
        <v>0</v>
      </c>
      <c r="K52" s="537">
        <f t="shared" ref="K52:L54" si="55">AX6</f>
        <v>0</v>
      </c>
      <c r="L52" s="537">
        <f t="shared" si="55"/>
        <v>0</v>
      </c>
      <c r="M52" s="537">
        <f>BH6</f>
        <v>0</v>
      </c>
      <c r="N52" s="537">
        <f>BM6</f>
        <v>0</v>
      </c>
      <c r="O52" s="364">
        <f>_xlfn.IFNA(VLOOKUP(A52,$W$52:$Y$86,2,0),"0%")/A2</f>
        <v>0</v>
      </c>
      <c r="P52" s="209">
        <f t="shared" ref="P52:T53" si="56">SUMIF($B$50:$O$50,P$50,$B52:$O52)</f>
        <v>0</v>
      </c>
      <c r="Q52" s="86">
        <f t="shared" si="56"/>
        <v>0</v>
      </c>
      <c r="R52" s="86">
        <f t="shared" si="56"/>
        <v>3080</v>
      </c>
      <c r="S52" s="86">
        <f t="shared" si="56"/>
        <v>3520</v>
      </c>
      <c r="T52" s="86">
        <f t="shared" si="56"/>
        <v>2200</v>
      </c>
      <c r="U52" s="86"/>
      <c r="W52" s="356" t="s">
        <v>470</v>
      </c>
      <c r="X52" s="356">
        <f>Z52-Y52</f>
        <v>0</v>
      </c>
      <c r="Y52" s="356"/>
      <c r="Z52" s="356"/>
      <c r="AC52" s="194"/>
      <c r="AD52" s="194"/>
    </row>
    <row r="53" spans="1:30" x14ac:dyDescent="0.15">
      <c r="A53" s="356" t="s">
        <v>472</v>
      </c>
      <c r="B53" s="356">
        <f>E7</f>
        <v>880</v>
      </c>
      <c r="C53" s="356">
        <f>J7</f>
        <v>2200</v>
      </c>
      <c r="D53" s="356">
        <f>O7</f>
        <v>1540</v>
      </c>
      <c r="E53" s="356">
        <f>T7</f>
        <v>1980</v>
      </c>
      <c r="F53" s="356">
        <f>Y7</f>
        <v>2200</v>
      </c>
      <c r="G53" s="537">
        <f>AD7</f>
        <v>0</v>
      </c>
      <c r="H53" s="198">
        <f t="shared" ref="H53:H54" si="57">AI7</f>
        <v>0</v>
      </c>
      <c r="I53" s="537">
        <f>AN7</f>
        <v>0</v>
      </c>
      <c r="J53" s="537">
        <f>AS7</f>
        <v>0</v>
      </c>
      <c r="K53" s="537">
        <f t="shared" si="55"/>
        <v>0</v>
      </c>
      <c r="L53" s="537">
        <f t="shared" si="55"/>
        <v>0</v>
      </c>
      <c r="M53" s="537">
        <f t="shared" ref="M53:M54" si="58">BH7</f>
        <v>0</v>
      </c>
      <c r="N53" s="537">
        <f t="shared" ref="N53:N54" si="59">BM7</f>
        <v>0</v>
      </c>
      <c r="O53" s="364">
        <f>O52</f>
        <v>0</v>
      </c>
      <c r="P53" s="209">
        <f t="shared" si="56"/>
        <v>0</v>
      </c>
      <c r="Q53" s="86">
        <f t="shared" si="56"/>
        <v>0</v>
      </c>
      <c r="R53" s="86">
        <f t="shared" si="56"/>
        <v>3080</v>
      </c>
      <c r="S53" s="86">
        <f t="shared" si="56"/>
        <v>3520</v>
      </c>
      <c r="T53" s="86">
        <f t="shared" si="56"/>
        <v>2200</v>
      </c>
      <c r="U53" s="86"/>
      <c r="W53" s="356" t="s">
        <v>472</v>
      </c>
      <c r="X53" s="356">
        <f>X52</f>
        <v>0</v>
      </c>
      <c r="Y53" s="356"/>
      <c r="Z53" s="356"/>
      <c r="AC53" s="194"/>
    </row>
    <row r="54" spans="1:30" x14ac:dyDescent="0.15">
      <c r="A54" s="356" t="s">
        <v>454</v>
      </c>
      <c r="B54" s="9">
        <f>E8</f>
        <v>1</v>
      </c>
      <c r="C54" s="9">
        <f>J8</f>
        <v>1</v>
      </c>
      <c r="D54" s="9">
        <f>O8</f>
        <v>1</v>
      </c>
      <c r="E54" s="9">
        <f>T8</f>
        <v>1</v>
      </c>
      <c r="F54" s="9">
        <f>Y8</f>
        <v>1</v>
      </c>
      <c r="G54" s="200">
        <f>AD8</f>
        <v>0</v>
      </c>
      <c r="H54" s="234">
        <f t="shared" si="57"/>
        <v>0</v>
      </c>
      <c r="I54" s="200">
        <f>AN8</f>
        <v>0</v>
      </c>
      <c r="J54" s="200">
        <f>AS8</f>
        <v>0</v>
      </c>
      <c r="K54" s="200">
        <f t="shared" si="55"/>
        <v>0</v>
      </c>
      <c r="L54" s="200">
        <f t="shared" si="55"/>
        <v>0</v>
      </c>
      <c r="M54" s="200">
        <f t="shared" si="58"/>
        <v>0</v>
      </c>
      <c r="N54" s="200">
        <f t="shared" si="59"/>
        <v>0</v>
      </c>
      <c r="O54" s="364" t="str">
        <f>_xlfn.IFNA(VLOOKUP(A54,$W$52:$Y$86,2,0),"0%")</f>
        <v>0%</v>
      </c>
      <c r="P54" s="211">
        <f>IFERROR(P53/P52,0)</f>
        <v>0</v>
      </c>
      <c r="Q54" s="88">
        <f>IFERROR(Q53/Q52,0)</f>
        <v>0</v>
      </c>
      <c r="R54" s="88">
        <f t="shared" ref="R54:T54" si="60">IFERROR(R53/R52,0)</f>
        <v>1</v>
      </c>
      <c r="S54" s="88">
        <f t="shared" si="60"/>
        <v>1</v>
      </c>
      <c r="T54" s="88">
        <f t="shared" si="60"/>
        <v>1</v>
      </c>
      <c r="U54" s="88"/>
      <c r="W54" s="356" t="s">
        <v>59</v>
      </c>
      <c r="X54" s="9">
        <f>IF(Y54=0%,0%,(Z54*Z52-Y52*Y54)/X52)</f>
        <v>0</v>
      </c>
      <c r="Y54" s="9"/>
      <c r="Z54" s="9"/>
      <c r="AC54" s="359"/>
    </row>
    <row r="55" spans="1:30" ht="21" x14ac:dyDescent="0.15">
      <c r="A55" s="538" t="s">
        <v>59</v>
      </c>
      <c r="B55" s="215">
        <f t="shared" ref="B55:B91" si="61">H9</f>
        <v>0.87244622168674679</v>
      </c>
      <c r="C55" s="215">
        <f t="shared" ref="C55:C91" si="62">M9</f>
        <v>0.87244622168674679</v>
      </c>
      <c r="D55" s="215">
        <f t="shared" ref="D55:D91" si="63">R9</f>
        <v>0.87244622168674679</v>
      </c>
      <c r="E55" s="215">
        <f t="shared" ref="E55:E91" si="64">W9</f>
        <v>0.87244622168674679</v>
      </c>
      <c r="F55" s="215">
        <f t="shared" ref="F55:F91" si="65">AB9</f>
        <v>0.87244622168674679</v>
      </c>
      <c r="G55" s="216">
        <f t="shared" ref="G55:G91" si="66">AG9</f>
        <v>0.87244622168674679</v>
      </c>
      <c r="H55" s="216">
        <f>AL9</f>
        <v>0.87244622168674679</v>
      </c>
      <c r="I55" s="216">
        <f t="shared" ref="I55:I93" si="67">AQ9</f>
        <v>0.87244622168674679</v>
      </c>
      <c r="J55" s="216">
        <f t="shared" ref="J55:J93" si="68">AV9</f>
        <v>0.87244622168674679</v>
      </c>
      <c r="K55" s="216">
        <f t="shared" ref="K55:K93" si="69">BA9</f>
        <v>0.87244622168674679</v>
      </c>
      <c r="L55" s="216">
        <f t="shared" ref="L55:L93" si="70">BF9</f>
        <v>0.87244622168674679</v>
      </c>
      <c r="M55" s="216">
        <f>BK9</f>
        <v>0.87244622168674679</v>
      </c>
      <c r="N55" s="216">
        <f>BP9</f>
        <v>0.87244622168674679</v>
      </c>
      <c r="O55" s="364">
        <f>_xlfn.IFNA(VLOOKUP(A55,$W$52:$Y$86,2,0),"0%")</f>
        <v>0</v>
      </c>
      <c r="P55" s="212">
        <f t="shared" ref="P55:T70" si="71">IF(P$53=0,0%,SUMPRODUCT(($B$50:$O$50=P$50)*$B$53:$O$53*$B55:$O55)/P$53)</f>
        <v>0</v>
      </c>
      <c r="Q55" s="96">
        <f t="shared" si="71"/>
        <v>0</v>
      </c>
      <c r="R55" s="96">
        <f t="shared" si="71"/>
        <v>0.87244622168674679</v>
      </c>
      <c r="S55" s="96">
        <f t="shared" si="71"/>
        <v>0.87244622168674679</v>
      </c>
      <c r="T55" s="96">
        <f>IF(T$53=0,0%,SUMPRODUCT(($B$50:$O$50=T$50)*$B$53:$O$53*$B55:$O55)/T$53)</f>
        <v>0.87244622168674679</v>
      </c>
      <c r="U55" s="96"/>
      <c r="W55" s="89"/>
      <c r="X55" s="89"/>
      <c r="AA55" s="154"/>
    </row>
    <row r="56" spans="1:30" ht="21" x14ac:dyDescent="0.15">
      <c r="A56" s="356" t="s">
        <v>33</v>
      </c>
      <c r="B56" s="8">
        <f t="shared" si="61"/>
        <v>0.87244622168674679</v>
      </c>
      <c r="C56" s="8">
        <f t="shared" si="62"/>
        <v>0.87244622168674679</v>
      </c>
      <c r="D56" s="8">
        <f t="shared" si="63"/>
        <v>0.87244622168674679</v>
      </c>
      <c r="E56" s="8">
        <f t="shared" si="64"/>
        <v>0.87244622168674679</v>
      </c>
      <c r="F56" s="8">
        <f t="shared" si="65"/>
        <v>0.87244622168674679</v>
      </c>
      <c r="G56" s="201">
        <f t="shared" si="66"/>
        <v>0.87244622168674679</v>
      </c>
      <c r="H56" s="201">
        <f t="shared" ref="H56:H93" si="72">AL10</f>
        <v>0.87244622168674679</v>
      </c>
      <c r="I56" s="201">
        <f t="shared" si="67"/>
        <v>0.87244622168674679</v>
      </c>
      <c r="J56" s="201">
        <f t="shared" si="68"/>
        <v>0.87244622168674679</v>
      </c>
      <c r="K56" s="201">
        <f t="shared" si="69"/>
        <v>0.87244622168674679</v>
      </c>
      <c r="L56" s="201">
        <f t="shared" si="70"/>
        <v>0.87244622168674679</v>
      </c>
      <c r="M56" s="201">
        <f>BK10</f>
        <v>0.87244622168674679</v>
      </c>
      <c r="N56" s="201">
        <f>BP10</f>
        <v>0.87244622168674679</v>
      </c>
      <c r="O56" s="364">
        <f>O55</f>
        <v>0</v>
      </c>
      <c r="P56" s="212">
        <f t="shared" si="71"/>
        <v>0</v>
      </c>
      <c r="Q56" s="96">
        <f t="shared" si="71"/>
        <v>0</v>
      </c>
      <c r="R56" s="96">
        <f t="shared" si="71"/>
        <v>0.87244622168674679</v>
      </c>
      <c r="S56" s="96">
        <f t="shared" si="71"/>
        <v>0.87244622168674679</v>
      </c>
      <c r="T56" s="96">
        <f t="shared" si="71"/>
        <v>0.87244622168674679</v>
      </c>
      <c r="U56" s="96"/>
      <c r="AA56" s="154"/>
    </row>
    <row r="57" spans="1:30" x14ac:dyDescent="0.15">
      <c r="A57" s="39" t="s">
        <v>32</v>
      </c>
      <c r="B57" s="90">
        <f t="shared" si="61"/>
        <v>0.90909000000000018</v>
      </c>
      <c r="C57" s="90">
        <f t="shared" si="62"/>
        <v>0.90909000000000018</v>
      </c>
      <c r="D57" s="90">
        <f t="shared" si="63"/>
        <v>0.90909000000000018</v>
      </c>
      <c r="E57" s="90">
        <f t="shared" si="64"/>
        <v>0.90909000000000018</v>
      </c>
      <c r="F57" s="90">
        <f t="shared" si="65"/>
        <v>0.90909000000000018</v>
      </c>
      <c r="G57" s="202">
        <f t="shared" si="66"/>
        <v>0.90909000000000018</v>
      </c>
      <c r="H57" s="202">
        <f t="shared" si="72"/>
        <v>0.90909000000000018</v>
      </c>
      <c r="I57" s="202">
        <f t="shared" si="67"/>
        <v>0.90909000000000018</v>
      </c>
      <c r="J57" s="202">
        <f t="shared" si="68"/>
        <v>0.90909000000000018</v>
      </c>
      <c r="K57" s="202">
        <f t="shared" si="69"/>
        <v>0.90909000000000018</v>
      </c>
      <c r="L57" s="202">
        <f t="shared" si="70"/>
        <v>0.90909000000000018</v>
      </c>
      <c r="M57" s="202">
        <f t="shared" ref="M57:M93" si="73">BK11</f>
        <v>0.90909000000000018</v>
      </c>
      <c r="N57" s="202">
        <f t="shared" ref="N57:N93" si="74">BP11</f>
        <v>0.90909000000000018</v>
      </c>
      <c r="O57" s="366">
        <f>O58*99.9%</f>
        <v>0</v>
      </c>
      <c r="P57" s="223">
        <f t="shared" si="71"/>
        <v>0</v>
      </c>
      <c r="Q57" s="224">
        <f t="shared" si="71"/>
        <v>0</v>
      </c>
      <c r="R57" s="224">
        <f t="shared" si="71"/>
        <v>0.90909000000000018</v>
      </c>
      <c r="S57" s="224">
        <f t="shared" si="71"/>
        <v>0.90909000000000018</v>
      </c>
      <c r="T57" s="224">
        <f t="shared" si="71"/>
        <v>0.90909000000000018</v>
      </c>
      <c r="U57" s="224"/>
      <c r="AA57" s="154"/>
    </row>
    <row r="58" spans="1:30" x14ac:dyDescent="0.35">
      <c r="A58" s="40" t="s">
        <v>60</v>
      </c>
      <c r="B58" s="91">
        <f t="shared" si="61"/>
        <v>0.91</v>
      </c>
      <c r="C58" s="91">
        <f t="shared" si="62"/>
        <v>0.91</v>
      </c>
      <c r="D58" s="91">
        <f t="shared" si="63"/>
        <v>0.91</v>
      </c>
      <c r="E58" s="91">
        <f t="shared" si="64"/>
        <v>0.91</v>
      </c>
      <c r="F58" s="91">
        <f t="shared" si="65"/>
        <v>0.91</v>
      </c>
      <c r="G58" s="203">
        <f t="shared" si="66"/>
        <v>0.91</v>
      </c>
      <c r="H58" s="203">
        <f t="shared" si="72"/>
        <v>0.91</v>
      </c>
      <c r="I58" s="203">
        <f t="shared" si="67"/>
        <v>0.91</v>
      </c>
      <c r="J58" s="203">
        <f t="shared" si="68"/>
        <v>0.91</v>
      </c>
      <c r="K58" s="203">
        <f t="shared" si="69"/>
        <v>0.91</v>
      </c>
      <c r="L58" s="203">
        <f t="shared" si="70"/>
        <v>0.91</v>
      </c>
      <c r="M58" s="203">
        <f t="shared" si="73"/>
        <v>0.91</v>
      </c>
      <c r="N58" s="203">
        <f t="shared" si="74"/>
        <v>0.91</v>
      </c>
      <c r="O58" s="364" t="str">
        <f t="shared" ref="O58:O65" si="75">_xlfn.IFNA(VLOOKUP(A58,$W$52:$Y$86,2,0),"0%")</f>
        <v>0%</v>
      </c>
      <c r="P58" s="223">
        <f t="shared" si="71"/>
        <v>0</v>
      </c>
      <c r="Q58" s="224">
        <f t="shared" si="71"/>
        <v>0</v>
      </c>
      <c r="R58" s="224">
        <f t="shared" si="71"/>
        <v>0.91</v>
      </c>
      <c r="S58" s="224">
        <f t="shared" si="71"/>
        <v>0.90999999999999992</v>
      </c>
      <c r="T58" s="224">
        <f t="shared" si="71"/>
        <v>0.91</v>
      </c>
      <c r="U58" s="224"/>
      <c r="AA58" s="154"/>
    </row>
    <row r="59" spans="1:30" x14ac:dyDescent="0.15">
      <c r="A59" s="42" t="s">
        <v>42</v>
      </c>
      <c r="B59" s="53">
        <f t="shared" si="61"/>
        <v>2.1999999999999999E-2</v>
      </c>
      <c r="C59" s="53">
        <f t="shared" si="62"/>
        <v>2.1999999999999999E-2</v>
      </c>
      <c r="D59" s="53">
        <f t="shared" si="63"/>
        <v>2.1999999999999999E-2</v>
      </c>
      <c r="E59" s="53">
        <f t="shared" si="64"/>
        <v>2.1999999999999999E-2</v>
      </c>
      <c r="F59" s="53">
        <f t="shared" si="65"/>
        <v>2.1999999999999999E-2</v>
      </c>
      <c r="G59" s="204">
        <f t="shared" si="66"/>
        <v>2.1999999999999999E-2</v>
      </c>
      <c r="H59" s="204">
        <f t="shared" si="72"/>
        <v>2.1999999999999999E-2</v>
      </c>
      <c r="I59" s="204">
        <f t="shared" si="67"/>
        <v>2.1999999999999999E-2</v>
      </c>
      <c r="J59" s="204">
        <f t="shared" si="68"/>
        <v>2.1999999999999999E-2</v>
      </c>
      <c r="K59" s="204">
        <f t="shared" si="69"/>
        <v>2.1999999999999999E-2</v>
      </c>
      <c r="L59" s="204">
        <f t="shared" si="70"/>
        <v>2.1999999999999999E-2</v>
      </c>
      <c r="M59" s="204">
        <f t="shared" si="73"/>
        <v>2.1999999999999999E-2</v>
      </c>
      <c r="N59" s="204">
        <f t="shared" si="74"/>
        <v>2.1999999999999999E-2</v>
      </c>
      <c r="O59" s="364" t="str">
        <f t="shared" si="75"/>
        <v>0%</v>
      </c>
      <c r="P59" s="213">
        <f t="shared" si="71"/>
        <v>0</v>
      </c>
      <c r="Q59" s="92">
        <f t="shared" si="71"/>
        <v>0</v>
      </c>
      <c r="R59" s="92">
        <f t="shared" si="71"/>
        <v>2.1999999999999999E-2</v>
      </c>
      <c r="S59" s="92">
        <f t="shared" si="71"/>
        <v>2.1999999999999999E-2</v>
      </c>
      <c r="T59" s="92">
        <f t="shared" si="71"/>
        <v>2.1999999999999999E-2</v>
      </c>
      <c r="U59" s="92"/>
      <c r="AA59" s="154"/>
    </row>
    <row r="60" spans="1:30" x14ac:dyDescent="0.15">
      <c r="A60" s="42" t="s">
        <v>43</v>
      </c>
      <c r="B60" s="53">
        <f t="shared" si="61"/>
        <v>2.07E-2</v>
      </c>
      <c r="C60" s="53">
        <f t="shared" si="62"/>
        <v>2.07E-2</v>
      </c>
      <c r="D60" s="53">
        <f t="shared" si="63"/>
        <v>2.07E-2</v>
      </c>
      <c r="E60" s="53">
        <f t="shared" si="64"/>
        <v>2.07E-2</v>
      </c>
      <c r="F60" s="53">
        <f t="shared" si="65"/>
        <v>2.07E-2</v>
      </c>
      <c r="G60" s="204">
        <f t="shared" si="66"/>
        <v>2.07E-2</v>
      </c>
      <c r="H60" s="204">
        <f t="shared" si="72"/>
        <v>2.07E-2</v>
      </c>
      <c r="I60" s="204">
        <f t="shared" si="67"/>
        <v>2.07E-2</v>
      </c>
      <c r="J60" s="204">
        <f t="shared" si="68"/>
        <v>2.07E-2</v>
      </c>
      <c r="K60" s="204">
        <f t="shared" si="69"/>
        <v>2.07E-2</v>
      </c>
      <c r="L60" s="204">
        <f t="shared" si="70"/>
        <v>2.07E-2</v>
      </c>
      <c r="M60" s="204">
        <f t="shared" si="73"/>
        <v>2.07E-2</v>
      </c>
      <c r="N60" s="204">
        <f t="shared" si="74"/>
        <v>2.07E-2</v>
      </c>
      <c r="O60" s="364" t="str">
        <f t="shared" si="75"/>
        <v>0%</v>
      </c>
      <c r="P60" s="213">
        <f t="shared" si="71"/>
        <v>0</v>
      </c>
      <c r="Q60" s="92">
        <f t="shared" si="71"/>
        <v>0</v>
      </c>
      <c r="R60" s="92">
        <f t="shared" si="71"/>
        <v>2.07E-2</v>
      </c>
      <c r="S60" s="92">
        <f t="shared" si="71"/>
        <v>2.07E-2</v>
      </c>
      <c r="T60" s="92">
        <f t="shared" si="71"/>
        <v>2.07E-2</v>
      </c>
      <c r="U60" s="92"/>
      <c r="AA60" s="154"/>
    </row>
    <row r="61" spans="1:30" x14ac:dyDescent="0.15">
      <c r="A61" s="42" t="s">
        <v>44</v>
      </c>
      <c r="B61" s="53">
        <f t="shared" si="61"/>
        <v>1.06E-2</v>
      </c>
      <c r="C61" s="53">
        <f t="shared" si="62"/>
        <v>1.06E-2</v>
      </c>
      <c r="D61" s="53">
        <f t="shared" si="63"/>
        <v>1.06E-2</v>
      </c>
      <c r="E61" s="53">
        <f t="shared" si="64"/>
        <v>1.06E-2</v>
      </c>
      <c r="F61" s="53">
        <f t="shared" si="65"/>
        <v>1.06E-2</v>
      </c>
      <c r="G61" s="204">
        <f t="shared" si="66"/>
        <v>1.06E-2</v>
      </c>
      <c r="H61" s="204">
        <f t="shared" si="72"/>
        <v>1.06E-2</v>
      </c>
      <c r="I61" s="204">
        <f t="shared" si="67"/>
        <v>1.06E-2</v>
      </c>
      <c r="J61" s="204">
        <f t="shared" si="68"/>
        <v>1.06E-2</v>
      </c>
      <c r="K61" s="204">
        <f t="shared" si="69"/>
        <v>1.06E-2</v>
      </c>
      <c r="L61" s="204">
        <f t="shared" si="70"/>
        <v>1.06E-2</v>
      </c>
      <c r="M61" s="204">
        <f t="shared" si="73"/>
        <v>1.06E-2</v>
      </c>
      <c r="N61" s="204">
        <f t="shared" si="74"/>
        <v>1.06E-2</v>
      </c>
      <c r="O61" s="364" t="str">
        <f t="shared" si="75"/>
        <v>0%</v>
      </c>
      <c r="P61" s="213">
        <f t="shared" si="71"/>
        <v>0</v>
      </c>
      <c r="Q61" s="92">
        <f t="shared" si="71"/>
        <v>0</v>
      </c>
      <c r="R61" s="92">
        <f t="shared" si="71"/>
        <v>1.0599999999999998E-2</v>
      </c>
      <c r="S61" s="92">
        <f t="shared" si="71"/>
        <v>1.06E-2</v>
      </c>
      <c r="T61" s="92">
        <f t="shared" si="71"/>
        <v>1.06E-2</v>
      </c>
      <c r="U61" s="92"/>
      <c r="AA61" s="154"/>
    </row>
    <row r="62" spans="1:30" x14ac:dyDescent="0.15">
      <c r="A62" s="53" t="s">
        <v>45</v>
      </c>
      <c r="B62" s="53">
        <f t="shared" si="61"/>
        <v>3.0700000000000002E-2</v>
      </c>
      <c r="C62" s="53">
        <f t="shared" si="62"/>
        <v>3.0700000000000002E-2</v>
      </c>
      <c r="D62" s="53">
        <f t="shared" si="63"/>
        <v>3.0700000000000002E-2</v>
      </c>
      <c r="E62" s="53">
        <f t="shared" si="64"/>
        <v>3.0700000000000002E-2</v>
      </c>
      <c r="F62" s="53">
        <f t="shared" si="65"/>
        <v>3.0700000000000002E-2</v>
      </c>
      <c r="G62" s="204">
        <f t="shared" si="66"/>
        <v>3.0700000000000002E-2</v>
      </c>
      <c r="H62" s="204">
        <f t="shared" si="72"/>
        <v>3.0700000000000002E-2</v>
      </c>
      <c r="I62" s="204">
        <f t="shared" si="67"/>
        <v>3.0700000000000002E-2</v>
      </c>
      <c r="J62" s="204">
        <f t="shared" si="68"/>
        <v>3.0700000000000002E-2</v>
      </c>
      <c r="K62" s="204">
        <f t="shared" si="69"/>
        <v>3.0700000000000002E-2</v>
      </c>
      <c r="L62" s="204">
        <f t="shared" si="70"/>
        <v>3.0700000000000002E-2</v>
      </c>
      <c r="M62" s="204">
        <f t="shared" si="73"/>
        <v>3.0700000000000002E-2</v>
      </c>
      <c r="N62" s="204">
        <f t="shared" si="74"/>
        <v>3.0700000000000002E-2</v>
      </c>
      <c r="O62" s="364" t="str">
        <f t="shared" si="75"/>
        <v>0%</v>
      </c>
      <c r="P62" s="213">
        <f t="shared" si="71"/>
        <v>0</v>
      </c>
      <c r="Q62" s="92">
        <f t="shared" si="71"/>
        <v>0</v>
      </c>
      <c r="R62" s="92">
        <f t="shared" si="71"/>
        <v>3.0700000000000005E-2</v>
      </c>
      <c r="S62" s="92">
        <f t="shared" si="71"/>
        <v>3.0700000000000002E-2</v>
      </c>
      <c r="T62" s="92">
        <f t="shared" si="71"/>
        <v>3.0700000000000002E-2</v>
      </c>
      <c r="U62" s="92"/>
      <c r="AA62" s="154"/>
    </row>
    <row r="63" spans="1:30" x14ac:dyDescent="0.15">
      <c r="A63" s="42" t="s">
        <v>46</v>
      </c>
      <c r="B63" s="53">
        <f t="shared" si="61"/>
        <v>4.0000000000000001E-3</v>
      </c>
      <c r="C63" s="53">
        <f t="shared" si="62"/>
        <v>4.0000000000000001E-3</v>
      </c>
      <c r="D63" s="53">
        <f t="shared" si="63"/>
        <v>4.0000000000000001E-3</v>
      </c>
      <c r="E63" s="53">
        <f t="shared" si="64"/>
        <v>4.0000000000000001E-3</v>
      </c>
      <c r="F63" s="53">
        <f t="shared" si="65"/>
        <v>4.0000000000000001E-3</v>
      </c>
      <c r="G63" s="204">
        <f t="shared" si="66"/>
        <v>4.0000000000000001E-3</v>
      </c>
      <c r="H63" s="204">
        <f t="shared" si="72"/>
        <v>4.0000000000000001E-3</v>
      </c>
      <c r="I63" s="204">
        <f t="shared" si="67"/>
        <v>4.0000000000000001E-3</v>
      </c>
      <c r="J63" s="204">
        <f t="shared" si="68"/>
        <v>4.0000000000000001E-3</v>
      </c>
      <c r="K63" s="204">
        <f t="shared" si="69"/>
        <v>4.0000000000000001E-3</v>
      </c>
      <c r="L63" s="204">
        <f t="shared" si="70"/>
        <v>4.0000000000000001E-3</v>
      </c>
      <c r="M63" s="204">
        <f t="shared" si="73"/>
        <v>4.0000000000000001E-3</v>
      </c>
      <c r="N63" s="204">
        <f t="shared" si="74"/>
        <v>4.0000000000000001E-3</v>
      </c>
      <c r="O63" s="364" t="str">
        <f t="shared" si="75"/>
        <v>0%</v>
      </c>
      <c r="P63" s="213">
        <f t="shared" si="71"/>
        <v>0</v>
      </c>
      <c r="Q63" s="92">
        <f t="shared" si="71"/>
        <v>0</v>
      </c>
      <c r="R63" s="92">
        <f t="shared" si="71"/>
        <v>4.0000000000000001E-3</v>
      </c>
      <c r="S63" s="92">
        <f t="shared" si="71"/>
        <v>4.0000000000000001E-3</v>
      </c>
      <c r="T63" s="92">
        <f t="shared" si="71"/>
        <v>4.0000000000000001E-3</v>
      </c>
      <c r="U63" s="92"/>
      <c r="AA63" s="154"/>
    </row>
    <row r="64" spans="1:30" x14ac:dyDescent="0.15">
      <c r="A64" s="42" t="s">
        <v>47</v>
      </c>
      <c r="B64" s="53">
        <f t="shared" si="61"/>
        <v>2E-3</v>
      </c>
      <c r="C64" s="53">
        <f t="shared" si="62"/>
        <v>2E-3</v>
      </c>
      <c r="D64" s="53">
        <f t="shared" si="63"/>
        <v>2E-3</v>
      </c>
      <c r="E64" s="53">
        <f t="shared" si="64"/>
        <v>2E-3</v>
      </c>
      <c r="F64" s="53">
        <f t="shared" si="65"/>
        <v>2E-3</v>
      </c>
      <c r="G64" s="204">
        <f t="shared" si="66"/>
        <v>2E-3</v>
      </c>
      <c r="H64" s="204">
        <f t="shared" si="72"/>
        <v>2E-3</v>
      </c>
      <c r="I64" s="204">
        <f t="shared" si="67"/>
        <v>2E-3</v>
      </c>
      <c r="J64" s="204">
        <f t="shared" si="68"/>
        <v>2E-3</v>
      </c>
      <c r="K64" s="204">
        <f t="shared" si="69"/>
        <v>2E-3</v>
      </c>
      <c r="L64" s="204">
        <f t="shared" si="70"/>
        <v>2E-3</v>
      </c>
      <c r="M64" s="204">
        <f t="shared" si="73"/>
        <v>2E-3</v>
      </c>
      <c r="N64" s="204">
        <f t="shared" si="74"/>
        <v>2E-3</v>
      </c>
      <c r="O64" s="364" t="str">
        <f t="shared" si="75"/>
        <v>0%</v>
      </c>
      <c r="P64" s="213">
        <f t="shared" si="71"/>
        <v>0</v>
      </c>
      <c r="Q64" s="92">
        <f t="shared" si="71"/>
        <v>0</v>
      </c>
      <c r="R64" s="92">
        <f t="shared" si="71"/>
        <v>2E-3</v>
      </c>
      <c r="S64" s="92">
        <f t="shared" si="71"/>
        <v>2E-3</v>
      </c>
      <c r="T64" s="92">
        <f t="shared" si="71"/>
        <v>2E-3</v>
      </c>
      <c r="U64" s="92"/>
      <c r="AA64" s="154"/>
    </row>
    <row r="65" spans="1:27" x14ac:dyDescent="0.15">
      <c r="A65" s="61" t="s">
        <v>31</v>
      </c>
      <c r="B65" s="61">
        <f t="shared" si="61"/>
        <v>0</v>
      </c>
      <c r="C65" s="61">
        <f t="shared" si="62"/>
        <v>0</v>
      </c>
      <c r="D65" s="61">
        <f t="shared" si="63"/>
        <v>0</v>
      </c>
      <c r="E65" s="61">
        <f t="shared" si="64"/>
        <v>0</v>
      </c>
      <c r="F65" s="61">
        <f t="shared" si="65"/>
        <v>0</v>
      </c>
      <c r="G65" s="205">
        <f t="shared" si="66"/>
        <v>0</v>
      </c>
      <c r="H65" s="205">
        <f t="shared" si="72"/>
        <v>0</v>
      </c>
      <c r="I65" s="205">
        <f t="shared" si="67"/>
        <v>0</v>
      </c>
      <c r="J65" s="205">
        <f t="shared" si="68"/>
        <v>0</v>
      </c>
      <c r="K65" s="205">
        <f t="shared" si="69"/>
        <v>0</v>
      </c>
      <c r="L65" s="205">
        <f t="shared" si="70"/>
        <v>0</v>
      </c>
      <c r="M65" s="205">
        <f t="shared" si="73"/>
        <v>0</v>
      </c>
      <c r="N65" s="205">
        <f t="shared" si="74"/>
        <v>0</v>
      </c>
      <c r="O65" s="364" t="str">
        <f t="shared" si="75"/>
        <v>0%</v>
      </c>
      <c r="P65" s="213">
        <f t="shared" si="71"/>
        <v>0</v>
      </c>
      <c r="Q65" s="92">
        <f t="shared" si="71"/>
        <v>0</v>
      </c>
      <c r="R65" s="92">
        <f t="shared" si="71"/>
        <v>0</v>
      </c>
      <c r="S65" s="92">
        <f t="shared" si="71"/>
        <v>0</v>
      </c>
      <c r="T65" s="92">
        <f t="shared" si="71"/>
        <v>0</v>
      </c>
      <c r="U65" s="92"/>
      <c r="AA65" s="154"/>
    </row>
    <row r="66" spans="1:27" x14ac:dyDescent="0.15">
      <c r="A66" s="65" t="s">
        <v>30</v>
      </c>
      <c r="B66" s="90">
        <f t="shared" si="61"/>
        <v>0.96825366867469886</v>
      </c>
      <c r="C66" s="90">
        <f t="shared" si="62"/>
        <v>0.96825366867469886</v>
      </c>
      <c r="D66" s="90">
        <f t="shared" si="63"/>
        <v>0.96825366867469886</v>
      </c>
      <c r="E66" s="90">
        <f t="shared" si="64"/>
        <v>0.96825366867469886</v>
      </c>
      <c r="F66" s="90">
        <f t="shared" si="65"/>
        <v>0.96825366867469886</v>
      </c>
      <c r="G66" s="202">
        <f t="shared" si="66"/>
        <v>0.96825366867469886</v>
      </c>
      <c r="H66" s="202">
        <f t="shared" si="72"/>
        <v>0.96825366867469886</v>
      </c>
      <c r="I66" s="202">
        <f t="shared" si="67"/>
        <v>0.96825366867469886</v>
      </c>
      <c r="J66" s="202">
        <f t="shared" si="68"/>
        <v>0.96825366867469886</v>
      </c>
      <c r="K66" s="202">
        <f t="shared" si="69"/>
        <v>0.96825366867469886</v>
      </c>
      <c r="L66" s="202">
        <f t="shared" si="70"/>
        <v>0.96825366867469886</v>
      </c>
      <c r="M66" s="202">
        <f t="shared" si="73"/>
        <v>0.96825366867469886</v>
      </c>
      <c r="N66" s="202">
        <f t="shared" si="74"/>
        <v>0.96825366867469886</v>
      </c>
      <c r="O66" s="366">
        <f>O67*99.9%</f>
        <v>0</v>
      </c>
      <c r="P66" s="225">
        <f t="shared" si="71"/>
        <v>0</v>
      </c>
      <c r="Q66" s="226">
        <f t="shared" si="71"/>
        <v>0</v>
      </c>
      <c r="R66" s="226">
        <f t="shared" si="71"/>
        <v>0.96825366867469886</v>
      </c>
      <c r="S66" s="226">
        <f t="shared" si="71"/>
        <v>0.96825366867469886</v>
      </c>
      <c r="T66" s="226">
        <f t="shared" si="71"/>
        <v>0.96825366867469875</v>
      </c>
      <c r="U66" s="226"/>
      <c r="AA66" s="154"/>
    </row>
    <row r="67" spans="1:27" x14ac:dyDescent="0.35">
      <c r="A67" s="40" t="s">
        <v>456</v>
      </c>
      <c r="B67" s="91">
        <f t="shared" si="61"/>
        <v>0.96922289156626507</v>
      </c>
      <c r="C67" s="91">
        <f t="shared" si="62"/>
        <v>0.96922289156626507</v>
      </c>
      <c r="D67" s="91">
        <f t="shared" si="63"/>
        <v>0.96922289156626507</v>
      </c>
      <c r="E67" s="91">
        <f t="shared" si="64"/>
        <v>0.96922289156626507</v>
      </c>
      <c r="F67" s="91">
        <f t="shared" si="65"/>
        <v>0.96922289156626507</v>
      </c>
      <c r="G67" s="203">
        <f t="shared" si="66"/>
        <v>0.96922289156626507</v>
      </c>
      <c r="H67" s="203">
        <f t="shared" si="72"/>
        <v>0.96922289156626507</v>
      </c>
      <c r="I67" s="203">
        <f t="shared" si="67"/>
        <v>0.96922289156626507</v>
      </c>
      <c r="J67" s="203">
        <f t="shared" si="68"/>
        <v>0.96922289156626507</v>
      </c>
      <c r="K67" s="203">
        <f t="shared" si="69"/>
        <v>0.96922289156626507</v>
      </c>
      <c r="L67" s="203">
        <f t="shared" si="70"/>
        <v>0.96922289156626507</v>
      </c>
      <c r="M67" s="203">
        <f t="shared" si="73"/>
        <v>0.96922289156626507</v>
      </c>
      <c r="N67" s="203">
        <f t="shared" si="74"/>
        <v>0.96922289156626507</v>
      </c>
      <c r="O67" s="364" t="str">
        <f t="shared" ref="O67:O74" si="76">_xlfn.IFNA(VLOOKUP(A67,$W$52:$Y$86,2,0),"0%")</f>
        <v>0%</v>
      </c>
      <c r="P67" s="225">
        <f t="shared" si="71"/>
        <v>0</v>
      </c>
      <c r="Q67" s="226">
        <f t="shared" si="71"/>
        <v>0</v>
      </c>
      <c r="R67" s="226">
        <f t="shared" si="71"/>
        <v>0.96922289156626518</v>
      </c>
      <c r="S67" s="226">
        <f t="shared" si="71"/>
        <v>0.96922289156626507</v>
      </c>
      <c r="T67" s="226">
        <f t="shared" si="71"/>
        <v>0.96922289156626507</v>
      </c>
      <c r="U67" s="226"/>
      <c r="AA67" s="154"/>
    </row>
    <row r="68" spans="1:27" x14ac:dyDescent="0.15">
      <c r="A68" s="42" t="s">
        <v>48</v>
      </c>
      <c r="B68" s="53">
        <f t="shared" si="61"/>
        <v>0.02</v>
      </c>
      <c r="C68" s="53">
        <f t="shared" si="62"/>
        <v>0.02</v>
      </c>
      <c r="D68" s="53">
        <f t="shared" si="63"/>
        <v>0.02</v>
      </c>
      <c r="E68" s="53">
        <f t="shared" si="64"/>
        <v>0.02</v>
      </c>
      <c r="F68" s="53">
        <f t="shared" si="65"/>
        <v>0.02</v>
      </c>
      <c r="G68" s="204">
        <f t="shared" si="66"/>
        <v>0.02</v>
      </c>
      <c r="H68" s="204">
        <f t="shared" si="72"/>
        <v>0.02</v>
      </c>
      <c r="I68" s="204">
        <f t="shared" si="67"/>
        <v>0.02</v>
      </c>
      <c r="J68" s="204">
        <f t="shared" si="68"/>
        <v>0.02</v>
      </c>
      <c r="K68" s="204">
        <f t="shared" si="69"/>
        <v>0.02</v>
      </c>
      <c r="L68" s="204">
        <f t="shared" si="70"/>
        <v>0.02</v>
      </c>
      <c r="M68" s="204">
        <f t="shared" si="73"/>
        <v>0.02</v>
      </c>
      <c r="N68" s="204">
        <f t="shared" si="74"/>
        <v>0.02</v>
      </c>
      <c r="O68" s="364" t="str">
        <f t="shared" si="76"/>
        <v>0%</v>
      </c>
      <c r="P68" s="213">
        <f t="shared" si="71"/>
        <v>0</v>
      </c>
      <c r="Q68" s="92">
        <f t="shared" si="71"/>
        <v>0</v>
      </c>
      <c r="R68" s="92">
        <f t="shared" si="71"/>
        <v>0.02</v>
      </c>
      <c r="S68" s="92">
        <f t="shared" si="71"/>
        <v>0.02</v>
      </c>
      <c r="T68" s="92">
        <f t="shared" si="71"/>
        <v>0.02</v>
      </c>
      <c r="U68" s="92"/>
      <c r="AA68" s="154"/>
    </row>
    <row r="69" spans="1:27" x14ac:dyDescent="0.15">
      <c r="A69" s="42" t="s">
        <v>49</v>
      </c>
      <c r="B69" s="53">
        <f t="shared" si="61"/>
        <v>6.7771084337349399E-3</v>
      </c>
      <c r="C69" s="53">
        <f t="shared" si="62"/>
        <v>6.7771084337349399E-3</v>
      </c>
      <c r="D69" s="53">
        <f t="shared" si="63"/>
        <v>6.7771084337349399E-3</v>
      </c>
      <c r="E69" s="53">
        <f t="shared" si="64"/>
        <v>6.7771084337349399E-3</v>
      </c>
      <c r="F69" s="53">
        <f t="shared" si="65"/>
        <v>6.7771084337349399E-3</v>
      </c>
      <c r="G69" s="204">
        <f t="shared" si="66"/>
        <v>6.7771084337349399E-3</v>
      </c>
      <c r="H69" s="204">
        <f t="shared" si="72"/>
        <v>6.7771084337349399E-3</v>
      </c>
      <c r="I69" s="204">
        <f t="shared" si="67"/>
        <v>6.7771084337349399E-3</v>
      </c>
      <c r="J69" s="204">
        <f t="shared" si="68"/>
        <v>6.7771084337349399E-3</v>
      </c>
      <c r="K69" s="204">
        <f t="shared" si="69"/>
        <v>6.7771084337349399E-3</v>
      </c>
      <c r="L69" s="204">
        <f t="shared" si="70"/>
        <v>6.7771084337349399E-3</v>
      </c>
      <c r="M69" s="204">
        <f t="shared" si="73"/>
        <v>6.7771084337349399E-3</v>
      </c>
      <c r="N69" s="204">
        <f t="shared" si="74"/>
        <v>6.7771084337349399E-3</v>
      </c>
      <c r="O69" s="364" t="str">
        <f t="shared" si="76"/>
        <v>0%</v>
      </c>
      <c r="P69" s="213">
        <f t="shared" si="71"/>
        <v>0</v>
      </c>
      <c r="Q69" s="92">
        <f t="shared" si="71"/>
        <v>0</v>
      </c>
      <c r="R69" s="92">
        <f t="shared" si="71"/>
        <v>6.7771084337349399E-3</v>
      </c>
      <c r="S69" s="92">
        <f t="shared" si="71"/>
        <v>6.777108433734939E-3</v>
      </c>
      <c r="T69" s="92">
        <f t="shared" si="71"/>
        <v>6.7771084337349399E-3</v>
      </c>
      <c r="U69" s="92"/>
      <c r="AA69" s="154"/>
    </row>
    <row r="70" spans="1:27" x14ac:dyDescent="0.15">
      <c r="A70" s="42" t="s">
        <v>50</v>
      </c>
      <c r="B70" s="53">
        <f t="shared" si="61"/>
        <v>0</v>
      </c>
      <c r="C70" s="53">
        <f t="shared" si="62"/>
        <v>0</v>
      </c>
      <c r="D70" s="53">
        <f t="shared" si="63"/>
        <v>0</v>
      </c>
      <c r="E70" s="53">
        <f t="shared" si="64"/>
        <v>0</v>
      </c>
      <c r="F70" s="53">
        <f t="shared" si="65"/>
        <v>0</v>
      </c>
      <c r="G70" s="204">
        <f t="shared" si="66"/>
        <v>0</v>
      </c>
      <c r="H70" s="204">
        <f t="shared" si="72"/>
        <v>0</v>
      </c>
      <c r="I70" s="204">
        <f t="shared" si="67"/>
        <v>0</v>
      </c>
      <c r="J70" s="204">
        <f t="shared" si="68"/>
        <v>0</v>
      </c>
      <c r="K70" s="204">
        <f t="shared" si="69"/>
        <v>0</v>
      </c>
      <c r="L70" s="204">
        <f t="shared" si="70"/>
        <v>0</v>
      </c>
      <c r="M70" s="204">
        <f t="shared" si="73"/>
        <v>0</v>
      </c>
      <c r="N70" s="204">
        <f t="shared" si="74"/>
        <v>0</v>
      </c>
      <c r="O70" s="364" t="str">
        <f t="shared" si="76"/>
        <v>0%</v>
      </c>
      <c r="P70" s="213">
        <f t="shared" si="71"/>
        <v>0</v>
      </c>
      <c r="Q70" s="92">
        <f t="shared" si="71"/>
        <v>0</v>
      </c>
      <c r="R70" s="92">
        <f t="shared" si="71"/>
        <v>0</v>
      </c>
      <c r="S70" s="92">
        <f t="shared" si="71"/>
        <v>0</v>
      </c>
      <c r="T70" s="92">
        <f t="shared" si="71"/>
        <v>0</v>
      </c>
      <c r="U70" s="92"/>
      <c r="AA70" s="154"/>
    </row>
    <row r="71" spans="1:27" x14ac:dyDescent="0.15">
      <c r="A71" s="42" t="s">
        <v>51</v>
      </c>
      <c r="B71" s="53">
        <f t="shared" si="61"/>
        <v>4.0000000000000001E-3</v>
      </c>
      <c r="C71" s="53">
        <f t="shared" si="62"/>
        <v>4.0000000000000001E-3</v>
      </c>
      <c r="D71" s="53">
        <f t="shared" si="63"/>
        <v>4.0000000000000001E-3</v>
      </c>
      <c r="E71" s="53">
        <f t="shared" si="64"/>
        <v>4.0000000000000001E-3</v>
      </c>
      <c r="F71" s="53">
        <f t="shared" si="65"/>
        <v>4.0000000000000001E-3</v>
      </c>
      <c r="G71" s="204">
        <f t="shared" si="66"/>
        <v>4.0000000000000001E-3</v>
      </c>
      <c r="H71" s="204">
        <f t="shared" si="72"/>
        <v>4.0000000000000001E-3</v>
      </c>
      <c r="I71" s="204">
        <f t="shared" si="67"/>
        <v>4.0000000000000001E-3</v>
      </c>
      <c r="J71" s="204">
        <f t="shared" si="68"/>
        <v>4.0000000000000001E-3</v>
      </c>
      <c r="K71" s="204">
        <f t="shared" si="69"/>
        <v>4.0000000000000001E-3</v>
      </c>
      <c r="L71" s="204">
        <f t="shared" si="70"/>
        <v>4.0000000000000001E-3</v>
      </c>
      <c r="M71" s="204">
        <f t="shared" si="73"/>
        <v>4.0000000000000001E-3</v>
      </c>
      <c r="N71" s="204">
        <f t="shared" si="74"/>
        <v>4.0000000000000001E-3</v>
      </c>
      <c r="O71" s="364" t="str">
        <f t="shared" si="76"/>
        <v>0%</v>
      </c>
      <c r="P71" s="213">
        <f t="shared" ref="P71:T86" si="77">IF(P$53=0,0%,SUMPRODUCT(($B$50:$O$50=P$50)*$B$53:$O$53*$B71:$O71)/P$53)</f>
        <v>0</v>
      </c>
      <c r="Q71" s="92">
        <f t="shared" si="77"/>
        <v>0</v>
      </c>
      <c r="R71" s="92">
        <f t="shared" si="77"/>
        <v>4.0000000000000001E-3</v>
      </c>
      <c r="S71" s="92">
        <f t="shared" si="77"/>
        <v>4.0000000000000001E-3</v>
      </c>
      <c r="T71" s="92">
        <f t="shared" si="77"/>
        <v>4.0000000000000001E-3</v>
      </c>
      <c r="U71" s="92"/>
      <c r="AA71" s="154"/>
    </row>
    <row r="72" spans="1:27" x14ac:dyDescent="0.15">
      <c r="A72" s="42" t="s">
        <v>455</v>
      </c>
      <c r="B72" s="53">
        <f t="shared" si="61"/>
        <v>0</v>
      </c>
      <c r="C72" s="53">
        <f t="shared" si="62"/>
        <v>0</v>
      </c>
      <c r="D72" s="53">
        <f t="shared" si="63"/>
        <v>0</v>
      </c>
      <c r="E72" s="53">
        <f t="shared" si="64"/>
        <v>0</v>
      </c>
      <c r="F72" s="53">
        <f t="shared" si="65"/>
        <v>0</v>
      </c>
      <c r="G72" s="204">
        <f t="shared" si="66"/>
        <v>0</v>
      </c>
      <c r="H72" s="204">
        <f t="shared" si="72"/>
        <v>0</v>
      </c>
      <c r="I72" s="204">
        <f t="shared" si="67"/>
        <v>0</v>
      </c>
      <c r="J72" s="204">
        <f t="shared" si="68"/>
        <v>0</v>
      </c>
      <c r="K72" s="204">
        <f t="shared" si="69"/>
        <v>0</v>
      </c>
      <c r="L72" s="204">
        <f t="shared" si="70"/>
        <v>0</v>
      </c>
      <c r="M72" s="204">
        <f t="shared" si="73"/>
        <v>0</v>
      </c>
      <c r="N72" s="204">
        <f t="shared" si="74"/>
        <v>0</v>
      </c>
      <c r="O72" s="364" t="str">
        <f t="shared" si="76"/>
        <v>0%</v>
      </c>
      <c r="P72" s="213">
        <f t="shared" si="77"/>
        <v>0</v>
      </c>
      <c r="Q72" s="92">
        <f t="shared" si="77"/>
        <v>0</v>
      </c>
      <c r="R72" s="92">
        <f t="shared" si="77"/>
        <v>0</v>
      </c>
      <c r="S72" s="92">
        <f t="shared" si="77"/>
        <v>0</v>
      </c>
      <c r="T72" s="92">
        <f t="shared" si="77"/>
        <v>0</v>
      </c>
      <c r="U72" s="92"/>
      <c r="AA72" s="154"/>
    </row>
    <row r="73" spans="1:27" x14ac:dyDescent="0.15">
      <c r="A73" s="72" t="s">
        <v>29</v>
      </c>
      <c r="B73" s="61">
        <f t="shared" si="61"/>
        <v>0</v>
      </c>
      <c r="C73" s="61">
        <f t="shared" si="62"/>
        <v>0</v>
      </c>
      <c r="D73" s="61">
        <f t="shared" si="63"/>
        <v>0</v>
      </c>
      <c r="E73" s="61">
        <f t="shared" si="64"/>
        <v>0</v>
      </c>
      <c r="F73" s="61">
        <f t="shared" si="65"/>
        <v>0</v>
      </c>
      <c r="G73" s="205">
        <f t="shared" si="66"/>
        <v>0</v>
      </c>
      <c r="H73" s="205">
        <f t="shared" si="72"/>
        <v>0</v>
      </c>
      <c r="I73" s="205">
        <f t="shared" si="67"/>
        <v>0</v>
      </c>
      <c r="J73" s="205">
        <f t="shared" si="68"/>
        <v>0</v>
      </c>
      <c r="K73" s="205">
        <f t="shared" si="69"/>
        <v>0</v>
      </c>
      <c r="L73" s="205">
        <f t="shared" si="70"/>
        <v>0</v>
      </c>
      <c r="M73" s="205">
        <f t="shared" si="73"/>
        <v>0</v>
      </c>
      <c r="N73" s="205">
        <f t="shared" si="74"/>
        <v>0</v>
      </c>
      <c r="O73" s="364" t="str">
        <f t="shared" si="76"/>
        <v>0%</v>
      </c>
      <c r="P73" s="213">
        <f t="shared" si="77"/>
        <v>0</v>
      </c>
      <c r="Q73" s="92">
        <f t="shared" si="77"/>
        <v>0</v>
      </c>
      <c r="R73" s="92">
        <f t="shared" si="77"/>
        <v>0</v>
      </c>
      <c r="S73" s="92">
        <f t="shared" si="77"/>
        <v>0</v>
      </c>
      <c r="T73" s="92">
        <f t="shared" si="77"/>
        <v>0</v>
      </c>
      <c r="U73" s="92"/>
      <c r="AA73" s="154"/>
    </row>
    <row r="74" spans="1:27" x14ac:dyDescent="0.15">
      <c r="A74" s="76" t="s">
        <v>28</v>
      </c>
      <c r="B74" s="93">
        <f t="shared" si="61"/>
        <v>0</v>
      </c>
      <c r="C74" s="93">
        <f t="shared" si="62"/>
        <v>0</v>
      </c>
      <c r="D74" s="93">
        <f t="shared" si="63"/>
        <v>0</v>
      </c>
      <c r="E74" s="93">
        <f t="shared" si="64"/>
        <v>0</v>
      </c>
      <c r="F74" s="93">
        <f t="shared" si="65"/>
        <v>0</v>
      </c>
      <c r="G74" s="206">
        <f t="shared" si="66"/>
        <v>0</v>
      </c>
      <c r="H74" s="206">
        <f t="shared" si="72"/>
        <v>0</v>
      </c>
      <c r="I74" s="206">
        <f t="shared" si="67"/>
        <v>0</v>
      </c>
      <c r="J74" s="206">
        <f t="shared" si="68"/>
        <v>0</v>
      </c>
      <c r="K74" s="206">
        <f t="shared" si="69"/>
        <v>0</v>
      </c>
      <c r="L74" s="206">
        <f t="shared" si="70"/>
        <v>0</v>
      </c>
      <c r="M74" s="206">
        <f t="shared" si="73"/>
        <v>0</v>
      </c>
      <c r="N74" s="206">
        <f t="shared" si="74"/>
        <v>0</v>
      </c>
      <c r="O74" s="364" t="str">
        <f t="shared" si="76"/>
        <v>0%</v>
      </c>
      <c r="P74" s="213">
        <f t="shared" si="77"/>
        <v>0</v>
      </c>
      <c r="Q74" s="92">
        <f t="shared" si="77"/>
        <v>0</v>
      </c>
      <c r="R74" s="92">
        <f t="shared" si="77"/>
        <v>0</v>
      </c>
      <c r="S74" s="92">
        <f t="shared" si="77"/>
        <v>0</v>
      </c>
      <c r="T74" s="92">
        <f t="shared" si="77"/>
        <v>0</v>
      </c>
      <c r="U74" s="92"/>
      <c r="AA74" s="154"/>
    </row>
    <row r="75" spans="1:27" x14ac:dyDescent="0.15">
      <c r="A75" s="65" t="s">
        <v>37</v>
      </c>
      <c r="B75" s="39">
        <f t="shared" si="61"/>
        <v>0.99860039999999994</v>
      </c>
      <c r="C75" s="39">
        <f t="shared" si="62"/>
        <v>0.99860039999999994</v>
      </c>
      <c r="D75" s="39">
        <f t="shared" si="63"/>
        <v>0.99860039999999994</v>
      </c>
      <c r="E75" s="39">
        <f t="shared" si="64"/>
        <v>0.99860039999999994</v>
      </c>
      <c r="F75" s="39">
        <f t="shared" si="65"/>
        <v>0.99860039999999994</v>
      </c>
      <c r="G75" s="207">
        <f t="shared" si="66"/>
        <v>0.99860039999999994</v>
      </c>
      <c r="H75" s="207">
        <f t="shared" si="72"/>
        <v>0.99860039999999994</v>
      </c>
      <c r="I75" s="207">
        <f t="shared" si="67"/>
        <v>0.99860039999999994</v>
      </c>
      <c r="J75" s="207">
        <f t="shared" si="68"/>
        <v>0.99860039999999994</v>
      </c>
      <c r="K75" s="207">
        <f t="shared" si="69"/>
        <v>0.99860039999999994</v>
      </c>
      <c r="L75" s="207">
        <f t="shared" si="70"/>
        <v>0.99860039999999994</v>
      </c>
      <c r="M75" s="207">
        <f t="shared" si="73"/>
        <v>0.99860039999999994</v>
      </c>
      <c r="N75" s="207">
        <f t="shared" si="74"/>
        <v>0.99860039999999994</v>
      </c>
      <c r="O75" s="366">
        <f>O76*99.96%</f>
        <v>0</v>
      </c>
      <c r="P75" s="225">
        <f t="shared" si="77"/>
        <v>0</v>
      </c>
      <c r="Q75" s="226">
        <f t="shared" si="77"/>
        <v>0</v>
      </c>
      <c r="R75" s="226">
        <f t="shared" si="77"/>
        <v>0.99860039999999994</v>
      </c>
      <c r="S75" s="226">
        <f t="shared" si="77"/>
        <v>0.99860039999999994</v>
      </c>
      <c r="T75" s="226">
        <f t="shared" si="77"/>
        <v>0.99860039999999983</v>
      </c>
      <c r="U75" s="226"/>
      <c r="AA75" s="154"/>
    </row>
    <row r="76" spans="1:27" x14ac:dyDescent="0.35">
      <c r="A76" s="40" t="s">
        <v>458</v>
      </c>
      <c r="B76" s="41">
        <f t="shared" si="61"/>
        <v>0.999</v>
      </c>
      <c r="C76" s="41">
        <f t="shared" si="62"/>
        <v>0.999</v>
      </c>
      <c r="D76" s="41">
        <f t="shared" si="63"/>
        <v>0.999</v>
      </c>
      <c r="E76" s="41">
        <f t="shared" si="64"/>
        <v>0.999</v>
      </c>
      <c r="F76" s="41">
        <f t="shared" si="65"/>
        <v>0.999</v>
      </c>
      <c r="G76" s="208">
        <f t="shared" si="66"/>
        <v>0.999</v>
      </c>
      <c r="H76" s="208">
        <f t="shared" si="72"/>
        <v>0.999</v>
      </c>
      <c r="I76" s="208">
        <f t="shared" si="67"/>
        <v>0.999</v>
      </c>
      <c r="J76" s="208">
        <f t="shared" si="68"/>
        <v>0.999</v>
      </c>
      <c r="K76" s="208">
        <f t="shared" si="69"/>
        <v>0.999</v>
      </c>
      <c r="L76" s="208">
        <f t="shared" si="70"/>
        <v>0.999</v>
      </c>
      <c r="M76" s="208">
        <f t="shared" si="73"/>
        <v>0.999</v>
      </c>
      <c r="N76" s="208">
        <f t="shared" si="74"/>
        <v>0.999</v>
      </c>
      <c r="O76" s="364" t="str">
        <f t="shared" ref="O76:O83" si="78">_xlfn.IFNA(VLOOKUP(A76,$W$52:$Y$86,2,0),"0%")</f>
        <v>0%</v>
      </c>
      <c r="P76" s="225">
        <f t="shared" si="77"/>
        <v>0</v>
      </c>
      <c r="Q76" s="226">
        <f t="shared" si="77"/>
        <v>0</v>
      </c>
      <c r="R76" s="226">
        <f t="shared" si="77"/>
        <v>0.999</v>
      </c>
      <c r="S76" s="226">
        <f t="shared" si="77"/>
        <v>0.999</v>
      </c>
      <c r="T76" s="226">
        <f t="shared" si="77"/>
        <v>0.99900000000000011</v>
      </c>
      <c r="U76" s="226"/>
      <c r="AA76" s="154"/>
    </row>
    <row r="77" spans="1:27" x14ac:dyDescent="0.15">
      <c r="A77" s="42" t="s">
        <v>52</v>
      </c>
      <c r="B77" s="53">
        <f t="shared" si="61"/>
        <v>0</v>
      </c>
      <c r="C77" s="53">
        <f t="shared" si="62"/>
        <v>0</v>
      </c>
      <c r="D77" s="53">
        <f t="shared" si="63"/>
        <v>0</v>
      </c>
      <c r="E77" s="53">
        <f t="shared" si="64"/>
        <v>0</v>
      </c>
      <c r="F77" s="53">
        <f t="shared" si="65"/>
        <v>0</v>
      </c>
      <c r="G77" s="204">
        <f t="shared" si="66"/>
        <v>0</v>
      </c>
      <c r="H77" s="204">
        <f t="shared" si="72"/>
        <v>0</v>
      </c>
      <c r="I77" s="204">
        <f t="shared" si="67"/>
        <v>0</v>
      </c>
      <c r="J77" s="204">
        <f t="shared" si="68"/>
        <v>0</v>
      </c>
      <c r="K77" s="204">
        <f t="shared" si="69"/>
        <v>0</v>
      </c>
      <c r="L77" s="204">
        <f t="shared" si="70"/>
        <v>0</v>
      </c>
      <c r="M77" s="204">
        <f t="shared" si="73"/>
        <v>0</v>
      </c>
      <c r="N77" s="204">
        <f t="shared" si="74"/>
        <v>0</v>
      </c>
      <c r="O77" s="364" t="str">
        <f t="shared" si="78"/>
        <v>0%</v>
      </c>
      <c r="P77" s="213">
        <f t="shared" si="77"/>
        <v>0</v>
      </c>
      <c r="Q77" s="92">
        <f t="shared" si="77"/>
        <v>0</v>
      </c>
      <c r="R77" s="92">
        <f t="shared" si="77"/>
        <v>0</v>
      </c>
      <c r="S77" s="92">
        <f t="shared" si="77"/>
        <v>0</v>
      </c>
      <c r="T77" s="92">
        <f t="shared" si="77"/>
        <v>0</v>
      </c>
      <c r="U77" s="92"/>
      <c r="AA77" s="154"/>
    </row>
    <row r="78" spans="1:27" x14ac:dyDescent="0.15">
      <c r="A78" s="42" t="s">
        <v>545</v>
      </c>
      <c r="B78" s="53">
        <f t="shared" si="61"/>
        <v>1E-3</v>
      </c>
      <c r="C78" s="53">
        <f t="shared" si="62"/>
        <v>1E-3</v>
      </c>
      <c r="D78" s="53">
        <f t="shared" si="63"/>
        <v>1E-3</v>
      </c>
      <c r="E78" s="53">
        <f t="shared" si="64"/>
        <v>1E-3</v>
      </c>
      <c r="F78" s="53">
        <f t="shared" si="65"/>
        <v>1E-3</v>
      </c>
      <c r="G78" s="204">
        <f t="shared" si="66"/>
        <v>1E-3</v>
      </c>
      <c r="H78" s="204">
        <f t="shared" si="72"/>
        <v>1E-3</v>
      </c>
      <c r="I78" s="204">
        <f t="shared" si="67"/>
        <v>1E-3</v>
      </c>
      <c r="J78" s="204">
        <f t="shared" si="68"/>
        <v>1E-3</v>
      </c>
      <c r="K78" s="204">
        <f t="shared" si="69"/>
        <v>1E-3</v>
      </c>
      <c r="L78" s="204">
        <f t="shared" si="70"/>
        <v>1E-3</v>
      </c>
      <c r="M78" s="204">
        <f t="shared" si="73"/>
        <v>1E-3</v>
      </c>
      <c r="N78" s="204">
        <f t="shared" si="74"/>
        <v>1E-3</v>
      </c>
      <c r="O78" s="364" t="str">
        <f t="shared" si="78"/>
        <v>0%</v>
      </c>
      <c r="P78" s="213">
        <f t="shared" si="77"/>
        <v>0</v>
      </c>
      <c r="Q78" s="92">
        <f t="shared" si="77"/>
        <v>0</v>
      </c>
      <c r="R78" s="92">
        <f t="shared" si="77"/>
        <v>1E-3</v>
      </c>
      <c r="S78" s="92">
        <f t="shared" si="77"/>
        <v>1E-3</v>
      </c>
      <c r="T78" s="92">
        <f t="shared" si="77"/>
        <v>1E-3</v>
      </c>
      <c r="U78" s="92"/>
      <c r="AA78" s="154"/>
    </row>
    <row r="79" spans="1:27" x14ac:dyDescent="0.15">
      <c r="A79" s="42" t="s">
        <v>544</v>
      </c>
      <c r="B79" s="53">
        <f t="shared" si="61"/>
        <v>0</v>
      </c>
      <c r="C79" s="53">
        <f t="shared" si="62"/>
        <v>0</v>
      </c>
      <c r="D79" s="53">
        <f t="shared" si="63"/>
        <v>0</v>
      </c>
      <c r="E79" s="53">
        <f t="shared" si="64"/>
        <v>0</v>
      </c>
      <c r="F79" s="53">
        <f t="shared" si="65"/>
        <v>0</v>
      </c>
      <c r="G79" s="204">
        <f t="shared" si="66"/>
        <v>0</v>
      </c>
      <c r="H79" s="204">
        <f t="shared" si="72"/>
        <v>0</v>
      </c>
      <c r="I79" s="204">
        <f t="shared" si="67"/>
        <v>0</v>
      </c>
      <c r="J79" s="204">
        <f t="shared" si="68"/>
        <v>0</v>
      </c>
      <c r="K79" s="204">
        <f t="shared" si="69"/>
        <v>0</v>
      </c>
      <c r="L79" s="204">
        <f t="shared" si="70"/>
        <v>0</v>
      </c>
      <c r="M79" s="204">
        <f t="shared" si="73"/>
        <v>0</v>
      </c>
      <c r="N79" s="204">
        <f t="shared" si="74"/>
        <v>0</v>
      </c>
      <c r="O79" s="364" t="str">
        <f t="shared" si="78"/>
        <v>0%</v>
      </c>
      <c r="P79" s="213">
        <f t="shared" si="77"/>
        <v>0</v>
      </c>
      <c r="Q79" s="92">
        <f t="shared" si="77"/>
        <v>0</v>
      </c>
      <c r="R79" s="92">
        <f t="shared" si="77"/>
        <v>0</v>
      </c>
      <c r="S79" s="92">
        <f t="shared" si="77"/>
        <v>0</v>
      </c>
      <c r="T79" s="92">
        <f t="shared" si="77"/>
        <v>0</v>
      </c>
      <c r="U79" s="92"/>
      <c r="AA79" s="154"/>
    </row>
    <row r="80" spans="1:27" x14ac:dyDescent="0.15">
      <c r="A80" s="42" t="s">
        <v>53</v>
      </c>
      <c r="B80" s="53">
        <f t="shared" si="61"/>
        <v>0</v>
      </c>
      <c r="C80" s="53">
        <f t="shared" si="62"/>
        <v>0</v>
      </c>
      <c r="D80" s="53">
        <f t="shared" si="63"/>
        <v>0</v>
      </c>
      <c r="E80" s="53">
        <f t="shared" si="64"/>
        <v>0</v>
      </c>
      <c r="F80" s="53">
        <f t="shared" si="65"/>
        <v>0</v>
      </c>
      <c r="G80" s="204">
        <f t="shared" si="66"/>
        <v>0</v>
      </c>
      <c r="H80" s="204">
        <f t="shared" si="72"/>
        <v>0</v>
      </c>
      <c r="I80" s="204">
        <f t="shared" si="67"/>
        <v>0</v>
      </c>
      <c r="J80" s="204">
        <f t="shared" si="68"/>
        <v>0</v>
      </c>
      <c r="K80" s="204">
        <f t="shared" si="69"/>
        <v>0</v>
      </c>
      <c r="L80" s="204">
        <f t="shared" si="70"/>
        <v>0</v>
      </c>
      <c r="M80" s="204">
        <f t="shared" si="73"/>
        <v>0</v>
      </c>
      <c r="N80" s="204">
        <f t="shared" si="74"/>
        <v>0</v>
      </c>
      <c r="O80" s="364" t="str">
        <f t="shared" si="78"/>
        <v>0%</v>
      </c>
      <c r="P80" s="213">
        <f t="shared" si="77"/>
        <v>0</v>
      </c>
      <c r="Q80" s="92">
        <f t="shared" si="77"/>
        <v>0</v>
      </c>
      <c r="R80" s="92">
        <f t="shared" si="77"/>
        <v>0</v>
      </c>
      <c r="S80" s="92">
        <f t="shared" si="77"/>
        <v>0</v>
      </c>
      <c r="T80" s="92">
        <f t="shared" si="77"/>
        <v>0</v>
      </c>
      <c r="U80" s="92"/>
      <c r="AA80" s="154"/>
    </row>
    <row r="81" spans="1:27" x14ac:dyDescent="0.15">
      <c r="A81" s="42" t="s">
        <v>54</v>
      </c>
      <c r="B81" s="53">
        <f t="shared" si="61"/>
        <v>0</v>
      </c>
      <c r="C81" s="53">
        <f t="shared" si="62"/>
        <v>0</v>
      </c>
      <c r="D81" s="53">
        <f t="shared" si="63"/>
        <v>0</v>
      </c>
      <c r="E81" s="53">
        <f t="shared" si="64"/>
        <v>0</v>
      </c>
      <c r="F81" s="53">
        <f t="shared" si="65"/>
        <v>0</v>
      </c>
      <c r="G81" s="204">
        <f t="shared" si="66"/>
        <v>0</v>
      </c>
      <c r="H81" s="204">
        <f t="shared" si="72"/>
        <v>0</v>
      </c>
      <c r="I81" s="204">
        <f t="shared" si="67"/>
        <v>0</v>
      </c>
      <c r="J81" s="204">
        <f t="shared" si="68"/>
        <v>0</v>
      </c>
      <c r="K81" s="204">
        <f t="shared" si="69"/>
        <v>0</v>
      </c>
      <c r="L81" s="204">
        <f t="shared" si="70"/>
        <v>0</v>
      </c>
      <c r="M81" s="204">
        <f t="shared" si="73"/>
        <v>0</v>
      </c>
      <c r="N81" s="204">
        <f t="shared" si="74"/>
        <v>0</v>
      </c>
      <c r="O81" s="364" t="str">
        <f t="shared" si="78"/>
        <v>0%</v>
      </c>
      <c r="P81" s="213">
        <f t="shared" si="77"/>
        <v>0</v>
      </c>
      <c r="Q81" s="92">
        <f t="shared" si="77"/>
        <v>0</v>
      </c>
      <c r="R81" s="92">
        <f t="shared" si="77"/>
        <v>0</v>
      </c>
      <c r="S81" s="92">
        <f t="shared" si="77"/>
        <v>0</v>
      </c>
      <c r="T81" s="92">
        <f t="shared" si="77"/>
        <v>0</v>
      </c>
      <c r="U81" s="92"/>
      <c r="AA81" s="154"/>
    </row>
    <row r="82" spans="1:27" x14ac:dyDescent="0.15">
      <c r="A82" s="72" t="s">
        <v>38</v>
      </c>
      <c r="B82" s="61">
        <f t="shared" si="61"/>
        <v>0</v>
      </c>
      <c r="C82" s="61">
        <f t="shared" si="62"/>
        <v>0</v>
      </c>
      <c r="D82" s="61">
        <f t="shared" si="63"/>
        <v>0</v>
      </c>
      <c r="E82" s="61">
        <f t="shared" si="64"/>
        <v>0</v>
      </c>
      <c r="F82" s="61">
        <f t="shared" si="65"/>
        <v>0</v>
      </c>
      <c r="G82" s="205">
        <f t="shared" si="66"/>
        <v>0</v>
      </c>
      <c r="H82" s="205">
        <f t="shared" si="72"/>
        <v>0</v>
      </c>
      <c r="I82" s="205">
        <f t="shared" si="67"/>
        <v>0</v>
      </c>
      <c r="J82" s="205">
        <f t="shared" si="68"/>
        <v>0</v>
      </c>
      <c r="K82" s="205">
        <f t="shared" si="69"/>
        <v>0</v>
      </c>
      <c r="L82" s="205">
        <f t="shared" si="70"/>
        <v>0</v>
      </c>
      <c r="M82" s="205">
        <f t="shared" si="73"/>
        <v>0</v>
      </c>
      <c r="N82" s="205">
        <f t="shared" si="74"/>
        <v>0</v>
      </c>
      <c r="O82" s="364" t="str">
        <f t="shared" si="78"/>
        <v>0%</v>
      </c>
      <c r="P82" s="213">
        <f t="shared" si="77"/>
        <v>0</v>
      </c>
      <c r="Q82" s="92">
        <f t="shared" si="77"/>
        <v>0</v>
      </c>
      <c r="R82" s="92">
        <f t="shared" si="77"/>
        <v>0</v>
      </c>
      <c r="S82" s="92">
        <f t="shared" si="77"/>
        <v>0</v>
      </c>
      <c r="T82" s="92">
        <f t="shared" si="77"/>
        <v>0</v>
      </c>
      <c r="U82" s="92"/>
      <c r="AA82" s="154"/>
    </row>
    <row r="83" spans="1:27" x14ac:dyDescent="0.15">
      <c r="A83" s="76" t="s">
        <v>28</v>
      </c>
      <c r="B83" s="93">
        <f t="shared" si="61"/>
        <v>0</v>
      </c>
      <c r="C83" s="93">
        <f t="shared" si="62"/>
        <v>0</v>
      </c>
      <c r="D83" s="93">
        <f t="shared" si="63"/>
        <v>0</v>
      </c>
      <c r="E83" s="93">
        <f t="shared" si="64"/>
        <v>0</v>
      </c>
      <c r="F83" s="93">
        <f t="shared" si="65"/>
        <v>0</v>
      </c>
      <c r="G83" s="206">
        <f t="shared" si="66"/>
        <v>0</v>
      </c>
      <c r="H83" s="206">
        <f t="shared" si="72"/>
        <v>0</v>
      </c>
      <c r="I83" s="206">
        <f t="shared" si="67"/>
        <v>0</v>
      </c>
      <c r="J83" s="206">
        <f t="shared" si="68"/>
        <v>0</v>
      </c>
      <c r="K83" s="206">
        <f t="shared" si="69"/>
        <v>0</v>
      </c>
      <c r="L83" s="206">
        <f t="shared" si="70"/>
        <v>0</v>
      </c>
      <c r="M83" s="206">
        <f t="shared" si="73"/>
        <v>0</v>
      </c>
      <c r="N83" s="206">
        <f t="shared" si="74"/>
        <v>0</v>
      </c>
      <c r="O83" s="364" t="str">
        <f t="shared" si="78"/>
        <v>0%</v>
      </c>
      <c r="P83" s="213">
        <f t="shared" si="77"/>
        <v>0</v>
      </c>
      <c r="Q83" s="92">
        <f t="shared" si="77"/>
        <v>0</v>
      </c>
      <c r="R83" s="92">
        <f t="shared" si="77"/>
        <v>0</v>
      </c>
      <c r="S83" s="92">
        <f t="shared" si="77"/>
        <v>0</v>
      </c>
      <c r="T83" s="92">
        <f t="shared" si="77"/>
        <v>0</v>
      </c>
      <c r="U83" s="92"/>
      <c r="AA83" s="154"/>
    </row>
    <row r="84" spans="1:27" x14ac:dyDescent="0.15">
      <c r="A84" s="65" t="s">
        <v>36</v>
      </c>
      <c r="B84" s="39">
        <f t="shared" si="61"/>
        <v>0.99654819277108431</v>
      </c>
      <c r="C84" s="39">
        <f t="shared" si="62"/>
        <v>0.99654819277108431</v>
      </c>
      <c r="D84" s="39">
        <f t="shared" si="63"/>
        <v>0.99654819277108431</v>
      </c>
      <c r="E84" s="39">
        <f t="shared" si="64"/>
        <v>0.99654819277108431</v>
      </c>
      <c r="F84" s="39">
        <f t="shared" si="65"/>
        <v>0.99654819277108431</v>
      </c>
      <c r="G84" s="207">
        <f t="shared" si="66"/>
        <v>0.99654819277108431</v>
      </c>
      <c r="H84" s="207">
        <f t="shared" si="72"/>
        <v>0.99654819277108431</v>
      </c>
      <c r="I84" s="207">
        <f t="shared" si="67"/>
        <v>0.99654819277108431</v>
      </c>
      <c r="J84" s="207">
        <f t="shared" si="68"/>
        <v>0.99654819277108431</v>
      </c>
      <c r="K84" s="207">
        <f t="shared" si="69"/>
        <v>0.99654819277108431</v>
      </c>
      <c r="L84" s="207">
        <f t="shared" si="70"/>
        <v>0.99654819277108431</v>
      </c>
      <c r="M84" s="207">
        <f t="shared" si="73"/>
        <v>0.99654819277108431</v>
      </c>
      <c r="N84" s="207">
        <f t="shared" si="74"/>
        <v>0.99654819277108431</v>
      </c>
      <c r="O84" s="364" t="str">
        <f>O85</f>
        <v>0%</v>
      </c>
      <c r="P84" s="225">
        <f t="shared" si="77"/>
        <v>0</v>
      </c>
      <c r="Q84" s="226">
        <f t="shared" si="77"/>
        <v>0</v>
      </c>
      <c r="R84" s="226">
        <f t="shared" si="77"/>
        <v>0.99654819277108431</v>
      </c>
      <c r="S84" s="226">
        <f t="shared" si="77"/>
        <v>0.99654819277108431</v>
      </c>
      <c r="T84" s="226">
        <f t="shared" si="77"/>
        <v>0.99654819277108431</v>
      </c>
      <c r="U84" s="226"/>
      <c r="AA84" s="154"/>
    </row>
    <row r="85" spans="1:27" x14ac:dyDescent="0.35">
      <c r="A85" s="40" t="s">
        <v>460</v>
      </c>
      <c r="B85" s="41">
        <f t="shared" si="61"/>
        <v>0.99654819277108431</v>
      </c>
      <c r="C85" s="41">
        <f t="shared" si="62"/>
        <v>0.99654819277108431</v>
      </c>
      <c r="D85" s="41">
        <f t="shared" si="63"/>
        <v>0.99654819277108431</v>
      </c>
      <c r="E85" s="41">
        <f t="shared" si="64"/>
        <v>0.99654819277108431</v>
      </c>
      <c r="F85" s="41">
        <f t="shared" si="65"/>
        <v>0.99654819277108431</v>
      </c>
      <c r="G85" s="208">
        <f t="shared" si="66"/>
        <v>0.99654819277108431</v>
      </c>
      <c r="H85" s="208">
        <f t="shared" si="72"/>
        <v>0.99654819277108431</v>
      </c>
      <c r="I85" s="208">
        <f t="shared" si="67"/>
        <v>0.99654819277108431</v>
      </c>
      <c r="J85" s="208">
        <f t="shared" si="68"/>
        <v>0.99654819277108431</v>
      </c>
      <c r="K85" s="208">
        <f t="shared" si="69"/>
        <v>0.99654819277108431</v>
      </c>
      <c r="L85" s="208">
        <f t="shared" si="70"/>
        <v>0.99654819277108431</v>
      </c>
      <c r="M85" s="208">
        <f t="shared" si="73"/>
        <v>0.99654819277108431</v>
      </c>
      <c r="N85" s="208">
        <f t="shared" si="74"/>
        <v>0.99654819277108431</v>
      </c>
      <c r="O85" s="364" t="str">
        <f t="shared" ref="O85:O94" si="79">_xlfn.IFNA(VLOOKUP(A85,$W$52:$Y$86,2,0),"0%")</f>
        <v>0%</v>
      </c>
      <c r="P85" s="225">
        <f t="shared" si="77"/>
        <v>0</v>
      </c>
      <c r="Q85" s="226">
        <f t="shared" si="77"/>
        <v>0</v>
      </c>
      <c r="R85" s="226">
        <f t="shared" si="77"/>
        <v>0.99654819277108431</v>
      </c>
      <c r="S85" s="226">
        <f t="shared" si="77"/>
        <v>0.99654819277108431</v>
      </c>
      <c r="T85" s="226">
        <f t="shared" si="77"/>
        <v>0.99654819277108431</v>
      </c>
      <c r="U85" s="226"/>
      <c r="AA85" s="154"/>
    </row>
    <row r="86" spans="1:27" x14ac:dyDescent="0.15">
      <c r="A86" s="42" t="s">
        <v>55</v>
      </c>
      <c r="B86" s="53">
        <f t="shared" si="61"/>
        <v>4.5180722891566266E-4</v>
      </c>
      <c r="C86" s="53">
        <f t="shared" si="62"/>
        <v>4.5180722891566266E-4</v>
      </c>
      <c r="D86" s="53">
        <f t="shared" si="63"/>
        <v>4.5180722891566266E-4</v>
      </c>
      <c r="E86" s="53">
        <f t="shared" si="64"/>
        <v>4.5180722891566266E-4</v>
      </c>
      <c r="F86" s="53">
        <f t="shared" si="65"/>
        <v>4.5180722891566266E-4</v>
      </c>
      <c r="G86" s="204">
        <f t="shared" si="66"/>
        <v>4.5180722891566266E-4</v>
      </c>
      <c r="H86" s="204">
        <f t="shared" si="72"/>
        <v>4.5180722891566266E-4</v>
      </c>
      <c r="I86" s="204">
        <f t="shared" si="67"/>
        <v>4.5180722891566266E-4</v>
      </c>
      <c r="J86" s="204">
        <f t="shared" si="68"/>
        <v>4.5180722891566266E-4</v>
      </c>
      <c r="K86" s="204">
        <f t="shared" si="69"/>
        <v>4.5180722891566266E-4</v>
      </c>
      <c r="L86" s="204">
        <f t="shared" si="70"/>
        <v>4.5180722891566266E-4</v>
      </c>
      <c r="M86" s="204">
        <f t="shared" si="73"/>
        <v>4.5180722891566266E-4</v>
      </c>
      <c r="N86" s="204">
        <f t="shared" si="74"/>
        <v>4.5180722891566266E-4</v>
      </c>
      <c r="O86" s="364" t="str">
        <f t="shared" si="79"/>
        <v>0%</v>
      </c>
      <c r="P86" s="213">
        <f t="shared" si="77"/>
        <v>0</v>
      </c>
      <c r="Q86" s="92">
        <f t="shared" si="77"/>
        <v>0</v>
      </c>
      <c r="R86" s="92">
        <f t="shared" si="77"/>
        <v>4.5180722891566266E-4</v>
      </c>
      <c r="S86" s="92">
        <f t="shared" si="77"/>
        <v>4.5180722891566266E-4</v>
      </c>
      <c r="T86" s="92">
        <f t="shared" si="77"/>
        <v>4.5180722891566266E-4</v>
      </c>
      <c r="U86" s="92"/>
      <c r="AA86" s="154"/>
    </row>
    <row r="87" spans="1:27" x14ac:dyDescent="0.15">
      <c r="A87" s="42" t="s">
        <v>56</v>
      </c>
      <c r="B87" s="53">
        <f t="shared" si="61"/>
        <v>0</v>
      </c>
      <c r="C87" s="53">
        <f t="shared" si="62"/>
        <v>0</v>
      </c>
      <c r="D87" s="53">
        <f t="shared" si="63"/>
        <v>0</v>
      </c>
      <c r="E87" s="53">
        <f t="shared" si="64"/>
        <v>0</v>
      </c>
      <c r="F87" s="53">
        <f t="shared" si="65"/>
        <v>0</v>
      </c>
      <c r="G87" s="204">
        <f t="shared" si="66"/>
        <v>0</v>
      </c>
      <c r="H87" s="204">
        <f t="shared" si="72"/>
        <v>0</v>
      </c>
      <c r="I87" s="204">
        <f t="shared" si="67"/>
        <v>0</v>
      </c>
      <c r="J87" s="204">
        <f t="shared" si="68"/>
        <v>0</v>
      </c>
      <c r="K87" s="204">
        <f t="shared" si="69"/>
        <v>0</v>
      </c>
      <c r="L87" s="204">
        <f t="shared" si="70"/>
        <v>0</v>
      </c>
      <c r="M87" s="204">
        <f t="shared" si="73"/>
        <v>0</v>
      </c>
      <c r="N87" s="204">
        <f t="shared" si="74"/>
        <v>0</v>
      </c>
      <c r="O87" s="364" t="str">
        <f t="shared" si="79"/>
        <v>0%</v>
      </c>
      <c r="P87" s="213">
        <f t="shared" ref="P87:T93" si="80">IF(P$53=0,0%,SUMPRODUCT(($B$50:$O$50=P$50)*$B$53:$O$53*$B87:$O87)/P$53)</f>
        <v>0</v>
      </c>
      <c r="Q87" s="92">
        <f t="shared" si="80"/>
        <v>0</v>
      </c>
      <c r="R87" s="92">
        <f t="shared" si="80"/>
        <v>0</v>
      </c>
      <c r="S87" s="92">
        <f t="shared" si="80"/>
        <v>0</v>
      </c>
      <c r="T87" s="92">
        <f t="shared" si="80"/>
        <v>0</v>
      </c>
      <c r="U87" s="92"/>
      <c r="AA87" s="154"/>
    </row>
    <row r="88" spans="1:27" x14ac:dyDescent="0.15">
      <c r="A88" s="42" t="s">
        <v>57</v>
      </c>
      <c r="B88" s="53">
        <f t="shared" si="61"/>
        <v>0</v>
      </c>
      <c r="C88" s="53">
        <f t="shared" si="62"/>
        <v>0</v>
      </c>
      <c r="D88" s="53">
        <f t="shared" si="63"/>
        <v>0</v>
      </c>
      <c r="E88" s="53">
        <f t="shared" si="64"/>
        <v>0</v>
      </c>
      <c r="F88" s="53">
        <f t="shared" si="65"/>
        <v>0</v>
      </c>
      <c r="G88" s="204">
        <f t="shared" si="66"/>
        <v>0</v>
      </c>
      <c r="H88" s="204">
        <f t="shared" si="72"/>
        <v>0</v>
      </c>
      <c r="I88" s="204">
        <f t="shared" si="67"/>
        <v>0</v>
      </c>
      <c r="J88" s="204">
        <f t="shared" si="68"/>
        <v>0</v>
      </c>
      <c r="K88" s="204">
        <f t="shared" si="69"/>
        <v>0</v>
      </c>
      <c r="L88" s="204">
        <f t="shared" si="70"/>
        <v>0</v>
      </c>
      <c r="M88" s="204">
        <f t="shared" si="73"/>
        <v>0</v>
      </c>
      <c r="N88" s="204">
        <f t="shared" si="74"/>
        <v>0</v>
      </c>
      <c r="O88" s="364" t="str">
        <f t="shared" si="79"/>
        <v>0%</v>
      </c>
      <c r="P88" s="213">
        <f t="shared" si="80"/>
        <v>0</v>
      </c>
      <c r="Q88" s="92">
        <f t="shared" si="80"/>
        <v>0</v>
      </c>
      <c r="R88" s="92">
        <f t="shared" si="80"/>
        <v>0</v>
      </c>
      <c r="S88" s="92">
        <f t="shared" si="80"/>
        <v>0</v>
      </c>
      <c r="T88" s="92">
        <f t="shared" si="80"/>
        <v>0</v>
      </c>
      <c r="U88" s="92"/>
      <c r="AA88" s="154"/>
    </row>
    <row r="89" spans="1:27" x14ac:dyDescent="0.15">
      <c r="A89" s="42" t="s">
        <v>58</v>
      </c>
      <c r="B89" s="53">
        <f t="shared" si="61"/>
        <v>3.0000000000000001E-3</v>
      </c>
      <c r="C89" s="53">
        <f t="shared" si="62"/>
        <v>3.0000000000000001E-3</v>
      </c>
      <c r="D89" s="53">
        <f t="shared" si="63"/>
        <v>3.0000000000000001E-3</v>
      </c>
      <c r="E89" s="53">
        <f t="shared" si="64"/>
        <v>3.0000000000000001E-3</v>
      </c>
      <c r="F89" s="53">
        <f t="shared" si="65"/>
        <v>3.0000000000000001E-3</v>
      </c>
      <c r="G89" s="204">
        <f t="shared" si="66"/>
        <v>3.0000000000000001E-3</v>
      </c>
      <c r="H89" s="204">
        <f t="shared" si="72"/>
        <v>3.0000000000000001E-3</v>
      </c>
      <c r="I89" s="204">
        <f t="shared" si="67"/>
        <v>3.0000000000000001E-3</v>
      </c>
      <c r="J89" s="204">
        <f t="shared" si="68"/>
        <v>3.0000000000000001E-3</v>
      </c>
      <c r="K89" s="204">
        <f t="shared" si="69"/>
        <v>3.0000000000000001E-3</v>
      </c>
      <c r="L89" s="204">
        <f t="shared" si="70"/>
        <v>3.0000000000000001E-3</v>
      </c>
      <c r="M89" s="204">
        <f t="shared" si="73"/>
        <v>3.0000000000000001E-3</v>
      </c>
      <c r="N89" s="204">
        <f t="shared" si="74"/>
        <v>3.0000000000000001E-3</v>
      </c>
      <c r="O89" s="364" t="str">
        <f t="shared" si="79"/>
        <v>0%</v>
      </c>
      <c r="P89" s="213">
        <f t="shared" si="80"/>
        <v>0</v>
      </c>
      <c r="Q89" s="92">
        <f t="shared" si="80"/>
        <v>0</v>
      </c>
      <c r="R89" s="92">
        <f t="shared" si="80"/>
        <v>3.0000000000000001E-3</v>
      </c>
      <c r="S89" s="92">
        <f t="shared" si="80"/>
        <v>3.0000000000000001E-3</v>
      </c>
      <c r="T89" s="92">
        <f t="shared" si="80"/>
        <v>3.0000000000000001E-3</v>
      </c>
      <c r="U89" s="92"/>
      <c r="AA89" s="154"/>
    </row>
    <row r="90" spans="1:27" x14ac:dyDescent="0.15">
      <c r="A90" s="72" t="s">
        <v>39</v>
      </c>
      <c r="B90" s="61">
        <f t="shared" si="61"/>
        <v>0</v>
      </c>
      <c r="C90" s="61">
        <f t="shared" si="62"/>
        <v>0</v>
      </c>
      <c r="D90" s="61">
        <f t="shared" si="63"/>
        <v>0</v>
      </c>
      <c r="E90" s="61">
        <f t="shared" si="64"/>
        <v>0</v>
      </c>
      <c r="F90" s="61">
        <f t="shared" si="65"/>
        <v>0</v>
      </c>
      <c r="G90" s="205">
        <f t="shared" si="66"/>
        <v>0</v>
      </c>
      <c r="H90" s="205">
        <f t="shared" si="72"/>
        <v>0</v>
      </c>
      <c r="I90" s="205">
        <f t="shared" si="67"/>
        <v>0</v>
      </c>
      <c r="J90" s="205">
        <f t="shared" si="68"/>
        <v>0</v>
      </c>
      <c r="K90" s="205">
        <f t="shared" si="69"/>
        <v>0</v>
      </c>
      <c r="L90" s="205">
        <f t="shared" si="70"/>
        <v>0</v>
      </c>
      <c r="M90" s="205">
        <f t="shared" si="73"/>
        <v>0</v>
      </c>
      <c r="N90" s="205">
        <f t="shared" si="74"/>
        <v>0</v>
      </c>
      <c r="O90" s="364" t="str">
        <f t="shared" si="79"/>
        <v>0%</v>
      </c>
      <c r="P90" s="213">
        <f t="shared" si="80"/>
        <v>0</v>
      </c>
      <c r="Q90" s="92">
        <f t="shared" si="80"/>
        <v>0</v>
      </c>
      <c r="R90" s="92">
        <f t="shared" si="80"/>
        <v>0</v>
      </c>
      <c r="S90" s="92">
        <f t="shared" si="80"/>
        <v>0</v>
      </c>
      <c r="T90" s="92">
        <f t="shared" si="80"/>
        <v>0</v>
      </c>
      <c r="U90" s="92"/>
      <c r="AA90" s="154"/>
    </row>
    <row r="91" spans="1:27" x14ac:dyDescent="0.15">
      <c r="A91" s="76" t="s">
        <v>28</v>
      </c>
      <c r="B91" s="93">
        <f t="shared" si="61"/>
        <v>0</v>
      </c>
      <c r="C91" s="93">
        <f t="shared" si="62"/>
        <v>0</v>
      </c>
      <c r="D91" s="93">
        <f t="shared" si="63"/>
        <v>0</v>
      </c>
      <c r="E91" s="93">
        <f t="shared" si="64"/>
        <v>0</v>
      </c>
      <c r="F91" s="93">
        <f t="shared" si="65"/>
        <v>0</v>
      </c>
      <c r="G91" s="206">
        <f t="shared" si="66"/>
        <v>0</v>
      </c>
      <c r="H91" s="206">
        <f t="shared" si="72"/>
        <v>0</v>
      </c>
      <c r="I91" s="206">
        <f t="shared" si="67"/>
        <v>0</v>
      </c>
      <c r="J91" s="206">
        <f t="shared" si="68"/>
        <v>0</v>
      </c>
      <c r="K91" s="206">
        <f t="shared" si="69"/>
        <v>0</v>
      </c>
      <c r="L91" s="206">
        <f t="shared" si="70"/>
        <v>0</v>
      </c>
      <c r="M91" s="206">
        <f t="shared" si="73"/>
        <v>0</v>
      </c>
      <c r="N91" s="206">
        <f t="shared" si="74"/>
        <v>0</v>
      </c>
      <c r="O91" s="364" t="str">
        <f t="shared" si="79"/>
        <v>0%</v>
      </c>
      <c r="P91" s="213">
        <f t="shared" si="80"/>
        <v>0</v>
      </c>
      <c r="Q91" s="92">
        <f t="shared" si="80"/>
        <v>0</v>
      </c>
      <c r="R91" s="92">
        <f t="shared" si="80"/>
        <v>0</v>
      </c>
      <c r="S91" s="92">
        <f t="shared" si="80"/>
        <v>0</v>
      </c>
      <c r="T91" s="92">
        <f t="shared" si="80"/>
        <v>0</v>
      </c>
      <c r="U91" s="92"/>
      <c r="AA91" s="154"/>
    </row>
    <row r="92" spans="1:27" x14ac:dyDescent="0.15">
      <c r="A92" s="81" t="s">
        <v>478</v>
      </c>
      <c r="B92" s="8">
        <f>F46</f>
        <v>0</v>
      </c>
      <c r="C92" s="8">
        <f>K46</f>
        <v>0</v>
      </c>
      <c r="D92" s="8">
        <f>P46</f>
        <v>0</v>
      </c>
      <c r="E92" s="8">
        <f>U46</f>
        <v>0</v>
      </c>
      <c r="F92" s="8">
        <f>Z46</f>
        <v>0</v>
      </c>
      <c r="G92" s="201">
        <f>AE46</f>
        <v>0</v>
      </c>
      <c r="H92" s="201">
        <f t="shared" si="72"/>
        <v>0</v>
      </c>
      <c r="I92" s="201">
        <f t="shared" si="67"/>
        <v>0</v>
      </c>
      <c r="J92" s="201">
        <f t="shared" si="68"/>
        <v>0</v>
      </c>
      <c r="K92" s="201">
        <f t="shared" si="69"/>
        <v>0</v>
      </c>
      <c r="L92" s="201">
        <f t="shared" si="70"/>
        <v>0</v>
      </c>
      <c r="M92" s="201">
        <f t="shared" si="73"/>
        <v>0</v>
      </c>
      <c r="N92" s="201">
        <f t="shared" si="74"/>
        <v>0</v>
      </c>
      <c r="O92" s="364" t="str">
        <f t="shared" si="79"/>
        <v>0%</v>
      </c>
      <c r="P92" s="213">
        <f t="shared" si="80"/>
        <v>0</v>
      </c>
      <c r="Q92" s="92">
        <f t="shared" si="80"/>
        <v>0</v>
      </c>
      <c r="R92" s="92">
        <f t="shared" si="80"/>
        <v>0</v>
      </c>
      <c r="S92" s="92">
        <f t="shared" si="80"/>
        <v>0</v>
      </c>
      <c r="T92" s="92">
        <f t="shared" si="80"/>
        <v>0</v>
      </c>
      <c r="U92" s="92"/>
      <c r="AA92" s="154"/>
    </row>
    <row r="93" spans="1:27" x14ac:dyDescent="0.15">
      <c r="A93" s="81" t="s">
        <v>479</v>
      </c>
      <c r="B93" s="8">
        <f>G46</f>
        <v>0.12522891566265063</v>
      </c>
      <c r="C93" s="8">
        <f>L46</f>
        <v>0</v>
      </c>
      <c r="D93" s="8">
        <f>Q46</f>
        <v>0</v>
      </c>
      <c r="E93" s="8">
        <f>V46</f>
        <v>0</v>
      </c>
      <c r="F93" s="8">
        <f>AA46</f>
        <v>0</v>
      </c>
      <c r="G93" s="201">
        <f>AF46</f>
        <v>0</v>
      </c>
      <c r="H93" s="201">
        <f t="shared" si="72"/>
        <v>0</v>
      </c>
      <c r="I93" s="201">
        <f t="shared" si="67"/>
        <v>0</v>
      </c>
      <c r="J93" s="201">
        <f t="shared" si="68"/>
        <v>0</v>
      </c>
      <c r="K93" s="201">
        <f t="shared" si="69"/>
        <v>0</v>
      </c>
      <c r="L93" s="201">
        <f t="shared" si="70"/>
        <v>0</v>
      </c>
      <c r="M93" s="201">
        <f t="shared" si="73"/>
        <v>0</v>
      </c>
      <c r="N93" s="201">
        <f t="shared" si="74"/>
        <v>0</v>
      </c>
      <c r="O93" s="364" t="str">
        <f t="shared" si="79"/>
        <v>0%</v>
      </c>
      <c r="P93" s="213">
        <f t="shared" si="80"/>
        <v>0</v>
      </c>
      <c r="Q93" s="92">
        <f t="shared" si="80"/>
        <v>0</v>
      </c>
      <c r="R93" s="92">
        <f t="shared" si="80"/>
        <v>3.577969018932875E-2</v>
      </c>
      <c r="S93" s="92">
        <f t="shared" si="80"/>
        <v>0</v>
      </c>
      <c r="T93" s="92">
        <f t="shared" si="80"/>
        <v>0</v>
      </c>
      <c r="U93" s="92"/>
      <c r="AA93" s="154"/>
    </row>
    <row r="94" spans="1:27" x14ac:dyDescent="0.15">
      <c r="O94" s="364" t="str">
        <f t="shared" si="79"/>
        <v>0%</v>
      </c>
    </row>
  </sheetData>
  <mergeCells count="33">
    <mergeCell ref="O3:S3"/>
    <mergeCell ref="B2:C2"/>
    <mergeCell ref="D2:D3"/>
    <mergeCell ref="E2:M2"/>
    <mergeCell ref="E3:I3"/>
    <mergeCell ref="J3:N3"/>
    <mergeCell ref="AX3:BB3"/>
    <mergeCell ref="BC3:BG3"/>
    <mergeCell ref="BH3:BL3"/>
    <mergeCell ref="BM3:BQ3"/>
    <mergeCell ref="E4:I4"/>
    <mergeCell ref="J4:N4"/>
    <mergeCell ref="O4:S4"/>
    <mergeCell ref="T4:X4"/>
    <mergeCell ref="Y4:AC4"/>
    <mergeCell ref="AD4:AH4"/>
    <mergeCell ref="T3:X3"/>
    <mergeCell ref="Y3:AC3"/>
    <mergeCell ref="AD3:AH3"/>
    <mergeCell ref="AI3:AM3"/>
    <mergeCell ref="AN3:AR3"/>
    <mergeCell ref="AS3:AW3"/>
    <mergeCell ref="BM4:BQ4"/>
    <mergeCell ref="A48:K48"/>
    <mergeCell ref="A49:O49"/>
    <mergeCell ref="P49:U49"/>
    <mergeCell ref="W49:X49"/>
    <mergeCell ref="AI4:AM4"/>
    <mergeCell ref="AN4:AR4"/>
    <mergeCell ref="AS4:AW4"/>
    <mergeCell ref="AX4:BB4"/>
    <mergeCell ref="BC4:BG4"/>
    <mergeCell ref="BH4:BL4"/>
  </mergeCells>
  <phoneticPr fontId="2" type="noConversion"/>
  <conditionalFormatting sqref="H21:I21">
    <cfRule type="cellIs" dxfId="2803" priority="386" operator="lessThan">
      <formula>#REF!</formula>
    </cfRule>
  </conditionalFormatting>
  <conditionalFormatting sqref="H9:I9">
    <cfRule type="cellIs" dxfId="2802" priority="388" operator="lessThan">
      <formula>#REF!</formula>
    </cfRule>
    <cfRule type="cellIs" dxfId="2801" priority="389" operator="greaterThan">
      <formula>#REF!</formula>
    </cfRule>
  </conditionalFormatting>
  <conditionalFormatting sqref="H10:I10">
    <cfRule type="cellIs" dxfId="2800" priority="387" operator="lessThan">
      <formula>#REF!</formula>
    </cfRule>
  </conditionalFormatting>
  <conditionalFormatting sqref="H11:I11">
    <cfRule type="cellIs" dxfId="2799" priority="385" operator="lessThan">
      <formula>#REF!</formula>
    </cfRule>
  </conditionalFormatting>
  <conditionalFormatting sqref="H12:I12">
    <cfRule type="cellIs" dxfId="2798" priority="384" operator="lessThan">
      <formula>#REF!</formula>
    </cfRule>
  </conditionalFormatting>
  <conditionalFormatting sqref="O19 O17">
    <cfRule type="cellIs" dxfId="2797" priority="383" operator="greaterThan">
      <formula>#REF!</formula>
    </cfRule>
  </conditionalFormatting>
  <conditionalFormatting sqref="H20:I20">
    <cfRule type="cellIs" dxfId="2796" priority="390" operator="lessThan">
      <formula>#REF!</formula>
    </cfRule>
    <cfRule type="cellIs" dxfId="2795" priority="391" operator="lessThan">
      <formula>#REF!</formula>
    </cfRule>
  </conditionalFormatting>
  <conditionalFormatting sqref="M21">
    <cfRule type="cellIs" dxfId="2794" priority="380" operator="lessThan">
      <formula>#REF!</formula>
    </cfRule>
  </conditionalFormatting>
  <conditionalFormatting sqref="M11:N11">
    <cfRule type="cellIs" dxfId="2793" priority="379" operator="lessThan">
      <formula>#REF!</formula>
    </cfRule>
  </conditionalFormatting>
  <conditionalFormatting sqref="M12:N12">
    <cfRule type="cellIs" dxfId="2792" priority="378" operator="lessThan">
      <formula>#REF!</formula>
    </cfRule>
  </conditionalFormatting>
  <conditionalFormatting sqref="M20">
    <cfRule type="cellIs" dxfId="2791" priority="381" operator="lessThan">
      <formula>#REF!</formula>
    </cfRule>
    <cfRule type="cellIs" dxfId="2790" priority="382" operator="lessThan">
      <formula>#REF!</formula>
    </cfRule>
  </conditionalFormatting>
  <conditionalFormatting sqref="H30:I30">
    <cfRule type="cellIs" dxfId="2789" priority="375" operator="lessThan">
      <formula>#REF!</formula>
    </cfRule>
  </conditionalFormatting>
  <conditionalFormatting sqref="H29:I29">
    <cfRule type="cellIs" dxfId="2788" priority="376" operator="lessThan">
      <formula>#REF!</formula>
    </cfRule>
    <cfRule type="cellIs" dxfId="2787" priority="377" operator="lessThan">
      <formula>#REF!</formula>
    </cfRule>
  </conditionalFormatting>
  <conditionalFormatting sqref="M30">
    <cfRule type="cellIs" dxfId="2786" priority="372" operator="lessThan">
      <formula>#REF!</formula>
    </cfRule>
  </conditionalFormatting>
  <conditionalFormatting sqref="M29">
    <cfRule type="cellIs" dxfId="2785" priority="373" operator="lessThan">
      <formula>#REF!</formula>
    </cfRule>
    <cfRule type="cellIs" dxfId="2784" priority="374" operator="lessThan">
      <formula>#REF!</formula>
    </cfRule>
  </conditionalFormatting>
  <conditionalFormatting sqref="H39:I39">
    <cfRule type="cellIs" dxfId="2783" priority="369" operator="lessThan">
      <formula>#REF!</formula>
    </cfRule>
  </conditionalFormatting>
  <conditionalFormatting sqref="H38:I38">
    <cfRule type="cellIs" dxfId="2782" priority="370" operator="lessThan">
      <formula>#REF!</formula>
    </cfRule>
    <cfRule type="cellIs" dxfId="2781" priority="371" operator="lessThan">
      <formula>#REF!</formula>
    </cfRule>
  </conditionalFormatting>
  <conditionalFormatting sqref="M39">
    <cfRule type="cellIs" dxfId="2780" priority="368" operator="lessThan">
      <formula>#REF!</formula>
    </cfRule>
  </conditionalFormatting>
  <conditionalFormatting sqref="R21">
    <cfRule type="cellIs" dxfId="2779" priority="365" operator="lessThan">
      <formula>#REF!</formula>
    </cfRule>
  </conditionalFormatting>
  <conditionalFormatting sqref="R11:S11">
    <cfRule type="cellIs" dxfId="2778" priority="364" operator="lessThan">
      <formula>#REF!</formula>
    </cfRule>
  </conditionalFormatting>
  <conditionalFormatting sqref="R12:S12">
    <cfRule type="cellIs" dxfId="2777" priority="363" operator="lessThan">
      <formula>#REF!</formula>
    </cfRule>
  </conditionalFormatting>
  <conditionalFormatting sqref="R20">
    <cfRule type="cellIs" dxfId="2776" priority="366" operator="lessThan">
      <formula>#REF!</formula>
    </cfRule>
    <cfRule type="cellIs" dxfId="2775" priority="367" operator="lessThan">
      <formula>#REF!</formula>
    </cfRule>
  </conditionalFormatting>
  <conditionalFormatting sqref="R30">
    <cfRule type="cellIs" dxfId="2774" priority="360" operator="lessThan">
      <formula>#REF!</formula>
    </cfRule>
  </conditionalFormatting>
  <conditionalFormatting sqref="R29">
    <cfRule type="cellIs" dxfId="2773" priority="361" operator="lessThan">
      <formula>#REF!</formula>
    </cfRule>
    <cfRule type="cellIs" dxfId="2772" priority="362" operator="lessThan">
      <formula>#REF!</formula>
    </cfRule>
  </conditionalFormatting>
  <conditionalFormatting sqref="R39">
    <cfRule type="cellIs" dxfId="2771" priority="359" operator="lessThan">
      <formula>#REF!</formula>
    </cfRule>
  </conditionalFormatting>
  <conditionalFormatting sqref="M9:N9">
    <cfRule type="cellIs" dxfId="2770" priority="357" operator="lessThan">
      <formula>#REF!</formula>
    </cfRule>
    <cfRule type="cellIs" dxfId="2769" priority="358" operator="greaterThan">
      <formula>#REF!</formula>
    </cfRule>
  </conditionalFormatting>
  <conditionalFormatting sqref="R9:S9">
    <cfRule type="cellIs" dxfId="2768" priority="355" operator="lessThan">
      <formula>#REF!</formula>
    </cfRule>
    <cfRule type="cellIs" dxfId="2767" priority="356" operator="greaterThan">
      <formula>#REF!</formula>
    </cfRule>
  </conditionalFormatting>
  <conditionalFormatting sqref="T19 T13:T15 T17">
    <cfRule type="cellIs" dxfId="2766" priority="354" operator="greaterThan">
      <formula>#REF!</formula>
    </cfRule>
  </conditionalFormatting>
  <conditionalFormatting sqref="W21">
    <cfRule type="cellIs" dxfId="2765" priority="351" operator="lessThan">
      <formula>#REF!</formula>
    </cfRule>
  </conditionalFormatting>
  <conditionalFormatting sqref="W11:X11">
    <cfRule type="cellIs" dxfId="2764" priority="350" operator="lessThan">
      <formula>#REF!</formula>
    </cfRule>
  </conditionalFormatting>
  <conditionalFormatting sqref="W12:X12">
    <cfRule type="cellIs" dxfId="2763" priority="349" operator="lessThan">
      <formula>#REF!</formula>
    </cfRule>
  </conditionalFormatting>
  <conditionalFormatting sqref="W20">
    <cfRule type="cellIs" dxfId="2762" priority="352" operator="lessThan">
      <formula>#REF!</formula>
    </cfRule>
    <cfRule type="cellIs" dxfId="2761" priority="353" operator="lessThan">
      <formula>#REF!</formula>
    </cfRule>
  </conditionalFormatting>
  <conditionalFormatting sqref="W30">
    <cfRule type="cellIs" dxfId="2760" priority="346" operator="lessThan">
      <formula>#REF!</formula>
    </cfRule>
  </conditionalFormatting>
  <conditionalFormatting sqref="W29">
    <cfRule type="cellIs" dxfId="2759" priority="347" operator="lessThan">
      <formula>#REF!</formula>
    </cfRule>
    <cfRule type="cellIs" dxfId="2758" priority="348" operator="lessThan">
      <formula>#REF!</formula>
    </cfRule>
  </conditionalFormatting>
  <conditionalFormatting sqref="W39">
    <cfRule type="cellIs" dxfId="2757" priority="345" operator="lessThan">
      <formula>#REF!</formula>
    </cfRule>
  </conditionalFormatting>
  <conditionalFormatting sqref="W9:X9">
    <cfRule type="cellIs" dxfId="2756" priority="343" operator="lessThan">
      <formula>#REF!</formula>
    </cfRule>
    <cfRule type="cellIs" dxfId="2755" priority="344" operator="greaterThan">
      <formula>#REF!</formula>
    </cfRule>
  </conditionalFormatting>
  <conditionalFormatting sqref="Y19 Y13:Y15 Y17">
    <cfRule type="cellIs" dxfId="2754" priority="342" operator="greaterThan">
      <formula>#REF!</formula>
    </cfRule>
  </conditionalFormatting>
  <conditionalFormatting sqref="AB21">
    <cfRule type="cellIs" dxfId="2753" priority="339" operator="lessThan">
      <formula>#REF!</formula>
    </cfRule>
  </conditionalFormatting>
  <conditionalFormatting sqref="AB11:AC11">
    <cfRule type="cellIs" dxfId="2752" priority="338" operator="lessThan">
      <formula>#REF!</formula>
    </cfRule>
  </conditionalFormatting>
  <conditionalFormatting sqref="AB12:AC12">
    <cfRule type="cellIs" dxfId="2751" priority="337" operator="lessThan">
      <formula>#REF!</formula>
    </cfRule>
  </conditionalFormatting>
  <conditionalFormatting sqref="AB20">
    <cfRule type="cellIs" dxfId="2750" priority="340" operator="lessThan">
      <formula>#REF!</formula>
    </cfRule>
    <cfRule type="cellIs" dxfId="2749" priority="341" operator="lessThan">
      <formula>#REF!</formula>
    </cfRule>
  </conditionalFormatting>
  <conditionalFormatting sqref="AB30">
    <cfRule type="cellIs" dxfId="2748" priority="334" operator="lessThan">
      <formula>#REF!</formula>
    </cfRule>
  </conditionalFormatting>
  <conditionalFormatting sqref="AB29">
    <cfRule type="cellIs" dxfId="2747" priority="335" operator="lessThan">
      <formula>#REF!</formula>
    </cfRule>
    <cfRule type="cellIs" dxfId="2746" priority="336" operator="lessThan">
      <formula>#REF!</formula>
    </cfRule>
  </conditionalFormatting>
  <conditionalFormatting sqref="AB39">
    <cfRule type="cellIs" dxfId="2745" priority="333" operator="lessThan">
      <formula>#REF!</formula>
    </cfRule>
  </conditionalFormatting>
  <conditionalFormatting sqref="AB9:AC9">
    <cfRule type="cellIs" dxfId="2744" priority="331" operator="lessThan">
      <formula>#REF!</formula>
    </cfRule>
    <cfRule type="cellIs" dxfId="2743" priority="332" operator="greaterThan">
      <formula>#REF!</formula>
    </cfRule>
  </conditionalFormatting>
  <conditionalFormatting sqref="AD19 AD13:AD15 AD17">
    <cfRule type="cellIs" dxfId="2742" priority="330" operator="greaterThan">
      <formula>#REF!</formula>
    </cfRule>
  </conditionalFormatting>
  <conditionalFormatting sqref="AG21">
    <cfRule type="cellIs" dxfId="2741" priority="327" operator="lessThan">
      <formula>#REF!</formula>
    </cfRule>
  </conditionalFormatting>
  <conditionalFormatting sqref="AG11:AH11">
    <cfRule type="cellIs" dxfId="2740" priority="326" operator="lessThan">
      <formula>#REF!</formula>
    </cfRule>
  </conditionalFormatting>
  <conditionalFormatting sqref="AG12:AH12">
    <cfRule type="cellIs" dxfId="2739" priority="325" operator="lessThan">
      <formula>#REF!</formula>
    </cfRule>
  </conditionalFormatting>
  <conditionalFormatting sqref="AG20">
    <cfRule type="cellIs" dxfId="2738" priority="328" operator="lessThan">
      <formula>#REF!</formula>
    </cfRule>
    <cfRule type="cellIs" dxfId="2737" priority="329" operator="lessThan">
      <formula>#REF!</formula>
    </cfRule>
  </conditionalFormatting>
  <conditionalFormatting sqref="AG30">
    <cfRule type="cellIs" dxfId="2736" priority="322" operator="lessThan">
      <formula>#REF!</formula>
    </cfRule>
  </conditionalFormatting>
  <conditionalFormatting sqref="AG29">
    <cfRule type="cellIs" dxfId="2735" priority="323" operator="lessThan">
      <formula>#REF!</formula>
    </cfRule>
    <cfRule type="cellIs" dxfId="2734" priority="324" operator="lessThan">
      <formula>#REF!</formula>
    </cfRule>
  </conditionalFormatting>
  <conditionalFormatting sqref="AG39">
    <cfRule type="cellIs" dxfId="2733" priority="321" operator="lessThan">
      <formula>#REF!</formula>
    </cfRule>
  </conditionalFormatting>
  <conditionalFormatting sqref="AG9:AH9">
    <cfRule type="cellIs" dxfId="2732" priority="319" operator="lessThan">
      <formula>#REF!</formula>
    </cfRule>
    <cfRule type="cellIs" dxfId="2731" priority="320" operator="greaterThan">
      <formula>#REF!</formula>
    </cfRule>
  </conditionalFormatting>
  <conditionalFormatting sqref="P19:Q19">
    <cfRule type="cellIs" dxfId="2730" priority="318" operator="greaterThan">
      <formula>#REF!</formula>
    </cfRule>
  </conditionalFormatting>
  <conditionalFormatting sqref="Q14:Q15">
    <cfRule type="cellIs" dxfId="2729" priority="316" operator="greaterThan">
      <formula>#REF!</formula>
    </cfRule>
  </conditionalFormatting>
  <conditionalFormatting sqref="Q13">
    <cfRule type="cellIs" dxfId="2728" priority="315" operator="greaterThan">
      <formula>#REF!</formula>
    </cfRule>
  </conditionalFormatting>
  <conditionalFormatting sqref="P17:Q17">
    <cfRule type="cellIs" dxfId="2727" priority="317" operator="greaterThan">
      <formula>#REF!</formula>
    </cfRule>
  </conditionalFormatting>
  <conditionalFormatting sqref="U19:V19">
    <cfRule type="cellIs" dxfId="2726" priority="314" operator="greaterThan">
      <formula>#REF!</formula>
    </cfRule>
  </conditionalFormatting>
  <conditionalFormatting sqref="U14:V15">
    <cfRule type="cellIs" dxfId="2725" priority="312" operator="greaterThan">
      <formula>#REF!</formula>
    </cfRule>
  </conditionalFormatting>
  <conditionalFormatting sqref="U13:V13">
    <cfRule type="cellIs" dxfId="2724" priority="311" operator="greaterThan">
      <formula>#REF!</formula>
    </cfRule>
  </conditionalFormatting>
  <conditionalFormatting sqref="U17:V17">
    <cfRule type="cellIs" dxfId="2723" priority="313" operator="greaterThan">
      <formula>#REF!</formula>
    </cfRule>
  </conditionalFormatting>
  <conditionalFormatting sqref="Z19:AA19">
    <cfRule type="cellIs" dxfId="2722" priority="310" operator="greaterThan">
      <formula>#REF!</formula>
    </cfRule>
  </conditionalFormatting>
  <conditionalFormatting sqref="Z14:AA15">
    <cfRule type="cellIs" dxfId="2721" priority="308" operator="greaterThan">
      <formula>#REF!</formula>
    </cfRule>
  </conditionalFormatting>
  <conditionalFormatting sqref="Z13:AA13">
    <cfRule type="cellIs" dxfId="2720" priority="307" operator="greaterThan">
      <formula>#REF!</formula>
    </cfRule>
  </conditionalFormatting>
  <conditionalFormatting sqref="Z17:AA17">
    <cfRule type="cellIs" dxfId="2719" priority="309" operator="greaterThan">
      <formula>#REF!</formula>
    </cfRule>
  </conditionalFormatting>
  <conditionalFormatting sqref="AE19:AF19">
    <cfRule type="cellIs" dxfId="2718" priority="306" operator="greaterThan">
      <formula>#REF!</formula>
    </cfRule>
  </conditionalFormatting>
  <conditionalFormatting sqref="AE14:AF15">
    <cfRule type="cellIs" dxfId="2717" priority="304" operator="greaterThan">
      <formula>#REF!</formula>
    </cfRule>
  </conditionalFormatting>
  <conditionalFormatting sqref="AE13:AF13">
    <cfRule type="cellIs" dxfId="2716" priority="303" operator="greaterThan">
      <formula>#REF!</formula>
    </cfRule>
  </conditionalFormatting>
  <conditionalFormatting sqref="AE17:AF17">
    <cfRule type="cellIs" dxfId="2715" priority="305" operator="greaterThan">
      <formula>#REF!</formula>
    </cfRule>
  </conditionalFormatting>
  <conditionalFormatting sqref="M38">
    <cfRule type="cellIs" dxfId="2714" priority="301" operator="lessThan">
      <formula>#REF!</formula>
    </cfRule>
    <cfRule type="cellIs" dxfId="2713" priority="302" operator="lessThan">
      <formula>#REF!</formula>
    </cfRule>
  </conditionalFormatting>
  <conditionalFormatting sqref="R38">
    <cfRule type="cellIs" dxfId="2712" priority="299" operator="lessThan">
      <formula>#REF!</formula>
    </cfRule>
    <cfRule type="cellIs" dxfId="2711" priority="300" operator="lessThan">
      <formula>#REF!</formula>
    </cfRule>
  </conditionalFormatting>
  <conditionalFormatting sqref="W38">
    <cfRule type="cellIs" dxfId="2710" priority="297" operator="lessThan">
      <formula>#REF!</formula>
    </cfRule>
    <cfRule type="cellIs" dxfId="2709" priority="298" operator="lessThan">
      <formula>#REF!</formula>
    </cfRule>
  </conditionalFormatting>
  <conditionalFormatting sqref="AB38">
    <cfRule type="cellIs" dxfId="2708" priority="295" operator="lessThan">
      <formula>#REF!</formula>
    </cfRule>
    <cfRule type="cellIs" dxfId="2707" priority="296" operator="lessThan">
      <formula>#REF!</formula>
    </cfRule>
  </conditionalFormatting>
  <conditionalFormatting sqref="AG38">
    <cfRule type="cellIs" dxfId="2706" priority="293" operator="lessThan">
      <formula>#REF!</formula>
    </cfRule>
    <cfRule type="cellIs" dxfId="2705" priority="294" operator="lessThan">
      <formula>#REF!</formula>
    </cfRule>
  </conditionalFormatting>
  <conditionalFormatting sqref="N10">
    <cfRule type="cellIs" dxfId="2704" priority="292" operator="lessThan">
      <formula>#REF!</formula>
    </cfRule>
  </conditionalFormatting>
  <conditionalFormatting sqref="S10">
    <cfRule type="cellIs" dxfId="2703" priority="291" operator="lessThan">
      <formula>#REF!</formula>
    </cfRule>
  </conditionalFormatting>
  <conditionalFormatting sqref="X10">
    <cfRule type="cellIs" dxfId="2702" priority="290" operator="lessThan">
      <formula>#REF!</formula>
    </cfRule>
  </conditionalFormatting>
  <conditionalFormatting sqref="AC10">
    <cfRule type="cellIs" dxfId="2701" priority="289" operator="lessThan">
      <formula>#REF!</formula>
    </cfRule>
  </conditionalFormatting>
  <conditionalFormatting sqref="AH10">
    <cfRule type="cellIs" dxfId="2700" priority="288" operator="lessThan">
      <formula>#REF!</formula>
    </cfRule>
  </conditionalFormatting>
  <conditionalFormatting sqref="AI19 AI13:AI15 AI17">
    <cfRule type="cellIs" dxfId="2699" priority="287" operator="greaterThan">
      <formula>#REF!</formula>
    </cfRule>
  </conditionalFormatting>
  <conditionalFormatting sqref="AL21">
    <cfRule type="cellIs" dxfId="2698" priority="284" operator="lessThan">
      <formula>#REF!</formula>
    </cfRule>
  </conditionalFormatting>
  <conditionalFormatting sqref="AL11:AM11">
    <cfRule type="cellIs" dxfId="2697" priority="283" operator="lessThan">
      <formula>#REF!</formula>
    </cfRule>
  </conditionalFormatting>
  <conditionalFormatting sqref="AL12:AM12">
    <cfRule type="cellIs" dxfId="2696" priority="282" operator="lessThan">
      <formula>#REF!</formula>
    </cfRule>
  </conditionalFormatting>
  <conditionalFormatting sqref="AL20">
    <cfRule type="cellIs" dxfId="2695" priority="285" operator="lessThan">
      <formula>#REF!</formula>
    </cfRule>
    <cfRule type="cellIs" dxfId="2694" priority="286" operator="lessThan">
      <formula>#REF!</formula>
    </cfRule>
  </conditionalFormatting>
  <conditionalFormatting sqref="AL30">
    <cfRule type="cellIs" dxfId="2693" priority="279" operator="lessThan">
      <formula>#REF!</formula>
    </cfRule>
  </conditionalFormatting>
  <conditionalFormatting sqref="AL29">
    <cfRule type="cellIs" dxfId="2692" priority="280" operator="lessThan">
      <formula>#REF!</formula>
    </cfRule>
    <cfRule type="cellIs" dxfId="2691" priority="281" operator="lessThan">
      <formula>#REF!</formula>
    </cfRule>
  </conditionalFormatting>
  <conditionalFormatting sqref="AL39">
    <cfRule type="cellIs" dxfId="2690" priority="278" operator="lessThan">
      <formula>#REF!</formula>
    </cfRule>
  </conditionalFormatting>
  <conditionalFormatting sqref="AL9:AM9">
    <cfRule type="cellIs" dxfId="2689" priority="276" operator="lessThan">
      <formula>#REF!</formula>
    </cfRule>
    <cfRule type="cellIs" dxfId="2688" priority="277" operator="greaterThan">
      <formula>#REF!</formula>
    </cfRule>
  </conditionalFormatting>
  <conditionalFormatting sqref="AJ19:AK19">
    <cfRule type="cellIs" dxfId="2687" priority="275" operator="greaterThan">
      <formula>#REF!</formula>
    </cfRule>
  </conditionalFormatting>
  <conditionalFormatting sqref="AJ14:AK15">
    <cfRule type="cellIs" dxfId="2686" priority="273" operator="greaterThan">
      <formula>#REF!</formula>
    </cfRule>
  </conditionalFormatting>
  <conditionalFormatting sqref="AJ13:AK13">
    <cfRule type="cellIs" dxfId="2685" priority="272" operator="greaterThan">
      <formula>#REF!</formula>
    </cfRule>
  </conditionalFormatting>
  <conditionalFormatting sqref="AJ17:AK17">
    <cfRule type="cellIs" dxfId="2684" priority="274" operator="greaterThan">
      <formula>#REF!</formula>
    </cfRule>
  </conditionalFormatting>
  <conditionalFormatting sqref="AL38">
    <cfRule type="cellIs" dxfId="2683" priority="270" operator="lessThan">
      <formula>#REF!</formula>
    </cfRule>
    <cfRule type="cellIs" dxfId="2682" priority="271" operator="lessThan">
      <formula>#REF!</formula>
    </cfRule>
  </conditionalFormatting>
  <conditionalFormatting sqref="AM10">
    <cfRule type="cellIs" dxfId="2681" priority="269" operator="lessThan">
      <formula>#REF!</formula>
    </cfRule>
  </conditionalFormatting>
  <conditionalFormatting sqref="AN19 AN13:AN15 AN17">
    <cfRule type="cellIs" dxfId="2680" priority="268" operator="greaterThan">
      <formula>#REF!</formula>
    </cfRule>
  </conditionalFormatting>
  <conditionalFormatting sqref="AQ21">
    <cfRule type="cellIs" dxfId="2679" priority="265" operator="lessThan">
      <formula>#REF!</formula>
    </cfRule>
  </conditionalFormatting>
  <conditionalFormatting sqref="AQ11:AR11">
    <cfRule type="cellIs" dxfId="2678" priority="264" operator="lessThan">
      <formula>#REF!</formula>
    </cfRule>
  </conditionalFormatting>
  <conditionalFormatting sqref="AQ12:AR12">
    <cfRule type="cellIs" dxfId="2677" priority="263" operator="lessThan">
      <formula>#REF!</formula>
    </cfRule>
  </conditionalFormatting>
  <conditionalFormatting sqref="AQ20">
    <cfRule type="cellIs" dxfId="2676" priority="266" operator="lessThan">
      <formula>#REF!</formula>
    </cfRule>
    <cfRule type="cellIs" dxfId="2675" priority="267" operator="lessThan">
      <formula>#REF!</formula>
    </cfRule>
  </conditionalFormatting>
  <conditionalFormatting sqref="AQ30">
    <cfRule type="cellIs" dxfId="2674" priority="260" operator="lessThan">
      <formula>#REF!</formula>
    </cfRule>
  </conditionalFormatting>
  <conditionalFormatting sqref="AQ29">
    <cfRule type="cellIs" dxfId="2673" priority="261" operator="lessThan">
      <formula>#REF!</formula>
    </cfRule>
    <cfRule type="cellIs" dxfId="2672" priority="262" operator="lessThan">
      <formula>#REF!</formula>
    </cfRule>
  </conditionalFormatting>
  <conditionalFormatting sqref="AQ39">
    <cfRule type="cellIs" dxfId="2671" priority="259" operator="lessThan">
      <formula>#REF!</formula>
    </cfRule>
  </conditionalFormatting>
  <conditionalFormatting sqref="AQ9:AR9">
    <cfRule type="cellIs" dxfId="2670" priority="257" operator="lessThan">
      <formula>#REF!</formula>
    </cfRule>
    <cfRule type="cellIs" dxfId="2669" priority="258" operator="greaterThan">
      <formula>#REF!</formula>
    </cfRule>
  </conditionalFormatting>
  <conditionalFormatting sqref="AO19:AP19">
    <cfRule type="cellIs" dxfId="2668" priority="256" operator="greaterThan">
      <formula>#REF!</formula>
    </cfRule>
  </conditionalFormatting>
  <conditionalFormatting sqref="AO14:AP15">
    <cfRule type="cellIs" dxfId="2667" priority="254" operator="greaterThan">
      <formula>#REF!</formula>
    </cfRule>
  </conditionalFormatting>
  <conditionalFormatting sqref="AO13:AP13">
    <cfRule type="cellIs" dxfId="2666" priority="253" operator="greaterThan">
      <formula>#REF!</formula>
    </cfRule>
  </conditionalFormatting>
  <conditionalFormatting sqref="AO17:AP17">
    <cfRule type="cellIs" dxfId="2665" priority="255" operator="greaterThan">
      <formula>#REF!</formula>
    </cfRule>
  </conditionalFormatting>
  <conditionalFormatting sqref="AQ38">
    <cfRule type="cellIs" dxfId="2664" priority="251" operator="lessThan">
      <formula>#REF!</formula>
    </cfRule>
    <cfRule type="cellIs" dxfId="2663" priority="252" operator="lessThan">
      <formula>#REF!</formula>
    </cfRule>
  </conditionalFormatting>
  <conditionalFormatting sqref="AR10">
    <cfRule type="cellIs" dxfId="2662" priority="250" operator="lessThan">
      <formula>#REF!</formula>
    </cfRule>
  </conditionalFormatting>
  <conditionalFormatting sqref="AS19 AS13:AS15 AS17">
    <cfRule type="cellIs" dxfId="2661" priority="249" operator="greaterThan">
      <formula>#REF!</formula>
    </cfRule>
  </conditionalFormatting>
  <conditionalFormatting sqref="AV21">
    <cfRule type="cellIs" dxfId="2660" priority="246" operator="lessThan">
      <formula>#REF!</formula>
    </cfRule>
  </conditionalFormatting>
  <conditionalFormatting sqref="AV11:AW11">
    <cfRule type="cellIs" dxfId="2659" priority="245" operator="lessThan">
      <formula>#REF!</formula>
    </cfRule>
  </conditionalFormatting>
  <conditionalFormatting sqref="AV12:AW12">
    <cfRule type="cellIs" dxfId="2658" priority="244" operator="lessThan">
      <formula>#REF!</formula>
    </cfRule>
  </conditionalFormatting>
  <conditionalFormatting sqref="AV20">
    <cfRule type="cellIs" dxfId="2657" priority="247" operator="lessThan">
      <formula>#REF!</formula>
    </cfRule>
    <cfRule type="cellIs" dxfId="2656" priority="248" operator="lessThan">
      <formula>#REF!</formula>
    </cfRule>
  </conditionalFormatting>
  <conditionalFormatting sqref="AV30">
    <cfRule type="cellIs" dxfId="2655" priority="241" operator="lessThan">
      <formula>#REF!</formula>
    </cfRule>
  </conditionalFormatting>
  <conditionalFormatting sqref="AV29">
    <cfRule type="cellIs" dxfId="2654" priority="242" operator="lessThan">
      <formula>#REF!</formula>
    </cfRule>
    <cfRule type="cellIs" dxfId="2653" priority="243" operator="lessThan">
      <formula>#REF!</formula>
    </cfRule>
  </conditionalFormatting>
  <conditionalFormatting sqref="AV39">
    <cfRule type="cellIs" dxfId="2652" priority="240" operator="lessThan">
      <formula>#REF!</formula>
    </cfRule>
  </conditionalFormatting>
  <conditionalFormatting sqref="AV9:AW9">
    <cfRule type="cellIs" dxfId="2651" priority="238" operator="lessThan">
      <formula>#REF!</formula>
    </cfRule>
    <cfRule type="cellIs" dxfId="2650" priority="239" operator="greaterThan">
      <formula>#REF!</formula>
    </cfRule>
  </conditionalFormatting>
  <conditionalFormatting sqref="AT19:AU19">
    <cfRule type="cellIs" dxfId="2649" priority="237" operator="greaterThan">
      <formula>#REF!</formula>
    </cfRule>
  </conditionalFormatting>
  <conditionalFormatting sqref="AT14:AU15">
    <cfRule type="cellIs" dxfId="2648" priority="235" operator="greaterThan">
      <formula>#REF!</formula>
    </cfRule>
  </conditionalFormatting>
  <conditionalFormatting sqref="AT13:AU13">
    <cfRule type="cellIs" dxfId="2647" priority="234" operator="greaterThan">
      <formula>#REF!</formula>
    </cfRule>
  </conditionalFormatting>
  <conditionalFormatting sqref="AT17:AU17">
    <cfRule type="cellIs" dxfId="2646" priority="236" operator="greaterThan">
      <formula>#REF!</formula>
    </cfRule>
  </conditionalFormatting>
  <conditionalFormatting sqref="AV38">
    <cfRule type="cellIs" dxfId="2645" priority="232" operator="lessThan">
      <formula>#REF!</formula>
    </cfRule>
    <cfRule type="cellIs" dxfId="2644" priority="233" operator="lessThan">
      <formula>#REF!</formula>
    </cfRule>
  </conditionalFormatting>
  <conditionalFormatting sqref="AW10">
    <cfRule type="cellIs" dxfId="2643" priority="231" operator="lessThan">
      <formula>#REF!</formula>
    </cfRule>
  </conditionalFormatting>
  <conditionalFormatting sqref="AX19 AX13:AX15 AX17">
    <cfRule type="cellIs" dxfId="2642" priority="230" operator="greaterThan">
      <formula>#REF!</formula>
    </cfRule>
  </conditionalFormatting>
  <conditionalFormatting sqref="BA21">
    <cfRule type="cellIs" dxfId="2641" priority="227" operator="lessThan">
      <formula>#REF!</formula>
    </cfRule>
  </conditionalFormatting>
  <conditionalFormatting sqref="BA11:BB11">
    <cfRule type="cellIs" dxfId="2640" priority="226" operator="lessThan">
      <formula>#REF!</formula>
    </cfRule>
  </conditionalFormatting>
  <conditionalFormatting sqref="BA12:BB12">
    <cfRule type="cellIs" dxfId="2639" priority="225" operator="lessThan">
      <formula>#REF!</formula>
    </cfRule>
  </conditionalFormatting>
  <conditionalFormatting sqref="BA20">
    <cfRule type="cellIs" dxfId="2638" priority="228" operator="lessThan">
      <formula>#REF!</formula>
    </cfRule>
    <cfRule type="cellIs" dxfId="2637" priority="229" operator="lessThan">
      <formula>#REF!</formula>
    </cfRule>
  </conditionalFormatting>
  <conditionalFormatting sqref="BA30">
    <cfRule type="cellIs" dxfId="2636" priority="222" operator="lessThan">
      <formula>#REF!</formula>
    </cfRule>
  </conditionalFormatting>
  <conditionalFormatting sqref="BA29">
    <cfRule type="cellIs" dxfId="2635" priority="223" operator="lessThan">
      <formula>#REF!</formula>
    </cfRule>
    <cfRule type="cellIs" dxfId="2634" priority="224" operator="lessThan">
      <formula>#REF!</formula>
    </cfRule>
  </conditionalFormatting>
  <conditionalFormatting sqref="BA39">
    <cfRule type="cellIs" dxfId="2633" priority="221" operator="lessThan">
      <formula>#REF!</formula>
    </cfRule>
  </conditionalFormatting>
  <conditionalFormatting sqref="BA9:BB9">
    <cfRule type="cellIs" dxfId="2632" priority="219" operator="lessThan">
      <formula>#REF!</formula>
    </cfRule>
    <cfRule type="cellIs" dxfId="2631" priority="220" operator="greaterThan">
      <formula>#REF!</formula>
    </cfRule>
  </conditionalFormatting>
  <conditionalFormatting sqref="AY19:AZ19">
    <cfRule type="cellIs" dxfId="2630" priority="218" operator="greaterThan">
      <formula>#REF!</formula>
    </cfRule>
  </conditionalFormatting>
  <conditionalFormatting sqref="AY14:AZ15">
    <cfRule type="cellIs" dxfId="2629" priority="216" operator="greaterThan">
      <formula>#REF!</formula>
    </cfRule>
  </conditionalFormatting>
  <conditionalFormatting sqref="AY13:AZ13">
    <cfRule type="cellIs" dxfId="2628" priority="215" operator="greaterThan">
      <formula>#REF!</formula>
    </cfRule>
  </conditionalFormatting>
  <conditionalFormatting sqref="AY17:AZ17">
    <cfRule type="cellIs" dxfId="2627" priority="217" operator="greaterThan">
      <formula>#REF!</formula>
    </cfRule>
  </conditionalFormatting>
  <conditionalFormatting sqref="BA38">
    <cfRule type="cellIs" dxfId="2626" priority="213" operator="lessThan">
      <formula>#REF!</formula>
    </cfRule>
    <cfRule type="cellIs" dxfId="2625" priority="214" operator="lessThan">
      <formula>#REF!</formula>
    </cfRule>
  </conditionalFormatting>
  <conditionalFormatting sqref="BB10">
    <cfRule type="cellIs" dxfId="2624" priority="212" operator="lessThan">
      <formula>#REF!</formula>
    </cfRule>
  </conditionalFormatting>
  <conditionalFormatting sqref="BC19 BC13:BC15 BC17">
    <cfRule type="cellIs" dxfId="2623" priority="211" operator="greaterThan">
      <formula>#REF!</formula>
    </cfRule>
  </conditionalFormatting>
  <conditionalFormatting sqref="BF21">
    <cfRule type="cellIs" dxfId="2622" priority="208" operator="lessThan">
      <formula>#REF!</formula>
    </cfRule>
  </conditionalFormatting>
  <conditionalFormatting sqref="BF11">
    <cfRule type="cellIs" dxfId="2621" priority="207" operator="lessThan">
      <formula>#REF!</formula>
    </cfRule>
  </conditionalFormatting>
  <conditionalFormatting sqref="BF12">
    <cfRule type="cellIs" dxfId="2620" priority="206" operator="lessThan">
      <formula>#REF!</formula>
    </cfRule>
  </conditionalFormatting>
  <conditionalFormatting sqref="BF20">
    <cfRule type="cellIs" dxfId="2619" priority="209" operator="lessThan">
      <formula>#REF!</formula>
    </cfRule>
    <cfRule type="cellIs" dxfId="2618" priority="210" operator="lessThan">
      <formula>#REF!</formula>
    </cfRule>
  </conditionalFormatting>
  <conditionalFormatting sqref="BF30">
    <cfRule type="cellIs" dxfId="2617" priority="203" operator="lessThan">
      <formula>#REF!</formula>
    </cfRule>
  </conditionalFormatting>
  <conditionalFormatting sqref="BF29">
    <cfRule type="cellIs" dxfId="2616" priority="204" operator="lessThan">
      <formula>#REF!</formula>
    </cfRule>
    <cfRule type="cellIs" dxfId="2615" priority="205" operator="lessThan">
      <formula>#REF!</formula>
    </cfRule>
  </conditionalFormatting>
  <conditionalFormatting sqref="BF39">
    <cfRule type="cellIs" dxfId="2614" priority="202" operator="lessThan">
      <formula>#REF!</formula>
    </cfRule>
  </conditionalFormatting>
  <conditionalFormatting sqref="BF9">
    <cfRule type="cellIs" dxfId="2613" priority="200" operator="lessThan">
      <formula>#REF!</formula>
    </cfRule>
    <cfRule type="cellIs" dxfId="2612" priority="201" operator="greaterThan">
      <formula>#REF!</formula>
    </cfRule>
  </conditionalFormatting>
  <conditionalFormatting sqref="BD19:BE19">
    <cfRule type="cellIs" dxfId="2611" priority="199" operator="greaterThan">
      <formula>#REF!</formula>
    </cfRule>
  </conditionalFormatting>
  <conditionalFormatting sqref="BD14:BE15">
    <cfRule type="cellIs" dxfId="2610" priority="197" operator="greaterThan">
      <formula>#REF!</formula>
    </cfRule>
  </conditionalFormatting>
  <conditionalFormatting sqref="BD13:BE13">
    <cfRule type="cellIs" dxfId="2609" priority="196" operator="greaterThan">
      <formula>#REF!</formula>
    </cfRule>
  </conditionalFormatting>
  <conditionalFormatting sqref="BD17:BE17">
    <cfRule type="cellIs" dxfId="2608" priority="198" operator="greaterThan">
      <formula>#REF!</formula>
    </cfRule>
  </conditionalFormatting>
  <conditionalFormatting sqref="BF38">
    <cfRule type="cellIs" dxfId="2607" priority="194" operator="lessThan">
      <formula>#REF!</formula>
    </cfRule>
    <cfRule type="cellIs" dxfId="2606" priority="195" operator="lessThan">
      <formula>#REF!</formula>
    </cfRule>
  </conditionalFormatting>
  <conditionalFormatting sqref="G19">
    <cfRule type="cellIs" dxfId="2605" priority="193" operator="greaterThan">
      <formula>#REF!</formula>
    </cfRule>
  </conditionalFormatting>
  <conditionalFormatting sqref="G17">
    <cfRule type="cellIs" dxfId="2604" priority="192" operator="greaterThan">
      <formula>#REF!</formula>
    </cfRule>
  </conditionalFormatting>
  <conditionalFormatting sqref="E15:F15">
    <cfRule type="cellIs" dxfId="2603" priority="189" operator="greaterThan">
      <formula>#REF!</formula>
    </cfRule>
  </conditionalFormatting>
  <conditionalFormatting sqref="E19:F19">
    <cfRule type="cellIs" dxfId="2602" priority="191" operator="greaterThan">
      <formula>#REF!</formula>
    </cfRule>
  </conditionalFormatting>
  <conditionalFormatting sqref="E17:F17">
    <cfRule type="cellIs" dxfId="2601" priority="190" operator="greaterThan">
      <formula>#REF!</formula>
    </cfRule>
  </conditionalFormatting>
  <conditionalFormatting sqref="E16:F16">
    <cfRule type="cellIs" dxfId="2600" priority="188" operator="greaterThan">
      <formula>#REF!</formula>
    </cfRule>
  </conditionalFormatting>
  <conditionalFormatting sqref="BG11">
    <cfRule type="cellIs" dxfId="2599" priority="187" operator="lessThan">
      <formula>#REF!</formula>
    </cfRule>
  </conditionalFormatting>
  <conditionalFormatting sqref="BG12">
    <cfRule type="cellIs" dxfId="2598" priority="186" operator="lessThan">
      <formula>#REF!</formula>
    </cfRule>
  </conditionalFormatting>
  <conditionalFormatting sqref="BG9">
    <cfRule type="cellIs" dxfId="2597" priority="184" operator="lessThan">
      <formula>#REF!</formula>
    </cfRule>
    <cfRule type="cellIs" dxfId="2596" priority="185" operator="greaterThan">
      <formula>#REF!</formula>
    </cfRule>
  </conditionalFormatting>
  <conditionalFormatting sqref="BG10">
    <cfRule type="cellIs" dxfId="2595" priority="183" operator="lessThan">
      <formula>#REF!</formula>
    </cfRule>
  </conditionalFormatting>
  <conditionalFormatting sqref="N21">
    <cfRule type="cellIs" dxfId="2594" priority="180" operator="lessThan">
      <formula>#REF!</formula>
    </cfRule>
  </conditionalFormatting>
  <conditionalFormatting sqref="N20">
    <cfRule type="cellIs" dxfId="2593" priority="181" operator="lessThan">
      <formula>#REF!</formula>
    </cfRule>
    <cfRule type="cellIs" dxfId="2592" priority="182" operator="lessThan">
      <formula>#REF!</formula>
    </cfRule>
  </conditionalFormatting>
  <conditionalFormatting sqref="N30">
    <cfRule type="cellIs" dxfId="2591" priority="177" operator="lessThan">
      <formula>#REF!</formula>
    </cfRule>
  </conditionalFormatting>
  <conditionalFormatting sqref="N29">
    <cfRule type="cellIs" dxfId="2590" priority="178" operator="lessThan">
      <formula>#REF!</formula>
    </cfRule>
    <cfRule type="cellIs" dxfId="2589" priority="179" operator="lessThan">
      <formula>#REF!</formula>
    </cfRule>
  </conditionalFormatting>
  <conditionalFormatting sqref="N39">
    <cfRule type="cellIs" dxfId="2588" priority="174" operator="lessThan">
      <formula>#REF!</formula>
    </cfRule>
  </conditionalFormatting>
  <conditionalFormatting sqref="N38">
    <cfRule type="cellIs" dxfId="2587" priority="175" operator="lessThan">
      <formula>#REF!</formula>
    </cfRule>
    <cfRule type="cellIs" dxfId="2586" priority="176" operator="lessThan">
      <formula>#REF!</formula>
    </cfRule>
  </conditionalFormatting>
  <conditionalFormatting sqref="S21">
    <cfRule type="cellIs" dxfId="2585" priority="171" operator="lessThan">
      <formula>#REF!</formula>
    </cfRule>
  </conditionalFormatting>
  <conditionalFormatting sqref="S20">
    <cfRule type="cellIs" dxfId="2584" priority="172" operator="lessThan">
      <formula>#REF!</formula>
    </cfRule>
    <cfRule type="cellIs" dxfId="2583" priority="173" operator="lessThan">
      <formula>#REF!</formula>
    </cfRule>
  </conditionalFormatting>
  <conditionalFormatting sqref="S30">
    <cfRule type="cellIs" dxfId="2582" priority="168" operator="lessThan">
      <formula>#REF!</formula>
    </cfRule>
  </conditionalFormatting>
  <conditionalFormatting sqref="S29">
    <cfRule type="cellIs" dxfId="2581" priority="169" operator="lessThan">
      <formula>#REF!</formula>
    </cfRule>
    <cfRule type="cellIs" dxfId="2580" priority="170" operator="lessThan">
      <formula>#REF!</formula>
    </cfRule>
  </conditionalFormatting>
  <conditionalFormatting sqref="S39">
    <cfRule type="cellIs" dxfId="2579" priority="165" operator="lessThan">
      <formula>#REF!</formula>
    </cfRule>
  </conditionalFormatting>
  <conditionalFormatting sqref="S38">
    <cfRule type="cellIs" dxfId="2578" priority="166" operator="lessThan">
      <formula>#REF!</formula>
    </cfRule>
    <cfRule type="cellIs" dxfId="2577" priority="167" operator="lessThan">
      <formula>#REF!</formula>
    </cfRule>
  </conditionalFormatting>
  <conditionalFormatting sqref="X21">
    <cfRule type="cellIs" dxfId="2576" priority="162" operator="lessThan">
      <formula>#REF!</formula>
    </cfRule>
  </conditionalFormatting>
  <conditionalFormatting sqref="X20">
    <cfRule type="cellIs" dxfId="2575" priority="163" operator="lessThan">
      <formula>#REF!</formula>
    </cfRule>
    <cfRule type="cellIs" dxfId="2574" priority="164" operator="lessThan">
      <formula>#REF!</formula>
    </cfRule>
  </conditionalFormatting>
  <conditionalFormatting sqref="X30">
    <cfRule type="cellIs" dxfId="2573" priority="159" operator="lessThan">
      <formula>#REF!</formula>
    </cfRule>
  </conditionalFormatting>
  <conditionalFormatting sqref="X29">
    <cfRule type="cellIs" dxfId="2572" priority="160" operator="lessThan">
      <formula>#REF!</formula>
    </cfRule>
    <cfRule type="cellIs" dxfId="2571" priority="161" operator="lessThan">
      <formula>#REF!</formula>
    </cfRule>
  </conditionalFormatting>
  <conditionalFormatting sqref="X39">
    <cfRule type="cellIs" dxfId="2570" priority="156" operator="lessThan">
      <formula>#REF!</formula>
    </cfRule>
  </conditionalFormatting>
  <conditionalFormatting sqref="X38">
    <cfRule type="cellIs" dxfId="2569" priority="157" operator="lessThan">
      <formula>#REF!</formula>
    </cfRule>
    <cfRule type="cellIs" dxfId="2568" priority="158" operator="lessThan">
      <formula>#REF!</formula>
    </cfRule>
  </conditionalFormatting>
  <conditionalFormatting sqref="AC21">
    <cfRule type="cellIs" dxfId="2567" priority="153" operator="lessThan">
      <formula>#REF!</formula>
    </cfRule>
  </conditionalFormatting>
  <conditionalFormatting sqref="AC20">
    <cfRule type="cellIs" dxfId="2566" priority="154" operator="lessThan">
      <formula>#REF!</formula>
    </cfRule>
    <cfRule type="cellIs" dxfId="2565" priority="155" operator="lessThan">
      <formula>#REF!</formula>
    </cfRule>
  </conditionalFormatting>
  <conditionalFormatting sqref="AC30">
    <cfRule type="cellIs" dxfId="2564" priority="150" operator="lessThan">
      <formula>#REF!</formula>
    </cfRule>
  </conditionalFormatting>
  <conditionalFormatting sqref="AC29">
    <cfRule type="cellIs" dxfId="2563" priority="151" operator="lessThan">
      <formula>#REF!</formula>
    </cfRule>
    <cfRule type="cellIs" dxfId="2562" priority="152" operator="lessThan">
      <formula>#REF!</formula>
    </cfRule>
  </conditionalFormatting>
  <conditionalFormatting sqref="AC39">
    <cfRule type="cellIs" dxfId="2561" priority="147" operator="lessThan">
      <formula>#REF!</formula>
    </cfRule>
  </conditionalFormatting>
  <conditionalFormatting sqref="AC38">
    <cfRule type="cellIs" dxfId="2560" priority="148" operator="lessThan">
      <formula>#REF!</formula>
    </cfRule>
    <cfRule type="cellIs" dxfId="2559" priority="149" operator="lessThan">
      <formula>#REF!</formula>
    </cfRule>
  </conditionalFormatting>
  <conditionalFormatting sqref="AH21">
    <cfRule type="cellIs" dxfId="2558" priority="144" operator="lessThan">
      <formula>#REF!</formula>
    </cfRule>
  </conditionalFormatting>
  <conditionalFormatting sqref="AH20">
    <cfRule type="cellIs" dxfId="2557" priority="145" operator="lessThan">
      <formula>#REF!</formula>
    </cfRule>
    <cfRule type="cellIs" dxfId="2556" priority="146" operator="lessThan">
      <formula>#REF!</formula>
    </cfRule>
  </conditionalFormatting>
  <conditionalFormatting sqref="AH30">
    <cfRule type="cellIs" dxfId="2555" priority="141" operator="lessThan">
      <formula>#REF!</formula>
    </cfRule>
  </conditionalFormatting>
  <conditionalFormatting sqref="AH29">
    <cfRule type="cellIs" dxfId="2554" priority="142" operator="lessThan">
      <formula>#REF!</formula>
    </cfRule>
    <cfRule type="cellIs" dxfId="2553" priority="143" operator="lessThan">
      <formula>#REF!</formula>
    </cfRule>
  </conditionalFormatting>
  <conditionalFormatting sqref="AH39">
    <cfRule type="cellIs" dxfId="2552" priority="138" operator="lessThan">
      <formula>#REF!</formula>
    </cfRule>
  </conditionalFormatting>
  <conditionalFormatting sqref="AH38">
    <cfRule type="cellIs" dxfId="2551" priority="139" operator="lessThan">
      <formula>#REF!</formula>
    </cfRule>
    <cfRule type="cellIs" dxfId="2550" priority="140" operator="lessThan">
      <formula>#REF!</formula>
    </cfRule>
  </conditionalFormatting>
  <conditionalFormatting sqref="AM21">
    <cfRule type="cellIs" dxfId="2549" priority="135" operator="lessThan">
      <formula>#REF!</formula>
    </cfRule>
  </conditionalFormatting>
  <conditionalFormatting sqref="AM20">
    <cfRule type="cellIs" dxfId="2548" priority="136" operator="lessThan">
      <formula>#REF!</formula>
    </cfRule>
    <cfRule type="cellIs" dxfId="2547" priority="137" operator="lessThan">
      <formula>#REF!</formula>
    </cfRule>
  </conditionalFormatting>
  <conditionalFormatting sqref="AM30">
    <cfRule type="cellIs" dxfId="2546" priority="132" operator="lessThan">
      <formula>#REF!</formula>
    </cfRule>
  </conditionalFormatting>
  <conditionalFormatting sqref="AM29">
    <cfRule type="cellIs" dxfId="2545" priority="133" operator="lessThan">
      <formula>#REF!</formula>
    </cfRule>
    <cfRule type="cellIs" dxfId="2544" priority="134" operator="lessThan">
      <formula>#REF!</formula>
    </cfRule>
  </conditionalFormatting>
  <conditionalFormatting sqref="AM39">
    <cfRule type="cellIs" dxfId="2543" priority="129" operator="lessThan">
      <formula>#REF!</formula>
    </cfRule>
  </conditionalFormatting>
  <conditionalFormatting sqref="AM38">
    <cfRule type="cellIs" dxfId="2542" priority="130" operator="lessThan">
      <formula>#REF!</formula>
    </cfRule>
    <cfRule type="cellIs" dxfId="2541" priority="131" operator="lessThan">
      <formula>#REF!</formula>
    </cfRule>
  </conditionalFormatting>
  <conditionalFormatting sqref="AR21">
    <cfRule type="cellIs" dxfId="2540" priority="126" operator="lessThan">
      <formula>#REF!</formula>
    </cfRule>
  </conditionalFormatting>
  <conditionalFormatting sqref="AR20">
    <cfRule type="cellIs" dxfId="2539" priority="127" operator="lessThan">
      <formula>#REF!</formula>
    </cfRule>
    <cfRule type="cellIs" dxfId="2538" priority="128" operator="lessThan">
      <formula>#REF!</formula>
    </cfRule>
  </conditionalFormatting>
  <conditionalFormatting sqref="AR30">
    <cfRule type="cellIs" dxfId="2537" priority="123" operator="lessThan">
      <formula>#REF!</formula>
    </cfRule>
  </conditionalFormatting>
  <conditionalFormatting sqref="AR29">
    <cfRule type="cellIs" dxfId="2536" priority="124" operator="lessThan">
      <formula>#REF!</formula>
    </cfRule>
    <cfRule type="cellIs" dxfId="2535" priority="125" operator="lessThan">
      <formula>#REF!</formula>
    </cfRule>
  </conditionalFormatting>
  <conditionalFormatting sqref="AR39">
    <cfRule type="cellIs" dxfId="2534" priority="120" operator="lessThan">
      <formula>#REF!</formula>
    </cfRule>
  </conditionalFormatting>
  <conditionalFormatting sqref="AR38">
    <cfRule type="cellIs" dxfId="2533" priority="121" operator="lessThan">
      <formula>#REF!</formula>
    </cfRule>
    <cfRule type="cellIs" dxfId="2532" priority="122" operator="lessThan">
      <formula>#REF!</formula>
    </cfRule>
  </conditionalFormatting>
  <conditionalFormatting sqref="AW21">
    <cfRule type="cellIs" dxfId="2531" priority="117" operator="lessThan">
      <formula>#REF!</formula>
    </cfRule>
  </conditionalFormatting>
  <conditionalFormatting sqref="AW20">
    <cfRule type="cellIs" dxfId="2530" priority="118" operator="lessThan">
      <formula>#REF!</formula>
    </cfRule>
    <cfRule type="cellIs" dxfId="2529" priority="119" operator="lessThan">
      <formula>#REF!</formula>
    </cfRule>
  </conditionalFormatting>
  <conditionalFormatting sqref="AW30">
    <cfRule type="cellIs" dxfId="2528" priority="114" operator="lessThan">
      <formula>#REF!</formula>
    </cfRule>
  </conditionalFormatting>
  <conditionalFormatting sqref="AW29">
    <cfRule type="cellIs" dxfId="2527" priority="115" operator="lessThan">
      <formula>#REF!</formula>
    </cfRule>
    <cfRule type="cellIs" dxfId="2526" priority="116" operator="lessThan">
      <formula>#REF!</formula>
    </cfRule>
  </conditionalFormatting>
  <conditionalFormatting sqref="AW39">
    <cfRule type="cellIs" dxfId="2525" priority="111" operator="lessThan">
      <formula>#REF!</formula>
    </cfRule>
  </conditionalFormatting>
  <conditionalFormatting sqref="AW38">
    <cfRule type="cellIs" dxfId="2524" priority="112" operator="lessThan">
      <formula>#REF!</formula>
    </cfRule>
    <cfRule type="cellIs" dxfId="2523" priority="113" operator="lessThan">
      <formula>#REF!</formula>
    </cfRule>
  </conditionalFormatting>
  <conditionalFormatting sqref="BB21">
    <cfRule type="cellIs" dxfId="2522" priority="108" operator="lessThan">
      <formula>#REF!</formula>
    </cfRule>
  </conditionalFormatting>
  <conditionalFormatting sqref="BB20">
    <cfRule type="cellIs" dxfId="2521" priority="109" operator="lessThan">
      <formula>#REF!</formula>
    </cfRule>
    <cfRule type="cellIs" dxfId="2520" priority="110" operator="lessThan">
      <formula>#REF!</formula>
    </cfRule>
  </conditionalFormatting>
  <conditionalFormatting sqref="BB30">
    <cfRule type="cellIs" dxfId="2519" priority="105" operator="lessThan">
      <formula>#REF!</formula>
    </cfRule>
  </conditionalFormatting>
  <conditionalFormatting sqref="BB29">
    <cfRule type="cellIs" dxfId="2518" priority="106" operator="lessThan">
      <formula>#REF!</formula>
    </cfRule>
    <cfRule type="cellIs" dxfId="2517" priority="107" operator="lessThan">
      <formula>#REF!</formula>
    </cfRule>
  </conditionalFormatting>
  <conditionalFormatting sqref="BB39">
    <cfRule type="cellIs" dxfId="2516" priority="102" operator="lessThan">
      <formula>#REF!</formula>
    </cfRule>
  </conditionalFormatting>
  <conditionalFormatting sqref="BB38">
    <cfRule type="cellIs" dxfId="2515" priority="103" operator="lessThan">
      <formula>#REF!</formula>
    </cfRule>
    <cfRule type="cellIs" dxfId="2514" priority="104" operator="lessThan">
      <formula>#REF!</formula>
    </cfRule>
  </conditionalFormatting>
  <conditionalFormatting sqref="BG21">
    <cfRule type="cellIs" dxfId="2513" priority="99" operator="lessThan">
      <formula>#REF!</formula>
    </cfRule>
  </conditionalFormatting>
  <conditionalFormatting sqref="BG20">
    <cfRule type="cellIs" dxfId="2512" priority="100" operator="lessThan">
      <formula>#REF!</formula>
    </cfRule>
    <cfRule type="cellIs" dxfId="2511" priority="101" operator="lessThan">
      <formula>#REF!</formula>
    </cfRule>
  </conditionalFormatting>
  <conditionalFormatting sqref="BG30">
    <cfRule type="cellIs" dxfId="2510" priority="96" operator="lessThan">
      <formula>#REF!</formula>
    </cfRule>
  </conditionalFormatting>
  <conditionalFormatting sqref="BG29">
    <cfRule type="cellIs" dxfId="2509" priority="97" operator="lessThan">
      <formula>#REF!</formula>
    </cfRule>
    <cfRule type="cellIs" dxfId="2508" priority="98" operator="lessThan">
      <formula>#REF!</formula>
    </cfRule>
  </conditionalFormatting>
  <conditionalFormatting sqref="BG39">
    <cfRule type="cellIs" dxfId="2507" priority="93" operator="lessThan">
      <formula>#REF!</formula>
    </cfRule>
  </conditionalFormatting>
  <conditionalFormatting sqref="BG38">
    <cfRule type="cellIs" dxfId="2506" priority="94" operator="lessThan">
      <formula>#REF!</formula>
    </cfRule>
    <cfRule type="cellIs" dxfId="2505" priority="95" operator="lessThan">
      <formula>#REF!</formula>
    </cfRule>
  </conditionalFormatting>
  <conditionalFormatting sqref="P13">
    <cfRule type="cellIs" dxfId="2504" priority="92" operator="greaterThan">
      <formula>#REF!</formula>
    </cfRule>
  </conditionalFormatting>
  <conditionalFormatting sqref="O13">
    <cfRule type="cellIs" dxfId="2503" priority="91" operator="greaterThan">
      <formula>#REF!</formula>
    </cfRule>
  </conditionalFormatting>
  <conditionalFormatting sqref="F13:G13">
    <cfRule type="cellIs" dxfId="2502" priority="90" operator="greaterThan">
      <formula>#REF!</formula>
    </cfRule>
  </conditionalFormatting>
  <conditionalFormatting sqref="E13">
    <cfRule type="cellIs" dxfId="2501" priority="89" operator="greaterThan">
      <formula>#REF!</formula>
    </cfRule>
  </conditionalFormatting>
  <conditionalFormatting sqref="J19 J14:J15 J17">
    <cfRule type="cellIs" dxfId="2500" priority="88" operator="greaterThan">
      <formula>#REF!</formula>
    </cfRule>
  </conditionalFormatting>
  <conditionalFormatting sqref="K19:L19">
    <cfRule type="cellIs" dxfId="2499" priority="87" operator="greaterThan">
      <formula>#REF!</formula>
    </cfRule>
  </conditionalFormatting>
  <conditionalFormatting sqref="K14:L15">
    <cfRule type="cellIs" dxfId="2498" priority="85" operator="greaterThan">
      <formula>#REF!</formula>
    </cfRule>
  </conditionalFormatting>
  <conditionalFormatting sqref="L13">
    <cfRule type="cellIs" dxfId="2497" priority="84" operator="greaterThan">
      <formula>#REF!</formula>
    </cfRule>
  </conditionalFormatting>
  <conditionalFormatting sqref="K17:L17">
    <cfRule type="cellIs" dxfId="2496" priority="86" operator="greaterThan">
      <formula>#REF!</formula>
    </cfRule>
  </conditionalFormatting>
  <conditionalFormatting sqref="K13">
    <cfRule type="cellIs" dxfId="2495" priority="83" operator="greaterThan">
      <formula>#REF!</formula>
    </cfRule>
  </conditionalFormatting>
  <conditionalFormatting sqref="J13">
    <cfRule type="cellIs" dxfId="2494" priority="82" operator="greaterThan">
      <formula>#REF!</formula>
    </cfRule>
  </conditionalFormatting>
  <conditionalFormatting sqref="E14">
    <cfRule type="cellIs" dxfId="2493" priority="81" operator="greaterThan">
      <formula>#REF!</formula>
    </cfRule>
  </conditionalFormatting>
  <conditionalFormatting sqref="F14:G14">
    <cfRule type="cellIs" dxfId="2492" priority="80" operator="greaterThan">
      <formula>#REF!</formula>
    </cfRule>
  </conditionalFormatting>
  <conditionalFormatting sqref="O14">
    <cfRule type="cellIs" dxfId="2491" priority="79" operator="greaterThan">
      <formula>#REF!</formula>
    </cfRule>
  </conditionalFormatting>
  <conditionalFormatting sqref="P14:P15">
    <cfRule type="cellIs" dxfId="2490" priority="78" operator="greaterThan">
      <formula>#REF!</formula>
    </cfRule>
  </conditionalFormatting>
  <conditionalFormatting sqref="O15">
    <cfRule type="cellIs" dxfId="2489" priority="77" operator="greaterThan">
      <formula>#REF!</formula>
    </cfRule>
  </conditionalFormatting>
  <conditionalFormatting sqref="BH19 BH13:BH15 BH17">
    <cfRule type="cellIs" dxfId="2488" priority="76" operator="greaterThan">
      <formula>#REF!</formula>
    </cfRule>
  </conditionalFormatting>
  <conditionalFormatting sqref="BK21">
    <cfRule type="cellIs" dxfId="2487" priority="73" operator="lessThan">
      <formula>#REF!</formula>
    </cfRule>
  </conditionalFormatting>
  <conditionalFormatting sqref="BK11">
    <cfRule type="cellIs" dxfId="2486" priority="72" operator="lessThan">
      <formula>#REF!</formula>
    </cfRule>
  </conditionalFormatting>
  <conditionalFormatting sqref="BK12">
    <cfRule type="cellIs" dxfId="2485" priority="71" operator="lessThan">
      <formula>#REF!</formula>
    </cfRule>
  </conditionalFormatting>
  <conditionalFormatting sqref="BK20">
    <cfRule type="cellIs" dxfId="2484" priority="74" operator="lessThan">
      <formula>#REF!</formula>
    </cfRule>
    <cfRule type="cellIs" dxfId="2483" priority="75" operator="lessThan">
      <formula>#REF!</formula>
    </cfRule>
  </conditionalFormatting>
  <conditionalFormatting sqref="BK30">
    <cfRule type="cellIs" dxfId="2482" priority="68" operator="lessThan">
      <formula>#REF!</formula>
    </cfRule>
  </conditionalFormatting>
  <conditionalFormatting sqref="BK29">
    <cfRule type="cellIs" dxfId="2481" priority="69" operator="lessThan">
      <formula>#REF!</formula>
    </cfRule>
    <cfRule type="cellIs" dxfId="2480" priority="70" operator="lessThan">
      <formula>#REF!</formula>
    </cfRule>
  </conditionalFormatting>
  <conditionalFormatting sqref="BK39">
    <cfRule type="cellIs" dxfId="2479" priority="67" operator="lessThan">
      <formula>#REF!</formula>
    </cfRule>
  </conditionalFormatting>
  <conditionalFormatting sqref="BK9">
    <cfRule type="cellIs" dxfId="2478" priority="65" operator="lessThan">
      <formula>#REF!</formula>
    </cfRule>
    <cfRule type="cellIs" dxfId="2477" priority="66" operator="greaterThan">
      <formula>#REF!</formula>
    </cfRule>
  </conditionalFormatting>
  <conditionalFormatting sqref="BI19:BJ19">
    <cfRule type="cellIs" dxfId="2476" priority="64" operator="greaterThan">
      <formula>#REF!</formula>
    </cfRule>
  </conditionalFormatting>
  <conditionalFormatting sqref="BI14:BJ15">
    <cfRule type="cellIs" dxfId="2475" priority="62" operator="greaterThan">
      <formula>#REF!</formula>
    </cfRule>
  </conditionalFormatting>
  <conditionalFormatting sqref="BI13:BJ13">
    <cfRule type="cellIs" dxfId="2474" priority="61" operator="greaterThan">
      <formula>#REF!</formula>
    </cfRule>
  </conditionalFormatting>
  <conditionalFormatting sqref="BI17:BJ17">
    <cfRule type="cellIs" dxfId="2473" priority="63" operator="greaterThan">
      <formula>#REF!</formula>
    </cfRule>
  </conditionalFormatting>
  <conditionalFormatting sqref="BK38">
    <cfRule type="cellIs" dxfId="2472" priority="59" operator="lessThan">
      <formula>#REF!</formula>
    </cfRule>
    <cfRule type="cellIs" dxfId="2471" priority="60" operator="lessThan">
      <formula>#REF!</formula>
    </cfRule>
  </conditionalFormatting>
  <conditionalFormatting sqref="BL11">
    <cfRule type="cellIs" dxfId="2470" priority="58" operator="lessThan">
      <formula>#REF!</formula>
    </cfRule>
  </conditionalFormatting>
  <conditionalFormatting sqref="BL12">
    <cfRule type="cellIs" dxfId="2469" priority="57" operator="lessThan">
      <formula>#REF!</formula>
    </cfRule>
  </conditionalFormatting>
  <conditionalFormatting sqref="BL9">
    <cfRule type="cellIs" dxfId="2468" priority="55" operator="lessThan">
      <formula>#REF!</formula>
    </cfRule>
    <cfRule type="cellIs" dxfId="2467" priority="56" operator="greaterThan">
      <formula>#REF!</formula>
    </cfRule>
  </conditionalFormatting>
  <conditionalFormatting sqref="BL10">
    <cfRule type="cellIs" dxfId="2466" priority="54" operator="lessThan">
      <formula>#REF!</formula>
    </cfRule>
  </conditionalFormatting>
  <conditionalFormatting sqref="BL21">
    <cfRule type="cellIs" dxfId="2465" priority="51" operator="lessThan">
      <formula>#REF!</formula>
    </cfRule>
  </conditionalFormatting>
  <conditionalFormatting sqref="BL20">
    <cfRule type="cellIs" dxfId="2464" priority="52" operator="lessThan">
      <formula>#REF!</formula>
    </cfRule>
    <cfRule type="cellIs" dxfId="2463" priority="53" operator="lessThan">
      <formula>#REF!</formula>
    </cfRule>
  </conditionalFormatting>
  <conditionalFormatting sqref="BL30">
    <cfRule type="cellIs" dxfId="2462" priority="48" operator="lessThan">
      <formula>#REF!</formula>
    </cfRule>
  </conditionalFormatting>
  <conditionalFormatting sqref="BL29">
    <cfRule type="cellIs" dxfId="2461" priority="49" operator="lessThan">
      <formula>#REF!</formula>
    </cfRule>
    <cfRule type="cellIs" dxfId="2460" priority="50" operator="lessThan">
      <formula>#REF!</formula>
    </cfRule>
  </conditionalFormatting>
  <conditionalFormatting sqref="BL39">
    <cfRule type="cellIs" dxfId="2459" priority="45" operator="lessThan">
      <formula>#REF!</formula>
    </cfRule>
  </conditionalFormatting>
  <conditionalFormatting sqref="BL38">
    <cfRule type="cellIs" dxfId="2458" priority="46" operator="lessThan">
      <formula>#REF!</formula>
    </cfRule>
    <cfRule type="cellIs" dxfId="2457" priority="47" operator="lessThan">
      <formula>#REF!</formula>
    </cfRule>
  </conditionalFormatting>
  <conditionalFormatting sqref="BM19 BM13:BM15 BM17">
    <cfRule type="cellIs" dxfId="2456" priority="44" operator="greaterThan">
      <formula>#REF!</formula>
    </cfRule>
  </conditionalFormatting>
  <conditionalFormatting sqref="BP21">
    <cfRule type="cellIs" dxfId="2455" priority="41" operator="lessThan">
      <formula>#REF!</formula>
    </cfRule>
  </conditionalFormatting>
  <conditionalFormatting sqref="BP11">
    <cfRule type="cellIs" dxfId="2454" priority="40" operator="lessThan">
      <formula>#REF!</formula>
    </cfRule>
  </conditionalFormatting>
  <conditionalFormatting sqref="BP12">
    <cfRule type="cellIs" dxfId="2453" priority="39" operator="lessThan">
      <formula>#REF!</formula>
    </cfRule>
  </conditionalFormatting>
  <conditionalFormatting sqref="BP20">
    <cfRule type="cellIs" dxfId="2452" priority="42" operator="lessThan">
      <formula>#REF!</formula>
    </cfRule>
    <cfRule type="cellIs" dxfId="2451" priority="43" operator="lessThan">
      <formula>#REF!</formula>
    </cfRule>
  </conditionalFormatting>
  <conditionalFormatting sqref="BP30">
    <cfRule type="cellIs" dxfId="2450" priority="36" operator="lessThan">
      <formula>#REF!</formula>
    </cfRule>
  </conditionalFormatting>
  <conditionalFormatting sqref="BP29">
    <cfRule type="cellIs" dxfId="2449" priority="37" operator="lessThan">
      <formula>#REF!</formula>
    </cfRule>
    <cfRule type="cellIs" dxfId="2448" priority="38" operator="lessThan">
      <formula>#REF!</formula>
    </cfRule>
  </conditionalFormatting>
  <conditionalFormatting sqref="BP39">
    <cfRule type="cellIs" dxfId="2447" priority="35" operator="lessThan">
      <formula>#REF!</formula>
    </cfRule>
  </conditionalFormatting>
  <conditionalFormatting sqref="BP9">
    <cfRule type="cellIs" dxfId="2446" priority="33" operator="lessThan">
      <formula>#REF!</formula>
    </cfRule>
    <cfRule type="cellIs" dxfId="2445" priority="34" operator="greaterThan">
      <formula>#REF!</formula>
    </cfRule>
  </conditionalFormatting>
  <conditionalFormatting sqref="BN19:BO19">
    <cfRule type="cellIs" dxfId="2444" priority="32" operator="greaterThan">
      <formula>#REF!</formula>
    </cfRule>
  </conditionalFormatting>
  <conditionalFormatting sqref="BN14:BO15">
    <cfRule type="cellIs" dxfId="2443" priority="30" operator="greaterThan">
      <formula>#REF!</formula>
    </cfRule>
  </conditionalFormatting>
  <conditionalFormatting sqref="BN13:BO13">
    <cfRule type="cellIs" dxfId="2442" priority="29" operator="greaterThan">
      <formula>#REF!</formula>
    </cfRule>
  </conditionalFormatting>
  <conditionalFormatting sqref="BN17:BO17">
    <cfRule type="cellIs" dxfId="2441" priority="31" operator="greaterThan">
      <formula>#REF!</formula>
    </cfRule>
  </conditionalFormatting>
  <conditionalFormatting sqref="BP38">
    <cfRule type="cellIs" dxfId="2440" priority="27" operator="lessThan">
      <formula>#REF!</formula>
    </cfRule>
    <cfRule type="cellIs" dxfId="2439" priority="28" operator="lessThan">
      <formula>#REF!</formula>
    </cfRule>
  </conditionalFormatting>
  <conditionalFormatting sqref="BQ11">
    <cfRule type="cellIs" dxfId="2438" priority="26" operator="lessThan">
      <formula>#REF!</formula>
    </cfRule>
  </conditionalFormatting>
  <conditionalFormatting sqref="BQ12">
    <cfRule type="cellIs" dxfId="2437" priority="25" operator="lessThan">
      <formula>#REF!</formula>
    </cfRule>
  </conditionalFormatting>
  <conditionalFormatting sqref="BQ9">
    <cfRule type="cellIs" dxfId="2436" priority="23" operator="lessThan">
      <formula>#REF!</formula>
    </cfRule>
    <cfRule type="cellIs" dxfId="2435" priority="24" operator="greaterThan">
      <formula>#REF!</formula>
    </cfRule>
  </conditionalFormatting>
  <conditionalFormatting sqref="BQ10">
    <cfRule type="cellIs" dxfId="2434" priority="22" operator="lessThan">
      <formula>#REF!</formula>
    </cfRule>
  </conditionalFormatting>
  <conditionalFormatting sqref="BQ21">
    <cfRule type="cellIs" dxfId="2433" priority="19" operator="lessThan">
      <formula>#REF!</formula>
    </cfRule>
  </conditionalFormatting>
  <conditionalFormatting sqref="BQ20">
    <cfRule type="cellIs" dxfId="2432" priority="20" operator="lessThan">
      <formula>#REF!</formula>
    </cfRule>
    <cfRule type="cellIs" dxfId="2431" priority="21" operator="lessThan">
      <formula>#REF!</formula>
    </cfRule>
  </conditionalFormatting>
  <conditionalFormatting sqref="BQ30">
    <cfRule type="cellIs" dxfId="2430" priority="16" operator="lessThan">
      <formula>#REF!</formula>
    </cfRule>
  </conditionalFormatting>
  <conditionalFormatting sqref="BQ29">
    <cfRule type="cellIs" dxfId="2429" priority="17" operator="lessThan">
      <formula>#REF!</formula>
    </cfRule>
    <cfRule type="cellIs" dxfId="2428" priority="18" operator="lessThan">
      <formula>#REF!</formula>
    </cfRule>
  </conditionalFormatting>
  <conditionalFormatting sqref="BQ39">
    <cfRule type="cellIs" dxfId="2427" priority="13" operator="lessThan">
      <formula>#REF!</formula>
    </cfRule>
  </conditionalFormatting>
  <conditionalFormatting sqref="BQ38">
    <cfRule type="cellIs" dxfId="2426" priority="14" operator="lessThan">
      <formula>#REF!</formula>
    </cfRule>
    <cfRule type="cellIs" dxfId="2425" priority="15" operator="lessThan">
      <formula>#REF!</formula>
    </cfRule>
  </conditionalFormatting>
  <conditionalFormatting sqref="M10">
    <cfRule type="cellIs" dxfId="2424" priority="12" operator="lessThan">
      <formula>#REF!</formula>
    </cfRule>
  </conditionalFormatting>
  <conditionalFormatting sqref="R10">
    <cfRule type="cellIs" dxfId="2423" priority="11" operator="lessThan">
      <formula>#REF!</formula>
    </cfRule>
  </conditionalFormatting>
  <conditionalFormatting sqref="W10">
    <cfRule type="cellIs" dxfId="2422" priority="10" operator="lessThan">
      <formula>#REF!</formula>
    </cfRule>
  </conditionalFormatting>
  <conditionalFormatting sqref="AB10">
    <cfRule type="cellIs" dxfId="2421" priority="9" operator="lessThan">
      <formula>#REF!</formula>
    </cfRule>
  </conditionalFormatting>
  <conditionalFormatting sqref="AG10">
    <cfRule type="cellIs" dxfId="2420" priority="8" operator="lessThan">
      <formula>#REF!</formula>
    </cfRule>
  </conditionalFormatting>
  <conditionalFormatting sqref="AL10">
    <cfRule type="cellIs" dxfId="2419" priority="7" operator="lessThan">
      <formula>#REF!</formula>
    </cfRule>
  </conditionalFormatting>
  <conditionalFormatting sqref="AQ10">
    <cfRule type="cellIs" dxfId="2418" priority="6" operator="lessThan">
      <formula>#REF!</formula>
    </cfRule>
  </conditionalFormatting>
  <conditionalFormatting sqref="AV10">
    <cfRule type="cellIs" dxfId="2417" priority="5" operator="lessThan">
      <formula>#REF!</formula>
    </cfRule>
  </conditionalFormatting>
  <conditionalFormatting sqref="BA10">
    <cfRule type="cellIs" dxfId="2416" priority="4" operator="lessThan">
      <formula>#REF!</formula>
    </cfRule>
  </conditionalFormatting>
  <conditionalFormatting sqref="BF10">
    <cfRule type="cellIs" dxfId="2415" priority="3" operator="lessThan">
      <formula>#REF!</formula>
    </cfRule>
  </conditionalFormatting>
  <conditionalFormatting sqref="BK10">
    <cfRule type="cellIs" dxfId="2414" priority="2" operator="lessThan">
      <formula>#REF!</formula>
    </cfRule>
  </conditionalFormatting>
  <conditionalFormatting sqref="BP10">
    <cfRule type="cellIs" dxfId="2413" priority="1" operator="lessThan">
      <formula>#REF!</formula>
    </cfRule>
  </conditionalFormatting>
  <pageMargins left="0.7" right="0.7" top="0.75" bottom="0.75" header="0.3" footer="0.3"/>
  <pageSetup paperSize="9" orientation="portrait" r:id="rId1"/>
  <headerFooter>
    <oddHeader>&amp;C&amp;G</oddHeader>
  </headerFooter>
  <legacyDrawingHF r:id="rId2"/>
  <picture r:id="rId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BQ94"/>
  <sheetViews>
    <sheetView zoomScale="70" zoomScaleNormal="70" workbookViewId="0">
      <pane xSplit="3" ySplit="10" topLeftCell="D11" activePane="bottomRight" state="frozenSplit"/>
      <selection activeCell="V56" sqref="V56"/>
      <selection pane="topRight" activeCell="V56" sqref="V56"/>
      <selection pane="bottomLeft" activeCell="V56" sqref="V56"/>
      <selection pane="bottomRight" activeCell="V56" sqref="V56"/>
    </sheetView>
  </sheetViews>
  <sheetFormatPr defaultRowHeight="16.5" x14ac:dyDescent="0.15"/>
  <cols>
    <col min="1" max="1" width="21" style="97" customWidth="1"/>
    <col min="2" max="2" width="15" style="97" customWidth="1"/>
    <col min="3" max="4" width="11.25" style="97" customWidth="1"/>
    <col min="5" max="5" width="38.5" style="97" customWidth="1"/>
    <col min="6" max="7" width="10.625" style="97" customWidth="1"/>
    <col min="8" max="9" width="13.625" style="97" customWidth="1"/>
    <col min="10" max="10" width="44.5" style="97" customWidth="1"/>
    <col min="11" max="12" width="12.25" style="97" customWidth="1"/>
    <col min="13" max="14" width="11.875" style="97" customWidth="1"/>
    <col min="15" max="15" width="38.25" style="97" customWidth="1"/>
    <col min="16" max="17" width="12.25" style="97" customWidth="1"/>
    <col min="18" max="19" width="11.875" style="97" customWidth="1"/>
    <col min="20" max="20" width="31.625" style="97" customWidth="1"/>
    <col min="21" max="22" width="12.625" style="97" customWidth="1"/>
    <col min="23" max="24" width="11.875" style="97" customWidth="1"/>
    <col min="25" max="25" width="31.625" style="97" customWidth="1"/>
    <col min="26" max="27" width="9.125" style="97" bestFit="1" customWidth="1"/>
    <col min="28" max="28" width="9.625" style="97" bestFit="1" customWidth="1"/>
    <col min="29" max="29" width="9.625" style="97" customWidth="1"/>
    <col min="30" max="30" width="31.625" style="97" customWidth="1"/>
    <col min="31" max="32" width="9.125" style="97" bestFit="1" customWidth="1"/>
    <col min="33" max="33" width="9.625" style="97" bestFit="1" customWidth="1"/>
    <col min="34" max="34" width="9.625" style="97" customWidth="1"/>
    <col min="35" max="35" width="31.625" style="97" customWidth="1"/>
    <col min="36" max="37" width="9.125" style="97" bestFit="1" customWidth="1"/>
    <col min="38" max="38" width="9.625" style="97" bestFit="1" customWidth="1"/>
    <col min="39" max="39" width="9.625" style="97" customWidth="1"/>
    <col min="40" max="40" width="31.625" style="97" customWidth="1"/>
    <col min="41" max="42" width="9.125" style="97" bestFit="1" customWidth="1"/>
    <col min="43" max="43" width="9.625" style="97" bestFit="1" customWidth="1"/>
    <col min="44" max="44" width="9.625" style="97" customWidth="1"/>
    <col min="45" max="45" width="31.625" style="97" customWidth="1"/>
    <col min="46" max="47" width="9.125" style="97" bestFit="1" customWidth="1"/>
    <col min="48" max="48" width="9.625" style="97" bestFit="1" customWidth="1"/>
    <col min="49" max="49" width="9.625" style="97" customWidth="1"/>
    <col min="50" max="50" width="31.625" style="97" customWidth="1"/>
    <col min="51" max="52" width="9.125" style="97" bestFit="1" customWidth="1"/>
    <col min="53" max="53" width="9.625" style="97" bestFit="1" customWidth="1"/>
    <col min="54" max="54" width="9.625" style="97" customWidth="1"/>
    <col min="55" max="55" width="31.625" style="97" customWidth="1"/>
    <col min="56" max="57" width="9.125" style="97" bestFit="1" customWidth="1"/>
    <col min="58" max="58" width="9.625" style="97" bestFit="1" customWidth="1"/>
    <col min="59" max="59" width="9.625" style="97" customWidth="1"/>
    <col min="60" max="60" width="43.875" style="97" customWidth="1"/>
    <col min="61" max="62" width="9" style="97"/>
    <col min="63" max="63" width="15.125" style="97" customWidth="1"/>
    <col min="64" max="64" width="9" style="97"/>
    <col min="65" max="65" width="48.125" style="97" customWidth="1"/>
    <col min="66" max="67" width="9" style="97"/>
    <col min="68" max="68" width="16" style="97" customWidth="1"/>
    <col min="69" max="16384" width="9" style="97"/>
  </cols>
  <sheetData>
    <row r="1" spans="1:69" x14ac:dyDescent="0.15">
      <c r="B1" s="175" t="str">
        <f>VLOOKUP(A5,'PMC数据辅助&amp;月良率预估'!$AR$3:$AS$130,2,0)</f>
        <v>中尺寸</v>
      </c>
      <c r="C1" s="177"/>
      <c r="E1" s="97" t="s">
        <v>474</v>
      </c>
      <c r="AI1" s="166"/>
      <c r="AJ1" s="166"/>
      <c r="AK1" s="166"/>
      <c r="AL1" s="166"/>
      <c r="AM1" s="166"/>
      <c r="AN1" s="166"/>
      <c r="AO1" s="166"/>
      <c r="AP1" s="166"/>
      <c r="AQ1" s="166"/>
      <c r="AR1" s="166"/>
      <c r="AS1" s="166"/>
      <c r="AT1" s="166"/>
      <c r="AU1" s="166"/>
      <c r="AV1" s="166"/>
      <c r="AW1" s="166"/>
      <c r="AX1" s="166"/>
      <c r="AY1" s="166"/>
      <c r="AZ1" s="166"/>
      <c r="BA1" s="166"/>
      <c r="BB1" s="166"/>
      <c r="BC1" s="166"/>
      <c r="BD1" s="166"/>
    </row>
    <row r="2" spans="1:69" x14ac:dyDescent="0.15">
      <c r="A2" s="356">
        <f>VLOOKUP(A5,切数!$C:$J,8,0)</f>
        <v>16</v>
      </c>
      <c r="B2" s="580" t="s">
        <v>27</v>
      </c>
      <c r="C2" s="580"/>
      <c r="D2" s="581" t="s">
        <v>553</v>
      </c>
      <c r="E2" s="583" t="s">
        <v>41</v>
      </c>
      <c r="F2" s="583"/>
      <c r="G2" s="583"/>
      <c r="H2" s="583"/>
      <c r="I2" s="583"/>
      <c r="J2" s="583"/>
      <c r="K2" s="583"/>
      <c r="L2" s="583"/>
      <c r="M2" s="583"/>
      <c r="N2" s="30"/>
      <c r="O2" s="30"/>
      <c r="P2" s="30"/>
      <c r="Q2" s="30"/>
      <c r="R2" s="30"/>
      <c r="S2" s="30"/>
    </row>
    <row r="3" spans="1:69" x14ac:dyDescent="0.15">
      <c r="A3" s="356" t="s">
        <v>469</v>
      </c>
      <c r="B3" s="538"/>
      <c r="C3" s="538"/>
      <c r="D3" s="582"/>
      <c r="E3" s="1" t="str">
        <f>_xlfn.IFNA(VLOOKUP($A$5&amp;E$4,'PMC数据辅助&amp;月良率预估'!$B$2:$G$1000,2,0),"")</f>
        <v>M05</v>
      </c>
      <c r="F3" s="567"/>
      <c r="G3" s="567"/>
      <c r="H3" s="567"/>
      <c r="I3" s="568"/>
      <c r="J3" s="1" t="str">
        <f>_xlfn.IFNA(VLOOKUP($A$5&amp;J$4,'PMC数据辅助&amp;月良率预估'!$B$2:$G$1000,2,0),"")</f>
        <v>M05</v>
      </c>
      <c r="K3" s="567"/>
      <c r="L3" s="567"/>
      <c r="M3" s="567"/>
      <c r="N3" s="568"/>
      <c r="O3" s="1" t="str">
        <f>_xlfn.IFNA(VLOOKUP($A$5&amp;O$4,'PMC数据辅助&amp;月良率预估'!$B$2:$G$1000,2,0),"")</f>
        <v>M06</v>
      </c>
      <c r="P3" s="567"/>
      <c r="Q3" s="567"/>
      <c r="R3" s="567"/>
      <c r="S3" s="568"/>
      <c r="T3" s="1" t="str">
        <f>_xlfn.IFNA(VLOOKUP($A$5&amp;T$4,'PMC数据辅助&amp;月良率预估'!$B$2:$G$1000,2,0),"")</f>
        <v>M06</v>
      </c>
      <c r="U3" s="567"/>
      <c r="V3" s="567"/>
      <c r="W3" s="567"/>
      <c r="X3" s="568"/>
      <c r="Y3" s="1" t="str">
        <f>_xlfn.IFNA(VLOOKUP($A$5&amp;Y$4,'PMC数据辅助&amp;月良率预估'!$B$2:$G$1000,2,0),"")</f>
        <v>M06</v>
      </c>
      <c r="Z3" s="567"/>
      <c r="AA3" s="567"/>
      <c r="AB3" s="567"/>
      <c r="AC3" s="568"/>
      <c r="AD3" s="1" t="str">
        <f>_xlfn.IFNA(VLOOKUP($A$5&amp;AD$4,'PMC数据辅助&amp;月良率预估'!$B$2:$G$1000,2,0),"")</f>
        <v/>
      </c>
      <c r="AE3" s="567"/>
      <c r="AF3" s="567"/>
      <c r="AG3" s="567"/>
      <c r="AH3" s="568"/>
      <c r="AI3" s="1" t="str">
        <f>_xlfn.IFNA(VLOOKUP($A$5&amp;AI$4,'PMC数据辅助&amp;月良率预估'!$B$2:$G$1000,2,0),"")</f>
        <v/>
      </c>
      <c r="AJ3" s="567"/>
      <c r="AK3" s="567"/>
      <c r="AL3" s="567"/>
      <c r="AM3" s="568"/>
      <c r="AN3" s="1" t="str">
        <f>_xlfn.IFNA(VLOOKUP($A$5&amp;AN$4,'PMC数据辅助&amp;月良率预估'!$B$2:$G$1000,2,0),"")</f>
        <v/>
      </c>
      <c r="AO3" s="567"/>
      <c r="AP3" s="567"/>
      <c r="AQ3" s="567"/>
      <c r="AR3" s="568"/>
      <c r="AS3" s="1" t="str">
        <f>_xlfn.IFNA(VLOOKUP($A$5&amp;AS$4,'PMC数据辅助&amp;月良率预估'!$B$2:$G$1000,2,0),"")</f>
        <v/>
      </c>
      <c r="AT3" s="567"/>
      <c r="AU3" s="567"/>
      <c r="AV3" s="567"/>
      <c r="AW3" s="568"/>
      <c r="AX3" s="1" t="str">
        <f>_xlfn.IFNA(VLOOKUP($A$5&amp;AX$4,'PMC数据辅助&amp;月良率预估'!$B$2:$G$1000,2,0),"")</f>
        <v/>
      </c>
      <c r="AY3" s="567"/>
      <c r="AZ3" s="567"/>
      <c r="BA3" s="567"/>
      <c r="BB3" s="568"/>
      <c r="BC3" s="1" t="str">
        <f>_xlfn.IFNA(VLOOKUP($A$5&amp;BC$4,'PMC数据辅助&amp;月良率预估'!$B$2:$G$1000,2,0),"")</f>
        <v/>
      </c>
      <c r="BD3" s="567"/>
      <c r="BE3" s="567"/>
      <c r="BF3" s="567"/>
      <c r="BG3" s="568"/>
      <c r="BH3" s="1" t="str">
        <f>_xlfn.IFNA(VLOOKUP($A$5&amp;BH$4,'PMC数据辅助&amp;月良率预估'!$B$2:$G$1000,2,0),"")</f>
        <v/>
      </c>
      <c r="BI3" s="567"/>
      <c r="BJ3" s="567"/>
      <c r="BK3" s="567"/>
      <c r="BL3" s="568"/>
      <c r="BM3" s="1" t="str">
        <f>_xlfn.IFNA(VLOOKUP($A$5&amp;BM$4,'PMC数据辅助&amp;月良率预估'!$B$2:$G$1000,2,0),"")</f>
        <v/>
      </c>
      <c r="BN3" s="567"/>
      <c r="BO3" s="567"/>
      <c r="BP3" s="567"/>
      <c r="BQ3" s="568"/>
    </row>
    <row r="4" spans="1:69" x14ac:dyDescent="0.15">
      <c r="A4" s="31" t="s">
        <v>40</v>
      </c>
      <c r="B4" s="94"/>
      <c r="C4" s="94"/>
      <c r="D4" s="115"/>
      <c r="E4" s="569" t="str">
        <f>_xlfn.IFNA(VLOOKUP($A$5&amp;COLUMN($A$1),'PMC数据辅助&amp;月良率预估'!$A:$F,5,0),"")</f>
        <v>04/29蒸镀批次</v>
      </c>
      <c r="F4" s="570"/>
      <c r="G4" s="570"/>
      <c r="H4" s="570"/>
      <c r="I4" s="571"/>
      <c r="J4" s="569" t="str">
        <f>_xlfn.IFNA(VLOOKUP($A$5&amp;COLUMN($B$1),'PMC数据辅助&amp;月良率预估'!$A:$F,5,0),"")</f>
        <v>05/04蒸镀批次</v>
      </c>
      <c r="K4" s="570"/>
      <c r="L4" s="570"/>
      <c r="M4" s="570"/>
      <c r="N4" s="571"/>
      <c r="O4" s="569" t="str">
        <f>_xlfn.IFNA(VLOOKUP($A$5&amp;COLUMN($C$1),'PMC数据辅助&amp;月良率预估'!$A:$F,5,0),"")</f>
        <v>06/08蒸镀批次</v>
      </c>
      <c r="P4" s="570"/>
      <c r="Q4" s="570"/>
      <c r="R4" s="570"/>
      <c r="S4" s="571"/>
      <c r="T4" s="569" t="str">
        <f>_xlfn.IFNA(VLOOKUP($A$5&amp;COLUMN($D$1),'PMC数据辅助&amp;月良率预估'!$A:$F,5,0),"")</f>
        <v>06/10蒸镀批次</v>
      </c>
      <c r="U4" s="570"/>
      <c r="V4" s="570"/>
      <c r="W4" s="570"/>
      <c r="X4" s="571"/>
      <c r="Y4" s="569" t="str">
        <f>_xlfn.IFNA(VLOOKUP($A$5&amp;COLUMN($E$1),'PMC数据辅助&amp;月良率预估'!$A:$F,5,0),"")</f>
        <v>06/19蒸镀批次</v>
      </c>
      <c r="Z4" s="570"/>
      <c r="AA4" s="570"/>
      <c r="AB4" s="570"/>
      <c r="AC4" s="571"/>
      <c r="AD4" s="569" t="str">
        <f>_xlfn.IFNA(VLOOKUP($A$5&amp;COLUMN($F$1),'PMC数据辅助&amp;月良率预估'!$A:$F,5,0),"")</f>
        <v/>
      </c>
      <c r="AE4" s="570"/>
      <c r="AF4" s="570"/>
      <c r="AG4" s="570"/>
      <c r="AH4" s="571"/>
      <c r="AI4" s="569" t="str">
        <f>_xlfn.IFNA(VLOOKUP($A$5&amp;COLUMN($G$1),'PMC数据辅助&amp;月良率预估'!$A:$F,5,0),"")</f>
        <v/>
      </c>
      <c r="AJ4" s="570"/>
      <c r="AK4" s="570"/>
      <c r="AL4" s="570"/>
      <c r="AM4" s="571"/>
      <c r="AN4" s="569" t="str">
        <f>_xlfn.IFNA(VLOOKUP($A$5&amp;COLUMN($H$1),'PMC数据辅助&amp;月良率预估'!$A:$F,5,0),"")</f>
        <v/>
      </c>
      <c r="AO4" s="570"/>
      <c r="AP4" s="570"/>
      <c r="AQ4" s="570"/>
      <c r="AR4" s="571"/>
      <c r="AS4" s="569" t="str">
        <f>_xlfn.IFNA(VLOOKUP($A$5&amp;COLUMN($I$1),'PMC数据辅助&amp;月良率预估'!$A:$F,5,0),"")</f>
        <v/>
      </c>
      <c r="AT4" s="570"/>
      <c r="AU4" s="570"/>
      <c r="AV4" s="570"/>
      <c r="AW4" s="571"/>
      <c r="AX4" s="569" t="str">
        <f>_xlfn.IFNA(VLOOKUP($A$5&amp;COLUMN($J$1),'PMC数据辅助&amp;月良率预估'!$A:$F,5,0),"")</f>
        <v/>
      </c>
      <c r="AY4" s="570"/>
      <c r="AZ4" s="570"/>
      <c r="BA4" s="570"/>
      <c r="BB4" s="571"/>
      <c r="BC4" s="569" t="str">
        <f>_xlfn.IFNA(VLOOKUP($A$5&amp;COLUMN($K$1),'PMC数据辅助&amp;月良率预估'!$A:$F,5,0),"")</f>
        <v/>
      </c>
      <c r="BD4" s="570"/>
      <c r="BE4" s="570"/>
      <c r="BF4" s="570"/>
      <c r="BG4" s="571"/>
      <c r="BH4" s="569" t="str">
        <f>_xlfn.IFNA(VLOOKUP($A$5&amp;COLUMN($L$1),'PMC数据辅助&amp;月良率预估'!$A:$F,5,0),"")</f>
        <v/>
      </c>
      <c r="BI4" s="570"/>
      <c r="BJ4" s="570"/>
      <c r="BK4" s="570"/>
      <c r="BL4" s="571"/>
      <c r="BM4" s="569" t="str">
        <f>_xlfn.IFNA(VLOOKUP($A$5&amp;COLUMN($M$1),'PMC数据辅助&amp;月良率预估'!$A:$F,5,0),"")</f>
        <v/>
      </c>
      <c r="BN4" s="570"/>
      <c r="BO4" s="570"/>
      <c r="BP4" s="570"/>
      <c r="BQ4" s="571"/>
    </row>
    <row r="5" spans="1:69" ht="51" customHeight="1" x14ac:dyDescent="0.15">
      <c r="A5" s="32" t="s">
        <v>1416</v>
      </c>
      <c r="B5" s="32" t="s">
        <v>35</v>
      </c>
      <c r="C5" s="32" t="s">
        <v>35</v>
      </c>
      <c r="D5" s="32"/>
      <c r="E5" s="32" t="s">
        <v>467</v>
      </c>
      <c r="F5" s="33" t="s">
        <v>483</v>
      </c>
      <c r="G5" s="33" t="s">
        <v>484</v>
      </c>
      <c r="H5" s="33" t="s">
        <v>485</v>
      </c>
      <c r="I5" s="362" t="s">
        <v>839</v>
      </c>
      <c r="J5" s="32" t="s">
        <v>467</v>
      </c>
      <c r="K5" s="33" t="s">
        <v>483</v>
      </c>
      <c r="L5" s="33" t="s">
        <v>484</v>
      </c>
      <c r="M5" s="33" t="s">
        <v>485</v>
      </c>
      <c r="N5" s="362" t="s">
        <v>838</v>
      </c>
      <c r="O5" s="32" t="s">
        <v>467</v>
      </c>
      <c r="P5" s="33" t="s">
        <v>483</v>
      </c>
      <c r="Q5" s="33" t="s">
        <v>484</v>
      </c>
      <c r="R5" s="33" t="s">
        <v>485</v>
      </c>
      <c r="S5" s="362" t="s">
        <v>839</v>
      </c>
      <c r="T5" s="32" t="s">
        <v>467</v>
      </c>
      <c r="U5" s="33" t="s">
        <v>483</v>
      </c>
      <c r="V5" s="33" t="s">
        <v>484</v>
      </c>
      <c r="W5" s="33" t="s">
        <v>485</v>
      </c>
      <c r="X5" s="362" t="s">
        <v>839</v>
      </c>
      <c r="Y5" s="32" t="s">
        <v>467</v>
      </c>
      <c r="Z5" s="33" t="s">
        <v>483</v>
      </c>
      <c r="AA5" s="33" t="s">
        <v>484</v>
      </c>
      <c r="AB5" s="33" t="s">
        <v>485</v>
      </c>
      <c r="AC5" s="362" t="s">
        <v>839</v>
      </c>
      <c r="AD5" s="32" t="s">
        <v>467</v>
      </c>
      <c r="AE5" s="33" t="s">
        <v>483</v>
      </c>
      <c r="AF5" s="33" t="s">
        <v>484</v>
      </c>
      <c r="AG5" s="33" t="s">
        <v>485</v>
      </c>
      <c r="AH5" s="362" t="s">
        <v>839</v>
      </c>
      <c r="AI5" s="32" t="s">
        <v>467</v>
      </c>
      <c r="AJ5" s="33" t="s">
        <v>483</v>
      </c>
      <c r="AK5" s="33" t="s">
        <v>484</v>
      </c>
      <c r="AL5" s="33" t="s">
        <v>485</v>
      </c>
      <c r="AM5" s="362" t="s">
        <v>839</v>
      </c>
      <c r="AN5" s="32" t="s">
        <v>467</v>
      </c>
      <c r="AO5" s="33" t="s">
        <v>483</v>
      </c>
      <c r="AP5" s="33" t="s">
        <v>484</v>
      </c>
      <c r="AQ5" s="33" t="s">
        <v>485</v>
      </c>
      <c r="AR5" s="362" t="s">
        <v>839</v>
      </c>
      <c r="AS5" s="32" t="s">
        <v>467</v>
      </c>
      <c r="AT5" s="33" t="s">
        <v>483</v>
      </c>
      <c r="AU5" s="33" t="s">
        <v>484</v>
      </c>
      <c r="AV5" s="33" t="s">
        <v>485</v>
      </c>
      <c r="AW5" s="362" t="s">
        <v>839</v>
      </c>
      <c r="AX5" s="32" t="s">
        <v>467</v>
      </c>
      <c r="AY5" s="33" t="s">
        <v>483</v>
      </c>
      <c r="AZ5" s="33" t="s">
        <v>484</v>
      </c>
      <c r="BA5" s="33" t="s">
        <v>485</v>
      </c>
      <c r="BB5" s="362" t="s">
        <v>839</v>
      </c>
      <c r="BC5" s="32" t="s">
        <v>467</v>
      </c>
      <c r="BD5" s="33" t="s">
        <v>483</v>
      </c>
      <c r="BE5" s="33" t="s">
        <v>484</v>
      </c>
      <c r="BF5" s="33" t="s">
        <v>485</v>
      </c>
      <c r="BG5" s="362" t="s">
        <v>839</v>
      </c>
      <c r="BH5" s="32" t="s">
        <v>467</v>
      </c>
      <c r="BI5" s="33" t="s">
        <v>483</v>
      </c>
      <c r="BJ5" s="33" t="s">
        <v>484</v>
      </c>
      <c r="BK5" s="33" t="s">
        <v>485</v>
      </c>
      <c r="BL5" s="362" t="s">
        <v>839</v>
      </c>
      <c r="BM5" s="32" t="s">
        <v>467</v>
      </c>
      <c r="BN5" s="33" t="s">
        <v>483</v>
      </c>
      <c r="BO5" s="33" t="s">
        <v>484</v>
      </c>
      <c r="BP5" s="33" t="s">
        <v>485</v>
      </c>
      <c r="BQ5" s="362" t="s">
        <v>839</v>
      </c>
    </row>
    <row r="6" spans="1:69" x14ac:dyDescent="0.15">
      <c r="A6" s="34" t="s">
        <v>745</v>
      </c>
      <c r="B6" s="34">
        <f>_xlfn.IFNA(VLOOKUP($A6,批次辅助!$A$4:$DC$41,MATCH($A$5&amp;B$4,批次辅助!$A$1:$DC$1,0),0),0)</f>
        <v>0</v>
      </c>
      <c r="C6" s="34">
        <f>_xlfn.IFNA(VLOOKUP($A6,批次辅助!$A$4:$DC$41,MATCH($A$5&amp;C$4,批次辅助!$A$1:$DC$1,0),0),0)</f>
        <v>0</v>
      </c>
      <c r="D6" s="34">
        <f>_xlfn.IFNA(VLOOKUP($A6,批次辅助!$A$4:$DC$41,MATCH($A$5&amp;D$4,批次辅助!$A$1:$DC$1,0),0),0)</f>
        <v>0</v>
      </c>
      <c r="E6" s="34">
        <f>_xlfn.IFNA(VLOOKUP($A$5&amp;E$4,'PMC数据辅助&amp;月良率预估'!$B$2:$G$599,5,0),0)</f>
        <v>420</v>
      </c>
      <c r="F6" s="34"/>
      <c r="G6" s="34"/>
      <c r="H6" s="35"/>
      <c r="I6" s="35"/>
      <c r="J6" s="34">
        <f>_xlfn.IFNA(VLOOKUP($A$5&amp;J$4,'PMC数据辅助&amp;月良率预估'!$B$2:$G$599,5,0),0)</f>
        <v>630</v>
      </c>
      <c r="K6" s="34"/>
      <c r="L6" s="34"/>
      <c r="M6" s="35"/>
      <c r="N6" s="35"/>
      <c r="O6" s="34">
        <f>_xlfn.IFNA(VLOOKUP($A$5&amp;O$4,'PMC数据辅助&amp;月良率预估'!$B$2:$G$599,5,0),0)</f>
        <v>220</v>
      </c>
      <c r="P6" s="34"/>
      <c r="Q6" s="34"/>
      <c r="R6" s="35"/>
      <c r="S6" s="35"/>
      <c r="T6" s="34">
        <f>_xlfn.IFNA(VLOOKUP($A$5&amp;T$4,'PMC数据辅助&amp;月良率预估'!$B$2:$G$599,5,0),0)</f>
        <v>220</v>
      </c>
      <c r="U6" s="34"/>
      <c r="V6" s="34"/>
      <c r="W6" s="35"/>
      <c r="X6" s="35"/>
      <c r="Y6" s="34">
        <f>_xlfn.IFNA(VLOOKUP($A$5&amp;Y$4,'PMC数据辅助&amp;月良率预估'!$B$2:$G$599,5,0),0)</f>
        <v>440</v>
      </c>
      <c r="Z6" s="34"/>
      <c r="AA6" s="34"/>
      <c r="AB6" s="35"/>
      <c r="AC6" s="35"/>
      <c r="AD6" s="34">
        <f>_xlfn.IFNA(VLOOKUP($A$5&amp;AD$4,'PMC数据辅助&amp;月良率预估'!$B$2:$G$599,5,0),0)</f>
        <v>0</v>
      </c>
      <c r="AE6" s="34"/>
      <c r="AF6" s="34"/>
      <c r="AG6" s="35"/>
      <c r="AH6" s="35"/>
      <c r="AI6" s="34">
        <f>_xlfn.IFNA(VLOOKUP($A$5&amp;AI$4,'PMC数据辅助&amp;月良率预估'!$B$2:$G$599,5,0),0)</f>
        <v>0</v>
      </c>
      <c r="AJ6" s="34"/>
      <c r="AK6" s="34"/>
      <c r="AL6" s="35"/>
      <c r="AM6" s="35"/>
      <c r="AN6" s="34">
        <f>_xlfn.IFNA(VLOOKUP($A$5&amp;AN$4,'PMC数据辅助&amp;月良率预估'!$B$2:$G$599,5,0),0)</f>
        <v>0</v>
      </c>
      <c r="AO6" s="34"/>
      <c r="AP6" s="34"/>
      <c r="AQ6" s="35"/>
      <c r="AR6" s="35"/>
      <c r="AS6" s="34">
        <f>_xlfn.IFNA(VLOOKUP($A$5&amp;AS$4,'PMC数据辅助&amp;月良率预估'!$B$2:$G$599,5,0),0)</f>
        <v>0</v>
      </c>
      <c r="AT6" s="34"/>
      <c r="AU6" s="34"/>
      <c r="AV6" s="35"/>
      <c r="AW6" s="35"/>
      <c r="AX6" s="34">
        <f>_xlfn.IFNA(VLOOKUP($A$5&amp;AX$4,'PMC数据辅助&amp;月良率预估'!$B$2:$G$599,5,0),0)</f>
        <v>0</v>
      </c>
      <c r="AY6" s="34"/>
      <c r="AZ6" s="34"/>
      <c r="BA6" s="35"/>
      <c r="BB6" s="35"/>
      <c r="BC6" s="34">
        <f>_xlfn.IFNA(VLOOKUP($A$5&amp;BC$4,'PMC数据辅助&amp;月良率预估'!$B$2:$G$599,5,0),0)</f>
        <v>0</v>
      </c>
      <c r="BD6" s="34"/>
      <c r="BE6" s="34"/>
      <c r="BF6" s="35"/>
      <c r="BG6" s="35"/>
      <c r="BH6" s="34">
        <f>_xlfn.IFNA(VLOOKUP($A$5&amp;BH$4,'PMC数据辅助&amp;月良率预估'!$B$2:$G$599,5,0),0)</f>
        <v>0</v>
      </c>
      <c r="BI6" s="34"/>
      <c r="BJ6" s="34"/>
      <c r="BK6" s="35"/>
      <c r="BL6" s="35"/>
      <c r="BM6" s="34">
        <f>_xlfn.IFNA(VLOOKUP($A$5&amp;BM$4,'PMC数据辅助&amp;月良率预估'!$B$2:$G$599,5,0),0)</f>
        <v>0</v>
      </c>
      <c r="BN6" s="34"/>
      <c r="BO6" s="34"/>
      <c r="BP6" s="35"/>
      <c r="BQ6" s="35"/>
    </row>
    <row r="7" spans="1:69" x14ac:dyDescent="0.15">
      <c r="A7" s="34" t="s">
        <v>746</v>
      </c>
      <c r="B7" s="34">
        <f>_xlfn.IFNA(VLOOKUP($A7,批次辅助!$A$4:$DC$41,MATCH($A$5&amp;B$4,批次辅助!$A$1:$DC$1,0),0),0)</f>
        <v>0</v>
      </c>
      <c r="C7" s="34">
        <f>_xlfn.IFNA(VLOOKUP($A7,批次辅助!$A$4:$DC$41,MATCH($A$5&amp;C$4,批次辅助!$A$1:$DC$1,0),0),0)</f>
        <v>0</v>
      </c>
      <c r="D7" s="34">
        <f>_xlfn.IFNA(VLOOKUP($A7,批次辅助!$A$4:$DC$41,MATCH($A$5&amp;D$4,批次辅助!$A$1:$DC$1,0),0),0)</f>
        <v>0</v>
      </c>
      <c r="E7" s="34">
        <f>_xlfn.IFNA(VLOOKUP($A$5&amp;E$4,'PMC数据辅助&amp;月良率预估'!$B$2:$G$599,6,0),0)</f>
        <v>420</v>
      </c>
      <c r="F7" s="34"/>
      <c r="G7" s="34"/>
      <c r="H7" s="35"/>
      <c r="I7" s="35"/>
      <c r="J7" s="34">
        <f>_xlfn.IFNA(VLOOKUP($A$5&amp;J$4,'PMC数据辅助&amp;月良率预估'!$B$2:$G$599,6,0),0)</f>
        <v>630</v>
      </c>
      <c r="K7" s="34"/>
      <c r="L7" s="34"/>
      <c r="M7" s="35"/>
      <c r="N7" s="35"/>
      <c r="O7" s="34">
        <f>_xlfn.IFNA(VLOOKUP($A$5&amp;O$4,'PMC数据辅助&amp;月良率预估'!$B$2:$G$599,6,0),0)</f>
        <v>220</v>
      </c>
      <c r="P7" s="34"/>
      <c r="Q7" s="34"/>
      <c r="R7" s="35"/>
      <c r="S7" s="35"/>
      <c r="T7" s="34">
        <f>_xlfn.IFNA(VLOOKUP($A$5&amp;T$4,'PMC数据辅助&amp;月良率预估'!$B$2:$G$599,6,0),0)</f>
        <v>220</v>
      </c>
      <c r="U7" s="34"/>
      <c r="V7" s="34"/>
      <c r="W7" s="35"/>
      <c r="X7" s="35"/>
      <c r="Y7" s="34">
        <f>_xlfn.IFNA(VLOOKUP($A$5&amp;Y$4,'PMC数据辅助&amp;月良率预估'!$B$2:$G$599,6,0),0)</f>
        <v>440</v>
      </c>
      <c r="Z7" s="34"/>
      <c r="AA7" s="34"/>
      <c r="AB7" s="35"/>
      <c r="AC7" s="35"/>
      <c r="AD7" s="34">
        <f>_xlfn.IFNA(VLOOKUP($A$5&amp;AD$4,'PMC数据辅助&amp;月良率预估'!$B$2:$G$599,6,0),0)</f>
        <v>0</v>
      </c>
      <c r="AE7" s="34"/>
      <c r="AF7" s="34"/>
      <c r="AG7" s="35"/>
      <c r="AH7" s="35"/>
      <c r="AI7" s="34">
        <f>_xlfn.IFNA(VLOOKUP($A$5&amp;AI$4,'PMC数据辅助&amp;月良率预估'!$B$2:$G$599,6,0),0)</f>
        <v>0</v>
      </c>
      <c r="AJ7" s="34"/>
      <c r="AK7" s="34"/>
      <c r="AL7" s="35"/>
      <c r="AM7" s="35"/>
      <c r="AN7" s="34">
        <f>_xlfn.IFNA(VLOOKUP($A$5&amp;AN$4,'PMC数据辅助&amp;月良率预估'!$B$2:$G$599,6,0),0)</f>
        <v>0</v>
      </c>
      <c r="AO7" s="34"/>
      <c r="AP7" s="34"/>
      <c r="AQ7" s="35"/>
      <c r="AR7" s="35"/>
      <c r="AS7" s="34">
        <f>_xlfn.IFNA(VLOOKUP($A$5&amp;AS$4,'PMC数据辅助&amp;月良率预估'!$B$2:$G$599,6,0),0)</f>
        <v>0</v>
      </c>
      <c r="AT7" s="34"/>
      <c r="AU7" s="34"/>
      <c r="AV7" s="35"/>
      <c r="AW7" s="35"/>
      <c r="AX7" s="34">
        <f>_xlfn.IFNA(VLOOKUP($A$5&amp;AX$4,'PMC数据辅助&amp;月良率预估'!$B$2:$G$599,6,0),0)</f>
        <v>0</v>
      </c>
      <c r="AY7" s="34"/>
      <c r="AZ7" s="34"/>
      <c r="BA7" s="35"/>
      <c r="BB7" s="35"/>
      <c r="BC7" s="34">
        <f>_xlfn.IFNA(VLOOKUP($A$5&amp;BC$4,'PMC数据辅助&amp;月良率预估'!$B$2:$G$599,6,0),0)</f>
        <v>0</v>
      </c>
      <c r="BD7" s="34"/>
      <c r="BE7" s="34"/>
      <c r="BF7" s="35"/>
      <c r="BG7" s="35"/>
      <c r="BH7" s="34">
        <f>_xlfn.IFNA(VLOOKUP($A$5&amp;BH$4,'PMC数据辅助&amp;月良率预估'!$B$2:$G$599,6,0),0)</f>
        <v>0</v>
      </c>
      <c r="BI7" s="34"/>
      <c r="BJ7" s="34"/>
      <c r="BK7" s="35"/>
      <c r="BL7" s="35"/>
      <c r="BM7" s="34">
        <f>_xlfn.IFNA(VLOOKUP($A$5&amp;BM$4,'PMC数据辅助&amp;月良率预估'!$B$2:$G$599,6,0),0)</f>
        <v>0</v>
      </c>
      <c r="BN7" s="34"/>
      <c r="BO7" s="34"/>
      <c r="BP7" s="35"/>
      <c r="BQ7" s="35"/>
    </row>
    <row r="8" spans="1:69" s="119" customFormat="1" x14ac:dyDescent="0.15">
      <c r="A8" s="116" t="s">
        <v>454</v>
      </c>
      <c r="B8" s="117">
        <f>_xlfn.IFNA(VLOOKUP($A8,批次辅助!$A$4:$DC$41,MATCH($A$5&amp;B$4,批次辅助!$A$1:$DC$1,0),0),0)</f>
        <v>0</v>
      </c>
      <c r="C8" s="117">
        <f>_xlfn.IFNA(VLOOKUP($A8,批次辅助!$A$4:$DC$41,MATCH($A$5&amp;C$4,批次辅助!$A$1:$DC$1,0),0),0)</f>
        <v>0</v>
      </c>
      <c r="D8" s="117">
        <f>_xlfn.IFNA(VLOOKUP($A8,批次辅助!$A$4:$DC$41,MATCH($A$5&amp;D$4,批次辅助!$A$1:$DC$1,0),0),0)</f>
        <v>0</v>
      </c>
      <c r="E8" s="117">
        <f>IF(E6=0,0%,E7/E6)</f>
        <v>1</v>
      </c>
      <c r="F8" s="116"/>
      <c r="G8" s="116"/>
      <c r="H8" s="118"/>
      <c r="I8" s="118"/>
      <c r="J8" s="117">
        <f>IF(J6=0,0%,J7/J6)</f>
        <v>1</v>
      </c>
      <c r="K8" s="116"/>
      <c r="L8" s="116"/>
      <c r="M8" s="118"/>
      <c r="N8" s="118"/>
      <c r="O8" s="117">
        <f>IF(O6=0,0%,O7/O6)</f>
        <v>1</v>
      </c>
      <c r="P8" s="116"/>
      <c r="Q8" s="116"/>
      <c r="R8" s="118"/>
      <c r="S8" s="118"/>
      <c r="T8" s="117">
        <f>IF(T6=0,0%,T7/T6)</f>
        <v>1</v>
      </c>
      <c r="U8" s="116"/>
      <c r="V8" s="116"/>
      <c r="W8" s="118"/>
      <c r="X8" s="118"/>
      <c r="Y8" s="117">
        <f>IF(Y6=0,0%,Y7/Y6)</f>
        <v>1</v>
      </c>
      <c r="Z8" s="116"/>
      <c r="AA8" s="116"/>
      <c r="AB8" s="118"/>
      <c r="AC8" s="118"/>
      <c r="AD8" s="117">
        <f>IF(AD6=0,0%,AD7/AD6)</f>
        <v>0</v>
      </c>
      <c r="AE8" s="116"/>
      <c r="AF8" s="116"/>
      <c r="AG8" s="118"/>
      <c r="AH8" s="118"/>
      <c r="AI8" s="117">
        <f>IF(AI6=0,0%,AI7/AI6)</f>
        <v>0</v>
      </c>
      <c r="AJ8" s="116"/>
      <c r="AK8" s="116"/>
      <c r="AL8" s="118"/>
      <c r="AM8" s="118"/>
      <c r="AN8" s="117">
        <f>IF(AN6=0,0%,AN7/AN6)</f>
        <v>0</v>
      </c>
      <c r="AO8" s="116"/>
      <c r="AP8" s="116"/>
      <c r="AQ8" s="118"/>
      <c r="AR8" s="118"/>
      <c r="AS8" s="117">
        <f>IF(AS6=0,0%,AS7/AS6)</f>
        <v>0</v>
      </c>
      <c r="AT8" s="116"/>
      <c r="AU8" s="116"/>
      <c r="AV8" s="118"/>
      <c r="AW8" s="118"/>
      <c r="AX8" s="117">
        <f>IF(AX6=0,0%,AX7/AX6)</f>
        <v>0</v>
      </c>
      <c r="AY8" s="116"/>
      <c r="AZ8" s="116"/>
      <c r="BA8" s="118"/>
      <c r="BB8" s="118"/>
      <c r="BC8" s="117">
        <f>IF(BC6=0,0%,BC7/BC6)</f>
        <v>0</v>
      </c>
      <c r="BD8" s="116"/>
      <c r="BE8" s="116"/>
      <c r="BF8" s="118"/>
      <c r="BG8" s="118"/>
      <c r="BH8" s="117">
        <f>IF(BH6=0,0%,BH7/BH6)</f>
        <v>0</v>
      </c>
      <c r="BI8" s="116"/>
      <c r="BJ8" s="116"/>
      <c r="BK8" s="118"/>
      <c r="BL8" s="118"/>
      <c r="BM8" s="117">
        <f>IF(BM6=0,0%,BM7/BM6)</f>
        <v>0</v>
      </c>
      <c r="BN8" s="116"/>
      <c r="BO8" s="116"/>
      <c r="BP8" s="118"/>
      <c r="BQ8" s="118"/>
    </row>
    <row r="9" spans="1:69" s="161" customFormat="1" x14ac:dyDescent="0.15">
      <c r="A9" s="158" t="s">
        <v>34</v>
      </c>
      <c r="B9" s="159">
        <f>_xlfn.IFNA(VLOOKUP($A9,批次辅助!$A$4:$DC$41,MATCH($A$5&amp;B$4,批次辅助!$A$1:$DC$1,0),0),0)</f>
        <v>0</v>
      </c>
      <c r="C9" s="159">
        <f>_xlfn.IFNA(VLOOKUP($A9,批次辅助!$A$4:$DC$41,MATCH($A$5&amp;C$4,批次辅助!$A$1:$DC$1,0),0),0)</f>
        <v>0</v>
      </c>
      <c r="D9" s="159">
        <f>_xlfn.IFNA(VLOOKUP($A9,批次辅助!$A$4:$DC$41,MATCH($A$5&amp;D$4,批次辅助!$A$1:$DC$1,0),0),0)</f>
        <v>0</v>
      </c>
      <c r="E9" s="160"/>
      <c r="F9" s="160"/>
      <c r="G9" s="160"/>
      <c r="H9" s="160">
        <f>H10-H19-H27-H28-H36-H37-H44-H45</f>
        <v>0.76380060481927714</v>
      </c>
      <c r="I9" s="160"/>
      <c r="J9" s="160"/>
      <c r="K9" s="160"/>
      <c r="L9" s="160"/>
      <c r="M9" s="160">
        <f>M10-M19-M27-M28-M36-M37-M44-M45</f>
        <v>0.76380060481927714</v>
      </c>
      <c r="N9" s="160"/>
      <c r="O9" s="160"/>
      <c r="P9" s="160"/>
      <c r="Q9" s="160"/>
      <c r="R9" s="160">
        <f>R10-R19-R27-R28-R36-R37-R44-R45</f>
        <v>0.76380060481927714</v>
      </c>
      <c r="S9" s="160"/>
      <c r="T9" s="160"/>
      <c r="U9" s="160"/>
      <c r="V9" s="160"/>
      <c r="W9" s="160">
        <f>W10-W19-W27-W28-W36-W37-W44-W45</f>
        <v>0.76380060481927714</v>
      </c>
      <c r="X9" s="160"/>
      <c r="Y9" s="160"/>
      <c r="Z9" s="160"/>
      <c r="AA9" s="160"/>
      <c r="AB9" s="160">
        <f>AB10-AB19-AB27-AB28-AB36-AB37-AB44-AB45</f>
        <v>0.76380060481927714</v>
      </c>
      <c r="AC9" s="160"/>
      <c r="AD9" s="160"/>
      <c r="AE9" s="160"/>
      <c r="AF9" s="160"/>
      <c r="AG9" s="160">
        <f>AG10-AG19-AG27-AG28-AG36-AG37-AG44-AG45</f>
        <v>0.76380060481927714</v>
      </c>
      <c r="AH9" s="160"/>
      <c r="AI9" s="160"/>
      <c r="AJ9" s="160"/>
      <c r="AK9" s="160"/>
      <c r="AL9" s="160">
        <f>AL10-AL19-AL27-AL28-AL36-AL37-AL44-AL45</f>
        <v>0.76380060481927714</v>
      </c>
      <c r="AM9" s="160"/>
      <c r="AN9" s="160"/>
      <c r="AO9" s="160"/>
      <c r="AP9" s="160"/>
      <c r="AQ9" s="160">
        <f>AQ10-AQ19-AQ27-AQ28-AQ36-AQ37-AQ44-AQ45</f>
        <v>0.76380060481927714</v>
      </c>
      <c r="AR9" s="160"/>
      <c r="AS9" s="160"/>
      <c r="AT9" s="160"/>
      <c r="AU9" s="160"/>
      <c r="AV9" s="160">
        <f>AV10-AV19-AV27-AV28-AV36-AV37-AV44-AV45</f>
        <v>0.76380060481927714</v>
      </c>
      <c r="AW9" s="160"/>
      <c r="AX9" s="160"/>
      <c r="AY9" s="160"/>
      <c r="AZ9" s="160"/>
      <c r="BA9" s="160">
        <f>BA10-BA19-BA27-BA28-BA36-BA37-BA44-BA45</f>
        <v>0.76380060481927714</v>
      </c>
      <c r="BB9" s="160"/>
      <c r="BC9" s="160"/>
      <c r="BD9" s="160"/>
      <c r="BE9" s="160"/>
      <c r="BF9" s="160">
        <f>BF10-BF19-BF27-BF28-BF36-BF37-BF44-BF45</f>
        <v>0.76380060481927714</v>
      </c>
      <c r="BG9" s="160"/>
      <c r="BH9" s="160"/>
      <c r="BI9" s="160"/>
      <c r="BJ9" s="160"/>
      <c r="BK9" s="160">
        <f>BK10-BK19-BK27-BK28-BK36-BK37-BK44-BK45</f>
        <v>0.76380060481927714</v>
      </c>
      <c r="BL9" s="160"/>
      <c r="BM9" s="160"/>
      <c r="BN9" s="160"/>
      <c r="BO9" s="160"/>
      <c r="BP9" s="160">
        <f>BP10-BP19-BP27-BP28-BP36-BP37-BP44-BP45</f>
        <v>0.76380060481927714</v>
      </c>
      <c r="BQ9" s="160"/>
    </row>
    <row r="10" spans="1:69" x14ac:dyDescent="0.15">
      <c r="A10" s="36" t="s">
        <v>33</v>
      </c>
      <c r="B10" s="37">
        <f>B9+B19+B27+B28+B36+B37+B44+B45</f>
        <v>0</v>
      </c>
      <c r="C10" s="37">
        <f>C9+C19+C27+C28+C36+C37+C44+C45</f>
        <v>0</v>
      </c>
      <c r="D10" s="37">
        <f>D9+D19+D27+D28+D36+D37+D44+D45</f>
        <v>0</v>
      </c>
      <c r="E10" s="38"/>
      <c r="F10" s="38"/>
      <c r="G10" s="38"/>
      <c r="H10" s="38">
        <f>(H12+H21+H30+H39)*99.94%-3</f>
        <v>0.76380060481927714</v>
      </c>
      <c r="I10" s="38"/>
      <c r="J10" s="38"/>
      <c r="K10" s="38"/>
      <c r="L10" s="38"/>
      <c r="M10" s="38">
        <f>(M12+M21+M30+M39)*99.94%-3</f>
        <v>0.76380060481927714</v>
      </c>
      <c r="N10" s="38"/>
      <c r="O10" s="38"/>
      <c r="P10" s="38"/>
      <c r="Q10" s="38"/>
      <c r="R10" s="38">
        <f>(R12+R21+R30+R39)*99.94%-3</f>
        <v>0.76380060481927714</v>
      </c>
      <c r="S10" s="38"/>
      <c r="T10" s="38"/>
      <c r="U10" s="38"/>
      <c r="V10" s="38"/>
      <c r="W10" s="38">
        <f>(W12+W21+W30+W39)*99.94%-3</f>
        <v>0.76380060481927714</v>
      </c>
      <c r="X10" s="38"/>
      <c r="Y10" s="38"/>
      <c r="Z10" s="38"/>
      <c r="AA10" s="38"/>
      <c r="AB10" s="38">
        <f>(AB12+AB21+AB30+AB39)*99.94%-3</f>
        <v>0.76380060481927714</v>
      </c>
      <c r="AC10" s="38"/>
      <c r="AD10" s="38"/>
      <c r="AE10" s="38"/>
      <c r="AF10" s="38"/>
      <c r="AG10" s="38">
        <f>(AG12+AG21+AG30+AG39)*99.94%-3</f>
        <v>0.76380060481927714</v>
      </c>
      <c r="AH10" s="38"/>
      <c r="AI10" s="38"/>
      <c r="AJ10" s="38"/>
      <c r="AK10" s="38"/>
      <c r="AL10" s="38">
        <f>(AL12+AL21+AL30+AL39)*99.94%-3</f>
        <v>0.76380060481927714</v>
      </c>
      <c r="AM10" s="38"/>
      <c r="AN10" s="38"/>
      <c r="AO10" s="38"/>
      <c r="AP10" s="38"/>
      <c r="AQ10" s="38">
        <f>(AQ12+AQ21+AQ30+AQ39)*99.94%-3</f>
        <v>0.76380060481927714</v>
      </c>
      <c r="AR10" s="38"/>
      <c r="AS10" s="38"/>
      <c r="AT10" s="38"/>
      <c r="AU10" s="38"/>
      <c r="AV10" s="38">
        <f>(AV12+AV21+AV30+AV39)*99.94%-3</f>
        <v>0.76380060481927714</v>
      </c>
      <c r="AW10" s="38"/>
      <c r="AX10" s="38"/>
      <c r="AY10" s="38"/>
      <c r="AZ10" s="38"/>
      <c r="BA10" s="38">
        <f>(BA12+BA21+BA30+BA39)*99.94%-3</f>
        <v>0.76380060481927714</v>
      </c>
      <c r="BB10" s="38"/>
      <c r="BC10" s="38"/>
      <c r="BD10" s="38"/>
      <c r="BE10" s="38"/>
      <c r="BF10" s="38">
        <f>(BF12+BF21+BF30+BF39)*99.94%-3</f>
        <v>0.76380060481927714</v>
      </c>
      <c r="BG10" s="38"/>
      <c r="BH10" s="38"/>
      <c r="BI10" s="38"/>
      <c r="BJ10" s="38"/>
      <c r="BK10" s="38">
        <f>(BK12+BK21+BK30+BK39)*99.94%-3</f>
        <v>0.76380060481927714</v>
      </c>
      <c r="BL10" s="38"/>
      <c r="BM10" s="38"/>
      <c r="BN10" s="38"/>
      <c r="BO10" s="38"/>
      <c r="BP10" s="38">
        <f>(BP12+BP21+BP30+BP39)*99.94%-3</f>
        <v>0.76380060481927714</v>
      </c>
      <c r="BQ10" s="38"/>
    </row>
    <row r="11" spans="1:69" x14ac:dyDescent="0.15">
      <c r="A11" s="39" t="s">
        <v>32</v>
      </c>
      <c r="B11" s="39"/>
      <c r="C11" s="39"/>
      <c r="D11" s="39"/>
      <c r="E11" s="39"/>
      <c r="F11" s="39"/>
      <c r="G11" s="39"/>
      <c r="H11" s="39">
        <f>H12*99.9%</f>
        <v>0.80514585542168682</v>
      </c>
      <c r="I11" s="39"/>
      <c r="J11" s="39"/>
      <c r="K11" s="39"/>
      <c r="L11" s="39"/>
      <c r="M11" s="39">
        <f>M12*99.9%</f>
        <v>0.80514585542168682</v>
      </c>
      <c r="N11" s="39"/>
      <c r="O11" s="39"/>
      <c r="P11" s="39"/>
      <c r="Q11" s="39"/>
      <c r="R11" s="39">
        <f>R12*99.9%</f>
        <v>0.80514585542168682</v>
      </c>
      <c r="S11" s="39"/>
      <c r="T11" s="39"/>
      <c r="U11" s="39"/>
      <c r="V11" s="39"/>
      <c r="W11" s="39">
        <f>W12*99.9%</f>
        <v>0.80514585542168682</v>
      </c>
      <c r="X11" s="39"/>
      <c r="Y11" s="39"/>
      <c r="Z11" s="39"/>
      <c r="AA11" s="39"/>
      <c r="AB11" s="39">
        <f>AB12*99.9%</f>
        <v>0.80514585542168682</v>
      </c>
      <c r="AC11" s="39"/>
      <c r="AD11" s="39"/>
      <c r="AE11" s="39"/>
      <c r="AF11" s="39"/>
      <c r="AG11" s="39">
        <f>AG12*99.9%</f>
        <v>0.80514585542168682</v>
      </c>
      <c r="AH11" s="39"/>
      <c r="AI11" s="39"/>
      <c r="AJ11" s="39"/>
      <c r="AK11" s="39"/>
      <c r="AL11" s="39">
        <f>AL12*99.9%</f>
        <v>0.80514585542168682</v>
      </c>
      <c r="AM11" s="39"/>
      <c r="AN11" s="39"/>
      <c r="AO11" s="39"/>
      <c r="AP11" s="39"/>
      <c r="AQ11" s="39">
        <f>AQ12*99.9%</f>
        <v>0.80514585542168682</v>
      </c>
      <c r="AR11" s="39"/>
      <c r="AS11" s="39"/>
      <c r="AT11" s="39"/>
      <c r="AU11" s="39"/>
      <c r="AV11" s="39">
        <f>AV12*99.9%</f>
        <v>0.80514585542168682</v>
      </c>
      <c r="AW11" s="39"/>
      <c r="AX11" s="39"/>
      <c r="AY11" s="39"/>
      <c r="AZ11" s="39"/>
      <c r="BA11" s="39">
        <f>BA12*99.9%</f>
        <v>0.80514585542168682</v>
      </c>
      <c r="BB11" s="39"/>
      <c r="BC11" s="39"/>
      <c r="BD11" s="39"/>
      <c r="BE11" s="39"/>
      <c r="BF11" s="39">
        <f>BF12*99.9%</f>
        <v>0.80514585542168682</v>
      </c>
      <c r="BG11" s="39"/>
      <c r="BH11" s="39"/>
      <c r="BI11" s="39"/>
      <c r="BJ11" s="39"/>
      <c r="BK11" s="39">
        <f>BK12*99.9%</f>
        <v>0.80514585542168682</v>
      </c>
      <c r="BL11" s="39"/>
      <c r="BM11" s="39"/>
      <c r="BN11" s="39"/>
      <c r="BO11" s="39"/>
      <c r="BP11" s="39">
        <f>BP12*99.9%</f>
        <v>0.80514585542168682</v>
      </c>
      <c r="BQ11" s="39"/>
    </row>
    <row r="12" spans="1:69" x14ac:dyDescent="0.35">
      <c r="A12" s="40" t="s">
        <v>60</v>
      </c>
      <c r="B12" s="41">
        <f>_xlfn.IFNA(VLOOKUP($A12,批次辅助!$A$4:$DC$41,MATCH($A$5&amp;B$4,批次辅助!$A$1:$DC$1,0),0),0)</f>
        <v>0</v>
      </c>
      <c r="C12" s="41">
        <f>_xlfn.IFNA(VLOOKUP($A12,批次辅助!$A$4:$DC$41,MATCH($A$5&amp;C$4,批次辅助!$A$1:$DC$1,0),0),0)</f>
        <v>0</v>
      </c>
      <c r="D12" s="41">
        <f>_xlfn.IFNA(VLOOKUP($A12,批次辅助!$A$4:$DC$41,MATCH($A$5&amp;D$4,批次辅助!$A$1:$DC$1,0),0),0)</f>
        <v>0</v>
      </c>
      <c r="E12" s="39"/>
      <c r="F12" s="39"/>
      <c r="G12" s="39"/>
      <c r="H12" s="39">
        <f>1-SUM(H13:H18)</f>
        <v>0.80595180722891568</v>
      </c>
      <c r="I12" s="39"/>
      <c r="J12" s="39"/>
      <c r="K12" s="39"/>
      <c r="L12" s="39"/>
      <c r="M12" s="39">
        <f>1-SUM(M13:M18)</f>
        <v>0.80595180722891568</v>
      </c>
      <c r="N12" s="39"/>
      <c r="O12" s="39"/>
      <c r="P12" s="39"/>
      <c r="Q12" s="39"/>
      <c r="R12" s="39">
        <f>1-SUM(R13:R18)</f>
        <v>0.80595180722891568</v>
      </c>
      <c r="S12" s="39"/>
      <c r="T12" s="39"/>
      <c r="U12" s="39"/>
      <c r="V12" s="39"/>
      <c r="W12" s="39">
        <f>1-SUM(W13:W18)</f>
        <v>0.80595180722891568</v>
      </c>
      <c r="X12" s="39"/>
      <c r="Y12" s="39"/>
      <c r="Z12" s="39"/>
      <c r="AA12" s="39"/>
      <c r="AB12" s="39">
        <f>1-SUM(AB13:AB18)</f>
        <v>0.80595180722891568</v>
      </c>
      <c r="AC12" s="39"/>
      <c r="AD12" s="39"/>
      <c r="AE12" s="39"/>
      <c r="AF12" s="39"/>
      <c r="AG12" s="39">
        <f>1-SUM(AG13:AG18)</f>
        <v>0.80595180722891568</v>
      </c>
      <c r="AH12" s="39"/>
      <c r="AI12" s="39"/>
      <c r="AJ12" s="39"/>
      <c r="AK12" s="39"/>
      <c r="AL12" s="39">
        <f>1-SUM(AL13:AL18)</f>
        <v>0.80595180722891568</v>
      </c>
      <c r="AM12" s="39"/>
      <c r="AN12" s="39"/>
      <c r="AO12" s="39"/>
      <c r="AP12" s="39"/>
      <c r="AQ12" s="39">
        <f>1-SUM(AQ13:AQ18)</f>
        <v>0.80595180722891568</v>
      </c>
      <c r="AR12" s="39"/>
      <c r="AS12" s="39"/>
      <c r="AT12" s="39"/>
      <c r="AU12" s="39"/>
      <c r="AV12" s="39">
        <f>1-SUM(AV13:AV18)</f>
        <v>0.80595180722891568</v>
      </c>
      <c r="AW12" s="39"/>
      <c r="AX12" s="39"/>
      <c r="AY12" s="39"/>
      <c r="AZ12" s="39"/>
      <c r="BA12" s="39">
        <f>1-SUM(BA13:BA18)</f>
        <v>0.80595180722891568</v>
      </c>
      <c r="BB12" s="39"/>
      <c r="BC12" s="39"/>
      <c r="BD12" s="39"/>
      <c r="BE12" s="39"/>
      <c r="BF12" s="39">
        <f>1-SUM(BF13:BF18)</f>
        <v>0.80595180722891568</v>
      </c>
      <c r="BG12" s="39"/>
      <c r="BH12" s="39"/>
      <c r="BI12" s="39"/>
      <c r="BJ12" s="39"/>
      <c r="BK12" s="39">
        <f>1-SUM(BK13:BK18)</f>
        <v>0.80595180722891568</v>
      </c>
      <c r="BL12" s="39"/>
      <c r="BM12" s="39"/>
      <c r="BN12" s="39"/>
      <c r="BO12" s="39"/>
      <c r="BP12" s="39">
        <f>1-SUM(BP13:BP18)</f>
        <v>0.80595180722891568</v>
      </c>
      <c r="BQ12" s="39"/>
    </row>
    <row r="13" spans="1:69" x14ac:dyDescent="0.15">
      <c r="A13" s="42" t="s">
        <v>42</v>
      </c>
      <c r="B13" s="43">
        <f>_xlfn.IFNA(VLOOKUP($A13,批次辅助!$A$4:$DC$41,MATCH($A$5&amp;B$4,批次辅助!$A$1:$DC$1,0),0),0)</f>
        <v>0</v>
      </c>
      <c r="C13" s="43">
        <f>_xlfn.IFNA(VLOOKUP($A13,批次辅助!$A$4:$DC$41,MATCH($A$5&amp;C$4,批次辅助!$A$1:$DC$1,0),0),0)</f>
        <v>0</v>
      </c>
      <c r="D13" s="43">
        <f>_xlfn.IFNA(VLOOKUP($A13,批次辅助!$A$4:$DC$41,MATCH($A$5&amp;D$4,批次辅助!$A$1:$DC$1,0),0),0)</f>
        <v>0</v>
      </c>
      <c r="E13" s="279"/>
      <c r="F13" s="128"/>
      <c r="G13" s="102">
        <v>4.2560240963855418E-2</v>
      </c>
      <c r="H13" s="47">
        <f>C13-F13+G13</f>
        <v>4.2560240963855418E-2</v>
      </c>
      <c r="I13" s="370"/>
      <c r="J13" s="279"/>
      <c r="K13" s="128"/>
      <c r="L13" s="102"/>
      <c r="M13" s="47">
        <f>H13-K13+L13</f>
        <v>4.2560240963855418E-2</v>
      </c>
      <c r="N13" s="370"/>
      <c r="O13" s="278"/>
      <c r="P13" s="132"/>
      <c r="Q13" s="102"/>
      <c r="R13" s="47">
        <f>M13-P13+Q13</f>
        <v>4.2560240963855418E-2</v>
      </c>
      <c r="S13" s="370"/>
      <c r="T13" s="279"/>
      <c r="U13" s="128"/>
      <c r="V13" s="102"/>
      <c r="W13" s="47">
        <f>R13-U13+V13</f>
        <v>4.2560240963855418E-2</v>
      </c>
      <c r="X13" s="370"/>
      <c r="Y13" s="279"/>
      <c r="Z13" s="128"/>
      <c r="AA13" s="102"/>
      <c r="AB13" s="47">
        <f>W13-Z13+AA13</f>
        <v>4.2560240963855418E-2</v>
      </c>
      <c r="AC13" s="370"/>
      <c r="AD13" s="279"/>
      <c r="AE13" s="128"/>
      <c r="AF13" s="102"/>
      <c r="AG13" s="47">
        <f>AB13-AE13+AF13</f>
        <v>4.2560240963855418E-2</v>
      </c>
      <c r="AH13" s="370"/>
      <c r="AI13" s="279"/>
      <c r="AJ13" s="128"/>
      <c r="AK13" s="102"/>
      <c r="AL13" s="47">
        <f>AG13-AJ13+AK13</f>
        <v>4.2560240963855418E-2</v>
      </c>
      <c r="AM13" s="370"/>
      <c r="AN13" s="279"/>
      <c r="AO13" s="128"/>
      <c r="AP13" s="102"/>
      <c r="AQ13" s="47">
        <f>AL13-AO13+AP13</f>
        <v>4.2560240963855418E-2</v>
      </c>
      <c r="AR13" s="370"/>
      <c r="AS13" s="279"/>
      <c r="AT13" s="128"/>
      <c r="AU13" s="102"/>
      <c r="AV13" s="47">
        <f>AQ13-AT13+AU13</f>
        <v>4.2560240963855418E-2</v>
      </c>
      <c r="AW13" s="370"/>
      <c r="AX13" s="279"/>
      <c r="AY13" s="128"/>
      <c r="AZ13" s="102"/>
      <c r="BA13" s="47">
        <f>AV13-AY13+AZ13</f>
        <v>4.2560240963855418E-2</v>
      </c>
      <c r="BB13" s="370"/>
      <c r="BC13" s="279"/>
      <c r="BD13" s="128"/>
      <c r="BE13" s="102"/>
      <c r="BF13" s="47">
        <f>BA13-BD13+BE13</f>
        <v>4.2560240963855418E-2</v>
      </c>
      <c r="BG13" s="370"/>
      <c r="BH13" s="279"/>
      <c r="BI13" s="128"/>
      <c r="BJ13" s="102"/>
      <c r="BK13" s="47">
        <f>BF13-BI13+BJ13</f>
        <v>4.2560240963855418E-2</v>
      </c>
      <c r="BL13" s="370"/>
      <c r="BM13" s="279"/>
      <c r="BN13" s="128"/>
      <c r="BO13" s="102"/>
      <c r="BP13" s="47">
        <f>BK13-BN13+BO13</f>
        <v>4.2560240963855418E-2</v>
      </c>
      <c r="BQ13" s="370"/>
    </row>
    <row r="14" spans="1:69" x14ac:dyDescent="0.15">
      <c r="A14" s="42" t="s">
        <v>43</v>
      </c>
      <c r="B14" s="43">
        <f>_xlfn.IFNA(VLOOKUP($A14,批次辅助!$A$4:$DC$41,MATCH($A$5&amp;B$4,批次辅助!$A$1:$DC$1,0),0),0)</f>
        <v>0</v>
      </c>
      <c r="C14" s="43">
        <f>_xlfn.IFNA(VLOOKUP($A14,批次辅助!$A$4:$DC$41,MATCH($A$5&amp;C$4,批次辅助!$A$1:$DC$1,0),0),0)</f>
        <v>0</v>
      </c>
      <c r="D14" s="43">
        <f>_xlfn.IFNA(VLOOKUP($A14,批次辅助!$A$4:$DC$41,MATCH($A$5&amp;D$4,批次辅助!$A$1:$DC$1,0),0),0)</f>
        <v>0</v>
      </c>
      <c r="E14" s="51"/>
      <c r="F14" s="129"/>
      <c r="G14" s="140">
        <v>8.386746987951807E-2</v>
      </c>
      <c r="H14" s="47">
        <f t="shared" ref="H14:H19" si="0">C14-F14+G14</f>
        <v>8.386746987951807E-2</v>
      </c>
      <c r="I14" s="370"/>
      <c r="J14" s="51"/>
      <c r="K14" s="129"/>
      <c r="L14" s="140"/>
      <c r="M14" s="50">
        <f t="shared" ref="M14:M19" si="1">H14-K14+L14</f>
        <v>8.386746987951807E-2</v>
      </c>
      <c r="N14" s="370"/>
      <c r="O14" s="278"/>
      <c r="P14" s="186"/>
      <c r="Q14" s="140"/>
      <c r="R14" s="50">
        <f t="shared" ref="R14:R19" si="2">M14-P14+Q14</f>
        <v>8.386746987951807E-2</v>
      </c>
      <c r="S14" s="370"/>
      <c r="T14" s="51"/>
      <c r="U14" s="129"/>
      <c r="V14" s="140"/>
      <c r="W14" s="50">
        <f t="shared" ref="W14:W19" si="3">R14-U14+V14</f>
        <v>8.386746987951807E-2</v>
      </c>
      <c r="X14" s="370"/>
      <c r="Y14" s="51"/>
      <c r="Z14" s="129"/>
      <c r="AA14" s="140"/>
      <c r="AB14" s="50">
        <f t="shared" ref="AB14:AB19" si="4">W14-Z14+AA14</f>
        <v>8.386746987951807E-2</v>
      </c>
      <c r="AC14" s="370"/>
      <c r="AD14" s="51"/>
      <c r="AE14" s="129"/>
      <c r="AF14" s="140"/>
      <c r="AG14" s="50">
        <f t="shared" ref="AG14:AG19" si="5">AB14-AE14+AF14</f>
        <v>8.386746987951807E-2</v>
      </c>
      <c r="AH14" s="370"/>
      <c r="AI14" s="51"/>
      <c r="AJ14" s="129"/>
      <c r="AK14" s="140"/>
      <c r="AL14" s="50">
        <f t="shared" ref="AL14:AL19" si="6">AG14-AJ14+AK14</f>
        <v>8.386746987951807E-2</v>
      </c>
      <c r="AM14" s="370"/>
      <c r="AN14" s="51"/>
      <c r="AO14" s="129"/>
      <c r="AP14" s="140"/>
      <c r="AQ14" s="50">
        <f t="shared" ref="AQ14:AQ19" si="7">AL14-AO14+AP14</f>
        <v>8.386746987951807E-2</v>
      </c>
      <c r="AR14" s="370"/>
      <c r="AS14" s="51"/>
      <c r="AT14" s="129"/>
      <c r="AU14" s="140"/>
      <c r="AV14" s="50">
        <f t="shared" ref="AV14:AV19" si="8">AQ14-AT14+AU14</f>
        <v>8.386746987951807E-2</v>
      </c>
      <c r="AW14" s="370"/>
      <c r="AX14" s="51"/>
      <c r="AY14" s="129"/>
      <c r="AZ14" s="140"/>
      <c r="BA14" s="50">
        <f t="shared" ref="BA14:BA19" si="9">AV14-AY14+AZ14</f>
        <v>8.386746987951807E-2</v>
      </c>
      <c r="BB14" s="370"/>
      <c r="BC14" s="51"/>
      <c r="BD14" s="129"/>
      <c r="BE14" s="140"/>
      <c r="BF14" s="50">
        <f t="shared" ref="BF14:BF19" si="10">BA14-BD14+BE14</f>
        <v>8.386746987951807E-2</v>
      </c>
      <c r="BG14" s="370"/>
      <c r="BH14" s="51"/>
      <c r="BI14" s="129"/>
      <c r="BJ14" s="140"/>
      <c r="BK14" s="50">
        <f t="shared" ref="BK14:BK19" si="11">BF14-BI14+BJ14</f>
        <v>8.386746987951807E-2</v>
      </c>
      <c r="BL14" s="370"/>
      <c r="BM14" s="51"/>
      <c r="BN14" s="129"/>
      <c r="BO14" s="140"/>
      <c r="BP14" s="50">
        <f t="shared" ref="BP14:BP19" si="12">BK14-BN14+BO14</f>
        <v>8.386746987951807E-2</v>
      </c>
      <c r="BQ14" s="370"/>
    </row>
    <row r="15" spans="1:69" x14ac:dyDescent="0.15">
      <c r="A15" s="42" t="s">
        <v>44</v>
      </c>
      <c r="B15" s="43">
        <f>_xlfn.IFNA(VLOOKUP($A15,批次辅助!$A$4:$DC$41,MATCH($A$5&amp;B$4,批次辅助!$A$1:$DC$1,0),0),0)</f>
        <v>0</v>
      </c>
      <c r="C15" s="43">
        <f>_xlfn.IFNA(VLOOKUP($A15,批次辅助!$A$4:$DC$41,MATCH($A$5&amp;C$4,批次辅助!$A$1:$DC$1,0),0),0)</f>
        <v>0</v>
      </c>
      <c r="D15" s="43">
        <f>_xlfn.IFNA(VLOOKUP($A15,批次辅助!$A$4:$DC$41,MATCH($A$5&amp;D$4,批次辅助!$A$1:$DC$1,0),0),0)</f>
        <v>0</v>
      </c>
      <c r="E15" s="279"/>
      <c r="F15" s="128"/>
      <c r="G15" s="46">
        <v>7.8313253012048199E-3</v>
      </c>
      <c r="H15" s="47">
        <f t="shared" si="0"/>
        <v>7.8313253012048199E-3</v>
      </c>
      <c r="I15" s="370"/>
      <c r="J15" s="279"/>
      <c r="K15" s="128"/>
      <c r="L15" s="102"/>
      <c r="M15" s="50">
        <f t="shared" si="1"/>
        <v>7.8313253012048199E-3</v>
      </c>
      <c r="N15" s="370"/>
      <c r="O15" s="278"/>
      <c r="P15" s="132"/>
      <c r="Q15" s="102"/>
      <c r="R15" s="50">
        <f t="shared" si="2"/>
        <v>7.8313253012048199E-3</v>
      </c>
      <c r="S15" s="370"/>
      <c r="T15" s="279"/>
      <c r="U15" s="128"/>
      <c r="V15" s="102"/>
      <c r="W15" s="50">
        <f t="shared" si="3"/>
        <v>7.8313253012048199E-3</v>
      </c>
      <c r="X15" s="370"/>
      <c r="Y15" s="279"/>
      <c r="Z15" s="128"/>
      <c r="AA15" s="102"/>
      <c r="AB15" s="50">
        <f t="shared" si="4"/>
        <v>7.8313253012048199E-3</v>
      </c>
      <c r="AC15" s="370"/>
      <c r="AD15" s="279"/>
      <c r="AE15" s="128"/>
      <c r="AF15" s="102"/>
      <c r="AG15" s="50">
        <f t="shared" si="5"/>
        <v>7.8313253012048199E-3</v>
      </c>
      <c r="AH15" s="370"/>
      <c r="AI15" s="279"/>
      <c r="AJ15" s="128"/>
      <c r="AK15" s="102"/>
      <c r="AL15" s="50">
        <f t="shared" si="6"/>
        <v>7.8313253012048199E-3</v>
      </c>
      <c r="AM15" s="370"/>
      <c r="AN15" s="279"/>
      <c r="AO15" s="128"/>
      <c r="AP15" s="102"/>
      <c r="AQ15" s="50">
        <f t="shared" si="7"/>
        <v>7.8313253012048199E-3</v>
      </c>
      <c r="AR15" s="370"/>
      <c r="AS15" s="279"/>
      <c r="AT15" s="128"/>
      <c r="AU15" s="102"/>
      <c r="AV15" s="50">
        <f t="shared" si="8"/>
        <v>7.8313253012048199E-3</v>
      </c>
      <c r="AW15" s="370"/>
      <c r="AX15" s="279"/>
      <c r="AY15" s="128"/>
      <c r="AZ15" s="102"/>
      <c r="BA15" s="50">
        <f t="shared" si="9"/>
        <v>7.8313253012048199E-3</v>
      </c>
      <c r="BB15" s="370"/>
      <c r="BC15" s="279"/>
      <c r="BD15" s="128"/>
      <c r="BE15" s="102"/>
      <c r="BF15" s="50">
        <f t="shared" si="10"/>
        <v>7.8313253012048199E-3</v>
      </c>
      <c r="BG15" s="370"/>
      <c r="BH15" s="279"/>
      <c r="BI15" s="128"/>
      <c r="BJ15" s="102"/>
      <c r="BK15" s="50">
        <f t="shared" si="11"/>
        <v>7.8313253012048199E-3</v>
      </c>
      <c r="BL15" s="370"/>
      <c r="BM15" s="279"/>
      <c r="BN15" s="128"/>
      <c r="BO15" s="102"/>
      <c r="BP15" s="50">
        <f t="shared" si="12"/>
        <v>7.8313253012048199E-3</v>
      </c>
      <c r="BQ15" s="370"/>
    </row>
    <row r="16" spans="1:69" x14ac:dyDescent="0.15">
      <c r="A16" s="53" t="s">
        <v>45</v>
      </c>
      <c r="B16" s="53">
        <f>_xlfn.IFNA(VLOOKUP($A16,批次辅助!$A$4:$DC$41,MATCH($A$5&amp;B$4,批次辅助!$A$1:$DC$1,0),0),0)</f>
        <v>0</v>
      </c>
      <c r="C16" s="53">
        <f>_xlfn.IFNA(VLOOKUP($A16,批次辅助!$A$4:$DC$41,MATCH($A$5&amp;C$4,批次辅助!$A$1:$DC$1,0),0),0)</f>
        <v>0</v>
      </c>
      <c r="D16" s="53">
        <f>_xlfn.IFNA(VLOOKUP($A16,批次辅助!$A$4:$DC$41,MATCH($A$5&amp;D$4,批次辅助!$A$1:$DC$1,0),0),0)</f>
        <v>0</v>
      </c>
      <c r="E16" s="279"/>
      <c r="F16" s="128"/>
      <c r="G16" s="55">
        <v>4.8192771084337352E-2</v>
      </c>
      <c r="H16" s="47">
        <f t="shared" si="0"/>
        <v>4.8192771084337352E-2</v>
      </c>
      <c r="I16" s="370"/>
      <c r="J16" s="56"/>
      <c r="K16" s="130"/>
      <c r="L16" s="103"/>
      <c r="M16" s="50">
        <f t="shared" si="1"/>
        <v>4.8192771084337352E-2</v>
      </c>
      <c r="N16" s="370"/>
      <c r="O16" s="278"/>
      <c r="P16" s="132"/>
      <c r="Q16" s="103"/>
      <c r="R16" s="50">
        <f t="shared" si="2"/>
        <v>4.8192771084337352E-2</v>
      </c>
      <c r="S16" s="370"/>
      <c r="T16" s="56"/>
      <c r="U16" s="130"/>
      <c r="V16" s="103"/>
      <c r="W16" s="50">
        <f t="shared" si="3"/>
        <v>4.8192771084337352E-2</v>
      </c>
      <c r="X16" s="370"/>
      <c r="Y16" s="56"/>
      <c r="Z16" s="130"/>
      <c r="AA16" s="103"/>
      <c r="AB16" s="50">
        <f t="shared" si="4"/>
        <v>4.8192771084337352E-2</v>
      </c>
      <c r="AC16" s="370"/>
      <c r="AD16" s="56"/>
      <c r="AE16" s="130"/>
      <c r="AF16" s="103"/>
      <c r="AG16" s="50">
        <f t="shared" si="5"/>
        <v>4.8192771084337352E-2</v>
      </c>
      <c r="AH16" s="370"/>
      <c r="AI16" s="56"/>
      <c r="AJ16" s="130"/>
      <c r="AK16" s="103"/>
      <c r="AL16" s="50">
        <f t="shared" si="6"/>
        <v>4.8192771084337352E-2</v>
      </c>
      <c r="AM16" s="370"/>
      <c r="AN16" s="56"/>
      <c r="AO16" s="130"/>
      <c r="AP16" s="103"/>
      <c r="AQ16" s="50">
        <f t="shared" si="7"/>
        <v>4.8192771084337352E-2</v>
      </c>
      <c r="AR16" s="370"/>
      <c r="AS16" s="56"/>
      <c r="AT16" s="130"/>
      <c r="AU16" s="103"/>
      <c r="AV16" s="50">
        <f t="shared" si="8"/>
        <v>4.8192771084337352E-2</v>
      </c>
      <c r="AW16" s="370"/>
      <c r="AX16" s="56"/>
      <c r="AY16" s="130"/>
      <c r="AZ16" s="103"/>
      <c r="BA16" s="50">
        <f t="shared" si="9"/>
        <v>4.8192771084337352E-2</v>
      </c>
      <c r="BB16" s="370"/>
      <c r="BC16" s="56"/>
      <c r="BD16" s="130"/>
      <c r="BE16" s="103"/>
      <c r="BF16" s="50">
        <f t="shared" si="10"/>
        <v>4.8192771084337352E-2</v>
      </c>
      <c r="BG16" s="370"/>
      <c r="BH16" s="56"/>
      <c r="BI16" s="130"/>
      <c r="BJ16" s="103"/>
      <c r="BK16" s="50">
        <f t="shared" si="11"/>
        <v>4.8192771084337352E-2</v>
      </c>
      <c r="BL16" s="370"/>
      <c r="BM16" s="56"/>
      <c r="BN16" s="130"/>
      <c r="BO16" s="103"/>
      <c r="BP16" s="50">
        <f t="shared" si="12"/>
        <v>4.8192771084337352E-2</v>
      </c>
      <c r="BQ16" s="370"/>
    </row>
    <row r="17" spans="1:69" x14ac:dyDescent="0.15">
      <c r="A17" s="42" t="s">
        <v>46</v>
      </c>
      <c r="B17" s="53">
        <f>_xlfn.IFNA(VLOOKUP($A17,批次辅助!$A$4:$DC$41,MATCH($A$5&amp;B$4,批次辅助!$A$1:$DC$1,0),0),0)</f>
        <v>0</v>
      </c>
      <c r="C17" s="53">
        <f>_xlfn.IFNA(VLOOKUP($A17,批次辅助!$A$4:$DC$41,MATCH($A$5&amp;C$4,批次辅助!$A$1:$DC$1,0),0),0)</f>
        <v>0</v>
      </c>
      <c r="D17" s="53">
        <f>_xlfn.IFNA(VLOOKUP($A17,批次辅助!$A$4:$DC$41,MATCH($A$5&amp;D$4,批次辅助!$A$1:$DC$1,0),0),0)</f>
        <v>0</v>
      </c>
      <c r="E17" s="43"/>
      <c r="F17" s="131"/>
      <c r="G17" s="58">
        <v>9.0361445783132526E-3</v>
      </c>
      <c r="H17" s="47">
        <f t="shared" si="0"/>
        <v>9.0361445783132526E-3</v>
      </c>
      <c r="I17" s="370"/>
      <c r="J17" s="43"/>
      <c r="K17" s="131"/>
      <c r="L17" s="104"/>
      <c r="M17" s="53">
        <f t="shared" si="1"/>
        <v>9.0361445783132526E-3</v>
      </c>
      <c r="N17" s="370"/>
      <c r="O17" s="330"/>
      <c r="P17" s="186"/>
      <c r="Q17" s="104"/>
      <c r="R17" s="53">
        <f t="shared" si="2"/>
        <v>9.0361445783132526E-3</v>
      </c>
      <c r="S17" s="370"/>
      <c r="T17" s="43"/>
      <c r="U17" s="131"/>
      <c r="V17" s="104"/>
      <c r="W17" s="53">
        <f t="shared" si="3"/>
        <v>9.0361445783132526E-3</v>
      </c>
      <c r="X17" s="370"/>
      <c r="Y17" s="43"/>
      <c r="Z17" s="131"/>
      <c r="AA17" s="104"/>
      <c r="AB17" s="53">
        <f t="shared" si="4"/>
        <v>9.0361445783132526E-3</v>
      </c>
      <c r="AC17" s="370"/>
      <c r="AD17" s="43"/>
      <c r="AE17" s="131"/>
      <c r="AF17" s="104"/>
      <c r="AG17" s="53">
        <f t="shared" si="5"/>
        <v>9.0361445783132526E-3</v>
      </c>
      <c r="AH17" s="370"/>
      <c r="AI17" s="43"/>
      <c r="AJ17" s="131"/>
      <c r="AK17" s="104"/>
      <c r="AL17" s="53">
        <f t="shared" si="6"/>
        <v>9.0361445783132526E-3</v>
      </c>
      <c r="AM17" s="370"/>
      <c r="AN17" s="43"/>
      <c r="AO17" s="131"/>
      <c r="AP17" s="104"/>
      <c r="AQ17" s="53">
        <f t="shared" si="7"/>
        <v>9.0361445783132526E-3</v>
      </c>
      <c r="AR17" s="370"/>
      <c r="AS17" s="43"/>
      <c r="AT17" s="131"/>
      <c r="AU17" s="104"/>
      <c r="AV17" s="53">
        <f t="shared" si="8"/>
        <v>9.0361445783132526E-3</v>
      </c>
      <c r="AW17" s="370"/>
      <c r="AX17" s="43"/>
      <c r="AY17" s="131"/>
      <c r="AZ17" s="104"/>
      <c r="BA17" s="53">
        <f t="shared" si="9"/>
        <v>9.0361445783132526E-3</v>
      </c>
      <c r="BB17" s="370"/>
      <c r="BC17" s="43"/>
      <c r="BD17" s="131"/>
      <c r="BE17" s="104"/>
      <c r="BF17" s="53">
        <f t="shared" si="10"/>
        <v>9.0361445783132526E-3</v>
      </c>
      <c r="BG17" s="370"/>
      <c r="BH17" s="43"/>
      <c r="BI17" s="131"/>
      <c r="BJ17" s="104"/>
      <c r="BK17" s="53">
        <f t="shared" si="11"/>
        <v>9.0361445783132526E-3</v>
      </c>
      <c r="BL17" s="370"/>
      <c r="BM17" s="43"/>
      <c r="BN17" s="131"/>
      <c r="BO17" s="104"/>
      <c r="BP17" s="53">
        <f t="shared" si="12"/>
        <v>9.0361445783132526E-3</v>
      </c>
      <c r="BQ17" s="370"/>
    </row>
    <row r="18" spans="1:69" x14ac:dyDescent="0.15">
      <c r="A18" s="42" t="s">
        <v>47</v>
      </c>
      <c r="B18" s="43">
        <f>_xlfn.IFNA(VLOOKUP($A18,批次辅助!$A$4:$DC$41,MATCH($A$5&amp;B$4,批次辅助!$A$1:$DC$1,0),0),0)</f>
        <v>0</v>
      </c>
      <c r="C18" s="43">
        <f>_xlfn.IFNA(VLOOKUP($A18,批次辅助!$A$4:$DC$41,MATCH($A$5&amp;C$4,批次辅助!$A$1:$DC$1,0),0),0)</f>
        <v>0</v>
      </c>
      <c r="D18" s="114">
        <f>_xlfn.IFNA(VLOOKUP($A18,批次辅助!$A$4:$DC$41,MATCH($A$5&amp;D$4,批次辅助!$A$1:$DC$1,0),0),0)</f>
        <v>0</v>
      </c>
      <c r="E18" s="10"/>
      <c r="F18" s="132"/>
      <c r="G18" s="70">
        <v>2.5602409638554218E-3</v>
      </c>
      <c r="H18" s="47">
        <f t="shared" si="0"/>
        <v>2.5602409638554218E-3</v>
      </c>
      <c r="I18" s="370"/>
      <c r="J18" s="10"/>
      <c r="K18" s="132"/>
      <c r="L18" s="105"/>
      <c r="M18" s="43">
        <f t="shared" si="1"/>
        <v>2.5602409638554218E-3</v>
      </c>
      <c r="N18" s="370"/>
      <c r="O18" s="10"/>
      <c r="P18" s="132"/>
      <c r="Q18" s="105"/>
      <c r="R18" s="43">
        <f t="shared" si="2"/>
        <v>2.5602409638554218E-3</v>
      </c>
      <c r="S18" s="370"/>
      <c r="T18" s="10"/>
      <c r="U18" s="132"/>
      <c r="V18" s="105"/>
      <c r="W18" s="43">
        <f t="shared" si="3"/>
        <v>2.5602409638554218E-3</v>
      </c>
      <c r="X18" s="370"/>
      <c r="Y18" s="10"/>
      <c r="Z18" s="132"/>
      <c r="AA18" s="105"/>
      <c r="AB18" s="43">
        <f t="shared" si="4"/>
        <v>2.5602409638554218E-3</v>
      </c>
      <c r="AC18" s="370"/>
      <c r="AD18" s="10"/>
      <c r="AE18" s="132"/>
      <c r="AF18" s="105"/>
      <c r="AG18" s="43">
        <f t="shared" si="5"/>
        <v>2.5602409638554218E-3</v>
      </c>
      <c r="AH18" s="370"/>
      <c r="AI18" s="10"/>
      <c r="AJ18" s="132"/>
      <c r="AK18" s="105"/>
      <c r="AL18" s="43">
        <f t="shared" si="6"/>
        <v>2.5602409638554218E-3</v>
      </c>
      <c r="AM18" s="370"/>
      <c r="AN18" s="10"/>
      <c r="AO18" s="132"/>
      <c r="AP18" s="105"/>
      <c r="AQ18" s="43">
        <f t="shared" si="7"/>
        <v>2.5602409638554218E-3</v>
      </c>
      <c r="AR18" s="370"/>
      <c r="AS18" s="10"/>
      <c r="AT18" s="132"/>
      <c r="AU18" s="105"/>
      <c r="AV18" s="43">
        <f t="shared" si="8"/>
        <v>2.5602409638554218E-3</v>
      </c>
      <c r="AW18" s="370"/>
      <c r="AX18" s="10"/>
      <c r="AY18" s="132"/>
      <c r="AZ18" s="105"/>
      <c r="BA18" s="43">
        <f t="shared" si="9"/>
        <v>2.5602409638554218E-3</v>
      </c>
      <c r="BB18" s="370"/>
      <c r="BC18" s="10"/>
      <c r="BD18" s="132"/>
      <c r="BE18" s="105"/>
      <c r="BF18" s="43">
        <f t="shared" si="10"/>
        <v>2.5602409638554218E-3</v>
      </c>
      <c r="BG18" s="370"/>
      <c r="BH18" s="10"/>
      <c r="BI18" s="132"/>
      <c r="BJ18" s="105"/>
      <c r="BK18" s="43">
        <f t="shared" si="11"/>
        <v>2.5602409638554218E-3</v>
      </c>
      <c r="BL18" s="370"/>
      <c r="BM18" s="10"/>
      <c r="BN18" s="132"/>
      <c r="BO18" s="105"/>
      <c r="BP18" s="43">
        <f t="shared" si="12"/>
        <v>2.5602409638554218E-3</v>
      </c>
      <c r="BQ18" s="370"/>
    </row>
    <row r="19" spans="1:69" x14ac:dyDescent="0.15">
      <c r="A19" s="61" t="s">
        <v>31</v>
      </c>
      <c r="B19" s="61">
        <f>_xlfn.IFNA(VLOOKUP($A19,批次辅助!$A$4:$DC$41,MATCH($A$5&amp;B$4,批次辅助!$A$1:$DC$1,0),0),0)</f>
        <v>0</v>
      </c>
      <c r="C19" s="61">
        <f>_xlfn.IFNA(VLOOKUP($A19,批次辅助!$A$4:$DC$41,MATCH($A$5&amp;C$4,批次辅助!$A$1:$DC$1,0),0),0)</f>
        <v>0</v>
      </c>
      <c r="D19" s="61">
        <f>_xlfn.IFNA(VLOOKUP($A19,批次辅助!$A$4:$DC$41,MATCH($A$5&amp;D$4,批次辅助!$A$1:$DC$1,0),0),0)</f>
        <v>0</v>
      </c>
      <c r="E19" s="62"/>
      <c r="F19" s="133"/>
      <c r="G19" s="64"/>
      <c r="H19" s="62">
        <f t="shared" si="0"/>
        <v>0</v>
      </c>
      <c r="I19" s="62"/>
      <c r="J19" s="62"/>
      <c r="K19" s="133"/>
      <c r="L19" s="141"/>
      <c r="M19" s="62">
        <f t="shared" si="1"/>
        <v>0</v>
      </c>
      <c r="N19" s="62"/>
      <c r="O19" s="62"/>
      <c r="P19" s="133"/>
      <c r="Q19" s="141"/>
      <c r="R19" s="62">
        <f t="shared" si="2"/>
        <v>0</v>
      </c>
      <c r="S19" s="62"/>
      <c r="T19" s="62"/>
      <c r="U19" s="133"/>
      <c r="V19" s="141"/>
      <c r="W19" s="62">
        <f t="shared" si="3"/>
        <v>0</v>
      </c>
      <c r="X19" s="62"/>
      <c r="Y19" s="62"/>
      <c r="Z19" s="133"/>
      <c r="AA19" s="141"/>
      <c r="AB19" s="62">
        <f t="shared" si="4"/>
        <v>0</v>
      </c>
      <c r="AC19" s="62"/>
      <c r="AD19" s="62"/>
      <c r="AE19" s="133"/>
      <c r="AF19" s="141"/>
      <c r="AG19" s="62">
        <f t="shared" si="5"/>
        <v>0</v>
      </c>
      <c r="AH19" s="62"/>
      <c r="AI19" s="62"/>
      <c r="AJ19" s="133"/>
      <c r="AK19" s="141"/>
      <c r="AL19" s="62">
        <f t="shared" si="6"/>
        <v>0</v>
      </c>
      <c r="AM19" s="62"/>
      <c r="AN19" s="62"/>
      <c r="AO19" s="133"/>
      <c r="AP19" s="141"/>
      <c r="AQ19" s="62">
        <f t="shared" si="7"/>
        <v>0</v>
      </c>
      <c r="AR19" s="62"/>
      <c r="AS19" s="62"/>
      <c r="AT19" s="133"/>
      <c r="AU19" s="141"/>
      <c r="AV19" s="62">
        <f t="shared" si="8"/>
        <v>0</v>
      </c>
      <c r="AW19" s="62"/>
      <c r="AX19" s="62"/>
      <c r="AY19" s="133"/>
      <c r="AZ19" s="141"/>
      <c r="BA19" s="62">
        <f t="shared" si="9"/>
        <v>0</v>
      </c>
      <c r="BB19" s="62"/>
      <c r="BC19" s="62"/>
      <c r="BD19" s="133"/>
      <c r="BE19" s="141"/>
      <c r="BF19" s="62">
        <f t="shared" si="10"/>
        <v>0</v>
      </c>
      <c r="BG19" s="62"/>
      <c r="BH19" s="62"/>
      <c r="BI19" s="133"/>
      <c r="BJ19" s="141"/>
      <c r="BK19" s="62">
        <f t="shared" si="11"/>
        <v>0</v>
      </c>
      <c r="BL19" s="62"/>
      <c r="BM19" s="62"/>
      <c r="BN19" s="133"/>
      <c r="BO19" s="141"/>
      <c r="BP19" s="62">
        <f t="shared" si="12"/>
        <v>0</v>
      </c>
      <c r="BQ19" s="62"/>
    </row>
    <row r="20" spans="1:69" x14ac:dyDescent="0.15">
      <c r="A20" s="65" t="s">
        <v>30</v>
      </c>
      <c r="B20" s="66"/>
      <c r="C20" s="66"/>
      <c r="D20" s="66"/>
      <c r="E20" s="66"/>
      <c r="F20" s="134"/>
      <c r="G20" s="68"/>
      <c r="H20" s="66">
        <f>H21*99.9%</f>
        <v>0.97613132530120483</v>
      </c>
      <c r="I20" s="66"/>
      <c r="J20" s="66"/>
      <c r="K20" s="134"/>
      <c r="L20" s="142"/>
      <c r="M20" s="66">
        <f>M21*99.9%</f>
        <v>0.97613132530120483</v>
      </c>
      <c r="N20" s="66"/>
      <c r="O20" s="66"/>
      <c r="P20" s="134"/>
      <c r="Q20" s="142"/>
      <c r="R20" s="66">
        <f>R21*99.9%</f>
        <v>0.97613132530120483</v>
      </c>
      <c r="S20" s="66"/>
      <c r="T20" s="66"/>
      <c r="U20" s="134"/>
      <c r="V20" s="142"/>
      <c r="W20" s="66">
        <f>W21*99.9%</f>
        <v>0.97613132530120483</v>
      </c>
      <c r="X20" s="66"/>
      <c r="Y20" s="66"/>
      <c r="Z20" s="134"/>
      <c r="AA20" s="142"/>
      <c r="AB20" s="66">
        <f>AB21*99.9%</f>
        <v>0.97613132530120483</v>
      </c>
      <c r="AC20" s="66"/>
      <c r="AD20" s="66"/>
      <c r="AE20" s="134"/>
      <c r="AF20" s="142"/>
      <c r="AG20" s="66">
        <f>AG21*99.9%</f>
        <v>0.97613132530120483</v>
      </c>
      <c r="AH20" s="66"/>
      <c r="AI20" s="66"/>
      <c r="AJ20" s="134"/>
      <c r="AK20" s="142"/>
      <c r="AL20" s="66">
        <f>AL21*99.9%</f>
        <v>0.97613132530120483</v>
      </c>
      <c r="AM20" s="66"/>
      <c r="AN20" s="66"/>
      <c r="AO20" s="134"/>
      <c r="AP20" s="142"/>
      <c r="AQ20" s="66">
        <f>AQ21*99.9%</f>
        <v>0.97613132530120483</v>
      </c>
      <c r="AR20" s="66"/>
      <c r="AS20" s="66"/>
      <c r="AT20" s="134"/>
      <c r="AU20" s="142"/>
      <c r="AV20" s="66">
        <f>AV21*99.9%</f>
        <v>0.97613132530120483</v>
      </c>
      <c r="AW20" s="66"/>
      <c r="AX20" s="66"/>
      <c r="AY20" s="134"/>
      <c r="AZ20" s="142"/>
      <c r="BA20" s="66">
        <f>BA21*99.9%</f>
        <v>0.97613132530120483</v>
      </c>
      <c r="BB20" s="66"/>
      <c r="BC20" s="66"/>
      <c r="BD20" s="134"/>
      <c r="BE20" s="142"/>
      <c r="BF20" s="66">
        <f>BF21*99.9%</f>
        <v>0.97613132530120483</v>
      </c>
      <c r="BG20" s="66"/>
      <c r="BH20" s="66"/>
      <c r="BI20" s="134"/>
      <c r="BJ20" s="142"/>
      <c r="BK20" s="66">
        <f>BK21*99.9%</f>
        <v>0.97613132530120483</v>
      </c>
      <c r="BL20" s="66"/>
      <c r="BM20" s="66"/>
      <c r="BN20" s="134"/>
      <c r="BO20" s="142"/>
      <c r="BP20" s="66">
        <f>BP21*99.9%</f>
        <v>0.97613132530120483</v>
      </c>
      <c r="BQ20" s="66"/>
    </row>
    <row r="21" spans="1:69" x14ac:dyDescent="0.35">
      <c r="A21" s="40" t="s">
        <v>456</v>
      </c>
      <c r="B21" s="41">
        <f>_xlfn.IFNA(VLOOKUP($A21,批次辅助!$A$4:$DC$41,MATCH($A$5&amp;B$4,批次辅助!$A$1:$DC$1,0),0),0)</f>
        <v>0</v>
      </c>
      <c r="C21" s="41">
        <f>_xlfn.IFNA(VLOOKUP($A21,批次辅助!$A$4:$DC$41,MATCH($A$5&amp;C$4,批次辅助!$A$1:$DC$1,0),0),0)</f>
        <v>0</v>
      </c>
      <c r="D21" s="41">
        <f>_xlfn.IFNA(VLOOKUP($A21,批次辅助!$A$4:$DC$41,MATCH($A$5&amp;D$4,批次辅助!$A$1:$DC$1,0),0),0)</f>
        <v>0</v>
      </c>
      <c r="E21" s="66"/>
      <c r="F21" s="134"/>
      <c r="G21" s="68"/>
      <c r="H21" s="66">
        <f>1-SUM(H22:H26)</f>
        <v>0.97710843373493972</v>
      </c>
      <c r="I21" s="66"/>
      <c r="J21" s="66"/>
      <c r="K21" s="134"/>
      <c r="L21" s="142"/>
      <c r="M21" s="66">
        <f>1-SUM(M22:M26)</f>
        <v>0.97710843373493972</v>
      </c>
      <c r="N21" s="66"/>
      <c r="O21" s="66"/>
      <c r="P21" s="134"/>
      <c r="Q21" s="142"/>
      <c r="R21" s="66">
        <f>1-SUM(R22:R26)</f>
        <v>0.97710843373493972</v>
      </c>
      <c r="S21" s="66"/>
      <c r="T21" s="66"/>
      <c r="U21" s="134"/>
      <c r="V21" s="142"/>
      <c r="W21" s="66">
        <f>1-SUM(W22:W26)</f>
        <v>0.97710843373493972</v>
      </c>
      <c r="X21" s="66"/>
      <c r="Y21" s="66"/>
      <c r="Z21" s="134"/>
      <c r="AA21" s="142"/>
      <c r="AB21" s="66">
        <f>1-SUM(AB22:AB26)</f>
        <v>0.97710843373493972</v>
      </c>
      <c r="AC21" s="66"/>
      <c r="AD21" s="66"/>
      <c r="AE21" s="134"/>
      <c r="AF21" s="142"/>
      <c r="AG21" s="66">
        <f>1-SUM(AG22:AG26)</f>
        <v>0.97710843373493972</v>
      </c>
      <c r="AH21" s="66"/>
      <c r="AI21" s="66"/>
      <c r="AJ21" s="134"/>
      <c r="AK21" s="142"/>
      <c r="AL21" s="66">
        <f>1-SUM(AL22:AL26)</f>
        <v>0.97710843373493972</v>
      </c>
      <c r="AM21" s="66"/>
      <c r="AN21" s="66"/>
      <c r="AO21" s="134"/>
      <c r="AP21" s="142"/>
      <c r="AQ21" s="66">
        <f>1-SUM(AQ22:AQ26)</f>
        <v>0.97710843373493972</v>
      </c>
      <c r="AR21" s="66"/>
      <c r="AS21" s="66"/>
      <c r="AT21" s="134"/>
      <c r="AU21" s="142"/>
      <c r="AV21" s="66">
        <f>1-SUM(AV22:AV26)</f>
        <v>0.97710843373493972</v>
      </c>
      <c r="AW21" s="66"/>
      <c r="AX21" s="66"/>
      <c r="AY21" s="134"/>
      <c r="AZ21" s="142"/>
      <c r="BA21" s="66">
        <f>1-SUM(BA22:BA26)</f>
        <v>0.97710843373493972</v>
      </c>
      <c r="BB21" s="66"/>
      <c r="BC21" s="66"/>
      <c r="BD21" s="134"/>
      <c r="BE21" s="142"/>
      <c r="BF21" s="66">
        <f>1-SUM(BF22:BF26)</f>
        <v>0.97710843373493972</v>
      </c>
      <c r="BG21" s="66"/>
      <c r="BH21" s="66"/>
      <c r="BI21" s="134"/>
      <c r="BJ21" s="142"/>
      <c r="BK21" s="66">
        <f>1-SUM(BK22:BK26)</f>
        <v>0.97710843373493972</v>
      </c>
      <c r="BL21" s="66"/>
      <c r="BM21" s="66"/>
      <c r="BN21" s="134"/>
      <c r="BO21" s="142"/>
      <c r="BP21" s="66">
        <f>1-SUM(BP22:BP26)</f>
        <v>0.97710843373493972</v>
      </c>
      <c r="BQ21" s="66"/>
    </row>
    <row r="22" spans="1:69" x14ac:dyDescent="0.15">
      <c r="A22" s="42" t="s">
        <v>48</v>
      </c>
      <c r="B22" s="43">
        <f>_xlfn.IFNA(VLOOKUP($A22,批次辅助!$A$4:$DC$41,MATCH($A$5&amp;B$4,批次辅助!$A$1:$DC$1,0),0),0)</f>
        <v>0</v>
      </c>
      <c r="C22" s="43">
        <f>_xlfn.IFNA(VLOOKUP($A22,批次辅助!$A$4:$DC$41,MATCH($A$5&amp;C$4,批次辅助!$A$1:$DC$1,0),0),0)</f>
        <v>0</v>
      </c>
      <c r="D22" s="43">
        <f>_xlfn.IFNA(VLOOKUP($A22,批次辅助!$A$4:$DC$41,MATCH($A$5&amp;D$4,批次辅助!$A$1:$DC$1,0),0),0)</f>
        <v>0</v>
      </c>
      <c r="E22" s="277"/>
      <c r="F22" s="132"/>
      <c r="G22" s="70">
        <v>8.4337349397590362E-3</v>
      </c>
      <c r="H22" s="277">
        <f>C22-F22+G22</f>
        <v>8.4337349397590362E-3</v>
      </c>
      <c r="I22" s="370"/>
      <c r="J22" s="278"/>
      <c r="K22" s="132"/>
      <c r="L22" s="105"/>
      <c r="M22" s="277">
        <f>H22-K22+L22</f>
        <v>8.4337349397590362E-3</v>
      </c>
      <c r="N22" s="370"/>
      <c r="O22" s="277"/>
      <c r="P22" s="132"/>
      <c r="Q22" s="105"/>
      <c r="R22" s="277">
        <f>M22-P22+Q22</f>
        <v>8.4337349397590362E-3</v>
      </c>
      <c r="S22" s="370"/>
      <c r="T22" s="277"/>
      <c r="U22" s="132"/>
      <c r="V22" s="105"/>
      <c r="W22" s="277">
        <f>R22-U22+V22</f>
        <v>8.4337349397590362E-3</v>
      </c>
      <c r="X22" s="370"/>
      <c r="Y22" s="277"/>
      <c r="Z22" s="132"/>
      <c r="AA22" s="105"/>
      <c r="AB22" s="277">
        <f>W22-Z22+AA22</f>
        <v>8.4337349397590362E-3</v>
      </c>
      <c r="AC22" s="370"/>
      <c r="AD22" s="277"/>
      <c r="AE22" s="132"/>
      <c r="AF22" s="105"/>
      <c r="AG22" s="277">
        <f>AB22-AE22+AF22</f>
        <v>8.4337349397590362E-3</v>
      </c>
      <c r="AH22" s="370"/>
      <c r="AI22" s="277"/>
      <c r="AJ22" s="132"/>
      <c r="AK22" s="105"/>
      <c r="AL22" s="277">
        <f>AG22-AJ22+AK22</f>
        <v>8.4337349397590362E-3</v>
      </c>
      <c r="AM22" s="370"/>
      <c r="AN22" s="277"/>
      <c r="AO22" s="132"/>
      <c r="AP22" s="105"/>
      <c r="AQ22" s="277">
        <f>AL22-AO22+AP22</f>
        <v>8.4337349397590362E-3</v>
      </c>
      <c r="AR22" s="370"/>
      <c r="AS22" s="277"/>
      <c r="AT22" s="132"/>
      <c r="AU22" s="105"/>
      <c r="AV22" s="277">
        <f>AQ22-AT22+AU22</f>
        <v>8.4337349397590362E-3</v>
      </c>
      <c r="AW22" s="370"/>
      <c r="AX22" s="277"/>
      <c r="AY22" s="132"/>
      <c r="AZ22" s="105"/>
      <c r="BA22" s="277">
        <f>AV22-AY22+AZ22</f>
        <v>8.4337349397590362E-3</v>
      </c>
      <c r="BB22" s="370"/>
      <c r="BC22" s="277"/>
      <c r="BD22" s="132"/>
      <c r="BE22" s="105"/>
      <c r="BF22" s="277">
        <f>BA22-BD22+BE22</f>
        <v>8.4337349397590362E-3</v>
      </c>
      <c r="BG22" s="370"/>
      <c r="BH22" s="277"/>
      <c r="BI22" s="132"/>
      <c r="BJ22" s="105"/>
      <c r="BK22" s="277">
        <f>BF22-BI22+BJ22</f>
        <v>8.4337349397590362E-3</v>
      </c>
      <c r="BL22" s="370"/>
      <c r="BM22" s="277"/>
      <c r="BN22" s="132"/>
      <c r="BO22" s="105"/>
      <c r="BP22" s="277">
        <f>BK22-BN22+BO22</f>
        <v>8.4337349397590362E-3</v>
      </c>
      <c r="BQ22" s="370"/>
    </row>
    <row r="23" spans="1:69" x14ac:dyDescent="0.15">
      <c r="A23" s="42" t="s">
        <v>49</v>
      </c>
      <c r="B23" s="43">
        <f>_xlfn.IFNA(VLOOKUP($A23,批次辅助!$A$4:$DC$41,MATCH($A$5&amp;B$4,批次辅助!$A$1:$DC$1,0),0),0)</f>
        <v>0</v>
      </c>
      <c r="C23" s="43">
        <f>_xlfn.IFNA(VLOOKUP($A23,批次辅助!$A$4:$DC$41,MATCH($A$5&amp;C$4,批次辅助!$A$1:$DC$1,0),0),0)</f>
        <v>0</v>
      </c>
      <c r="D23" s="43">
        <f>_xlfn.IFNA(VLOOKUP($A23,批次辅助!$A$4:$DC$41,MATCH($A$5&amp;D$4,批次辅助!$A$1:$DC$1,0),0),0)</f>
        <v>0</v>
      </c>
      <c r="E23" s="277"/>
      <c r="F23" s="132"/>
      <c r="G23" s="46">
        <v>6.7771084337349399E-3</v>
      </c>
      <c r="H23" s="277">
        <f>C23-F23+G23</f>
        <v>6.7771084337349399E-3</v>
      </c>
      <c r="I23" s="370"/>
      <c r="J23" s="277"/>
      <c r="K23" s="132"/>
      <c r="L23" s="105"/>
      <c r="M23" s="50">
        <f t="shared" ref="M23:M27" si="13">H23-K23+L23</f>
        <v>6.7771084337349399E-3</v>
      </c>
      <c r="N23" s="370"/>
      <c r="O23" s="47"/>
      <c r="P23" s="128"/>
      <c r="Q23" s="102"/>
      <c r="R23" s="50">
        <f t="shared" ref="R23:R27" si="14">M23-P23+Q23</f>
        <v>6.7771084337349399E-3</v>
      </c>
      <c r="S23" s="370"/>
      <c r="T23" s="47"/>
      <c r="U23" s="128"/>
      <c r="V23" s="102"/>
      <c r="W23" s="50">
        <f t="shared" ref="W23:W27" si="15">R23-U23+V23</f>
        <v>6.7771084337349399E-3</v>
      </c>
      <c r="X23" s="370"/>
      <c r="Y23" s="47"/>
      <c r="Z23" s="128"/>
      <c r="AA23" s="102"/>
      <c r="AB23" s="50">
        <f t="shared" ref="AB23:AB27" si="16">W23-Z23+AA23</f>
        <v>6.7771084337349399E-3</v>
      </c>
      <c r="AC23" s="370"/>
      <c r="AD23" s="47"/>
      <c r="AE23" s="128"/>
      <c r="AF23" s="102"/>
      <c r="AG23" s="50">
        <f t="shared" ref="AG23:AG27" si="17">AB23-AE23+AF23</f>
        <v>6.7771084337349399E-3</v>
      </c>
      <c r="AH23" s="370"/>
      <c r="AI23" s="47"/>
      <c r="AJ23" s="128"/>
      <c r="AK23" s="102"/>
      <c r="AL23" s="50">
        <f t="shared" ref="AL23:AL27" si="18">AG23-AJ23+AK23</f>
        <v>6.7771084337349399E-3</v>
      </c>
      <c r="AM23" s="370"/>
      <c r="AN23" s="47"/>
      <c r="AO23" s="128"/>
      <c r="AP23" s="102"/>
      <c r="AQ23" s="50">
        <f t="shared" ref="AQ23:AQ27" si="19">AL23-AO23+AP23</f>
        <v>6.7771084337349399E-3</v>
      </c>
      <c r="AR23" s="370"/>
      <c r="AS23" s="47"/>
      <c r="AT23" s="128"/>
      <c r="AU23" s="102"/>
      <c r="AV23" s="50">
        <f t="shared" ref="AV23:AV27" si="20">AQ23-AT23+AU23</f>
        <v>6.7771084337349399E-3</v>
      </c>
      <c r="AW23" s="370"/>
      <c r="AX23" s="47"/>
      <c r="AY23" s="128"/>
      <c r="AZ23" s="102"/>
      <c r="BA23" s="50">
        <f t="shared" ref="BA23:BA27" si="21">AV23-AY23+AZ23</f>
        <v>6.7771084337349399E-3</v>
      </c>
      <c r="BB23" s="370"/>
      <c r="BC23" s="47"/>
      <c r="BD23" s="128"/>
      <c r="BE23" s="102"/>
      <c r="BF23" s="50">
        <f t="shared" ref="BF23:BF27" si="22">BA23-BD23+BE23</f>
        <v>6.7771084337349399E-3</v>
      </c>
      <c r="BG23" s="370"/>
      <c r="BH23" s="47"/>
      <c r="BI23" s="128"/>
      <c r="BJ23" s="102"/>
      <c r="BK23" s="50">
        <f t="shared" ref="BK23:BK27" si="23">BF23-BI23+BJ23</f>
        <v>6.7771084337349399E-3</v>
      </c>
      <c r="BL23" s="370"/>
      <c r="BM23" s="47"/>
      <c r="BN23" s="128"/>
      <c r="BO23" s="102"/>
      <c r="BP23" s="50">
        <f t="shared" ref="BP23:BP27" si="24">BK23-BN23+BO23</f>
        <v>6.7771084337349399E-3</v>
      </c>
      <c r="BQ23" s="370"/>
    </row>
    <row r="24" spans="1:69" x14ac:dyDescent="0.15">
      <c r="A24" s="42" t="s">
        <v>50</v>
      </c>
      <c r="B24" s="43">
        <f>_xlfn.IFNA(VLOOKUP($A24,批次辅助!$A$4:$DC$41,MATCH($A$5&amp;B$4,批次辅助!$A$1:$DC$1,0),0),0)</f>
        <v>0</v>
      </c>
      <c r="C24" s="43">
        <f>_xlfn.IFNA(VLOOKUP($A24,批次辅助!$A$4:$DC$41,MATCH($A$5&amp;C$4,批次辅助!$A$1:$DC$1,0),0),0)</f>
        <v>0</v>
      </c>
      <c r="D24" s="43">
        <f>_xlfn.IFNA(VLOOKUP($A24,批次辅助!$A$4:$DC$41,MATCH($A$5&amp;D$4,批次辅助!$A$1:$DC$1,0),0),0)</f>
        <v>0</v>
      </c>
      <c r="E24" s="277"/>
      <c r="F24" s="132"/>
      <c r="G24" s="102">
        <v>0</v>
      </c>
      <c r="H24" s="277">
        <f t="shared" ref="H24:H27" si="25">C24-F24+G24</f>
        <v>0</v>
      </c>
      <c r="I24" s="370"/>
      <c r="J24" s="277"/>
      <c r="K24" s="132"/>
      <c r="L24" s="102"/>
      <c r="M24" s="50">
        <f t="shared" si="13"/>
        <v>0</v>
      </c>
      <c r="N24" s="370"/>
      <c r="O24" s="47"/>
      <c r="P24" s="128"/>
      <c r="Q24" s="102"/>
      <c r="R24" s="50">
        <f t="shared" si="14"/>
        <v>0</v>
      </c>
      <c r="S24" s="370"/>
      <c r="T24" s="47"/>
      <c r="U24" s="128"/>
      <c r="V24" s="102"/>
      <c r="W24" s="50">
        <f t="shared" si="15"/>
        <v>0</v>
      </c>
      <c r="X24" s="370"/>
      <c r="Y24" s="47"/>
      <c r="Z24" s="128"/>
      <c r="AA24" s="102"/>
      <c r="AB24" s="50">
        <f t="shared" si="16"/>
        <v>0</v>
      </c>
      <c r="AC24" s="370"/>
      <c r="AD24" s="47"/>
      <c r="AE24" s="128"/>
      <c r="AF24" s="102"/>
      <c r="AG24" s="50">
        <f t="shared" si="17"/>
        <v>0</v>
      </c>
      <c r="AH24" s="370"/>
      <c r="AI24" s="47"/>
      <c r="AJ24" s="128"/>
      <c r="AK24" s="102"/>
      <c r="AL24" s="50">
        <f t="shared" si="18"/>
        <v>0</v>
      </c>
      <c r="AM24" s="370"/>
      <c r="AN24" s="47"/>
      <c r="AO24" s="128"/>
      <c r="AP24" s="102"/>
      <c r="AQ24" s="50">
        <f t="shared" si="19"/>
        <v>0</v>
      </c>
      <c r="AR24" s="370"/>
      <c r="AS24" s="47"/>
      <c r="AT24" s="128"/>
      <c r="AU24" s="102"/>
      <c r="AV24" s="50">
        <f t="shared" si="20"/>
        <v>0</v>
      </c>
      <c r="AW24" s="370"/>
      <c r="AX24" s="47"/>
      <c r="AY24" s="128"/>
      <c r="AZ24" s="102"/>
      <c r="BA24" s="50">
        <f t="shared" si="21"/>
        <v>0</v>
      </c>
      <c r="BB24" s="370"/>
      <c r="BC24" s="47"/>
      <c r="BD24" s="128"/>
      <c r="BE24" s="102"/>
      <c r="BF24" s="50">
        <f t="shared" si="22"/>
        <v>0</v>
      </c>
      <c r="BG24" s="370"/>
      <c r="BH24" s="47"/>
      <c r="BI24" s="128"/>
      <c r="BJ24" s="102"/>
      <c r="BK24" s="50">
        <f t="shared" si="23"/>
        <v>0</v>
      </c>
      <c r="BL24" s="370"/>
      <c r="BM24" s="47"/>
      <c r="BN24" s="128"/>
      <c r="BO24" s="102"/>
      <c r="BP24" s="50">
        <f t="shared" si="24"/>
        <v>0</v>
      </c>
      <c r="BQ24" s="370"/>
    </row>
    <row r="25" spans="1:69" x14ac:dyDescent="0.15">
      <c r="A25" s="42" t="s">
        <v>51</v>
      </c>
      <c r="B25" s="43">
        <f>_xlfn.IFNA(VLOOKUP($A25,批次辅助!$A$4:$DC$41,MATCH($A$5&amp;B$4,批次辅助!$A$1:$DC$1,0),0),0)</f>
        <v>0</v>
      </c>
      <c r="C25" s="43">
        <f>_xlfn.IFNA(VLOOKUP($A25,批次辅助!$A$4:$DC$41,MATCH($A$5&amp;C$4,批次辅助!$A$1:$DC$1,0),0),0)</f>
        <v>0</v>
      </c>
      <c r="D25" s="43">
        <f>_xlfn.IFNA(VLOOKUP($A25,批次辅助!$A$4:$DC$41,MATCH($A$5&amp;D$4,批次辅助!$A$1:$DC$1,0),0),0)</f>
        <v>0</v>
      </c>
      <c r="E25" s="47"/>
      <c r="F25" s="128"/>
      <c r="G25" s="46">
        <v>7.6807228915662653E-3</v>
      </c>
      <c r="H25" s="277">
        <f t="shared" si="25"/>
        <v>7.6807228915662653E-3</v>
      </c>
      <c r="I25" s="370"/>
      <c r="J25" s="47"/>
      <c r="K25" s="128"/>
      <c r="L25" s="102"/>
      <c r="M25" s="50">
        <f t="shared" si="13"/>
        <v>7.6807228915662653E-3</v>
      </c>
      <c r="N25" s="370"/>
      <c r="O25" s="47"/>
      <c r="P25" s="128"/>
      <c r="Q25" s="102"/>
      <c r="R25" s="50">
        <f t="shared" si="14"/>
        <v>7.6807228915662653E-3</v>
      </c>
      <c r="S25" s="370"/>
      <c r="T25" s="47"/>
      <c r="U25" s="128"/>
      <c r="V25" s="102"/>
      <c r="W25" s="50">
        <f t="shared" si="15"/>
        <v>7.6807228915662653E-3</v>
      </c>
      <c r="X25" s="370"/>
      <c r="Y25" s="47"/>
      <c r="Z25" s="128"/>
      <c r="AA25" s="102"/>
      <c r="AB25" s="50">
        <f t="shared" si="16"/>
        <v>7.6807228915662653E-3</v>
      </c>
      <c r="AC25" s="370"/>
      <c r="AD25" s="47"/>
      <c r="AE25" s="128"/>
      <c r="AF25" s="102"/>
      <c r="AG25" s="50">
        <f t="shared" si="17"/>
        <v>7.6807228915662653E-3</v>
      </c>
      <c r="AH25" s="370"/>
      <c r="AI25" s="47"/>
      <c r="AJ25" s="128"/>
      <c r="AK25" s="102"/>
      <c r="AL25" s="50">
        <f t="shared" si="18"/>
        <v>7.6807228915662653E-3</v>
      </c>
      <c r="AM25" s="370"/>
      <c r="AN25" s="47"/>
      <c r="AO25" s="128"/>
      <c r="AP25" s="102"/>
      <c r="AQ25" s="50">
        <f t="shared" si="19"/>
        <v>7.6807228915662653E-3</v>
      </c>
      <c r="AR25" s="370"/>
      <c r="AS25" s="47"/>
      <c r="AT25" s="128"/>
      <c r="AU25" s="102"/>
      <c r="AV25" s="50">
        <f t="shared" si="20"/>
        <v>7.6807228915662653E-3</v>
      </c>
      <c r="AW25" s="370"/>
      <c r="AX25" s="47"/>
      <c r="AY25" s="128"/>
      <c r="AZ25" s="102"/>
      <c r="BA25" s="50">
        <f t="shared" si="21"/>
        <v>7.6807228915662653E-3</v>
      </c>
      <c r="BB25" s="370"/>
      <c r="BC25" s="47"/>
      <c r="BD25" s="128"/>
      <c r="BE25" s="102"/>
      <c r="BF25" s="50">
        <f t="shared" si="22"/>
        <v>7.6807228915662653E-3</v>
      </c>
      <c r="BG25" s="370"/>
      <c r="BH25" s="47"/>
      <c r="BI25" s="128"/>
      <c r="BJ25" s="102"/>
      <c r="BK25" s="50">
        <f t="shared" si="23"/>
        <v>7.6807228915662653E-3</v>
      </c>
      <c r="BL25" s="370"/>
      <c r="BM25" s="47"/>
      <c r="BN25" s="128"/>
      <c r="BO25" s="102"/>
      <c r="BP25" s="50">
        <f t="shared" si="24"/>
        <v>7.6807228915662653E-3</v>
      </c>
      <c r="BQ25" s="370"/>
    </row>
    <row r="26" spans="1:69" x14ac:dyDescent="0.15">
      <c r="A26" s="42" t="s">
        <v>455</v>
      </c>
      <c r="B26" s="43">
        <f>_xlfn.IFNA(VLOOKUP($A26,批次辅助!$A$4:$DC$41,MATCH($A$5&amp;B$4,批次辅助!$A$1:$DC$1,0),0),0)</f>
        <v>0</v>
      </c>
      <c r="C26" s="43">
        <f>_xlfn.IFNA(VLOOKUP($A26,批次辅助!$A$4:$DC$41,MATCH($A$5&amp;C$4,批次辅助!$A$1:$DC$1,0),0),0)</f>
        <v>0</v>
      </c>
      <c r="D26" s="43">
        <f>_xlfn.IFNA(VLOOKUP($A26,批次辅助!$A$4:$DC$41,MATCH($A$5&amp;D$4,批次辅助!$A$1:$DC$1,0),0),0)</f>
        <v>0</v>
      </c>
      <c r="E26" s="279"/>
      <c r="F26" s="128"/>
      <c r="G26" s="46">
        <v>0</v>
      </c>
      <c r="H26" s="277">
        <f t="shared" si="25"/>
        <v>0</v>
      </c>
      <c r="I26" s="370"/>
      <c r="J26" s="279"/>
      <c r="K26" s="128"/>
      <c r="L26" s="102"/>
      <c r="M26" s="50">
        <f t="shared" si="13"/>
        <v>0</v>
      </c>
      <c r="N26" s="370"/>
      <c r="O26" s="279"/>
      <c r="P26" s="128"/>
      <c r="Q26" s="102"/>
      <c r="R26" s="50">
        <f t="shared" si="14"/>
        <v>0</v>
      </c>
      <c r="S26" s="370"/>
      <c r="T26" s="279"/>
      <c r="U26" s="128"/>
      <c r="V26" s="102"/>
      <c r="W26" s="50">
        <f t="shared" si="15"/>
        <v>0</v>
      </c>
      <c r="X26" s="370"/>
      <c r="Y26" s="279"/>
      <c r="Z26" s="128"/>
      <c r="AA26" s="102"/>
      <c r="AB26" s="50">
        <f t="shared" si="16"/>
        <v>0</v>
      </c>
      <c r="AC26" s="370"/>
      <c r="AD26" s="279"/>
      <c r="AE26" s="128"/>
      <c r="AF26" s="102"/>
      <c r="AG26" s="50">
        <f t="shared" si="17"/>
        <v>0</v>
      </c>
      <c r="AH26" s="370"/>
      <c r="AI26" s="279"/>
      <c r="AJ26" s="128"/>
      <c r="AK26" s="102"/>
      <c r="AL26" s="50">
        <f t="shared" si="18"/>
        <v>0</v>
      </c>
      <c r="AM26" s="370"/>
      <c r="AN26" s="279"/>
      <c r="AO26" s="128"/>
      <c r="AP26" s="102"/>
      <c r="AQ26" s="50">
        <f t="shared" si="19"/>
        <v>0</v>
      </c>
      <c r="AR26" s="370"/>
      <c r="AS26" s="279"/>
      <c r="AT26" s="128"/>
      <c r="AU26" s="102"/>
      <c r="AV26" s="50">
        <f t="shared" si="20"/>
        <v>0</v>
      </c>
      <c r="AW26" s="370"/>
      <c r="AX26" s="279"/>
      <c r="AY26" s="128"/>
      <c r="AZ26" s="102"/>
      <c r="BA26" s="50">
        <f t="shared" si="21"/>
        <v>0</v>
      </c>
      <c r="BB26" s="370"/>
      <c r="BC26" s="279"/>
      <c r="BD26" s="128"/>
      <c r="BE26" s="102"/>
      <c r="BF26" s="50">
        <f t="shared" si="22"/>
        <v>0</v>
      </c>
      <c r="BG26" s="370"/>
      <c r="BH26" s="279"/>
      <c r="BI26" s="128"/>
      <c r="BJ26" s="102"/>
      <c r="BK26" s="50">
        <f t="shared" si="23"/>
        <v>0</v>
      </c>
      <c r="BL26" s="370"/>
      <c r="BM26" s="279"/>
      <c r="BN26" s="128"/>
      <c r="BO26" s="102"/>
      <c r="BP26" s="50">
        <f t="shared" si="24"/>
        <v>0</v>
      </c>
      <c r="BQ26" s="370"/>
    </row>
    <row r="27" spans="1:69" x14ac:dyDescent="0.15">
      <c r="A27" s="72" t="s">
        <v>29</v>
      </c>
      <c r="B27" s="61">
        <f>_xlfn.IFNA(VLOOKUP($A27,批次辅助!$A$4:$DC$41,MATCH($A$5&amp;B$4,批次辅助!$A$1:$DC$1,0),0),0)</f>
        <v>0</v>
      </c>
      <c r="C27" s="61">
        <f>_xlfn.IFNA(VLOOKUP($A27,批次辅助!$A$4:$DC$41,MATCH($A$5&amp;C$4,批次辅助!$A$1:$DC$1,0),0),0)</f>
        <v>0</v>
      </c>
      <c r="D27" s="61">
        <f>_xlfn.IFNA(VLOOKUP($A27,批次辅助!$A$4:$DC$41,MATCH($A$5&amp;D$4,批次辅助!$A$1:$DC$1,0),0),0)</f>
        <v>0</v>
      </c>
      <c r="E27" s="73"/>
      <c r="F27" s="74"/>
      <c r="G27" s="75"/>
      <c r="H27" s="62">
        <f t="shared" si="25"/>
        <v>0</v>
      </c>
      <c r="I27" s="62"/>
      <c r="J27" s="73"/>
      <c r="K27" s="74"/>
      <c r="L27" s="143"/>
      <c r="M27" s="62">
        <f t="shared" si="13"/>
        <v>0</v>
      </c>
      <c r="N27" s="62"/>
      <c r="O27" s="73"/>
      <c r="P27" s="135"/>
      <c r="Q27" s="143"/>
      <c r="R27" s="62">
        <f t="shared" si="14"/>
        <v>0</v>
      </c>
      <c r="S27" s="62"/>
      <c r="T27" s="73"/>
      <c r="U27" s="135"/>
      <c r="V27" s="143"/>
      <c r="W27" s="62">
        <f t="shared" si="15"/>
        <v>0</v>
      </c>
      <c r="X27" s="62"/>
      <c r="Y27" s="73"/>
      <c r="Z27" s="135"/>
      <c r="AA27" s="143"/>
      <c r="AB27" s="62">
        <f t="shared" si="16"/>
        <v>0</v>
      </c>
      <c r="AC27" s="62"/>
      <c r="AD27" s="73"/>
      <c r="AE27" s="135"/>
      <c r="AF27" s="143"/>
      <c r="AG27" s="62">
        <f t="shared" si="17"/>
        <v>0</v>
      </c>
      <c r="AH27" s="62"/>
      <c r="AI27" s="73"/>
      <c r="AJ27" s="135"/>
      <c r="AK27" s="143"/>
      <c r="AL27" s="62">
        <f t="shared" si="18"/>
        <v>0</v>
      </c>
      <c r="AM27" s="62"/>
      <c r="AN27" s="73"/>
      <c r="AO27" s="135"/>
      <c r="AP27" s="143"/>
      <c r="AQ27" s="62">
        <f t="shared" si="19"/>
        <v>0</v>
      </c>
      <c r="AR27" s="62"/>
      <c r="AS27" s="73"/>
      <c r="AT27" s="135"/>
      <c r="AU27" s="143"/>
      <c r="AV27" s="62">
        <f t="shared" si="20"/>
        <v>0</v>
      </c>
      <c r="AW27" s="62"/>
      <c r="AX27" s="73"/>
      <c r="AY27" s="135"/>
      <c r="AZ27" s="143"/>
      <c r="BA27" s="62">
        <f t="shared" si="21"/>
        <v>0</v>
      </c>
      <c r="BB27" s="62"/>
      <c r="BC27" s="73"/>
      <c r="BD27" s="135"/>
      <c r="BE27" s="143"/>
      <c r="BF27" s="62">
        <f t="shared" si="22"/>
        <v>0</v>
      </c>
      <c r="BG27" s="62"/>
      <c r="BH27" s="73"/>
      <c r="BI27" s="135"/>
      <c r="BJ27" s="143"/>
      <c r="BK27" s="62">
        <f t="shared" si="23"/>
        <v>0</v>
      </c>
      <c r="BL27" s="62"/>
      <c r="BM27" s="73"/>
      <c r="BN27" s="135"/>
      <c r="BO27" s="143"/>
      <c r="BP27" s="62">
        <f t="shared" si="24"/>
        <v>0</v>
      </c>
      <c r="BQ27" s="62"/>
    </row>
    <row r="28" spans="1:69" x14ac:dyDescent="0.15">
      <c r="A28" s="76" t="s">
        <v>28</v>
      </c>
      <c r="B28" s="76"/>
      <c r="C28" s="76"/>
      <c r="D28" s="76"/>
      <c r="E28" s="77"/>
      <c r="F28" s="136"/>
      <c r="G28" s="79"/>
      <c r="H28" s="62"/>
      <c r="I28" s="62"/>
      <c r="J28" s="77"/>
      <c r="K28" s="136"/>
      <c r="L28" s="144"/>
      <c r="M28" s="62"/>
      <c r="N28" s="62"/>
      <c r="O28" s="77"/>
      <c r="P28" s="136"/>
      <c r="Q28" s="144"/>
      <c r="R28" s="62"/>
      <c r="S28" s="62"/>
      <c r="T28" s="77"/>
      <c r="U28" s="136"/>
      <c r="V28" s="144"/>
      <c r="W28" s="62"/>
      <c r="X28" s="62"/>
      <c r="Y28" s="77"/>
      <c r="Z28" s="136"/>
      <c r="AA28" s="144"/>
      <c r="AB28" s="62"/>
      <c r="AC28" s="62"/>
      <c r="AD28" s="77"/>
      <c r="AE28" s="136"/>
      <c r="AF28" s="144"/>
      <c r="AG28" s="62"/>
      <c r="AH28" s="62"/>
      <c r="AI28" s="77"/>
      <c r="AJ28" s="136"/>
      <c r="AK28" s="144"/>
      <c r="AL28" s="62"/>
      <c r="AM28" s="62"/>
      <c r="AN28" s="77"/>
      <c r="AO28" s="136"/>
      <c r="AP28" s="144"/>
      <c r="AQ28" s="62"/>
      <c r="AR28" s="62"/>
      <c r="AS28" s="77"/>
      <c r="AT28" s="136"/>
      <c r="AU28" s="144"/>
      <c r="AV28" s="62"/>
      <c r="AW28" s="62"/>
      <c r="AX28" s="77"/>
      <c r="AY28" s="136"/>
      <c r="AZ28" s="144"/>
      <c r="BA28" s="62"/>
      <c r="BB28" s="62"/>
      <c r="BC28" s="77"/>
      <c r="BD28" s="136"/>
      <c r="BE28" s="144"/>
      <c r="BF28" s="62"/>
      <c r="BG28" s="62"/>
      <c r="BH28" s="77"/>
      <c r="BI28" s="136"/>
      <c r="BJ28" s="144"/>
      <c r="BK28" s="62"/>
      <c r="BL28" s="62"/>
      <c r="BM28" s="77"/>
      <c r="BN28" s="136"/>
      <c r="BO28" s="144"/>
      <c r="BP28" s="62"/>
      <c r="BQ28" s="62"/>
    </row>
    <row r="29" spans="1:69" x14ac:dyDescent="0.15">
      <c r="A29" s="65" t="s">
        <v>37</v>
      </c>
      <c r="B29" s="66"/>
      <c r="C29" s="66"/>
      <c r="D29" s="66"/>
      <c r="E29" s="66"/>
      <c r="F29" s="134"/>
      <c r="G29" s="68"/>
      <c r="H29" s="66">
        <f>H30*99.96%</f>
        <v>0.99372885542168665</v>
      </c>
      <c r="I29" s="66"/>
      <c r="J29" s="66"/>
      <c r="K29" s="134"/>
      <c r="L29" s="142"/>
      <c r="M29" s="66">
        <f>M30*99.96%</f>
        <v>0.99372885542168665</v>
      </c>
      <c r="N29" s="66"/>
      <c r="O29" s="66"/>
      <c r="P29" s="134"/>
      <c r="Q29" s="142"/>
      <c r="R29" s="66">
        <f>R30*99.96%</f>
        <v>0.99372885542168665</v>
      </c>
      <c r="S29" s="66"/>
      <c r="T29" s="66"/>
      <c r="U29" s="134"/>
      <c r="V29" s="142"/>
      <c r="W29" s="66">
        <f>W30*99.96%</f>
        <v>0.99372885542168665</v>
      </c>
      <c r="X29" s="66"/>
      <c r="Y29" s="66"/>
      <c r="Z29" s="134"/>
      <c r="AA29" s="142"/>
      <c r="AB29" s="66">
        <f>AB30*99.96%</f>
        <v>0.99372885542168665</v>
      </c>
      <c r="AC29" s="66"/>
      <c r="AD29" s="66"/>
      <c r="AE29" s="134"/>
      <c r="AF29" s="142"/>
      <c r="AG29" s="66">
        <f>AG30*99.96%</f>
        <v>0.99372885542168665</v>
      </c>
      <c r="AH29" s="66"/>
      <c r="AI29" s="66"/>
      <c r="AJ29" s="134"/>
      <c r="AK29" s="142"/>
      <c r="AL29" s="66">
        <f>AL30*99.96%</f>
        <v>0.99372885542168665</v>
      </c>
      <c r="AM29" s="66"/>
      <c r="AN29" s="66"/>
      <c r="AO29" s="134"/>
      <c r="AP29" s="142"/>
      <c r="AQ29" s="66">
        <f>AQ30*99.96%</f>
        <v>0.99372885542168665</v>
      </c>
      <c r="AR29" s="66"/>
      <c r="AS29" s="66"/>
      <c r="AT29" s="134"/>
      <c r="AU29" s="142"/>
      <c r="AV29" s="66">
        <f>AV30*99.96%</f>
        <v>0.99372885542168665</v>
      </c>
      <c r="AW29" s="66"/>
      <c r="AX29" s="66"/>
      <c r="AY29" s="134"/>
      <c r="AZ29" s="142"/>
      <c r="BA29" s="66">
        <f>BA30*99.96%</f>
        <v>0.99372885542168665</v>
      </c>
      <c r="BB29" s="66"/>
      <c r="BC29" s="66"/>
      <c r="BD29" s="134"/>
      <c r="BE29" s="142"/>
      <c r="BF29" s="66">
        <f>BF30*99.96%</f>
        <v>0.99372885542168665</v>
      </c>
      <c r="BG29" s="66"/>
      <c r="BH29" s="66"/>
      <c r="BI29" s="134"/>
      <c r="BJ29" s="142"/>
      <c r="BK29" s="66">
        <f>BK30*99.96%</f>
        <v>0.99372885542168665</v>
      </c>
      <c r="BL29" s="66"/>
      <c r="BM29" s="66"/>
      <c r="BN29" s="134"/>
      <c r="BO29" s="142"/>
      <c r="BP29" s="66">
        <f>BP30*99.96%</f>
        <v>0.99372885542168665</v>
      </c>
      <c r="BQ29" s="66"/>
    </row>
    <row r="30" spans="1:69" x14ac:dyDescent="0.35">
      <c r="A30" s="40" t="s">
        <v>458</v>
      </c>
      <c r="B30" s="41">
        <f>_xlfn.IFNA(VLOOKUP($A30,批次辅助!$A$4:$DC$41,MATCH($A$5&amp;B$4,批次辅助!$A$1:$DC$1,0),0),0)</f>
        <v>0</v>
      </c>
      <c r="C30" s="41">
        <f>_xlfn.IFNA(VLOOKUP($A30,批次辅助!$A$4:$DC$41,MATCH($A$5&amp;C$4,批次辅助!$A$1:$DC$1,0),0),0)</f>
        <v>0</v>
      </c>
      <c r="D30" s="41">
        <f>_xlfn.IFNA(VLOOKUP($A30,批次辅助!$A$4:$DC$41,MATCH($A$5&amp;D$4,批次辅助!$A$1:$DC$1,0),0),0)</f>
        <v>0</v>
      </c>
      <c r="E30" s="66"/>
      <c r="F30" s="134"/>
      <c r="G30" s="68"/>
      <c r="H30" s="66">
        <f>1-SUM(H31:H35)</f>
        <v>0.99412650602409636</v>
      </c>
      <c r="I30" s="66"/>
      <c r="J30" s="66"/>
      <c r="K30" s="134"/>
      <c r="L30" s="142"/>
      <c r="M30" s="66">
        <f>1-SUM(M31:M35)</f>
        <v>0.99412650602409636</v>
      </c>
      <c r="N30" s="66"/>
      <c r="O30" s="66"/>
      <c r="P30" s="134"/>
      <c r="Q30" s="142"/>
      <c r="R30" s="66">
        <f>1-SUM(R31:R35)</f>
        <v>0.99412650602409636</v>
      </c>
      <c r="S30" s="66"/>
      <c r="T30" s="66"/>
      <c r="U30" s="134"/>
      <c r="V30" s="142"/>
      <c r="W30" s="66">
        <f>1-SUM(W31:W35)</f>
        <v>0.99412650602409636</v>
      </c>
      <c r="X30" s="66"/>
      <c r="Y30" s="66"/>
      <c r="Z30" s="134"/>
      <c r="AA30" s="142"/>
      <c r="AB30" s="66">
        <f>1-SUM(AB31:AB35)</f>
        <v>0.99412650602409636</v>
      </c>
      <c r="AC30" s="66"/>
      <c r="AD30" s="66"/>
      <c r="AE30" s="134"/>
      <c r="AF30" s="142"/>
      <c r="AG30" s="66">
        <f>1-SUM(AG31:AG35)</f>
        <v>0.99412650602409636</v>
      </c>
      <c r="AH30" s="66"/>
      <c r="AI30" s="66"/>
      <c r="AJ30" s="134"/>
      <c r="AK30" s="142"/>
      <c r="AL30" s="66">
        <f>1-SUM(AL31:AL35)</f>
        <v>0.99412650602409636</v>
      </c>
      <c r="AM30" s="66"/>
      <c r="AN30" s="66"/>
      <c r="AO30" s="134"/>
      <c r="AP30" s="142"/>
      <c r="AQ30" s="66">
        <f>1-SUM(AQ31:AQ35)</f>
        <v>0.99412650602409636</v>
      </c>
      <c r="AR30" s="66"/>
      <c r="AS30" s="66"/>
      <c r="AT30" s="134"/>
      <c r="AU30" s="142"/>
      <c r="AV30" s="66">
        <f>1-SUM(AV31:AV35)</f>
        <v>0.99412650602409636</v>
      </c>
      <c r="AW30" s="66"/>
      <c r="AX30" s="66"/>
      <c r="AY30" s="134"/>
      <c r="AZ30" s="142"/>
      <c r="BA30" s="66">
        <f>1-SUM(BA31:BA35)</f>
        <v>0.99412650602409636</v>
      </c>
      <c r="BB30" s="66"/>
      <c r="BC30" s="66"/>
      <c r="BD30" s="134"/>
      <c r="BE30" s="142"/>
      <c r="BF30" s="66">
        <f>1-SUM(BF31:BF35)</f>
        <v>0.99412650602409636</v>
      </c>
      <c r="BG30" s="66"/>
      <c r="BH30" s="66"/>
      <c r="BI30" s="134"/>
      <c r="BJ30" s="142"/>
      <c r="BK30" s="66">
        <f>1-SUM(BK31:BK35)</f>
        <v>0.99412650602409636</v>
      </c>
      <c r="BL30" s="66"/>
      <c r="BM30" s="66"/>
      <c r="BN30" s="134"/>
      <c r="BO30" s="142"/>
      <c r="BP30" s="66">
        <f>1-SUM(BP31:BP35)</f>
        <v>0.99412650602409636</v>
      </c>
      <c r="BQ30" s="66"/>
    </row>
    <row r="31" spans="1:69" x14ac:dyDescent="0.15">
      <c r="A31" s="42" t="s">
        <v>52</v>
      </c>
      <c r="B31" s="43">
        <f>_xlfn.IFNA(VLOOKUP($A31,批次辅助!$A$4:$DC$41,MATCH($A$5&amp;B$4,批次辅助!$A$1:$DC$1,0),0),0)</f>
        <v>0</v>
      </c>
      <c r="C31" s="43">
        <f>_xlfn.IFNA(VLOOKUP($A31,批次辅助!$A$4:$DC$41,MATCH($A$5&amp;C$4,批次辅助!$A$1:$DC$1,0),0),0)</f>
        <v>0</v>
      </c>
      <c r="D31" s="43">
        <f>_xlfn.IFNA(VLOOKUP($A31,批次辅助!$A$4:$DC$41,MATCH($A$5&amp;D$4,批次辅助!$A$1:$DC$1,0),0),0)</f>
        <v>0</v>
      </c>
      <c r="E31" s="277"/>
      <c r="F31" s="132"/>
      <c r="G31" s="70">
        <v>0</v>
      </c>
      <c r="H31" s="277">
        <f>C31-F31+G31</f>
        <v>0</v>
      </c>
      <c r="I31" s="370"/>
      <c r="J31" s="277"/>
      <c r="K31" s="132"/>
      <c r="L31" s="105"/>
      <c r="M31" s="277">
        <f>H31-K31+L31</f>
        <v>0</v>
      </c>
      <c r="N31" s="370"/>
      <c r="O31" s="277"/>
      <c r="P31" s="132"/>
      <c r="Q31" s="105"/>
      <c r="R31" s="277">
        <f>M31-P31+Q31</f>
        <v>0</v>
      </c>
      <c r="S31" s="370"/>
      <c r="T31" s="277"/>
      <c r="U31" s="132"/>
      <c r="V31" s="105"/>
      <c r="W31" s="277">
        <f>R31-U31+V31</f>
        <v>0</v>
      </c>
      <c r="X31" s="370"/>
      <c r="Y31" s="277"/>
      <c r="Z31" s="132"/>
      <c r="AA31" s="105"/>
      <c r="AB31" s="277">
        <f>W31-Z31+AA31</f>
        <v>0</v>
      </c>
      <c r="AC31" s="370"/>
      <c r="AD31" s="277"/>
      <c r="AE31" s="132"/>
      <c r="AF31" s="105"/>
      <c r="AG31" s="277">
        <f>AB31-AE31+AF31</f>
        <v>0</v>
      </c>
      <c r="AH31" s="370"/>
      <c r="AI31" s="277"/>
      <c r="AJ31" s="132"/>
      <c r="AK31" s="105"/>
      <c r="AL31" s="277">
        <f>AG31-AJ31+AK31</f>
        <v>0</v>
      </c>
      <c r="AM31" s="370"/>
      <c r="AN31" s="277"/>
      <c r="AO31" s="132"/>
      <c r="AP31" s="105"/>
      <c r="AQ31" s="277">
        <f>AL31-AO31+AP31</f>
        <v>0</v>
      </c>
      <c r="AR31" s="370"/>
      <c r="AS31" s="277"/>
      <c r="AT31" s="132"/>
      <c r="AU31" s="105"/>
      <c r="AV31" s="277">
        <f>AQ31-AT31+AU31</f>
        <v>0</v>
      </c>
      <c r="AW31" s="370"/>
      <c r="AX31" s="277"/>
      <c r="AY31" s="132"/>
      <c r="AZ31" s="105"/>
      <c r="BA31" s="277">
        <f>AV31-AY31+AZ31</f>
        <v>0</v>
      </c>
      <c r="BB31" s="370"/>
      <c r="BC31" s="277"/>
      <c r="BD31" s="132"/>
      <c r="BE31" s="105"/>
      <c r="BF31" s="277">
        <f>BA31-BD31+BE31</f>
        <v>0</v>
      </c>
      <c r="BG31" s="370"/>
      <c r="BH31" s="277"/>
      <c r="BI31" s="132"/>
      <c r="BJ31" s="105"/>
      <c r="BK31" s="277">
        <f>BF31-BI31+BJ31</f>
        <v>0</v>
      </c>
      <c r="BL31" s="370"/>
      <c r="BM31" s="277"/>
      <c r="BN31" s="132"/>
      <c r="BO31" s="105"/>
      <c r="BP31" s="277">
        <f>BK31-BN31+BO31</f>
        <v>0</v>
      </c>
      <c r="BQ31" s="370"/>
    </row>
    <row r="32" spans="1:69" x14ac:dyDescent="0.15">
      <c r="A32" s="42" t="s">
        <v>545</v>
      </c>
      <c r="B32" s="43">
        <f>_xlfn.IFNA(VLOOKUP($A32,批次辅助!$A$4:$DC$41,MATCH($A$5&amp;B$4,批次辅助!$A$1:$DC$1,0),0),0)</f>
        <v>0</v>
      </c>
      <c r="C32" s="43">
        <f>_xlfn.IFNA(VLOOKUP($A32,批次辅助!$A$4:$DC$41,MATCH($A$5&amp;C$4,批次辅助!$A$1:$DC$1,0),0),0)</f>
        <v>0</v>
      </c>
      <c r="D32" s="43">
        <f>_xlfn.IFNA(VLOOKUP($A32,批次辅助!$A$4:$DC$41,MATCH($A$5&amp;D$4,批次辅助!$A$1:$DC$1,0),0),0)</f>
        <v>0</v>
      </c>
      <c r="E32" s="277"/>
      <c r="F32" s="132"/>
      <c r="G32" s="70">
        <v>3.7650602409638554E-3</v>
      </c>
      <c r="H32" s="277">
        <f t="shared" ref="H32:H36" si="26">C32-F32+G32</f>
        <v>3.7650602409638554E-3</v>
      </c>
      <c r="I32" s="370"/>
      <c r="J32" s="277"/>
      <c r="K32" s="132"/>
      <c r="L32" s="105"/>
      <c r="M32" s="277">
        <f t="shared" ref="M32:M36" si="27">H32-K32+L32</f>
        <v>3.7650602409638554E-3</v>
      </c>
      <c r="N32" s="370"/>
      <c r="O32" s="277"/>
      <c r="P32" s="132"/>
      <c r="Q32" s="105"/>
      <c r="R32" s="277">
        <f t="shared" ref="R32:R36" si="28">M32-P32+Q32</f>
        <v>3.7650602409638554E-3</v>
      </c>
      <c r="S32" s="370"/>
      <c r="T32" s="277"/>
      <c r="U32" s="132"/>
      <c r="V32" s="105"/>
      <c r="W32" s="277">
        <f t="shared" ref="W32:W36" si="29">R32-U32+V32</f>
        <v>3.7650602409638554E-3</v>
      </c>
      <c r="X32" s="370"/>
      <c r="Y32" s="277"/>
      <c r="Z32" s="132"/>
      <c r="AA32" s="105"/>
      <c r="AB32" s="277">
        <f t="shared" ref="AB32:AB36" si="30">W32-Z32+AA32</f>
        <v>3.7650602409638554E-3</v>
      </c>
      <c r="AC32" s="370"/>
      <c r="AD32" s="277"/>
      <c r="AE32" s="132"/>
      <c r="AF32" s="105"/>
      <c r="AG32" s="277">
        <f t="shared" ref="AG32:AG36" si="31">AB32-AE32+AF32</f>
        <v>3.7650602409638554E-3</v>
      </c>
      <c r="AH32" s="370"/>
      <c r="AI32" s="277"/>
      <c r="AJ32" s="132"/>
      <c r="AK32" s="105"/>
      <c r="AL32" s="277">
        <f t="shared" ref="AL32:AL36" si="32">AG32-AJ32+AK32</f>
        <v>3.7650602409638554E-3</v>
      </c>
      <c r="AM32" s="370"/>
      <c r="AN32" s="277"/>
      <c r="AO32" s="132"/>
      <c r="AP32" s="105"/>
      <c r="AQ32" s="277">
        <f t="shared" ref="AQ32:AQ36" si="33">AL32-AO32+AP32</f>
        <v>3.7650602409638554E-3</v>
      </c>
      <c r="AR32" s="370"/>
      <c r="AS32" s="277"/>
      <c r="AT32" s="132"/>
      <c r="AU32" s="105"/>
      <c r="AV32" s="277">
        <f t="shared" ref="AV32:AV36" si="34">AQ32-AT32+AU32</f>
        <v>3.7650602409638554E-3</v>
      </c>
      <c r="AW32" s="370"/>
      <c r="AX32" s="277"/>
      <c r="AY32" s="132"/>
      <c r="AZ32" s="105"/>
      <c r="BA32" s="277">
        <f t="shared" ref="BA32:BA36" si="35">AV32-AY32+AZ32</f>
        <v>3.7650602409638554E-3</v>
      </c>
      <c r="BB32" s="370"/>
      <c r="BC32" s="277"/>
      <c r="BD32" s="132"/>
      <c r="BE32" s="105"/>
      <c r="BF32" s="277">
        <f t="shared" ref="BF32:BF36" si="36">BA32-BD32+BE32</f>
        <v>3.7650602409638554E-3</v>
      </c>
      <c r="BG32" s="370"/>
      <c r="BH32" s="277"/>
      <c r="BI32" s="132"/>
      <c r="BJ32" s="105"/>
      <c r="BK32" s="277">
        <f t="shared" ref="BK32:BK36" si="37">BF32-BI32+BJ32</f>
        <v>3.7650602409638554E-3</v>
      </c>
      <c r="BL32" s="370"/>
      <c r="BM32" s="277"/>
      <c r="BN32" s="132"/>
      <c r="BO32" s="105"/>
      <c r="BP32" s="277">
        <f t="shared" ref="BP32:BP36" si="38">BK32-BN32+BO32</f>
        <v>3.7650602409638554E-3</v>
      </c>
      <c r="BQ32" s="370"/>
    </row>
    <row r="33" spans="1:69" x14ac:dyDescent="0.15">
      <c r="A33" s="42" t="s">
        <v>544</v>
      </c>
      <c r="B33" s="43">
        <f>_xlfn.IFNA(VLOOKUP($A33,批次辅助!$A$4:$DC$41,MATCH($A$5&amp;B$4,批次辅助!$A$1:$DC$1,0),0),0)</f>
        <v>0</v>
      </c>
      <c r="C33" s="43">
        <f>_xlfn.IFNA(VLOOKUP($A33,批次辅助!$A$4:$DC$41,MATCH($A$5&amp;C$4,批次辅助!$A$1:$DC$1,0),0),0)</f>
        <v>0</v>
      </c>
      <c r="D33" s="43">
        <f>_xlfn.IFNA(VLOOKUP($A33,批次辅助!$A$4:$DC$41,MATCH($A$5&amp;D$4,批次辅助!$A$1:$DC$1,0),0),0)</f>
        <v>0</v>
      </c>
      <c r="E33" s="277"/>
      <c r="F33" s="132"/>
      <c r="G33" s="70">
        <v>2.1084337349397591E-3</v>
      </c>
      <c r="H33" s="277">
        <f t="shared" si="26"/>
        <v>2.1084337349397591E-3</v>
      </c>
      <c r="I33" s="370"/>
      <c r="J33" s="277"/>
      <c r="K33" s="132"/>
      <c r="L33" s="105"/>
      <c r="M33" s="277">
        <f t="shared" si="27"/>
        <v>2.1084337349397591E-3</v>
      </c>
      <c r="N33" s="370"/>
      <c r="O33" s="277"/>
      <c r="P33" s="132"/>
      <c r="Q33" s="105"/>
      <c r="R33" s="277">
        <f t="shared" si="28"/>
        <v>2.1084337349397591E-3</v>
      </c>
      <c r="S33" s="370"/>
      <c r="T33" s="277"/>
      <c r="U33" s="132"/>
      <c r="V33" s="105"/>
      <c r="W33" s="277">
        <f t="shared" si="29"/>
        <v>2.1084337349397591E-3</v>
      </c>
      <c r="X33" s="370"/>
      <c r="Y33" s="277"/>
      <c r="Z33" s="132"/>
      <c r="AA33" s="105"/>
      <c r="AB33" s="277">
        <f t="shared" si="30"/>
        <v>2.1084337349397591E-3</v>
      </c>
      <c r="AC33" s="370"/>
      <c r="AD33" s="277"/>
      <c r="AE33" s="132"/>
      <c r="AF33" s="105"/>
      <c r="AG33" s="277">
        <f t="shared" si="31"/>
        <v>2.1084337349397591E-3</v>
      </c>
      <c r="AH33" s="370"/>
      <c r="AI33" s="277"/>
      <c r="AJ33" s="132"/>
      <c r="AK33" s="105"/>
      <c r="AL33" s="277">
        <f t="shared" si="32"/>
        <v>2.1084337349397591E-3</v>
      </c>
      <c r="AM33" s="370"/>
      <c r="AN33" s="277"/>
      <c r="AO33" s="132"/>
      <c r="AP33" s="105"/>
      <c r="AQ33" s="277">
        <f t="shared" si="33"/>
        <v>2.1084337349397591E-3</v>
      </c>
      <c r="AR33" s="370"/>
      <c r="AS33" s="277"/>
      <c r="AT33" s="132"/>
      <c r="AU33" s="105"/>
      <c r="AV33" s="277">
        <f t="shared" si="34"/>
        <v>2.1084337349397591E-3</v>
      </c>
      <c r="AW33" s="370"/>
      <c r="AX33" s="277"/>
      <c r="AY33" s="132"/>
      <c r="AZ33" s="105"/>
      <c r="BA33" s="277">
        <f t="shared" si="35"/>
        <v>2.1084337349397591E-3</v>
      </c>
      <c r="BB33" s="370"/>
      <c r="BC33" s="277"/>
      <c r="BD33" s="132"/>
      <c r="BE33" s="105"/>
      <c r="BF33" s="277">
        <f t="shared" si="36"/>
        <v>2.1084337349397591E-3</v>
      </c>
      <c r="BG33" s="370"/>
      <c r="BH33" s="277"/>
      <c r="BI33" s="132"/>
      <c r="BJ33" s="105"/>
      <c r="BK33" s="277">
        <f t="shared" si="37"/>
        <v>2.1084337349397591E-3</v>
      </c>
      <c r="BL33" s="370"/>
      <c r="BM33" s="277"/>
      <c r="BN33" s="132"/>
      <c r="BO33" s="105"/>
      <c r="BP33" s="277">
        <f t="shared" si="38"/>
        <v>2.1084337349397591E-3</v>
      </c>
      <c r="BQ33" s="370"/>
    </row>
    <row r="34" spans="1:69" x14ac:dyDescent="0.15">
      <c r="A34" s="42" t="s">
        <v>53</v>
      </c>
      <c r="B34" s="43">
        <f>_xlfn.IFNA(VLOOKUP($A34,批次辅助!$A$4:$DC$41,MATCH($A$5&amp;B$4,批次辅助!$A$1:$DC$1,0),0),0)</f>
        <v>0</v>
      </c>
      <c r="C34" s="43">
        <f>_xlfn.IFNA(VLOOKUP($A34,批次辅助!$A$4:$DC$41,MATCH($A$5&amp;C$4,批次辅助!$A$1:$DC$1,0),0),0)</f>
        <v>0</v>
      </c>
      <c r="D34" s="43">
        <f>_xlfn.IFNA(VLOOKUP($A34,批次辅助!$A$4:$DC$41,MATCH($A$5&amp;D$4,批次辅助!$A$1:$DC$1,0),0),0)</f>
        <v>0</v>
      </c>
      <c r="E34" s="47"/>
      <c r="F34" s="128"/>
      <c r="G34" s="46">
        <v>0</v>
      </c>
      <c r="H34" s="277">
        <f t="shared" si="26"/>
        <v>0</v>
      </c>
      <c r="I34" s="370"/>
      <c r="J34" s="47"/>
      <c r="K34" s="128"/>
      <c r="L34" s="102"/>
      <c r="M34" s="50">
        <f t="shared" si="27"/>
        <v>0</v>
      </c>
      <c r="N34" s="370"/>
      <c r="O34" s="47"/>
      <c r="P34" s="128"/>
      <c r="Q34" s="102"/>
      <c r="R34" s="50">
        <f t="shared" si="28"/>
        <v>0</v>
      </c>
      <c r="S34" s="370"/>
      <c r="T34" s="47"/>
      <c r="U34" s="128"/>
      <c r="V34" s="102"/>
      <c r="W34" s="50">
        <f t="shared" si="29"/>
        <v>0</v>
      </c>
      <c r="X34" s="370"/>
      <c r="Y34" s="47"/>
      <c r="Z34" s="128"/>
      <c r="AA34" s="102"/>
      <c r="AB34" s="50">
        <f t="shared" si="30"/>
        <v>0</v>
      </c>
      <c r="AC34" s="370"/>
      <c r="AD34" s="47"/>
      <c r="AE34" s="128"/>
      <c r="AF34" s="102"/>
      <c r="AG34" s="50">
        <f t="shared" si="31"/>
        <v>0</v>
      </c>
      <c r="AH34" s="370"/>
      <c r="AI34" s="47"/>
      <c r="AJ34" s="128"/>
      <c r="AK34" s="102"/>
      <c r="AL34" s="50">
        <f t="shared" si="32"/>
        <v>0</v>
      </c>
      <c r="AM34" s="370"/>
      <c r="AN34" s="47"/>
      <c r="AO34" s="128"/>
      <c r="AP34" s="102"/>
      <c r="AQ34" s="50">
        <f t="shared" si="33"/>
        <v>0</v>
      </c>
      <c r="AR34" s="370"/>
      <c r="AS34" s="47"/>
      <c r="AT34" s="128"/>
      <c r="AU34" s="102"/>
      <c r="AV34" s="50">
        <f t="shared" si="34"/>
        <v>0</v>
      </c>
      <c r="AW34" s="370"/>
      <c r="AX34" s="47"/>
      <c r="AY34" s="128"/>
      <c r="AZ34" s="102"/>
      <c r="BA34" s="50">
        <f t="shared" si="35"/>
        <v>0</v>
      </c>
      <c r="BB34" s="370"/>
      <c r="BC34" s="47"/>
      <c r="BD34" s="128"/>
      <c r="BE34" s="102"/>
      <c r="BF34" s="50">
        <f t="shared" si="36"/>
        <v>0</v>
      </c>
      <c r="BG34" s="370"/>
      <c r="BH34" s="47"/>
      <c r="BI34" s="128"/>
      <c r="BJ34" s="102"/>
      <c r="BK34" s="50">
        <f t="shared" si="37"/>
        <v>0</v>
      </c>
      <c r="BL34" s="370"/>
      <c r="BM34" s="47"/>
      <c r="BN34" s="128"/>
      <c r="BO34" s="102"/>
      <c r="BP34" s="50">
        <f t="shared" si="38"/>
        <v>0</v>
      </c>
      <c r="BQ34" s="370"/>
    </row>
    <row r="35" spans="1:69" x14ac:dyDescent="0.15">
      <c r="A35" s="42" t="s">
        <v>54</v>
      </c>
      <c r="B35" s="43">
        <f>_xlfn.IFNA(VLOOKUP($A35,批次辅助!$A$4:$DC$41,MATCH($A$5&amp;B$4,批次辅助!$A$1:$DC$1,0),0),0)</f>
        <v>0</v>
      </c>
      <c r="C35" s="43">
        <f>_xlfn.IFNA(VLOOKUP($A35,批次辅助!$A$4:$DC$41,MATCH($A$5&amp;C$4,批次辅助!$A$1:$DC$1,0),0),0)</f>
        <v>0</v>
      </c>
      <c r="D35" s="43">
        <f>_xlfn.IFNA(VLOOKUP($A35,批次辅助!$A$4:$DC$41,MATCH($A$5&amp;D$4,批次辅助!$A$1:$DC$1,0),0),0)</f>
        <v>0</v>
      </c>
      <c r="E35" s="47"/>
      <c r="F35" s="128"/>
      <c r="G35" s="46">
        <v>0</v>
      </c>
      <c r="H35" s="277">
        <f t="shared" si="26"/>
        <v>0</v>
      </c>
      <c r="I35" s="370"/>
      <c r="J35" s="47"/>
      <c r="K35" s="128"/>
      <c r="L35" s="102"/>
      <c r="M35" s="50">
        <f t="shared" si="27"/>
        <v>0</v>
      </c>
      <c r="N35" s="370"/>
      <c r="O35" s="47"/>
      <c r="P35" s="128"/>
      <c r="Q35" s="102"/>
      <c r="R35" s="50">
        <f t="shared" si="28"/>
        <v>0</v>
      </c>
      <c r="S35" s="370"/>
      <c r="T35" s="47"/>
      <c r="U35" s="128"/>
      <c r="V35" s="102"/>
      <c r="W35" s="50">
        <f t="shared" si="29"/>
        <v>0</v>
      </c>
      <c r="X35" s="370"/>
      <c r="Y35" s="47"/>
      <c r="Z35" s="128"/>
      <c r="AA35" s="102"/>
      <c r="AB35" s="50">
        <f t="shared" si="30"/>
        <v>0</v>
      </c>
      <c r="AC35" s="370"/>
      <c r="AD35" s="47"/>
      <c r="AE35" s="128"/>
      <c r="AF35" s="102"/>
      <c r="AG35" s="50">
        <f t="shared" si="31"/>
        <v>0</v>
      </c>
      <c r="AH35" s="370"/>
      <c r="AI35" s="47"/>
      <c r="AJ35" s="128"/>
      <c r="AK35" s="102"/>
      <c r="AL35" s="50">
        <f t="shared" si="32"/>
        <v>0</v>
      </c>
      <c r="AM35" s="370"/>
      <c r="AN35" s="47"/>
      <c r="AO35" s="128"/>
      <c r="AP35" s="102"/>
      <c r="AQ35" s="50">
        <f t="shared" si="33"/>
        <v>0</v>
      </c>
      <c r="AR35" s="370"/>
      <c r="AS35" s="47"/>
      <c r="AT35" s="128"/>
      <c r="AU35" s="102"/>
      <c r="AV35" s="50">
        <f t="shared" si="34"/>
        <v>0</v>
      </c>
      <c r="AW35" s="370"/>
      <c r="AX35" s="47"/>
      <c r="AY35" s="128"/>
      <c r="AZ35" s="102"/>
      <c r="BA35" s="50">
        <f t="shared" si="35"/>
        <v>0</v>
      </c>
      <c r="BB35" s="370"/>
      <c r="BC35" s="47"/>
      <c r="BD35" s="128"/>
      <c r="BE35" s="102"/>
      <c r="BF35" s="50">
        <f t="shared" si="36"/>
        <v>0</v>
      </c>
      <c r="BG35" s="370"/>
      <c r="BH35" s="47"/>
      <c r="BI35" s="128"/>
      <c r="BJ35" s="102"/>
      <c r="BK35" s="50">
        <f t="shared" si="37"/>
        <v>0</v>
      </c>
      <c r="BL35" s="370"/>
      <c r="BM35" s="47"/>
      <c r="BN35" s="128"/>
      <c r="BO35" s="102"/>
      <c r="BP35" s="50">
        <f t="shared" si="38"/>
        <v>0</v>
      </c>
      <c r="BQ35" s="370"/>
    </row>
    <row r="36" spans="1:69" x14ac:dyDescent="0.15">
      <c r="A36" s="72" t="s">
        <v>38</v>
      </c>
      <c r="B36" s="61">
        <f>_xlfn.IFNA(VLOOKUP($A36,批次辅助!$A$4:$DC$41,MATCH($A$5&amp;B$4,批次辅助!$A$1:$DC$1,0),0),0)</f>
        <v>0</v>
      </c>
      <c r="C36" s="61">
        <f>_xlfn.IFNA(VLOOKUP($A36,批次辅助!$A$4:$DC$41,MATCH($A$5&amp;C$4,批次辅助!$A$1:$DC$1,0),0),0)</f>
        <v>0</v>
      </c>
      <c r="D36" s="61">
        <f>_xlfn.IFNA(VLOOKUP($A36,批次辅助!$A$4:$DC$41,MATCH($A$5&amp;D$4,批次辅助!$A$1:$DC$1,0),0),0)</f>
        <v>0</v>
      </c>
      <c r="E36" s="73"/>
      <c r="F36" s="74"/>
      <c r="G36" s="75"/>
      <c r="H36" s="62">
        <f t="shared" si="26"/>
        <v>0</v>
      </c>
      <c r="I36" s="62"/>
      <c r="J36" s="73"/>
      <c r="K36" s="135"/>
      <c r="L36" s="143"/>
      <c r="M36" s="62">
        <f t="shared" si="27"/>
        <v>0</v>
      </c>
      <c r="N36" s="62"/>
      <c r="O36" s="73"/>
      <c r="P36" s="135"/>
      <c r="Q36" s="143"/>
      <c r="R36" s="62">
        <f t="shared" si="28"/>
        <v>0</v>
      </c>
      <c r="S36" s="62"/>
      <c r="T36" s="73"/>
      <c r="U36" s="135"/>
      <c r="V36" s="143"/>
      <c r="W36" s="62">
        <f t="shared" si="29"/>
        <v>0</v>
      </c>
      <c r="X36" s="62"/>
      <c r="Y36" s="73"/>
      <c r="Z36" s="135"/>
      <c r="AA36" s="143"/>
      <c r="AB36" s="62">
        <f t="shared" si="30"/>
        <v>0</v>
      </c>
      <c r="AC36" s="62"/>
      <c r="AD36" s="73"/>
      <c r="AE36" s="135"/>
      <c r="AF36" s="143"/>
      <c r="AG36" s="62">
        <f t="shared" si="31"/>
        <v>0</v>
      </c>
      <c r="AH36" s="62"/>
      <c r="AI36" s="73"/>
      <c r="AJ36" s="135"/>
      <c r="AK36" s="143"/>
      <c r="AL36" s="62">
        <f t="shared" si="32"/>
        <v>0</v>
      </c>
      <c r="AM36" s="62"/>
      <c r="AN36" s="73"/>
      <c r="AO36" s="135"/>
      <c r="AP36" s="143"/>
      <c r="AQ36" s="62">
        <f t="shared" si="33"/>
        <v>0</v>
      </c>
      <c r="AR36" s="62"/>
      <c r="AS36" s="73"/>
      <c r="AT36" s="135"/>
      <c r="AU36" s="143"/>
      <c r="AV36" s="62">
        <f t="shared" si="34"/>
        <v>0</v>
      </c>
      <c r="AW36" s="62"/>
      <c r="AX36" s="73"/>
      <c r="AY36" s="135"/>
      <c r="AZ36" s="143"/>
      <c r="BA36" s="62">
        <f t="shared" si="35"/>
        <v>0</v>
      </c>
      <c r="BB36" s="62"/>
      <c r="BC36" s="73"/>
      <c r="BD36" s="135"/>
      <c r="BE36" s="143"/>
      <c r="BF36" s="62">
        <f t="shared" si="36"/>
        <v>0</v>
      </c>
      <c r="BG36" s="62"/>
      <c r="BH36" s="73"/>
      <c r="BI36" s="135"/>
      <c r="BJ36" s="143"/>
      <c r="BK36" s="62">
        <f t="shared" si="37"/>
        <v>0</v>
      </c>
      <c r="BL36" s="62"/>
      <c r="BM36" s="73"/>
      <c r="BN36" s="135"/>
      <c r="BO36" s="143"/>
      <c r="BP36" s="62">
        <f t="shared" si="38"/>
        <v>0</v>
      </c>
      <c r="BQ36" s="62"/>
    </row>
    <row r="37" spans="1:69" x14ac:dyDescent="0.15">
      <c r="A37" s="76" t="s">
        <v>28</v>
      </c>
      <c r="B37" s="76"/>
      <c r="C37" s="76"/>
      <c r="D37" s="76"/>
      <c r="E37" s="77"/>
      <c r="F37" s="78"/>
      <c r="G37" s="79"/>
      <c r="H37" s="62"/>
      <c r="I37" s="62"/>
      <c r="J37" s="77"/>
      <c r="K37" s="136"/>
      <c r="L37" s="144"/>
      <c r="M37" s="62"/>
      <c r="N37" s="62"/>
      <c r="O37" s="77"/>
      <c r="P37" s="136"/>
      <c r="Q37" s="144"/>
      <c r="R37" s="62"/>
      <c r="S37" s="62"/>
      <c r="T37" s="77"/>
      <c r="U37" s="136"/>
      <c r="V37" s="144"/>
      <c r="W37" s="62"/>
      <c r="X37" s="62"/>
      <c r="Y37" s="77"/>
      <c r="Z37" s="136"/>
      <c r="AA37" s="144"/>
      <c r="AB37" s="62"/>
      <c r="AC37" s="62"/>
      <c r="AD37" s="77"/>
      <c r="AE37" s="136"/>
      <c r="AF37" s="144"/>
      <c r="AG37" s="62"/>
      <c r="AH37" s="62"/>
      <c r="AI37" s="77"/>
      <c r="AJ37" s="136"/>
      <c r="AK37" s="144"/>
      <c r="AL37" s="62"/>
      <c r="AM37" s="62"/>
      <c r="AN37" s="77"/>
      <c r="AO37" s="136"/>
      <c r="AP37" s="144"/>
      <c r="AQ37" s="62"/>
      <c r="AR37" s="62"/>
      <c r="AS37" s="77"/>
      <c r="AT37" s="136"/>
      <c r="AU37" s="144"/>
      <c r="AV37" s="62"/>
      <c r="AW37" s="62"/>
      <c r="AX37" s="77"/>
      <c r="AY37" s="136"/>
      <c r="AZ37" s="144"/>
      <c r="BA37" s="62"/>
      <c r="BB37" s="62"/>
      <c r="BC37" s="77"/>
      <c r="BD37" s="136"/>
      <c r="BE37" s="144"/>
      <c r="BF37" s="62"/>
      <c r="BG37" s="62"/>
      <c r="BH37" s="77"/>
      <c r="BI37" s="136"/>
      <c r="BJ37" s="144"/>
      <c r="BK37" s="62"/>
      <c r="BL37" s="62"/>
      <c r="BM37" s="77"/>
      <c r="BN37" s="136"/>
      <c r="BO37" s="144"/>
      <c r="BP37" s="62"/>
      <c r="BQ37" s="62"/>
    </row>
    <row r="38" spans="1:69" x14ac:dyDescent="0.15">
      <c r="A38" s="65" t="s">
        <v>36</v>
      </c>
      <c r="B38" s="66"/>
      <c r="C38" s="66"/>
      <c r="D38" s="66"/>
      <c r="E38" s="66"/>
      <c r="F38" s="67"/>
      <c r="G38" s="68"/>
      <c r="H38" s="66">
        <f>H39</f>
        <v>0.98887349397590363</v>
      </c>
      <c r="I38" s="66"/>
      <c r="J38" s="66"/>
      <c r="K38" s="134"/>
      <c r="L38" s="142"/>
      <c r="M38" s="66">
        <f>M39</f>
        <v>0.98887349397590363</v>
      </c>
      <c r="N38" s="66"/>
      <c r="O38" s="66"/>
      <c r="P38" s="134"/>
      <c r="Q38" s="142"/>
      <c r="R38" s="66">
        <f>R39</f>
        <v>0.98887349397590363</v>
      </c>
      <c r="S38" s="66"/>
      <c r="T38" s="66"/>
      <c r="U38" s="134"/>
      <c r="V38" s="142"/>
      <c r="W38" s="66">
        <f>W39</f>
        <v>0.98887349397590363</v>
      </c>
      <c r="X38" s="66"/>
      <c r="Y38" s="66"/>
      <c r="Z38" s="134"/>
      <c r="AA38" s="142"/>
      <c r="AB38" s="66">
        <f>AB39</f>
        <v>0.98887349397590363</v>
      </c>
      <c r="AC38" s="66"/>
      <c r="AD38" s="66"/>
      <c r="AE38" s="134"/>
      <c r="AF38" s="142"/>
      <c r="AG38" s="66">
        <f>AG39</f>
        <v>0.98887349397590363</v>
      </c>
      <c r="AH38" s="66"/>
      <c r="AI38" s="66"/>
      <c r="AJ38" s="134"/>
      <c r="AK38" s="142"/>
      <c r="AL38" s="66">
        <f>AL39</f>
        <v>0.98887349397590363</v>
      </c>
      <c r="AM38" s="66"/>
      <c r="AN38" s="66"/>
      <c r="AO38" s="134"/>
      <c r="AP38" s="142"/>
      <c r="AQ38" s="66">
        <f>AQ39</f>
        <v>0.98887349397590363</v>
      </c>
      <c r="AR38" s="66"/>
      <c r="AS38" s="66"/>
      <c r="AT38" s="134"/>
      <c r="AU38" s="142"/>
      <c r="AV38" s="66">
        <f>AV39</f>
        <v>0.98887349397590363</v>
      </c>
      <c r="AW38" s="66"/>
      <c r="AX38" s="66"/>
      <c r="AY38" s="134"/>
      <c r="AZ38" s="142"/>
      <c r="BA38" s="66">
        <f>BA39</f>
        <v>0.98887349397590363</v>
      </c>
      <c r="BB38" s="66"/>
      <c r="BC38" s="66"/>
      <c r="BD38" s="134"/>
      <c r="BE38" s="142"/>
      <c r="BF38" s="66">
        <f>BF39</f>
        <v>0.98887349397590363</v>
      </c>
      <c r="BG38" s="66"/>
      <c r="BH38" s="66"/>
      <c r="BI38" s="134"/>
      <c r="BJ38" s="142"/>
      <c r="BK38" s="66">
        <f>BK39</f>
        <v>0.98887349397590363</v>
      </c>
      <c r="BL38" s="66"/>
      <c r="BM38" s="66"/>
      <c r="BN38" s="134"/>
      <c r="BO38" s="142"/>
      <c r="BP38" s="66">
        <f>BP39</f>
        <v>0.98887349397590363</v>
      </c>
      <c r="BQ38" s="66"/>
    </row>
    <row r="39" spans="1:69" x14ac:dyDescent="0.35">
      <c r="A39" s="40" t="s">
        <v>460</v>
      </c>
      <c r="B39" s="41">
        <f>_xlfn.IFNA(VLOOKUP($A39,批次辅助!$A$4:$DC$41,MATCH($A$5&amp;B$4,批次辅助!$A$1:$DC$1,0),0),0)</f>
        <v>0</v>
      </c>
      <c r="C39" s="41">
        <f>_xlfn.IFNA(VLOOKUP($A39,批次辅助!$A$4:$DC$41,MATCH($A$5&amp;C$4,批次辅助!$A$1:$DC$1,0),0),0)</f>
        <v>0</v>
      </c>
      <c r="D39" s="41">
        <f>_xlfn.IFNA(VLOOKUP($A39,批次辅助!$A$4:$DC$41,MATCH($A$5&amp;D$4,批次辅助!$A$1:$DC$1,0),0),0)</f>
        <v>0</v>
      </c>
      <c r="E39" s="66"/>
      <c r="F39" s="67"/>
      <c r="G39" s="68"/>
      <c r="H39" s="66">
        <f>1-SUM(H40:H43)</f>
        <v>0.98887349397590363</v>
      </c>
      <c r="I39" s="66"/>
      <c r="J39" s="66"/>
      <c r="K39" s="134"/>
      <c r="L39" s="142"/>
      <c r="M39" s="66">
        <f>1-SUM(M40:M43)</f>
        <v>0.98887349397590363</v>
      </c>
      <c r="N39" s="66"/>
      <c r="O39" s="66"/>
      <c r="P39" s="134"/>
      <c r="Q39" s="142"/>
      <c r="R39" s="66">
        <f>1-SUM(R40:R43)</f>
        <v>0.98887349397590363</v>
      </c>
      <c r="S39" s="66"/>
      <c r="T39" s="66"/>
      <c r="U39" s="134"/>
      <c r="V39" s="142"/>
      <c r="W39" s="66">
        <f>1-SUM(W40:W43)</f>
        <v>0.98887349397590363</v>
      </c>
      <c r="X39" s="66"/>
      <c r="Y39" s="66"/>
      <c r="Z39" s="134"/>
      <c r="AA39" s="142"/>
      <c r="AB39" s="66">
        <f>1-SUM(AB40:AB43)</f>
        <v>0.98887349397590363</v>
      </c>
      <c r="AC39" s="66"/>
      <c r="AD39" s="66"/>
      <c r="AE39" s="134"/>
      <c r="AF39" s="142"/>
      <c r="AG39" s="66">
        <f>1-SUM(AG40:AG43)</f>
        <v>0.98887349397590363</v>
      </c>
      <c r="AH39" s="66"/>
      <c r="AI39" s="66"/>
      <c r="AJ39" s="134"/>
      <c r="AK39" s="142"/>
      <c r="AL39" s="66">
        <f>1-SUM(AL40:AL43)</f>
        <v>0.98887349397590363</v>
      </c>
      <c r="AM39" s="66"/>
      <c r="AN39" s="66"/>
      <c r="AO39" s="134"/>
      <c r="AP39" s="142"/>
      <c r="AQ39" s="66">
        <f>1-SUM(AQ40:AQ43)</f>
        <v>0.98887349397590363</v>
      </c>
      <c r="AR39" s="66"/>
      <c r="AS39" s="66"/>
      <c r="AT39" s="134"/>
      <c r="AU39" s="142"/>
      <c r="AV39" s="66">
        <f>1-SUM(AV40:AV43)</f>
        <v>0.98887349397590363</v>
      </c>
      <c r="AW39" s="66"/>
      <c r="AX39" s="66"/>
      <c r="AY39" s="134"/>
      <c r="AZ39" s="142"/>
      <c r="BA39" s="66">
        <f>1-SUM(BA40:BA43)</f>
        <v>0.98887349397590363</v>
      </c>
      <c r="BB39" s="66"/>
      <c r="BC39" s="66"/>
      <c r="BD39" s="134"/>
      <c r="BE39" s="142"/>
      <c r="BF39" s="66">
        <f>1-SUM(BF40:BF43)</f>
        <v>0.98887349397590363</v>
      </c>
      <c r="BG39" s="66"/>
      <c r="BH39" s="66"/>
      <c r="BI39" s="134"/>
      <c r="BJ39" s="142"/>
      <c r="BK39" s="66">
        <f>1-SUM(BK40:BK43)</f>
        <v>0.98887349397590363</v>
      </c>
      <c r="BL39" s="66"/>
      <c r="BM39" s="66"/>
      <c r="BN39" s="134"/>
      <c r="BO39" s="142"/>
      <c r="BP39" s="66">
        <f>1-SUM(BP40:BP43)</f>
        <v>0.98887349397590363</v>
      </c>
      <c r="BQ39" s="66"/>
    </row>
    <row r="40" spans="1:69" x14ac:dyDescent="0.15">
      <c r="A40" s="42" t="s">
        <v>55</v>
      </c>
      <c r="B40" s="43">
        <f>_xlfn.IFNA(VLOOKUP($A40,批次辅助!$A$4:$DC$41,MATCH($A$5&amp;B$4,批次辅助!$A$1:$DC$1,0),0),0)</f>
        <v>0</v>
      </c>
      <c r="C40" s="43">
        <f>_xlfn.IFNA(VLOOKUP($A40,批次辅助!$A$4:$DC$41,MATCH($A$5&amp;C$4,批次辅助!$A$1:$DC$1,0),0),0)</f>
        <v>0</v>
      </c>
      <c r="D40" s="43">
        <f>_xlfn.IFNA(VLOOKUP($A40,批次辅助!$A$4:$DC$41,MATCH($A$5&amp;D$4,批次辅助!$A$1:$DC$1,0),0),0)</f>
        <v>0</v>
      </c>
      <c r="E40" s="279"/>
      <c r="F40" s="69"/>
      <c r="G40" s="70">
        <v>4.5180722891566266E-4</v>
      </c>
      <c r="H40" s="277">
        <f>C40-F40+G40</f>
        <v>4.5180722891566266E-4</v>
      </c>
      <c r="I40" s="370"/>
      <c r="J40" s="277"/>
      <c r="K40" s="132"/>
      <c r="L40" s="105"/>
      <c r="M40" s="277">
        <f>H40-K40+L40</f>
        <v>4.5180722891566266E-4</v>
      </c>
      <c r="N40" s="370"/>
      <c r="O40" s="277"/>
      <c r="P40" s="132"/>
      <c r="Q40" s="105"/>
      <c r="R40" s="277">
        <f>M40-P40+Q40</f>
        <v>4.5180722891566266E-4</v>
      </c>
      <c r="S40" s="370"/>
      <c r="T40" s="277"/>
      <c r="U40" s="132"/>
      <c r="V40" s="105"/>
      <c r="W40" s="277">
        <f>R40-U40+V40</f>
        <v>4.5180722891566266E-4</v>
      </c>
      <c r="X40" s="370"/>
      <c r="Y40" s="277"/>
      <c r="Z40" s="132"/>
      <c r="AA40" s="105"/>
      <c r="AB40" s="277">
        <f>W40-Z40+AA40</f>
        <v>4.5180722891566266E-4</v>
      </c>
      <c r="AC40" s="370"/>
      <c r="AD40" s="277"/>
      <c r="AE40" s="132"/>
      <c r="AF40" s="105"/>
      <c r="AG40" s="277">
        <f>AB40-AE40+AF40</f>
        <v>4.5180722891566266E-4</v>
      </c>
      <c r="AH40" s="370"/>
      <c r="AI40" s="277"/>
      <c r="AJ40" s="132"/>
      <c r="AK40" s="105"/>
      <c r="AL40" s="277">
        <f>AG40-AJ40+AK40</f>
        <v>4.5180722891566266E-4</v>
      </c>
      <c r="AM40" s="370"/>
      <c r="AN40" s="277"/>
      <c r="AO40" s="132"/>
      <c r="AP40" s="105"/>
      <c r="AQ40" s="277">
        <f>AL40-AO40+AP40</f>
        <v>4.5180722891566266E-4</v>
      </c>
      <c r="AR40" s="370"/>
      <c r="AS40" s="277"/>
      <c r="AT40" s="132"/>
      <c r="AU40" s="105"/>
      <c r="AV40" s="277">
        <f>AQ40-AT40+AU40</f>
        <v>4.5180722891566266E-4</v>
      </c>
      <c r="AW40" s="370"/>
      <c r="AX40" s="277"/>
      <c r="AY40" s="132"/>
      <c r="AZ40" s="105"/>
      <c r="BA40" s="277">
        <f>AV40-AY40+AZ40</f>
        <v>4.5180722891566266E-4</v>
      </c>
      <c r="BB40" s="370"/>
      <c r="BC40" s="277"/>
      <c r="BD40" s="132"/>
      <c r="BE40" s="105"/>
      <c r="BF40" s="277">
        <f>BA40-BD40+BE40</f>
        <v>4.5180722891566266E-4</v>
      </c>
      <c r="BG40" s="370"/>
      <c r="BH40" s="277"/>
      <c r="BI40" s="132"/>
      <c r="BJ40" s="105"/>
      <c r="BK40" s="277">
        <f>BF40-BI40+BJ40</f>
        <v>4.5180722891566266E-4</v>
      </c>
      <c r="BL40" s="370"/>
      <c r="BM40" s="277"/>
      <c r="BN40" s="132"/>
      <c r="BO40" s="105"/>
      <c r="BP40" s="277">
        <f>BK40-BN40+BO40</f>
        <v>4.5180722891566266E-4</v>
      </c>
      <c r="BQ40" s="370"/>
    </row>
    <row r="41" spans="1:69" x14ac:dyDescent="0.15">
      <c r="A41" s="42" t="s">
        <v>56</v>
      </c>
      <c r="B41" s="43">
        <f>_xlfn.IFNA(VLOOKUP($A41,批次辅助!$A$4:$DC$41,MATCH($A$5&amp;B$4,批次辅助!$A$1:$DC$1,0),0),0)</f>
        <v>0</v>
      </c>
      <c r="C41" s="43">
        <f>_xlfn.IFNA(VLOOKUP($A41,批次辅助!$A$4:$DC$41,MATCH($A$5&amp;C$4,批次辅助!$A$1:$DC$1,0),0),0)</f>
        <v>0</v>
      </c>
      <c r="D41" s="43">
        <f>_xlfn.IFNA(VLOOKUP($A41,批次辅助!$A$4:$DC$41,MATCH($A$5&amp;D$4,批次辅助!$A$1:$DC$1,0),0),0)</f>
        <v>0</v>
      </c>
      <c r="E41" s="279"/>
      <c r="F41" s="45"/>
      <c r="G41" s="46">
        <v>0</v>
      </c>
      <c r="H41" s="277">
        <f t="shared" ref="H41:H44" si="39">C41-F41+G41</f>
        <v>0</v>
      </c>
      <c r="I41" s="370"/>
      <c r="J41" s="47"/>
      <c r="K41" s="128"/>
      <c r="L41" s="102"/>
      <c r="M41" s="50">
        <f t="shared" ref="M41:M44" si="40">H41-K41+L41</f>
        <v>0</v>
      </c>
      <c r="N41" s="370"/>
      <c r="O41" s="47"/>
      <c r="P41" s="128"/>
      <c r="Q41" s="102"/>
      <c r="R41" s="50">
        <f t="shared" ref="R41:R44" si="41">M41-P41+Q41</f>
        <v>0</v>
      </c>
      <c r="S41" s="370"/>
      <c r="T41" s="47"/>
      <c r="U41" s="128"/>
      <c r="V41" s="102"/>
      <c r="W41" s="50">
        <f t="shared" ref="W41:W44" si="42">R41-U41+V41</f>
        <v>0</v>
      </c>
      <c r="X41" s="370"/>
      <c r="Y41" s="47"/>
      <c r="Z41" s="128"/>
      <c r="AA41" s="102"/>
      <c r="AB41" s="50">
        <f t="shared" ref="AB41:AB44" si="43">W41-Z41+AA41</f>
        <v>0</v>
      </c>
      <c r="AC41" s="370"/>
      <c r="AD41" s="47"/>
      <c r="AE41" s="128"/>
      <c r="AF41" s="102"/>
      <c r="AG41" s="50">
        <f t="shared" ref="AG41:AG44" si="44">AB41-AE41+AF41</f>
        <v>0</v>
      </c>
      <c r="AH41" s="370"/>
      <c r="AI41" s="47"/>
      <c r="AJ41" s="128"/>
      <c r="AK41" s="102"/>
      <c r="AL41" s="50">
        <f t="shared" ref="AL41:AL44" si="45">AG41-AJ41+AK41</f>
        <v>0</v>
      </c>
      <c r="AM41" s="370"/>
      <c r="AN41" s="47"/>
      <c r="AO41" s="128"/>
      <c r="AP41" s="102"/>
      <c r="AQ41" s="50">
        <f t="shared" ref="AQ41:AQ44" si="46">AL41-AO41+AP41</f>
        <v>0</v>
      </c>
      <c r="AR41" s="370"/>
      <c r="AS41" s="47"/>
      <c r="AT41" s="128"/>
      <c r="AU41" s="102"/>
      <c r="AV41" s="50">
        <f t="shared" ref="AV41:AV44" si="47">AQ41-AT41+AU41</f>
        <v>0</v>
      </c>
      <c r="AW41" s="370"/>
      <c r="AX41" s="47"/>
      <c r="AY41" s="128"/>
      <c r="AZ41" s="102"/>
      <c r="BA41" s="50">
        <f t="shared" ref="BA41:BA44" si="48">AV41-AY41+AZ41</f>
        <v>0</v>
      </c>
      <c r="BB41" s="370"/>
      <c r="BC41" s="47"/>
      <c r="BD41" s="128"/>
      <c r="BE41" s="102"/>
      <c r="BF41" s="50">
        <f t="shared" ref="BF41:BF44" si="49">BA41-BD41+BE41</f>
        <v>0</v>
      </c>
      <c r="BG41" s="370"/>
      <c r="BH41" s="47"/>
      <c r="BI41" s="128"/>
      <c r="BJ41" s="102"/>
      <c r="BK41" s="50">
        <f t="shared" ref="BK41:BK44" si="50">BF41-BI41+BJ41</f>
        <v>0</v>
      </c>
      <c r="BL41" s="370"/>
      <c r="BM41" s="47"/>
      <c r="BN41" s="128"/>
      <c r="BO41" s="102"/>
      <c r="BP41" s="50">
        <f t="shared" ref="BP41:BP44" si="51">BK41-BN41+BO41</f>
        <v>0</v>
      </c>
      <c r="BQ41" s="370"/>
    </row>
    <row r="42" spans="1:69" x14ac:dyDescent="0.15">
      <c r="A42" s="42" t="s">
        <v>57</v>
      </c>
      <c r="B42" s="43">
        <f>_xlfn.IFNA(VLOOKUP($A42,批次辅助!$A$4:$DC$41,MATCH($A$5&amp;B$4,批次辅助!$A$1:$DC$1,0),0),0)</f>
        <v>0</v>
      </c>
      <c r="C42" s="43">
        <f>_xlfn.IFNA(VLOOKUP($A42,批次辅助!$A$4:$DC$41,MATCH($A$5&amp;C$4,批次辅助!$A$1:$DC$1,0),0),0)</f>
        <v>0</v>
      </c>
      <c r="D42" s="43">
        <f>_xlfn.IFNA(VLOOKUP($A42,批次辅助!$A$4:$DC$41,MATCH($A$5&amp;D$4,批次辅助!$A$1:$DC$1,0),0),0)</f>
        <v>0</v>
      </c>
      <c r="E42" s="279"/>
      <c r="F42" s="45"/>
      <c r="G42" s="46">
        <v>0</v>
      </c>
      <c r="H42" s="277">
        <f t="shared" si="39"/>
        <v>0</v>
      </c>
      <c r="I42" s="370"/>
      <c r="J42" s="47"/>
      <c r="K42" s="128"/>
      <c r="L42" s="102"/>
      <c r="M42" s="50">
        <f t="shared" si="40"/>
        <v>0</v>
      </c>
      <c r="N42" s="370"/>
      <c r="O42" s="47"/>
      <c r="P42" s="128"/>
      <c r="Q42" s="102"/>
      <c r="R42" s="50">
        <f t="shared" si="41"/>
        <v>0</v>
      </c>
      <c r="S42" s="370"/>
      <c r="T42" s="47"/>
      <c r="U42" s="128"/>
      <c r="V42" s="102"/>
      <c r="W42" s="50">
        <f t="shared" si="42"/>
        <v>0</v>
      </c>
      <c r="X42" s="370"/>
      <c r="Y42" s="47"/>
      <c r="Z42" s="128"/>
      <c r="AA42" s="102"/>
      <c r="AB42" s="50">
        <f t="shared" si="43"/>
        <v>0</v>
      </c>
      <c r="AC42" s="370"/>
      <c r="AD42" s="47"/>
      <c r="AE42" s="128"/>
      <c r="AF42" s="102"/>
      <c r="AG42" s="50">
        <f t="shared" si="44"/>
        <v>0</v>
      </c>
      <c r="AH42" s="370"/>
      <c r="AI42" s="47"/>
      <c r="AJ42" s="128"/>
      <c r="AK42" s="102"/>
      <c r="AL42" s="50">
        <f t="shared" si="45"/>
        <v>0</v>
      </c>
      <c r="AM42" s="370"/>
      <c r="AN42" s="47"/>
      <c r="AO42" s="128"/>
      <c r="AP42" s="102"/>
      <c r="AQ42" s="50">
        <f t="shared" si="46"/>
        <v>0</v>
      </c>
      <c r="AR42" s="370"/>
      <c r="AS42" s="47"/>
      <c r="AT42" s="128"/>
      <c r="AU42" s="102"/>
      <c r="AV42" s="50">
        <f t="shared" si="47"/>
        <v>0</v>
      </c>
      <c r="AW42" s="370"/>
      <c r="AX42" s="47"/>
      <c r="AY42" s="128"/>
      <c r="AZ42" s="102"/>
      <c r="BA42" s="50">
        <f t="shared" si="48"/>
        <v>0</v>
      </c>
      <c r="BB42" s="370"/>
      <c r="BC42" s="47"/>
      <c r="BD42" s="128"/>
      <c r="BE42" s="102"/>
      <c r="BF42" s="50">
        <f t="shared" si="49"/>
        <v>0</v>
      </c>
      <c r="BG42" s="370"/>
      <c r="BH42" s="47"/>
      <c r="BI42" s="128"/>
      <c r="BJ42" s="102"/>
      <c r="BK42" s="50">
        <f t="shared" si="50"/>
        <v>0</v>
      </c>
      <c r="BL42" s="370"/>
      <c r="BM42" s="47"/>
      <c r="BN42" s="128"/>
      <c r="BO42" s="102"/>
      <c r="BP42" s="50">
        <f t="shared" si="51"/>
        <v>0</v>
      </c>
      <c r="BQ42" s="370"/>
    </row>
    <row r="43" spans="1:69" x14ac:dyDescent="0.15">
      <c r="A43" s="42" t="s">
        <v>58</v>
      </c>
      <c r="B43" s="43">
        <f>_xlfn.IFNA(VLOOKUP($A43,批次辅助!$A$4:$DC$41,MATCH($A$5&amp;B$4,批次辅助!$A$1:$DC$1,0),0),0)</f>
        <v>0</v>
      </c>
      <c r="C43" s="43">
        <f>_xlfn.IFNA(VLOOKUP($A43,批次辅助!$A$4:$DC$41,MATCH($A$5&amp;C$4,批次辅助!$A$1:$DC$1,0),0),0)</f>
        <v>0</v>
      </c>
      <c r="D43" s="43">
        <f>_xlfn.IFNA(VLOOKUP($A43,批次辅助!$A$4:$DC$41,MATCH($A$5&amp;D$4,批次辅助!$A$1:$DC$1,0),0),0)</f>
        <v>0</v>
      </c>
      <c r="E43" s="279"/>
      <c r="F43" s="45"/>
      <c r="G43" s="46">
        <v>1.0674698795180723E-2</v>
      </c>
      <c r="H43" s="277">
        <f t="shared" si="39"/>
        <v>1.0674698795180723E-2</v>
      </c>
      <c r="I43" s="370"/>
      <c r="J43" s="279"/>
      <c r="K43" s="128"/>
      <c r="L43" s="102"/>
      <c r="M43" s="50">
        <f t="shared" si="40"/>
        <v>1.0674698795180723E-2</v>
      </c>
      <c r="N43" s="370"/>
      <c r="O43" s="279"/>
      <c r="P43" s="128"/>
      <c r="Q43" s="102"/>
      <c r="R43" s="50">
        <f t="shared" si="41"/>
        <v>1.0674698795180723E-2</v>
      </c>
      <c r="S43" s="370"/>
      <c r="T43" s="279"/>
      <c r="U43" s="128"/>
      <c r="V43" s="102"/>
      <c r="W43" s="50">
        <f t="shared" si="42"/>
        <v>1.0674698795180723E-2</v>
      </c>
      <c r="X43" s="370"/>
      <c r="Y43" s="279"/>
      <c r="Z43" s="128"/>
      <c r="AA43" s="102"/>
      <c r="AB43" s="50">
        <f t="shared" si="43"/>
        <v>1.0674698795180723E-2</v>
      </c>
      <c r="AC43" s="370"/>
      <c r="AD43" s="279"/>
      <c r="AE43" s="128"/>
      <c r="AF43" s="102"/>
      <c r="AG43" s="50">
        <f t="shared" si="44"/>
        <v>1.0674698795180723E-2</v>
      </c>
      <c r="AH43" s="370"/>
      <c r="AI43" s="279"/>
      <c r="AJ43" s="128"/>
      <c r="AK43" s="102"/>
      <c r="AL43" s="50">
        <f t="shared" si="45"/>
        <v>1.0674698795180723E-2</v>
      </c>
      <c r="AM43" s="370"/>
      <c r="AN43" s="279"/>
      <c r="AO43" s="128"/>
      <c r="AP43" s="102"/>
      <c r="AQ43" s="50">
        <f t="shared" si="46"/>
        <v>1.0674698795180723E-2</v>
      </c>
      <c r="AR43" s="370"/>
      <c r="AS43" s="279"/>
      <c r="AT43" s="128"/>
      <c r="AU43" s="102"/>
      <c r="AV43" s="50">
        <f t="shared" si="47"/>
        <v>1.0674698795180723E-2</v>
      </c>
      <c r="AW43" s="370"/>
      <c r="AX43" s="279"/>
      <c r="AY43" s="128"/>
      <c r="AZ43" s="102"/>
      <c r="BA43" s="50">
        <f t="shared" si="48"/>
        <v>1.0674698795180723E-2</v>
      </c>
      <c r="BB43" s="370"/>
      <c r="BC43" s="279"/>
      <c r="BD43" s="128"/>
      <c r="BE43" s="102"/>
      <c r="BF43" s="50">
        <f t="shared" si="49"/>
        <v>1.0674698795180723E-2</v>
      </c>
      <c r="BG43" s="370"/>
      <c r="BH43" s="279"/>
      <c r="BI43" s="128"/>
      <c r="BJ43" s="102"/>
      <c r="BK43" s="50">
        <f t="shared" si="50"/>
        <v>1.0674698795180723E-2</v>
      </c>
      <c r="BL43" s="370"/>
      <c r="BM43" s="279"/>
      <c r="BN43" s="128"/>
      <c r="BO43" s="102"/>
      <c r="BP43" s="50">
        <f t="shared" si="51"/>
        <v>1.0674698795180723E-2</v>
      </c>
      <c r="BQ43" s="370"/>
    </row>
    <row r="44" spans="1:69" x14ac:dyDescent="0.15">
      <c r="A44" s="72" t="s">
        <v>39</v>
      </c>
      <c r="B44" s="61">
        <f>_xlfn.IFNA(VLOOKUP($A44,批次辅助!$A$4:$DC$41,MATCH($A$5&amp;B$4,批次辅助!$A$1:$DC$1,0),0),0)</f>
        <v>0</v>
      </c>
      <c r="C44" s="61">
        <f>_xlfn.IFNA(VLOOKUP($A44,批次辅助!$A$4:$DC$41,MATCH($A$5&amp;C$4,批次辅助!$A$1:$DC$1,0),0),0)</f>
        <v>0</v>
      </c>
      <c r="D44" s="61">
        <f>_xlfn.IFNA(VLOOKUP($A44,批次辅助!$A$4:$DC$41,MATCH($A$5&amp;D$4,批次辅助!$A$1:$DC$1,0),0),0)</f>
        <v>0</v>
      </c>
      <c r="E44" s="73"/>
      <c r="F44" s="74"/>
      <c r="G44" s="75"/>
      <c r="H44" s="62">
        <f t="shared" si="39"/>
        <v>0</v>
      </c>
      <c r="I44" s="62"/>
      <c r="J44" s="73"/>
      <c r="K44" s="135"/>
      <c r="L44" s="143"/>
      <c r="M44" s="62">
        <f t="shared" si="40"/>
        <v>0</v>
      </c>
      <c r="N44" s="62"/>
      <c r="O44" s="73"/>
      <c r="P44" s="135"/>
      <c r="Q44" s="143"/>
      <c r="R44" s="62">
        <f t="shared" si="41"/>
        <v>0</v>
      </c>
      <c r="S44" s="62"/>
      <c r="T44" s="73"/>
      <c r="U44" s="135"/>
      <c r="V44" s="143"/>
      <c r="W44" s="62">
        <f t="shared" si="42"/>
        <v>0</v>
      </c>
      <c r="X44" s="62"/>
      <c r="Y44" s="73"/>
      <c r="Z44" s="135"/>
      <c r="AA44" s="143"/>
      <c r="AB44" s="62">
        <f t="shared" si="43"/>
        <v>0</v>
      </c>
      <c r="AC44" s="62"/>
      <c r="AD44" s="73"/>
      <c r="AE44" s="135"/>
      <c r="AF44" s="143"/>
      <c r="AG44" s="62">
        <f t="shared" si="44"/>
        <v>0</v>
      </c>
      <c r="AH44" s="62"/>
      <c r="AI44" s="73"/>
      <c r="AJ44" s="135"/>
      <c r="AK44" s="143"/>
      <c r="AL44" s="62">
        <f t="shared" si="45"/>
        <v>0</v>
      </c>
      <c r="AM44" s="62"/>
      <c r="AN44" s="73"/>
      <c r="AO44" s="135"/>
      <c r="AP44" s="143"/>
      <c r="AQ44" s="62">
        <f t="shared" si="46"/>
        <v>0</v>
      </c>
      <c r="AR44" s="62"/>
      <c r="AS44" s="73"/>
      <c r="AT44" s="135"/>
      <c r="AU44" s="143"/>
      <c r="AV44" s="62">
        <f t="shared" si="47"/>
        <v>0</v>
      </c>
      <c r="AW44" s="62"/>
      <c r="AX44" s="73"/>
      <c r="AY44" s="135"/>
      <c r="AZ44" s="143"/>
      <c r="BA44" s="62">
        <f t="shared" si="48"/>
        <v>0</v>
      </c>
      <c r="BB44" s="62"/>
      <c r="BC44" s="73"/>
      <c r="BD44" s="135"/>
      <c r="BE44" s="143"/>
      <c r="BF44" s="62">
        <f t="shared" si="49"/>
        <v>0</v>
      </c>
      <c r="BG44" s="62"/>
      <c r="BH44" s="73"/>
      <c r="BI44" s="135"/>
      <c r="BJ44" s="143"/>
      <c r="BK44" s="62">
        <f t="shared" si="50"/>
        <v>0</v>
      </c>
      <c r="BL44" s="62"/>
      <c r="BM44" s="73"/>
      <c r="BN44" s="135"/>
      <c r="BO44" s="143"/>
      <c r="BP44" s="62">
        <f t="shared" si="51"/>
        <v>0</v>
      </c>
      <c r="BQ44" s="62"/>
    </row>
    <row r="45" spans="1:69" x14ac:dyDescent="0.15">
      <c r="A45" s="76" t="s">
        <v>28</v>
      </c>
      <c r="B45" s="76"/>
      <c r="C45" s="76"/>
      <c r="D45" s="76"/>
      <c r="E45" s="77"/>
      <c r="F45" s="78"/>
      <c r="G45" s="79"/>
      <c r="H45" s="62"/>
      <c r="I45" s="62"/>
      <c r="J45" s="77"/>
      <c r="K45" s="80"/>
      <c r="L45" s="144"/>
      <c r="M45" s="62"/>
      <c r="N45" s="62"/>
      <c r="O45" s="77"/>
      <c r="P45" s="80"/>
      <c r="Q45" s="144"/>
      <c r="R45" s="62"/>
      <c r="S45" s="62"/>
      <c r="T45" s="77"/>
      <c r="U45" s="80"/>
      <c r="V45" s="144"/>
      <c r="W45" s="62"/>
      <c r="X45" s="62"/>
      <c r="Y45" s="77"/>
      <c r="Z45" s="80"/>
      <c r="AA45" s="144"/>
      <c r="AB45" s="62"/>
      <c r="AC45" s="62"/>
      <c r="AD45" s="77"/>
      <c r="AE45" s="80"/>
      <c r="AF45" s="144"/>
      <c r="AG45" s="62"/>
      <c r="AH45" s="62"/>
      <c r="AI45" s="77"/>
      <c r="AJ45" s="80"/>
      <c r="AK45" s="144"/>
      <c r="AL45" s="62"/>
      <c r="AM45" s="62"/>
      <c r="AN45" s="77"/>
      <c r="AO45" s="80"/>
      <c r="AP45" s="144"/>
      <c r="AQ45" s="62"/>
      <c r="AR45" s="62"/>
      <c r="AS45" s="77"/>
      <c r="AT45" s="80"/>
      <c r="AU45" s="144"/>
      <c r="AV45" s="62"/>
      <c r="AW45" s="62"/>
      <c r="AX45" s="77"/>
      <c r="AY45" s="80"/>
      <c r="AZ45" s="144"/>
      <c r="BA45" s="62"/>
      <c r="BB45" s="62"/>
      <c r="BC45" s="77"/>
      <c r="BD45" s="80"/>
      <c r="BE45" s="144"/>
      <c r="BF45" s="62"/>
      <c r="BG45" s="62"/>
      <c r="BH45" s="77"/>
      <c r="BI45" s="80"/>
      <c r="BJ45" s="144"/>
      <c r="BK45" s="62"/>
      <c r="BL45" s="62"/>
      <c r="BM45" s="77"/>
      <c r="BN45" s="80"/>
      <c r="BO45" s="144"/>
      <c r="BP45" s="62"/>
      <c r="BQ45" s="62"/>
    </row>
    <row r="46" spans="1:69" x14ac:dyDescent="0.15">
      <c r="A46" s="81" t="s">
        <v>476</v>
      </c>
      <c r="B46" s="81"/>
      <c r="C46" s="81"/>
      <c r="D46" s="81"/>
      <c r="E46" s="81"/>
      <c r="F46" s="82">
        <f>SUM(F13:F45)</f>
        <v>0</v>
      </c>
      <c r="G46" s="83">
        <f>SUM(G13:G45)</f>
        <v>0.23393975903614456</v>
      </c>
      <c r="H46" s="81"/>
      <c r="I46" s="81"/>
      <c r="J46" s="81"/>
      <c r="K46" s="84">
        <f>SUM(K13:K45)</f>
        <v>0</v>
      </c>
      <c r="L46" s="145">
        <f>SUM(L13:L45)</f>
        <v>0</v>
      </c>
      <c r="M46" s="81"/>
      <c r="N46" s="81"/>
      <c r="O46" s="81"/>
      <c r="P46" s="84">
        <f>SUM(P13:P45)</f>
        <v>0</v>
      </c>
      <c r="Q46" s="145">
        <f>SUM(Q13:Q45)</f>
        <v>0</v>
      </c>
      <c r="R46" s="81"/>
      <c r="S46" s="81"/>
      <c r="T46" s="81"/>
      <c r="U46" s="84">
        <f>SUM(U13:U45)</f>
        <v>0</v>
      </c>
      <c r="V46" s="145">
        <f>SUM(V13:V45)</f>
        <v>0</v>
      </c>
      <c r="W46" s="81"/>
      <c r="X46" s="81"/>
      <c r="Y46" s="81"/>
      <c r="Z46" s="84">
        <f>SUM(Z13:Z45)</f>
        <v>0</v>
      </c>
      <c r="AA46" s="145">
        <f>SUM(AA13:AA45)</f>
        <v>0</v>
      </c>
      <c r="AB46" s="81"/>
      <c r="AC46" s="81"/>
      <c r="AD46" s="81"/>
      <c r="AE46" s="84">
        <f>SUM(AE13:AE45)</f>
        <v>0</v>
      </c>
      <c r="AF46" s="145">
        <f>SUM(AF13:AF45)</f>
        <v>0</v>
      </c>
      <c r="AG46" s="81"/>
      <c r="AH46" s="81"/>
      <c r="AI46" s="81"/>
      <c r="AJ46" s="84">
        <f>SUM(AJ13:AJ45)</f>
        <v>0</v>
      </c>
      <c r="AK46" s="145">
        <f>SUM(AK13:AK45)</f>
        <v>0</v>
      </c>
      <c r="AL46" s="81"/>
      <c r="AM46" s="81"/>
      <c r="AN46" s="81"/>
      <c r="AO46" s="84">
        <f>SUM(AO13:AO45)</f>
        <v>0</v>
      </c>
      <c r="AP46" s="145">
        <f>SUM(AP13:AP45)</f>
        <v>0</v>
      </c>
      <c r="AQ46" s="81"/>
      <c r="AR46" s="81"/>
      <c r="AS46" s="81"/>
      <c r="AT46" s="84">
        <f>SUM(AT13:AT45)</f>
        <v>0</v>
      </c>
      <c r="AU46" s="145">
        <f>SUM(AU13:AU45)</f>
        <v>0</v>
      </c>
      <c r="AV46" s="81"/>
      <c r="AW46" s="81"/>
      <c r="AX46" s="81"/>
      <c r="AY46" s="84">
        <f>SUM(AY13:AY45)</f>
        <v>0</v>
      </c>
      <c r="AZ46" s="145">
        <f>SUM(AZ13:AZ45)</f>
        <v>0</v>
      </c>
      <c r="BA46" s="81"/>
      <c r="BB46" s="81"/>
      <c r="BC46" s="81"/>
      <c r="BD46" s="84">
        <f>SUM(BD13:BD45)</f>
        <v>0</v>
      </c>
      <c r="BE46" s="145">
        <f>SUM(BE13:BE45)</f>
        <v>0</v>
      </c>
      <c r="BF46" s="81"/>
      <c r="BG46" s="81"/>
      <c r="BH46" s="81"/>
      <c r="BI46" s="84">
        <f>SUM(BI13:BI45)</f>
        <v>0</v>
      </c>
      <c r="BJ46" s="145">
        <f>SUM(BJ13:BJ45)</f>
        <v>0</v>
      </c>
      <c r="BK46" s="81"/>
      <c r="BL46" s="81"/>
      <c r="BM46" s="81"/>
      <c r="BN46" s="84">
        <f>SUM(BN13:BN45)</f>
        <v>0</v>
      </c>
      <c r="BO46" s="145">
        <f>SUM(BO13:BO45)</f>
        <v>0</v>
      </c>
      <c r="BP46" s="81"/>
      <c r="BQ46" s="81"/>
    </row>
    <row r="48" spans="1:69" x14ac:dyDescent="0.15">
      <c r="A48" s="572" t="s">
        <v>481</v>
      </c>
      <c r="B48" s="572"/>
      <c r="C48" s="572"/>
      <c r="D48" s="572"/>
      <c r="E48" s="572"/>
      <c r="F48" s="572"/>
      <c r="G48" s="572"/>
      <c r="H48" s="572"/>
      <c r="I48" s="572"/>
      <c r="J48" s="572"/>
      <c r="K48" s="572"/>
    </row>
    <row r="49" spans="1:30" ht="49.5" x14ac:dyDescent="0.15">
      <c r="A49" s="573" t="s">
        <v>591</v>
      </c>
      <c r="B49" s="574"/>
      <c r="C49" s="574"/>
      <c r="D49" s="574"/>
      <c r="E49" s="574"/>
      <c r="F49" s="574"/>
      <c r="G49" s="574"/>
      <c r="H49" s="574"/>
      <c r="I49" s="574"/>
      <c r="J49" s="574"/>
      <c r="K49" s="574"/>
      <c r="L49" s="574"/>
      <c r="M49" s="574"/>
      <c r="N49" s="574"/>
      <c r="O49" s="575"/>
      <c r="P49" s="576" t="s">
        <v>589</v>
      </c>
      <c r="Q49" s="577"/>
      <c r="R49" s="577"/>
      <c r="S49" s="577"/>
      <c r="T49" s="577"/>
      <c r="U49" s="577"/>
      <c r="W49" s="578" t="s">
        <v>594</v>
      </c>
      <c r="X49" s="579"/>
      <c r="Y49" s="369" t="s">
        <v>596</v>
      </c>
      <c r="Z49" s="192" t="s">
        <v>596</v>
      </c>
      <c r="AC49" s="193"/>
      <c r="AD49" s="193"/>
    </row>
    <row r="50" spans="1:30" x14ac:dyDescent="0.15">
      <c r="A50" s="189" t="s">
        <v>469</v>
      </c>
      <c r="B50" s="190" t="str">
        <f>E3</f>
        <v>M05</v>
      </c>
      <c r="C50" s="190" t="str">
        <f>J3</f>
        <v>M05</v>
      </c>
      <c r="D50" s="189" t="str">
        <f>O3</f>
        <v>M06</v>
      </c>
      <c r="E50" s="189" t="str">
        <f>T3</f>
        <v>M06</v>
      </c>
      <c r="F50" s="189" t="str">
        <f>Y3</f>
        <v>M06</v>
      </c>
      <c r="G50" s="198" t="str">
        <f>AD3</f>
        <v/>
      </c>
      <c r="H50" s="198" t="str">
        <f>AI3</f>
        <v/>
      </c>
      <c r="I50" s="198" t="str">
        <f>AN3</f>
        <v/>
      </c>
      <c r="J50" s="198" t="str">
        <f>AS3</f>
        <v/>
      </c>
      <c r="K50" s="198" t="str">
        <f>AX3</f>
        <v/>
      </c>
      <c r="L50" s="198" t="str">
        <f>BC3</f>
        <v/>
      </c>
      <c r="M50" s="198" t="str">
        <f>BH3</f>
        <v/>
      </c>
      <c r="N50" s="198" t="str">
        <f>BM3</f>
        <v/>
      </c>
      <c r="O50" s="363" t="str">
        <f>P50</f>
        <v>M03</v>
      </c>
      <c r="P50" s="209" t="s">
        <v>1411</v>
      </c>
      <c r="Q50" s="209" t="s">
        <v>880</v>
      </c>
      <c r="R50" s="209" t="s">
        <v>910</v>
      </c>
      <c r="S50" s="209" t="s">
        <v>912</v>
      </c>
      <c r="T50" s="209" t="s">
        <v>1414</v>
      </c>
      <c r="U50" s="209"/>
      <c r="V50" s="87"/>
      <c r="W50" s="191" t="s">
        <v>450</v>
      </c>
      <c r="X50" s="356"/>
      <c r="Y50" s="356"/>
      <c r="Z50" s="356"/>
      <c r="AC50" s="194"/>
      <c r="AD50" s="194"/>
    </row>
    <row r="51" spans="1:30" x14ac:dyDescent="0.15">
      <c r="A51" s="31" t="s">
        <v>40</v>
      </c>
      <c r="B51" s="85" t="str">
        <f>E4</f>
        <v>04/29蒸镀批次</v>
      </c>
      <c r="C51" s="85" t="str">
        <f>J4</f>
        <v>05/04蒸镀批次</v>
      </c>
      <c r="D51" s="356" t="str">
        <f>O4</f>
        <v>06/08蒸镀批次</v>
      </c>
      <c r="E51" s="356" t="str">
        <f>T4</f>
        <v>06/10蒸镀批次</v>
      </c>
      <c r="F51" s="356" t="str">
        <f>Y4</f>
        <v>06/19蒸镀批次</v>
      </c>
      <c r="G51" s="537" t="str">
        <f>AD4</f>
        <v/>
      </c>
      <c r="H51" s="198" t="str">
        <f t="shared" ref="H51" si="52">AI4</f>
        <v/>
      </c>
      <c r="I51" s="198" t="str">
        <f>AN4</f>
        <v/>
      </c>
      <c r="J51" s="198" t="str">
        <f>AS4</f>
        <v/>
      </c>
      <c r="K51" s="198" t="str">
        <f>AX4</f>
        <v/>
      </c>
      <c r="L51" s="235" t="str">
        <f>BC4</f>
        <v/>
      </c>
      <c r="M51" s="235" t="str">
        <f t="shared" ref="M51" si="53">BH4</f>
        <v/>
      </c>
      <c r="N51" s="235" t="str">
        <f t="shared" ref="N51" si="54">BM4</f>
        <v/>
      </c>
      <c r="O51" s="364" t="str">
        <f>X51</f>
        <v>9/1~9/20批</v>
      </c>
      <c r="P51" s="210"/>
      <c r="Q51" s="85"/>
      <c r="R51" s="85"/>
      <c r="S51" s="85"/>
      <c r="T51" s="85"/>
      <c r="U51" s="85"/>
      <c r="W51" s="356" t="s">
        <v>451</v>
      </c>
      <c r="X51" s="356" t="s">
        <v>858</v>
      </c>
      <c r="Y51" s="356"/>
      <c r="Z51" s="356"/>
      <c r="AC51" s="194"/>
      <c r="AD51" s="194"/>
    </row>
    <row r="52" spans="1:30" x14ac:dyDescent="0.15">
      <c r="A52" s="356" t="s">
        <v>470</v>
      </c>
      <c r="B52" s="356">
        <f>E6</f>
        <v>420</v>
      </c>
      <c r="C52" s="356">
        <f>J6</f>
        <v>630</v>
      </c>
      <c r="D52" s="356">
        <f>O6</f>
        <v>220</v>
      </c>
      <c r="E52" s="356">
        <f>T6</f>
        <v>220</v>
      </c>
      <c r="F52" s="356">
        <f>Y6</f>
        <v>440</v>
      </c>
      <c r="G52" s="537">
        <f>AD6</f>
        <v>0</v>
      </c>
      <c r="H52" s="198">
        <f>AI6</f>
        <v>0</v>
      </c>
      <c r="I52" s="537">
        <f>AN6</f>
        <v>0</v>
      </c>
      <c r="J52" s="537">
        <f>AS6</f>
        <v>0</v>
      </c>
      <c r="K52" s="537">
        <f t="shared" ref="K52:L54" si="55">AX6</f>
        <v>0</v>
      </c>
      <c r="L52" s="537">
        <f t="shared" si="55"/>
        <v>0</v>
      </c>
      <c r="M52" s="537">
        <f>BH6</f>
        <v>0</v>
      </c>
      <c r="N52" s="537">
        <f>BM6</f>
        <v>0</v>
      </c>
      <c r="O52" s="364">
        <f>_xlfn.IFNA(VLOOKUP(A52,$W$52:$Y$86,2,0),"0%")/A2</f>
        <v>0</v>
      </c>
      <c r="P52" s="209">
        <f t="shared" ref="P52:T53" si="56">SUMIF($B$50:$O$50,P$50,$B52:$O52)</f>
        <v>0</v>
      </c>
      <c r="Q52" s="86">
        <f t="shared" si="56"/>
        <v>0</v>
      </c>
      <c r="R52" s="86">
        <f t="shared" si="56"/>
        <v>1050</v>
      </c>
      <c r="S52" s="86">
        <f t="shared" si="56"/>
        <v>880</v>
      </c>
      <c r="T52" s="86">
        <f t="shared" si="56"/>
        <v>0</v>
      </c>
      <c r="U52" s="86"/>
      <c r="W52" s="356" t="s">
        <v>470</v>
      </c>
      <c r="X52" s="356">
        <f>Z52-Y52</f>
        <v>0</v>
      </c>
      <c r="Y52" s="356"/>
      <c r="Z52" s="356"/>
      <c r="AC52" s="194"/>
      <c r="AD52" s="194"/>
    </row>
    <row r="53" spans="1:30" x14ac:dyDescent="0.15">
      <c r="A53" s="356" t="s">
        <v>472</v>
      </c>
      <c r="B53" s="356">
        <f>E7</f>
        <v>420</v>
      </c>
      <c r="C53" s="356">
        <f>J7</f>
        <v>630</v>
      </c>
      <c r="D53" s="356">
        <f>O7</f>
        <v>220</v>
      </c>
      <c r="E53" s="356">
        <f>T7</f>
        <v>220</v>
      </c>
      <c r="F53" s="356">
        <f>Y7</f>
        <v>440</v>
      </c>
      <c r="G53" s="537">
        <f>AD7</f>
        <v>0</v>
      </c>
      <c r="H53" s="198">
        <f t="shared" ref="H53:H54" si="57">AI7</f>
        <v>0</v>
      </c>
      <c r="I53" s="537">
        <f>AN7</f>
        <v>0</v>
      </c>
      <c r="J53" s="537">
        <f>AS7</f>
        <v>0</v>
      </c>
      <c r="K53" s="537">
        <f t="shared" si="55"/>
        <v>0</v>
      </c>
      <c r="L53" s="537">
        <f t="shared" si="55"/>
        <v>0</v>
      </c>
      <c r="M53" s="537">
        <f t="shared" ref="M53:M54" si="58">BH7</f>
        <v>0</v>
      </c>
      <c r="N53" s="537">
        <f t="shared" ref="N53:N54" si="59">BM7</f>
        <v>0</v>
      </c>
      <c r="O53" s="364">
        <f>O52</f>
        <v>0</v>
      </c>
      <c r="P53" s="209">
        <f t="shared" si="56"/>
        <v>0</v>
      </c>
      <c r="Q53" s="86">
        <f t="shared" si="56"/>
        <v>0</v>
      </c>
      <c r="R53" s="86">
        <f t="shared" si="56"/>
        <v>1050</v>
      </c>
      <c r="S53" s="86">
        <f t="shared" si="56"/>
        <v>880</v>
      </c>
      <c r="T53" s="86">
        <f t="shared" si="56"/>
        <v>0</v>
      </c>
      <c r="U53" s="86"/>
      <c r="W53" s="356" t="s">
        <v>472</v>
      </c>
      <c r="X53" s="356">
        <f>X52</f>
        <v>0</v>
      </c>
      <c r="Y53" s="356"/>
      <c r="Z53" s="356"/>
      <c r="AC53" s="194"/>
    </row>
    <row r="54" spans="1:30" x14ac:dyDescent="0.15">
      <c r="A54" s="356" t="s">
        <v>454</v>
      </c>
      <c r="B54" s="9">
        <f>E8</f>
        <v>1</v>
      </c>
      <c r="C54" s="9">
        <f>J8</f>
        <v>1</v>
      </c>
      <c r="D54" s="9">
        <f>O8</f>
        <v>1</v>
      </c>
      <c r="E54" s="9">
        <f>T8</f>
        <v>1</v>
      </c>
      <c r="F54" s="9">
        <f>Y8</f>
        <v>1</v>
      </c>
      <c r="G54" s="200">
        <f>AD8</f>
        <v>0</v>
      </c>
      <c r="H54" s="234">
        <f t="shared" si="57"/>
        <v>0</v>
      </c>
      <c r="I54" s="200">
        <f>AN8</f>
        <v>0</v>
      </c>
      <c r="J54" s="200">
        <f>AS8</f>
        <v>0</v>
      </c>
      <c r="K54" s="200">
        <f t="shared" si="55"/>
        <v>0</v>
      </c>
      <c r="L54" s="200">
        <f t="shared" si="55"/>
        <v>0</v>
      </c>
      <c r="M54" s="200">
        <f t="shared" si="58"/>
        <v>0</v>
      </c>
      <c r="N54" s="200">
        <f t="shared" si="59"/>
        <v>0</v>
      </c>
      <c r="O54" s="364" t="str">
        <f>_xlfn.IFNA(VLOOKUP(A54,$W$52:$Y$86,2,0),"0%")</f>
        <v>0%</v>
      </c>
      <c r="P54" s="211">
        <f>IFERROR(P53/P52,0)</f>
        <v>0</v>
      </c>
      <c r="Q54" s="88">
        <f>IFERROR(Q53/Q52,0)</f>
        <v>0</v>
      </c>
      <c r="R54" s="88">
        <f t="shared" ref="R54:T54" si="60">IFERROR(R53/R52,0)</f>
        <v>1</v>
      </c>
      <c r="S54" s="88">
        <f t="shared" si="60"/>
        <v>1</v>
      </c>
      <c r="T54" s="88">
        <f t="shared" si="60"/>
        <v>0</v>
      </c>
      <c r="U54" s="88"/>
      <c r="W54" s="356" t="s">
        <v>59</v>
      </c>
      <c r="X54" s="9">
        <f>IF(Y54=0%,0%,(Z54*Z52-Y52*Y54)/X52)</f>
        <v>0</v>
      </c>
      <c r="Y54" s="9"/>
      <c r="Z54" s="9"/>
      <c r="AC54" s="359"/>
    </row>
    <row r="55" spans="1:30" ht="21" x14ac:dyDescent="0.15">
      <c r="A55" s="538" t="s">
        <v>59</v>
      </c>
      <c r="B55" s="215">
        <f t="shared" ref="B55:B91" si="61">H9</f>
        <v>0.76380060481927714</v>
      </c>
      <c r="C55" s="215">
        <f t="shared" ref="C55:C91" si="62">M9</f>
        <v>0.76380060481927714</v>
      </c>
      <c r="D55" s="215">
        <f t="shared" ref="D55:D91" si="63">R9</f>
        <v>0.76380060481927714</v>
      </c>
      <c r="E55" s="215">
        <f t="shared" ref="E55:E91" si="64">W9</f>
        <v>0.76380060481927714</v>
      </c>
      <c r="F55" s="215">
        <f t="shared" ref="F55:F91" si="65">AB9</f>
        <v>0.76380060481927714</v>
      </c>
      <c r="G55" s="216">
        <f t="shared" ref="G55:G91" si="66">AG9</f>
        <v>0.76380060481927714</v>
      </c>
      <c r="H55" s="216">
        <f>AL9</f>
        <v>0.76380060481927714</v>
      </c>
      <c r="I55" s="216">
        <f t="shared" ref="I55:I93" si="67">AQ9</f>
        <v>0.76380060481927714</v>
      </c>
      <c r="J55" s="216">
        <f t="shared" ref="J55:J93" si="68">AV9</f>
        <v>0.76380060481927714</v>
      </c>
      <c r="K55" s="216">
        <f t="shared" ref="K55:K93" si="69">BA9</f>
        <v>0.76380060481927714</v>
      </c>
      <c r="L55" s="216">
        <f t="shared" ref="L55:L93" si="70">BF9</f>
        <v>0.76380060481927714</v>
      </c>
      <c r="M55" s="216">
        <f>BK9</f>
        <v>0.76380060481927714</v>
      </c>
      <c r="N55" s="216">
        <f>BP9</f>
        <v>0.76380060481927714</v>
      </c>
      <c r="O55" s="364">
        <f>_xlfn.IFNA(VLOOKUP(A55,$W$52:$Y$86,2,0),"0%")</f>
        <v>0</v>
      </c>
      <c r="P55" s="212">
        <f t="shared" ref="P55:T70" si="71">IF(P$53=0,0%,SUMPRODUCT(($B$50:$O$50=P$50)*$B$53:$O$53*$B55:$O55)/P$53)</f>
        <v>0</v>
      </c>
      <c r="Q55" s="96">
        <f t="shared" si="71"/>
        <v>0</v>
      </c>
      <c r="R55" s="96">
        <f t="shared" si="71"/>
        <v>0.76380060481927714</v>
      </c>
      <c r="S55" s="96">
        <f t="shared" si="71"/>
        <v>0.76380060481927703</v>
      </c>
      <c r="T55" s="96">
        <f>IF(T$53=0,0%,SUMPRODUCT(($B$50:$O$50=T$50)*$B$53:$O$53*$B55:$O55)/T$53)</f>
        <v>0</v>
      </c>
      <c r="U55" s="96"/>
      <c r="W55" s="89"/>
      <c r="X55" s="89"/>
      <c r="AA55" s="154"/>
    </row>
    <row r="56" spans="1:30" ht="21" x14ac:dyDescent="0.15">
      <c r="A56" s="356" t="s">
        <v>33</v>
      </c>
      <c r="B56" s="8">
        <f t="shared" si="61"/>
        <v>0.76380060481927714</v>
      </c>
      <c r="C56" s="8">
        <f t="shared" si="62"/>
        <v>0.76380060481927714</v>
      </c>
      <c r="D56" s="8">
        <f t="shared" si="63"/>
        <v>0.76380060481927714</v>
      </c>
      <c r="E56" s="8">
        <f t="shared" si="64"/>
        <v>0.76380060481927714</v>
      </c>
      <c r="F56" s="8">
        <f t="shared" si="65"/>
        <v>0.76380060481927714</v>
      </c>
      <c r="G56" s="201">
        <f t="shared" si="66"/>
        <v>0.76380060481927714</v>
      </c>
      <c r="H56" s="201">
        <f t="shared" ref="H56:H93" si="72">AL10</f>
        <v>0.76380060481927714</v>
      </c>
      <c r="I56" s="201">
        <f t="shared" si="67"/>
        <v>0.76380060481927714</v>
      </c>
      <c r="J56" s="201">
        <f t="shared" si="68"/>
        <v>0.76380060481927714</v>
      </c>
      <c r="K56" s="201">
        <f t="shared" si="69"/>
        <v>0.76380060481927714</v>
      </c>
      <c r="L56" s="201">
        <f t="shared" si="70"/>
        <v>0.76380060481927714</v>
      </c>
      <c r="M56" s="201">
        <f>BK10</f>
        <v>0.76380060481927714</v>
      </c>
      <c r="N56" s="201">
        <f>BP10</f>
        <v>0.76380060481927714</v>
      </c>
      <c r="O56" s="364">
        <f>O55</f>
        <v>0</v>
      </c>
      <c r="P56" s="212">
        <f t="shared" si="71"/>
        <v>0</v>
      </c>
      <c r="Q56" s="96">
        <f t="shared" si="71"/>
        <v>0</v>
      </c>
      <c r="R56" s="96">
        <f t="shared" si="71"/>
        <v>0.76380060481927714</v>
      </c>
      <c r="S56" s="96">
        <f t="shared" si="71"/>
        <v>0.76380060481927703</v>
      </c>
      <c r="T56" s="96">
        <f t="shared" si="71"/>
        <v>0</v>
      </c>
      <c r="U56" s="96"/>
      <c r="AA56" s="154"/>
    </row>
    <row r="57" spans="1:30" x14ac:dyDescent="0.15">
      <c r="A57" s="39" t="s">
        <v>32</v>
      </c>
      <c r="B57" s="90">
        <f t="shared" si="61"/>
        <v>0.80514585542168682</v>
      </c>
      <c r="C57" s="90">
        <f t="shared" si="62"/>
        <v>0.80514585542168682</v>
      </c>
      <c r="D57" s="90">
        <f t="shared" si="63"/>
        <v>0.80514585542168682</v>
      </c>
      <c r="E57" s="90">
        <f t="shared" si="64"/>
        <v>0.80514585542168682</v>
      </c>
      <c r="F57" s="90">
        <f t="shared" si="65"/>
        <v>0.80514585542168682</v>
      </c>
      <c r="G57" s="202">
        <f t="shared" si="66"/>
        <v>0.80514585542168682</v>
      </c>
      <c r="H57" s="202">
        <f t="shared" si="72"/>
        <v>0.80514585542168682</v>
      </c>
      <c r="I57" s="202">
        <f t="shared" si="67"/>
        <v>0.80514585542168682</v>
      </c>
      <c r="J57" s="202">
        <f t="shared" si="68"/>
        <v>0.80514585542168682</v>
      </c>
      <c r="K57" s="202">
        <f t="shared" si="69"/>
        <v>0.80514585542168682</v>
      </c>
      <c r="L57" s="202">
        <f t="shared" si="70"/>
        <v>0.80514585542168682</v>
      </c>
      <c r="M57" s="202">
        <f t="shared" ref="M57:M93" si="73">BK11</f>
        <v>0.80514585542168682</v>
      </c>
      <c r="N57" s="202">
        <f t="shared" ref="N57:N93" si="74">BP11</f>
        <v>0.80514585542168682</v>
      </c>
      <c r="O57" s="366">
        <f>O58*99.9%</f>
        <v>0</v>
      </c>
      <c r="P57" s="223">
        <f t="shared" si="71"/>
        <v>0</v>
      </c>
      <c r="Q57" s="224">
        <f t="shared" si="71"/>
        <v>0</v>
      </c>
      <c r="R57" s="224">
        <f t="shared" si="71"/>
        <v>0.80514585542168682</v>
      </c>
      <c r="S57" s="224">
        <f t="shared" si="71"/>
        <v>0.80514585542168682</v>
      </c>
      <c r="T57" s="224">
        <f t="shared" si="71"/>
        <v>0</v>
      </c>
      <c r="U57" s="224"/>
      <c r="AA57" s="154"/>
    </row>
    <row r="58" spans="1:30" x14ac:dyDescent="0.35">
      <c r="A58" s="40" t="s">
        <v>60</v>
      </c>
      <c r="B58" s="91">
        <f t="shared" si="61"/>
        <v>0.80595180722891568</v>
      </c>
      <c r="C58" s="91">
        <f t="shared" si="62"/>
        <v>0.80595180722891568</v>
      </c>
      <c r="D58" s="91">
        <f t="shared" si="63"/>
        <v>0.80595180722891568</v>
      </c>
      <c r="E58" s="91">
        <f t="shared" si="64"/>
        <v>0.80595180722891568</v>
      </c>
      <c r="F58" s="91">
        <f t="shared" si="65"/>
        <v>0.80595180722891568</v>
      </c>
      <c r="G58" s="203">
        <f t="shared" si="66"/>
        <v>0.80595180722891568</v>
      </c>
      <c r="H58" s="203">
        <f t="shared" si="72"/>
        <v>0.80595180722891568</v>
      </c>
      <c r="I58" s="203">
        <f t="shared" si="67"/>
        <v>0.80595180722891568</v>
      </c>
      <c r="J58" s="203">
        <f t="shared" si="68"/>
        <v>0.80595180722891568</v>
      </c>
      <c r="K58" s="203">
        <f t="shared" si="69"/>
        <v>0.80595180722891568</v>
      </c>
      <c r="L58" s="203">
        <f t="shared" si="70"/>
        <v>0.80595180722891568</v>
      </c>
      <c r="M58" s="203">
        <f t="shared" si="73"/>
        <v>0.80595180722891568</v>
      </c>
      <c r="N58" s="203">
        <f t="shared" si="74"/>
        <v>0.80595180722891568</v>
      </c>
      <c r="O58" s="364" t="str">
        <f t="shared" ref="O58:O65" si="75">_xlfn.IFNA(VLOOKUP(A58,$W$52:$Y$86,2,0),"0%")</f>
        <v>0%</v>
      </c>
      <c r="P58" s="223">
        <f t="shared" si="71"/>
        <v>0</v>
      </c>
      <c r="Q58" s="224">
        <f t="shared" si="71"/>
        <v>0</v>
      </c>
      <c r="R58" s="224">
        <f t="shared" si="71"/>
        <v>0.80595180722891568</v>
      </c>
      <c r="S58" s="224">
        <f t="shared" si="71"/>
        <v>0.80595180722891568</v>
      </c>
      <c r="T58" s="224">
        <f t="shared" si="71"/>
        <v>0</v>
      </c>
      <c r="U58" s="224"/>
      <c r="AA58" s="154"/>
    </row>
    <row r="59" spans="1:30" x14ac:dyDescent="0.15">
      <c r="A59" s="42" t="s">
        <v>42</v>
      </c>
      <c r="B59" s="53">
        <f t="shared" si="61"/>
        <v>4.2560240963855418E-2</v>
      </c>
      <c r="C59" s="53">
        <f t="shared" si="62"/>
        <v>4.2560240963855418E-2</v>
      </c>
      <c r="D59" s="53">
        <f t="shared" si="63"/>
        <v>4.2560240963855418E-2</v>
      </c>
      <c r="E59" s="53">
        <f t="shared" si="64"/>
        <v>4.2560240963855418E-2</v>
      </c>
      <c r="F59" s="53">
        <f t="shared" si="65"/>
        <v>4.2560240963855418E-2</v>
      </c>
      <c r="G59" s="204">
        <f t="shared" si="66"/>
        <v>4.2560240963855418E-2</v>
      </c>
      <c r="H59" s="204">
        <f t="shared" si="72"/>
        <v>4.2560240963855418E-2</v>
      </c>
      <c r="I59" s="204">
        <f t="shared" si="67"/>
        <v>4.2560240963855418E-2</v>
      </c>
      <c r="J59" s="204">
        <f t="shared" si="68"/>
        <v>4.2560240963855418E-2</v>
      </c>
      <c r="K59" s="204">
        <f t="shared" si="69"/>
        <v>4.2560240963855418E-2</v>
      </c>
      <c r="L59" s="204">
        <f t="shared" si="70"/>
        <v>4.2560240963855418E-2</v>
      </c>
      <c r="M59" s="204">
        <f t="shared" si="73"/>
        <v>4.2560240963855418E-2</v>
      </c>
      <c r="N59" s="204">
        <f t="shared" si="74"/>
        <v>4.2560240963855418E-2</v>
      </c>
      <c r="O59" s="364" t="str">
        <f t="shared" si="75"/>
        <v>0%</v>
      </c>
      <c r="P59" s="213">
        <f t="shared" si="71"/>
        <v>0</v>
      </c>
      <c r="Q59" s="92">
        <f t="shared" si="71"/>
        <v>0</v>
      </c>
      <c r="R59" s="92">
        <f t="shared" si="71"/>
        <v>4.2560240963855425E-2</v>
      </c>
      <c r="S59" s="92">
        <f t="shared" si="71"/>
        <v>4.2560240963855418E-2</v>
      </c>
      <c r="T59" s="92">
        <f t="shared" si="71"/>
        <v>0</v>
      </c>
      <c r="U59" s="92"/>
      <c r="AA59" s="154"/>
    </row>
    <row r="60" spans="1:30" x14ac:dyDescent="0.15">
      <c r="A60" s="42" t="s">
        <v>43</v>
      </c>
      <c r="B60" s="53">
        <f t="shared" si="61"/>
        <v>8.386746987951807E-2</v>
      </c>
      <c r="C60" s="53">
        <f t="shared" si="62"/>
        <v>8.386746987951807E-2</v>
      </c>
      <c r="D60" s="53">
        <f t="shared" si="63"/>
        <v>8.386746987951807E-2</v>
      </c>
      <c r="E60" s="53">
        <f t="shared" si="64"/>
        <v>8.386746987951807E-2</v>
      </c>
      <c r="F60" s="53">
        <f t="shared" si="65"/>
        <v>8.386746987951807E-2</v>
      </c>
      <c r="G60" s="204">
        <f t="shared" si="66"/>
        <v>8.386746987951807E-2</v>
      </c>
      <c r="H60" s="204">
        <f t="shared" si="72"/>
        <v>8.386746987951807E-2</v>
      </c>
      <c r="I60" s="204">
        <f t="shared" si="67"/>
        <v>8.386746987951807E-2</v>
      </c>
      <c r="J60" s="204">
        <f t="shared" si="68"/>
        <v>8.386746987951807E-2</v>
      </c>
      <c r="K60" s="204">
        <f t="shared" si="69"/>
        <v>8.386746987951807E-2</v>
      </c>
      <c r="L60" s="204">
        <f t="shared" si="70"/>
        <v>8.386746987951807E-2</v>
      </c>
      <c r="M60" s="204">
        <f t="shared" si="73"/>
        <v>8.386746987951807E-2</v>
      </c>
      <c r="N60" s="204">
        <f t="shared" si="74"/>
        <v>8.386746987951807E-2</v>
      </c>
      <c r="O60" s="364" t="str">
        <f t="shared" si="75"/>
        <v>0%</v>
      </c>
      <c r="P60" s="213">
        <f t="shared" si="71"/>
        <v>0</v>
      </c>
      <c r="Q60" s="92">
        <f t="shared" si="71"/>
        <v>0</v>
      </c>
      <c r="R60" s="92">
        <f t="shared" si="71"/>
        <v>8.3867469879518083E-2</v>
      </c>
      <c r="S60" s="92">
        <f t="shared" si="71"/>
        <v>8.386746987951807E-2</v>
      </c>
      <c r="T60" s="92">
        <f t="shared" si="71"/>
        <v>0</v>
      </c>
      <c r="U60" s="92"/>
      <c r="AA60" s="154"/>
    </row>
    <row r="61" spans="1:30" x14ac:dyDescent="0.15">
      <c r="A61" s="42" t="s">
        <v>44</v>
      </c>
      <c r="B61" s="53">
        <f t="shared" si="61"/>
        <v>7.8313253012048199E-3</v>
      </c>
      <c r="C61" s="53">
        <f t="shared" si="62"/>
        <v>7.8313253012048199E-3</v>
      </c>
      <c r="D61" s="53">
        <f t="shared" si="63"/>
        <v>7.8313253012048199E-3</v>
      </c>
      <c r="E61" s="53">
        <f t="shared" si="64"/>
        <v>7.8313253012048199E-3</v>
      </c>
      <c r="F61" s="53">
        <f t="shared" si="65"/>
        <v>7.8313253012048199E-3</v>
      </c>
      <c r="G61" s="204">
        <f t="shared" si="66"/>
        <v>7.8313253012048199E-3</v>
      </c>
      <c r="H61" s="204">
        <f t="shared" si="72"/>
        <v>7.8313253012048199E-3</v>
      </c>
      <c r="I61" s="204">
        <f t="shared" si="67"/>
        <v>7.8313253012048199E-3</v>
      </c>
      <c r="J61" s="204">
        <f t="shared" si="68"/>
        <v>7.8313253012048199E-3</v>
      </c>
      <c r="K61" s="204">
        <f t="shared" si="69"/>
        <v>7.8313253012048199E-3</v>
      </c>
      <c r="L61" s="204">
        <f t="shared" si="70"/>
        <v>7.8313253012048199E-3</v>
      </c>
      <c r="M61" s="204">
        <f t="shared" si="73"/>
        <v>7.8313253012048199E-3</v>
      </c>
      <c r="N61" s="204">
        <f t="shared" si="74"/>
        <v>7.8313253012048199E-3</v>
      </c>
      <c r="O61" s="364" t="str">
        <f t="shared" si="75"/>
        <v>0%</v>
      </c>
      <c r="P61" s="213">
        <f t="shared" si="71"/>
        <v>0</v>
      </c>
      <c r="Q61" s="92">
        <f t="shared" si="71"/>
        <v>0</v>
      </c>
      <c r="R61" s="92">
        <f t="shared" si="71"/>
        <v>7.8313253012048199E-3</v>
      </c>
      <c r="S61" s="92">
        <f t="shared" si="71"/>
        <v>7.8313253012048199E-3</v>
      </c>
      <c r="T61" s="92">
        <f t="shared" si="71"/>
        <v>0</v>
      </c>
      <c r="U61" s="92"/>
      <c r="AA61" s="154"/>
    </row>
    <row r="62" spans="1:30" x14ac:dyDescent="0.15">
      <c r="A62" s="53" t="s">
        <v>45</v>
      </c>
      <c r="B62" s="53">
        <f t="shared" si="61"/>
        <v>4.8192771084337352E-2</v>
      </c>
      <c r="C62" s="53">
        <f t="shared" si="62"/>
        <v>4.8192771084337352E-2</v>
      </c>
      <c r="D62" s="53">
        <f t="shared" si="63"/>
        <v>4.8192771084337352E-2</v>
      </c>
      <c r="E62" s="53">
        <f t="shared" si="64"/>
        <v>4.8192771084337352E-2</v>
      </c>
      <c r="F62" s="53">
        <f t="shared" si="65"/>
        <v>4.8192771084337352E-2</v>
      </c>
      <c r="G62" s="204">
        <f t="shared" si="66"/>
        <v>4.8192771084337352E-2</v>
      </c>
      <c r="H62" s="204">
        <f t="shared" si="72"/>
        <v>4.8192771084337352E-2</v>
      </c>
      <c r="I62" s="204">
        <f t="shared" si="67"/>
        <v>4.8192771084337352E-2</v>
      </c>
      <c r="J62" s="204">
        <f t="shared" si="68"/>
        <v>4.8192771084337352E-2</v>
      </c>
      <c r="K62" s="204">
        <f t="shared" si="69"/>
        <v>4.8192771084337352E-2</v>
      </c>
      <c r="L62" s="204">
        <f t="shared" si="70"/>
        <v>4.8192771084337352E-2</v>
      </c>
      <c r="M62" s="204">
        <f t="shared" si="73"/>
        <v>4.8192771084337352E-2</v>
      </c>
      <c r="N62" s="204">
        <f t="shared" si="74"/>
        <v>4.8192771084337352E-2</v>
      </c>
      <c r="O62" s="364" t="str">
        <f t="shared" si="75"/>
        <v>0%</v>
      </c>
      <c r="P62" s="213">
        <f t="shared" si="71"/>
        <v>0</v>
      </c>
      <c r="Q62" s="92">
        <f t="shared" si="71"/>
        <v>0</v>
      </c>
      <c r="R62" s="92">
        <f t="shared" si="71"/>
        <v>4.8192771084337352E-2</v>
      </c>
      <c r="S62" s="92">
        <f t="shared" si="71"/>
        <v>4.8192771084337352E-2</v>
      </c>
      <c r="T62" s="92">
        <f t="shared" si="71"/>
        <v>0</v>
      </c>
      <c r="U62" s="92"/>
      <c r="AA62" s="154"/>
    </row>
    <row r="63" spans="1:30" x14ac:dyDescent="0.15">
      <c r="A63" s="42" t="s">
        <v>46</v>
      </c>
      <c r="B63" s="53">
        <f t="shared" si="61"/>
        <v>9.0361445783132526E-3</v>
      </c>
      <c r="C63" s="53">
        <f t="shared" si="62"/>
        <v>9.0361445783132526E-3</v>
      </c>
      <c r="D63" s="53">
        <f t="shared" si="63"/>
        <v>9.0361445783132526E-3</v>
      </c>
      <c r="E63" s="53">
        <f t="shared" si="64"/>
        <v>9.0361445783132526E-3</v>
      </c>
      <c r="F63" s="53">
        <f t="shared" si="65"/>
        <v>9.0361445783132526E-3</v>
      </c>
      <c r="G63" s="204">
        <f t="shared" si="66"/>
        <v>9.0361445783132526E-3</v>
      </c>
      <c r="H63" s="204">
        <f t="shared" si="72"/>
        <v>9.0361445783132526E-3</v>
      </c>
      <c r="I63" s="204">
        <f t="shared" si="67"/>
        <v>9.0361445783132526E-3</v>
      </c>
      <c r="J63" s="204">
        <f t="shared" si="68"/>
        <v>9.0361445783132526E-3</v>
      </c>
      <c r="K63" s="204">
        <f t="shared" si="69"/>
        <v>9.0361445783132526E-3</v>
      </c>
      <c r="L63" s="204">
        <f t="shared" si="70"/>
        <v>9.0361445783132526E-3</v>
      </c>
      <c r="M63" s="204">
        <f t="shared" si="73"/>
        <v>9.0361445783132526E-3</v>
      </c>
      <c r="N63" s="204">
        <f t="shared" si="74"/>
        <v>9.0361445783132526E-3</v>
      </c>
      <c r="O63" s="364" t="str">
        <f t="shared" si="75"/>
        <v>0%</v>
      </c>
      <c r="P63" s="213">
        <f t="shared" si="71"/>
        <v>0</v>
      </c>
      <c r="Q63" s="92">
        <f t="shared" si="71"/>
        <v>0</v>
      </c>
      <c r="R63" s="92">
        <f t="shared" si="71"/>
        <v>9.0361445783132526E-3</v>
      </c>
      <c r="S63" s="92">
        <f t="shared" si="71"/>
        <v>9.0361445783132526E-3</v>
      </c>
      <c r="T63" s="92">
        <f t="shared" si="71"/>
        <v>0</v>
      </c>
      <c r="U63" s="92"/>
      <c r="AA63" s="154"/>
    </row>
    <row r="64" spans="1:30" x14ac:dyDescent="0.15">
      <c r="A64" s="42" t="s">
        <v>47</v>
      </c>
      <c r="B64" s="53">
        <f t="shared" si="61"/>
        <v>2.5602409638554218E-3</v>
      </c>
      <c r="C64" s="53">
        <f t="shared" si="62"/>
        <v>2.5602409638554218E-3</v>
      </c>
      <c r="D64" s="53">
        <f t="shared" si="63"/>
        <v>2.5602409638554218E-3</v>
      </c>
      <c r="E64" s="53">
        <f t="shared" si="64"/>
        <v>2.5602409638554218E-3</v>
      </c>
      <c r="F64" s="53">
        <f t="shared" si="65"/>
        <v>2.5602409638554218E-3</v>
      </c>
      <c r="G64" s="204">
        <f t="shared" si="66"/>
        <v>2.5602409638554218E-3</v>
      </c>
      <c r="H64" s="204">
        <f t="shared" si="72"/>
        <v>2.5602409638554218E-3</v>
      </c>
      <c r="I64" s="204">
        <f t="shared" si="67"/>
        <v>2.5602409638554218E-3</v>
      </c>
      <c r="J64" s="204">
        <f t="shared" si="68"/>
        <v>2.5602409638554218E-3</v>
      </c>
      <c r="K64" s="204">
        <f t="shared" si="69"/>
        <v>2.5602409638554218E-3</v>
      </c>
      <c r="L64" s="204">
        <f t="shared" si="70"/>
        <v>2.5602409638554218E-3</v>
      </c>
      <c r="M64" s="204">
        <f t="shared" si="73"/>
        <v>2.5602409638554218E-3</v>
      </c>
      <c r="N64" s="204">
        <f t="shared" si="74"/>
        <v>2.5602409638554218E-3</v>
      </c>
      <c r="O64" s="364" t="str">
        <f t="shared" si="75"/>
        <v>0%</v>
      </c>
      <c r="P64" s="213">
        <f t="shared" si="71"/>
        <v>0</v>
      </c>
      <c r="Q64" s="92">
        <f t="shared" si="71"/>
        <v>0</v>
      </c>
      <c r="R64" s="92">
        <f t="shared" si="71"/>
        <v>2.5602409638554222E-3</v>
      </c>
      <c r="S64" s="92">
        <f t="shared" si="71"/>
        <v>2.5602409638554218E-3</v>
      </c>
      <c r="T64" s="92">
        <f t="shared" si="71"/>
        <v>0</v>
      </c>
      <c r="U64" s="92"/>
      <c r="AA64" s="154"/>
    </row>
    <row r="65" spans="1:27" x14ac:dyDescent="0.15">
      <c r="A65" s="61" t="s">
        <v>31</v>
      </c>
      <c r="B65" s="61">
        <f t="shared" si="61"/>
        <v>0</v>
      </c>
      <c r="C65" s="61">
        <f t="shared" si="62"/>
        <v>0</v>
      </c>
      <c r="D65" s="61">
        <f t="shared" si="63"/>
        <v>0</v>
      </c>
      <c r="E65" s="61">
        <f t="shared" si="64"/>
        <v>0</v>
      </c>
      <c r="F65" s="61">
        <f t="shared" si="65"/>
        <v>0</v>
      </c>
      <c r="G65" s="205">
        <f t="shared" si="66"/>
        <v>0</v>
      </c>
      <c r="H65" s="205">
        <f t="shared" si="72"/>
        <v>0</v>
      </c>
      <c r="I65" s="205">
        <f t="shared" si="67"/>
        <v>0</v>
      </c>
      <c r="J65" s="205">
        <f t="shared" si="68"/>
        <v>0</v>
      </c>
      <c r="K65" s="205">
        <f t="shared" si="69"/>
        <v>0</v>
      </c>
      <c r="L65" s="205">
        <f t="shared" si="70"/>
        <v>0</v>
      </c>
      <c r="M65" s="205">
        <f t="shared" si="73"/>
        <v>0</v>
      </c>
      <c r="N65" s="205">
        <f t="shared" si="74"/>
        <v>0</v>
      </c>
      <c r="O65" s="364" t="str">
        <f t="shared" si="75"/>
        <v>0%</v>
      </c>
      <c r="P65" s="213">
        <f t="shared" si="71"/>
        <v>0</v>
      </c>
      <c r="Q65" s="92">
        <f t="shared" si="71"/>
        <v>0</v>
      </c>
      <c r="R65" s="92">
        <f t="shared" si="71"/>
        <v>0</v>
      </c>
      <c r="S65" s="92">
        <f t="shared" si="71"/>
        <v>0</v>
      </c>
      <c r="T65" s="92">
        <f t="shared" si="71"/>
        <v>0</v>
      </c>
      <c r="U65" s="92"/>
      <c r="AA65" s="154"/>
    </row>
    <row r="66" spans="1:27" x14ac:dyDescent="0.15">
      <c r="A66" s="65" t="s">
        <v>30</v>
      </c>
      <c r="B66" s="90">
        <f t="shared" si="61"/>
        <v>0.97613132530120483</v>
      </c>
      <c r="C66" s="90">
        <f t="shared" si="62"/>
        <v>0.97613132530120483</v>
      </c>
      <c r="D66" s="90">
        <f t="shared" si="63"/>
        <v>0.97613132530120483</v>
      </c>
      <c r="E66" s="90">
        <f t="shared" si="64"/>
        <v>0.97613132530120483</v>
      </c>
      <c r="F66" s="90">
        <f t="shared" si="65"/>
        <v>0.97613132530120483</v>
      </c>
      <c r="G66" s="202">
        <f t="shared" si="66"/>
        <v>0.97613132530120483</v>
      </c>
      <c r="H66" s="202">
        <f t="shared" si="72"/>
        <v>0.97613132530120483</v>
      </c>
      <c r="I66" s="202">
        <f t="shared" si="67"/>
        <v>0.97613132530120483</v>
      </c>
      <c r="J66" s="202">
        <f t="shared" si="68"/>
        <v>0.97613132530120483</v>
      </c>
      <c r="K66" s="202">
        <f t="shared" si="69"/>
        <v>0.97613132530120483</v>
      </c>
      <c r="L66" s="202">
        <f t="shared" si="70"/>
        <v>0.97613132530120483</v>
      </c>
      <c r="M66" s="202">
        <f t="shared" si="73"/>
        <v>0.97613132530120483</v>
      </c>
      <c r="N66" s="202">
        <f t="shared" si="74"/>
        <v>0.97613132530120483</v>
      </c>
      <c r="O66" s="366">
        <f>O67*99.9%</f>
        <v>0</v>
      </c>
      <c r="P66" s="225">
        <f t="shared" si="71"/>
        <v>0</v>
      </c>
      <c r="Q66" s="226">
        <f t="shared" si="71"/>
        <v>0</v>
      </c>
      <c r="R66" s="226">
        <f t="shared" si="71"/>
        <v>0.97613132530120483</v>
      </c>
      <c r="S66" s="226">
        <f t="shared" si="71"/>
        <v>0.97613132530120483</v>
      </c>
      <c r="T66" s="226">
        <f t="shared" si="71"/>
        <v>0</v>
      </c>
      <c r="U66" s="226"/>
      <c r="AA66" s="154"/>
    </row>
    <row r="67" spans="1:27" x14ac:dyDescent="0.35">
      <c r="A67" s="40" t="s">
        <v>456</v>
      </c>
      <c r="B67" s="91">
        <f t="shared" si="61"/>
        <v>0.97710843373493972</v>
      </c>
      <c r="C67" s="91">
        <f t="shared" si="62"/>
        <v>0.97710843373493972</v>
      </c>
      <c r="D67" s="91">
        <f t="shared" si="63"/>
        <v>0.97710843373493972</v>
      </c>
      <c r="E67" s="91">
        <f t="shared" si="64"/>
        <v>0.97710843373493972</v>
      </c>
      <c r="F67" s="91">
        <f t="shared" si="65"/>
        <v>0.97710843373493972</v>
      </c>
      <c r="G67" s="203">
        <f t="shared" si="66"/>
        <v>0.97710843373493972</v>
      </c>
      <c r="H67" s="203">
        <f t="shared" si="72"/>
        <v>0.97710843373493972</v>
      </c>
      <c r="I67" s="203">
        <f t="shared" si="67"/>
        <v>0.97710843373493972</v>
      </c>
      <c r="J67" s="203">
        <f t="shared" si="68"/>
        <v>0.97710843373493972</v>
      </c>
      <c r="K67" s="203">
        <f t="shared" si="69"/>
        <v>0.97710843373493972</v>
      </c>
      <c r="L67" s="203">
        <f t="shared" si="70"/>
        <v>0.97710843373493972</v>
      </c>
      <c r="M67" s="203">
        <f t="shared" si="73"/>
        <v>0.97710843373493972</v>
      </c>
      <c r="N67" s="203">
        <f t="shared" si="74"/>
        <v>0.97710843373493972</v>
      </c>
      <c r="O67" s="364" t="str">
        <f t="shared" ref="O67:O74" si="76">_xlfn.IFNA(VLOOKUP(A67,$W$52:$Y$86,2,0),"0%")</f>
        <v>0%</v>
      </c>
      <c r="P67" s="225">
        <f t="shared" si="71"/>
        <v>0</v>
      </c>
      <c r="Q67" s="226">
        <f t="shared" si="71"/>
        <v>0</v>
      </c>
      <c r="R67" s="226">
        <f t="shared" si="71"/>
        <v>0.97710843373493972</v>
      </c>
      <c r="S67" s="226">
        <f t="shared" si="71"/>
        <v>0.97710843373493972</v>
      </c>
      <c r="T67" s="226">
        <f t="shared" si="71"/>
        <v>0</v>
      </c>
      <c r="U67" s="226"/>
      <c r="AA67" s="154"/>
    </row>
    <row r="68" spans="1:27" x14ac:dyDescent="0.15">
      <c r="A68" s="42" t="s">
        <v>48</v>
      </c>
      <c r="B68" s="53">
        <f t="shared" si="61"/>
        <v>8.4337349397590362E-3</v>
      </c>
      <c r="C68" s="53">
        <f t="shared" si="62"/>
        <v>8.4337349397590362E-3</v>
      </c>
      <c r="D68" s="53">
        <f t="shared" si="63"/>
        <v>8.4337349397590362E-3</v>
      </c>
      <c r="E68" s="53">
        <f t="shared" si="64"/>
        <v>8.4337349397590362E-3</v>
      </c>
      <c r="F68" s="53">
        <f t="shared" si="65"/>
        <v>8.4337349397590362E-3</v>
      </c>
      <c r="G68" s="204">
        <f t="shared" si="66"/>
        <v>8.4337349397590362E-3</v>
      </c>
      <c r="H68" s="204">
        <f t="shared" si="72"/>
        <v>8.4337349397590362E-3</v>
      </c>
      <c r="I68" s="204">
        <f t="shared" si="67"/>
        <v>8.4337349397590362E-3</v>
      </c>
      <c r="J68" s="204">
        <f t="shared" si="68"/>
        <v>8.4337349397590362E-3</v>
      </c>
      <c r="K68" s="204">
        <f t="shared" si="69"/>
        <v>8.4337349397590362E-3</v>
      </c>
      <c r="L68" s="204">
        <f t="shared" si="70"/>
        <v>8.4337349397590362E-3</v>
      </c>
      <c r="M68" s="204">
        <f t="shared" si="73"/>
        <v>8.4337349397590362E-3</v>
      </c>
      <c r="N68" s="204">
        <f t="shared" si="74"/>
        <v>8.4337349397590362E-3</v>
      </c>
      <c r="O68" s="364" t="str">
        <f t="shared" si="76"/>
        <v>0%</v>
      </c>
      <c r="P68" s="213">
        <f t="shared" si="71"/>
        <v>0</v>
      </c>
      <c r="Q68" s="92">
        <f t="shared" si="71"/>
        <v>0</v>
      </c>
      <c r="R68" s="92">
        <f t="shared" si="71"/>
        <v>8.4337349397590362E-3</v>
      </c>
      <c r="S68" s="92">
        <f t="shared" si="71"/>
        <v>8.4337349397590362E-3</v>
      </c>
      <c r="T68" s="92">
        <f t="shared" si="71"/>
        <v>0</v>
      </c>
      <c r="U68" s="92"/>
      <c r="AA68" s="154"/>
    </row>
    <row r="69" spans="1:27" x14ac:dyDescent="0.15">
      <c r="A69" s="42" t="s">
        <v>49</v>
      </c>
      <c r="B69" s="53">
        <f t="shared" si="61"/>
        <v>6.7771084337349399E-3</v>
      </c>
      <c r="C69" s="53">
        <f t="shared" si="62"/>
        <v>6.7771084337349399E-3</v>
      </c>
      <c r="D69" s="53">
        <f t="shared" si="63"/>
        <v>6.7771084337349399E-3</v>
      </c>
      <c r="E69" s="53">
        <f t="shared" si="64"/>
        <v>6.7771084337349399E-3</v>
      </c>
      <c r="F69" s="53">
        <f t="shared" si="65"/>
        <v>6.7771084337349399E-3</v>
      </c>
      <c r="G69" s="204">
        <f t="shared" si="66"/>
        <v>6.7771084337349399E-3</v>
      </c>
      <c r="H69" s="204">
        <f t="shared" si="72"/>
        <v>6.7771084337349399E-3</v>
      </c>
      <c r="I69" s="204">
        <f t="shared" si="67"/>
        <v>6.7771084337349399E-3</v>
      </c>
      <c r="J69" s="204">
        <f t="shared" si="68"/>
        <v>6.7771084337349399E-3</v>
      </c>
      <c r="K69" s="204">
        <f t="shared" si="69"/>
        <v>6.7771084337349399E-3</v>
      </c>
      <c r="L69" s="204">
        <f t="shared" si="70"/>
        <v>6.7771084337349399E-3</v>
      </c>
      <c r="M69" s="204">
        <f t="shared" si="73"/>
        <v>6.7771084337349399E-3</v>
      </c>
      <c r="N69" s="204">
        <f t="shared" si="74"/>
        <v>6.7771084337349399E-3</v>
      </c>
      <c r="O69" s="364" t="str">
        <f t="shared" si="76"/>
        <v>0%</v>
      </c>
      <c r="P69" s="213">
        <f t="shared" si="71"/>
        <v>0</v>
      </c>
      <c r="Q69" s="92">
        <f t="shared" si="71"/>
        <v>0</v>
      </c>
      <c r="R69" s="92">
        <f t="shared" si="71"/>
        <v>6.777108433734939E-3</v>
      </c>
      <c r="S69" s="92">
        <f t="shared" si="71"/>
        <v>6.7771084337349399E-3</v>
      </c>
      <c r="T69" s="92">
        <f t="shared" si="71"/>
        <v>0</v>
      </c>
      <c r="U69" s="92"/>
      <c r="AA69" s="154"/>
    </row>
    <row r="70" spans="1:27" x14ac:dyDescent="0.15">
      <c r="A70" s="42" t="s">
        <v>50</v>
      </c>
      <c r="B70" s="53">
        <f t="shared" si="61"/>
        <v>0</v>
      </c>
      <c r="C70" s="53">
        <f t="shared" si="62"/>
        <v>0</v>
      </c>
      <c r="D70" s="53">
        <f t="shared" si="63"/>
        <v>0</v>
      </c>
      <c r="E70" s="53">
        <f t="shared" si="64"/>
        <v>0</v>
      </c>
      <c r="F70" s="53">
        <f t="shared" si="65"/>
        <v>0</v>
      </c>
      <c r="G70" s="204">
        <f t="shared" si="66"/>
        <v>0</v>
      </c>
      <c r="H70" s="204">
        <f t="shared" si="72"/>
        <v>0</v>
      </c>
      <c r="I70" s="204">
        <f t="shared" si="67"/>
        <v>0</v>
      </c>
      <c r="J70" s="204">
        <f t="shared" si="68"/>
        <v>0</v>
      </c>
      <c r="K70" s="204">
        <f t="shared" si="69"/>
        <v>0</v>
      </c>
      <c r="L70" s="204">
        <f t="shared" si="70"/>
        <v>0</v>
      </c>
      <c r="M70" s="204">
        <f t="shared" si="73"/>
        <v>0</v>
      </c>
      <c r="N70" s="204">
        <f t="shared" si="74"/>
        <v>0</v>
      </c>
      <c r="O70" s="364" t="str">
        <f t="shared" si="76"/>
        <v>0%</v>
      </c>
      <c r="P70" s="213">
        <f t="shared" si="71"/>
        <v>0</v>
      </c>
      <c r="Q70" s="92">
        <f t="shared" si="71"/>
        <v>0</v>
      </c>
      <c r="R70" s="92">
        <f t="shared" si="71"/>
        <v>0</v>
      </c>
      <c r="S70" s="92">
        <f t="shared" si="71"/>
        <v>0</v>
      </c>
      <c r="T70" s="92">
        <f t="shared" si="71"/>
        <v>0</v>
      </c>
      <c r="U70" s="92"/>
      <c r="AA70" s="154"/>
    </row>
    <row r="71" spans="1:27" x14ac:dyDescent="0.15">
      <c r="A71" s="42" t="s">
        <v>51</v>
      </c>
      <c r="B71" s="53">
        <f t="shared" si="61"/>
        <v>7.6807228915662653E-3</v>
      </c>
      <c r="C71" s="53">
        <f t="shared" si="62"/>
        <v>7.6807228915662653E-3</v>
      </c>
      <c r="D71" s="53">
        <f t="shared" si="63"/>
        <v>7.6807228915662653E-3</v>
      </c>
      <c r="E71" s="53">
        <f t="shared" si="64"/>
        <v>7.6807228915662653E-3</v>
      </c>
      <c r="F71" s="53">
        <f t="shared" si="65"/>
        <v>7.6807228915662653E-3</v>
      </c>
      <c r="G71" s="204">
        <f t="shared" si="66"/>
        <v>7.6807228915662653E-3</v>
      </c>
      <c r="H71" s="204">
        <f t="shared" si="72"/>
        <v>7.6807228915662653E-3</v>
      </c>
      <c r="I71" s="204">
        <f t="shared" si="67"/>
        <v>7.6807228915662653E-3</v>
      </c>
      <c r="J71" s="204">
        <f t="shared" si="68"/>
        <v>7.6807228915662653E-3</v>
      </c>
      <c r="K71" s="204">
        <f t="shared" si="69"/>
        <v>7.6807228915662653E-3</v>
      </c>
      <c r="L71" s="204">
        <f t="shared" si="70"/>
        <v>7.6807228915662653E-3</v>
      </c>
      <c r="M71" s="204">
        <f t="shared" si="73"/>
        <v>7.6807228915662653E-3</v>
      </c>
      <c r="N71" s="204">
        <f t="shared" si="74"/>
        <v>7.6807228915662653E-3</v>
      </c>
      <c r="O71" s="364" t="str">
        <f t="shared" si="76"/>
        <v>0%</v>
      </c>
      <c r="P71" s="213">
        <f t="shared" ref="P71:T86" si="77">IF(P$53=0,0%,SUMPRODUCT(($B$50:$O$50=P$50)*$B$53:$O$53*$B71:$O71)/P$53)</f>
        <v>0</v>
      </c>
      <c r="Q71" s="92">
        <f t="shared" si="77"/>
        <v>0</v>
      </c>
      <c r="R71" s="92">
        <f t="shared" si="77"/>
        <v>7.6807228915662662E-3</v>
      </c>
      <c r="S71" s="92">
        <f t="shared" si="77"/>
        <v>7.6807228915662653E-3</v>
      </c>
      <c r="T71" s="92">
        <f t="shared" si="77"/>
        <v>0</v>
      </c>
      <c r="U71" s="92"/>
      <c r="AA71" s="154"/>
    </row>
    <row r="72" spans="1:27" x14ac:dyDescent="0.15">
      <c r="A72" s="42" t="s">
        <v>455</v>
      </c>
      <c r="B72" s="53">
        <f t="shared" si="61"/>
        <v>0</v>
      </c>
      <c r="C72" s="53">
        <f t="shared" si="62"/>
        <v>0</v>
      </c>
      <c r="D72" s="53">
        <f t="shared" si="63"/>
        <v>0</v>
      </c>
      <c r="E72" s="53">
        <f t="shared" si="64"/>
        <v>0</v>
      </c>
      <c r="F72" s="53">
        <f t="shared" si="65"/>
        <v>0</v>
      </c>
      <c r="G72" s="204">
        <f t="shared" si="66"/>
        <v>0</v>
      </c>
      <c r="H72" s="204">
        <f t="shared" si="72"/>
        <v>0</v>
      </c>
      <c r="I72" s="204">
        <f t="shared" si="67"/>
        <v>0</v>
      </c>
      <c r="J72" s="204">
        <f t="shared" si="68"/>
        <v>0</v>
      </c>
      <c r="K72" s="204">
        <f t="shared" si="69"/>
        <v>0</v>
      </c>
      <c r="L72" s="204">
        <f t="shared" si="70"/>
        <v>0</v>
      </c>
      <c r="M72" s="204">
        <f t="shared" si="73"/>
        <v>0</v>
      </c>
      <c r="N72" s="204">
        <f t="shared" si="74"/>
        <v>0</v>
      </c>
      <c r="O72" s="364" t="str">
        <f t="shared" si="76"/>
        <v>0%</v>
      </c>
      <c r="P72" s="213">
        <f t="shared" si="77"/>
        <v>0</v>
      </c>
      <c r="Q72" s="92">
        <f t="shared" si="77"/>
        <v>0</v>
      </c>
      <c r="R72" s="92">
        <f t="shared" si="77"/>
        <v>0</v>
      </c>
      <c r="S72" s="92">
        <f t="shared" si="77"/>
        <v>0</v>
      </c>
      <c r="T72" s="92">
        <f t="shared" si="77"/>
        <v>0</v>
      </c>
      <c r="U72" s="92"/>
      <c r="AA72" s="154"/>
    </row>
    <row r="73" spans="1:27" x14ac:dyDescent="0.15">
      <c r="A73" s="72" t="s">
        <v>29</v>
      </c>
      <c r="B73" s="61">
        <f t="shared" si="61"/>
        <v>0</v>
      </c>
      <c r="C73" s="61">
        <f t="shared" si="62"/>
        <v>0</v>
      </c>
      <c r="D73" s="61">
        <f t="shared" si="63"/>
        <v>0</v>
      </c>
      <c r="E73" s="61">
        <f t="shared" si="64"/>
        <v>0</v>
      </c>
      <c r="F73" s="61">
        <f t="shared" si="65"/>
        <v>0</v>
      </c>
      <c r="G73" s="205">
        <f t="shared" si="66"/>
        <v>0</v>
      </c>
      <c r="H73" s="205">
        <f t="shared" si="72"/>
        <v>0</v>
      </c>
      <c r="I73" s="205">
        <f t="shared" si="67"/>
        <v>0</v>
      </c>
      <c r="J73" s="205">
        <f t="shared" si="68"/>
        <v>0</v>
      </c>
      <c r="K73" s="205">
        <f t="shared" si="69"/>
        <v>0</v>
      </c>
      <c r="L73" s="205">
        <f t="shared" si="70"/>
        <v>0</v>
      </c>
      <c r="M73" s="205">
        <f t="shared" si="73"/>
        <v>0</v>
      </c>
      <c r="N73" s="205">
        <f t="shared" si="74"/>
        <v>0</v>
      </c>
      <c r="O73" s="364" t="str">
        <f t="shared" si="76"/>
        <v>0%</v>
      </c>
      <c r="P73" s="213">
        <f t="shared" si="77"/>
        <v>0</v>
      </c>
      <c r="Q73" s="92">
        <f t="shared" si="77"/>
        <v>0</v>
      </c>
      <c r="R73" s="92">
        <f t="shared" si="77"/>
        <v>0</v>
      </c>
      <c r="S73" s="92">
        <f t="shared" si="77"/>
        <v>0</v>
      </c>
      <c r="T73" s="92">
        <f t="shared" si="77"/>
        <v>0</v>
      </c>
      <c r="U73" s="92"/>
      <c r="AA73" s="154"/>
    </row>
    <row r="74" spans="1:27" x14ac:dyDescent="0.15">
      <c r="A74" s="76" t="s">
        <v>28</v>
      </c>
      <c r="B74" s="93">
        <f t="shared" si="61"/>
        <v>0</v>
      </c>
      <c r="C74" s="93">
        <f t="shared" si="62"/>
        <v>0</v>
      </c>
      <c r="D74" s="93">
        <f t="shared" si="63"/>
        <v>0</v>
      </c>
      <c r="E74" s="93">
        <f t="shared" si="64"/>
        <v>0</v>
      </c>
      <c r="F74" s="93">
        <f t="shared" si="65"/>
        <v>0</v>
      </c>
      <c r="G74" s="206">
        <f t="shared" si="66"/>
        <v>0</v>
      </c>
      <c r="H74" s="206">
        <f t="shared" si="72"/>
        <v>0</v>
      </c>
      <c r="I74" s="206">
        <f t="shared" si="67"/>
        <v>0</v>
      </c>
      <c r="J74" s="206">
        <f t="shared" si="68"/>
        <v>0</v>
      </c>
      <c r="K74" s="206">
        <f t="shared" si="69"/>
        <v>0</v>
      </c>
      <c r="L74" s="206">
        <f t="shared" si="70"/>
        <v>0</v>
      </c>
      <c r="M74" s="206">
        <f t="shared" si="73"/>
        <v>0</v>
      </c>
      <c r="N74" s="206">
        <f t="shared" si="74"/>
        <v>0</v>
      </c>
      <c r="O74" s="364" t="str">
        <f t="shared" si="76"/>
        <v>0%</v>
      </c>
      <c r="P74" s="213">
        <f t="shared" si="77"/>
        <v>0</v>
      </c>
      <c r="Q74" s="92">
        <f t="shared" si="77"/>
        <v>0</v>
      </c>
      <c r="R74" s="92">
        <f t="shared" si="77"/>
        <v>0</v>
      </c>
      <c r="S74" s="92">
        <f t="shared" si="77"/>
        <v>0</v>
      </c>
      <c r="T74" s="92">
        <f t="shared" si="77"/>
        <v>0</v>
      </c>
      <c r="U74" s="92"/>
      <c r="AA74" s="154"/>
    </row>
    <row r="75" spans="1:27" x14ac:dyDescent="0.15">
      <c r="A75" s="65" t="s">
        <v>37</v>
      </c>
      <c r="B75" s="39">
        <f t="shared" si="61"/>
        <v>0.99372885542168665</v>
      </c>
      <c r="C75" s="39">
        <f t="shared" si="62"/>
        <v>0.99372885542168665</v>
      </c>
      <c r="D75" s="39">
        <f t="shared" si="63"/>
        <v>0.99372885542168665</v>
      </c>
      <c r="E75" s="39">
        <f t="shared" si="64"/>
        <v>0.99372885542168665</v>
      </c>
      <c r="F75" s="39">
        <f t="shared" si="65"/>
        <v>0.99372885542168665</v>
      </c>
      <c r="G75" s="207">
        <f t="shared" si="66"/>
        <v>0.99372885542168665</v>
      </c>
      <c r="H75" s="207">
        <f t="shared" si="72"/>
        <v>0.99372885542168665</v>
      </c>
      <c r="I75" s="207">
        <f t="shared" si="67"/>
        <v>0.99372885542168665</v>
      </c>
      <c r="J75" s="207">
        <f t="shared" si="68"/>
        <v>0.99372885542168665</v>
      </c>
      <c r="K75" s="207">
        <f t="shared" si="69"/>
        <v>0.99372885542168665</v>
      </c>
      <c r="L75" s="207">
        <f t="shared" si="70"/>
        <v>0.99372885542168665</v>
      </c>
      <c r="M75" s="207">
        <f t="shared" si="73"/>
        <v>0.99372885542168665</v>
      </c>
      <c r="N75" s="207">
        <f t="shared" si="74"/>
        <v>0.99372885542168665</v>
      </c>
      <c r="O75" s="366">
        <f>O76*99.96%</f>
        <v>0</v>
      </c>
      <c r="P75" s="225">
        <f t="shared" si="77"/>
        <v>0</v>
      </c>
      <c r="Q75" s="226">
        <f t="shared" si="77"/>
        <v>0</v>
      </c>
      <c r="R75" s="226">
        <f t="shared" si="77"/>
        <v>0.99372885542168665</v>
      </c>
      <c r="S75" s="226">
        <f t="shared" si="77"/>
        <v>0.99372885542168665</v>
      </c>
      <c r="T75" s="226">
        <f t="shared" si="77"/>
        <v>0</v>
      </c>
      <c r="U75" s="226"/>
      <c r="AA75" s="154"/>
    </row>
    <row r="76" spans="1:27" x14ac:dyDescent="0.35">
      <c r="A76" s="40" t="s">
        <v>458</v>
      </c>
      <c r="B76" s="41">
        <f t="shared" si="61"/>
        <v>0.99412650602409636</v>
      </c>
      <c r="C76" s="41">
        <f t="shared" si="62"/>
        <v>0.99412650602409636</v>
      </c>
      <c r="D76" s="41">
        <f t="shared" si="63"/>
        <v>0.99412650602409636</v>
      </c>
      <c r="E76" s="41">
        <f t="shared" si="64"/>
        <v>0.99412650602409636</v>
      </c>
      <c r="F76" s="41">
        <f t="shared" si="65"/>
        <v>0.99412650602409636</v>
      </c>
      <c r="G76" s="208">
        <f t="shared" si="66"/>
        <v>0.99412650602409636</v>
      </c>
      <c r="H76" s="208">
        <f t="shared" si="72"/>
        <v>0.99412650602409636</v>
      </c>
      <c r="I76" s="208">
        <f t="shared" si="67"/>
        <v>0.99412650602409636</v>
      </c>
      <c r="J76" s="208">
        <f t="shared" si="68"/>
        <v>0.99412650602409636</v>
      </c>
      <c r="K76" s="208">
        <f t="shared" si="69"/>
        <v>0.99412650602409636</v>
      </c>
      <c r="L76" s="208">
        <f t="shared" si="70"/>
        <v>0.99412650602409636</v>
      </c>
      <c r="M76" s="208">
        <f t="shared" si="73"/>
        <v>0.99412650602409636</v>
      </c>
      <c r="N76" s="208">
        <f t="shared" si="74"/>
        <v>0.99412650602409636</v>
      </c>
      <c r="O76" s="364" t="str">
        <f t="shared" ref="O76:O83" si="78">_xlfn.IFNA(VLOOKUP(A76,$W$52:$Y$86,2,0),"0%")</f>
        <v>0%</v>
      </c>
      <c r="P76" s="225">
        <f t="shared" si="77"/>
        <v>0</v>
      </c>
      <c r="Q76" s="226">
        <f t="shared" si="77"/>
        <v>0</v>
      </c>
      <c r="R76" s="226">
        <f t="shared" si="77"/>
        <v>0.99412650602409636</v>
      </c>
      <c r="S76" s="226">
        <f t="shared" si="77"/>
        <v>0.99412650602409625</v>
      </c>
      <c r="T76" s="226">
        <f t="shared" si="77"/>
        <v>0</v>
      </c>
      <c r="U76" s="226"/>
      <c r="AA76" s="154"/>
    </row>
    <row r="77" spans="1:27" x14ac:dyDescent="0.15">
      <c r="A77" s="42" t="s">
        <v>52</v>
      </c>
      <c r="B77" s="53">
        <f t="shared" si="61"/>
        <v>0</v>
      </c>
      <c r="C77" s="53">
        <f t="shared" si="62"/>
        <v>0</v>
      </c>
      <c r="D77" s="53">
        <f t="shared" si="63"/>
        <v>0</v>
      </c>
      <c r="E77" s="53">
        <f t="shared" si="64"/>
        <v>0</v>
      </c>
      <c r="F77" s="53">
        <f t="shared" si="65"/>
        <v>0</v>
      </c>
      <c r="G77" s="204">
        <f t="shared" si="66"/>
        <v>0</v>
      </c>
      <c r="H77" s="204">
        <f t="shared" si="72"/>
        <v>0</v>
      </c>
      <c r="I77" s="204">
        <f t="shared" si="67"/>
        <v>0</v>
      </c>
      <c r="J77" s="204">
        <f t="shared" si="68"/>
        <v>0</v>
      </c>
      <c r="K77" s="204">
        <f t="shared" si="69"/>
        <v>0</v>
      </c>
      <c r="L77" s="204">
        <f t="shared" si="70"/>
        <v>0</v>
      </c>
      <c r="M77" s="204">
        <f t="shared" si="73"/>
        <v>0</v>
      </c>
      <c r="N77" s="204">
        <f t="shared" si="74"/>
        <v>0</v>
      </c>
      <c r="O77" s="364" t="str">
        <f t="shared" si="78"/>
        <v>0%</v>
      </c>
      <c r="P77" s="213">
        <f t="shared" si="77"/>
        <v>0</v>
      </c>
      <c r="Q77" s="92">
        <f t="shared" si="77"/>
        <v>0</v>
      </c>
      <c r="R77" s="92">
        <f t="shared" si="77"/>
        <v>0</v>
      </c>
      <c r="S77" s="92">
        <f t="shared" si="77"/>
        <v>0</v>
      </c>
      <c r="T77" s="92">
        <f t="shared" si="77"/>
        <v>0</v>
      </c>
      <c r="U77" s="92"/>
      <c r="AA77" s="154"/>
    </row>
    <row r="78" spans="1:27" x14ac:dyDescent="0.15">
      <c r="A78" s="42" t="s">
        <v>545</v>
      </c>
      <c r="B78" s="53">
        <f t="shared" si="61"/>
        <v>3.7650602409638554E-3</v>
      </c>
      <c r="C78" s="53">
        <f t="shared" si="62"/>
        <v>3.7650602409638554E-3</v>
      </c>
      <c r="D78" s="53">
        <f t="shared" si="63"/>
        <v>3.7650602409638554E-3</v>
      </c>
      <c r="E78" s="53">
        <f t="shared" si="64"/>
        <v>3.7650602409638554E-3</v>
      </c>
      <c r="F78" s="53">
        <f t="shared" si="65"/>
        <v>3.7650602409638554E-3</v>
      </c>
      <c r="G78" s="204">
        <f t="shared" si="66"/>
        <v>3.7650602409638554E-3</v>
      </c>
      <c r="H78" s="204">
        <f t="shared" si="72"/>
        <v>3.7650602409638554E-3</v>
      </c>
      <c r="I78" s="204">
        <f t="shared" si="67"/>
        <v>3.7650602409638554E-3</v>
      </c>
      <c r="J78" s="204">
        <f t="shared" si="68"/>
        <v>3.7650602409638554E-3</v>
      </c>
      <c r="K78" s="204">
        <f t="shared" si="69"/>
        <v>3.7650602409638554E-3</v>
      </c>
      <c r="L78" s="204">
        <f t="shared" si="70"/>
        <v>3.7650602409638554E-3</v>
      </c>
      <c r="M78" s="204">
        <f t="shared" si="73"/>
        <v>3.7650602409638554E-3</v>
      </c>
      <c r="N78" s="204">
        <f t="shared" si="74"/>
        <v>3.7650602409638554E-3</v>
      </c>
      <c r="O78" s="364" t="str">
        <f t="shared" si="78"/>
        <v>0%</v>
      </c>
      <c r="P78" s="213">
        <f t="shared" si="77"/>
        <v>0</v>
      </c>
      <c r="Q78" s="92">
        <f t="shared" si="77"/>
        <v>0</v>
      </c>
      <c r="R78" s="92">
        <f t="shared" si="77"/>
        <v>3.7650602409638554E-3</v>
      </c>
      <c r="S78" s="92">
        <f t="shared" si="77"/>
        <v>3.7650602409638554E-3</v>
      </c>
      <c r="T78" s="92">
        <f t="shared" si="77"/>
        <v>0</v>
      </c>
      <c r="U78" s="92"/>
      <c r="AA78" s="154"/>
    </row>
    <row r="79" spans="1:27" x14ac:dyDescent="0.15">
      <c r="A79" s="42" t="s">
        <v>544</v>
      </c>
      <c r="B79" s="53">
        <f t="shared" si="61"/>
        <v>2.1084337349397591E-3</v>
      </c>
      <c r="C79" s="53">
        <f t="shared" si="62"/>
        <v>2.1084337349397591E-3</v>
      </c>
      <c r="D79" s="53">
        <f t="shared" si="63"/>
        <v>2.1084337349397591E-3</v>
      </c>
      <c r="E79" s="53">
        <f t="shared" si="64"/>
        <v>2.1084337349397591E-3</v>
      </c>
      <c r="F79" s="53">
        <f t="shared" si="65"/>
        <v>2.1084337349397591E-3</v>
      </c>
      <c r="G79" s="204">
        <f t="shared" si="66"/>
        <v>2.1084337349397591E-3</v>
      </c>
      <c r="H79" s="204">
        <f t="shared" si="72"/>
        <v>2.1084337349397591E-3</v>
      </c>
      <c r="I79" s="204">
        <f t="shared" si="67"/>
        <v>2.1084337349397591E-3</v>
      </c>
      <c r="J79" s="204">
        <f t="shared" si="68"/>
        <v>2.1084337349397591E-3</v>
      </c>
      <c r="K79" s="204">
        <f t="shared" si="69"/>
        <v>2.1084337349397591E-3</v>
      </c>
      <c r="L79" s="204">
        <f t="shared" si="70"/>
        <v>2.1084337349397591E-3</v>
      </c>
      <c r="M79" s="204">
        <f t="shared" si="73"/>
        <v>2.1084337349397591E-3</v>
      </c>
      <c r="N79" s="204">
        <f t="shared" si="74"/>
        <v>2.1084337349397591E-3</v>
      </c>
      <c r="O79" s="364" t="str">
        <f t="shared" si="78"/>
        <v>0%</v>
      </c>
      <c r="P79" s="213">
        <f t="shared" si="77"/>
        <v>0</v>
      </c>
      <c r="Q79" s="92">
        <f t="shared" si="77"/>
        <v>0</v>
      </c>
      <c r="R79" s="92">
        <f t="shared" si="77"/>
        <v>2.1084337349397591E-3</v>
      </c>
      <c r="S79" s="92">
        <f t="shared" si="77"/>
        <v>2.1084337349397591E-3</v>
      </c>
      <c r="T79" s="92">
        <f t="shared" si="77"/>
        <v>0</v>
      </c>
      <c r="U79" s="92"/>
      <c r="AA79" s="154"/>
    </row>
    <row r="80" spans="1:27" x14ac:dyDescent="0.15">
      <c r="A80" s="42" t="s">
        <v>53</v>
      </c>
      <c r="B80" s="53">
        <f t="shared" si="61"/>
        <v>0</v>
      </c>
      <c r="C80" s="53">
        <f t="shared" si="62"/>
        <v>0</v>
      </c>
      <c r="D80" s="53">
        <f t="shared" si="63"/>
        <v>0</v>
      </c>
      <c r="E80" s="53">
        <f t="shared" si="64"/>
        <v>0</v>
      </c>
      <c r="F80" s="53">
        <f t="shared" si="65"/>
        <v>0</v>
      </c>
      <c r="G80" s="204">
        <f t="shared" si="66"/>
        <v>0</v>
      </c>
      <c r="H80" s="204">
        <f t="shared" si="72"/>
        <v>0</v>
      </c>
      <c r="I80" s="204">
        <f t="shared" si="67"/>
        <v>0</v>
      </c>
      <c r="J80" s="204">
        <f t="shared" si="68"/>
        <v>0</v>
      </c>
      <c r="K80" s="204">
        <f t="shared" si="69"/>
        <v>0</v>
      </c>
      <c r="L80" s="204">
        <f t="shared" si="70"/>
        <v>0</v>
      </c>
      <c r="M80" s="204">
        <f t="shared" si="73"/>
        <v>0</v>
      </c>
      <c r="N80" s="204">
        <f t="shared" si="74"/>
        <v>0</v>
      </c>
      <c r="O80" s="364" t="str">
        <f t="shared" si="78"/>
        <v>0%</v>
      </c>
      <c r="P80" s="213">
        <f t="shared" si="77"/>
        <v>0</v>
      </c>
      <c r="Q80" s="92">
        <f t="shared" si="77"/>
        <v>0</v>
      </c>
      <c r="R80" s="92">
        <f t="shared" si="77"/>
        <v>0</v>
      </c>
      <c r="S80" s="92">
        <f t="shared" si="77"/>
        <v>0</v>
      </c>
      <c r="T80" s="92">
        <f t="shared" si="77"/>
        <v>0</v>
      </c>
      <c r="U80" s="92"/>
      <c r="AA80" s="154"/>
    </row>
    <row r="81" spans="1:27" x14ac:dyDescent="0.15">
      <c r="A81" s="42" t="s">
        <v>54</v>
      </c>
      <c r="B81" s="53">
        <f t="shared" si="61"/>
        <v>0</v>
      </c>
      <c r="C81" s="53">
        <f t="shared" si="62"/>
        <v>0</v>
      </c>
      <c r="D81" s="53">
        <f t="shared" si="63"/>
        <v>0</v>
      </c>
      <c r="E81" s="53">
        <f t="shared" si="64"/>
        <v>0</v>
      </c>
      <c r="F81" s="53">
        <f t="shared" si="65"/>
        <v>0</v>
      </c>
      <c r="G81" s="204">
        <f t="shared" si="66"/>
        <v>0</v>
      </c>
      <c r="H81" s="204">
        <f t="shared" si="72"/>
        <v>0</v>
      </c>
      <c r="I81" s="204">
        <f t="shared" si="67"/>
        <v>0</v>
      </c>
      <c r="J81" s="204">
        <f t="shared" si="68"/>
        <v>0</v>
      </c>
      <c r="K81" s="204">
        <f t="shared" si="69"/>
        <v>0</v>
      </c>
      <c r="L81" s="204">
        <f t="shared" si="70"/>
        <v>0</v>
      </c>
      <c r="M81" s="204">
        <f t="shared" si="73"/>
        <v>0</v>
      </c>
      <c r="N81" s="204">
        <f t="shared" si="74"/>
        <v>0</v>
      </c>
      <c r="O81" s="364" t="str">
        <f t="shared" si="78"/>
        <v>0%</v>
      </c>
      <c r="P81" s="213">
        <f t="shared" si="77"/>
        <v>0</v>
      </c>
      <c r="Q81" s="92">
        <f t="shared" si="77"/>
        <v>0</v>
      </c>
      <c r="R81" s="92">
        <f t="shared" si="77"/>
        <v>0</v>
      </c>
      <c r="S81" s="92">
        <f t="shared" si="77"/>
        <v>0</v>
      </c>
      <c r="T81" s="92">
        <f t="shared" si="77"/>
        <v>0</v>
      </c>
      <c r="U81" s="92"/>
      <c r="AA81" s="154"/>
    </row>
    <row r="82" spans="1:27" x14ac:dyDescent="0.15">
      <c r="A82" s="72" t="s">
        <v>38</v>
      </c>
      <c r="B82" s="61">
        <f t="shared" si="61"/>
        <v>0</v>
      </c>
      <c r="C82" s="61">
        <f t="shared" si="62"/>
        <v>0</v>
      </c>
      <c r="D82" s="61">
        <f t="shared" si="63"/>
        <v>0</v>
      </c>
      <c r="E82" s="61">
        <f t="shared" si="64"/>
        <v>0</v>
      </c>
      <c r="F82" s="61">
        <f t="shared" si="65"/>
        <v>0</v>
      </c>
      <c r="G82" s="205">
        <f t="shared" si="66"/>
        <v>0</v>
      </c>
      <c r="H82" s="205">
        <f t="shared" si="72"/>
        <v>0</v>
      </c>
      <c r="I82" s="205">
        <f t="shared" si="67"/>
        <v>0</v>
      </c>
      <c r="J82" s="205">
        <f t="shared" si="68"/>
        <v>0</v>
      </c>
      <c r="K82" s="205">
        <f t="shared" si="69"/>
        <v>0</v>
      </c>
      <c r="L82" s="205">
        <f t="shared" si="70"/>
        <v>0</v>
      </c>
      <c r="M82" s="205">
        <f t="shared" si="73"/>
        <v>0</v>
      </c>
      <c r="N82" s="205">
        <f t="shared" si="74"/>
        <v>0</v>
      </c>
      <c r="O82" s="364" t="str">
        <f t="shared" si="78"/>
        <v>0%</v>
      </c>
      <c r="P82" s="213">
        <f t="shared" si="77"/>
        <v>0</v>
      </c>
      <c r="Q82" s="92">
        <f t="shared" si="77"/>
        <v>0</v>
      </c>
      <c r="R82" s="92">
        <f t="shared" si="77"/>
        <v>0</v>
      </c>
      <c r="S82" s="92">
        <f t="shared" si="77"/>
        <v>0</v>
      </c>
      <c r="T82" s="92">
        <f t="shared" si="77"/>
        <v>0</v>
      </c>
      <c r="U82" s="92"/>
      <c r="AA82" s="154"/>
    </row>
    <row r="83" spans="1:27" x14ac:dyDescent="0.15">
      <c r="A83" s="76" t="s">
        <v>28</v>
      </c>
      <c r="B83" s="93">
        <f t="shared" si="61"/>
        <v>0</v>
      </c>
      <c r="C83" s="93">
        <f t="shared" si="62"/>
        <v>0</v>
      </c>
      <c r="D83" s="93">
        <f t="shared" si="63"/>
        <v>0</v>
      </c>
      <c r="E83" s="93">
        <f t="shared" si="64"/>
        <v>0</v>
      </c>
      <c r="F83" s="93">
        <f t="shared" si="65"/>
        <v>0</v>
      </c>
      <c r="G83" s="206">
        <f t="shared" si="66"/>
        <v>0</v>
      </c>
      <c r="H83" s="206">
        <f t="shared" si="72"/>
        <v>0</v>
      </c>
      <c r="I83" s="206">
        <f t="shared" si="67"/>
        <v>0</v>
      </c>
      <c r="J83" s="206">
        <f t="shared" si="68"/>
        <v>0</v>
      </c>
      <c r="K83" s="206">
        <f t="shared" si="69"/>
        <v>0</v>
      </c>
      <c r="L83" s="206">
        <f t="shared" si="70"/>
        <v>0</v>
      </c>
      <c r="M83" s="206">
        <f t="shared" si="73"/>
        <v>0</v>
      </c>
      <c r="N83" s="206">
        <f t="shared" si="74"/>
        <v>0</v>
      </c>
      <c r="O83" s="364" t="str">
        <f t="shared" si="78"/>
        <v>0%</v>
      </c>
      <c r="P83" s="213">
        <f t="shared" si="77"/>
        <v>0</v>
      </c>
      <c r="Q83" s="92">
        <f t="shared" si="77"/>
        <v>0</v>
      </c>
      <c r="R83" s="92">
        <f t="shared" si="77"/>
        <v>0</v>
      </c>
      <c r="S83" s="92">
        <f t="shared" si="77"/>
        <v>0</v>
      </c>
      <c r="T83" s="92">
        <f t="shared" si="77"/>
        <v>0</v>
      </c>
      <c r="U83" s="92"/>
      <c r="AA83" s="154"/>
    </row>
    <row r="84" spans="1:27" x14ac:dyDescent="0.15">
      <c r="A84" s="65" t="s">
        <v>36</v>
      </c>
      <c r="B84" s="39">
        <f t="shared" si="61"/>
        <v>0.98887349397590363</v>
      </c>
      <c r="C84" s="39">
        <f t="shared" si="62"/>
        <v>0.98887349397590363</v>
      </c>
      <c r="D84" s="39">
        <f t="shared" si="63"/>
        <v>0.98887349397590363</v>
      </c>
      <c r="E84" s="39">
        <f t="shared" si="64"/>
        <v>0.98887349397590363</v>
      </c>
      <c r="F84" s="39">
        <f t="shared" si="65"/>
        <v>0.98887349397590363</v>
      </c>
      <c r="G84" s="207">
        <f t="shared" si="66"/>
        <v>0.98887349397590363</v>
      </c>
      <c r="H84" s="207">
        <f t="shared" si="72"/>
        <v>0.98887349397590363</v>
      </c>
      <c r="I84" s="207">
        <f t="shared" si="67"/>
        <v>0.98887349397590363</v>
      </c>
      <c r="J84" s="207">
        <f t="shared" si="68"/>
        <v>0.98887349397590363</v>
      </c>
      <c r="K84" s="207">
        <f t="shared" si="69"/>
        <v>0.98887349397590363</v>
      </c>
      <c r="L84" s="207">
        <f t="shared" si="70"/>
        <v>0.98887349397590363</v>
      </c>
      <c r="M84" s="207">
        <f t="shared" si="73"/>
        <v>0.98887349397590363</v>
      </c>
      <c r="N84" s="207">
        <f t="shared" si="74"/>
        <v>0.98887349397590363</v>
      </c>
      <c r="O84" s="364" t="str">
        <f>O85</f>
        <v>0%</v>
      </c>
      <c r="P84" s="225">
        <f t="shared" si="77"/>
        <v>0</v>
      </c>
      <c r="Q84" s="226">
        <f t="shared" si="77"/>
        <v>0</v>
      </c>
      <c r="R84" s="226">
        <f t="shared" si="77"/>
        <v>0.98887349397590352</v>
      </c>
      <c r="S84" s="226">
        <f t="shared" si="77"/>
        <v>0.98887349397590363</v>
      </c>
      <c r="T84" s="226">
        <f t="shared" si="77"/>
        <v>0</v>
      </c>
      <c r="U84" s="226"/>
      <c r="AA84" s="154"/>
    </row>
    <row r="85" spans="1:27" x14ac:dyDescent="0.35">
      <c r="A85" s="40" t="s">
        <v>460</v>
      </c>
      <c r="B85" s="41">
        <f t="shared" si="61"/>
        <v>0.98887349397590363</v>
      </c>
      <c r="C85" s="41">
        <f t="shared" si="62"/>
        <v>0.98887349397590363</v>
      </c>
      <c r="D85" s="41">
        <f t="shared" si="63"/>
        <v>0.98887349397590363</v>
      </c>
      <c r="E85" s="41">
        <f t="shared" si="64"/>
        <v>0.98887349397590363</v>
      </c>
      <c r="F85" s="41">
        <f t="shared" si="65"/>
        <v>0.98887349397590363</v>
      </c>
      <c r="G85" s="208">
        <f t="shared" si="66"/>
        <v>0.98887349397590363</v>
      </c>
      <c r="H85" s="208">
        <f t="shared" si="72"/>
        <v>0.98887349397590363</v>
      </c>
      <c r="I85" s="208">
        <f t="shared" si="67"/>
        <v>0.98887349397590363</v>
      </c>
      <c r="J85" s="208">
        <f t="shared" si="68"/>
        <v>0.98887349397590363</v>
      </c>
      <c r="K85" s="208">
        <f t="shared" si="69"/>
        <v>0.98887349397590363</v>
      </c>
      <c r="L85" s="208">
        <f t="shared" si="70"/>
        <v>0.98887349397590363</v>
      </c>
      <c r="M85" s="208">
        <f t="shared" si="73"/>
        <v>0.98887349397590363</v>
      </c>
      <c r="N85" s="208">
        <f t="shared" si="74"/>
        <v>0.98887349397590363</v>
      </c>
      <c r="O85" s="364" t="str">
        <f t="shared" ref="O85:O94" si="79">_xlfn.IFNA(VLOOKUP(A85,$W$52:$Y$86,2,0),"0%")</f>
        <v>0%</v>
      </c>
      <c r="P85" s="225">
        <f t="shared" si="77"/>
        <v>0</v>
      </c>
      <c r="Q85" s="226">
        <f t="shared" si="77"/>
        <v>0</v>
      </c>
      <c r="R85" s="226">
        <f t="shared" si="77"/>
        <v>0.98887349397590352</v>
      </c>
      <c r="S85" s="226">
        <f t="shared" si="77"/>
        <v>0.98887349397590363</v>
      </c>
      <c r="T85" s="226">
        <f t="shared" si="77"/>
        <v>0</v>
      </c>
      <c r="U85" s="226"/>
      <c r="AA85" s="154"/>
    </row>
    <row r="86" spans="1:27" x14ac:dyDescent="0.15">
      <c r="A86" s="42" t="s">
        <v>55</v>
      </c>
      <c r="B86" s="53">
        <f t="shared" si="61"/>
        <v>4.5180722891566266E-4</v>
      </c>
      <c r="C86" s="53">
        <f t="shared" si="62"/>
        <v>4.5180722891566266E-4</v>
      </c>
      <c r="D86" s="53">
        <f t="shared" si="63"/>
        <v>4.5180722891566266E-4</v>
      </c>
      <c r="E86" s="53">
        <f t="shared" si="64"/>
        <v>4.5180722891566266E-4</v>
      </c>
      <c r="F86" s="53">
        <f t="shared" si="65"/>
        <v>4.5180722891566266E-4</v>
      </c>
      <c r="G86" s="204">
        <f t="shared" si="66"/>
        <v>4.5180722891566266E-4</v>
      </c>
      <c r="H86" s="204">
        <f t="shared" si="72"/>
        <v>4.5180722891566266E-4</v>
      </c>
      <c r="I86" s="204">
        <f t="shared" si="67"/>
        <v>4.5180722891566266E-4</v>
      </c>
      <c r="J86" s="204">
        <f t="shared" si="68"/>
        <v>4.5180722891566266E-4</v>
      </c>
      <c r="K86" s="204">
        <f t="shared" si="69"/>
        <v>4.5180722891566266E-4</v>
      </c>
      <c r="L86" s="204">
        <f t="shared" si="70"/>
        <v>4.5180722891566266E-4</v>
      </c>
      <c r="M86" s="204">
        <f t="shared" si="73"/>
        <v>4.5180722891566266E-4</v>
      </c>
      <c r="N86" s="204">
        <f t="shared" si="74"/>
        <v>4.5180722891566266E-4</v>
      </c>
      <c r="O86" s="364" t="str">
        <f t="shared" si="79"/>
        <v>0%</v>
      </c>
      <c r="P86" s="213">
        <f t="shared" si="77"/>
        <v>0</v>
      </c>
      <c r="Q86" s="92">
        <f t="shared" si="77"/>
        <v>0</v>
      </c>
      <c r="R86" s="92">
        <f t="shared" si="77"/>
        <v>4.5180722891566266E-4</v>
      </c>
      <c r="S86" s="92">
        <f t="shared" si="77"/>
        <v>4.5180722891566266E-4</v>
      </c>
      <c r="T86" s="92">
        <f t="shared" si="77"/>
        <v>0</v>
      </c>
      <c r="U86" s="92"/>
      <c r="AA86" s="154"/>
    </row>
    <row r="87" spans="1:27" x14ac:dyDescent="0.15">
      <c r="A87" s="42" t="s">
        <v>56</v>
      </c>
      <c r="B87" s="53">
        <f t="shared" si="61"/>
        <v>0</v>
      </c>
      <c r="C87" s="53">
        <f t="shared" si="62"/>
        <v>0</v>
      </c>
      <c r="D87" s="53">
        <f t="shared" si="63"/>
        <v>0</v>
      </c>
      <c r="E87" s="53">
        <f t="shared" si="64"/>
        <v>0</v>
      </c>
      <c r="F87" s="53">
        <f t="shared" si="65"/>
        <v>0</v>
      </c>
      <c r="G87" s="204">
        <f t="shared" si="66"/>
        <v>0</v>
      </c>
      <c r="H87" s="204">
        <f t="shared" si="72"/>
        <v>0</v>
      </c>
      <c r="I87" s="204">
        <f t="shared" si="67"/>
        <v>0</v>
      </c>
      <c r="J87" s="204">
        <f t="shared" si="68"/>
        <v>0</v>
      </c>
      <c r="K87" s="204">
        <f t="shared" si="69"/>
        <v>0</v>
      </c>
      <c r="L87" s="204">
        <f t="shared" si="70"/>
        <v>0</v>
      </c>
      <c r="M87" s="204">
        <f t="shared" si="73"/>
        <v>0</v>
      </c>
      <c r="N87" s="204">
        <f t="shared" si="74"/>
        <v>0</v>
      </c>
      <c r="O87" s="364" t="str">
        <f t="shared" si="79"/>
        <v>0%</v>
      </c>
      <c r="P87" s="213">
        <f t="shared" ref="P87:T93" si="80">IF(P$53=0,0%,SUMPRODUCT(($B$50:$O$50=P$50)*$B$53:$O$53*$B87:$O87)/P$53)</f>
        <v>0</v>
      </c>
      <c r="Q87" s="92">
        <f t="shared" si="80"/>
        <v>0</v>
      </c>
      <c r="R87" s="92">
        <f t="shared" si="80"/>
        <v>0</v>
      </c>
      <c r="S87" s="92">
        <f t="shared" si="80"/>
        <v>0</v>
      </c>
      <c r="T87" s="92">
        <f t="shared" si="80"/>
        <v>0</v>
      </c>
      <c r="U87" s="92"/>
      <c r="AA87" s="154"/>
    </row>
    <row r="88" spans="1:27" x14ac:dyDescent="0.15">
      <c r="A88" s="42" t="s">
        <v>57</v>
      </c>
      <c r="B88" s="53">
        <f t="shared" si="61"/>
        <v>0</v>
      </c>
      <c r="C88" s="53">
        <f t="shared" si="62"/>
        <v>0</v>
      </c>
      <c r="D88" s="53">
        <f t="shared" si="63"/>
        <v>0</v>
      </c>
      <c r="E88" s="53">
        <f t="shared" si="64"/>
        <v>0</v>
      </c>
      <c r="F88" s="53">
        <f t="shared" si="65"/>
        <v>0</v>
      </c>
      <c r="G88" s="204">
        <f t="shared" si="66"/>
        <v>0</v>
      </c>
      <c r="H88" s="204">
        <f t="shared" si="72"/>
        <v>0</v>
      </c>
      <c r="I88" s="204">
        <f t="shared" si="67"/>
        <v>0</v>
      </c>
      <c r="J88" s="204">
        <f t="shared" si="68"/>
        <v>0</v>
      </c>
      <c r="K88" s="204">
        <f t="shared" si="69"/>
        <v>0</v>
      </c>
      <c r="L88" s="204">
        <f t="shared" si="70"/>
        <v>0</v>
      </c>
      <c r="M88" s="204">
        <f t="shared" si="73"/>
        <v>0</v>
      </c>
      <c r="N88" s="204">
        <f t="shared" si="74"/>
        <v>0</v>
      </c>
      <c r="O88" s="364" t="str">
        <f t="shared" si="79"/>
        <v>0%</v>
      </c>
      <c r="P88" s="213">
        <f t="shared" si="80"/>
        <v>0</v>
      </c>
      <c r="Q88" s="92">
        <f t="shared" si="80"/>
        <v>0</v>
      </c>
      <c r="R88" s="92">
        <f t="shared" si="80"/>
        <v>0</v>
      </c>
      <c r="S88" s="92">
        <f t="shared" si="80"/>
        <v>0</v>
      </c>
      <c r="T88" s="92">
        <f t="shared" si="80"/>
        <v>0</v>
      </c>
      <c r="U88" s="92"/>
      <c r="AA88" s="154"/>
    </row>
    <row r="89" spans="1:27" x14ac:dyDescent="0.15">
      <c r="A89" s="42" t="s">
        <v>58</v>
      </c>
      <c r="B89" s="53">
        <f t="shared" si="61"/>
        <v>1.0674698795180723E-2</v>
      </c>
      <c r="C89" s="53">
        <f t="shared" si="62"/>
        <v>1.0674698795180723E-2</v>
      </c>
      <c r="D89" s="53">
        <f t="shared" si="63"/>
        <v>1.0674698795180723E-2</v>
      </c>
      <c r="E89" s="53">
        <f t="shared" si="64"/>
        <v>1.0674698795180723E-2</v>
      </c>
      <c r="F89" s="53">
        <f t="shared" si="65"/>
        <v>1.0674698795180723E-2</v>
      </c>
      <c r="G89" s="204">
        <f t="shared" si="66"/>
        <v>1.0674698795180723E-2</v>
      </c>
      <c r="H89" s="204">
        <f t="shared" si="72"/>
        <v>1.0674698795180723E-2</v>
      </c>
      <c r="I89" s="204">
        <f t="shared" si="67"/>
        <v>1.0674698795180723E-2</v>
      </c>
      <c r="J89" s="204">
        <f t="shared" si="68"/>
        <v>1.0674698795180723E-2</v>
      </c>
      <c r="K89" s="204">
        <f t="shared" si="69"/>
        <v>1.0674698795180723E-2</v>
      </c>
      <c r="L89" s="204">
        <f t="shared" si="70"/>
        <v>1.0674698795180723E-2</v>
      </c>
      <c r="M89" s="204">
        <f t="shared" si="73"/>
        <v>1.0674698795180723E-2</v>
      </c>
      <c r="N89" s="204">
        <f t="shared" si="74"/>
        <v>1.0674698795180723E-2</v>
      </c>
      <c r="O89" s="364" t="str">
        <f t="shared" si="79"/>
        <v>0%</v>
      </c>
      <c r="P89" s="213">
        <f t="shared" si="80"/>
        <v>0</v>
      </c>
      <c r="Q89" s="92">
        <f t="shared" si="80"/>
        <v>0</v>
      </c>
      <c r="R89" s="92">
        <f t="shared" si="80"/>
        <v>1.0674698795180723E-2</v>
      </c>
      <c r="S89" s="92">
        <f t="shared" si="80"/>
        <v>1.0674698795180723E-2</v>
      </c>
      <c r="T89" s="92">
        <f t="shared" si="80"/>
        <v>0</v>
      </c>
      <c r="U89" s="92"/>
      <c r="AA89" s="154"/>
    </row>
    <row r="90" spans="1:27" x14ac:dyDescent="0.15">
      <c r="A90" s="72" t="s">
        <v>39</v>
      </c>
      <c r="B90" s="61">
        <f t="shared" si="61"/>
        <v>0</v>
      </c>
      <c r="C90" s="61">
        <f t="shared" si="62"/>
        <v>0</v>
      </c>
      <c r="D90" s="61">
        <f t="shared" si="63"/>
        <v>0</v>
      </c>
      <c r="E90" s="61">
        <f t="shared" si="64"/>
        <v>0</v>
      </c>
      <c r="F90" s="61">
        <f t="shared" si="65"/>
        <v>0</v>
      </c>
      <c r="G90" s="205">
        <f t="shared" si="66"/>
        <v>0</v>
      </c>
      <c r="H90" s="205">
        <f t="shared" si="72"/>
        <v>0</v>
      </c>
      <c r="I90" s="205">
        <f t="shared" si="67"/>
        <v>0</v>
      </c>
      <c r="J90" s="205">
        <f t="shared" si="68"/>
        <v>0</v>
      </c>
      <c r="K90" s="205">
        <f t="shared" si="69"/>
        <v>0</v>
      </c>
      <c r="L90" s="205">
        <f t="shared" si="70"/>
        <v>0</v>
      </c>
      <c r="M90" s="205">
        <f t="shared" si="73"/>
        <v>0</v>
      </c>
      <c r="N90" s="205">
        <f t="shared" si="74"/>
        <v>0</v>
      </c>
      <c r="O90" s="364" t="str">
        <f t="shared" si="79"/>
        <v>0%</v>
      </c>
      <c r="P90" s="213">
        <f t="shared" si="80"/>
        <v>0</v>
      </c>
      <c r="Q90" s="92">
        <f t="shared" si="80"/>
        <v>0</v>
      </c>
      <c r="R90" s="92">
        <f t="shared" si="80"/>
        <v>0</v>
      </c>
      <c r="S90" s="92">
        <f t="shared" si="80"/>
        <v>0</v>
      </c>
      <c r="T90" s="92">
        <f t="shared" si="80"/>
        <v>0</v>
      </c>
      <c r="U90" s="92"/>
      <c r="AA90" s="154"/>
    </row>
    <row r="91" spans="1:27" x14ac:dyDescent="0.15">
      <c r="A91" s="76" t="s">
        <v>28</v>
      </c>
      <c r="B91" s="93">
        <f t="shared" si="61"/>
        <v>0</v>
      </c>
      <c r="C91" s="93">
        <f t="shared" si="62"/>
        <v>0</v>
      </c>
      <c r="D91" s="93">
        <f t="shared" si="63"/>
        <v>0</v>
      </c>
      <c r="E91" s="93">
        <f t="shared" si="64"/>
        <v>0</v>
      </c>
      <c r="F91" s="93">
        <f t="shared" si="65"/>
        <v>0</v>
      </c>
      <c r="G91" s="206">
        <f t="shared" si="66"/>
        <v>0</v>
      </c>
      <c r="H91" s="206">
        <f t="shared" si="72"/>
        <v>0</v>
      </c>
      <c r="I91" s="206">
        <f t="shared" si="67"/>
        <v>0</v>
      </c>
      <c r="J91" s="206">
        <f t="shared" si="68"/>
        <v>0</v>
      </c>
      <c r="K91" s="206">
        <f t="shared" si="69"/>
        <v>0</v>
      </c>
      <c r="L91" s="206">
        <f t="shared" si="70"/>
        <v>0</v>
      </c>
      <c r="M91" s="206">
        <f t="shared" si="73"/>
        <v>0</v>
      </c>
      <c r="N91" s="206">
        <f t="shared" si="74"/>
        <v>0</v>
      </c>
      <c r="O91" s="364" t="str">
        <f t="shared" si="79"/>
        <v>0%</v>
      </c>
      <c r="P91" s="213">
        <f t="shared" si="80"/>
        <v>0</v>
      </c>
      <c r="Q91" s="92">
        <f t="shared" si="80"/>
        <v>0</v>
      </c>
      <c r="R91" s="92">
        <f t="shared" si="80"/>
        <v>0</v>
      </c>
      <c r="S91" s="92">
        <f t="shared" si="80"/>
        <v>0</v>
      </c>
      <c r="T91" s="92">
        <f t="shared" si="80"/>
        <v>0</v>
      </c>
      <c r="U91" s="92"/>
      <c r="AA91" s="154"/>
    </row>
    <row r="92" spans="1:27" x14ac:dyDescent="0.15">
      <c r="A92" s="81" t="s">
        <v>478</v>
      </c>
      <c r="B92" s="8">
        <f>F46</f>
        <v>0</v>
      </c>
      <c r="C92" s="8">
        <f>K46</f>
        <v>0</v>
      </c>
      <c r="D92" s="8">
        <f>P46</f>
        <v>0</v>
      </c>
      <c r="E92" s="8">
        <f>U46</f>
        <v>0</v>
      </c>
      <c r="F92" s="8">
        <f>Z46</f>
        <v>0</v>
      </c>
      <c r="G92" s="201">
        <f>AE46</f>
        <v>0</v>
      </c>
      <c r="H92" s="201">
        <f t="shared" si="72"/>
        <v>0</v>
      </c>
      <c r="I92" s="201">
        <f t="shared" si="67"/>
        <v>0</v>
      </c>
      <c r="J92" s="201">
        <f t="shared" si="68"/>
        <v>0</v>
      </c>
      <c r="K92" s="201">
        <f t="shared" si="69"/>
        <v>0</v>
      </c>
      <c r="L92" s="201">
        <f t="shared" si="70"/>
        <v>0</v>
      </c>
      <c r="M92" s="201">
        <f t="shared" si="73"/>
        <v>0</v>
      </c>
      <c r="N92" s="201">
        <f t="shared" si="74"/>
        <v>0</v>
      </c>
      <c r="O92" s="364" t="str">
        <f t="shared" si="79"/>
        <v>0%</v>
      </c>
      <c r="P92" s="213">
        <f t="shared" si="80"/>
        <v>0</v>
      </c>
      <c r="Q92" s="92">
        <f t="shared" si="80"/>
        <v>0</v>
      </c>
      <c r="R92" s="92">
        <f t="shared" si="80"/>
        <v>0</v>
      </c>
      <c r="S92" s="92">
        <f t="shared" si="80"/>
        <v>0</v>
      </c>
      <c r="T92" s="92">
        <f t="shared" si="80"/>
        <v>0</v>
      </c>
      <c r="U92" s="92"/>
      <c r="AA92" s="154"/>
    </row>
    <row r="93" spans="1:27" x14ac:dyDescent="0.15">
      <c r="A93" s="81" t="s">
        <v>479</v>
      </c>
      <c r="B93" s="8">
        <f>G46</f>
        <v>0.23393975903614456</v>
      </c>
      <c r="C93" s="8">
        <f>L46</f>
        <v>0</v>
      </c>
      <c r="D93" s="8">
        <f>Q46</f>
        <v>0</v>
      </c>
      <c r="E93" s="8">
        <f>V46</f>
        <v>0</v>
      </c>
      <c r="F93" s="8">
        <f>AA46</f>
        <v>0</v>
      </c>
      <c r="G93" s="201">
        <f>AF46</f>
        <v>0</v>
      </c>
      <c r="H93" s="201">
        <f t="shared" si="72"/>
        <v>0</v>
      </c>
      <c r="I93" s="201">
        <f t="shared" si="67"/>
        <v>0</v>
      </c>
      <c r="J93" s="201">
        <f t="shared" si="68"/>
        <v>0</v>
      </c>
      <c r="K93" s="201">
        <f t="shared" si="69"/>
        <v>0</v>
      </c>
      <c r="L93" s="201">
        <f t="shared" si="70"/>
        <v>0</v>
      </c>
      <c r="M93" s="201">
        <f t="shared" si="73"/>
        <v>0</v>
      </c>
      <c r="N93" s="201">
        <f t="shared" si="74"/>
        <v>0</v>
      </c>
      <c r="O93" s="364" t="str">
        <f t="shared" si="79"/>
        <v>0%</v>
      </c>
      <c r="P93" s="213">
        <f t="shared" si="80"/>
        <v>0</v>
      </c>
      <c r="Q93" s="92">
        <f t="shared" si="80"/>
        <v>0</v>
      </c>
      <c r="R93" s="92">
        <f t="shared" si="80"/>
        <v>9.357590361445782E-2</v>
      </c>
      <c r="S93" s="92">
        <f t="shared" si="80"/>
        <v>0</v>
      </c>
      <c r="T93" s="92">
        <f t="shared" si="80"/>
        <v>0</v>
      </c>
      <c r="U93" s="92"/>
      <c r="AA93" s="154"/>
    </row>
    <row r="94" spans="1:27" x14ac:dyDescent="0.15">
      <c r="O94" s="364" t="str">
        <f t="shared" si="79"/>
        <v>0%</v>
      </c>
    </row>
  </sheetData>
  <mergeCells count="33">
    <mergeCell ref="O3:S3"/>
    <mergeCell ref="B2:C2"/>
    <mergeCell ref="D2:D3"/>
    <mergeCell ref="E2:M2"/>
    <mergeCell ref="E3:I3"/>
    <mergeCell ref="J3:N3"/>
    <mergeCell ref="AX3:BB3"/>
    <mergeCell ref="BC3:BG3"/>
    <mergeCell ref="BH3:BL3"/>
    <mergeCell ref="BM3:BQ3"/>
    <mergeCell ref="E4:I4"/>
    <mergeCell ref="J4:N4"/>
    <mergeCell ref="O4:S4"/>
    <mergeCell ref="T4:X4"/>
    <mergeCell ref="Y4:AC4"/>
    <mergeCell ref="AD4:AH4"/>
    <mergeCell ref="T3:X3"/>
    <mergeCell ref="Y3:AC3"/>
    <mergeCell ref="AD3:AH3"/>
    <mergeCell ref="AI3:AM3"/>
    <mergeCell ref="AN3:AR3"/>
    <mergeCell ref="AS3:AW3"/>
    <mergeCell ref="BM4:BQ4"/>
    <mergeCell ref="A48:K48"/>
    <mergeCell ref="A49:O49"/>
    <mergeCell ref="P49:U49"/>
    <mergeCell ref="W49:X49"/>
    <mergeCell ref="AI4:AM4"/>
    <mergeCell ref="AN4:AR4"/>
    <mergeCell ref="AS4:AW4"/>
    <mergeCell ref="AX4:BB4"/>
    <mergeCell ref="BC4:BG4"/>
    <mergeCell ref="BH4:BL4"/>
  </mergeCells>
  <phoneticPr fontId="2" type="noConversion"/>
  <conditionalFormatting sqref="H21:I21">
    <cfRule type="cellIs" dxfId="2412" priority="386" operator="lessThan">
      <formula>#REF!</formula>
    </cfRule>
  </conditionalFormatting>
  <conditionalFormatting sqref="H9:I9">
    <cfRule type="cellIs" dxfId="2411" priority="388" operator="lessThan">
      <formula>#REF!</formula>
    </cfRule>
    <cfRule type="cellIs" dxfId="2410" priority="389" operator="greaterThan">
      <formula>#REF!</formula>
    </cfRule>
  </conditionalFormatting>
  <conditionalFormatting sqref="H10:I10">
    <cfRule type="cellIs" dxfId="2409" priority="387" operator="lessThan">
      <formula>#REF!</formula>
    </cfRule>
  </conditionalFormatting>
  <conditionalFormatting sqref="H11:I11">
    <cfRule type="cellIs" dxfId="2408" priority="385" operator="lessThan">
      <formula>#REF!</formula>
    </cfRule>
  </conditionalFormatting>
  <conditionalFormatting sqref="H12:I12">
    <cfRule type="cellIs" dxfId="2407" priority="384" operator="lessThan">
      <formula>#REF!</formula>
    </cfRule>
  </conditionalFormatting>
  <conditionalFormatting sqref="O19 O17">
    <cfRule type="cellIs" dxfId="2406" priority="383" operator="greaterThan">
      <formula>#REF!</formula>
    </cfRule>
  </conditionalFormatting>
  <conditionalFormatting sqref="H20:I20">
    <cfRule type="cellIs" dxfId="2405" priority="390" operator="lessThan">
      <formula>#REF!</formula>
    </cfRule>
    <cfRule type="cellIs" dxfId="2404" priority="391" operator="lessThan">
      <formula>#REF!</formula>
    </cfRule>
  </conditionalFormatting>
  <conditionalFormatting sqref="M21">
    <cfRule type="cellIs" dxfId="2403" priority="380" operator="lessThan">
      <formula>#REF!</formula>
    </cfRule>
  </conditionalFormatting>
  <conditionalFormatting sqref="M11:N11">
    <cfRule type="cellIs" dxfId="2402" priority="379" operator="lessThan">
      <formula>#REF!</formula>
    </cfRule>
  </conditionalFormatting>
  <conditionalFormatting sqref="M12:N12">
    <cfRule type="cellIs" dxfId="2401" priority="378" operator="lessThan">
      <formula>#REF!</formula>
    </cfRule>
  </conditionalFormatting>
  <conditionalFormatting sqref="M20">
    <cfRule type="cellIs" dxfId="2400" priority="381" operator="lessThan">
      <formula>#REF!</formula>
    </cfRule>
    <cfRule type="cellIs" dxfId="2399" priority="382" operator="lessThan">
      <formula>#REF!</formula>
    </cfRule>
  </conditionalFormatting>
  <conditionalFormatting sqref="H30:I30">
    <cfRule type="cellIs" dxfId="2398" priority="375" operator="lessThan">
      <formula>#REF!</formula>
    </cfRule>
  </conditionalFormatting>
  <conditionalFormatting sqref="H29:I29">
    <cfRule type="cellIs" dxfId="2397" priority="376" operator="lessThan">
      <formula>#REF!</formula>
    </cfRule>
    <cfRule type="cellIs" dxfId="2396" priority="377" operator="lessThan">
      <formula>#REF!</formula>
    </cfRule>
  </conditionalFormatting>
  <conditionalFormatting sqref="M30">
    <cfRule type="cellIs" dxfId="2395" priority="372" operator="lessThan">
      <formula>#REF!</formula>
    </cfRule>
  </conditionalFormatting>
  <conditionalFormatting sqref="M29">
    <cfRule type="cellIs" dxfId="2394" priority="373" operator="lessThan">
      <formula>#REF!</formula>
    </cfRule>
    <cfRule type="cellIs" dxfId="2393" priority="374" operator="lessThan">
      <formula>#REF!</formula>
    </cfRule>
  </conditionalFormatting>
  <conditionalFormatting sqref="H39:I39">
    <cfRule type="cellIs" dxfId="2392" priority="369" operator="lessThan">
      <formula>#REF!</formula>
    </cfRule>
  </conditionalFormatting>
  <conditionalFormatting sqref="H38:I38">
    <cfRule type="cellIs" dxfId="2391" priority="370" operator="lessThan">
      <formula>#REF!</formula>
    </cfRule>
    <cfRule type="cellIs" dxfId="2390" priority="371" operator="lessThan">
      <formula>#REF!</formula>
    </cfRule>
  </conditionalFormatting>
  <conditionalFormatting sqref="M39">
    <cfRule type="cellIs" dxfId="2389" priority="368" operator="lessThan">
      <formula>#REF!</formula>
    </cfRule>
  </conditionalFormatting>
  <conditionalFormatting sqref="R21">
    <cfRule type="cellIs" dxfId="2388" priority="365" operator="lessThan">
      <formula>#REF!</formula>
    </cfRule>
  </conditionalFormatting>
  <conditionalFormatting sqref="R11:S11">
    <cfRule type="cellIs" dxfId="2387" priority="364" operator="lessThan">
      <formula>#REF!</formula>
    </cfRule>
  </conditionalFormatting>
  <conditionalFormatting sqref="R12:S12">
    <cfRule type="cellIs" dxfId="2386" priority="363" operator="lessThan">
      <formula>#REF!</formula>
    </cfRule>
  </conditionalFormatting>
  <conditionalFormatting sqref="R20">
    <cfRule type="cellIs" dxfId="2385" priority="366" operator="lessThan">
      <formula>#REF!</formula>
    </cfRule>
    <cfRule type="cellIs" dxfId="2384" priority="367" operator="lessThan">
      <formula>#REF!</formula>
    </cfRule>
  </conditionalFormatting>
  <conditionalFormatting sqref="R30">
    <cfRule type="cellIs" dxfId="2383" priority="360" operator="lessThan">
      <formula>#REF!</formula>
    </cfRule>
  </conditionalFormatting>
  <conditionalFormatting sqref="R29">
    <cfRule type="cellIs" dxfId="2382" priority="361" operator="lessThan">
      <formula>#REF!</formula>
    </cfRule>
    <cfRule type="cellIs" dxfId="2381" priority="362" operator="lessThan">
      <formula>#REF!</formula>
    </cfRule>
  </conditionalFormatting>
  <conditionalFormatting sqref="R39">
    <cfRule type="cellIs" dxfId="2380" priority="359" operator="lessThan">
      <formula>#REF!</formula>
    </cfRule>
  </conditionalFormatting>
  <conditionalFormatting sqref="M9:N9">
    <cfRule type="cellIs" dxfId="2379" priority="357" operator="lessThan">
      <formula>#REF!</formula>
    </cfRule>
    <cfRule type="cellIs" dxfId="2378" priority="358" operator="greaterThan">
      <formula>#REF!</formula>
    </cfRule>
  </conditionalFormatting>
  <conditionalFormatting sqref="R9:S9">
    <cfRule type="cellIs" dxfId="2377" priority="355" operator="lessThan">
      <formula>#REF!</formula>
    </cfRule>
    <cfRule type="cellIs" dxfId="2376" priority="356" operator="greaterThan">
      <formula>#REF!</formula>
    </cfRule>
  </conditionalFormatting>
  <conditionalFormatting sqref="T19 T13:T15 T17">
    <cfRule type="cellIs" dxfId="2375" priority="354" operator="greaterThan">
      <formula>#REF!</formula>
    </cfRule>
  </conditionalFormatting>
  <conditionalFormatting sqref="W21">
    <cfRule type="cellIs" dxfId="2374" priority="351" operator="lessThan">
      <formula>#REF!</formula>
    </cfRule>
  </conditionalFormatting>
  <conditionalFormatting sqref="W11:X11">
    <cfRule type="cellIs" dxfId="2373" priority="350" operator="lessThan">
      <formula>#REF!</formula>
    </cfRule>
  </conditionalFormatting>
  <conditionalFormatting sqref="W12:X12">
    <cfRule type="cellIs" dxfId="2372" priority="349" operator="lessThan">
      <formula>#REF!</formula>
    </cfRule>
  </conditionalFormatting>
  <conditionalFormatting sqref="W20">
    <cfRule type="cellIs" dxfId="2371" priority="352" operator="lessThan">
      <formula>#REF!</formula>
    </cfRule>
    <cfRule type="cellIs" dxfId="2370" priority="353" operator="lessThan">
      <formula>#REF!</formula>
    </cfRule>
  </conditionalFormatting>
  <conditionalFormatting sqref="W30">
    <cfRule type="cellIs" dxfId="2369" priority="346" operator="lessThan">
      <formula>#REF!</formula>
    </cfRule>
  </conditionalFormatting>
  <conditionalFormatting sqref="W29">
    <cfRule type="cellIs" dxfId="2368" priority="347" operator="lessThan">
      <formula>#REF!</formula>
    </cfRule>
    <cfRule type="cellIs" dxfId="2367" priority="348" operator="lessThan">
      <formula>#REF!</formula>
    </cfRule>
  </conditionalFormatting>
  <conditionalFormatting sqref="W39">
    <cfRule type="cellIs" dxfId="2366" priority="345" operator="lessThan">
      <formula>#REF!</formula>
    </cfRule>
  </conditionalFormatting>
  <conditionalFormatting sqref="W9:X9">
    <cfRule type="cellIs" dxfId="2365" priority="343" operator="lessThan">
      <formula>#REF!</formula>
    </cfRule>
    <cfRule type="cellIs" dxfId="2364" priority="344" operator="greaterThan">
      <formula>#REF!</formula>
    </cfRule>
  </conditionalFormatting>
  <conditionalFormatting sqref="Y19 Y13:Y15 Y17">
    <cfRule type="cellIs" dxfId="2363" priority="342" operator="greaterThan">
      <formula>#REF!</formula>
    </cfRule>
  </conditionalFormatting>
  <conditionalFormatting sqref="AB21">
    <cfRule type="cellIs" dxfId="2362" priority="339" operator="lessThan">
      <formula>#REF!</formula>
    </cfRule>
  </conditionalFormatting>
  <conditionalFormatting sqref="AB11:AC11">
    <cfRule type="cellIs" dxfId="2361" priority="338" operator="lessThan">
      <formula>#REF!</formula>
    </cfRule>
  </conditionalFormatting>
  <conditionalFormatting sqref="AB12:AC12">
    <cfRule type="cellIs" dxfId="2360" priority="337" operator="lessThan">
      <formula>#REF!</formula>
    </cfRule>
  </conditionalFormatting>
  <conditionalFormatting sqref="AB20">
    <cfRule type="cellIs" dxfId="2359" priority="340" operator="lessThan">
      <formula>#REF!</formula>
    </cfRule>
    <cfRule type="cellIs" dxfId="2358" priority="341" operator="lessThan">
      <formula>#REF!</formula>
    </cfRule>
  </conditionalFormatting>
  <conditionalFormatting sqref="AB30">
    <cfRule type="cellIs" dxfId="2357" priority="334" operator="lessThan">
      <formula>#REF!</formula>
    </cfRule>
  </conditionalFormatting>
  <conditionalFormatting sqref="AB29">
    <cfRule type="cellIs" dxfId="2356" priority="335" operator="lessThan">
      <formula>#REF!</formula>
    </cfRule>
    <cfRule type="cellIs" dxfId="2355" priority="336" operator="lessThan">
      <formula>#REF!</formula>
    </cfRule>
  </conditionalFormatting>
  <conditionalFormatting sqref="AB39">
    <cfRule type="cellIs" dxfId="2354" priority="333" operator="lessThan">
      <formula>#REF!</formula>
    </cfRule>
  </conditionalFormatting>
  <conditionalFormatting sqref="AB9:AC9">
    <cfRule type="cellIs" dxfId="2353" priority="331" operator="lessThan">
      <formula>#REF!</formula>
    </cfRule>
    <cfRule type="cellIs" dxfId="2352" priority="332" operator="greaterThan">
      <formula>#REF!</formula>
    </cfRule>
  </conditionalFormatting>
  <conditionalFormatting sqref="AD19 AD13:AD15 AD17">
    <cfRule type="cellIs" dxfId="2351" priority="330" operator="greaterThan">
      <formula>#REF!</formula>
    </cfRule>
  </conditionalFormatting>
  <conditionalFormatting sqref="AG21">
    <cfRule type="cellIs" dxfId="2350" priority="327" operator="lessThan">
      <formula>#REF!</formula>
    </cfRule>
  </conditionalFormatting>
  <conditionalFormatting sqref="AG11:AH11">
    <cfRule type="cellIs" dxfId="2349" priority="326" operator="lessThan">
      <formula>#REF!</formula>
    </cfRule>
  </conditionalFormatting>
  <conditionalFormatting sqref="AG12:AH12">
    <cfRule type="cellIs" dxfId="2348" priority="325" operator="lessThan">
      <formula>#REF!</formula>
    </cfRule>
  </conditionalFormatting>
  <conditionalFormatting sqref="AG20">
    <cfRule type="cellIs" dxfId="2347" priority="328" operator="lessThan">
      <formula>#REF!</formula>
    </cfRule>
    <cfRule type="cellIs" dxfId="2346" priority="329" operator="lessThan">
      <formula>#REF!</formula>
    </cfRule>
  </conditionalFormatting>
  <conditionalFormatting sqref="AG30">
    <cfRule type="cellIs" dxfId="2345" priority="322" operator="lessThan">
      <formula>#REF!</formula>
    </cfRule>
  </conditionalFormatting>
  <conditionalFormatting sqref="AG29">
    <cfRule type="cellIs" dxfId="2344" priority="323" operator="lessThan">
      <formula>#REF!</formula>
    </cfRule>
    <cfRule type="cellIs" dxfId="2343" priority="324" operator="lessThan">
      <formula>#REF!</formula>
    </cfRule>
  </conditionalFormatting>
  <conditionalFormatting sqref="AG39">
    <cfRule type="cellIs" dxfId="2342" priority="321" operator="lessThan">
      <formula>#REF!</formula>
    </cfRule>
  </conditionalFormatting>
  <conditionalFormatting sqref="AG9:AH9">
    <cfRule type="cellIs" dxfId="2341" priority="319" operator="lessThan">
      <formula>#REF!</formula>
    </cfRule>
    <cfRule type="cellIs" dxfId="2340" priority="320" operator="greaterThan">
      <formula>#REF!</formula>
    </cfRule>
  </conditionalFormatting>
  <conditionalFormatting sqref="P19:Q19">
    <cfRule type="cellIs" dxfId="2339" priority="318" operator="greaterThan">
      <formula>#REF!</formula>
    </cfRule>
  </conditionalFormatting>
  <conditionalFormatting sqref="Q14:Q15">
    <cfRule type="cellIs" dxfId="2338" priority="316" operator="greaterThan">
      <formula>#REF!</formula>
    </cfRule>
  </conditionalFormatting>
  <conditionalFormatting sqref="Q13">
    <cfRule type="cellIs" dxfId="2337" priority="315" operator="greaterThan">
      <formula>#REF!</formula>
    </cfRule>
  </conditionalFormatting>
  <conditionalFormatting sqref="P17:Q17">
    <cfRule type="cellIs" dxfId="2336" priority="317" operator="greaterThan">
      <formula>#REF!</formula>
    </cfRule>
  </conditionalFormatting>
  <conditionalFormatting sqref="U19:V19">
    <cfRule type="cellIs" dxfId="2335" priority="314" operator="greaterThan">
      <formula>#REF!</formula>
    </cfRule>
  </conditionalFormatting>
  <conditionalFormatting sqref="U14:V15">
    <cfRule type="cellIs" dxfId="2334" priority="312" operator="greaterThan">
      <formula>#REF!</formula>
    </cfRule>
  </conditionalFormatting>
  <conditionalFormatting sqref="U13:V13">
    <cfRule type="cellIs" dxfId="2333" priority="311" operator="greaterThan">
      <formula>#REF!</formula>
    </cfRule>
  </conditionalFormatting>
  <conditionalFormatting sqref="U17:V17">
    <cfRule type="cellIs" dxfId="2332" priority="313" operator="greaterThan">
      <formula>#REF!</formula>
    </cfRule>
  </conditionalFormatting>
  <conditionalFormatting sqref="Z19:AA19">
    <cfRule type="cellIs" dxfId="2331" priority="310" operator="greaterThan">
      <formula>#REF!</formula>
    </cfRule>
  </conditionalFormatting>
  <conditionalFormatting sqref="Z14:AA15">
    <cfRule type="cellIs" dxfId="2330" priority="308" operator="greaterThan">
      <formula>#REF!</formula>
    </cfRule>
  </conditionalFormatting>
  <conditionalFormatting sqref="Z13:AA13">
    <cfRule type="cellIs" dxfId="2329" priority="307" operator="greaterThan">
      <formula>#REF!</formula>
    </cfRule>
  </conditionalFormatting>
  <conditionalFormatting sqref="Z17:AA17">
    <cfRule type="cellIs" dxfId="2328" priority="309" operator="greaterThan">
      <formula>#REF!</formula>
    </cfRule>
  </conditionalFormatting>
  <conditionalFormatting sqref="AE19:AF19">
    <cfRule type="cellIs" dxfId="2327" priority="306" operator="greaterThan">
      <formula>#REF!</formula>
    </cfRule>
  </conditionalFormatting>
  <conditionalFormatting sqref="AE14:AF15">
    <cfRule type="cellIs" dxfId="2326" priority="304" operator="greaterThan">
      <formula>#REF!</formula>
    </cfRule>
  </conditionalFormatting>
  <conditionalFormatting sqref="AE13:AF13">
    <cfRule type="cellIs" dxfId="2325" priority="303" operator="greaterThan">
      <formula>#REF!</formula>
    </cfRule>
  </conditionalFormatting>
  <conditionalFormatting sqref="AE17:AF17">
    <cfRule type="cellIs" dxfId="2324" priority="305" operator="greaterThan">
      <formula>#REF!</formula>
    </cfRule>
  </conditionalFormatting>
  <conditionalFormatting sqref="M38">
    <cfRule type="cellIs" dxfId="2323" priority="301" operator="lessThan">
      <formula>#REF!</formula>
    </cfRule>
    <cfRule type="cellIs" dxfId="2322" priority="302" operator="lessThan">
      <formula>#REF!</formula>
    </cfRule>
  </conditionalFormatting>
  <conditionalFormatting sqref="R38">
    <cfRule type="cellIs" dxfId="2321" priority="299" operator="lessThan">
      <formula>#REF!</formula>
    </cfRule>
    <cfRule type="cellIs" dxfId="2320" priority="300" operator="lessThan">
      <formula>#REF!</formula>
    </cfRule>
  </conditionalFormatting>
  <conditionalFormatting sqref="W38">
    <cfRule type="cellIs" dxfId="2319" priority="297" operator="lessThan">
      <formula>#REF!</formula>
    </cfRule>
    <cfRule type="cellIs" dxfId="2318" priority="298" operator="lessThan">
      <formula>#REF!</formula>
    </cfRule>
  </conditionalFormatting>
  <conditionalFormatting sqref="AB38">
    <cfRule type="cellIs" dxfId="2317" priority="295" operator="lessThan">
      <formula>#REF!</formula>
    </cfRule>
    <cfRule type="cellIs" dxfId="2316" priority="296" operator="lessThan">
      <formula>#REF!</formula>
    </cfRule>
  </conditionalFormatting>
  <conditionalFormatting sqref="AG38">
    <cfRule type="cellIs" dxfId="2315" priority="293" operator="lessThan">
      <formula>#REF!</formula>
    </cfRule>
    <cfRule type="cellIs" dxfId="2314" priority="294" operator="lessThan">
      <formula>#REF!</formula>
    </cfRule>
  </conditionalFormatting>
  <conditionalFormatting sqref="N10">
    <cfRule type="cellIs" dxfId="2313" priority="292" operator="lessThan">
      <formula>#REF!</formula>
    </cfRule>
  </conditionalFormatting>
  <conditionalFormatting sqref="S10">
    <cfRule type="cellIs" dxfId="2312" priority="291" operator="lessThan">
      <formula>#REF!</formula>
    </cfRule>
  </conditionalFormatting>
  <conditionalFormatting sqref="X10">
    <cfRule type="cellIs" dxfId="2311" priority="290" operator="lessThan">
      <formula>#REF!</formula>
    </cfRule>
  </conditionalFormatting>
  <conditionalFormatting sqref="AC10">
    <cfRule type="cellIs" dxfId="2310" priority="289" operator="lessThan">
      <formula>#REF!</formula>
    </cfRule>
  </conditionalFormatting>
  <conditionalFormatting sqref="AH10">
    <cfRule type="cellIs" dxfId="2309" priority="288" operator="lessThan">
      <formula>#REF!</formula>
    </cfRule>
  </conditionalFormatting>
  <conditionalFormatting sqref="AI19 AI13:AI15 AI17">
    <cfRule type="cellIs" dxfId="2308" priority="287" operator="greaterThan">
      <formula>#REF!</formula>
    </cfRule>
  </conditionalFormatting>
  <conditionalFormatting sqref="AL21">
    <cfRule type="cellIs" dxfId="2307" priority="284" operator="lessThan">
      <formula>#REF!</formula>
    </cfRule>
  </conditionalFormatting>
  <conditionalFormatting sqref="AL11:AM11">
    <cfRule type="cellIs" dxfId="2306" priority="283" operator="lessThan">
      <formula>#REF!</formula>
    </cfRule>
  </conditionalFormatting>
  <conditionalFormatting sqref="AL12:AM12">
    <cfRule type="cellIs" dxfId="2305" priority="282" operator="lessThan">
      <formula>#REF!</formula>
    </cfRule>
  </conditionalFormatting>
  <conditionalFormatting sqref="AL20">
    <cfRule type="cellIs" dxfId="2304" priority="285" operator="lessThan">
      <formula>#REF!</formula>
    </cfRule>
    <cfRule type="cellIs" dxfId="2303" priority="286" operator="lessThan">
      <formula>#REF!</formula>
    </cfRule>
  </conditionalFormatting>
  <conditionalFormatting sqref="AL30">
    <cfRule type="cellIs" dxfId="2302" priority="279" operator="lessThan">
      <formula>#REF!</formula>
    </cfRule>
  </conditionalFormatting>
  <conditionalFormatting sqref="AL29">
    <cfRule type="cellIs" dxfId="2301" priority="280" operator="lessThan">
      <formula>#REF!</formula>
    </cfRule>
    <cfRule type="cellIs" dxfId="2300" priority="281" operator="lessThan">
      <formula>#REF!</formula>
    </cfRule>
  </conditionalFormatting>
  <conditionalFormatting sqref="AL39">
    <cfRule type="cellIs" dxfId="2299" priority="278" operator="lessThan">
      <formula>#REF!</formula>
    </cfRule>
  </conditionalFormatting>
  <conditionalFormatting sqref="AL9:AM9">
    <cfRule type="cellIs" dxfId="2298" priority="276" operator="lessThan">
      <formula>#REF!</formula>
    </cfRule>
    <cfRule type="cellIs" dxfId="2297" priority="277" operator="greaterThan">
      <formula>#REF!</formula>
    </cfRule>
  </conditionalFormatting>
  <conditionalFormatting sqref="AJ19:AK19">
    <cfRule type="cellIs" dxfId="2296" priority="275" operator="greaterThan">
      <formula>#REF!</formula>
    </cfRule>
  </conditionalFormatting>
  <conditionalFormatting sqref="AJ14:AK15">
    <cfRule type="cellIs" dxfId="2295" priority="273" operator="greaterThan">
      <formula>#REF!</formula>
    </cfRule>
  </conditionalFormatting>
  <conditionalFormatting sqref="AJ13:AK13">
    <cfRule type="cellIs" dxfId="2294" priority="272" operator="greaterThan">
      <formula>#REF!</formula>
    </cfRule>
  </conditionalFormatting>
  <conditionalFormatting sqref="AJ17:AK17">
    <cfRule type="cellIs" dxfId="2293" priority="274" operator="greaterThan">
      <formula>#REF!</formula>
    </cfRule>
  </conditionalFormatting>
  <conditionalFormatting sqref="AL38">
    <cfRule type="cellIs" dxfId="2292" priority="270" operator="lessThan">
      <formula>#REF!</formula>
    </cfRule>
    <cfRule type="cellIs" dxfId="2291" priority="271" operator="lessThan">
      <formula>#REF!</formula>
    </cfRule>
  </conditionalFormatting>
  <conditionalFormatting sqref="AM10">
    <cfRule type="cellIs" dxfId="2290" priority="269" operator="lessThan">
      <formula>#REF!</formula>
    </cfRule>
  </conditionalFormatting>
  <conditionalFormatting sqref="AN19 AN13:AN15 AN17">
    <cfRule type="cellIs" dxfId="2289" priority="268" operator="greaterThan">
      <formula>#REF!</formula>
    </cfRule>
  </conditionalFormatting>
  <conditionalFormatting sqref="AQ21">
    <cfRule type="cellIs" dxfId="2288" priority="265" operator="lessThan">
      <formula>#REF!</formula>
    </cfRule>
  </conditionalFormatting>
  <conditionalFormatting sqref="AQ11:AR11">
    <cfRule type="cellIs" dxfId="2287" priority="264" operator="lessThan">
      <formula>#REF!</formula>
    </cfRule>
  </conditionalFormatting>
  <conditionalFormatting sqref="AQ12:AR12">
    <cfRule type="cellIs" dxfId="2286" priority="263" operator="lessThan">
      <formula>#REF!</formula>
    </cfRule>
  </conditionalFormatting>
  <conditionalFormatting sqref="AQ20">
    <cfRule type="cellIs" dxfId="2285" priority="266" operator="lessThan">
      <formula>#REF!</formula>
    </cfRule>
    <cfRule type="cellIs" dxfId="2284" priority="267" operator="lessThan">
      <formula>#REF!</formula>
    </cfRule>
  </conditionalFormatting>
  <conditionalFormatting sqref="AQ30">
    <cfRule type="cellIs" dxfId="2283" priority="260" operator="lessThan">
      <formula>#REF!</formula>
    </cfRule>
  </conditionalFormatting>
  <conditionalFormatting sqref="AQ29">
    <cfRule type="cellIs" dxfId="2282" priority="261" operator="lessThan">
      <formula>#REF!</formula>
    </cfRule>
    <cfRule type="cellIs" dxfId="2281" priority="262" operator="lessThan">
      <formula>#REF!</formula>
    </cfRule>
  </conditionalFormatting>
  <conditionalFormatting sqref="AQ39">
    <cfRule type="cellIs" dxfId="2280" priority="259" operator="lessThan">
      <formula>#REF!</formula>
    </cfRule>
  </conditionalFormatting>
  <conditionalFormatting sqref="AQ9:AR9">
    <cfRule type="cellIs" dxfId="2279" priority="257" operator="lessThan">
      <formula>#REF!</formula>
    </cfRule>
    <cfRule type="cellIs" dxfId="2278" priority="258" operator="greaterThan">
      <formula>#REF!</formula>
    </cfRule>
  </conditionalFormatting>
  <conditionalFormatting sqref="AO19:AP19">
    <cfRule type="cellIs" dxfId="2277" priority="256" operator="greaterThan">
      <formula>#REF!</formula>
    </cfRule>
  </conditionalFormatting>
  <conditionalFormatting sqref="AO14:AP15">
    <cfRule type="cellIs" dxfId="2276" priority="254" operator="greaterThan">
      <formula>#REF!</formula>
    </cfRule>
  </conditionalFormatting>
  <conditionalFormatting sqref="AO13:AP13">
    <cfRule type="cellIs" dxfId="2275" priority="253" operator="greaterThan">
      <formula>#REF!</formula>
    </cfRule>
  </conditionalFormatting>
  <conditionalFormatting sqref="AO17:AP17">
    <cfRule type="cellIs" dxfId="2274" priority="255" operator="greaterThan">
      <formula>#REF!</formula>
    </cfRule>
  </conditionalFormatting>
  <conditionalFormatting sqref="AQ38">
    <cfRule type="cellIs" dxfId="2273" priority="251" operator="lessThan">
      <formula>#REF!</formula>
    </cfRule>
    <cfRule type="cellIs" dxfId="2272" priority="252" operator="lessThan">
      <formula>#REF!</formula>
    </cfRule>
  </conditionalFormatting>
  <conditionalFormatting sqref="AR10">
    <cfRule type="cellIs" dxfId="2271" priority="250" operator="lessThan">
      <formula>#REF!</formula>
    </cfRule>
  </conditionalFormatting>
  <conditionalFormatting sqref="AS19 AS13:AS15 AS17">
    <cfRule type="cellIs" dxfId="2270" priority="249" operator="greaterThan">
      <formula>#REF!</formula>
    </cfRule>
  </conditionalFormatting>
  <conditionalFormatting sqref="AV21">
    <cfRule type="cellIs" dxfId="2269" priority="246" operator="lessThan">
      <formula>#REF!</formula>
    </cfRule>
  </conditionalFormatting>
  <conditionalFormatting sqref="AV11:AW11">
    <cfRule type="cellIs" dxfId="2268" priority="245" operator="lessThan">
      <formula>#REF!</formula>
    </cfRule>
  </conditionalFormatting>
  <conditionalFormatting sqref="AV12:AW12">
    <cfRule type="cellIs" dxfId="2267" priority="244" operator="lessThan">
      <formula>#REF!</formula>
    </cfRule>
  </conditionalFormatting>
  <conditionalFormatting sqref="AV20">
    <cfRule type="cellIs" dxfId="2266" priority="247" operator="lessThan">
      <formula>#REF!</formula>
    </cfRule>
    <cfRule type="cellIs" dxfId="2265" priority="248" operator="lessThan">
      <formula>#REF!</formula>
    </cfRule>
  </conditionalFormatting>
  <conditionalFormatting sqref="AV30">
    <cfRule type="cellIs" dxfId="2264" priority="241" operator="lessThan">
      <formula>#REF!</formula>
    </cfRule>
  </conditionalFormatting>
  <conditionalFormatting sqref="AV29">
    <cfRule type="cellIs" dxfId="2263" priority="242" operator="lessThan">
      <formula>#REF!</formula>
    </cfRule>
    <cfRule type="cellIs" dxfId="2262" priority="243" operator="lessThan">
      <formula>#REF!</formula>
    </cfRule>
  </conditionalFormatting>
  <conditionalFormatting sqref="AV39">
    <cfRule type="cellIs" dxfId="2261" priority="240" operator="lessThan">
      <formula>#REF!</formula>
    </cfRule>
  </conditionalFormatting>
  <conditionalFormatting sqref="AV9:AW9">
    <cfRule type="cellIs" dxfId="2260" priority="238" operator="lessThan">
      <formula>#REF!</formula>
    </cfRule>
    <cfRule type="cellIs" dxfId="2259" priority="239" operator="greaterThan">
      <formula>#REF!</formula>
    </cfRule>
  </conditionalFormatting>
  <conditionalFormatting sqref="AT19:AU19">
    <cfRule type="cellIs" dxfId="2258" priority="237" operator="greaterThan">
      <formula>#REF!</formula>
    </cfRule>
  </conditionalFormatting>
  <conditionalFormatting sqref="AT14:AU15">
    <cfRule type="cellIs" dxfId="2257" priority="235" operator="greaterThan">
      <formula>#REF!</formula>
    </cfRule>
  </conditionalFormatting>
  <conditionalFormatting sqref="AT13:AU13">
    <cfRule type="cellIs" dxfId="2256" priority="234" operator="greaterThan">
      <formula>#REF!</formula>
    </cfRule>
  </conditionalFormatting>
  <conditionalFormatting sqref="AT17:AU17">
    <cfRule type="cellIs" dxfId="2255" priority="236" operator="greaterThan">
      <formula>#REF!</formula>
    </cfRule>
  </conditionalFormatting>
  <conditionalFormatting sqref="AV38">
    <cfRule type="cellIs" dxfId="2254" priority="232" operator="lessThan">
      <formula>#REF!</formula>
    </cfRule>
    <cfRule type="cellIs" dxfId="2253" priority="233" operator="lessThan">
      <formula>#REF!</formula>
    </cfRule>
  </conditionalFormatting>
  <conditionalFormatting sqref="AW10">
    <cfRule type="cellIs" dxfId="2252" priority="231" operator="lessThan">
      <formula>#REF!</formula>
    </cfRule>
  </conditionalFormatting>
  <conditionalFormatting sqref="AX19 AX13:AX15 AX17">
    <cfRule type="cellIs" dxfId="2251" priority="230" operator="greaterThan">
      <formula>#REF!</formula>
    </cfRule>
  </conditionalFormatting>
  <conditionalFormatting sqref="BA21">
    <cfRule type="cellIs" dxfId="2250" priority="227" operator="lessThan">
      <formula>#REF!</formula>
    </cfRule>
  </conditionalFormatting>
  <conditionalFormatting sqref="BA11:BB11">
    <cfRule type="cellIs" dxfId="2249" priority="226" operator="lessThan">
      <formula>#REF!</formula>
    </cfRule>
  </conditionalFormatting>
  <conditionalFormatting sqref="BA12:BB12">
    <cfRule type="cellIs" dxfId="2248" priority="225" operator="lessThan">
      <formula>#REF!</formula>
    </cfRule>
  </conditionalFormatting>
  <conditionalFormatting sqref="BA20">
    <cfRule type="cellIs" dxfId="2247" priority="228" operator="lessThan">
      <formula>#REF!</formula>
    </cfRule>
    <cfRule type="cellIs" dxfId="2246" priority="229" operator="lessThan">
      <formula>#REF!</formula>
    </cfRule>
  </conditionalFormatting>
  <conditionalFormatting sqref="BA30">
    <cfRule type="cellIs" dxfId="2245" priority="222" operator="lessThan">
      <formula>#REF!</formula>
    </cfRule>
  </conditionalFormatting>
  <conditionalFormatting sqref="BA29">
    <cfRule type="cellIs" dxfId="2244" priority="223" operator="lessThan">
      <formula>#REF!</formula>
    </cfRule>
    <cfRule type="cellIs" dxfId="2243" priority="224" operator="lessThan">
      <formula>#REF!</formula>
    </cfRule>
  </conditionalFormatting>
  <conditionalFormatting sqref="BA39">
    <cfRule type="cellIs" dxfId="2242" priority="221" operator="lessThan">
      <formula>#REF!</formula>
    </cfRule>
  </conditionalFormatting>
  <conditionalFormatting sqref="BA9:BB9">
    <cfRule type="cellIs" dxfId="2241" priority="219" operator="lessThan">
      <formula>#REF!</formula>
    </cfRule>
    <cfRule type="cellIs" dxfId="2240" priority="220" operator="greaterThan">
      <formula>#REF!</formula>
    </cfRule>
  </conditionalFormatting>
  <conditionalFormatting sqref="AY19:AZ19">
    <cfRule type="cellIs" dxfId="2239" priority="218" operator="greaterThan">
      <formula>#REF!</formula>
    </cfRule>
  </conditionalFormatting>
  <conditionalFormatting sqref="AY14:AZ15">
    <cfRule type="cellIs" dxfId="2238" priority="216" operator="greaterThan">
      <formula>#REF!</formula>
    </cfRule>
  </conditionalFormatting>
  <conditionalFormatting sqref="AY13:AZ13">
    <cfRule type="cellIs" dxfId="2237" priority="215" operator="greaterThan">
      <formula>#REF!</formula>
    </cfRule>
  </conditionalFormatting>
  <conditionalFormatting sqref="AY17:AZ17">
    <cfRule type="cellIs" dxfId="2236" priority="217" operator="greaterThan">
      <formula>#REF!</formula>
    </cfRule>
  </conditionalFormatting>
  <conditionalFormatting sqref="BA38">
    <cfRule type="cellIs" dxfId="2235" priority="213" operator="lessThan">
      <formula>#REF!</formula>
    </cfRule>
    <cfRule type="cellIs" dxfId="2234" priority="214" operator="lessThan">
      <formula>#REF!</formula>
    </cfRule>
  </conditionalFormatting>
  <conditionalFormatting sqref="BB10">
    <cfRule type="cellIs" dxfId="2233" priority="212" operator="lessThan">
      <formula>#REF!</formula>
    </cfRule>
  </conditionalFormatting>
  <conditionalFormatting sqref="BC19 BC13:BC15 BC17">
    <cfRule type="cellIs" dxfId="2232" priority="211" operator="greaterThan">
      <formula>#REF!</formula>
    </cfRule>
  </conditionalFormatting>
  <conditionalFormatting sqref="BF21">
    <cfRule type="cellIs" dxfId="2231" priority="208" operator="lessThan">
      <formula>#REF!</formula>
    </cfRule>
  </conditionalFormatting>
  <conditionalFormatting sqref="BF11">
    <cfRule type="cellIs" dxfId="2230" priority="207" operator="lessThan">
      <formula>#REF!</formula>
    </cfRule>
  </conditionalFormatting>
  <conditionalFormatting sqref="BF12">
    <cfRule type="cellIs" dxfId="2229" priority="206" operator="lessThan">
      <formula>#REF!</formula>
    </cfRule>
  </conditionalFormatting>
  <conditionalFormatting sqref="BF20">
    <cfRule type="cellIs" dxfId="2228" priority="209" operator="lessThan">
      <formula>#REF!</formula>
    </cfRule>
    <cfRule type="cellIs" dxfId="2227" priority="210" operator="lessThan">
      <formula>#REF!</formula>
    </cfRule>
  </conditionalFormatting>
  <conditionalFormatting sqref="BF30">
    <cfRule type="cellIs" dxfId="2226" priority="203" operator="lessThan">
      <formula>#REF!</formula>
    </cfRule>
  </conditionalFormatting>
  <conditionalFormatting sqref="BF29">
    <cfRule type="cellIs" dxfId="2225" priority="204" operator="lessThan">
      <formula>#REF!</formula>
    </cfRule>
    <cfRule type="cellIs" dxfId="2224" priority="205" operator="lessThan">
      <formula>#REF!</formula>
    </cfRule>
  </conditionalFormatting>
  <conditionalFormatting sqref="BF39">
    <cfRule type="cellIs" dxfId="2223" priority="202" operator="lessThan">
      <formula>#REF!</formula>
    </cfRule>
  </conditionalFormatting>
  <conditionalFormatting sqref="BF9">
    <cfRule type="cellIs" dxfId="2222" priority="200" operator="lessThan">
      <formula>#REF!</formula>
    </cfRule>
    <cfRule type="cellIs" dxfId="2221" priority="201" operator="greaterThan">
      <formula>#REF!</formula>
    </cfRule>
  </conditionalFormatting>
  <conditionalFormatting sqref="BD19:BE19">
    <cfRule type="cellIs" dxfId="2220" priority="199" operator="greaterThan">
      <formula>#REF!</formula>
    </cfRule>
  </conditionalFormatting>
  <conditionalFormatting sqref="BD14:BE15">
    <cfRule type="cellIs" dxfId="2219" priority="197" operator="greaterThan">
      <formula>#REF!</formula>
    </cfRule>
  </conditionalFormatting>
  <conditionalFormatting sqref="BD13:BE13">
    <cfRule type="cellIs" dxfId="2218" priority="196" operator="greaterThan">
      <formula>#REF!</formula>
    </cfRule>
  </conditionalFormatting>
  <conditionalFormatting sqref="BD17:BE17">
    <cfRule type="cellIs" dxfId="2217" priority="198" operator="greaterThan">
      <formula>#REF!</formula>
    </cfRule>
  </conditionalFormatting>
  <conditionalFormatting sqref="BF38">
    <cfRule type="cellIs" dxfId="2216" priority="194" operator="lessThan">
      <formula>#REF!</formula>
    </cfRule>
    <cfRule type="cellIs" dxfId="2215" priority="195" operator="lessThan">
      <formula>#REF!</formula>
    </cfRule>
  </conditionalFormatting>
  <conditionalFormatting sqref="G19">
    <cfRule type="cellIs" dxfId="2214" priority="193" operator="greaterThan">
      <formula>#REF!</formula>
    </cfRule>
  </conditionalFormatting>
  <conditionalFormatting sqref="G17">
    <cfRule type="cellIs" dxfId="2213" priority="192" operator="greaterThan">
      <formula>#REF!</formula>
    </cfRule>
  </conditionalFormatting>
  <conditionalFormatting sqref="E15:F15">
    <cfRule type="cellIs" dxfId="2212" priority="189" operator="greaterThan">
      <formula>#REF!</formula>
    </cfRule>
  </conditionalFormatting>
  <conditionalFormatting sqref="E19:F19">
    <cfRule type="cellIs" dxfId="2211" priority="191" operator="greaterThan">
      <formula>#REF!</formula>
    </cfRule>
  </conditionalFormatting>
  <conditionalFormatting sqref="E17:F17">
    <cfRule type="cellIs" dxfId="2210" priority="190" operator="greaterThan">
      <formula>#REF!</formula>
    </cfRule>
  </conditionalFormatting>
  <conditionalFormatting sqref="E16:F16">
    <cfRule type="cellIs" dxfId="2209" priority="188" operator="greaterThan">
      <formula>#REF!</formula>
    </cfRule>
  </conditionalFormatting>
  <conditionalFormatting sqref="BG11">
    <cfRule type="cellIs" dxfId="2208" priority="187" operator="lessThan">
      <formula>#REF!</formula>
    </cfRule>
  </conditionalFormatting>
  <conditionalFormatting sqref="BG12">
    <cfRule type="cellIs" dxfId="2207" priority="186" operator="lessThan">
      <formula>#REF!</formula>
    </cfRule>
  </conditionalFormatting>
  <conditionalFormatting sqref="BG9">
    <cfRule type="cellIs" dxfId="2206" priority="184" operator="lessThan">
      <formula>#REF!</formula>
    </cfRule>
    <cfRule type="cellIs" dxfId="2205" priority="185" operator="greaterThan">
      <formula>#REF!</formula>
    </cfRule>
  </conditionalFormatting>
  <conditionalFormatting sqref="BG10">
    <cfRule type="cellIs" dxfId="2204" priority="183" operator="lessThan">
      <formula>#REF!</formula>
    </cfRule>
  </conditionalFormatting>
  <conditionalFormatting sqref="N21">
    <cfRule type="cellIs" dxfId="2203" priority="180" operator="lessThan">
      <formula>#REF!</formula>
    </cfRule>
  </conditionalFormatting>
  <conditionalFormatting sqref="N20">
    <cfRule type="cellIs" dxfId="2202" priority="181" operator="lessThan">
      <formula>#REF!</formula>
    </cfRule>
    <cfRule type="cellIs" dxfId="2201" priority="182" operator="lessThan">
      <formula>#REF!</formula>
    </cfRule>
  </conditionalFormatting>
  <conditionalFormatting sqref="N30">
    <cfRule type="cellIs" dxfId="2200" priority="177" operator="lessThan">
      <formula>#REF!</formula>
    </cfRule>
  </conditionalFormatting>
  <conditionalFormatting sqref="N29">
    <cfRule type="cellIs" dxfId="2199" priority="178" operator="lessThan">
      <formula>#REF!</formula>
    </cfRule>
    <cfRule type="cellIs" dxfId="2198" priority="179" operator="lessThan">
      <formula>#REF!</formula>
    </cfRule>
  </conditionalFormatting>
  <conditionalFormatting sqref="N39">
    <cfRule type="cellIs" dxfId="2197" priority="174" operator="lessThan">
      <formula>#REF!</formula>
    </cfRule>
  </conditionalFormatting>
  <conditionalFormatting sqref="N38">
    <cfRule type="cellIs" dxfId="2196" priority="175" operator="lessThan">
      <formula>#REF!</formula>
    </cfRule>
    <cfRule type="cellIs" dxfId="2195" priority="176" operator="lessThan">
      <formula>#REF!</formula>
    </cfRule>
  </conditionalFormatting>
  <conditionalFormatting sqref="S21">
    <cfRule type="cellIs" dxfId="2194" priority="171" operator="lessThan">
      <formula>#REF!</formula>
    </cfRule>
  </conditionalFormatting>
  <conditionalFormatting sqref="S20">
    <cfRule type="cellIs" dxfId="2193" priority="172" operator="lessThan">
      <formula>#REF!</formula>
    </cfRule>
    <cfRule type="cellIs" dxfId="2192" priority="173" operator="lessThan">
      <formula>#REF!</formula>
    </cfRule>
  </conditionalFormatting>
  <conditionalFormatting sqref="S30">
    <cfRule type="cellIs" dxfId="2191" priority="168" operator="lessThan">
      <formula>#REF!</formula>
    </cfRule>
  </conditionalFormatting>
  <conditionalFormatting sqref="S29">
    <cfRule type="cellIs" dxfId="2190" priority="169" operator="lessThan">
      <formula>#REF!</formula>
    </cfRule>
    <cfRule type="cellIs" dxfId="2189" priority="170" operator="lessThan">
      <formula>#REF!</formula>
    </cfRule>
  </conditionalFormatting>
  <conditionalFormatting sqref="S39">
    <cfRule type="cellIs" dxfId="2188" priority="165" operator="lessThan">
      <formula>#REF!</formula>
    </cfRule>
  </conditionalFormatting>
  <conditionalFormatting sqref="S38">
    <cfRule type="cellIs" dxfId="2187" priority="166" operator="lessThan">
      <formula>#REF!</formula>
    </cfRule>
    <cfRule type="cellIs" dxfId="2186" priority="167" operator="lessThan">
      <formula>#REF!</formula>
    </cfRule>
  </conditionalFormatting>
  <conditionalFormatting sqref="X21">
    <cfRule type="cellIs" dxfId="2185" priority="162" operator="lessThan">
      <formula>#REF!</formula>
    </cfRule>
  </conditionalFormatting>
  <conditionalFormatting sqref="X20">
    <cfRule type="cellIs" dxfId="2184" priority="163" operator="lessThan">
      <formula>#REF!</formula>
    </cfRule>
    <cfRule type="cellIs" dxfId="2183" priority="164" operator="lessThan">
      <formula>#REF!</formula>
    </cfRule>
  </conditionalFormatting>
  <conditionalFormatting sqref="X30">
    <cfRule type="cellIs" dxfId="2182" priority="159" operator="lessThan">
      <formula>#REF!</formula>
    </cfRule>
  </conditionalFormatting>
  <conditionalFormatting sqref="X29">
    <cfRule type="cellIs" dxfId="2181" priority="160" operator="lessThan">
      <formula>#REF!</formula>
    </cfRule>
    <cfRule type="cellIs" dxfId="2180" priority="161" operator="lessThan">
      <formula>#REF!</formula>
    </cfRule>
  </conditionalFormatting>
  <conditionalFormatting sqref="X39">
    <cfRule type="cellIs" dxfId="2179" priority="156" operator="lessThan">
      <formula>#REF!</formula>
    </cfRule>
  </conditionalFormatting>
  <conditionalFormatting sqref="X38">
    <cfRule type="cellIs" dxfId="2178" priority="157" operator="lessThan">
      <formula>#REF!</formula>
    </cfRule>
    <cfRule type="cellIs" dxfId="2177" priority="158" operator="lessThan">
      <formula>#REF!</formula>
    </cfRule>
  </conditionalFormatting>
  <conditionalFormatting sqref="AC21">
    <cfRule type="cellIs" dxfId="2176" priority="153" operator="lessThan">
      <formula>#REF!</formula>
    </cfRule>
  </conditionalFormatting>
  <conditionalFormatting sqref="AC20">
    <cfRule type="cellIs" dxfId="2175" priority="154" operator="lessThan">
      <formula>#REF!</formula>
    </cfRule>
    <cfRule type="cellIs" dxfId="2174" priority="155" operator="lessThan">
      <formula>#REF!</formula>
    </cfRule>
  </conditionalFormatting>
  <conditionalFormatting sqref="AC30">
    <cfRule type="cellIs" dxfId="2173" priority="150" operator="lessThan">
      <formula>#REF!</formula>
    </cfRule>
  </conditionalFormatting>
  <conditionalFormatting sqref="AC29">
    <cfRule type="cellIs" dxfId="2172" priority="151" operator="lessThan">
      <formula>#REF!</formula>
    </cfRule>
    <cfRule type="cellIs" dxfId="2171" priority="152" operator="lessThan">
      <formula>#REF!</formula>
    </cfRule>
  </conditionalFormatting>
  <conditionalFormatting sqref="AC39">
    <cfRule type="cellIs" dxfId="2170" priority="147" operator="lessThan">
      <formula>#REF!</formula>
    </cfRule>
  </conditionalFormatting>
  <conditionalFormatting sqref="AC38">
    <cfRule type="cellIs" dxfId="2169" priority="148" operator="lessThan">
      <formula>#REF!</formula>
    </cfRule>
    <cfRule type="cellIs" dxfId="2168" priority="149" operator="lessThan">
      <formula>#REF!</formula>
    </cfRule>
  </conditionalFormatting>
  <conditionalFormatting sqref="AH21">
    <cfRule type="cellIs" dxfId="2167" priority="144" operator="lessThan">
      <formula>#REF!</formula>
    </cfRule>
  </conditionalFormatting>
  <conditionalFormatting sqref="AH20">
    <cfRule type="cellIs" dxfId="2166" priority="145" operator="lessThan">
      <formula>#REF!</formula>
    </cfRule>
    <cfRule type="cellIs" dxfId="2165" priority="146" operator="lessThan">
      <formula>#REF!</formula>
    </cfRule>
  </conditionalFormatting>
  <conditionalFormatting sqref="AH30">
    <cfRule type="cellIs" dxfId="2164" priority="141" operator="lessThan">
      <formula>#REF!</formula>
    </cfRule>
  </conditionalFormatting>
  <conditionalFormatting sqref="AH29">
    <cfRule type="cellIs" dxfId="2163" priority="142" operator="lessThan">
      <formula>#REF!</formula>
    </cfRule>
    <cfRule type="cellIs" dxfId="2162" priority="143" operator="lessThan">
      <formula>#REF!</formula>
    </cfRule>
  </conditionalFormatting>
  <conditionalFormatting sqref="AH39">
    <cfRule type="cellIs" dxfId="2161" priority="138" operator="lessThan">
      <formula>#REF!</formula>
    </cfRule>
  </conditionalFormatting>
  <conditionalFormatting sqref="AH38">
    <cfRule type="cellIs" dxfId="2160" priority="139" operator="lessThan">
      <formula>#REF!</formula>
    </cfRule>
    <cfRule type="cellIs" dxfId="2159" priority="140" operator="lessThan">
      <formula>#REF!</formula>
    </cfRule>
  </conditionalFormatting>
  <conditionalFormatting sqref="AM21">
    <cfRule type="cellIs" dxfId="2158" priority="135" operator="lessThan">
      <formula>#REF!</formula>
    </cfRule>
  </conditionalFormatting>
  <conditionalFormatting sqref="AM20">
    <cfRule type="cellIs" dxfId="2157" priority="136" operator="lessThan">
      <formula>#REF!</formula>
    </cfRule>
    <cfRule type="cellIs" dxfId="2156" priority="137" operator="lessThan">
      <formula>#REF!</formula>
    </cfRule>
  </conditionalFormatting>
  <conditionalFormatting sqref="AM30">
    <cfRule type="cellIs" dxfId="2155" priority="132" operator="lessThan">
      <formula>#REF!</formula>
    </cfRule>
  </conditionalFormatting>
  <conditionalFormatting sqref="AM29">
    <cfRule type="cellIs" dxfId="2154" priority="133" operator="lessThan">
      <formula>#REF!</formula>
    </cfRule>
    <cfRule type="cellIs" dxfId="2153" priority="134" operator="lessThan">
      <formula>#REF!</formula>
    </cfRule>
  </conditionalFormatting>
  <conditionalFormatting sqref="AM39">
    <cfRule type="cellIs" dxfId="2152" priority="129" operator="lessThan">
      <formula>#REF!</formula>
    </cfRule>
  </conditionalFormatting>
  <conditionalFormatting sqref="AM38">
    <cfRule type="cellIs" dxfId="2151" priority="130" operator="lessThan">
      <formula>#REF!</formula>
    </cfRule>
    <cfRule type="cellIs" dxfId="2150" priority="131" operator="lessThan">
      <formula>#REF!</formula>
    </cfRule>
  </conditionalFormatting>
  <conditionalFormatting sqref="AR21">
    <cfRule type="cellIs" dxfId="2149" priority="126" operator="lessThan">
      <formula>#REF!</formula>
    </cfRule>
  </conditionalFormatting>
  <conditionalFormatting sqref="AR20">
    <cfRule type="cellIs" dxfId="2148" priority="127" operator="lessThan">
      <formula>#REF!</formula>
    </cfRule>
    <cfRule type="cellIs" dxfId="2147" priority="128" operator="lessThan">
      <formula>#REF!</formula>
    </cfRule>
  </conditionalFormatting>
  <conditionalFormatting sqref="AR30">
    <cfRule type="cellIs" dxfId="2146" priority="123" operator="lessThan">
      <formula>#REF!</formula>
    </cfRule>
  </conditionalFormatting>
  <conditionalFormatting sqref="AR29">
    <cfRule type="cellIs" dxfId="2145" priority="124" operator="lessThan">
      <formula>#REF!</formula>
    </cfRule>
    <cfRule type="cellIs" dxfId="2144" priority="125" operator="lessThan">
      <formula>#REF!</formula>
    </cfRule>
  </conditionalFormatting>
  <conditionalFormatting sqref="AR39">
    <cfRule type="cellIs" dxfId="2143" priority="120" operator="lessThan">
      <formula>#REF!</formula>
    </cfRule>
  </conditionalFormatting>
  <conditionalFormatting sqref="AR38">
    <cfRule type="cellIs" dxfId="2142" priority="121" operator="lessThan">
      <formula>#REF!</formula>
    </cfRule>
    <cfRule type="cellIs" dxfId="2141" priority="122" operator="lessThan">
      <formula>#REF!</formula>
    </cfRule>
  </conditionalFormatting>
  <conditionalFormatting sqref="AW21">
    <cfRule type="cellIs" dxfId="2140" priority="117" operator="lessThan">
      <formula>#REF!</formula>
    </cfRule>
  </conditionalFormatting>
  <conditionalFormatting sqref="AW20">
    <cfRule type="cellIs" dxfId="2139" priority="118" operator="lessThan">
      <formula>#REF!</formula>
    </cfRule>
    <cfRule type="cellIs" dxfId="2138" priority="119" operator="lessThan">
      <formula>#REF!</formula>
    </cfRule>
  </conditionalFormatting>
  <conditionalFormatting sqref="AW30">
    <cfRule type="cellIs" dxfId="2137" priority="114" operator="lessThan">
      <formula>#REF!</formula>
    </cfRule>
  </conditionalFormatting>
  <conditionalFormatting sqref="AW29">
    <cfRule type="cellIs" dxfId="2136" priority="115" operator="lessThan">
      <formula>#REF!</formula>
    </cfRule>
    <cfRule type="cellIs" dxfId="2135" priority="116" operator="lessThan">
      <formula>#REF!</formula>
    </cfRule>
  </conditionalFormatting>
  <conditionalFormatting sqref="AW39">
    <cfRule type="cellIs" dxfId="2134" priority="111" operator="lessThan">
      <formula>#REF!</formula>
    </cfRule>
  </conditionalFormatting>
  <conditionalFormatting sqref="AW38">
    <cfRule type="cellIs" dxfId="2133" priority="112" operator="lessThan">
      <formula>#REF!</formula>
    </cfRule>
    <cfRule type="cellIs" dxfId="2132" priority="113" operator="lessThan">
      <formula>#REF!</formula>
    </cfRule>
  </conditionalFormatting>
  <conditionalFormatting sqref="BB21">
    <cfRule type="cellIs" dxfId="2131" priority="108" operator="lessThan">
      <formula>#REF!</formula>
    </cfRule>
  </conditionalFormatting>
  <conditionalFormatting sqref="BB20">
    <cfRule type="cellIs" dxfId="2130" priority="109" operator="lessThan">
      <formula>#REF!</formula>
    </cfRule>
    <cfRule type="cellIs" dxfId="2129" priority="110" operator="lessThan">
      <formula>#REF!</formula>
    </cfRule>
  </conditionalFormatting>
  <conditionalFormatting sqref="BB30">
    <cfRule type="cellIs" dxfId="2128" priority="105" operator="lessThan">
      <formula>#REF!</formula>
    </cfRule>
  </conditionalFormatting>
  <conditionalFormatting sqref="BB29">
    <cfRule type="cellIs" dxfId="2127" priority="106" operator="lessThan">
      <formula>#REF!</formula>
    </cfRule>
    <cfRule type="cellIs" dxfId="2126" priority="107" operator="lessThan">
      <formula>#REF!</formula>
    </cfRule>
  </conditionalFormatting>
  <conditionalFormatting sqref="BB39">
    <cfRule type="cellIs" dxfId="2125" priority="102" operator="lessThan">
      <formula>#REF!</formula>
    </cfRule>
  </conditionalFormatting>
  <conditionalFormatting sqref="BB38">
    <cfRule type="cellIs" dxfId="2124" priority="103" operator="lessThan">
      <formula>#REF!</formula>
    </cfRule>
    <cfRule type="cellIs" dxfId="2123" priority="104" operator="lessThan">
      <formula>#REF!</formula>
    </cfRule>
  </conditionalFormatting>
  <conditionalFormatting sqref="BG21">
    <cfRule type="cellIs" dxfId="2122" priority="99" operator="lessThan">
      <formula>#REF!</formula>
    </cfRule>
  </conditionalFormatting>
  <conditionalFormatting sqref="BG20">
    <cfRule type="cellIs" dxfId="2121" priority="100" operator="lessThan">
      <formula>#REF!</formula>
    </cfRule>
    <cfRule type="cellIs" dxfId="2120" priority="101" operator="lessThan">
      <formula>#REF!</formula>
    </cfRule>
  </conditionalFormatting>
  <conditionalFormatting sqref="BG30">
    <cfRule type="cellIs" dxfId="2119" priority="96" operator="lessThan">
      <formula>#REF!</formula>
    </cfRule>
  </conditionalFormatting>
  <conditionalFormatting sqref="BG29">
    <cfRule type="cellIs" dxfId="2118" priority="97" operator="lessThan">
      <formula>#REF!</formula>
    </cfRule>
    <cfRule type="cellIs" dxfId="2117" priority="98" operator="lessThan">
      <formula>#REF!</formula>
    </cfRule>
  </conditionalFormatting>
  <conditionalFormatting sqref="BG39">
    <cfRule type="cellIs" dxfId="2116" priority="93" operator="lessThan">
      <formula>#REF!</formula>
    </cfRule>
  </conditionalFormatting>
  <conditionalFormatting sqref="BG38">
    <cfRule type="cellIs" dxfId="2115" priority="94" operator="lessThan">
      <formula>#REF!</formula>
    </cfRule>
    <cfRule type="cellIs" dxfId="2114" priority="95" operator="lessThan">
      <formula>#REF!</formula>
    </cfRule>
  </conditionalFormatting>
  <conditionalFormatting sqref="P13">
    <cfRule type="cellIs" dxfId="2113" priority="92" operator="greaterThan">
      <formula>#REF!</formula>
    </cfRule>
  </conditionalFormatting>
  <conditionalFormatting sqref="O13">
    <cfRule type="cellIs" dxfId="2112" priority="91" operator="greaterThan">
      <formula>#REF!</formula>
    </cfRule>
  </conditionalFormatting>
  <conditionalFormatting sqref="F13:G13">
    <cfRule type="cellIs" dxfId="2111" priority="90" operator="greaterThan">
      <formula>#REF!</formula>
    </cfRule>
  </conditionalFormatting>
  <conditionalFormatting sqref="E13">
    <cfRule type="cellIs" dxfId="2110" priority="89" operator="greaterThan">
      <formula>#REF!</formula>
    </cfRule>
  </conditionalFormatting>
  <conditionalFormatting sqref="J19 J14:J15 J17">
    <cfRule type="cellIs" dxfId="2109" priority="88" operator="greaterThan">
      <formula>#REF!</formula>
    </cfRule>
  </conditionalFormatting>
  <conditionalFormatting sqref="K19:L19">
    <cfRule type="cellIs" dxfId="2108" priority="87" operator="greaterThan">
      <formula>#REF!</formula>
    </cfRule>
  </conditionalFormatting>
  <conditionalFormatting sqref="K14:L15">
    <cfRule type="cellIs" dxfId="2107" priority="85" operator="greaterThan">
      <formula>#REF!</formula>
    </cfRule>
  </conditionalFormatting>
  <conditionalFormatting sqref="L13">
    <cfRule type="cellIs" dxfId="2106" priority="84" operator="greaterThan">
      <formula>#REF!</formula>
    </cfRule>
  </conditionalFormatting>
  <conditionalFormatting sqref="K17:L17">
    <cfRule type="cellIs" dxfId="2105" priority="86" operator="greaterThan">
      <formula>#REF!</formula>
    </cfRule>
  </conditionalFormatting>
  <conditionalFormatting sqref="K13">
    <cfRule type="cellIs" dxfId="2104" priority="83" operator="greaterThan">
      <formula>#REF!</formula>
    </cfRule>
  </conditionalFormatting>
  <conditionalFormatting sqref="J13">
    <cfRule type="cellIs" dxfId="2103" priority="82" operator="greaterThan">
      <formula>#REF!</formula>
    </cfRule>
  </conditionalFormatting>
  <conditionalFormatting sqref="E14">
    <cfRule type="cellIs" dxfId="2102" priority="81" operator="greaterThan">
      <formula>#REF!</formula>
    </cfRule>
  </conditionalFormatting>
  <conditionalFormatting sqref="F14:G14">
    <cfRule type="cellIs" dxfId="2101" priority="80" operator="greaterThan">
      <formula>#REF!</formula>
    </cfRule>
  </conditionalFormatting>
  <conditionalFormatting sqref="O14">
    <cfRule type="cellIs" dxfId="2100" priority="79" operator="greaterThan">
      <formula>#REF!</formula>
    </cfRule>
  </conditionalFormatting>
  <conditionalFormatting sqref="P14:P15">
    <cfRule type="cellIs" dxfId="2099" priority="78" operator="greaterThan">
      <formula>#REF!</formula>
    </cfRule>
  </conditionalFormatting>
  <conditionalFormatting sqref="O15">
    <cfRule type="cellIs" dxfId="2098" priority="77" operator="greaterThan">
      <formula>#REF!</formula>
    </cfRule>
  </conditionalFormatting>
  <conditionalFormatting sqref="BH19 BH13:BH15 BH17">
    <cfRule type="cellIs" dxfId="2097" priority="76" operator="greaterThan">
      <formula>#REF!</formula>
    </cfRule>
  </conditionalFormatting>
  <conditionalFormatting sqref="BK21">
    <cfRule type="cellIs" dxfId="2096" priority="73" operator="lessThan">
      <formula>#REF!</formula>
    </cfRule>
  </conditionalFormatting>
  <conditionalFormatting sqref="BK11">
    <cfRule type="cellIs" dxfId="2095" priority="72" operator="lessThan">
      <formula>#REF!</formula>
    </cfRule>
  </conditionalFormatting>
  <conditionalFormatting sqref="BK12">
    <cfRule type="cellIs" dxfId="2094" priority="71" operator="lessThan">
      <formula>#REF!</formula>
    </cfRule>
  </conditionalFormatting>
  <conditionalFormatting sqref="BK20">
    <cfRule type="cellIs" dxfId="2093" priority="74" operator="lessThan">
      <formula>#REF!</formula>
    </cfRule>
    <cfRule type="cellIs" dxfId="2092" priority="75" operator="lessThan">
      <formula>#REF!</formula>
    </cfRule>
  </conditionalFormatting>
  <conditionalFormatting sqref="BK30">
    <cfRule type="cellIs" dxfId="2091" priority="68" operator="lessThan">
      <formula>#REF!</formula>
    </cfRule>
  </conditionalFormatting>
  <conditionalFormatting sqref="BK29">
    <cfRule type="cellIs" dxfId="2090" priority="69" operator="lessThan">
      <formula>#REF!</formula>
    </cfRule>
    <cfRule type="cellIs" dxfId="2089" priority="70" operator="lessThan">
      <formula>#REF!</formula>
    </cfRule>
  </conditionalFormatting>
  <conditionalFormatting sqref="BK39">
    <cfRule type="cellIs" dxfId="2088" priority="67" operator="lessThan">
      <formula>#REF!</formula>
    </cfRule>
  </conditionalFormatting>
  <conditionalFormatting sqref="BK9">
    <cfRule type="cellIs" dxfId="2087" priority="65" operator="lessThan">
      <formula>#REF!</formula>
    </cfRule>
    <cfRule type="cellIs" dxfId="2086" priority="66" operator="greaterThan">
      <formula>#REF!</formula>
    </cfRule>
  </conditionalFormatting>
  <conditionalFormatting sqref="BI19:BJ19">
    <cfRule type="cellIs" dxfId="2085" priority="64" operator="greaterThan">
      <formula>#REF!</formula>
    </cfRule>
  </conditionalFormatting>
  <conditionalFormatting sqref="BI14:BJ15">
    <cfRule type="cellIs" dxfId="2084" priority="62" operator="greaterThan">
      <formula>#REF!</formula>
    </cfRule>
  </conditionalFormatting>
  <conditionalFormatting sqref="BI13:BJ13">
    <cfRule type="cellIs" dxfId="2083" priority="61" operator="greaterThan">
      <formula>#REF!</formula>
    </cfRule>
  </conditionalFormatting>
  <conditionalFormatting sqref="BI17:BJ17">
    <cfRule type="cellIs" dxfId="2082" priority="63" operator="greaterThan">
      <formula>#REF!</formula>
    </cfRule>
  </conditionalFormatting>
  <conditionalFormatting sqref="BK38">
    <cfRule type="cellIs" dxfId="2081" priority="59" operator="lessThan">
      <formula>#REF!</formula>
    </cfRule>
    <cfRule type="cellIs" dxfId="2080" priority="60" operator="lessThan">
      <formula>#REF!</formula>
    </cfRule>
  </conditionalFormatting>
  <conditionalFormatting sqref="BL11">
    <cfRule type="cellIs" dxfId="2079" priority="58" operator="lessThan">
      <formula>#REF!</formula>
    </cfRule>
  </conditionalFormatting>
  <conditionalFormatting sqref="BL12">
    <cfRule type="cellIs" dxfId="2078" priority="57" operator="lessThan">
      <formula>#REF!</formula>
    </cfRule>
  </conditionalFormatting>
  <conditionalFormatting sqref="BL9">
    <cfRule type="cellIs" dxfId="2077" priority="55" operator="lessThan">
      <formula>#REF!</formula>
    </cfRule>
    <cfRule type="cellIs" dxfId="2076" priority="56" operator="greaterThan">
      <formula>#REF!</formula>
    </cfRule>
  </conditionalFormatting>
  <conditionalFormatting sqref="BL10">
    <cfRule type="cellIs" dxfId="2075" priority="54" operator="lessThan">
      <formula>#REF!</formula>
    </cfRule>
  </conditionalFormatting>
  <conditionalFormatting sqref="BL21">
    <cfRule type="cellIs" dxfId="2074" priority="51" operator="lessThan">
      <formula>#REF!</formula>
    </cfRule>
  </conditionalFormatting>
  <conditionalFormatting sqref="BL20">
    <cfRule type="cellIs" dxfId="2073" priority="52" operator="lessThan">
      <formula>#REF!</formula>
    </cfRule>
    <cfRule type="cellIs" dxfId="2072" priority="53" operator="lessThan">
      <formula>#REF!</formula>
    </cfRule>
  </conditionalFormatting>
  <conditionalFormatting sqref="BL30">
    <cfRule type="cellIs" dxfId="2071" priority="48" operator="lessThan">
      <formula>#REF!</formula>
    </cfRule>
  </conditionalFormatting>
  <conditionalFormatting sqref="BL29">
    <cfRule type="cellIs" dxfId="2070" priority="49" operator="lessThan">
      <formula>#REF!</formula>
    </cfRule>
    <cfRule type="cellIs" dxfId="2069" priority="50" operator="lessThan">
      <formula>#REF!</formula>
    </cfRule>
  </conditionalFormatting>
  <conditionalFormatting sqref="BL39">
    <cfRule type="cellIs" dxfId="2068" priority="45" operator="lessThan">
      <formula>#REF!</formula>
    </cfRule>
  </conditionalFormatting>
  <conditionalFormatting sqref="BL38">
    <cfRule type="cellIs" dxfId="2067" priority="46" operator="lessThan">
      <formula>#REF!</formula>
    </cfRule>
    <cfRule type="cellIs" dxfId="2066" priority="47" operator="lessThan">
      <formula>#REF!</formula>
    </cfRule>
  </conditionalFormatting>
  <conditionalFormatting sqref="BM19 BM13:BM15 BM17">
    <cfRule type="cellIs" dxfId="2065" priority="44" operator="greaterThan">
      <formula>#REF!</formula>
    </cfRule>
  </conditionalFormatting>
  <conditionalFormatting sqref="BP21">
    <cfRule type="cellIs" dxfId="2064" priority="41" operator="lessThan">
      <formula>#REF!</formula>
    </cfRule>
  </conditionalFormatting>
  <conditionalFormatting sqref="BP11">
    <cfRule type="cellIs" dxfId="2063" priority="40" operator="lessThan">
      <formula>#REF!</formula>
    </cfRule>
  </conditionalFormatting>
  <conditionalFormatting sqref="BP12">
    <cfRule type="cellIs" dxfId="2062" priority="39" operator="lessThan">
      <formula>#REF!</formula>
    </cfRule>
  </conditionalFormatting>
  <conditionalFormatting sqref="BP20">
    <cfRule type="cellIs" dxfId="2061" priority="42" operator="lessThan">
      <formula>#REF!</formula>
    </cfRule>
    <cfRule type="cellIs" dxfId="2060" priority="43" operator="lessThan">
      <formula>#REF!</formula>
    </cfRule>
  </conditionalFormatting>
  <conditionalFormatting sqref="BP30">
    <cfRule type="cellIs" dxfId="2059" priority="36" operator="lessThan">
      <formula>#REF!</formula>
    </cfRule>
  </conditionalFormatting>
  <conditionalFormatting sqref="BP29">
    <cfRule type="cellIs" dxfId="2058" priority="37" operator="lessThan">
      <formula>#REF!</formula>
    </cfRule>
    <cfRule type="cellIs" dxfId="2057" priority="38" operator="lessThan">
      <formula>#REF!</formula>
    </cfRule>
  </conditionalFormatting>
  <conditionalFormatting sqref="BP39">
    <cfRule type="cellIs" dxfId="2056" priority="35" operator="lessThan">
      <formula>#REF!</formula>
    </cfRule>
  </conditionalFormatting>
  <conditionalFormatting sqref="BP9">
    <cfRule type="cellIs" dxfId="2055" priority="33" operator="lessThan">
      <formula>#REF!</formula>
    </cfRule>
    <cfRule type="cellIs" dxfId="2054" priority="34" operator="greaterThan">
      <formula>#REF!</formula>
    </cfRule>
  </conditionalFormatting>
  <conditionalFormatting sqref="BN19:BO19">
    <cfRule type="cellIs" dxfId="2053" priority="32" operator="greaterThan">
      <formula>#REF!</formula>
    </cfRule>
  </conditionalFormatting>
  <conditionalFormatting sqref="BN14:BO15">
    <cfRule type="cellIs" dxfId="2052" priority="30" operator="greaterThan">
      <formula>#REF!</formula>
    </cfRule>
  </conditionalFormatting>
  <conditionalFormatting sqref="BN13:BO13">
    <cfRule type="cellIs" dxfId="2051" priority="29" operator="greaterThan">
      <formula>#REF!</formula>
    </cfRule>
  </conditionalFormatting>
  <conditionalFormatting sqref="BN17:BO17">
    <cfRule type="cellIs" dxfId="2050" priority="31" operator="greaterThan">
      <formula>#REF!</formula>
    </cfRule>
  </conditionalFormatting>
  <conditionalFormatting sqref="BP38">
    <cfRule type="cellIs" dxfId="2049" priority="27" operator="lessThan">
      <formula>#REF!</formula>
    </cfRule>
    <cfRule type="cellIs" dxfId="2048" priority="28" operator="lessThan">
      <formula>#REF!</formula>
    </cfRule>
  </conditionalFormatting>
  <conditionalFormatting sqref="BQ11">
    <cfRule type="cellIs" dxfId="2047" priority="26" operator="lessThan">
      <formula>#REF!</formula>
    </cfRule>
  </conditionalFormatting>
  <conditionalFormatting sqref="BQ12">
    <cfRule type="cellIs" dxfId="2046" priority="25" operator="lessThan">
      <formula>#REF!</formula>
    </cfRule>
  </conditionalFormatting>
  <conditionalFormatting sqref="BQ9">
    <cfRule type="cellIs" dxfId="2045" priority="23" operator="lessThan">
      <formula>#REF!</formula>
    </cfRule>
    <cfRule type="cellIs" dxfId="2044" priority="24" operator="greaterThan">
      <formula>#REF!</formula>
    </cfRule>
  </conditionalFormatting>
  <conditionalFormatting sqref="BQ10">
    <cfRule type="cellIs" dxfId="2043" priority="22" operator="lessThan">
      <formula>#REF!</formula>
    </cfRule>
  </conditionalFormatting>
  <conditionalFormatting sqref="BQ21">
    <cfRule type="cellIs" dxfId="2042" priority="19" operator="lessThan">
      <formula>#REF!</formula>
    </cfRule>
  </conditionalFormatting>
  <conditionalFormatting sqref="BQ20">
    <cfRule type="cellIs" dxfId="2041" priority="20" operator="lessThan">
      <formula>#REF!</formula>
    </cfRule>
    <cfRule type="cellIs" dxfId="2040" priority="21" operator="lessThan">
      <formula>#REF!</formula>
    </cfRule>
  </conditionalFormatting>
  <conditionalFormatting sqref="BQ30">
    <cfRule type="cellIs" dxfId="2039" priority="16" operator="lessThan">
      <formula>#REF!</formula>
    </cfRule>
  </conditionalFormatting>
  <conditionalFormatting sqref="BQ29">
    <cfRule type="cellIs" dxfId="2038" priority="17" operator="lessThan">
      <formula>#REF!</formula>
    </cfRule>
    <cfRule type="cellIs" dxfId="2037" priority="18" operator="lessThan">
      <formula>#REF!</formula>
    </cfRule>
  </conditionalFormatting>
  <conditionalFormatting sqref="BQ39">
    <cfRule type="cellIs" dxfId="2036" priority="13" operator="lessThan">
      <formula>#REF!</formula>
    </cfRule>
  </conditionalFormatting>
  <conditionalFormatting sqref="BQ38">
    <cfRule type="cellIs" dxfId="2035" priority="14" operator="lessThan">
      <formula>#REF!</formula>
    </cfRule>
    <cfRule type="cellIs" dxfId="2034" priority="15" operator="lessThan">
      <formula>#REF!</formula>
    </cfRule>
  </conditionalFormatting>
  <conditionalFormatting sqref="M10">
    <cfRule type="cellIs" dxfId="2033" priority="12" operator="lessThan">
      <formula>#REF!</formula>
    </cfRule>
  </conditionalFormatting>
  <conditionalFormatting sqref="R10">
    <cfRule type="cellIs" dxfId="2032" priority="11" operator="lessThan">
      <formula>#REF!</formula>
    </cfRule>
  </conditionalFormatting>
  <conditionalFormatting sqref="W10">
    <cfRule type="cellIs" dxfId="2031" priority="10" operator="lessThan">
      <formula>#REF!</formula>
    </cfRule>
  </conditionalFormatting>
  <conditionalFormatting sqref="AB10">
    <cfRule type="cellIs" dxfId="2030" priority="9" operator="lessThan">
      <formula>#REF!</formula>
    </cfRule>
  </conditionalFormatting>
  <conditionalFormatting sqref="AG10">
    <cfRule type="cellIs" dxfId="2029" priority="8" operator="lessThan">
      <formula>#REF!</formula>
    </cfRule>
  </conditionalFormatting>
  <conditionalFormatting sqref="AL10">
    <cfRule type="cellIs" dxfId="2028" priority="7" operator="lessThan">
      <formula>#REF!</formula>
    </cfRule>
  </conditionalFormatting>
  <conditionalFormatting sqref="AQ10">
    <cfRule type="cellIs" dxfId="2027" priority="6" operator="lessThan">
      <formula>#REF!</formula>
    </cfRule>
  </conditionalFormatting>
  <conditionalFormatting sqref="AV10">
    <cfRule type="cellIs" dxfId="2026" priority="5" operator="lessThan">
      <formula>#REF!</formula>
    </cfRule>
  </conditionalFormatting>
  <conditionalFormatting sqref="BA10">
    <cfRule type="cellIs" dxfId="2025" priority="4" operator="lessThan">
      <formula>#REF!</formula>
    </cfRule>
  </conditionalFormatting>
  <conditionalFormatting sqref="BF10">
    <cfRule type="cellIs" dxfId="2024" priority="3" operator="lessThan">
      <formula>#REF!</formula>
    </cfRule>
  </conditionalFormatting>
  <conditionalFormatting sqref="BK10">
    <cfRule type="cellIs" dxfId="2023" priority="2" operator="lessThan">
      <formula>#REF!</formula>
    </cfRule>
  </conditionalFormatting>
  <conditionalFormatting sqref="BP10">
    <cfRule type="cellIs" dxfId="2022" priority="1" operator="lessThan">
      <formula>#REF!</formula>
    </cfRule>
  </conditionalFormatting>
  <pageMargins left="0.7" right="0.7" top="0.75" bottom="0.75" header="0.3" footer="0.3"/>
  <pageSetup paperSize="9" orientation="portrait" r:id="rId1"/>
  <headerFooter>
    <oddHeader>&amp;C&amp;G</oddHeader>
  </headerFooter>
  <legacyDrawingHF r:id="rId2"/>
  <picture r:id="rId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BQ94"/>
  <sheetViews>
    <sheetView zoomScale="70" zoomScaleNormal="70" workbookViewId="0">
      <pane xSplit="3" ySplit="10" topLeftCell="D11" activePane="bottomRight" state="frozenSplit"/>
      <selection activeCell="V56" sqref="V56"/>
      <selection pane="topRight" activeCell="V56" sqref="V56"/>
      <selection pane="bottomLeft" activeCell="V56" sqref="V56"/>
      <selection pane="bottomRight" activeCell="K19" sqref="K19"/>
    </sheetView>
  </sheetViews>
  <sheetFormatPr defaultRowHeight="16.5" x14ac:dyDescent="0.15"/>
  <cols>
    <col min="1" max="1" width="21" style="97" customWidth="1"/>
    <col min="2" max="2" width="15" style="97" customWidth="1"/>
    <col min="3" max="4" width="11.25" style="97" customWidth="1"/>
    <col min="5" max="5" width="38.5" style="97" customWidth="1"/>
    <col min="6" max="7" width="10.625" style="97" customWidth="1"/>
    <col min="8" max="9" width="13.625" style="97" customWidth="1"/>
    <col min="10" max="10" width="44.5" style="97" customWidth="1"/>
    <col min="11" max="12" width="12.25" style="97" customWidth="1"/>
    <col min="13" max="14" width="11.875" style="97" customWidth="1"/>
    <col min="15" max="15" width="38.25" style="97" customWidth="1"/>
    <col min="16" max="17" width="12.25" style="97" customWidth="1"/>
    <col min="18" max="19" width="11.875" style="97" customWidth="1"/>
    <col min="20" max="20" width="31.625" style="97" customWidth="1"/>
    <col min="21" max="22" width="12.625" style="97" customWidth="1"/>
    <col min="23" max="24" width="11.875" style="97" customWidth="1"/>
    <col min="25" max="25" width="31.625" style="97" customWidth="1"/>
    <col min="26" max="27" width="9.125" style="97" bestFit="1" customWidth="1"/>
    <col min="28" max="28" width="9.625" style="97" bestFit="1" customWidth="1"/>
    <col min="29" max="29" width="9.625" style="97" customWidth="1"/>
    <col min="30" max="30" width="31.625" style="97" customWidth="1"/>
    <col min="31" max="32" width="9.125" style="97" bestFit="1" customWidth="1"/>
    <col min="33" max="33" width="9.625" style="97" bestFit="1" customWidth="1"/>
    <col min="34" max="34" width="9.625" style="97" customWidth="1"/>
    <col min="35" max="35" width="31.625" style="97" customWidth="1"/>
    <col min="36" max="37" width="9.125" style="97" bestFit="1" customWidth="1"/>
    <col min="38" max="38" width="9.625" style="97" bestFit="1" customWidth="1"/>
    <col min="39" max="39" width="9.625" style="97" customWidth="1"/>
    <col min="40" max="40" width="31.625" style="97" customWidth="1"/>
    <col min="41" max="42" width="9.125" style="97" bestFit="1" customWidth="1"/>
    <col min="43" max="43" width="9.625" style="97" bestFit="1" customWidth="1"/>
    <col min="44" max="44" width="9.625" style="97" customWidth="1"/>
    <col min="45" max="45" width="31.625" style="97" customWidth="1"/>
    <col min="46" max="47" width="9.125" style="97" bestFit="1" customWidth="1"/>
    <col min="48" max="48" width="9.625" style="97" bestFit="1" customWidth="1"/>
    <col min="49" max="49" width="9.625" style="97" customWidth="1"/>
    <col min="50" max="50" width="31.625" style="97" customWidth="1"/>
    <col min="51" max="52" width="9.125" style="97" bestFit="1" customWidth="1"/>
    <col min="53" max="53" width="9.625" style="97" bestFit="1" customWidth="1"/>
    <col min="54" max="54" width="9.625" style="97" customWidth="1"/>
    <col min="55" max="55" width="31.625" style="97" customWidth="1"/>
    <col min="56" max="57" width="9.125" style="97" bestFit="1" customWidth="1"/>
    <col min="58" max="58" width="9.625" style="97" bestFit="1" customWidth="1"/>
    <col min="59" max="59" width="9.625" style="97" customWidth="1"/>
    <col min="60" max="60" width="43.875" style="97" customWidth="1"/>
    <col min="61" max="62" width="9" style="97"/>
    <col min="63" max="63" width="15.125" style="97" customWidth="1"/>
    <col min="64" max="64" width="9" style="97"/>
    <col min="65" max="65" width="48.125" style="97" customWidth="1"/>
    <col min="66" max="67" width="9" style="97"/>
    <col min="68" max="68" width="16" style="97" customWidth="1"/>
    <col min="69" max="16384" width="9" style="97"/>
  </cols>
  <sheetData>
    <row r="1" spans="1:69" x14ac:dyDescent="0.15">
      <c r="B1" s="175" t="str">
        <f>VLOOKUP(A5,'PMC数据辅助&amp;月良率预估'!$AR$3:$AS$130,2,0)</f>
        <v>中尺寸</v>
      </c>
      <c r="C1" s="177"/>
      <c r="E1" s="97" t="s">
        <v>474</v>
      </c>
      <c r="AI1" s="166"/>
      <c r="AJ1" s="166"/>
      <c r="AK1" s="166"/>
      <c r="AL1" s="166"/>
      <c r="AM1" s="166"/>
      <c r="AN1" s="166"/>
      <c r="AO1" s="166"/>
      <c r="AP1" s="166"/>
      <c r="AQ1" s="166"/>
      <c r="AR1" s="166"/>
      <c r="AS1" s="166"/>
      <c r="AT1" s="166"/>
      <c r="AU1" s="166"/>
      <c r="AV1" s="166"/>
      <c r="AW1" s="166"/>
      <c r="AX1" s="166"/>
      <c r="AY1" s="166"/>
      <c r="AZ1" s="166"/>
      <c r="BA1" s="166"/>
      <c r="BB1" s="166"/>
      <c r="BC1" s="166"/>
      <c r="BD1" s="166"/>
    </row>
    <row r="2" spans="1:69" x14ac:dyDescent="0.15">
      <c r="A2" s="356">
        <f>VLOOKUP(A5,切数!$C:$J,8,0)</f>
        <v>16</v>
      </c>
      <c r="B2" s="580" t="s">
        <v>27</v>
      </c>
      <c r="C2" s="580"/>
      <c r="D2" s="581" t="s">
        <v>553</v>
      </c>
      <c r="E2" s="583" t="s">
        <v>41</v>
      </c>
      <c r="F2" s="583"/>
      <c r="G2" s="583"/>
      <c r="H2" s="583"/>
      <c r="I2" s="583"/>
      <c r="J2" s="583"/>
      <c r="K2" s="583"/>
      <c r="L2" s="583"/>
      <c r="M2" s="583"/>
      <c r="N2" s="30"/>
      <c r="O2" s="30"/>
      <c r="P2" s="30"/>
      <c r="Q2" s="30"/>
      <c r="R2" s="30"/>
      <c r="S2" s="30"/>
    </row>
    <row r="3" spans="1:69" x14ac:dyDescent="0.15">
      <c r="A3" s="356" t="s">
        <v>469</v>
      </c>
      <c r="B3" s="559"/>
      <c r="C3" s="559"/>
      <c r="D3" s="582"/>
      <c r="E3" s="1" t="str">
        <f>_xlfn.IFNA(VLOOKUP($A$5&amp;E$4,'PMC数据辅助&amp;月良率预估'!$B$2:$G$1000,2,0),"")</f>
        <v>M05</v>
      </c>
      <c r="F3" s="567"/>
      <c r="G3" s="567"/>
      <c r="H3" s="567"/>
      <c r="I3" s="568"/>
      <c r="J3" s="1" t="str">
        <f>_xlfn.IFNA(VLOOKUP($A$5&amp;J$4,'PMC数据辅助&amp;月良率预估'!$B$2:$G$1000,2,0),"")</f>
        <v>M06</v>
      </c>
      <c r="K3" s="567"/>
      <c r="L3" s="567"/>
      <c r="M3" s="567"/>
      <c r="N3" s="568"/>
      <c r="O3" s="1" t="str">
        <f>_xlfn.IFNA(VLOOKUP($A$5&amp;O$4,'PMC数据辅助&amp;月良率预估'!$B$2:$G$1000,2,0),"")</f>
        <v>M06</v>
      </c>
      <c r="P3" s="567"/>
      <c r="Q3" s="567"/>
      <c r="R3" s="567"/>
      <c r="S3" s="568"/>
      <c r="T3" s="1" t="str">
        <f>_xlfn.IFNA(VLOOKUP($A$5&amp;T$4,'PMC数据辅助&amp;月良率预估'!$B$2:$G$1000,2,0),"")</f>
        <v/>
      </c>
      <c r="U3" s="567"/>
      <c r="V3" s="567"/>
      <c r="W3" s="567"/>
      <c r="X3" s="568"/>
      <c r="Y3" s="1" t="str">
        <f>_xlfn.IFNA(VLOOKUP($A$5&amp;Y$4,'PMC数据辅助&amp;月良率预估'!$B$2:$G$1000,2,0),"")</f>
        <v/>
      </c>
      <c r="Z3" s="567"/>
      <c r="AA3" s="567"/>
      <c r="AB3" s="567"/>
      <c r="AC3" s="568"/>
      <c r="AD3" s="1" t="str">
        <f>_xlfn.IFNA(VLOOKUP($A$5&amp;AD$4,'PMC数据辅助&amp;月良率预估'!$B$2:$G$1000,2,0),"")</f>
        <v/>
      </c>
      <c r="AE3" s="567"/>
      <c r="AF3" s="567"/>
      <c r="AG3" s="567"/>
      <c r="AH3" s="568"/>
      <c r="AI3" s="1" t="str">
        <f>_xlfn.IFNA(VLOOKUP($A$5&amp;AI$4,'PMC数据辅助&amp;月良率预估'!$B$2:$G$1000,2,0),"")</f>
        <v/>
      </c>
      <c r="AJ3" s="567"/>
      <c r="AK3" s="567"/>
      <c r="AL3" s="567"/>
      <c r="AM3" s="568"/>
      <c r="AN3" s="1" t="str">
        <f>_xlfn.IFNA(VLOOKUP($A$5&amp;AN$4,'PMC数据辅助&amp;月良率预估'!$B$2:$G$1000,2,0),"")</f>
        <v/>
      </c>
      <c r="AO3" s="567"/>
      <c r="AP3" s="567"/>
      <c r="AQ3" s="567"/>
      <c r="AR3" s="568"/>
      <c r="AS3" s="1" t="str">
        <f>_xlfn.IFNA(VLOOKUP($A$5&amp;AS$4,'PMC数据辅助&amp;月良率预估'!$B$2:$G$1000,2,0),"")</f>
        <v/>
      </c>
      <c r="AT3" s="567"/>
      <c r="AU3" s="567"/>
      <c r="AV3" s="567"/>
      <c r="AW3" s="568"/>
      <c r="AX3" s="1" t="str">
        <f>_xlfn.IFNA(VLOOKUP($A$5&amp;AX$4,'PMC数据辅助&amp;月良率预估'!$B$2:$G$1000,2,0),"")</f>
        <v/>
      </c>
      <c r="AY3" s="567"/>
      <c r="AZ3" s="567"/>
      <c r="BA3" s="567"/>
      <c r="BB3" s="568"/>
      <c r="BC3" s="1" t="str">
        <f>_xlfn.IFNA(VLOOKUP($A$5&amp;BC$4,'PMC数据辅助&amp;月良率预估'!$B$2:$G$1000,2,0),"")</f>
        <v/>
      </c>
      <c r="BD3" s="567"/>
      <c r="BE3" s="567"/>
      <c r="BF3" s="567"/>
      <c r="BG3" s="568"/>
      <c r="BH3" s="1" t="str">
        <f>_xlfn.IFNA(VLOOKUP($A$5&amp;BH$4,'PMC数据辅助&amp;月良率预估'!$B$2:$G$1000,2,0),"")</f>
        <v/>
      </c>
      <c r="BI3" s="567"/>
      <c r="BJ3" s="567"/>
      <c r="BK3" s="567"/>
      <c r="BL3" s="568"/>
      <c r="BM3" s="1" t="str">
        <f>_xlfn.IFNA(VLOOKUP($A$5&amp;BM$4,'PMC数据辅助&amp;月良率预估'!$B$2:$G$1000,2,0),"")</f>
        <v/>
      </c>
      <c r="BN3" s="567"/>
      <c r="BO3" s="567"/>
      <c r="BP3" s="567"/>
      <c r="BQ3" s="568"/>
    </row>
    <row r="4" spans="1:69" x14ac:dyDescent="0.15">
      <c r="A4" s="31" t="s">
        <v>40</v>
      </c>
      <c r="B4" s="94"/>
      <c r="C4" s="94"/>
      <c r="D4" s="115"/>
      <c r="E4" s="569" t="str">
        <f>_xlfn.IFNA(VLOOKUP($A$5&amp;COLUMN($A$1),'PMC数据辅助&amp;月良率预估'!$A:$F,5,0),"")</f>
        <v>05/04蒸镀批次</v>
      </c>
      <c r="F4" s="570"/>
      <c r="G4" s="570"/>
      <c r="H4" s="570"/>
      <c r="I4" s="571"/>
      <c r="J4" s="569" t="str">
        <f>_xlfn.IFNA(VLOOKUP($A$5&amp;COLUMN($B$1),'PMC数据辅助&amp;月良率预估'!$A:$F,5,0),"")</f>
        <v>05/24蒸镀批次</v>
      </c>
      <c r="K4" s="570"/>
      <c r="L4" s="570"/>
      <c r="M4" s="570"/>
      <c r="N4" s="571"/>
      <c r="O4" s="569" t="str">
        <f>_xlfn.IFNA(VLOOKUP($A$5&amp;COLUMN($C$1),'PMC数据辅助&amp;月良率预估'!$A:$F,5,0),"")</f>
        <v>06/04蒸镀批次</v>
      </c>
      <c r="P4" s="570"/>
      <c r="Q4" s="570"/>
      <c r="R4" s="570"/>
      <c r="S4" s="571"/>
      <c r="T4" s="569" t="str">
        <f>_xlfn.IFNA(VLOOKUP($A$5&amp;COLUMN($D$1),'PMC数据辅助&amp;月良率预估'!$A:$F,5,0),"")</f>
        <v/>
      </c>
      <c r="U4" s="570"/>
      <c r="V4" s="570"/>
      <c r="W4" s="570"/>
      <c r="X4" s="571"/>
      <c r="Y4" s="569" t="str">
        <f>_xlfn.IFNA(VLOOKUP($A$5&amp;COLUMN($E$1),'PMC数据辅助&amp;月良率预估'!$A:$F,5,0),"")</f>
        <v/>
      </c>
      <c r="Z4" s="570"/>
      <c r="AA4" s="570"/>
      <c r="AB4" s="570"/>
      <c r="AC4" s="571"/>
      <c r="AD4" s="569" t="str">
        <f>_xlfn.IFNA(VLOOKUP($A$5&amp;COLUMN($F$1),'PMC数据辅助&amp;月良率预估'!$A:$F,5,0),"")</f>
        <v/>
      </c>
      <c r="AE4" s="570"/>
      <c r="AF4" s="570"/>
      <c r="AG4" s="570"/>
      <c r="AH4" s="571"/>
      <c r="AI4" s="569" t="str">
        <f>_xlfn.IFNA(VLOOKUP($A$5&amp;COLUMN($G$1),'PMC数据辅助&amp;月良率预估'!$A:$F,5,0),"")</f>
        <v/>
      </c>
      <c r="AJ4" s="570"/>
      <c r="AK4" s="570"/>
      <c r="AL4" s="570"/>
      <c r="AM4" s="571"/>
      <c r="AN4" s="569" t="str">
        <f>_xlfn.IFNA(VLOOKUP($A$5&amp;COLUMN($H$1),'PMC数据辅助&amp;月良率预估'!$A:$F,5,0),"")</f>
        <v/>
      </c>
      <c r="AO4" s="570"/>
      <c r="AP4" s="570"/>
      <c r="AQ4" s="570"/>
      <c r="AR4" s="571"/>
      <c r="AS4" s="569" t="str">
        <f>_xlfn.IFNA(VLOOKUP($A$5&amp;COLUMN($I$1),'PMC数据辅助&amp;月良率预估'!$A:$F,5,0),"")</f>
        <v/>
      </c>
      <c r="AT4" s="570"/>
      <c r="AU4" s="570"/>
      <c r="AV4" s="570"/>
      <c r="AW4" s="571"/>
      <c r="AX4" s="569" t="str">
        <f>_xlfn.IFNA(VLOOKUP($A$5&amp;COLUMN($J$1),'PMC数据辅助&amp;月良率预估'!$A:$F,5,0),"")</f>
        <v/>
      </c>
      <c r="AY4" s="570"/>
      <c r="AZ4" s="570"/>
      <c r="BA4" s="570"/>
      <c r="BB4" s="571"/>
      <c r="BC4" s="569" t="str">
        <f>_xlfn.IFNA(VLOOKUP($A$5&amp;COLUMN($K$1),'PMC数据辅助&amp;月良率预估'!$A:$F,5,0),"")</f>
        <v/>
      </c>
      <c r="BD4" s="570"/>
      <c r="BE4" s="570"/>
      <c r="BF4" s="570"/>
      <c r="BG4" s="571"/>
      <c r="BH4" s="569" t="str">
        <f>_xlfn.IFNA(VLOOKUP($A$5&amp;COLUMN($L$1),'PMC数据辅助&amp;月良率预估'!$A:$F,5,0),"")</f>
        <v/>
      </c>
      <c r="BI4" s="570"/>
      <c r="BJ4" s="570"/>
      <c r="BK4" s="570"/>
      <c r="BL4" s="571"/>
      <c r="BM4" s="569" t="str">
        <f>_xlfn.IFNA(VLOOKUP($A$5&amp;COLUMN($M$1),'PMC数据辅助&amp;月良率预估'!$A:$F,5,0),"")</f>
        <v/>
      </c>
      <c r="BN4" s="570"/>
      <c r="BO4" s="570"/>
      <c r="BP4" s="570"/>
      <c r="BQ4" s="571"/>
    </row>
    <row r="5" spans="1:69" ht="51" customHeight="1" x14ac:dyDescent="0.15">
      <c r="A5" s="32" t="s">
        <v>1527</v>
      </c>
      <c r="B5" s="32" t="s">
        <v>35</v>
      </c>
      <c r="C5" s="32" t="s">
        <v>35</v>
      </c>
      <c r="D5" s="32"/>
      <c r="E5" s="32" t="s">
        <v>467</v>
      </c>
      <c r="F5" s="33" t="s">
        <v>483</v>
      </c>
      <c r="G5" s="33" t="s">
        <v>484</v>
      </c>
      <c r="H5" s="33" t="s">
        <v>485</v>
      </c>
      <c r="I5" s="362" t="s">
        <v>839</v>
      </c>
      <c r="J5" s="32" t="s">
        <v>467</v>
      </c>
      <c r="K5" s="33" t="s">
        <v>483</v>
      </c>
      <c r="L5" s="33" t="s">
        <v>484</v>
      </c>
      <c r="M5" s="33" t="s">
        <v>485</v>
      </c>
      <c r="N5" s="362" t="s">
        <v>838</v>
      </c>
      <c r="O5" s="32" t="s">
        <v>467</v>
      </c>
      <c r="P5" s="33" t="s">
        <v>483</v>
      </c>
      <c r="Q5" s="33" t="s">
        <v>484</v>
      </c>
      <c r="R5" s="33" t="s">
        <v>485</v>
      </c>
      <c r="S5" s="362" t="s">
        <v>839</v>
      </c>
      <c r="T5" s="32" t="s">
        <v>467</v>
      </c>
      <c r="U5" s="33" t="s">
        <v>483</v>
      </c>
      <c r="V5" s="33" t="s">
        <v>484</v>
      </c>
      <c r="W5" s="33" t="s">
        <v>485</v>
      </c>
      <c r="X5" s="362" t="s">
        <v>839</v>
      </c>
      <c r="Y5" s="32" t="s">
        <v>467</v>
      </c>
      <c r="Z5" s="33" t="s">
        <v>483</v>
      </c>
      <c r="AA5" s="33" t="s">
        <v>484</v>
      </c>
      <c r="AB5" s="33" t="s">
        <v>485</v>
      </c>
      <c r="AC5" s="362" t="s">
        <v>839</v>
      </c>
      <c r="AD5" s="32" t="s">
        <v>467</v>
      </c>
      <c r="AE5" s="33" t="s">
        <v>483</v>
      </c>
      <c r="AF5" s="33" t="s">
        <v>484</v>
      </c>
      <c r="AG5" s="33" t="s">
        <v>485</v>
      </c>
      <c r="AH5" s="362" t="s">
        <v>839</v>
      </c>
      <c r="AI5" s="32" t="s">
        <v>467</v>
      </c>
      <c r="AJ5" s="33" t="s">
        <v>483</v>
      </c>
      <c r="AK5" s="33" t="s">
        <v>484</v>
      </c>
      <c r="AL5" s="33" t="s">
        <v>485</v>
      </c>
      <c r="AM5" s="362" t="s">
        <v>839</v>
      </c>
      <c r="AN5" s="32" t="s">
        <v>467</v>
      </c>
      <c r="AO5" s="33" t="s">
        <v>483</v>
      </c>
      <c r="AP5" s="33" t="s">
        <v>484</v>
      </c>
      <c r="AQ5" s="33" t="s">
        <v>485</v>
      </c>
      <c r="AR5" s="362" t="s">
        <v>839</v>
      </c>
      <c r="AS5" s="32" t="s">
        <v>467</v>
      </c>
      <c r="AT5" s="33" t="s">
        <v>483</v>
      </c>
      <c r="AU5" s="33" t="s">
        <v>484</v>
      </c>
      <c r="AV5" s="33" t="s">
        <v>485</v>
      </c>
      <c r="AW5" s="362" t="s">
        <v>839</v>
      </c>
      <c r="AX5" s="32" t="s">
        <v>467</v>
      </c>
      <c r="AY5" s="33" t="s">
        <v>483</v>
      </c>
      <c r="AZ5" s="33" t="s">
        <v>484</v>
      </c>
      <c r="BA5" s="33" t="s">
        <v>485</v>
      </c>
      <c r="BB5" s="362" t="s">
        <v>839</v>
      </c>
      <c r="BC5" s="32" t="s">
        <v>467</v>
      </c>
      <c r="BD5" s="33" t="s">
        <v>483</v>
      </c>
      <c r="BE5" s="33" t="s">
        <v>484</v>
      </c>
      <c r="BF5" s="33" t="s">
        <v>485</v>
      </c>
      <c r="BG5" s="362" t="s">
        <v>839</v>
      </c>
      <c r="BH5" s="32" t="s">
        <v>467</v>
      </c>
      <c r="BI5" s="33" t="s">
        <v>483</v>
      </c>
      <c r="BJ5" s="33" t="s">
        <v>484</v>
      </c>
      <c r="BK5" s="33" t="s">
        <v>485</v>
      </c>
      <c r="BL5" s="362" t="s">
        <v>839</v>
      </c>
      <c r="BM5" s="32" t="s">
        <v>467</v>
      </c>
      <c r="BN5" s="33" t="s">
        <v>483</v>
      </c>
      <c r="BO5" s="33" t="s">
        <v>484</v>
      </c>
      <c r="BP5" s="33" t="s">
        <v>485</v>
      </c>
      <c r="BQ5" s="362" t="s">
        <v>839</v>
      </c>
    </row>
    <row r="6" spans="1:69" x14ac:dyDescent="0.15">
      <c r="A6" s="34" t="s">
        <v>745</v>
      </c>
      <c r="B6" s="34">
        <f>_xlfn.IFNA(VLOOKUP($A6,批次辅助!$A$4:$DC$41,MATCH($A$5&amp;B$4,批次辅助!$A$1:$DC$1,0),0),0)</f>
        <v>0</v>
      </c>
      <c r="C6" s="34">
        <f>_xlfn.IFNA(VLOOKUP($A6,批次辅助!$A$4:$DC$41,MATCH($A$5&amp;C$4,批次辅助!$A$1:$DC$1,0),0),0)</f>
        <v>0</v>
      </c>
      <c r="D6" s="34">
        <f>_xlfn.IFNA(VLOOKUP($A6,批次辅助!$A$4:$DC$41,MATCH($A$5&amp;D$4,批次辅助!$A$1:$DC$1,0),0),0)</f>
        <v>0</v>
      </c>
      <c r="E6" s="34">
        <f>_xlfn.IFNA(VLOOKUP($A$5&amp;E$4,'PMC数据辅助&amp;月良率预估'!$B$2:$G$599,5,0),0)</f>
        <v>720</v>
      </c>
      <c r="F6" s="34"/>
      <c r="G6" s="34"/>
      <c r="H6" s="35"/>
      <c r="I6" s="35"/>
      <c r="J6" s="34">
        <f>_xlfn.IFNA(VLOOKUP($A$5&amp;J$4,'PMC数据辅助&amp;月良率预估'!$B$2:$G$599,5,0),0)</f>
        <v>840</v>
      </c>
      <c r="K6" s="34"/>
      <c r="L6" s="34"/>
      <c r="M6" s="35"/>
      <c r="N6" s="35"/>
      <c r="O6" s="34">
        <f>_xlfn.IFNA(VLOOKUP($A$5&amp;O$4,'PMC数据辅助&amp;月良率预估'!$B$2:$G$599,5,0),0)</f>
        <v>840</v>
      </c>
      <c r="P6" s="34"/>
      <c r="Q6" s="34"/>
      <c r="R6" s="35"/>
      <c r="S6" s="35"/>
      <c r="T6" s="34">
        <f>_xlfn.IFNA(VLOOKUP($A$5&amp;T$4,'PMC数据辅助&amp;月良率预估'!$B$2:$G$599,5,0),0)</f>
        <v>0</v>
      </c>
      <c r="U6" s="34"/>
      <c r="V6" s="34"/>
      <c r="W6" s="35"/>
      <c r="X6" s="35"/>
      <c r="Y6" s="34">
        <f>_xlfn.IFNA(VLOOKUP($A$5&amp;Y$4,'PMC数据辅助&amp;月良率预估'!$B$2:$G$599,5,0),0)</f>
        <v>0</v>
      </c>
      <c r="Z6" s="34"/>
      <c r="AA6" s="34"/>
      <c r="AB6" s="35"/>
      <c r="AC6" s="35"/>
      <c r="AD6" s="34">
        <f>_xlfn.IFNA(VLOOKUP($A$5&amp;AD$4,'PMC数据辅助&amp;月良率预估'!$B$2:$G$599,5,0),0)</f>
        <v>0</v>
      </c>
      <c r="AE6" s="34"/>
      <c r="AF6" s="34"/>
      <c r="AG6" s="35"/>
      <c r="AH6" s="35"/>
      <c r="AI6" s="34">
        <f>_xlfn.IFNA(VLOOKUP($A$5&amp;AI$4,'PMC数据辅助&amp;月良率预估'!$B$2:$G$599,5,0),0)</f>
        <v>0</v>
      </c>
      <c r="AJ6" s="34"/>
      <c r="AK6" s="34"/>
      <c r="AL6" s="35"/>
      <c r="AM6" s="35"/>
      <c r="AN6" s="34">
        <f>_xlfn.IFNA(VLOOKUP($A$5&amp;AN$4,'PMC数据辅助&amp;月良率预估'!$B$2:$G$599,5,0),0)</f>
        <v>0</v>
      </c>
      <c r="AO6" s="34"/>
      <c r="AP6" s="34"/>
      <c r="AQ6" s="35"/>
      <c r="AR6" s="35"/>
      <c r="AS6" s="34">
        <f>_xlfn.IFNA(VLOOKUP($A$5&amp;AS$4,'PMC数据辅助&amp;月良率预估'!$B$2:$G$599,5,0),0)</f>
        <v>0</v>
      </c>
      <c r="AT6" s="34"/>
      <c r="AU6" s="34"/>
      <c r="AV6" s="35"/>
      <c r="AW6" s="35"/>
      <c r="AX6" s="34">
        <f>_xlfn.IFNA(VLOOKUP($A$5&amp;AX$4,'PMC数据辅助&amp;月良率预估'!$B$2:$G$599,5,0),0)</f>
        <v>0</v>
      </c>
      <c r="AY6" s="34"/>
      <c r="AZ6" s="34"/>
      <c r="BA6" s="35"/>
      <c r="BB6" s="35"/>
      <c r="BC6" s="34">
        <f>_xlfn.IFNA(VLOOKUP($A$5&amp;BC$4,'PMC数据辅助&amp;月良率预估'!$B$2:$G$599,5,0),0)</f>
        <v>0</v>
      </c>
      <c r="BD6" s="34"/>
      <c r="BE6" s="34"/>
      <c r="BF6" s="35"/>
      <c r="BG6" s="35"/>
      <c r="BH6" s="34">
        <f>_xlfn.IFNA(VLOOKUP($A$5&amp;BH$4,'PMC数据辅助&amp;月良率预估'!$B$2:$G$599,5,0),0)</f>
        <v>0</v>
      </c>
      <c r="BI6" s="34"/>
      <c r="BJ6" s="34"/>
      <c r="BK6" s="35"/>
      <c r="BL6" s="35"/>
      <c r="BM6" s="34">
        <f>_xlfn.IFNA(VLOOKUP($A$5&amp;BM$4,'PMC数据辅助&amp;月良率预估'!$B$2:$G$599,5,0),0)</f>
        <v>0</v>
      </c>
      <c r="BN6" s="34"/>
      <c r="BO6" s="34"/>
      <c r="BP6" s="35"/>
      <c r="BQ6" s="35"/>
    </row>
    <row r="7" spans="1:69" x14ac:dyDescent="0.15">
      <c r="A7" s="34" t="s">
        <v>746</v>
      </c>
      <c r="B7" s="34">
        <f>_xlfn.IFNA(VLOOKUP($A7,批次辅助!$A$4:$DC$41,MATCH($A$5&amp;B$4,批次辅助!$A$1:$DC$1,0),0),0)</f>
        <v>0</v>
      </c>
      <c r="C7" s="34">
        <f>_xlfn.IFNA(VLOOKUP($A7,批次辅助!$A$4:$DC$41,MATCH($A$5&amp;C$4,批次辅助!$A$1:$DC$1,0),0),0)</f>
        <v>0</v>
      </c>
      <c r="D7" s="34">
        <f>_xlfn.IFNA(VLOOKUP($A7,批次辅助!$A$4:$DC$41,MATCH($A$5&amp;D$4,批次辅助!$A$1:$DC$1,0),0),0)</f>
        <v>0</v>
      </c>
      <c r="E7" s="34">
        <f>_xlfn.IFNA(VLOOKUP($A$5&amp;E$4,'PMC数据辅助&amp;月良率预估'!$B$2:$G$599,6,0),0)</f>
        <v>720</v>
      </c>
      <c r="F7" s="34"/>
      <c r="G7" s="34"/>
      <c r="H7" s="35"/>
      <c r="I7" s="35"/>
      <c r="J7" s="34">
        <f>_xlfn.IFNA(VLOOKUP($A$5&amp;J$4,'PMC数据辅助&amp;月良率预估'!$B$2:$G$599,6,0),0)</f>
        <v>840</v>
      </c>
      <c r="K7" s="34"/>
      <c r="L7" s="34"/>
      <c r="M7" s="35"/>
      <c r="N7" s="35"/>
      <c r="O7" s="34">
        <f>_xlfn.IFNA(VLOOKUP($A$5&amp;O$4,'PMC数据辅助&amp;月良率预估'!$B$2:$G$599,6,0),0)</f>
        <v>840</v>
      </c>
      <c r="P7" s="34"/>
      <c r="Q7" s="34"/>
      <c r="R7" s="35"/>
      <c r="S7" s="35"/>
      <c r="T7" s="34">
        <f>_xlfn.IFNA(VLOOKUP($A$5&amp;T$4,'PMC数据辅助&amp;月良率预估'!$B$2:$G$599,6,0),0)</f>
        <v>0</v>
      </c>
      <c r="U7" s="34"/>
      <c r="V7" s="34"/>
      <c r="W7" s="35"/>
      <c r="X7" s="35"/>
      <c r="Y7" s="34">
        <f>_xlfn.IFNA(VLOOKUP($A$5&amp;Y$4,'PMC数据辅助&amp;月良率预估'!$B$2:$G$599,6,0),0)</f>
        <v>0</v>
      </c>
      <c r="Z7" s="34"/>
      <c r="AA7" s="34"/>
      <c r="AB7" s="35"/>
      <c r="AC7" s="35"/>
      <c r="AD7" s="34">
        <f>_xlfn.IFNA(VLOOKUP($A$5&amp;AD$4,'PMC数据辅助&amp;月良率预估'!$B$2:$G$599,6,0),0)</f>
        <v>0</v>
      </c>
      <c r="AE7" s="34"/>
      <c r="AF7" s="34"/>
      <c r="AG7" s="35"/>
      <c r="AH7" s="35"/>
      <c r="AI7" s="34">
        <f>_xlfn.IFNA(VLOOKUP($A$5&amp;AI$4,'PMC数据辅助&amp;月良率预估'!$B$2:$G$599,6,0),0)</f>
        <v>0</v>
      </c>
      <c r="AJ7" s="34"/>
      <c r="AK7" s="34"/>
      <c r="AL7" s="35"/>
      <c r="AM7" s="35"/>
      <c r="AN7" s="34">
        <f>_xlfn.IFNA(VLOOKUP($A$5&amp;AN$4,'PMC数据辅助&amp;月良率预估'!$B$2:$G$599,6,0),0)</f>
        <v>0</v>
      </c>
      <c r="AO7" s="34"/>
      <c r="AP7" s="34"/>
      <c r="AQ7" s="35"/>
      <c r="AR7" s="35"/>
      <c r="AS7" s="34">
        <f>_xlfn.IFNA(VLOOKUP($A$5&amp;AS$4,'PMC数据辅助&amp;月良率预估'!$B$2:$G$599,6,0),0)</f>
        <v>0</v>
      </c>
      <c r="AT7" s="34"/>
      <c r="AU7" s="34"/>
      <c r="AV7" s="35"/>
      <c r="AW7" s="35"/>
      <c r="AX7" s="34">
        <f>_xlfn.IFNA(VLOOKUP($A$5&amp;AX$4,'PMC数据辅助&amp;月良率预估'!$B$2:$G$599,6,0),0)</f>
        <v>0</v>
      </c>
      <c r="AY7" s="34"/>
      <c r="AZ7" s="34"/>
      <c r="BA7" s="35"/>
      <c r="BB7" s="35"/>
      <c r="BC7" s="34">
        <f>_xlfn.IFNA(VLOOKUP($A$5&amp;BC$4,'PMC数据辅助&amp;月良率预估'!$B$2:$G$599,6,0),0)</f>
        <v>0</v>
      </c>
      <c r="BD7" s="34"/>
      <c r="BE7" s="34"/>
      <c r="BF7" s="35"/>
      <c r="BG7" s="35"/>
      <c r="BH7" s="34">
        <f>_xlfn.IFNA(VLOOKUP($A$5&amp;BH$4,'PMC数据辅助&amp;月良率预估'!$B$2:$G$599,6,0),0)</f>
        <v>0</v>
      </c>
      <c r="BI7" s="34"/>
      <c r="BJ7" s="34"/>
      <c r="BK7" s="35"/>
      <c r="BL7" s="35"/>
      <c r="BM7" s="34">
        <f>_xlfn.IFNA(VLOOKUP($A$5&amp;BM$4,'PMC数据辅助&amp;月良率预估'!$B$2:$G$599,6,0),0)</f>
        <v>0</v>
      </c>
      <c r="BN7" s="34"/>
      <c r="BO7" s="34"/>
      <c r="BP7" s="35"/>
      <c r="BQ7" s="35"/>
    </row>
    <row r="8" spans="1:69" s="119" customFormat="1" x14ac:dyDescent="0.15">
      <c r="A8" s="116" t="s">
        <v>454</v>
      </c>
      <c r="B8" s="117">
        <f>_xlfn.IFNA(VLOOKUP($A8,批次辅助!$A$4:$DC$41,MATCH($A$5&amp;B$4,批次辅助!$A$1:$DC$1,0),0),0)</f>
        <v>0</v>
      </c>
      <c r="C8" s="117">
        <f>_xlfn.IFNA(VLOOKUP($A8,批次辅助!$A$4:$DC$41,MATCH($A$5&amp;C$4,批次辅助!$A$1:$DC$1,0),0),0)</f>
        <v>0</v>
      </c>
      <c r="D8" s="117">
        <f>_xlfn.IFNA(VLOOKUP($A8,批次辅助!$A$4:$DC$41,MATCH($A$5&amp;D$4,批次辅助!$A$1:$DC$1,0),0),0)</f>
        <v>0</v>
      </c>
      <c r="E8" s="117">
        <f>IF(E6=0,0%,E7/E6)</f>
        <v>1</v>
      </c>
      <c r="F8" s="116"/>
      <c r="G8" s="116"/>
      <c r="H8" s="118"/>
      <c r="I8" s="118"/>
      <c r="J8" s="117">
        <f>IF(J6=0,0%,J7/J6)</f>
        <v>1</v>
      </c>
      <c r="K8" s="116"/>
      <c r="L8" s="116"/>
      <c r="M8" s="118"/>
      <c r="N8" s="118"/>
      <c r="O8" s="117">
        <f>IF(O6=0,0%,O7/O6)</f>
        <v>1</v>
      </c>
      <c r="P8" s="116"/>
      <c r="Q8" s="116"/>
      <c r="R8" s="118"/>
      <c r="S8" s="118"/>
      <c r="T8" s="117">
        <f>IF(T6=0,0%,T7/T6)</f>
        <v>0</v>
      </c>
      <c r="U8" s="116"/>
      <c r="V8" s="116"/>
      <c r="W8" s="118"/>
      <c r="X8" s="118"/>
      <c r="Y8" s="117">
        <f>IF(Y6=0,0%,Y7/Y6)</f>
        <v>0</v>
      </c>
      <c r="Z8" s="116"/>
      <c r="AA8" s="116"/>
      <c r="AB8" s="118"/>
      <c r="AC8" s="118"/>
      <c r="AD8" s="117">
        <f>IF(AD6=0,0%,AD7/AD6)</f>
        <v>0</v>
      </c>
      <c r="AE8" s="116"/>
      <c r="AF8" s="116"/>
      <c r="AG8" s="118"/>
      <c r="AH8" s="118"/>
      <c r="AI8" s="117">
        <f>IF(AI6=0,0%,AI7/AI6)</f>
        <v>0</v>
      </c>
      <c r="AJ8" s="116"/>
      <c r="AK8" s="116"/>
      <c r="AL8" s="118"/>
      <c r="AM8" s="118"/>
      <c r="AN8" s="117">
        <f>IF(AN6=0,0%,AN7/AN6)</f>
        <v>0</v>
      </c>
      <c r="AO8" s="116"/>
      <c r="AP8" s="116"/>
      <c r="AQ8" s="118"/>
      <c r="AR8" s="118"/>
      <c r="AS8" s="117">
        <f>IF(AS6=0,0%,AS7/AS6)</f>
        <v>0</v>
      </c>
      <c r="AT8" s="116"/>
      <c r="AU8" s="116"/>
      <c r="AV8" s="118"/>
      <c r="AW8" s="118"/>
      <c r="AX8" s="117">
        <f>IF(AX6=0,0%,AX7/AX6)</f>
        <v>0</v>
      </c>
      <c r="AY8" s="116"/>
      <c r="AZ8" s="116"/>
      <c r="BA8" s="118"/>
      <c r="BB8" s="118"/>
      <c r="BC8" s="117">
        <f>IF(BC6=0,0%,BC7/BC6)</f>
        <v>0</v>
      </c>
      <c r="BD8" s="116"/>
      <c r="BE8" s="116"/>
      <c r="BF8" s="118"/>
      <c r="BG8" s="118"/>
      <c r="BH8" s="117">
        <f>IF(BH6=0,0%,BH7/BH6)</f>
        <v>0</v>
      </c>
      <c r="BI8" s="116"/>
      <c r="BJ8" s="116"/>
      <c r="BK8" s="118"/>
      <c r="BL8" s="118"/>
      <c r="BM8" s="117">
        <f>IF(BM6=0,0%,BM7/BM6)</f>
        <v>0</v>
      </c>
      <c r="BN8" s="116"/>
      <c r="BO8" s="116"/>
      <c r="BP8" s="118"/>
      <c r="BQ8" s="118"/>
    </row>
    <row r="9" spans="1:69" s="161" customFormat="1" x14ac:dyDescent="0.15">
      <c r="A9" s="158" t="s">
        <v>34</v>
      </c>
      <c r="B9" s="159">
        <f>_xlfn.IFNA(VLOOKUP($A9,批次辅助!$A$4:$DC$41,MATCH($A$5&amp;B$4,批次辅助!$A$1:$DC$1,0),0),0)</f>
        <v>0</v>
      </c>
      <c r="C9" s="159">
        <f>_xlfn.IFNA(VLOOKUP($A9,批次辅助!$A$4:$DC$41,MATCH($A$5&amp;C$4,批次辅助!$A$1:$DC$1,0),0),0)</f>
        <v>0</v>
      </c>
      <c r="D9" s="159">
        <f>_xlfn.IFNA(VLOOKUP($A9,批次辅助!$A$4:$DC$41,MATCH($A$5&amp;D$4,批次辅助!$A$1:$DC$1,0),0),0)</f>
        <v>0</v>
      </c>
      <c r="E9" s="160"/>
      <c r="F9" s="160"/>
      <c r="G9" s="160"/>
      <c r="H9" s="160">
        <f>H10-H19-H27-H28-H36-H37-H44-H45</f>
        <v>0.77376209421686726</v>
      </c>
      <c r="I9" s="160"/>
      <c r="J9" s="160"/>
      <c r="K9" s="160"/>
      <c r="L9" s="160"/>
      <c r="M9" s="160">
        <f>M10-M19-M27-M28-M36-M37-M44-M45</f>
        <v>0.77376209421686726</v>
      </c>
      <c r="N9" s="160"/>
      <c r="O9" s="160"/>
      <c r="P9" s="160"/>
      <c r="Q9" s="160"/>
      <c r="R9" s="160">
        <f>R10-R19-R27-R28-R36-R37-R44-R45</f>
        <v>0.77376209421686726</v>
      </c>
      <c r="S9" s="160"/>
      <c r="T9" s="160"/>
      <c r="U9" s="160"/>
      <c r="V9" s="160"/>
      <c r="W9" s="160">
        <f>W10-W19-W27-W28-W36-W37-W44-W45</f>
        <v>0.77376209421686726</v>
      </c>
      <c r="X9" s="160"/>
      <c r="Y9" s="160"/>
      <c r="Z9" s="160"/>
      <c r="AA9" s="160"/>
      <c r="AB9" s="160">
        <f>AB10-AB19-AB27-AB28-AB36-AB37-AB44-AB45</f>
        <v>0.77376209421686726</v>
      </c>
      <c r="AC9" s="160"/>
      <c r="AD9" s="160"/>
      <c r="AE9" s="160"/>
      <c r="AF9" s="160"/>
      <c r="AG9" s="160">
        <f>AG10-AG19-AG27-AG28-AG36-AG37-AG44-AG45</f>
        <v>0.77376209421686726</v>
      </c>
      <c r="AH9" s="160"/>
      <c r="AI9" s="160"/>
      <c r="AJ9" s="160"/>
      <c r="AK9" s="160"/>
      <c r="AL9" s="160">
        <f>AL10-AL19-AL27-AL28-AL36-AL37-AL44-AL45</f>
        <v>0.77376209421686726</v>
      </c>
      <c r="AM9" s="160"/>
      <c r="AN9" s="160"/>
      <c r="AO9" s="160"/>
      <c r="AP9" s="160"/>
      <c r="AQ9" s="160">
        <f>AQ10-AQ19-AQ27-AQ28-AQ36-AQ37-AQ44-AQ45</f>
        <v>0.77376209421686726</v>
      </c>
      <c r="AR9" s="160"/>
      <c r="AS9" s="160"/>
      <c r="AT9" s="160"/>
      <c r="AU9" s="160"/>
      <c r="AV9" s="160">
        <f>AV10-AV19-AV27-AV28-AV36-AV37-AV44-AV45</f>
        <v>0.77376209421686726</v>
      </c>
      <c r="AW9" s="160"/>
      <c r="AX9" s="160"/>
      <c r="AY9" s="160"/>
      <c r="AZ9" s="160"/>
      <c r="BA9" s="160">
        <f>BA10-BA19-BA27-BA28-BA36-BA37-BA44-BA45</f>
        <v>0.77376209421686726</v>
      </c>
      <c r="BB9" s="160"/>
      <c r="BC9" s="160"/>
      <c r="BD9" s="160"/>
      <c r="BE9" s="160"/>
      <c r="BF9" s="160">
        <f>BF10-BF19-BF27-BF28-BF36-BF37-BF44-BF45</f>
        <v>0.77376209421686726</v>
      </c>
      <c r="BG9" s="160"/>
      <c r="BH9" s="160"/>
      <c r="BI9" s="160"/>
      <c r="BJ9" s="160"/>
      <c r="BK9" s="160">
        <f>BK10-BK19-BK27-BK28-BK36-BK37-BK44-BK45</f>
        <v>0.77376209421686726</v>
      </c>
      <c r="BL9" s="160"/>
      <c r="BM9" s="160"/>
      <c r="BN9" s="160"/>
      <c r="BO9" s="160"/>
      <c r="BP9" s="160">
        <f>BP10-BP19-BP27-BP28-BP36-BP37-BP44-BP45</f>
        <v>0.77376209421686726</v>
      </c>
      <c r="BQ9" s="160"/>
    </row>
    <row r="10" spans="1:69" x14ac:dyDescent="0.15">
      <c r="A10" s="36" t="s">
        <v>33</v>
      </c>
      <c r="B10" s="37">
        <f>B9+B19+B27+B28+B36+B37+B44+B45</f>
        <v>0</v>
      </c>
      <c r="C10" s="37">
        <f>C9+C19+C27+C28+C36+C37+C44+C45</f>
        <v>0</v>
      </c>
      <c r="D10" s="37">
        <f>D9+D19+D27+D28+D36+D37+D44+D45</f>
        <v>0</v>
      </c>
      <c r="E10" s="38"/>
      <c r="F10" s="38"/>
      <c r="G10" s="38"/>
      <c r="H10" s="38">
        <f>(H12+H21+H30+H39)*99.94%-3</f>
        <v>0.77376209421686726</v>
      </c>
      <c r="I10" s="38"/>
      <c r="J10" s="38"/>
      <c r="K10" s="38"/>
      <c r="L10" s="38"/>
      <c r="M10" s="38">
        <f>(M12+M21+M30+M39)*99.94%-3</f>
        <v>0.77376209421686726</v>
      </c>
      <c r="N10" s="38"/>
      <c r="O10" s="38"/>
      <c r="P10" s="38"/>
      <c r="Q10" s="38"/>
      <c r="R10" s="38">
        <f>(R12+R21+R30+R39)*99.94%-3</f>
        <v>0.77376209421686726</v>
      </c>
      <c r="S10" s="38"/>
      <c r="T10" s="38"/>
      <c r="U10" s="38"/>
      <c r="V10" s="38"/>
      <c r="W10" s="38">
        <f>(W12+W21+W30+W39)*99.94%-3</f>
        <v>0.77376209421686726</v>
      </c>
      <c r="X10" s="38"/>
      <c r="Y10" s="38"/>
      <c r="Z10" s="38"/>
      <c r="AA10" s="38"/>
      <c r="AB10" s="38">
        <f>(AB12+AB21+AB30+AB39)*99.94%-3</f>
        <v>0.77376209421686726</v>
      </c>
      <c r="AC10" s="38"/>
      <c r="AD10" s="38"/>
      <c r="AE10" s="38"/>
      <c r="AF10" s="38"/>
      <c r="AG10" s="38">
        <f>(AG12+AG21+AG30+AG39)*99.94%-3</f>
        <v>0.77376209421686726</v>
      </c>
      <c r="AH10" s="38"/>
      <c r="AI10" s="38"/>
      <c r="AJ10" s="38"/>
      <c r="AK10" s="38"/>
      <c r="AL10" s="38">
        <f>(AL12+AL21+AL30+AL39)*99.94%-3</f>
        <v>0.77376209421686726</v>
      </c>
      <c r="AM10" s="38"/>
      <c r="AN10" s="38"/>
      <c r="AO10" s="38"/>
      <c r="AP10" s="38"/>
      <c r="AQ10" s="38">
        <f>(AQ12+AQ21+AQ30+AQ39)*99.94%-3</f>
        <v>0.77376209421686726</v>
      </c>
      <c r="AR10" s="38"/>
      <c r="AS10" s="38"/>
      <c r="AT10" s="38"/>
      <c r="AU10" s="38"/>
      <c r="AV10" s="38">
        <f>(AV12+AV21+AV30+AV39)*99.94%-3</f>
        <v>0.77376209421686726</v>
      </c>
      <c r="AW10" s="38"/>
      <c r="AX10" s="38"/>
      <c r="AY10" s="38"/>
      <c r="AZ10" s="38"/>
      <c r="BA10" s="38">
        <f>(BA12+BA21+BA30+BA39)*99.94%-3</f>
        <v>0.77376209421686726</v>
      </c>
      <c r="BB10" s="38"/>
      <c r="BC10" s="38"/>
      <c r="BD10" s="38"/>
      <c r="BE10" s="38"/>
      <c r="BF10" s="38">
        <f>(BF12+BF21+BF30+BF39)*99.94%-3</f>
        <v>0.77376209421686726</v>
      </c>
      <c r="BG10" s="38"/>
      <c r="BH10" s="38"/>
      <c r="BI10" s="38"/>
      <c r="BJ10" s="38"/>
      <c r="BK10" s="38">
        <f>(BK12+BK21+BK30+BK39)*99.94%-3</f>
        <v>0.77376209421686726</v>
      </c>
      <c r="BL10" s="38"/>
      <c r="BM10" s="38"/>
      <c r="BN10" s="38"/>
      <c r="BO10" s="38"/>
      <c r="BP10" s="38">
        <f>(BP12+BP21+BP30+BP39)*99.94%-3</f>
        <v>0.77376209421686726</v>
      </c>
      <c r="BQ10" s="38"/>
    </row>
    <row r="11" spans="1:69" x14ac:dyDescent="0.15">
      <c r="A11" s="39" t="s">
        <v>32</v>
      </c>
      <c r="B11" s="39"/>
      <c r="C11" s="39"/>
      <c r="D11" s="39"/>
      <c r="E11" s="39"/>
      <c r="F11" s="39"/>
      <c r="G11" s="39"/>
      <c r="H11" s="39">
        <f>H12*99.9%</f>
        <v>0.81510335783132537</v>
      </c>
      <c r="I11" s="39"/>
      <c r="J11" s="39"/>
      <c r="K11" s="39"/>
      <c r="L11" s="39"/>
      <c r="M11" s="39">
        <f>M12*99.9%</f>
        <v>0.81510335783132537</v>
      </c>
      <c r="N11" s="39"/>
      <c r="O11" s="39"/>
      <c r="P11" s="39"/>
      <c r="Q11" s="39"/>
      <c r="R11" s="39">
        <f>R12*99.9%</f>
        <v>0.81510335783132537</v>
      </c>
      <c r="S11" s="39"/>
      <c r="T11" s="39"/>
      <c r="U11" s="39"/>
      <c r="V11" s="39"/>
      <c r="W11" s="39">
        <f>W12*99.9%</f>
        <v>0.81510335783132537</v>
      </c>
      <c r="X11" s="39"/>
      <c r="Y11" s="39"/>
      <c r="Z11" s="39"/>
      <c r="AA11" s="39"/>
      <c r="AB11" s="39">
        <f>AB12*99.9%</f>
        <v>0.81510335783132537</v>
      </c>
      <c r="AC11" s="39"/>
      <c r="AD11" s="39"/>
      <c r="AE11" s="39"/>
      <c r="AF11" s="39"/>
      <c r="AG11" s="39">
        <f>AG12*99.9%</f>
        <v>0.81510335783132537</v>
      </c>
      <c r="AH11" s="39"/>
      <c r="AI11" s="39"/>
      <c r="AJ11" s="39"/>
      <c r="AK11" s="39"/>
      <c r="AL11" s="39">
        <f>AL12*99.9%</f>
        <v>0.81510335783132537</v>
      </c>
      <c r="AM11" s="39"/>
      <c r="AN11" s="39"/>
      <c r="AO11" s="39"/>
      <c r="AP11" s="39"/>
      <c r="AQ11" s="39">
        <f>AQ12*99.9%</f>
        <v>0.81510335783132537</v>
      </c>
      <c r="AR11" s="39"/>
      <c r="AS11" s="39"/>
      <c r="AT11" s="39"/>
      <c r="AU11" s="39"/>
      <c r="AV11" s="39">
        <f>AV12*99.9%</f>
        <v>0.81510335783132537</v>
      </c>
      <c r="AW11" s="39"/>
      <c r="AX11" s="39"/>
      <c r="AY11" s="39"/>
      <c r="AZ11" s="39"/>
      <c r="BA11" s="39">
        <f>BA12*99.9%</f>
        <v>0.81510335783132537</v>
      </c>
      <c r="BB11" s="39"/>
      <c r="BC11" s="39"/>
      <c r="BD11" s="39"/>
      <c r="BE11" s="39"/>
      <c r="BF11" s="39">
        <f>BF12*99.9%</f>
        <v>0.81510335783132537</v>
      </c>
      <c r="BG11" s="39"/>
      <c r="BH11" s="39"/>
      <c r="BI11" s="39"/>
      <c r="BJ11" s="39"/>
      <c r="BK11" s="39">
        <f>BK12*99.9%</f>
        <v>0.81510335783132537</v>
      </c>
      <c r="BL11" s="39"/>
      <c r="BM11" s="39"/>
      <c r="BN11" s="39"/>
      <c r="BO11" s="39"/>
      <c r="BP11" s="39">
        <f>BP12*99.9%</f>
        <v>0.81510335783132537</v>
      </c>
      <c r="BQ11" s="39"/>
    </row>
    <row r="12" spans="1:69" x14ac:dyDescent="0.35">
      <c r="A12" s="40" t="s">
        <v>60</v>
      </c>
      <c r="B12" s="41">
        <f>_xlfn.IFNA(VLOOKUP($A12,批次辅助!$A$4:$DC$41,MATCH($A$5&amp;B$4,批次辅助!$A$1:$DC$1,0),0),0)</f>
        <v>0</v>
      </c>
      <c r="C12" s="41">
        <f>_xlfn.IFNA(VLOOKUP($A12,批次辅助!$A$4:$DC$41,MATCH($A$5&amp;C$4,批次辅助!$A$1:$DC$1,0),0),0)</f>
        <v>0</v>
      </c>
      <c r="D12" s="41">
        <f>_xlfn.IFNA(VLOOKUP($A12,批次辅助!$A$4:$DC$41,MATCH($A$5&amp;D$4,批次辅助!$A$1:$DC$1,0),0),0)</f>
        <v>0</v>
      </c>
      <c r="E12" s="39"/>
      <c r="F12" s="39"/>
      <c r="G12" s="39"/>
      <c r="H12" s="39">
        <f>1-SUM(H13:H18)</f>
        <v>0.8159192771084337</v>
      </c>
      <c r="I12" s="39"/>
      <c r="J12" s="39"/>
      <c r="K12" s="39"/>
      <c r="L12" s="39"/>
      <c r="M12" s="39">
        <f>1-SUM(M13:M18)</f>
        <v>0.8159192771084337</v>
      </c>
      <c r="N12" s="39"/>
      <c r="O12" s="39"/>
      <c r="P12" s="39"/>
      <c r="Q12" s="39"/>
      <c r="R12" s="39">
        <f>1-SUM(R13:R18)</f>
        <v>0.8159192771084337</v>
      </c>
      <c r="S12" s="39"/>
      <c r="T12" s="39"/>
      <c r="U12" s="39"/>
      <c r="V12" s="39"/>
      <c r="W12" s="39">
        <f>1-SUM(W13:W18)</f>
        <v>0.8159192771084337</v>
      </c>
      <c r="X12" s="39"/>
      <c r="Y12" s="39"/>
      <c r="Z12" s="39"/>
      <c r="AA12" s="39"/>
      <c r="AB12" s="39">
        <f>1-SUM(AB13:AB18)</f>
        <v>0.8159192771084337</v>
      </c>
      <c r="AC12" s="39"/>
      <c r="AD12" s="39"/>
      <c r="AE12" s="39"/>
      <c r="AF12" s="39"/>
      <c r="AG12" s="39">
        <f>1-SUM(AG13:AG18)</f>
        <v>0.8159192771084337</v>
      </c>
      <c r="AH12" s="39"/>
      <c r="AI12" s="39"/>
      <c r="AJ12" s="39"/>
      <c r="AK12" s="39"/>
      <c r="AL12" s="39">
        <f>1-SUM(AL13:AL18)</f>
        <v>0.8159192771084337</v>
      </c>
      <c r="AM12" s="39"/>
      <c r="AN12" s="39"/>
      <c r="AO12" s="39"/>
      <c r="AP12" s="39"/>
      <c r="AQ12" s="39">
        <f>1-SUM(AQ13:AQ18)</f>
        <v>0.8159192771084337</v>
      </c>
      <c r="AR12" s="39"/>
      <c r="AS12" s="39"/>
      <c r="AT12" s="39"/>
      <c r="AU12" s="39"/>
      <c r="AV12" s="39">
        <f>1-SUM(AV13:AV18)</f>
        <v>0.8159192771084337</v>
      </c>
      <c r="AW12" s="39"/>
      <c r="AX12" s="39"/>
      <c r="AY12" s="39"/>
      <c r="AZ12" s="39"/>
      <c r="BA12" s="39">
        <f>1-SUM(BA13:BA18)</f>
        <v>0.8159192771084337</v>
      </c>
      <c r="BB12" s="39"/>
      <c r="BC12" s="39"/>
      <c r="BD12" s="39"/>
      <c r="BE12" s="39"/>
      <c r="BF12" s="39">
        <f>1-SUM(BF13:BF18)</f>
        <v>0.8159192771084337</v>
      </c>
      <c r="BG12" s="39"/>
      <c r="BH12" s="39"/>
      <c r="BI12" s="39"/>
      <c r="BJ12" s="39"/>
      <c r="BK12" s="39">
        <f>1-SUM(BK13:BK18)</f>
        <v>0.8159192771084337</v>
      </c>
      <c r="BL12" s="39"/>
      <c r="BM12" s="39"/>
      <c r="BN12" s="39"/>
      <c r="BO12" s="39"/>
      <c r="BP12" s="39">
        <f>1-SUM(BP13:BP18)</f>
        <v>0.8159192771084337</v>
      </c>
      <c r="BQ12" s="39"/>
    </row>
    <row r="13" spans="1:69" x14ac:dyDescent="0.15">
      <c r="A13" s="42" t="s">
        <v>42</v>
      </c>
      <c r="B13" s="43">
        <f>_xlfn.IFNA(VLOOKUP($A13,批次辅助!$A$4:$DC$41,MATCH($A$5&amp;B$4,批次辅助!$A$1:$DC$1,0),0),0)</f>
        <v>0</v>
      </c>
      <c r="C13" s="43">
        <f>_xlfn.IFNA(VLOOKUP($A13,批次辅助!$A$4:$DC$41,MATCH($A$5&amp;C$4,批次辅助!$A$1:$DC$1,0),0),0)</f>
        <v>0</v>
      </c>
      <c r="D13" s="43">
        <f>_xlfn.IFNA(VLOOKUP($A13,批次辅助!$A$4:$DC$41,MATCH($A$5&amp;D$4,批次辅助!$A$1:$DC$1,0),0),0)</f>
        <v>0</v>
      </c>
      <c r="E13" s="279"/>
      <c r="F13" s="128"/>
      <c r="G13" s="102">
        <v>4.2560240963855418E-2</v>
      </c>
      <c r="H13" s="47">
        <f>C13-F13+G13</f>
        <v>4.2560240963855418E-2</v>
      </c>
      <c r="I13" s="370"/>
      <c r="J13" s="279"/>
      <c r="K13" s="128"/>
      <c r="L13" s="102"/>
      <c r="M13" s="47">
        <f>H13-K13+L13</f>
        <v>4.2560240963855418E-2</v>
      </c>
      <c r="N13" s="370"/>
      <c r="O13" s="278"/>
      <c r="P13" s="132"/>
      <c r="Q13" s="102"/>
      <c r="R13" s="47">
        <f>M13-P13+Q13</f>
        <v>4.2560240963855418E-2</v>
      </c>
      <c r="S13" s="370"/>
      <c r="T13" s="279"/>
      <c r="U13" s="128"/>
      <c r="V13" s="102"/>
      <c r="W13" s="47">
        <f>R13-U13+V13</f>
        <v>4.2560240963855418E-2</v>
      </c>
      <c r="X13" s="370"/>
      <c r="Y13" s="279"/>
      <c r="Z13" s="128"/>
      <c r="AA13" s="102"/>
      <c r="AB13" s="47">
        <f>W13-Z13+AA13</f>
        <v>4.2560240963855418E-2</v>
      </c>
      <c r="AC13" s="370"/>
      <c r="AD13" s="279"/>
      <c r="AE13" s="128"/>
      <c r="AF13" s="102"/>
      <c r="AG13" s="47">
        <f>AB13-AE13+AF13</f>
        <v>4.2560240963855418E-2</v>
      </c>
      <c r="AH13" s="370"/>
      <c r="AI13" s="279"/>
      <c r="AJ13" s="128"/>
      <c r="AK13" s="102"/>
      <c r="AL13" s="47">
        <f>AG13-AJ13+AK13</f>
        <v>4.2560240963855418E-2</v>
      </c>
      <c r="AM13" s="370"/>
      <c r="AN13" s="279"/>
      <c r="AO13" s="128"/>
      <c r="AP13" s="102"/>
      <c r="AQ13" s="47">
        <f>AL13-AO13+AP13</f>
        <v>4.2560240963855418E-2</v>
      </c>
      <c r="AR13" s="370"/>
      <c r="AS13" s="279"/>
      <c r="AT13" s="128"/>
      <c r="AU13" s="102"/>
      <c r="AV13" s="47">
        <f>AQ13-AT13+AU13</f>
        <v>4.2560240963855418E-2</v>
      </c>
      <c r="AW13" s="370"/>
      <c r="AX13" s="279"/>
      <c r="AY13" s="128"/>
      <c r="AZ13" s="102"/>
      <c r="BA13" s="47">
        <f>AV13-AY13+AZ13</f>
        <v>4.2560240963855418E-2</v>
      </c>
      <c r="BB13" s="370"/>
      <c r="BC13" s="279"/>
      <c r="BD13" s="128"/>
      <c r="BE13" s="102"/>
      <c r="BF13" s="47">
        <f>BA13-BD13+BE13</f>
        <v>4.2560240963855418E-2</v>
      </c>
      <c r="BG13" s="370"/>
      <c r="BH13" s="279"/>
      <c r="BI13" s="128"/>
      <c r="BJ13" s="102"/>
      <c r="BK13" s="47">
        <f>BF13-BI13+BJ13</f>
        <v>4.2560240963855418E-2</v>
      </c>
      <c r="BL13" s="370"/>
      <c r="BM13" s="279"/>
      <c r="BN13" s="128"/>
      <c r="BO13" s="102"/>
      <c r="BP13" s="47">
        <f>BK13-BN13+BO13</f>
        <v>4.2560240963855418E-2</v>
      </c>
      <c r="BQ13" s="370"/>
    </row>
    <row r="14" spans="1:69" x14ac:dyDescent="0.15">
      <c r="A14" s="42" t="s">
        <v>43</v>
      </c>
      <c r="B14" s="43">
        <f>_xlfn.IFNA(VLOOKUP($A14,批次辅助!$A$4:$DC$41,MATCH($A$5&amp;B$4,批次辅助!$A$1:$DC$1,0),0),0)</f>
        <v>0</v>
      </c>
      <c r="C14" s="43">
        <f>_xlfn.IFNA(VLOOKUP($A14,批次辅助!$A$4:$DC$41,MATCH($A$5&amp;C$4,批次辅助!$A$1:$DC$1,0),0),0)</f>
        <v>0</v>
      </c>
      <c r="D14" s="43">
        <f>_xlfn.IFNA(VLOOKUP($A14,批次辅助!$A$4:$DC$41,MATCH($A$5&amp;D$4,批次辅助!$A$1:$DC$1,0),0),0)</f>
        <v>0</v>
      </c>
      <c r="E14" s="51"/>
      <c r="F14" s="129"/>
      <c r="G14" s="140">
        <v>7.3899999999999993E-2</v>
      </c>
      <c r="H14" s="47">
        <f t="shared" ref="H14:H19" si="0">C14-F14+G14</f>
        <v>7.3899999999999993E-2</v>
      </c>
      <c r="I14" s="370"/>
      <c r="J14" s="51"/>
      <c r="K14" s="129"/>
      <c r="L14" s="140"/>
      <c r="M14" s="50">
        <f t="shared" ref="M14:M19" si="1">H14-K14+L14</f>
        <v>7.3899999999999993E-2</v>
      </c>
      <c r="N14" s="370"/>
      <c r="O14" s="278"/>
      <c r="P14" s="186"/>
      <c r="Q14" s="140"/>
      <c r="R14" s="50">
        <f t="shared" ref="R14:R19" si="2">M14-P14+Q14</f>
        <v>7.3899999999999993E-2</v>
      </c>
      <c r="S14" s="370"/>
      <c r="T14" s="51"/>
      <c r="U14" s="129"/>
      <c r="V14" s="140"/>
      <c r="W14" s="50">
        <f t="shared" ref="W14:W19" si="3">R14-U14+V14</f>
        <v>7.3899999999999993E-2</v>
      </c>
      <c r="X14" s="370"/>
      <c r="Y14" s="51"/>
      <c r="Z14" s="129"/>
      <c r="AA14" s="140"/>
      <c r="AB14" s="50">
        <f t="shared" ref="AB14:AB19" si="4">W14-Z14+AA14</f>
        <v>7.3899999999999993E-2</v>
      </c>
      <c r="AC14" s="370"/>
      <c r="AD14" s="51"/>
      <c r="AE14" s="129"/>
      <c r="AF14" s="140"/>
      <c r="AG14" s="50">
        <f t="shared" ref="AG14:AG19" si="5">AB14-AE14+AF14</f>
        <v>7.3899999999999993E-2</v>
      </c>
      <c r="AH14" s="370"/>
      <c r="AI14" s="51"/>
      <c r="AJ14" s="129"/>
      <c r="AK14" s="140"/>
      <c r="AL14" s="50">
        <f t="shared" ref="AL14:AL19" si="6">AG14-AJ14+AK14</f>
        <v>7.3899999999999993E-2</v>
      </c>
      <c r="AM14" s="370"/>
      <c r="AN14" s="51"/>
      <c r="AO14" s="129"/>
      <c r="AP14" s="140"/>
      <c r="AQ14" s="50">
        <f t="shared" ref="AQ14:AQ19" si="7">AL14-AO14+AP14</f>
        <v>7.3899999999999993E-2</v>
      </c>
      <c r="AR14" s="370"/>
      <c r="AS14" s="51"/>
      <c r="AT14" s="129"/>
      <c r="AU14" s="140"/>
      <c r="AV14" s="50">
        <f t="shared" ref="AV14:AV19" si="8">AQ14-AT14+AU14</f>
        <v>7.3899999999999993E-2</v>
      </c>
      <c r="AW14" s="370"/>
      <c r="AX14" s="51"/>
      <c r="AY14" s="129"/>
      <c r="AZ14" s="140"/>
      <c r="BA14" s="50">
        <f t="shared" ref="BA14:BA19" si="9">AV14-AY14+AZ14</f>
        <v>7.3899999999999993E-2</v>
      </c>
      <c r="BB14" s="370"/>
      <c r="BC14" s="51"/>
      <c r="BD14" s="129"/>
      <c r="BE14" s="140"/>
      <c r="BF14" s="50">
        <f t="shared" ref="BF14:BF19" si="10">BA14-BD14+BE14</f>
        <v>7.3899999999999993E-2</v>
      </c>
      <c r="BG14" s="370"/>
      <c r="BH14" s="51"/>
      <c r="BI14" s="129"/>
      <c r="BJ14" s="140"/>
      <c r="BK14" s="50">
        <f t="shared" ref="BK14:BK19" si="11">BF14-BI14+BJ14</f>
        <v>7.3899999999999993E-2</v>
      </c>
      <c r="BL14" s="370"/>
      <c r="BM14" s="51"/>
      <c r="BN14" s="129"/>
      <c r="BO14" s="140"/>
      <c r="BP14" s="50">
        <f t="shared" ref="BP14:BP19" si="12">BK14-BN14+BO14</f>
        <v>7.3899999999999993E-2</v>
      </c>
      <c r="BQ14" s="370"/>
    </row>
    <row r="15" spans="1:69" x14ac:dyDescent="0.15">
      <c r="A15" s="42" t="s">
        <v>44</v>
      </c>
      <c r="B15" s="43">
        <f>_xlfn.IFNA(VLOOKUP($A15,批次辅助!$A$4:$DC$41,MATCH($A$5&amp;B$4,批次辅助!$A$1:$DC$1,0),0),0)</f>
        <v>0</v>
      </c>
      <c r="C15" s="43">
        <f>_xlfn.IFNA(VLOOKUP($A15,批次辅助!$A$4:$DC$41,MATCH($A$5&amp;C$4,批次辅助!$A$1:$DC$1,0),0),0)</f>
        <v>0</v>
      </c>
      <c r="D15" s="43">
        <f>_xlfn.IFNA(VLOOKUP($A15,批次辅助!$A$4:$DC$41,MATCH($A$5&amp;D$4,批次辅助!$A$1:$DC$1,0),0),0)</f>
        <v>0</v>
      </c>
      <c r="E15" s="279"/>
      <c r="F15" s="128"/>
      <c r="G15" s="46">
        <v>7.8313253012048199E-3</v>
      </c>
      <c r="H15" s="47">
        <f t="shared" si="0"/>
        <v>7.8313253012048199E-3</v>
      </c>
      <c r="I15" s="370"/>
      <c r="J15" s="279"/>
      <c r="K15" s="128"/>
      <c r="L15" s="102"/>
      <c r="M15" s="50">
        <f t="shared" si="1"/>
        <v>7.8313253012048199E-3</v>
      </c>
      <c r="N15" s="370"/>
      <c r="O15" s="278"/>
      <c r="P15" s="132"/>
      <c r="Q15" s="102"/>
      <c r="R15" s="50">
        <f t="shared" si="2"/>
        <v>7.8313253012048199E-3</v>
      </c>
      <c r="S15" s="370"/>
      <c r="T15" s="279"/>
      <c r="U15" s="128"/>
      <c r="V15" s="102"/>
      <c r="W15" s="50">
        <f t="shared" si="3"/>
        <v>7.8313253012048199E-3</v>
      </c>
      <c r="X15" s="370"/>
      <c r="Y15" s="279"/>
      <c r="Z15" s="128"/>
      <c r="AA15" s="102"/>
      <c r="AB15" s="50">
        <f t="shared" si="4"/>
        <v>7.8313253012048199E-3</v>
      </c>
      <c r="AC15" s="370"/>
      <c r="AD15" s="279"/>
      <c r="AE15" s="128"/>
      <c r="AF15" s="102"/>
      <c r="AG15" s="50">
        <f t="shared" si="5"/>
        <v>7.8313253012048199E-3</v>
      </c>
      <c r="AH15" s="370"/>
      <c r="AI15" s="279"/>
      <c r="AJ15" s="128"/>
      <c r="AK15" s="102"/>
      <c r="AL15" s="50">
        <f t="shared" si="6"/>
        <v>7.8313253012048199E-3</v>
      </c>
      <c r="AM15" s="370"/>
      <c r="AN15" s="279"/>
      <c r="AO15" s="128"/>
      <c r="AP15" s="102"/>
      <c r="AQ15" s="50">
        <f t="shared" si="7"/>
        <v>7.8313253012048199E-3</v>
      </c>
      <c r="AR15" s="370"/>
      <c r="AS15" s="279"/>
      <c r="AT15" s="128"/>
      <c r="AU15" s="102"/>
      <c r="AV15" s="50">
        <f t="shared" si="8"/>
        <v>7.8313253012048199E-3</v>
      </c>
      <c r="AW15" s="370"/>
      <c r="AX15" s="279"/>
      <c r="AY15" s="128"/>
      <c r="AZ15" s="102"/>
      <c r="BA15" s="50">
        <f t="shared" si="9"/>
        <v>7.8313253012048199E-3</v>
      </c>
      <c r="BB15" s="370"/>
      <c r="BC15" s="279"/>
      <c r="BD15" s="128"/>
      <c r="BE15" s="102"/>
      <c r="BF15" s="50">
        <f t="shared" si="10"/>
        <v>7.8313253012048199E-3</v>
      </c>
      <c r="BG15" s="370"/>
      <c r="BH15" s="279"/>
      <c r="BI15" s="128"/>
      <c r="BJ15" s="102"/>
      <c r="BK15" s="50">
        <f t="shared" si="11"/>
        <v>7.8313253012048199E-3</v>
      </c>
      <c r="BL15" s="370"/>
      <c r="BM15" s="279"/>
      <c r="BN15" s="128"/>
      <c r="BO15" s="102"/>
      <c r="BP15" s="50">
        <f t="shared" si="12"/>
        <v>7.8313253012048199E-3</v>
      </c>
      <c r="BQ15" s="370"/>
    </row>
    <row r="16" spans="1:69" x14ac:dyDescent="0.15">
      <c r="A16" s="53" t="s">
        <v>45</v>
      </c>
      <c r="B16" s="53">
        <f>_xlfn.IFNA(VLOOKUP($A16,批次辅助!$A$4:$DC$41,MATCH($A$5&amp;B$4,批次辅助!$A$1:$DC$1,0),0),0)</f>
        <v>0</v>
      </c>
      <c r="C16" s="53">
        <f>_xlfn.IFNA(VLOOKUP($A16,批次辅助!$A$4:$DC$41,MATCH($A$5&amp;C$4,批次辅助!$A$1:$DC$1,0),0),0)</f>
        <v>0</v>
      </c>
      <c r="D16" s="53">
        <f>_xlfn.IFNA(VLOOKUP($A16,批次辅助!$A$4:$DC$41,MATCH($A$5&amp;D$4,批次辅助!$A$1:$DC$1,0),0),0)</f>
        <v>0</v>
      </c>
      <c r="E16" s="279"/>
      <c r="F16" s="128"/>
      <c r="G16" s="55">
        <v>4.8192771084337352E-2</v>
      </c>
      <c r="H16" s="47">
        <f t="shared" si="0"/>
        <v>4.8192771084337352E-2</v>
      </c>
      <c r="I16" s="370"/>
      <c r="J16" s="56"/>
      <c r="K16" s="130"/>
      <c r="L16" s="103"/>
      <c r="M16" s="50">
        <f t="shared" si="1"/>
        <v>4.8192771084337352E-2</v>
      </c>
      <c r="N16" s="370"/>
      <c r="O16" s="278"/>
      <c r="P16" s="132"/>
      <c r="Q16" s="103"/>
      <c r="R16" s="50">
        <f t="shared" si="2"/>
        <v>4.8192771084337352E-2</v>
      </c>
      <c r="S16" s="370"/>
      <c r="T16" s="56"/>
      <c r="U16" s="130"/>
      <c r="V16" s="103"/>
      <c r="W16" s="50">
        <f t="shared" si="3"/>
        <v>4.8192771084337352E-2</v>
      </c>
      <c r="X16" s="370"/>
      <c r="Y16" s="56"/>
      <c r="Z16" s="130"/>
      <c r="AA16" s="103"/>
      <c r="AB16" s="50">
        <f t="shared" si="4"/>
        <v>4.8192771084337352E-2</v>
      </c>
      <c r="AC16" s="370"/>
      <c r="AD16" s="56"/>
      <c r="AE16" s="130"/>
      <c r="AF16" s="103"/>
      <c r="AG16" s="50">
        <f t="shared" si="5"/>
        <v>4.8192771084337352E-2</v>
      </c>
      <c r="AH16" s="370"/>
      <c r="AI16" s="56"/>
      <c r="AJ16" s="130"/>
      <c r="AK16" s="103"/>
      <c r="AL16" s="50">
        <f t="shared" si="6"/>
        <v>4.8192771084337352E-2</v>
      </c>
      <c r="AM16" s="370"/>
      <c r="AN16" s="56"/>
      <c r="AO16" s="130"/>
      <c r="AP16" s="103"/>
      <c r="AQ16" s="50">
        <f t="shared" si="7"/>
        <v>4.8192771084337352E-2</v>
      </c>
      <c r="AR16" s="370"/>
      <c r="AS16" s="56"/>
      <c r="AT16" s="130"/>
      <c r="AU16" s="103"/>
      <c r="AV16" s="50">
        <f t="shared" si="8"/>
        <v>4.8192771084337352E-2</v>
      </c>
      <c r="AW16" s="370"/>
      <c r="AX16" s="56"/>
      <c r="AY16" s="130"/>
      <c r="AZ16" s="103"/>
      <c r="BA16" s="50">
        <f t="shared" si="9"/>
        <v>4.8192771084337352E-2</v>
      </c>
      <c r="BB16" s="370"/>
      <c r="BC16" s="56"/>
      <c r="BD16" s="130"/>
      <c r="BE16" s="103"/>
      <c r="BF16" s="50">
        <f t="shared" si="10"/>
        <v>4.8192771084337352E-2</v>
      </c>
      <c r="BG16" s="370"/>
      <c r="BH16" s="56"/>
      <c r="BI16" s="130"/>
      <c r="BJ16" s="103"/>
      <c r="BK16" s="50">
        <f t="shared" si="11"/>
        <v>4.8192771084337352E-2</v>
      </c>
      <c r="BL16" s="370"/>
      <c r="BM16" s="56"/>
      <c r="BN16" s="130"/>
      <c r="BO16" s="103"/>
      <c r="BP16" s="50">
        <f t="shared" si="12"/>
        <v>4.8192771084337352E-2</v>
      </c>
      <c r="BQ16" s="370"/>
    </row>
    <row r="17" spans="1:69" x14ac:dyDescent="0.15">
      <c r="A17" s="42" t="s">
        <v>46</v>
      </c>
      <c r="B17" s="53">
        <f>_xlfn.IFNA(VLOOKUP($A17,批次辅助!$A$4:$DC$41,MATCH($A$5&amp;B$4,批次辅助!$A$1:$DC$1,0),0),0)</f>
        <v>0</v>
      </c>
      <c r="C17" s="53">
        <f>_xlfn.IFNA(VLOOKUP($A17,批次辅助!$A$4:$DC$41,MATCH($A$5&amp;C$4,批次辅助!$A$1:$DC$1,0),0),0)</f>
        <v>0</v>
      </c>
      <c r="D17" s="53">
        <f>_xlfn.IFNA(VLOOKUP($A17,批次辅助!$A$4:$DC$41,MATCH($A$5&amp;D$4,批次辅助!$A$1:$DC$1,0),0),0)</f>
        <v>0</v>
      </c>
      <c r="E17" s="43"/>
      <c r="F17" s="131"/>
      <c r="G17" s="58">
        <v>9.0361445783132526E-3</v>
      </c>
      <c r="H17" s="47">
        <f t="shared" si="0"/>
        <v>9.0361445783132526E-3</v>
      </c>
      <c r="I17" s="370"/>
      <c r="J17" s="43"/>
      <c r="K17" s="131"/>
      <c r="L17" s="104"/>
      <c r="M17" s="53">
        <f t="shared" si="1"/>
        <v>9.0361445783132526E-3</v>
      </c>
      <c r="N17" s="370"/>
      <c r="O17" s="330"/>
      <c r="P17" s="186"/>
      <c r="Q17" s="104"/>
      <c r="R17" s="53">
        <f t="shared" si="2"/>
        <v>9.0361445783132526E-3</v>
      </c>
      <c r="S17" s="370"/>
      <c r="T17" s="43"/>
      <c r="U17" s="131"/>
      <c r="V17" s="104"/>
      <c r="W17" s="53">
        <f t="shared" si="3"/>
        <v>9.0361445783132526E-3</v>
      </c>
      <c r="X17" s="370"/>
      <c r="Y17" s="43"/>
      <c r="Z17" s="131"/>
      <c r="AA17" s="104"/>
      <c r="AB17" s="53">
        <f t="shared" si="4"/>
        <v>9.0361445783132526E-3</v>
      </c>
      <c r="AC17" s="370"/>
      <c r="AD17" s="43"/>
      <c r="AE17" s="131"/>
      <c r="AF17" s="104"/>
      <c r="AG17" s="53">
        <f t="shared" si="5"/>
        <v>9.0361445783132526E-3</v>
      </c>
      <c r="AH17" s="370"/>
      <c r="AI17" s="43"/>
      <c r="AJ17" s="131"/>
      <c r="AK17" s="104"/>
      <c r="AL17" s="53">
        <f t="shared" si="6"/>
        <v>9.0361445783132526E-3</v>
      </c>
      <c r="AM17" s="370"/>
      <c r="AN17" s="43"/>
      <c r="AO17" s="131"/>
      <c r="AP17" s="104"/>
      <c r="AQ17" s="53">
        <f t="shared" si="7"/>
        <v>9.0361445783132526E-3</v>
      </c>
      <c r="AR17" s="370"/>
      <c r="AS17" s="43"/>
      <c r="AT17" s="131"/>
      <c r="AU17" s="104"/>
      <c r="AV17" s="53">
        <f t="shared" si="8"/>
        <v>9.0361445783132526E-3</v>
      </c>
      <c r="AW17" s="370"/>
      <c r="AX17" s="43"/>
      <c r="AY17" s="131"/>
      <c r="AZ17" s="104"/>
      <c r="BA17" s="53">
        <f t="shared" si="9"/>
        <v>9.0361445783132526E-3</v>
      </c>
      <c r="BB17" s="370"/>
      <c r="BC17" s="43"/>
      <c r="BD17" s="131"/>
      <c r="BE17" s="104"/>
      <c r="BF17" s="53">
        <f t="shared" si="10"/>
        <v>9.0361445783132526E-3</v>
      </c>
      <c r="BG17" s="370"/>
      <c r="BH17" s="43"/>
      <c r="BI17" s="131"/>
      <c r="BJ17" s="104"/>
      <c r="BK17" s="53">
        <f t="shared" si="11"/>
        <v>9.0361445783132526E-3</v>
      </c>
      <c r="BL17" s="370"/>
      <c r="BM17" s="43"/>
      <c r="BN17" s="131"/>
      <c r="BO17" s="104"/>
      <c r="BP17" s="53">
        <f t="shared" si="12"/>
        <v>9.0361445783132526E-3</v>
      </c>
      <c r="BQ17" s="370"/>
    </row>
    <row r="18" spans="1:69" x14ac:dyDescent="0.15">
      <c r="A18" s="42" t="s">
        <v>47</v>
      </c>
      <c r="B18" s="43">
        <f>_xlfn.IFNA(VLOOKUP($A18,批次辅助!$A$4:$DC$41,MATCH($A$5&amp;B$4,批次辅助!$A$1:$DC$1,0),0),0)</f>
        <v>0</v>
      </c>
      <c r="C18" s="43">
        <f>_xlfn.IFNA(VLOOKUP($A18,批次辅助!$A$4:$DC$41,MATCH($A$5&amp;C$4,批次辅助!$A$1:$DC$1,0),0),0)</f>
        <v>0</v>
      </c>
      <c r="D18" s="114">
        <f>_xlfn.IFNA(VLOOKUP($A18,批次辅助!$A$4:$DC$41,MATCH($A$5&amp;D$4,批次辅助!$A$1:$DC$1,0),0),0)</f>
        <v>0</v>
      </c>
      <c r="E18" s="10"/>
      <c r="F18" s="132"/>
      <c r="G18" s="70">
        <v>2.5602409638554218E-3</v>
      </c>
      <c r="H18" s="47">
        <f t="shared" si="0"/>
        <v>2.5602409638554218E-3</v>
      </c>
      <c r="I18" s="370"/>
      <c r="J18" s="10"/>
      <c r="K18" s="132"/>
      <c r="L18" s="105"/>
      <c r="M18" s="43">
        <f t="shared" si="1"/>
        <v>2.5602409638554218E-3</v>
      </c>
      <c r="N18" s="370"/>
      <c r="O18" s="10"/>
      <c r="P18" s="132"/>
      <c r="Q18" s="105"/>
      <c r="R18" s="43">
        <f t="shared" si="2"/>
        <v>2.5602409638554218E-3</v>
      </c>
      <c r="S18" s="370"/>
      <c r="T18" s="10"/>
      <c r="U18" s="132"/>
      <c r="V18" s="105"/>
      <c r="W18" s="43">
        <f t="shared" si="3"/>
        <v>2.5602409638554218E-3</v>
      </c>
      <c r="X18" s="370"/>
      <c r="Y18" s="10"/>
      <c r="Z18" s="132"/>
      <c r="AA18" s="105"/>
      <c r="AB18" s="43">
        <f t="shared" si="4"/>
        <v>2.5602409638554218E-3</v>
      </c>
      <c r="AC18" s="370"/>
      <c r="AD18" s="10"/>
      <c r="AE18" s="132"/>
      <c r="AF18" s="105"/>
      <c r="AG18" s="43">
        <f t="shared" si="5"/>
        <v>2.5602409638554218E-3</v>
      </c>
      <c r="AH18" s="370"/>
      <c r="AI18" s="10"/>
      <c r="AJ18" s="132"/>
      <c r="AK18" s="105"/>
      <c r="AL18" s="43">
        <f t="shared" si="6"/>
        <v>2.5602409638554218E-3</v>
      </c>
      <c r="AM18" s="370"/>
      <c r="AN18" s="10"/>
      <c r="AO18" s="132"/>
      <c r="AP18" s="105"/>
      <c r="AQ18" s="43">
        <f t="shared" si="7"/>
        <v>2.5602409638554218E-3</v>
      </c>
      <c r="AR18" s="370"/>
      <c r="AS18" s="10"/>
      <c r="AT18" s="132"/>
      <c r="AU18" s="105"/>
      <c r="AV18" s="43">
        <f t="shared" si="8"/>
        <v>2.5602409638554218E-3</v>
      </c>
      <c r="AW18" s="370"/>
      <c r="AX18" s="10"/>
      <c r="AY18" s="132"/>
      <c r="AZ18" s="105"/>
      <c r="BA18" s="43">
        <f t="shared" si="9"/>
        <v>2.5602409638554218E-3</v>
      </c>
      <c r="BB18" s="370"/>
      <c r="BC18" s="10"/>
      <c r="BD18" s="132"/>
      <c r="BE18" s="105"/>
      <c r="BF18" s="43">
        <f t="shared" si="10"/>
        <v>2.5602409638554218E-3</v>
      </c>
      <c r="BG18" s="370"/>
      <c r="BH18" s="10"/>
      <c r="BI18" s="132"/>
      <c r="BJ18" s="105"/>
      <c r="BK18" s="43">
        <f t="shared" si="11"/>
        <v>2.5602409638554218E-3</v>
      </c>
      <c r="BL18" s="370"/>
      <c r="BM18" s="10"/>
      <c r="BN18" s="132"/>
      <c r="BO18" s="105"/>
      <c r="BP18" s="43">
        <f t="shared" si="12"/>
        <v>2.5602409638554218E-3</v>
      </c>
      <c r="BQ18" s="370"/>
    </row>
    <row r="19" spans="1:69" x14ac:dyDescent="0.15">
      <c r="A19" s="61" t="s">
        <v>31</v>
      </c>
      <c r="B19" s="61">
        <f>_xlfn.IFNA(VLOOKUP($A19,批次辅助!$A$4:$DC$41,MATCH($A$5&amp;B$4,批次辅助!$A$1:$DC$1,0),0),0)</f>
        <v>0</v>
      </c>
      <c r="C19" s="61">
        <f>_xlfn.IFNA(VLOOKUP($A19,批次辅助!$A$4:$DC$41,MATCH($A$5&amp;C$4,批次辅助!$A$1:$DC$1,0),0),0)</f>
        <v>0</v>
      </c>
      <c r="D19" s="61">
        <f>_xlfn.IFNA(VLOOKUP($A19,批次辅助!$A$4:$DC$41,MATCH($A$5&amp;D$4,批次辅助!$A$1:$DC$1,0),0),0)</f>
        <v>0</v>
      </c>
      <c r="E19" s="62"/>
      <c r="F19" s="133"/>
      <c r="G19" s="64"/>
      <c r="H19" s="62">
        <f t="shared" si="0"/>
        <v>0</v>
      </c>
      <c r="I19" s="62"/>
      <c r="J19" s="62"/>
      <c r="K19" s="133"/>
      <c r="L19" s="141"/>
      <c r="M19" s="62">
        <f t="shared" si="1"/>
        <v>0</v>
      </c>
      <c r="N19" s="62"/>
      <c r="O19" s="62"/>
      <c r="P19" s="133"/>
      <c r="Q19" s="141"/>
      <c r="R19" s="62">
        <f t="shared" si="2"/>
        <v>0</v>
      </c>
      <c r="S19" s="62"/>
      <c r="T19" s="62"/>
      <c r="U19" s="133"/>
      <c r="V19" s="141"/>
      <c r="W19" s="62">
        <f t="shared" si="3"/>
        <v>0</v>
      </c>
      <c r="X19" s="62"/>
      <c r="Y19" s="62"/>
      <c r="Z19" s="133"/>
      <c r="AA19" s="141"/>
      <c r="AB19" s="62">
        <f t="shared" si="4"/>
        <v>0</v>
      </c>
      <c r="AC19" s="62"/>
      <c r="AD19" s="62"/>
      <c r="AE19" s="133"/>
      <c r="AF19" s="141"/>
      <c r="AG19" s="62">
        <f t="shared" si="5"/>
        <v>0</v>
      </c>
      <c r="AH19" s="62"/>
      <c r="AI19" s="62"/>
      <c r="AJ19" s="133"/>
      <c r="AK19" s="141"/>
      <c r="AL19" s="62">
        <f t="shared" si="6"/>
        <v>0</v>
      </c>
      <c r="AM19" s="62"/>
      <c r="AN19" s="62"/>
      <c r="AO19" s="133"/>
      <c r="AP19" s="141"/>
      <c r="AQ19" s="62">
        <f t="shared" si="7"/>
        <v>0</v>
      </c>
      <c r="AR19" s="62"/>
      <c r="AS19" s="62"/>
      <c r="AT19" s="133"/>
      <c r="AU19" s="141"/>
      <c r="AV19" s="62">
        <f t="shared" si="8"/>
        <v>0</v>
      </c>
      <c r="AW19" s="62"/>
      <c r="AX19" s="62"/>
      <c r="AY19" s="133"/>
      <c r="AZ19" s="141"/>
      <c r="BA19" s="62">
        <f t="shared" si="9"/>
        <v>0</v>
      </c>
      <c r="BB19" s="62"/>
      <c r="BC19" s="62"/>
      <c r="BD19" s="133"/>
      <c r="BE19" s="141"/>
      <c r="BF19" s="62">
        <f t="shared" si="10"/>
        <v>0</v>
      </c>
      <c r="BG19" s="62"/>
      <c r="BH19" s="62"/>
      <c r="BI19" s="133"/>
      <c r="BJ19" s="141"/>
      <c r="BK19" s="62">
        <f t="shared" si="11"/>
        <v>0</v>
      </c>
      <c r="BL19" s="62"/>
      <c r="BM19" s="62"/>
      <c r="BN19" s="133"/>
      <c r="BO19" s="141"/>
      <c r="BP19" s="62">
        <f t="shared" si="12"/>
        <v>0</v>
      </c>
      <c r="BQ19" s="62"/>
    </row>
    <row r="20" spans="1:69" x14ac:dyDescent="0.15">
      <c r="A20" s="65" t="s">
        <v>30</v>
      </c>
      <c r="B20" s="66"/>
      <c r="C20" s="66"/>
      <c r="D20" s="66"/>
      <c r="E20" s="66"/>
      <c r="F20" s="134"/>
      <c r="G20" s="68"/>
      <c r="H20" s="66">
        <f>H21*99.9%</f>
        <v>0.97613132530120483</v>
      </c>
      <c r="I20" s="66"/>
      <c r="J20" s="66"/>
      <c r="K20" s="134"/>
      <c r="L20" s="142"/>
      <c r="M20" s="66">
        <f>M21*99.9%</f>
        <v>0.97613132530120483</v>
      </c>
      <c r="N20" s="66"/>
      <c r="O20" s="66"/>
      <c r="P20" s="134"/>
      <c r="Q20" s="142"/>
      <c r="R20" s="66">
        <f>R21*99.9%</f>
        <v>0.97613132530120483</v>
      </c>
      <c r="S20" s="66"/>
      <c r="T20" s="66"/>
      <c r="U20" s="134"/>
      <c r="V20" s="142"/>
      <c r="W20" s="66">
        <f>W21*99.9%</f>
        <v>0.97613132530120483</v>
      </c>
      <c r="X20" s="66"/>
      <c r="Y20" s="66"/>
      <c r="Z20" s="134"/>
      <c r="AA20" s="142"/>
      <c r="AB20" s="66">
        <f>AB21*99.9%</f>
        <v>0.97613132530120483</v>
      </c>
      <c r="AC20" s="66"/>
      <c r="AD20" s="66"/>
      <c r="AE20" s="134"/>
      <c r="AF20" s="142"/>
      <c r="AG20" s="66">
        <f>AG21*99.9%</f>
        <v>0.97613132530120483</v>
      </c>
      <c r="AH20" s="66"/>
      <c r="AI20" s="66"/>
      <c r="AJ20" s="134"/>
      <c r="AK20" s="142"/>
      <c r="AL20" s="66">
        <f>AL21*99.9%</f>
        <v>0.97613132530120483</v>
      </c>
      <c r="AM20" s="66"/>
      <c r="AN20" s="66"/>
      <c r="AO20" s="134"/>
      <c r="AP20" s="142"/>
      <c r="AQ20" s="66">
        <f>AQ21*99.9%</f>
        <v>0.97613132530120483</v>
      </c>
      <c r="AR20" s="66"/>
      <c r="AS20" s="66"/>
      <c r="AT20" s="134"/>
      <c r="AU20" s="142"/>
      <c r="AV20" s="66">
        <f>AV21*99.9%</f>
        <v>0.97613132530120483</v>
      </c>
      <c r="AW20" s="66"/>
      <c r="AX20" s="66"/>
      <c r="AY20" s="134"/>
      <c r="AZ20" s="142"/>
      <c r="BA20" s="66">
        <f>BA21*99.9%</f>
        <v>0.97613132530120483</v>
      </c>
      <c r="BB20" s="66"/>
      <c r="BC20" s="66"/>
      <c r="BD20" s="134"/>
      <c r="BE20" s="142"/>
      <c r="BF20" s="66">
        <f>BF21*99.9%</f>
        <v>0.97613132530120483</v>
      </c>
      <c r="BG20" s="66"/>
      <c r="BH20" s="66"/>
      <c r="BI20" s="134"/>
      <c r="BJ20" s="142"/>
      <c r="BK20" s="66">
        <f>BK21*99.9%</f>
        <v>0.97613132530120483</v>
      </c>
      <c r="BL20" s="66"/>
      <c r="BM20" s="66"/>
      <c r="BN20" s="134"/>
      <c r="BO20" s="142"/>
      <c r="BP20" s="66">
        <f>BP21*99.9%</f>
        <v>0.97613132530120483</v>
      </c>
      <c r="BQ20" s="66"/>
    </row>
    <row r="21" spans="1:69" x14ac:dyDescent="0.35">
      <c r="A21" s="40" t="s">
        <v>456</v>
      </c>
      <c r="B21" s="41">
        <f>_xlfn.IFNA(VLOOKUP($A21,批次辅助!$A$4:$DC$41,MATCH($A$5&amp;B$4,批次辅助!$A$1:$DC$1,0),0),0)</f>
        <v>0</v>
      </c>
      <c r="C21" s="41">
        <f>_xlfn.IFNA(VLOOKUP($A21,批次辅助!$A$4:$DC$41,MATCH($A$5&amp;C$4,批次辅助!$A$1:$DC$1,0),0),0)</f>
        <v>0</v>
      </c>
      <c r="D21" s="41">
        <f>_xlfn.IFNA(VLOOKUP($A21,批次辅助!$A$4:$DC$41,MATCH($A$5&amp;D$4,批次辅助!$A$1:$DC$1,0),0),0)</f>
        <v>0</v>
      </c>
      <c r="E21" s="66"/>
      <c r="F21" s="134"/>
      <c r="G21" s="68"/>
      <c r="H21" s="66">
        <f>1-SUM(H22:H26)</f>
        <v>0.97710843373493972</v>
      </c>
      <c r="I21" s="66"/>
      <c r="J21" s="66"/>
      <c r="K21" s="134"/>
      <c r="L21" s="142"/>
      <c r="M21" s="66">
        <f>1-SUM(M22:M26)</f>
        <v>0.97710843373493972</v>
      </c>
      <c r="N21" s="66"/>
      <c r="O21" s="66"/>
      <c r="P21" s="134"/>
      <c r="Q21" s="142"/>
      <c r="R21" s="66">
        <f>1-SUM(R22:R26)</f>
        <v>0.97710843373493972</v>
      </c>
      <c r="S21" s="66"/>
      <c r="T21" s="66"/>
      <c r="U21" s="134"/>
      <c r="V21" s="142"/>
      <c r="W21" s="66">
        <f>1-SUM(W22:W26)</f>
        <v>0.97710843373493972</v>
      </c>
      <c r="X21" s="66"/>
      <c r="Y21" s="66"/>
      <c r="Z21" s="134"/>
      <c r="AA21" s="142"/>
      <c r="AB21" s="66">
        <f>1-SUM(AB22:AB26)</f>
        <v>0.97710843373493972</v>
      </c>
      <c r="AC21" s="66"/>
      <c r="AD21" s="66"/>
      <c r="AE21" s="134"/>
      <c r="AF21" s="142"/>
      <c r="AG21" s="66">
        <f>1-SUM(AG22:AG26)</f>
        <v>0.97710843373493972</v>
      </c>
      <c r="AH21" s="66"/>
      <c r="AI21" s="66"/>
      <c r="AJ21" s="134"/>
      <c r="AK21" s="142"/>
      <c r="AL21" s="66">
        <f>1-SUM(AL22:AL26)</f>
        <v>0.97710843373493972</v>
      </c>
      <c r="AM21" s="66"/>
      <c r="AN21" s="66"/>
      <c r="AO21" s="134"/>
      <c r="AP21" s="142"/>
      <c r="AQ21" s="66">
        <f>1-SUM(AQ22:AQ26)</f>
        <v>0.97710843373493972</v>
      </c>
      <c r="AR21" s="66"/>
      <c r="AS21" s="66"/>
      <c r="AT21" s="134"/>
      <c r="AU21" s="142"/>
      <c r="AV21" s="66">
        <f>1-SUM(AV22:AV26)</f>
        <v>0.97710843373493972</v>
      </c>
      <c r="AW21" s="66"/>
      <c r="AX21" s="66"/>
      <c r="AY21" s="134"/>
      <c r="AZ21" s="142"/>
      <c r="BA21" s="66">
        <f>1-SUM(BA22:BA26)</f>
        <v>0.97710843373493972</v>
      </c>
      <c r="BB21" s="66"/>
      <c r="BC21" s="66"/>
      <c r="BD21" s="134"/>
      <c r="BE21" s="142"/>
      <c r="BF21" s="66">
        <f>1-SUM(BF22:BF26)</f>
        <v>0.97710843373493972</v>
      </c>
      <c r="BG21" s="66"/>
      <c r="BH21" s="66"/>
      <c r="BI21" s="134"/>
      <c r="BJ21" s="142"/>
      <c r="BK21" s="66">
        <f>1-SUM(BK22:BK26)</f>
        <v>0.97710843373493972</v>
      </c>
      <c r="BL21" s="66"/>
      <c r="BM21" s="66"/>
      <c r="BN21" s="134"/>
      <c r="BO21" s="142"/>
      <c r="BP21" s="66">
        <f>1-SUM(BP22:BP26)</f>
        <v>0.97710843373493972</v>
      </c>
      <c r="BQ21" s="66"/>
    </row>
    <row r="22" spans="1:69" x14ac:dyDescent="0.15">
      <c r="A22" s="42" t="s">
        <v>48</v>
      </c>
      <c r="B22" s="43">
        <f>_xlfn.IFNA(VLOOKUP($A22,批次辅助!$A$4:$DC$41,MATCH($A$5&amp;B$4,批次辅助!$A$1:$DC$1,0),0),0)</f>
        <v>0</v>
      </c>
      <c r="C22" s="43">
        <f>_xlfn.IFNA(VLOOKUP($A22,批次辅助!$A$4:$DC$41,MATCH($A$5&amp;C$4,批次辅助!$A$1:$DC$1,0),0),0)</f>
        <v>0</v>
      </c>
      <c r="D22" s="43">
        <f>_xlfn.IFNA(VLOOKUP($A22,批次辅助!$A$4:$DC$41,MATCH($A$5&amp;D$4,批次辅助!$A$1:$DC$1,0),0),0)</f>
        <v>0</v>
      </c>
      <c r="E22" s="277"/>
      <c r="F22" s="132"/>
      <c r="G22" s="70">
        <v>8.4337349397590362E-3</v>
      </c>
      <c r="H22" s="277">
        <f>C22-F22+G22</f>
        <v>8.4337349397590362E-3</v>
      </c>
      <c r="I22" s="370"/>
      <c r="J22" s="278"/>
      <c r="K22" s="132"/>
      <c r="L22" s="105"/>
      <c r="M22" s="277">
        <f>H22-K22+L22</f>
        <v>8.4337349397590362E-3</v>
      </c>
      <c r="N22" s="370"/>
      <c r="O22" s="277"/>
      <c r="P22" s="132"/>
      <c r="Q22" s="105"/>
      <c r="R22" s="277">
        <f>M22-P22+Q22</f>
        <v>8.4337349397590362E-3</v>
      </c>
      <c r="S22" s="370"/>
      <c r="T22" s="277"/>
      <c r="U22" s="132"/>
      <c r="V22" s="105"/>
      <c r="W22" s="277">
        <f>R22-U22+V22</f>
        <v>8.4337349397590362E-3</v>
      </c>
      <c r="X22" s="370"/>
      <c r="Y22" s="277"/>
      <c r="Z22" s="132"/>
      <c r="AA22" s="105"/>
      <c r="AB22" s="277">
        <f>W22-Z22+AA22</f>
        <v>8.4337349397590362E-3</v>
      </c>
      <c r="AC22" s="370"/>
      <c r="AD22" s="277"/>
      <c r="AE22" s="132"/>
      <c r="AF22" s="105"/>
      <c r="AG22" s="277">
        <f>AB22-AE22+AF22</f>
        <v>8.4337349397590362E-3</v>
      </c>
      <c r="AH22" s="370"/>
      <c r="AI22" s="277"/>
      <c r="AJ22" s="132"/>
      <c r="AK22" s="105"/>
      <c r="AL22" s="277">
        <f>AG22-AJ22+AK22</f>
        <v>8.4337349397590362E-3</v>
      </c>
      <c r="AM22" s="370"/>
      <c r="AN22" s="277"/>
      <c r="AO22" s="132"/>
      <c r="AP22" s="105"/>
      <c r="AQ22" s="277">
        <f>AL22-AO22+AP22</f>
        <v>8.4337349397590362E-3</v>
      </c>
      <c r="AR22" s="370"/>
      <c r="AS22" s="277"/>
      <c r="AT22" s="132"/>
      <c r="AU22" s="105"/>
      <c r="AV22" s="277">
        <f>AQ22-AT22+AU22</f>
        <v>8.4337349397590362E-3</v>
      </c>
      <c r="AW22" s="370"/>
      <c r="AX22" s="277"/>
      <c r="AY22" s="132"/>
      <c r="AZ22" s="105"/>
      <c r="BA22" s="277">
        <f>AV22-AY22+AZ22</f>
        <v>8.4337349397590362E-3</v>
      </c>
      <c r="BB22" s="370"/>
      <c r="BC22" s="277"/>
      <c r="BD22" s="132"/>
      <c r="BE22" s="105"/>
      <c r="BF22" s="277">
        <f>BA22-BD22+BE22</f>
        <v>8.4337349397590362E-3</v>
      </c>
      <c r="BG22" s="370"/>
      <c r="BH22" s="277"/>
      <c r="BI22" s="132"/>
      <c r="BJ22" s="105"/>
      <c r="BK22" s="277">
        <f>BF22-BI22+BJ22</f>
        <v>8.4337349397590362E-3</v>
      </c>
      <c r="BL22" s="370"/>
      <c r="BM22" s="277"/>
      <c r="BN22" s="132"/>
      <c r="BO22" s="105"/>
      <c r="BP22" s="277">
        <f>BK22-BN22+BO22</f>
        <v>8.4337349397590362E-3</v>
      </c>
      <c r="BQ22" s="370"/>
    </row>
    <row r="23" spans="1:69" x14ac:dyDescent="0.15">
      <c r="A23" s="42" t="s">
        <v>49</v>
      </c>
      <c r="B23" s="43">
        <f>_xlfn.IFNA(VLOOKUP($A23,批次辅助!$A$4:$DC$41,MATCH($A$5&amp;B$4,批次辅助!$A$1:$DC$1,0),0),0)</f>
        <v>0</v>
      </c>
      <c r="C23" s="43">
        <f>_xlfn.IFNA(VLOOKUP($A23,批次辅助!$A$4:$DC$41,MATCH($A$5&amp;C$4,批次辅助!$A$1:$DC$1,0),0),0)</f>
        <v>0</v>
      </c>
      <c r="D23" s="43">
        <f>_xlfn.IFNA(VLOOKUP($A23,批次辅助!$A$4:$DC$41,MATCH($A$5&amp;D$4,批次辅助!$A$1:$DC$1,0),0),0)</f>
        <v>0</v>
      </c>
      <c r="E23" s="277"/>
      <c r="F23" s="132"/>
      <c r="G23" s="46">
        <v>6.7771084337349399E-3</v>
      </c>
      <c r="H23" s="277">
        <f>C23-F23+G23</f>
        <v>6.7771084337349399E-3</v>
      </c>
      <c r="I23" s="370"/>
      <c r="J23" s="277"/>
      <c r="K23" s="132"/>
      <c r="L23" s="105"/>
      <c r="M23" s="50">
        <f t="shared" ref="M23:M27" si="13">H23-K23+L23</f>
        <v>6.7771084337349399E-3</v>
      </c>
      <c r="N23" s="370"/>
      <c r="O23" s="47"/>
      <c r="P23" s="128"/>
      <c r="Q23" s="102"/>
      <c r="R23" s="50">
        <f t="shared" ref="R23:R27" si="14">M23-P23+Q23</f>
        <v>6.7771084337349399E-3</v>
      </c>
      <c r="S23" s="370"/>
      <c r="T23" s="47"/>
      <c r="U23" s="128"/>
      <c r="V23" s="102"/>
      <c r="W23" s="50">
        <f t="shared" ref="W23:W27" si="15">R23-U23+V23</f>
        <v>6.7771084337349399E-3</v>
      </c>
      <c r="X23" s="370"/>
      <c r="Y23" s="47"/>
      <c r="Z23" s="128"/>
      <c r="AA23" s="102"/>
      <c r="AB23" s="50">
        <f t="shared" ref="AB23:AB27" si="16">W23-Z23+AA23</f>
        <v>6.7771084337349399E-3</v>
      </c>
      <c r="AC23" s="370"/>
      <c r="AD23" s="47"/>
      <c r="AE23" s="128"/>
      <c r="AF23" s="102"/>
      <c r="AG23" s="50">
        <f t="shared" ref="AG23:AG27" si="17">AB23-AE23+AF23</f>
        <v>6.7771084337349399E-3</v>
      </c>
      <c r="AH23" s="370"/>
      <c r="AI23" s="47"/>
      <c r="AJ23" s="128"/>
      <c r="AK23" s="102"/>
      <c r="AL23" s="50">
        <f t="shared" ref="AL23:AL27" si="18">AG23-AJ23+AK23</f>
        <v>6.7771084337349399E-3</v>
      </c>
      <c r="AM23" s="370"/>
      <c r="AN23" s="47"/>
      <c r="AO23" s="128"/>
      <c r="AP23" s="102"/>
      <c r="AQ23" s="50">
        <f t="shared" ref="AQ23:AQ27" si="19">AL23-AO23+AP23</f>
        <v>6.7771084337349399E-3</v>
      </c>
      <c r="AR23" s="370"/>
      <c r="AS23" s="47"/>
      <c r="AT23" s="128"/>
      <c r="AU23" s="102"/>
      <c r="AV23" s="50">
        <f t="shared" ref="AV23:AV27" si="20">AQ23-AT23+AU23</f>
        <v>6.7771084337349399E-3</v>
      </c>
      <c r="AW23" s="370"/>
      <c r="AX23" s="47"/>
      <c r="AY23" s="128"/>
      <c r="AZ23" s="102"/>
      <c r="BA23" s="50">
        <f t="shared" ref="BA23:BA27" si="21">AV23-AY23+AZ23</f>
        <v>6.7771084337349399E-3</v>
      </c>
      <c r="BB23" s="370"/>
      <c r="BC23" s="47"/>
      <c r="BD23" s="128"/>
      <c r="BE23" s="102"/>
      <c r="BF23" s="50">
        <f t="shared" ref="BF23:BF27" si="22">BA23-BD23+BE23</f>
        <v>6.7771084337349399E-3</v>
      </c>
      <c r="BG23" s="370"/>
      <c r="BH23" s="47"/>
      <c r="BI23" s="128"/>
      <c r="BJ23" s="102"/>
      <c r="BK23" s="50">
        <f t="shared" ref="BK23:BK27" si="23">BF23-BI23+BJ23</f>
        <v>6.7771084337349399E-3</v>
      </c>
      <c r="BL23" s="370"/>
      <c r="BM23" s="47"/>
      <c r="BN23" s="128"/>
      <c r="BO23" s="102"/>
      <c r="BP23" s="50">
        <f t="shared" ref="BP23:BP27" si="24">BK23-BN23+BO23</f>
        <v>6.7771084337349399E-3</v>
      </c>
      <c r="BQ23" s="370"/>
    </row>
    <row r="24" spans="1:69" x14ac:dyDescent="0.15">
      <c r="A24" s="42" t="s">
        <v>50</v>
      </c>
      <c r="B24" s="43">
        <f>_xlfn.IFNA(VLOOKUP($A24,批次辅助!$A$4:$DC$41,MATCH($A$5&amp;B$4,批次辅助!$A$1:$DC$1,0),0),0)</f>
        <v>0</v>
      </c>
      <c r="C24" s="43">
        <f>_xlfn.IFNA(VLOOKUP($A24,批次辅助!$A$4:$DC$41,MATCH($A$5&amp;C$4,批次辅助!$A$1:$DC$1,0),0),0)</f>
        <v>0</v>
      </c>
      <c r="D24" s="43">
        <f>_xlfn.IFNA(VLOOKUP($A24,批次辅助!$A$4:$DC$41,MATCH($A$5&amp;D$4,批次辅助!$A$1:$DC$1,0),0),0)</f>
        <v>0</v>
      </c>
      <c r="E24" s="277"/>
      <c r="F24" s="132"/>
      <c r="G24" s="102">
        <v>0</v>
      </c>
      <c r="H24" s="277">
        <f t="shared" ref="H24:H27" si="25">C24-F24+G24</f>
        <v>0</v>
      </c>
      <c r="I24" s="370"/>
      <c r="J24" s="277"/>
      <c r="K24" s="132"/>
      <c r="L24" s="102"/>
      <c r="M24" s="50">
        <f t="shared" si="13"/>
        <v>0</v>
      </c>
      <c r="N24" s="370"/>
      <c r="O24" s="47"/>
      <c r="P24" s="128"/>
      <c r="Q24" s="102"/>
      <c r="R24" s="50">
        <f t="shared" si="14"/>
        <v>0</v>
      </c>
      <c r="S24" s="370"/>
      <c r="T24" s="47"/>
      <c r="U24" s="128"/>
      <c r="V24" s="102"/>
      <c r="W24" s="50">
        <f t="shared" si="15"/>
        <v>0</v>
      </c>
      <c r="X24" s="370"/>
      <c r="Y24" s="47"/>
      <c r="Z24" s="128"/>
      <c r="AA24" s="102"/>
      <c r="AB24" s="50">
        <f t="shared" si="16"/>
        <v>0</v>
      </c>
      <c r="AC24" s="370"/>
      <c r="AD24" s="47"/>
      <c r="AE24" s="128"/>
      <c r="AF24" s="102"/>
      <c r="AG24" s="50">
        <f t="shared" si="17"/>
        <v>0</v>
      </c>
      <c r="AH24" s="370"/>
      <c r="AI24" s="47"/>
      <c r="AJ24" s="128"/>
      <c r="AK24" s="102"/>
      <c r="AL24" s="50">
        <f t="shared" si="18"/>
        <v>0</v>
      </c>
      <c r="AM24" s="370"/>
      <c r="AN24" s="47"/>
      <c r="AO24" s="128"/>
      <c r="AP24" s="102"/>
      <c r="AQ24" s="50">
        <f t="shared" si="19"/>
        <v>0</v>
      </c>
      <c r="AR24" s="370"/>
      <c r="AS24" s="47"/>
      <c r="AT24" s="128"/>
      <c r="AU24" s="102"/>
      <c r="AV24" s="50">
        <f t="shared" si="20"/>
        <v>0</v>
      </c>
      <c r="AW24" s="370"/>
      <c r="AX24" s="47"/>
      <c r="AY24" s="128"/>
      <c r="AZ24" s="102"/>
      <c r="BA24" s="50">
        <f t="shared" si="21"/>
        <v>0</v>
      </c>
      <c r="BB24" s="370"/>
      <c r="BC24" s="47"/>
      <c r="BD24" s="128"/>
      <c r="BE24" s="102"/>
      <c r="BF24" s="50">
        <f t="shared" si="22"/>
        <v>0</v>
      </c>
      <c r="BG24" s="370"/>
      <c r="BH24" s="47"/>
      <c r="BI24" s="128"/>
      <c r="BJ24" s="102"/>
      <c r="BK24" s="50">
        <f t="shared" si="23"/>
        <v>0</v>
      </c>
      <c r="BL24" s="370"/>
      <c r="BM24" s="47"/>
      <c r="BN24" s="128"/>
      <c r="BO24" s="102"/>
      <c r="BP24" s="50">
        <f t="shared" si="24"/>
        <v>0</v>
      </c>
      <c r="BQ24" s="370"/>
    </row>
    <row r="25" spans="1:69" x14ac:dyDescent="0.15">
      <c r="A25" s="42" t="s">
        <v>51</v>
      </c>
      <c r="B25" s="43">
        <f>_xlfn.IFNA(VLOOKUP($A25,批次辅助!$A$4:$DC$41,MATCH($A$5&amp;B$4,批次辅助!$A$1:$DC$1,0),0),0)</f>
        <v>0</v>
      </c>
      <c r="C25" s="43">
        <f>_xlfn.IFNA(VLOOKUP($A25,批次辅助!$A$4:$DC$41,MATCH($A$5&amp;C$4,批次辅助!$A$1:$DC$1,0),0),0)</f>
        <v>0</v>
      </c>
      <c r="D25" s="43">
        <f>_xlfn.IFNA(VLOOKUP($A25,批次辅助!$A$4:$DC$41,MATCH($A$5&amp;D$4,批次辅助!$A$1:$DC$1,0),0),0)</f>
        <v>0</v>
      </c>
      <c r="E25" s="47"/>
      <c r="F25" s="128"/>
      <c r="G25" s="46">
        <v>7.6807228915662653E-3</v>
      </c>
      <c r="H25" s="277">
        <f t="shared" si="25"/>
        <v>7.6807228915662653E-3</v>
      </c>
      <c r="I25" s="370"/>
      <c r="J25" s="47"/>
      <c r="K25" s="128"/>
      <c r="L25" s="102"/>
      <c r="M25" s="50">
        <f t="shared" si="13"/>
        <v>7.6807228915662653E-3</v>
      </c>
      <c r="N25" s="370"/>
      <c r="O25" s="47"/>
      <c r="P25" s="128"/>
      <c r="Q25" s="102"/>
      <c r="R25" s="50">
        <f t="shared" si="14"/>
        <v>7.6807228915662653E-3</v>
      </c>
      <c r="S25" s="370"/>
      <c r="T25" s="47"/>
      <c r="U25" s="128"/>
      <c r="V25" s="102"/>
      <c r="W25" s="50">
        <f t="shared" si="15"/>
        <v>7.6807228915662653E-3</v>
      </c>
      <c r="X25" s="370"/>
      <c r="Y25" s="47"/>
      <c r="Z25" s="128"/>
      <c r="AA25" s="102"/>
      <c r="AB25" s="50">
        <f t="shared" si="16"/>
        <v>7.6807228915662653E-3</v>
      </c>
      <c r="AC25" s="370"/>
      <c r="AD25" s="47"/>
      <c r="AE25" s="128"/>
      <c r="AF25" s="102"/>
      <c r="AG25" s="50">
        <f t="shared" si="17"/>
        <v>7.6807228915662653E-3</v>
      </c>
      <c r="AH25" s="370"/>
      <c r="AI25" s="47"/>
      <c r="AJ25" s="128"/>
      <c r="AK25" s="102"/>
      <c r="AL25" s="50">
        <f t="shared" si="18"/>
        <v>7.6807228915662653E-3</v>
      </c>
      <c r="AM25" s="370"/>
      <c r="AN25" s="47"/>
      <c r="AO25" s="128"/>
      <c r="AP25" s="102"/>
      <c r="AQ25" s="50">
        <f t="shared" si="19"/>
        <v>7.6807228915662653E-3</v>
      </c>
      <c r="AR25" s="370"/>
      <c r="AS25" s="47"/>
      <c r="AT25" s="128"/>
      <c r="AU25" s="102"/>
      <c r="AV25" s="50">
        <f t="shared" si="20"/>
        <v>7.6807228915662653E-3</v>
      </c>
      <c r="AW25" s="370"/>
      <c r="AX25" s="47"/>
      <c r="AY25" s="128"/>
      <c r="AZ25" s="102"/>
      <c r="BA25" s="50">
        <f t="shared" si="21"/>
        <v>7.6807228915662653E-3</v>
      </c>
      <c r="BB25" s="370"/>
      <c r="BC25" s="47"/>
      <c r="BD25" s="128"/>
      <c r="BE25" s="102"/>
      <c r="BF25" s="50">
        <f t="shared" si="22"/>
        <v>7.6807228915662653E-3</v>
      </c>
      <c r="BG25" s="370"/>
      <c r="BH25" s="47"/>
      <c r="BI25" s="128"/>
      <c r="BJ25" s="102"/>
      <c r="BK25" s="50">
        <f t="shared" si="23"/>
        <v>7.6807228915662653E-3</v>
      </c>
      <c r="BL25" s="370"/>
      <c r="BM25" s="47"/>
      <c r="BN25" s="128"/>
      <c r="BO25" s="102"/>
      <c r="BP25" s="50">
        <f t="shared" si="24"/>
        <v>7.6807228915662653E-3</v>
      </c>
      <c r="BQ25" s="370"/>
    </row>
    <row r="26" spans="1:69" x14ac:dyDescent="0.15">
      <c r="A26" s="42" t="s">
        <v>455</v>
      </c>
      <c r="B26" s="43">
        <f>_xlfn.IFNA(VLOOKUP($A26,批次辅助!$A$4:$DC$41,MATCH($A$5&amp;B$4,批次辅助!$A$1:$DC$1,0),0),0)</f>
        <v>0</v>
      </c>
      <c r="C26" s="43">
        <f>_xlfn.IFNA(VLOOKUP($A26,批次辅助!$A$4:$DC$41,MATCH($A$5&amp;C$4,批次辅助!$A$1:$DC$1,0),0),0)</f>
        <v>0</v>
      </c>
      <c r="D26" s="43">
        <f>_xlfn.IFNA(VLOOKUP($A26,批次辅助!$A$4:$DC$41,MATCH($A$5&amp;D$4,批次辅助!$A$1:$DC$1,0),0),0)</f>
        <v>0</v>
      </c>
      <c r="E26" s="279"/>
      <c r="F26" s="128"/>
      <c r="G26" s="46">
        <v>0</v>
      </c>
      <c r="H26" s="277">
        <f t="shared" si="25"/>
        <v>0</v>
      </c>
      <c r="I26" s="370"/>
      <c r="J26" s="279"/>
      <c r="K26" s="128"/>
      <c r="L26" s="102"/>
      <c r="M26" s="50">
        <f t="shared" si="13"/>
        <v>0</v>
      </c>
      <c r="N26" s="370"/>
      <c r="O26" s="279"/>
      <c r="P26" s="128"/>
      <c r="Q26" s="102"/>
      <c r="R26" s="50">
        <f t="shared" si="14"/>
        <v>0</v>
      </c>
      <c r="S26" s="370"/>
      <c r="T26" s="279"/>
      <c r="U26" s="128"/>
      <c r="V26" s="102"/>
      <c r="W26" s="50">
        <f t="shared" si="15"/>
        <v>0</v>
      </c>
      <c r="X26" s="370"/>
      <c r="Y26" s="279"/>
      <c r="Z26" s="128"/>
      <c r="AA26" s="102"/>
      <c r="AB26" s="50">
        <f t="shared" si="16"/>
        <v>0</v>
      </c>
      <c r="AC26" s="370"/>
      <c r="AD26" s="279"/>
      <c r="AE26" s="128"/>
      <c r="AF26" s="102"/>
      <c r="AG26" s="50">
        <f t="shared" si="17"/>
        <v>0</v>
      </c>
      <c r="AH26" s="370"/>
      <c r="AI26" s="279"/>
      <c r="AJ26" s="128"/>
      <c r="AK26" s="102"/>
      <c r="AL26" s="50">
        <f t="shared" si="18"/>
        <v>0</v>
      </c>
      <c r="AM26" s="370"/>
      <c r="AN26" s="279"/>
      <c r="AO26" s="128"/>
      <c r="AP26" s="102"/>
      <c r="AQ26" s="50">
        <f t="shared" si="19"/>
        <v>0</v>
      </c>
      <c r="AR26" s="370"/>
      <c r="AS26" s="279"/>
      <c r="AT26" s="128"/>
      <c r="AU26" s="102"/>
      <c r="AV26" s="50">
        <f t="shared" si="20"/>
        <v>0</v>
      </c>
      <c r="AW26" s="370"/>
      <c r="AX26" s="279"/>
      <c r="AY26" s="128"/>
      <c r="AZ26" s="102"/>
      <c r="BA26" s="50">
        <f t="shared" si="21"/>
        <v>0</v>
      </c>
      <c r="BB26" s="370"/>
      <c r="BC26" s="279"/>
      <c r="BD26" s="128"/>
      <c r="BE26" s="102"/>
      <c r="BF26" s="50">
        <f t="shared" si="22"/>
        <v>0</v>
      </c>
      <c r="BG26" s="370"/>
      <c r="BH26" s="279"/>
      <c r="BI26" s="128"/>
      <c r="BJ26" s="102"/>
      <c r="BK26" s="50">
        <f t="shared" si="23"/>
        <v>0</v>
      </c>
      <c r="BL26" s="370"/>
      <c r="BM26" s="279"/>
      <c r="BN26" s="128"/>
      <c r="BO26" s="102"/>
      <c r="BP26" s="50">
        <f t="shared" si="24"/>
        <v>0</v>
      </c>
      <c r="BQ26" s="370"/>
    </row>
    <row r="27" spans="1:69" x14ac:dyDescent="0.15">
      <c r="A27" s="72" t="s">
        <v>29</v>
      </c>
      <c r="B27" s="61">
        <f>_xlfn.IFNA(VLOOKUP($A27,批次辅助!$A$4:$DC$41,MATCH($A$5&amp;B$4,批次辅助!$A$1:$DC$1,0),0),0)</f>
        <v>0</v>
      </c>
      <c r="C27" s="61">
        <f>_xlfn.IFNA(VLOOKUP($A27,批次辅助!$A$4:$DC$41,MATCH($A$5&amp;C$4,批次辅助!$A$1:$DC$1,0),0),0)</f>
        <v>0</v>
      </c>
      <c r="D27" s="61">
        <f>_xlfn.IFNA(VLOOKUP($A27,批次辅助!$A$4:$DC$41,MATCH($A$5&amp;D$4,批次辅助!$A$1:$DC$1,0),0),0)</f>
        <v>0</v>
      </c>
      <c r="E27" s="73"/>
      <c r="F27" s="74"/>
      <c r="G27" s="75"/>
      <c r="H27" s="62">
        <f t="shared" si="25"/>
        <v>0</v>
      </c>
      <c r="I27" s="62"/>
      <c r="J27" s="73"/>
      <c r="K27" s="74"/>
      <c r="L27" s="143"/>
      <c r="M27" s="62">
        <f t="shared" si="13"/>
        <v>0</v>
      </c>
      <c r="N27" s="62"/>
      <c r="O27" s="73"/>
      <c r="P27" s="135"/>
      <c r="Q27" s="143"/>
      <c r="R27" s="62">
        <f t="shared" si="14"/>
        <v>0</v>
      </c>
      <c r="S27" s="62"/>
      <c r="T27" s="73"/>
      <c r="U27" s="135"/>
      <c r="V27" s="143"/>
      <c r="W27" s="62">
        <f t="shared" si="15"/>
        <v>0</v>
      </c>
      <c r="X27" s="62"/>
      <c r="Y27" s="73"/>
      <c r="Z27" s="135"/>
      <c r="AA27" s="143"/>
      <c r="AB27" s="62">
        <f t="shared" si="16"/>
        <v>0</v>
      </c>
      <c r="AC27" s="62"/>
      <c r="AD27" s="73"/>
      <c r="AE27" s="135"/>
      <c r="AF27" s="143"/>
      <c r="AG27" s="62">
        <f t="shared" si="17"/>
        <v>0</v>
      </c>
      <c r="AH27" s="62"/>
      <c r="AI27" s="73"/>
      <c r="AJ27" s="135"/>
      <c r="AK27" s="143"/>
      <c r="AL27" s="62">
        <f t="shared" si="18"/>
        <v>0</v>
      </c>
      <c r="AM27" s="62"/>
      <c r="AN27" s="73"/>
      <c r="AO27" s="135"/>
      <c r="AP27" s="143"/>
      <c r="AQ27" s="62">
        <f t="shared" si="19"/>
        <v>0</v>
      </c>
      <c r="AR27" s="62"/>
      <c r="AS27" s="73"/>
      <c r="AT27" s="135"/>
      <c r="AU27" s="143"/>
      <c r="AV27" s="62">
        <f t="shared" si="20"/>
        <v>0</v>
      </c>
      <c r="AW27" s="62"/>
      <c r="AX27" s="73"/>
      <c r="AY27" s="135"/>
      <c r="AZ27" s="143"/>
      <c r="BA27" s="62">
        <f t="shared" si="21"/>
        <v>0</v>
      </c>
      <c r="BB27" s="62"/>
      <c r="BC27" s="73"/>
      <c r="BD27" s="135"/>
      <c r="BE27" s="143"/>
      <c r="BF27" s="62">
        <f t="shared" si="22"/>
        <v>0</v>
      </c>
      <c r="BG27" s="62"/>
      <c r="BH27" s="73"/>
      <c r="BI27" s="135"/>
      <c r="BJ27" s="143"/>
      <c r="BK27" s="62">
        <f t="shared" si="23"/>
        <v>0</v>
      </c>
      <c r="BL27" s="62"/>
      <c r="BM27" s="73"/>
      <c r="BN27" s="135"/>
      <c r="BO27" s="143"/>
      <c r="BP27" s="62">
        <f t="shared" si="24"/>
        <v>0</v>
      </c>
      <c r="BQ27" s="62"/>
    </row>
    <row r="28" spans="1:69" x14ac:dyDescent="0.15">
      <c r="A28" s="76" t="s">
        <v>28</v>
      </c>
      <c r="B28" s="76"/>
      <c r="C28" s="76"/>
      <c r="D28" s="76"/>
      <c r="E28" s="77"/>
      <c r="F28" s="136"/>
      <c r="G28" s="79"/>
      <c r="H28" s="62"/>
      <c r="I28" s="62"/>
      <c r="J28" s="77"/>
      <c r="K28" s="136"/>
      <c r="L28" s="144"/>
      <c r="M28" s="62"/>
      <c r="N28" s="62"/>
      <c r="O28" s="77"/>
      <c r="P28" s="136"/>
      <c r="Q28" s="144"/>
      <c r="R28" s="62"/>
      <c r="S28" s="62"/>
      <c r="T28" s="77"/>
      <c r="U28" s="136"/>
      <c r="V28" s="144"/>
      <c r="W28" s="62"/>
      <c r="X28" s="62"/>
      <c r="Y28" s="77"/>
      <c r="Z28" s="136"/>
      <c r="AA28" s="144"/>
      <c r="AB28" s="62"/>
      <c r="AC28" s="62"/>
      <c r="AD28" s="77"/>
      <c r="AE28" s="136"/>
      <c r="AF28" s="144"/>
      <c r="AG28" s="62"/>
      <c r="AH28" s="62"/>
      <c r="AI28" s="77"/>
      <c r="AJ28" s="136"/>
      <c r="AK28" s="144"/>
      <c r="AL28" s="62"/>
      <c r="AM28" s="62"/>
      <c r="AN28" s="77"/>
      <c r="AO28" s="136"/>
      <c r="AP28" s="144"/>
      <c r="AQ28" s="62"/>
      <c r="AR28" s="62"/>
      <c r="AS28" s="77"/>
      <c r="AT28" s="136"/>
      <c r="AU28" s="144"/>
      <c r="AV28" s="62"/>
      <c r="AW28" s="62"/>
      <c r="AX28" s="77"/>
      <c r="AY28" s="136"/>
      <c r="AZ28" s="144"/>
      <c r="BA28" s="62"/>
      <c r="BB28" s="62"/>
      <c r="BC28" s="77"/>
      <c r="BD28" s="136"/>
      <c r="BE28" s="144"/>
      <c r="BF28" s="62"/>
      <c r="BG28" s="62"/>
      <c r="BH28" s="77"/>
      <c r="BI28" s="136"/>
      <c r="BJ28" s="144"/>
      <c r="BK28" s="62"/>
      <c r="BL28" s="62"/>
      <c r="BM28" s="77"/>
      <c r="BN28" s="136"/>
      <c r="BO28" s="144"/>
      <c r="BP28" s="62"/>
      <c r="BQ28" s="62"/>
    </row>
    <row r="29" spans="1:69" x14ac:dyDescent="0.15">
      <c r="A29" s="65" t="s">
        <v>37</v>
      </c>
      <c r="B29" s="66"/>
      <c r="C29" s="66"/>
      <c r="D29" s="66"/>
      <c r="E29" s="66"/>
      <c r="F29" s="134"/>
      <c r="G29" s="68"/>
      <c r="H29" s="66">
        <f>H30*99.96%</f>
        <v>0.99372885542168665</v>
      </c>
      <c r="I29" s="66"/>
      <c r="J29" s="66"/>
      <c r="K29" s="134"/>
      <c r="L29" s="142"/>
      <c r="M29" s="66">
        <f>M30*99.96%</f>
        <v>0.99372885542168665</v>
      </c>
      <c r="N29" s="66"/>
      <c r="O29" s="66"/>
      <c r="P29" s="134"/>
      <c r="Q29" s="142"/>
      <c r="R29" s="66">
        <f>R30*99.96%</f>
        <v>0.99372885542168665</v>
      </c>
      <c r="S29" s="66"/>
      <c r="T29" s="66"/>
      <c r="U29" s="134"/>
      <c r="V29" s="142"/>
      <c r="W29" s="66">
        <f>W30*99.96%</f>
        <v>0.99372885542168665</v>
      </c>
      <c r="X29" s="66"/>
      <c r="Y29" s="66"/>
      <c r="Z29" s="134"/>
      <c r="AA29" s="142"/>
      <c r="AB29" s="66">
        <f>AB30*99.96%</f>
        <v>0.99372885542168665</v>
      </c>
      <c r="AC29" s="66"/>
      <c r="AD29" s="66"/>
      <c r="AE29" s="134"/>
      <c r="AF29" s="142"/>
      <c r="AG29" s="66">
        <f>AG30*99.96%</f>
        <v>0.99372885542168665</v>
      </c>
      <c r="AH29" s="66"/>
      <c r="AI29" s="66"/>
      <c r="AJ29" s="134"/>
      <c r="AK29" s="142"/>
      <c r="AL29" s="66">
        <f>AL30*99.96%</f>
        <v>0.99372885542168665</v>
      </c>
      <c r="AM29" s="66"/>
      <c r="AN29" s="66"/>
      <c r="AO29" s="134"/>
      <c r="AP29" s="142"/>
      <c r="AQ29" s="66">
        <f>AQ30*99.96%</f>
        <v>0.99372885542168665</v>
      </c>
      <c r="AR29" s="66"/>
      <c r="AS29" s="66"/>
      <c r="AT29" s="134"/>
      <c r="AU29" s="142"/>
      <c r="AV29" s="66">
        <f>AV30*99.96%</f>
        <v>0.99372885542168665</v>
      </c>
      <c r="AW29" s="66"/>
      <c r="AX29" s="66"/>
      <c r="AY29" s="134"/>
      <c r="AZ29" s="142"/>
      <c r="BA29" s="66">
        <f>BA30*99.96%</f>
        <v>0.99372885542168665</v>
      </c>
      <c r="BB29" s="66"/>
      <c r="BC29" s="66"/>
      <c r="BD29" s="134"/>
      <c r="BE29" s="142"/>
      <c r="BF29" s="66">
        <f>BF30*99.96%</f>
        <v>0.99372885542168665</v>
      </c>
      <c r="BG29" s="66"/>
      <c r="BH29" s="66"/>
      <c r="BI29" s="134"/>
      <c r="BJ29" s="142"/>
      <c r="BK29" s="66">
        <f>BK30*99.96%</f>
        <v>0.99372885542168665</v>
      </c>
      <c r="BL29" s="66"/>
      <c r="BM29" s="66"/>
      <c r="BN29" s="134"/>
      <c r="BO29" s="142"/>
      <c r="BP29" s="66">
        <f>BP30*99.96%</f>
        <v>0.99372885542168665</v>
      </c>
      <c r="BQ29" s="66"/>
    </row>
    <row r="30" spans="1:69" x14ac:dyDescent="0.35">
      <c r="A30" s="40" t="s">
        <v>458</v>
      </c>
      <c r="B30" s="41">
        <f>_xlfn.IFNA(VLOOKUP($A30,批次辅助!$A$4:$DC$41,MATCH($A$5&amp;B$4,批次辅助!$A$1:$DC$1,0),0),0)</f>
        <v>0</v>
      </c>
      <c r="C30" s="41">
        <f>_xlfn.IFNA(VLOOKUP($A30,批次辅助!$A$4:$DC$41,MATCH($A$5&amp;C$4,批次辅助!$A$1:$DC$1,0),0),0)</f>
        <v>0</v>
      </c>
      <c r="D30" s="41">
        <f>_xlfn.IFNA(VLOOKUP($A30,批次辅助!$A$4:$DC$41,MATCH($A$5&amp;D$4,批次辅助!$A$1:$DC$1,0),0),0)</f>
        <v>0</v>
      </c>
      <c r="E30" s="66"/>
      <c r="F30" s="134"/>
      <c r="G30" s="68"/>
      <c r="H30" s="66">
        <f>1-SUM(H31:H35)</f>
        <v>0.99412650602409636</v>
      </c>
      <c r="I30" s="66"/>
      <c r="J30" s="66"/>
      <c r="K30" s="134"/>
      <c r="L30" s="142"/>
      <c r="M30" s="66">
        <f>1-SUM(M31:M35)</f>
        <v>0.99412650602409636</v>
      </c>
      <c r="N30" s="66"/>
      <c r="O30" s="66"/>
      <c r="P30" s="134"/>
      <c r="Q30" s="142"/>
      <c r="R30" s="66">
        <f>1-SUM(R31:R35)</f>
        <v>0.99412650602409636</v>
      </c>
      <c r="S30" s="66"/>
      <c r="T30" s="66"/>
      <c r="U30" s="134"/>
      <c r="V30" s="142"/>
      <c r="W30" s="66">
        <f>1-SUM(W31:W35)</f>
        <v>0.99412650602409636</v>
      </c>
      <c r="X30" s="66"/>
      <c r="Y30" s="66"/>
      <c r="Z30" s="134"/>
      <c r="AA30" s="142"/>
      <c r="AB30" s="66">
        <f>1-SUM(AB31:AB35)</f>
        <v>0.99412650602409636</v>
      </c>
      <c r="AC30" s="66"/>
      <c r="AD30" s="66"/>
      <c r="AE30" s="134"/>
      <c r="AF30" s="142"/>
      <c r="AG30" s="66">
        <f>1-SUM(AG31:AG35)</f>
        <v>0.99412650602409636</v>
      </c>
      <c r="AH30" s="66"/>
      <c r="AI30" s="66"/>
      <c r="AJ30" s="134"/>
      <c r="AK30" s="142"/>
      <c r="AL30" s="66">
        <f>1-SUM(AL31:AL35)</f>
        <v>0.99412650602409636</v>
      </c>
      <c r="AM30" s="66"/>
      <c r="AN30" s="66"/>
      <c r="AO30" s="134"/>
      <c r="AP30" s="142"/>
      <c r="AQ30" s="66">
        <f>1-SUM(AQ31:AQ35)</f>
        <v>0.99412650602409636</v>
      </c>
      <c r="AR30" s="66"/>
      <c r="AS30" s="66"/>
      <c r="AT30" s="134"/>
      <c r="AU30" s="142"/>
      <c r="AV30" s="66">
        <f>1-SUM(AV31:AV35)</f>
        <v>0.99412650602409636</v>
      </c>
      <c r="AW30" s="66"/>
      <c r="AX30" s="66"/>
      <c r="AY30" s="134"/>
      <c r="AZ30" s="142"/>
      <c r="BA30" s="66">
        <f>1-SUM(BA31:BA35)</f>
        <v>0.99412650602409636</v>
      </c>
      <c r="BB30" s="66"/>
      <c r="BC30" s="66"/>
      <c r="BD30" s="134"/>
      <c r="BE30" s="142"/>
      <c r="BF30" s="66">
        <f>1-SUM(BF31:BF35)</f>
        <v>0.99412650602409636</v>
      </c>
      <c r="BG30" s="66"/>
      <c r="BH30" s="66"/>
      <c r="BI30" s="134"/>
      <c r="BJ30" s="142"/>
      <c r="BK30" s="66">
        <f>1-SUM(BK31:BK35)</f>
        <v>0.99412650602409636</v>
      </c>
      <c r="BL30" s="66"/>
      <c r="BM30" s="66"/>
      <c r="BN30" s="134"/>
      <c r="BO30" s="142"/>
      <c r="BP30" s="66">
        <f>1-SUM(BP31:BP35)</f>
        <v>0.99412650602409636</v>
      </c>
      <c r="BQ30" s="66"/>
    </row>
    <row r="31" spans="1:69" x14ac:dyDescent="0.15">
      <c r="A31" s="42" t="s">
        <v>52</v>
      </c>
      <c r="B31" s="43">
        <f>_xlfn.IFNA(VLOOKUP($A31,批次辅助!$A$4:$DC$41,MATCH($A$5&amp;B$4,批次辅助!$A$1:$DC$1,0),0),0)</f>
        <v>0</v>
      </c>
      <c r="C31" s="43">
        <f>_xlfn.IFNA(VLOOKUP($A31,批次辅助!$A$4:$DC$41,MATCH($A$5&amp;C$4,批次辅助!$A$1:$DC$1,0),0),0)</f>
        <v>0</v>
      </c>
      <c r="D31" s="43">
        <f>_xlfn.IFNA(VLOOKUP($A31,批次辅助!$A$4:$DC$41,MATCH($A$5&amp;D$4,批次辅助!$A$1:$DC$1,0),0),0)</f>
        <v>0</v>
      </c>
      <c r="E31" s="277"/>
      <c r="F31" s="132"/>
      <c r="G31" s="70">
        <v>0</v>
      </c>
      <c r="H31" s="277">
        <f>C31-F31+G31</f>
        <v>0</v>
      </c>
      <c r="I31" s="370"/>
      <c r="J31" s="277"/>
      <c r="K31" s="132"/>
      <c r="L31" s="105"/>
      <c r="M31" s="277">
        <f>H31-K31+L31</f>
        <v>0</v>
      </c>
      <c r="N31" s="370"/>
      <c r="O31" s="277"/>
      <c r="P31" s="132"/>
      <c r="Q31" s="105"/>
      <c r="R31" s="277">
        <f>M31-P31+Q31</f>
        <v>0</v>
      </c>
      <c r="S31" s="370"/>
      <c r="T31" s="277"/>
      <c r="U31" s="132"/>
      <c r="V31" s="105"/>
      <c r="W31" s="277">
        <f>R31-U31+V31</f>
        <v>0</v>
      </c>
      <c r="X31" s="370"/>
      <c r="Y31" s="277"/>
      <c r="Z31" s="132"/>
      <c r="AA31" s="105"/>
      <c r="AB31" s="277">
        <f>W31-Z31+AA31</f>
        <v>0</v>
      </c>
      <c r="AC31" s="370"/>
      <c r="AD31" s="277"/>
      <c r="AE31" s="132"/>
      <c r="AF31" s="105"/>
      <c r="AG31" s="277">
        <f>AB31-AE31+AF31</f>
        <v>0</v>
      </c>
      <c r="AH31" s="370"/>
      <c r="AI31" s="277"/>
      <c r="AJ31" s="132"/>
      <c r="AK31" s="105"/>
      <c r="AL31" s="277">
        <f>AG31-AJ31+AK31</f>
        <v>0</v>
      </c>
      <c r="AM31" s="370"/>
      <c r="AN31" s="277"/>
      <c r="AO31" s="132"/>
      <c r="AP31" s="105"/>
      <c r="AQ31" s="277">
        <f>AL31-AO31+AP31</f>
        <v>0</v>
      </c>
      <c r="AR31" s="370"/>
      <c r="AS31" s="277"/>
      <c r="AT31" s="132"/>
      <c r="AU31" s="105"/>
      <c r="AV31" s="277">
        <f>AQ31-AT31+AU31</f>
        <v>0</v>
      </c>
      <c r="AW31" s="370"/>
      <c r="AX31" s="277"/>
      <c r="AY31" s="132"/>
      <c r="AZ31" s="105"/>
      <c r="BA31" s="277">
        <f>AV31-AY31+AZ31</f>
        <v>0</v>
      </c>
      <c r="BB31" s="370"/>
      <c r="BC31" s="277"/>
      <c r="BD31" s="132"/>
      <c r="BE31" s="105"/>
      <c r="BF31" s="277">
        <f>BA31-BD31+BE31</f>
        <v>0</v>
      </c>
      <c r="BG31" s="370"/>
      <c r="BH31" s="277"/>
      <c r="BI31" s="132"/>
      <c r="BJ31" s="105"/>
      <c r="BK31" s="277">
        <f>BF31-BI31+BJ31</f>
        <v>0</v>
      </c>
      <c r="BL31" s="370"/>
      <c r="BM31" s="277"/>
      <c r="BN31" s="132"/>
      <c r="BO31" s="105"/>
      <c r="BP31" s="277">
        <f>BK31-BN31+BO31</f>
        <v>0</v>
      </c>
      <c r="BQ31" s="370"/>
    </row>
    <row r="32" spans="1:69" x14ac:dyDescent="0.15">
      <c r="A32" s="42" t="s">
        <v>545</v>
      </c>
      <c r="B32" s="43">
        <f>_xlfn.IFNA(VLOOKUP($A32,批次辅助!$A$4:$DC$41,MATCH($A$5&amp;B$4,批次辅助!$A$1:$DC$1,0),0),0)</f>
        <v>0</v>
      </c>
      <c r="C32" s="43">
        <f>_xlfn.IFNA(VLOOKUP($A32,批次辅助!$A$4:$DC$41,MATCH($A$5&amp;C$4,批次辅助!$A$1:$DC$1,0),0),0)</f>
        <v>0</v>
      </c>
      <c r="D32" s="43">
        <f>_xlfn.IFNA(VLOOKUP($A32,批次辅助!$A$4:$DC$41,MATCH($A$5&amp;D$4,批次辅助!$A$1:$DC$1,0),0),0)</f>
        <v>0</v>
      </c>
      <c r="E32" s="277"/>
      <c r="F32" s="132"/>
      <c r="G32" s="70">
        <v>3.7650602409638554E-3</v>
      </c>
      <c r="H32" s="277">
        <f t="shared" ref="H32:H36" si="26">C32-F32+G32</f>
        <v>3.7650602409638554E-3</v>
      </c>
      <c r="I32" s="370"/>
      <c r="J32" s="277"/>
      <c r="K32" s="132"/>
      <c r="L32" s="105"/>
      <c r="M32" s="277">
        <f t="shared" ref="M32:M36" si="27">H32-K32+L32</f>
        <v>3.7650602409638554E-3</v>
      </c>
      <c r="N32" s="370"/>
      <c r="O32" s="277"/>
      <c r="P32" s="132"/>
      <c r="Q32" s="105"/>
      <c r="R32" s="277">
        <f t="shared" ref="R32:R36" si="28">M32-P32+Q32</f>
        <v>3.7650602409638554E-3</v>
      </c>
      <c r="S32" s="370"/>
      <c r="T32" s="277"/>
      <c r="U32" s="132"/>
      <c r="V32" s="105"/>
      <c r="W32" s="277">
        <f t="shared" ref="W32:W36" si="29">R32-U32+V32</f>
        <v>3.7650602409638554E-3</v>
      </c>
      <c r="X32" s="370"/>
      <c r="Y32" s="277"/>
      <c r="Z32" s="132"/>
      <c r="AA32" s="105"/>
      <c r="AB32" s="277">
        <f t="shared" ref="AB32:AB36" si="30">W32-Z32+AA32</f>
        <v>3.7650602409638554E-3</v>
      </c>
      <c r="AC32" s="370"/>
      <c r="AD32" s="277"/>
      <c r="AE32" s="132"/>
      <c r="AF32" s="105"/>
      <c r="AG32" s="277">
        <f t="shared" ref="AG32:AG36" si="31">AB32-AE32+AF32</f>
        <v>3.7650602409638554E-3</v>
      </c>
      <c r="AH32" s="370"/>
      <c r="AI32" s="277"/>
      <c r="AJ32" s="132"/>
      <c r="AK32" s="105"/>
      <c r="AL32" s="277">
        <f t="shared" ref="AL32:AL36" si="32">AG32-AJ32+AK32</f>
        <v>3.7650602409638554E-3</v>
      </c>
      <c r="AM32" s="370"/>
      <c r="AN32" s="277"/>
      <c r="AO32" s="132"/>
      <c r="AP32" s="105"/>
      <c r="AQ32" s="277">
        <f t="shared" ref="AQ32:AQ36" si="33">AL32-AO32+AP32</f>
        <v>3.7650602409638554E-3</v>
      </c>
      <c r="AR32" s="370"/>
      <c r="AS32" s="277"/>
      <c r="AT32" s="132"/>
      <c r="AU32" s="105"/>
      <c r="AV32" s="277">
        <f t="shared" ref="AV32:AV36" si="34">AQ32-AT32+AU32</f>
        <v>3.7650602409638554E-3</v>
      </c>
      <c r="AW32" s="370"/>
      <c r="AX32" s="277"/>
      <c r="AY32" s="132"/>
      <c r="AZ32" s="105"/>
      <c r="BA32" s="277">
        <f t="shared" ref="BA32:BA36" si="35">AV32-AY32+AZ32</f>
        <v>3.7650602409638554E-3</v>
      </c>
      <c r="BB32" s="370"/>
      <c r="BC32" s="277"/>
      <c r="BD32" s="132"/>
      <c r="BE32" s="105"/>
      <c r="BF32" s="277">
        <f t="shared" ref="BF32:BF36" si="36">BA32-BD32+BE32</f>
        <v>3.7650602409638554E-3</v>
      </c>
      <c r="BG32" s="370"/>
      <c r="BH32" s="277"/>
      <c r="BI32" s="132"/>
      <c r="BJ32" s="105"/>
      <c r="BK32" s="277">
        <f t="shared" ref="BK32:BK36" si="37">BF32-BI32+BJ32</f>
        <v>3.7650602409638554E-3</v>
      </c>
      <c r="BL32" s="370"/>
      <c r="BM32" s="277"/>
      <c r="BN32" s="132"/>
      <c r="BO32" s="105"/>
      <c r="BP32" s="277">
        <f t="shared" ref="BP32:BP36" si="38">BK32-BN32+BO32</f>
        <v>3.7650602409638554E-3</v>
      </c>
      <c r="BQ32" s="370"/>
    </row>
    <row r="33" spans="1:69" x14ac:dyDescent="0.15">
      <c r="A33" s="42" t="s">
        <v>544</v>
      </c>
      <c r="B33" s="43">
        <f>_xlfn.IFNA(VLOOKUP($A33,批次辅助!$A$4:$DC$41,MATCH($A$5&amp;B$4,批次辅助!$A$1:$DC$1,0),0),0)</f>
        <v>0</v>
      </c>
      <c r="C33" s="43">
        <f>_xlfn.IFNA(VLOOKUP($A33,批次辅助!$A$4:$DC$41,MATCH($A$5&amp;C$4,批次辅助!$A$1:$DC$1,0),0),0)</f>
        <v>0</v>
      </c>
      <c r="D33" s="43">
        <f>_xlfn.IFNA(VLOOKUP($A33,批次辅助!$A$4:$DC$41,MATCH($A$5&amp;D$4,批次辅助!$A$1:$DC$1,0),0),0)</f>
        <v>0</v>
      </c>
      <c r="E33" s="277"/>
      <c r="F33" s="132"/>
      <c r="G33" s="70">
        <v>2.1084337349397591E-3</v>
      </c>
      <c r="H33" s="277">
        <f t="shared" si="26"/>
        <v>2.1084337349397591E-3</v>
      </c>
      <c r="I33" s="370"/>
      <c r="J33" s="277"/>
      <c r="K33" s="132"/>
      <c r="L33" s="105"/>
      <c r="M33" s="277">
        <f t="shared" si="27"/>
        <v>2.1084337349397591E-3</v>
      </c>
      <c r="N33" s="370"/>
      <c r="O33" s="277"/>
      <c r="P33" s="132"/>
      <c r="Q33" s="105"/>
      <c r="R33" s="277">
        <f t="shared" si="28"/>
        <v>2.1084337349397591E-3</v>
      </c>
      <c r="S33" s="370"/>
      <c r="T33" s="277"/>
      <c r="U33" s="132"/>
      <c r="V33" s="105"/>
      <c r="W33" s="277">
        <f t="shared" si="29"/>
        <v>2.1084337349397591E-3</v>
      </c>
      <c r="X33" s="370"/>
      <c r="Y33" s="277"/>
      <c r="Z33" s="132"/>
      <c r="AA33" s="105"/>
      <c r="AB33" s="277">
        <f t="shared" si="30"/>
        <v>2.1084337349397591E-3</v>
      </c>
      <c r="AC33" s="370"/>
      <c r="AD33" s="277"/>
      <c r="AE33" s="132"/>
      <c r="AF33" s="105"/>
      <c r="AG33" s="277">
        <f t="shared" si="31"/>
        <v>2.1084337349397591E-3</v>
      </c>
      <c r="AH33" s="370"/>
      <c r="AI33" s="277"/>
      <c r="AJ33" s="132"/>
      <c r="AK33" s="105"/>
      <c r="AL33" s="277">
        <f t="shared" si="32"/>
        <v>2.1084337349397591E-3</v>
      </c>
      <c r="AM33" s="370"/>
      <c r="AN33" s="277"/>
      <c r="AO33" s="132"/>
      <c r="AP33" s="105"/>
      <c r="AQ33" s="277">
        <f t="shared" si="33"/>
        <v>2.1084337349397591E-3</v>
      </c>
      <c r="AR33" s="370"/>
      <c r="AS33" s="277"/>
      <c r="AT33" s="132"/>
      <c r="AU33" s="105"/>
      <c r="AV33" s="277">
        <f t="shared" si="34"/>
        <v>2.1084337349397591E-3</v>
      </c>
      <c r="AW33" s="370"/>
      <c r="AX33" s="277"/>
      <c r="AY33" s="132"/>
      <c r="AZ33" s="105"/>
      <c r="BA33" s="277">
        <f t="shared" si="35"/>
        <v>2.1084337349397591E-3</v>
      </c>
      <c r="BB33" s="370"/>
      <c r="BC33" s="277"/>
      <c r="BD33" s="132"/>
      <c r="BE33" s="105"/>
      <c r="BF33" s="277">
        <f t="shared" si="36"/>
        <v>2.1084337349397591E-3</v>
      </c>
      <c r="BG33" s="370"/>
      <c r="BH33" s="277"/>
      <c r="BI33" s="132"/>
      <c r="BJ33" s="105"/>
      <c r="BK33" s="277">
        <f t="shared" si="37"/>
        <v>2.1084337349397591E-3</v>
      </c>
      <c r="BL33" s="370"/>
      <c r="BM33" s="277"/>
      <c r="BN33" s="132"/>
      <c r="BO33" s="105"/>
      <c r="BP33" s="277">
        <f t="shared" si="38"/>
        <v>2.1084337349397591E-3</v>
      </c>
      <c r="BQ33" s="370"/>
    </row>
    <row r="34" spans="1:69" x14ac:dyDescent="0.15">
      <c r="A34" s="42" t="s">
        <v>53</v>
      </c>
      <c r="B34" s="43">
        <f>_xlfn.IFNA(VLOOKUP($A34,批次辅助!$A$4:$DC$41,MATCH($A$5&amp;B$4,批次辅助!$A$1:$DC$1,0),0),0)</f>
        <v>0</v>
      </c>
      <c r="C34" s="43">
        <f>_xlfn.IFNA(VLOOKUP($A34,批次辅助!$A$4:$DC$41,MATCH($A$5&amp;C$4,批次辅助!$A$1:$DC$1,0),0),0)</f>
        <v>0</v>
      </c>
      <c r="D34" s="43">
        <f>_xlfn.IFNA(VLOOKUP($A34,批次辅助!$A$4:$DC$41,MATCH($A$5&amp;D$4,批次辅助!$A$1:$DC$1,0),0),0)</f>
        <v>0</v>
      </c>
      <c r="E34" s="47"/>
      <c r="F34" s="128"/>
      <c r="G34" s="46">
        <v>0</v>
      </c>
      <c r="H34" s="277">
        <f t="shared" si="26"/>
        <v>0</v>
      </c>
      <c r="I34" s="370"/>
      <c r="J34" s="47"/>
      <c r="K34" s="128"/>
      <c r="L34" s="102"/>
      <c r="M34" s="50">
        <f t="shared" si="27"/>
        <v>0</v>
      </c>
      <c r="N34" s="370"/>
      <c r="O34" s="47"/>
      <c r="P34" s="128"/>
      <c r="Q34" s="102"/>
      <c r="R34" s="50">
        <f t="shared" si="28"/>
        <v>0</v>
      </c>
      <c r="S34" s="370"/>
      <c r="T34" s="47"/>
      <c r="U34" s="128"/>
      <c r="V34" s="102"/>
      <c r="W34" s="50">
        <f t="shared" si="29"/>
        <v>0</v>
      </c>
      <c r="X34" s="370"/>
      <c r="Y34" s="47"/>
      <c r="Z34" s="128"/>
      <c r="AA34" s="102"/>
      <c r="AB34" s="50">
        <f t="shared" si="30"/>
        <v>0</v>
      </c>
      <c r="AC34" s="370"/>
      <c r="AD34" s="47"/>
      <c r="AE34" s="128"/>
      <c r="AF34" s="102"/>
      <c r="AG34" s="50">
        <f t="shared" si="31"/>
        <v>0</v>
      </c>
      <c r="AH34" s="370"/>
      <c r="AI34" s="47"/>
      <c r="AJ34" s="128"/>
      <c r="AK34" s="102"/>
      <c r="AL34" s="50">
        <f t="shared" si="32"/>
        <v>0</v>
      </c>
      <c r="AM34" s="370"/>
      <c r="AN34" s="47"/>
      <c r="AO34" s="128"/>
      <c r="AP34" s="102"/>
      <c r="AQ34" s="50">
        <f t="shared" si="33"/>
        <v>0</v>
      </c>
      <c r="AR34" s="370"/>
      <c r="AS34" s="47"/>
      <c r="AT34" s="128"/>
      <c r="AU34" s="102"/>
      <c r="AV34" s="50">
        <f t="shared" si="34"/>
        <v>0</v>
      </c>
      <c r="AW34" s="370"/>
      <c r="AX34" s="47"/>
      <c r="AY34" s="128"/>
      <c r="AZ34" s="102"/>
      <c r="BA34" s="50">
        <f t="shared" si="35"/>
        <v>0</v>
      </c>
      <c r="BB34" s="370"/>
      <c r="BC34" s="47"/>
      <c r="BD34" s="128"/>
      <c r="BE34" s="102"/>
      <c r="BF34" s="50">
        <f t="shared" si="36"/>
        <v>0</v>
      </c>
      <c r="BG34" s="370"/>
      <c r="BH34" s="47"/>
      <c r="BI34" s="128"/>
      <c r="BJ34" s="102"/>
      <c r="BK34" s="50">
        <f t="shared" si="37"/>
        <v>0</v>
      </c>
      <c r="BL34" s="370"/>
      <c r="BM34" s="47"/>
      <c r="BN34" s="128"/>
      <c r="BO34" s="102"/>
      <c r="BP34" s="50">
        <f t="shared" si="38"/>
        <v>0</v>
      </c>
      <c r="BQ34" s="370"/>
    </row>
    <row r="35" spans="1:69" x14ac:dyDescent="0.15">
      <c r="A35" s="42" t="s">
        <v>54</v>
      </c>
      <c r="B35" s="43">
        <f>_xlfn.IFNA(VLOOKUP($A35,批次辅助!$A$4:$DC$41,MATCH($A$5&amp;B$4,批次辅助!$A$1:$DC$1,0),0),0)</f>
        <v>0</v>
      </c>
      <c r="C35" s="43">
        <f>_xlfn.IFNA(VLOOKUP($A35,批次辅助!$A$4:$DC$41,MATCH($A$5&amp;C$4,批次辅助!$A$1:$DC$1,0),0),0)</f>
        <v>0</v>
      </c>
      <c r="D35" s="43">
        <f>_xlfn.IFNA(VLOOKUP($A35,批次辅助!$A$4:$DC$41,MATCH($A$5&amp;D$4,批次辅助!$A$1:$DC$1,0),0),0)</f>
        <v>0</v>
      </c>
      <c r="E35" s="47"/>
      <c r="F35" s="128"/>
      <c r="G35" s="46">
        <v>0</v>
      </c>
      <c r="H35" s="277">
        <f t="shared" si="26"/>
        <v>0</v>
      </c>
      <c r="I35" s="370"/>
      <c r="J35" s="47"/>
      <c r="K35" s="128"/>
      <c r="L35" s="102"/>
      <c r="M35" s="50">
        <f t="shared" si="27"/>
        <v>0</v>
      </c>
      <c r="N35" s="370"/>
      <c r="O35" s="47"/>
      <c r="P35" s="128"/>
      <c r="Q35" s="102"/>
      <c r="R35" s="50">
        <f t="shared" si="28"/>
        <v>0</v>
      </c>
      <c r="S35" s="370"/>
      <c r="T35" s="47"/>
      <c r="U35" s="128"/>
      <c r="V35" s="102"/>
      <c r="W35" s="50">
        <f t="shared" si="29"/>
        <v>0</v>
      </c>
      <c r="X35" s="370"/>
      <c r="Y35" s="47"/>
      <c r="Z35" s="128"/>
      <c r="AA35" s="102"/>
      <c r="AB35" s="50">
        <f t="shared" si="30"/>
        <v>0</v>
      </c>
      <c r="AC35" s="370"/>
      <c r="AD35" s="47"/>
      <c r="AE35" s="128"/>
      <c r="AF35" s="102"/>
      <c r="AG35" s="50">
        <f t="shared" si="31"/>
        <v>0</v>
      </c>
      <c r="AH35" s="370"/>
      <c r="AI35" s="47"/>
      <c r="AJ35" s="128"/>
      <c r="AK35" s="102"/>
      <c r="AL35" s="50">
        <f t="shared" si="32"/>
        <v>0</v>
      </c>
      <c r="AM35" s="370"/>
      <c r="AN35" s="47"/>
      <c r="AO35" s="128"/>
      <c r="AP35" s="102"/>
      <c r="AQ35" s="50">
        <f t="shared" si="33"/>
        <v>0</v>
      </c>
      <c r="AR35" s="370"/>
      <c r="AS35" s="47"/>
      <c r="AT35" s="128"/>
      <c r="AU35" s="102"/>
      <c r="AV35" s="50">
        <f t="shared" si="34"/>
        <v>0</v>
      </c>
      <c r="AW35" s="370"/>
      <c r="AX35" s="47"/>
      <c r="AY35" s="128"/>
      <c r="AZ35" s="102"/>
      <c r="BA35" s="50">
        <f t="shared" si="35"/>
        <v>0</v>
      </c>
      <c r="BB35" s="370"/>
      <c r="BC35" s="47"/>
      <c r="BD35" s="128"/>
      <c r="BE35" s="102"/>
      <c r="BF35" s="50">
        <f t="shared" si="36"/>
        <v>0</v>
      </c>
      <c r="BG35" s="370"/>
      <c r="BH35" s="47"/>
      <c r="BI35" s="128"/>
      <c r="BJ35" s="102"/>
      <c r="BK35" s="50">
        <f t="shared" si="37"/>
        <v>0</v>
      </c>
      <c r="BL35" s="370"/>
      <c r="BM35" s="47"/>
      <c r="BN35" s="128"/>
      <c r="BO35" s="102"/>
      <c r="BP35" s="50">
        <f t="shared" si="38"/>
        <v>0</v>
      </c>
      <c r="BQ35" s="370"/>
    </row>
    <row r="36" spans="1:69" x14ac:dyDescent="0.15">
      <c r="A36" s="72" t="s">
        <v>38</v>
      </c>
      <c r="B36" s="61">
        <f>_xlfn.IFNA(VLOOKUP($A36,批次辅助!$A$4:$DC$41,MATCH($A$5&amp;B$4,批次辅助!$A$1:$DC$1,0),0),0)</f>
        <v>0</v>
      </c>
      <c r="C36" s="61">
        <f>_xlfn.IFNA(VLOOKUP($A36,批次辅助!$A$4:$DC$41,MATCH($A$5&amp;C$4,批次辅助!$A$1:$DC$1,0),0),0)</f>
        <v>0</v>
      </c>
      <c r="D36" s="61">
        <f>_xlfn.IFNA(VLOOKUP($A36,批次辅助!$A$4:$DC$41,MATCH($A$5&amp;D$4,批次辅助!$A$1:$DC$1,0),0),0)</f>
        <v>0</v>
      </c>
      <c r="E36" s="73"/>
      <c r="F36" s="74"/>
      <c r="G36" s="75"/>
      <c r="H36" s="62">
        <f t="shared" si="26"/>
        <v>0</v>
      </c>
      <c r="I36" s="62"/>
      <c r="J36" s="73"/>
      <c r="K36" s="135"/>
      <c r="L36" s="143"/>
      <c r="M36" s="62">
        <f t="shared" si="27"/>
        <v>0</v>
      </c>
      <c r="N36" s="62"/>
      <c r="O36" s="73"/>
      <c r="P36" s="135"/>
      <c r="Q36" s="143"/>
      <c r="R36" s="62">
        <f t="shared" si="28"/>
        <v>0</v>
      </c>
      <c r="S36" s="62"/>
      <c r="T36" s="73"/>
      <c r="U36" s="135"/>
      <c r="V36" s="143"/>
      <c r="W36" s="62">
        <f t="shared" si="29"/>
        <v>0</v>
      </c>
      <c r="X36" s="62"/>
      <c r="Y36" s="73"/>
      <c r="Z36" s="135"/>
      <c r="AA36" s="143"/>
      <c r="AB36" s="62">
        <f t="shared" si="30"/>
        <v>0</v>
      </c>
      <c r="AC36" s="62"/>
      <c r="AD36" s="73"/>
      <c r="AE36" s="135"/>
      <c r="AF36" s="143"/>
      <c r="AG36" s="62">
        <f t="shared" si="31"/>
        <v>0</v>
      </c>
      <c r="AH36" s="62"/>
      <c r="AI36" s="73"/>
      <c r="AJ36" s="135"/>
      <c r="AK36" s="143"/>
      <c r="AL36" s="62">
        <f t="shared" si="32"/>
        <v>0</v>
      </c>
      <c r="AM36" s="62"/>
      <c r="AN36" s="73"/>
      <c r="AO36" s="135"/>
      <c r="AP36" s="143"/>
      <c r="AQ36" s="62">
        <f t="shared" si="33"/>
        <v>0</v>
      </c>
      <c r="AR36" s="62"/>
      <c r="AS36" s="73"/>
      <c r="AT36" s="135"/>
      <c r="AU36" s="143"/>
      <c r="AV36" s="62">
        <f t="shared" si="34"/>
        <v>0</v>
      </c>
      <c r="AW36" s="62"/>
      <c r="AX36" s="73"/>
      <c r="AY36" s="135"/>
      <c r="AZ36" s="143"/>
      <c r="BA36" s="62">
        <f t="shared" si="35"/>
        <v>0</v>
      </c>
      <c r="BB36" s="62"/>
      <c r="BC36" s="73"/>
      <c r="BD36" s="135"/>
      <c r="BE36" s="143"/>
      <c r="BF36" s="62">
        <f t="shared" si="36"/>
        <v>0</v>
      </c>
      <c r="BG36" s="62"/>
      <c r="BH36" s="73"/>
      <c r="BI36" s="135"/>
      <c r="BJ36" s="143"/>
      <c r="BK36" s="62">
        <f t="shared" si="37"/>
        <v>0</v>
      </c>
      <c r="BL36" s="62"/>
      <c r="BM36" s="73"/>
      <c r="BN36" s="135"/>
      <c r="BO36" s="143"/>
      <c r="BP36" s="62">
        <f t="shared" si="38"/>
        <v>0</v>
      </c>
      <c r="BQ36" s="62"/>
    </row>
    <row r="37" spans="1:69" x14ac:dyDescent="0.15">
      <c r="A37" s="76" t="s">
        <v>28</v>
      </c>
      <c r="B37" s="76"/>
      <c r="C37" s="76"/>
      <c r="D37" s="76"/>
      <c r="E37" s="77"/>
      <c r="F37" s="78"/>
      <c r="G37" s="79"/>
      <c r="H37" s="62"/>
      <c r="I37" s="62"/>
      <c r="J37" s="77"/>
      <c r="K37" s="136"/>
      <c r="L37" s="144"/>
      <c r="M37" s="62"/>
      <c r="N37" s="62"/>
      <c r="O37" s="77"/>
      <c r="P37" s="136"/>
      <c r="Q37" s="144"/>
      <c r="R37" s="62"/>
      <c r="S37" s="62"/>
      <c r="T37" s="77"/>
      <c r="U37" s="136"/>
      <c r="V37" s="144"/>
      <c r="W37" s="62"/>
      <c r="X37" s="62"/>
      <c r="Y37" s="77"/>
      <c r="Z37" s="136"/>
      <c r="AA37" s="144"/>
      <c r="AB37" s="62"/>
      <c r="AC37" s="62"/>
      <c r="AD37" s="77"/>
      <c r="AE37" s="136"/>
      <c r="AF37" s="144"/>
      <c r="AG37" s="62"/>
      <c r="AH37" s="62"/>
      <c r="AI37" s="77"/>
      <c r="AJ37" s="136"/>
      <c r="AK37" s="144"/>
      <c r="AL37" s="62"/>
      <c r="AM37" s="62"/>
      <c r="AN37" s="77"/>
      <c r="AO37" s="136"/>
      <c r="AP37" s="144"/>
      <c r="AQ37" s="62"/>
      <c r="AR37" s="62"/>
      <c r="AS37" s="77"/>
      <c r="AT37" s="136"/>
      <c r="AU37" s="144"/>
      <c r="AV37" s="62"/>
      <c r="AW37" s="62"/>
      <c r="AX37" s="77"/>
      <c r="AY37" s="136"/>
      <c r="AZ37" s="144"/>
      <c r="BA37" s="62"/>
      <c r="BB37" s="62"/>
      <c r="BC37" s="77"/>
      <c r="BD37" s="136"/>
      <c r="BE37" s="144"/>
      <c r="BF37" s="62"/>
      <c r="BG37" s="62"/>
      <c r="BH37" s="77"/>
      <c r="BI37" s="136"/>
      <c r="BJ37" s="144"/>
      <c r="BK37" s="62"/>
      <c r="BL37" s="62"/>
      <c r="BM37" s="77"/>
      <c r="BN37" s="136"/>
      <c r="BO37" s="144"/>
      <c r="BP37" s="62"/>
      <c r="BQ37" s="62"/>
    </row>
    <row r="38" spans="1:69" x14ac:dyDescent="0.15">
      <c r="A38" s="65" t="s">
        <v>36</v>
      </c>
      <c r="B38" s="66"/>
      <c r="C38" s="66"/>
      <c r="D38" s="66"/>
      <c r="E38" s="66"/>
      <c r="F38" s="67"/>
      <c r="G38" s="68"/>
      <c r="H38" s="66">
        <f>H39</f>
        <v>0.98887349397590363</v>
      </c>
      <c r="I38" s="66"/>
      <c r="J38" s="66"/>
      <c r="K38" s="134"/>
      <c r="L38" s="142"/>
      <c r="M38" s="66">
        <f>M39</f>
        <v>0.98887349397590363</v>
      </c>
      <c r="N38" s="66"/>
      <c r="O38" s="66"/>
      <c r="P38" s="134"/>
      <c r="Q38" s="142"/>
      <c r="R38" s="66">
        <f>R39</f>
        <v>0.98887349397590363</v>
      </c>
      <c r="S38" s="66"/>
      <c r="T38" s="66"/>
      <c r="U38" s="134"/>
      <c r="V38" s="142"/>
      <c r="W38" s="66">
        <f>W39</f>
        <v>0.98887349397590363</v>
      </c>
      <c r="X38" s="66"/>
      <c r="Y38" s="66"/>
      <c r="Z38" s="134"/>
      <c r="AA38" s="142"/>
      <c r="AB38" s="66">
        <f>AB39</f>
        <v>0.98887349397590363</v>
      </c>
      <c r="AC38" s="66"/>
      <c r="AD38" s="66"/>
      <c r="AE38" s="134"/>
      <c r="AF38" s="142"/>
      <c r="AG38" s="66">
        <f>AG39</f>
        <v>0.98887349397590363</v>
      </c>
      <c r="AH38" s="66"/>
      <c r="AI38" s="66"/>
      <c r="AJ38" s="134"/>
      <c r="AK38" s="142"/>
      <c r="AL38" s="66">
        <f>AL39</f>
        <v>0.98887349397590363</v>
      </c>
      <c r="AM38" s="66"/>
      <c r="AN38" s="66"/>
      <c r="AO38" s="134"/>
      <c r="AP38" s="142"/>
      <c r="AQ38" s="66">
        <f>AQ39</f>
        <v>0.98887349397590363</v>
      </c>
      <c r="AR38" s="66"/>
      <c r="AS38" s="66"/>
      <c r="AT38" s="134"/>
      <c r="AU38" s="142"/>
      <c r="AV38" s="66">
        <f>AV39</f>
        <v>0.98887349397590363</v>
      </c>
      <c r="AW38" s="66"/>
      <c r="AX38" s="66"/>
      <c r="AY38" s="134"/>
      <c r="AZ38" s="142"/>
      <c r="BA38" s="66">
        <f>BA39</f>
        <v>0.98887349397590363</v>
      </c>
      <c r="BB38" s="66"/>
      <c r="BC38" s="66"/>
      <c r="BD38" s="134"/>
      <c r="BE38" s="142"/>
      <c r="BF38" s="66">
        <f>BF39</f>
        <v>0.98887349397590363</v>
      </c>
      <c r="BG38" s="66"/>
      <c r="BH38" s="66"/>
      <c r="BI38" s="134"/>
      <c r="BJ38" s="142"/>
      <c r="BK38" s="66">
        <f>BK39</f>
        <v>0.98887349397590363</v>
      </c>
      <c r="BL38" s="66"/>
      <c r="BM38" s="66"/>
      <c r="BN38" s="134"/>
      <c r="BO38" s="142"/>
      <c r="BP38" s="66">
        <f>BP39</f>
        <v>0.98887349397590363</v>
      </c>
      <c r="BQ38" s="66"/>
    </row>
    <row r="39" spans="1:69" x14ac:dyDescent="0.35">
      <c r="A39" s="40" t="s">
        <v>460</v>
      </c>
      <c r="B39" s="41">
        <f>_xlfn.IFNA(VLOOKUP($A39,批次辅助!$A$4:$DC$41,MATCH($A$5&amp;B$4,批次辅助!$A$1:$DC$1,0),0),0)</f>
        <v>0</v>
      </c>
      <c r="C39" s="41">
        <f>_xlfn.IFNA(VLOOKUP($A39,批次辅助!$A$4:$DC$41,MATCH($A$5&amp;C$4,批次辅助!$A$1:$DC$1,0),0),0)</f>
        <v>0</v>
      </c>
      <c r="D39" s="41">
        <f>_xlfn.IFNA(VLOOKUP($A39,批次辅助!$A$4:$DC$41,MATCH($A$5&amp;D$4,批次辅助!$A$1:$DC$1,0),0),0)</f>
        <v>0</v>
      </c>
      <c r="E39" s="66"/>
      <c r="F39" s="67"/>
      <c r="G39" s="68"/>
      <c r="H39" s="66">
        <f>1-SUM(H40:H43)</f>
        <v>0.98887349397590363</v>
      </c>
      <c r="I39" s="66"/>
      <c r="J39" s="66"/>
      <c r="K39" s="134"/>
      <c r="L39" s="142"/>
      <c r="M39" s="66">
        <f>1-SUM(M40:M43)</f>
        <v>0.98887349397590363</v>
      </c>
      <c r="N39" s="66"/>
      <c r="O39" s="66"/>
      <c r="P39" s="134"/>
      <c r="Q39" s="142"/>
      <c r="R39" s="66">
        <f>1-SUM(R40:R43)</f>
        <v>0.98887349397590363</v>
      </c>
      <c r="S39" s="66"/>
      <c r="T39" s="66"/>
      <c r="U39" s="134"/>
      <c r="V39" s="142"/>
      <c r="W39" s="66">
        <f>1-SUM(W40:W43)</f>
        <v>0.98887349397590363</v>
      </c>
      <c r="X39" s="66"/>
      <c r="Y39" s="66"/>
      <c r="Z39" s="134"/>
      <c r="AA39" s="142"/>
      <c r="AB39" s="66">
        <f>1-SUM(AB40:AB43)</f>
        <v>0.98887349397590363</v>
      </c>
      <c r="AC39" s="66"/>
      <c r="AD39" s="66"/>
      <c r="AE39" s="134"/>
      <c r="AF39" s="142"/>
      <c r="AG39" s="66">
        <f>1-SUM(AG40:AG43)</f>
        <v>0.98887349397590363</v>
      </c>
      <c r="AH39" s="66"/>
      <c r="AI39" s="66"/>
      <c r="AJ39" s="134"/>
      <c r="AK39" s="142"/>
      <c r="AL39" s="66">
        <f>1-SUM(AL40:AL43)</f>
        <v>0.98887349397590363</v>
      </c>
      <c r="AM39" s="66"/>
      <c r="AN39" s="66"/>
      <c r="AO39" s="134"/>
      <c r="AP39" s="142"/>
      <c r="AQ39" s="66">
        <f>1-SUM(AQ40:AQ43)</f>
        <v>0.98887349397590363</v>
      </c>
      <c r="AR39" s="66"/>
      <c r="AS39" s="66"/>
      <c r="AT39" s="134"/>
      <c r="AU39" s="142"/>
      <c r="AV39" s="66">
        <f>1-SUM(AV40:AV43)</f>
        <v>0.98887349397590363</v>
      </c>
      <c r="AW39" s="66"/>
      <c r="AX39" s="66"/>
      <c r="AY39" s="134"/>
      <c r="AZ39" s="142"/>
      <c r="BA39" s="66">
        <f>1-SUM(BA40:BA43)</f>
        <v>0.98887349397590363</v>
      </c>
      <c r="BB39" s="66"/>
      <c r="BC39" s="66"/>
      <c r="BD39" s="134"/>
      <c r="BE39" s="142"/>
      <c r="BF39" s="66">
        <f>1-SUM(BF40:BF43)</f>
        <v>0.98887349397590363</v>
      </c>
      <c r="BG39" s="66"/>
      <c r="BH39" s="66"/>
      <c r="BI39" s="134"/>
      <c r="BJ39" s="142"/>
      <c r="BK39" s="66">
        <f>1-SUM(BK40:BK43)</f>
        <v>0.98887349397590363</v>
      </c>
      <c r="BL39" s="66"/>
      <c r="BM39" s="66"/>
      <c r="BN39" s="134"/>
      <c r="BO39" s="142"/>
      <c r="BP39" s="66">
        <f>1-SUM(BP40:BP43)</f>
        <v>0.98887349397590363</v>
      </c>
      <c r="BQ39" s="66"/>
    </row>
    <row r="40" spans="1:69" x14ac:dyDescent="0.15">
      <c r="A40" s="42" t="s">
        <v>55</v>
      </c>
      <c r="B40" s="43">
        <f>_xlfn.IFNA(VLOOKUP($A40,批次辅助!$A$4:$DC$41,MATCH($A$5&amp;B$4,批次辅助!$A$1:$DC$1,0),0),0)</f>
        <v>0</v>
      </c>
      <c r="C40" s="43">
        <f>_xlfn.IFNA(VLOOKUP($A40,批次辅助!$A$4:$DC$41,MATCH($A$5&amp;C$4,批次辅助!$A$1:$DC$1,0),0),0)</f>
        <v>0</v>
      </c>
      <c r="D40" s="43">
        <f>_xlfn.IFNA(VLOOKUP($A40,批次辅助!$A$4:$DC$41,MATCH($A$5&amp;D$4,批次辅助!$A$1:$DC$1,0),0),0)</f>
        <v>0</v>
      </c>
      <c r="E40" s="279"/>
      <c r="F40" s="69"/>
      <c r="G40" s="70">
        <v>4.5180722891566266E-4</v>
      </c>
      <c r="H40" s="277">
        <f>C40-F40+G40</f>
        <v>4.5180722891566266E-4</v>
      </c>
      <c r="I40" s="370"/>
      <c r="J40" s="277"/>
      <c r="K40" s="132"/>
      <c r="L40" s="105"/>
      <c r="M40" s="277">
        <f>H40-K40+L40</f>
        <v>4.5180722891566266E-4</v>
      </c>
      <c r="N40" s="370"/>
      <c r="O40" s="277"/>
      <c r="P40" s="132"/>
      <c r="Q40" s="105"/>
      <c r="R40" s="277">
        <f>M40-P40+Q40</f>
        <v>4.5180722891566266E-4</v>
      </c>
      <c r="S40" s="370"/>
      <c r="T40" s="277"/>
      <c r="U40" s="132"/>
      <c r="V40" s="105"/>
      <c r="W40" s="277">
        <f>R40-U40+V40</f>
        <v>4.5180722891566266E-4</v>
      </c>
      <c r="X40" s="370"/>
      <c r="Y40" s="277"/>
      <c r="Z40" s="132"/>
      <c r="AA40" s="105"/>
      <c r="AB40" s="277">
        <f>W40-Z40+AA40</f>
        <v>4.5180722891566266E-4</v>
      </c>
      <c r="AC40" s="370"/>
      <c r="AD40" s="277"/>
      <c r="AE40" s="132"/>
      <c r="AF40" s="105"/>
      <c r="AG40" s="277">
        <f>AB40-AE40+AF40</f>
        <v>4.5180722891566266E-4</v>
      </c>
      <c r="AH40" s="370"/>
      <c r="AI40" s="277"/>
      <c r="AJ40" s="132"/>
      <c r="AK40" s="105"/>
      <c r="AL40" s="277">
        <f>AG40-AJ40+AK40</f>
        <v>4.5180722891566266E-4</v>
      </c>
      <c r="AM40" s="370"/>
      <c r="AN40" s="277"/>
      <c r="AO40" s="132"/>
      <c r="AP40" s="105"/>
      <c r="AQ40" s="277">
        <f>AL40-AO40+AP40</f>
        <v>4.5180722891566266E-4</v>
      </c>
      <c r="AR40" s="370"/>
      <c r="AS40" s="277"/>
      <c r="AT40" s="132"/>
      <c r="AU40" s="105"/>
      <c r="AV40" s="277">
        <f>AQ40-AT40+AU40</f>
        <v>4.5180722891566266E-4</v>
      </c>
      <c r="AW40" s="370"/>
      <c r="AX40" s="277"/>
      <c r="AY40" s="132"/>
      <c r="AZ40" s="105"/>
      <c r="BA40" s="277">
        <f>AV40-AY40+AZ40</f>
        <v>4.5180722891566266E-4</v>
      </c>
      <c r="BB40" s="370"/>
      <c r="BC40" s="277"/>
      <c r="BD40" s="132"/>
      <c r="BE40" s="105"/>
      <c r="BF40" s="277">
        <f>BA40-BD40+BE40</f>
        <v>4.5180722891566266E-4</v>
      </c>
      <c r="BG40" s="370"/>
      <c r="BH40" s="277"/>
      <c r="BI40" s="132"/>
      <c r="BJ40" s="105"/>
      <c r="BK40" s="277">
        <f>BF40-BI40+BJ40</f>
        <v>4.5180722891566266E-4</v>
      </c>
      <c r="BL40" s="370"/>
      <c r="BM40" s="277"/>
      <c r="BN40" s="132"/>
      <c r="BO40" s="105"/>
      <c r="BP40" s="277">
        <f>BK40-BN40+BO40</f>
        <v>4.5180722891566266E-4</v>
      </c>
      <c r="BQ40" s="370"/>
    </row>
    <row r="41" spans="1:69" x14ac:dyDescent="0.15">
      <c r="A41" s="42" t="s">
        <v>56</v>
      </c>
      <c r="B41" s="43">
        <f>_xlfn.IFNA(VLOOKUP($A41,批次辅助!$A$4:$DC$41,MATCH($A$5&amp;B$4,批次辅助!$A$1:$DC$1,0),0),0)</f>
        <v>0</v>
      </c>
      <c r="C41" s="43">
        <f>_xlfn.IFNA(VLOOKUP($A41,批次辅助!$A$4:$DC$41,MATCH($A$5&amp;C$4,批次辅助!$A$1:$DC$1,0),0),0)</f>
        <v>0</v>
      </c>
      <c r="D41" s="43">
        <f>_xlfn.IFNA(VLOOKUP($A41,批次辅助!$A$4:$DC$41,MATCH($A$5&amp;D$4,批次辅助!$A$1:$DC$1,0),0),0)</f>
        <v>0</v>
      </c>
      <c r="E41" s="279"/>
      <c r="F41" s="45"/>
      <c r="G41" s="46">
        <v>0</v>
      </c>
      <c r="H41" s="277">
        <f t="shared" ref="H41:H44" si="39">C41-F41+G41</f>
        <v>0</v>
      </c>
      <c r="I41" s="370"/>
      <c r="J41" s="47"/>
      <c r="K41" s="128"/>
      <c r="L41" s="102"/>
      <c r="M41" s="50">
        <f t="shared" ref="M41:M44" si="40">H41-K41+L41</f>
        <v>0</v>
      </c>
      <c r="N41" s="370"/>
      <c r="O41" s="47"/>
      <c r="P41" s="128"/>
      <c r="Q41" s="102"/>
      <c r="R41" s="50">
        <f t="shared" ref="R41:R44" si="41">M41-P41+Q41</f>
        <v>0</v>
      </c>
      <c r="S41" s="370"/>
      <c r="T41" s="47"/>
      <c r="U41" s="128"/>
      <c r="V41" s="102"/>
      <c r="W41" s="50">
        <f t="shared" ref="W41:W44" si="42">R41-U41+V41</f>
        <v>0</v>
      </c>
      <c r="X41" s="370"/>
      <c r="Y41" s="47"/>
      <c r="Z41" s="128"/>
      <c r="AA41" s="102"/>
      <c r="AB41" s="50">
        <f t="shared" ref="AB41:AB44" si="43">W41-Z41+AA41</f>
        <v>0</v>
      </c>
      <c r="AC41" s="370"/>
      <c r="AD41" s="47"/>
      <c r="AE41" s="128"/>
      <c r="AF41" s="102"/>
      <c r="AG41" s="50">
        <f t="shared" ref="AG41:AG44" si="44">AB41-AE41+AF41</f>
        <v>0</v>
      </c>
      <c r="AH41" s="370"/>
      <c r="AI41" s="47"/>
      <c r="AJ41" s="128"/>
      <c r="AK41" s="102"/>
      <c r="AL41" s="50">
        <f t="shared" ref="AL41:AL44" si="45">AG41-AJ41+AK41</f>
        <v>0</v>
      </c>
      <c r="AM41" s="370"/>
      <c r="AN41" s="47"/>
      <c r="AO41" s="128"/>
      <c r="AP41" s="102"/>
      <c r="AQ41" s="50">
        <f t="shared" ref="AQ41:AQ44" si="46">AL41-AO41+AP41</f>
        <v>0</v>
      </c>
      <c r="AR41" s="370"/>
      <c r="AS41" s="47"/>
      <c r="AT41" s="128"/>
      <c r="AU41" s="102"/>
      <c r="AV41" s="50">
        <f t="shared" ref="AV41:AV44" si="47">AQ41-AT41+AU41</f>
        <v>0</v>
      </c>
      <c r="AW41" s="370"/>
      <c r="AX41" s="47"/>
      <c r="AY41" s="128"/>
      <c r="AZ41" s="102"/>
      <c r="BA41" s="50">
        <f t="shared" ref="BA41:BA44" si="48">AV41-AY41+AZ41</f>
        <v>0</v>
      </c>
      <c r="BB41" s="370"/>
      <c r="BC41" s="47"/>
      <c r="BD41" s="128"/>
      <c r="BE41" s="102"/>
      <c r="BF41" s="50">
        <f t="shared" ref="BF41:BF44" si="49">BA41-BD41+BE41</f>
        <v>0</v>
      </c>
      <c r="BG41" s="370"/>
      <c r="BH41" s="47"/>
      <c r="BI41" s="128"/>
      <c r="BJ41" s="102"/>
      <c r="BK41" s="50">
        <f t="shared" ref="BK41:BK44" si="50">BF41-BI41+BJ41</f>
        <v>0</v>
      </c>
      <c r="BL41" s="370"/>
      <c r="BM41" s="47"/>
      <c r="BN41" s="128"/>
      <c r="BO41" s="102"/>
      <c r="BP41" s="50">
        <f t="shared" ref="BP41:BP44" si="51">BK41-BN41+BO41</f>
        <v>0</v>
      </c>
      <c r="BQ41" s="370"/>
    </row>
    <row r="42" spans="1:69" x14ac:dyDescent="0.15">
      <c r="A42" s="42" t="s">
        <v>57</v>
      </c>
      <c r="B42" s="43">
        <f>_xlfn.IFNA(VLOOKUP($A42,批次辅助!$A$4:$DC$41,MATCH($A$5&amp;B$4,批次辅助!$A$1:$DC$1,0),0),0)</f>
        <v>0</v>
      </c>
      <c r="C42" s="43">
        <f>_xlfn.IFNA(VLOOKUP($A42,批次辅助!$A$4:$DC$41,MATCH($A$5&amp;C$4,批次辅助!$A$1:$DC$1,0),0),0)</f>
        <v>0</v>
      </c>
      <c r="D42" s="43">
        <f>_xlfn.IFNA(VLOOKUP($A42,批次辅助!$A$4:$DC$41,MATCH($A$5&amp;D$4,批次辅助!$A$1:$DC$1,0),0),0)</f>
        <v>0</v>
      </c>
      <c r="E42" s="279"/>
      <c r="F42" s="45"/>
      <c r="G42" s="46">
        <v>0</v>
      </c>
      <c r="H42" s="277">
        <f t="shared" si="39"/>
        <v>0</v>
      </c>
      <c r="I42" s="370"/>
      <c r="J42" s="47"/>
      <c r="K42" s="128"/>
      <c r="L42" s="102"/>
      <c r="M42" s="50">
        <f t="shared" si="40"/>
        <v>0</v>
      </c>
      <c r="N42" s="370"/>
      <c r="O42" s="47"/>
      <c r="P42" s="128"/>
      <c r="Q42" s="102"/>
      <c r="R42" s="50">
        <f t="shared" si="41"/>
        <v>0</v>
      </c>
      <c r="S42" s="370"/>
      <c r="T42" s="47"/>
      <c r="U42" s="128"/>
      <c r="V42" s="102"/>
      <c r="W42" s="50">
        <f t="shared" si="42"/>
        <v>0</v>
      </c>
      <c r="X42" s="370"/>
      <c r="Y42" s="47"/>
      <c r="Z42" s="128"/>
      <c r="AA42" s="102"/>
      <c r="AB42" s="50">
        <f t="shared" si="43"/>
        <v>0</v>
      </c>
      <c r="AC42" s="370"/>
      <c r="AD42" s="47"/>
      <c r="AE42" s="128"/>
      <c r="AF42" s="102"/>
      <c r="AG42" s="50">
        <f t="shared" si="44"/>
        <v>0</v>
      </c>
      <c r="AH42" s="370"/>
      <c r="AI42" s="47"/>
      <c r="AJ42" s="128"/>
      <c r="AK42" s="102"/>
      <c r="AL42" s="50">
        <f t="shared" si="45"/>
        <v>0</v>
      </c>
      <c r="AM42" s="370"/>
      <c r="AN42" s="47"/>
      <c r="AO42" s="128"/>
      <c r="AP42" s="102"/>
      <c r="AQ42" s="50">
        <f t="shared" si="46"/>
        <v>0</v>
      </c>
      <c r="AR42" s="370"/>
      <c r="AS42" s="47"/>
      <c r="AT42" s="128"/>
      <c r="AU42" s="102"/>
      <c r="AV42" s="50">
        <f t="shared" si="47"/>
        <v>0</v>
      </c>
      <c r="AW42" s="370"/>
      <c r="AX42" s="47"/>
      <c r="AY42" s="128"/>
      <c r="AZ42" s="102"/>
      <c r="BA42" s="50">
        <f t="shared" si="48"/>
        <v>0</v>
      </c>
      <c r="BB42" s="370"/>
      <c r="BC42" s="47"/>
      <c r="BD42" s="128"/>
      <c r="BE42" s="102"/>
      <c r="BF42" s="50">
        <f t="shared" si="49"/>
        <v>0</v>
      </c>
      <c r="BG42" s="370"/>
      <c r="BH42" s="47"/>
      <c r="BI42" s="128"/>
      <c r="BJ42" s="102"/>
      <c r="BK42" s="50">
        <f t="shared" si="50"/>
        <v>0</v>
      </c>
      <c r="BL42" s="370"/>
      <c r="BM42" s="47"/>
      <c r="BN42" s="128"/>
      <c r="BO42" s="102"/>
      <c r="BP42" s="50">
        <f t="shared" si="51"/>
        <v>0</v>
      </c>
      <c r="BQ42" s="370"/>
    </row>
    <row r="43" spans="1:69" x14ac:dyDescent="0.15">
      <c r="A43" s="42" t="s">
        <v>58</v>
      </c>
      <c r="B43" s="43">
        <f>_xlfn.IFNA(VLOOKUP($A43,批次辅助!$A$4:$DC$41,MATCH($A$5&amp;B$4,批次辅助!$A$1:$DC$1,0),0),0)</f>
        <v>0</v>
      </c>
      <c r="C43" s="43">
        <f>_xlfn.IFNA(VLOOKUP($A43,批次辅助!$A$4:$DC$41,MATCH($A$5&amp;C$4,批次辅助!$A$1:$DC$1,0),0),0)</f>
        <v>0</v>
      </c>
      <c r="D43" s="43">
        <f>_xlfn.IFNA(VLOOKUP($A43,批次辅助!$A$4:$DC$41,MATCH($A$5&amp;D$4,批次辅助!$A$1:$DC$1,0),0),0)</f>
        <v>0</v>
      </c>
      <c r="E43" s="279"/>
      <c r="F43" s="45"/>
      <c r="G43" s="46">
        <v>1.0674698795180723E-2</v>
      </c>
      <c r="H43" s="277">
        <f t="shared" si="39"/>
        <v>1.0674698795180723E-2</v>
      </c>
      <c r="I43" s="370"/>
      <c r="J43" s="279"/>
      <c r="K43" s="128"/>
      <c r="L43" s="102"/>
      <c r="M43" s="50">
        <f t="shared" si="40"/>
        <v>1.0674698795180723E-2</v>
      </c>
      <c r="N43" s="370"/>
      <c r="O43" s="279"/>
      <c r="P43" s="128"/>
      <c r="Q43" s="102"/>
      <c r="R43" s="50">
        <f t="shared" si="41"/>
        <v>1.0674698795180723E-2</v>
      </c>
      <c r="S43" s="370"/>
      <c r="T43" s="279"/>
      <c r="U43" s="128"/>
      <c r="V43" s="102"/>
      <c r="W43" s="50">
        <f t="shared" si="42"/>
        <v>1.0674698795180723E-2</v>
      </c>
      <c r="X43" s="370"/>
      <c r="Y43" s="279"/>
      <c r="Z43" s="128"/>
      <c r="AA43" s="102"/>
      <c r="AB43" s="50">
        <f t="shared" si="43"/>
        <v>1.0674698795180723E-2</v>
      </c>
      <c r="AC43" s="370"/>
      <c r="AD43" s="279"/>
      <c r="AE43" s="128"/>
      <c r="AF43" s="102"/>
      <c r="AG43" s="50">
        <f t="shared" si="44"/>
        <v>1.0674698795180723E-2</v>
      </c>
      <c r="AH43" s="370"/>
      <c r="AI43" s="279"/>
      <c r="AJ43" s="128"/>
      <c r="AK43" s="102"/>
      <c r="AL43" s="50">
        <f t="shared" si="45"/>
        <v>1.0674698795180723E-2</v>
      </c>
      <c r="AM43" s="370"/>
      <c r="AN43" s="279"/>
      <c r="AO43" s="128"/>
      <c r="AP43" s="102"/>
      <c r="AQ43" s="50">
        <f t="shared" si="46"/>
        <v>1.0674698795180723E-2</v>
      </c>
      <c r="AR43" s="370"/>
      <c r="AS43" s="279"/>
      <c r="AT43" s="128"/>
      <c r="AU43" s="102"/>
      <c r="AV43" s="50">
        <f t="shared" si="47"/>
        <v>1.0674698795180723E-2</v>
      </c>
      <c r="AW43" s="370"/>
      <c r="AX43" s="279"/>
      <c r="AY43" s="128"/>
      <c r="AZ43" s="102"/>
      <c r="BA43" s="50">
        <f t="shared" si="48"/>
        <v>1.0674698795180723E-2</v>
      </c>
      <c r="BB43" s="370"/>
      <c r="BC43" s="279"/>
      <c r="BD43" s="128"/>
      <c r="BE43" s="102"/>
      <c r="BF43" s="50">
        <f t="shared" si="49"/>
        <v>1.0674698795180723E-2</v>
      </c>
      <c r="BG43" s="370"/>
      <c r="BH43" s="279"/>
      <c r="BI43" s="128"/>
      <c r="BJ43" s="102"/>
      <c r="BK43" s="50">
        <f t="shared" si="50"/>
        <v>1.0674698795180723E-2</v>
      </c>
      <c r="BL43" s="370"/>
      <c r="BM43" s="279"/>
      <c r="BN43" s="128"/>
      <c r="BO43" s="102"/>
      <c r="BP43" s="50">
        <f t="shared" si="51"/>
        <v>1.0674698795180723E-2</v>
      </c>
      <c r="BQ43" s="370"/>
    </row>
    <row r="44" spans="1:69" x14ac:dyDescent="0.15">
      <c r="A44" s="72" t="s">
        <v>39</v>
      </c>
      <c r="B44" s="61">
        <f>_xlfn.IFNA(VLOOKUP($A44,批次辅助!$A$4:$DC$41,MATCH($A$5&amp;B$4,批次辅助!$A$1:$DC$1,0),0),0)</f>
        <v>0</v>
      </c>
      <c r="C44" s="61">
        <f>_xlfn.IFNA(VLOOKUP($A44,批次辅助!$A$4:$DC$41,MATCH($A$5&amp;C$4,批次辅助!$A$1:$DC$1,0),0),0)</f>
        <v>0</v>
      </c>
      <c r="D44" s="61">
        <f>_xlfn.IFNA(VLOOKUP($A44,批次辅助!$A$4:$DC$41,MATCH($A$5&amp;D$4,批次辅助!$A$1:$DC$1,0),0),0)</f>
        <v>0</v>
      </c>
      <c r="E44" s="73"/>
      <c r="F44" s="74"/>
      <c r="G44" s="75"/>
      <c r="H44" s="62">
        <f t="shared" si="39"/>
        <v>0</v>
      </c>
      <c r="I44" s="62"/>
      <c r="J44" s="73"/>
      <c r="K44" s="135"/>
      <c r="L44" s="143"/>
      <c r="M44" s="62">
        <f t="shared" si="40"/>
        <v>0</v>
      </c>
      <c r="N44" s="62"/>
      <c r="O44" s="73"/>
      <c r="P44" s="135"/>
      <c r="Q44" s="143"/>
      <c r="R44" s="62">
        <f t="shared" si="41"/>
        <v>0</v>
      </c>
      <c r="S44" s="62"/>
      <c r="T44" s="73"/>
      <c r="U44" s="135"/>
      <c r="V44" s="143"/>
      <c r="W44" s="62">
        <f t="shared" si="42"/>
        <v>0</v>
      </c>
      <c r="X44" s="62"/>
      <c r="Y44" s="73"/>
      <c r="Z44" s="135"/>
      <c r="AA44" s="143"/>
      <c r="AB44" s="62">
        <f t="shared" si="43"/>
        <v>0</v>
      </c>
      <c r="AC44" s="62"/>
      <c r="AD44" s="73"/>
      <c r="AE44" s="135"/>
      <c r="AF44" s="143"/>
      <c r="AG44" s="62">
        <f t="shared" si="44"/>
        <v>0</v>
      </c>
      <c r="AH44" s="62"/>
      <c r="AI44" s="73"/>
      <c r="AJ44" s="135"/>
      <c r="AK44" s="143"/>
      <c r="AL44" s="62">
        <f t="shared" si="45"/>
        <v>0</v>
      </c>
      <c r="AM44" s="62"/>
      <c r="AN44" s="73"/>
      <c r="AO44" s="135"/>
      <c r="AP44" s="143"/>
      <c r="AQ44" s="62">
        <f t="shared" si="46"/>
        <v>0</v>
      </c>
      <c r="AR44" s="62"/>
      <c r="AS44" s="73"/>
      <c r="AT44" s="135"/>
      <c r="AU44" s="143"/>
      <c r="AV44" s="62">
        <f t="shared" si="47"/>
        <v>0</v>
      </c>
      <c r="AW44" s="62"/>
      <c r="AX44" s="73"/>
      <c r="AY44" s="135"/>
      <c r="AZ44" s="143"/>
      <c r="BA44" s="62">
        <f t="shared" si="48"/>
        <v>0</v>
      </c>
      <c r="BB44" s="62"/>
      <c r="BC44" s="73"/>
      <c r="BD44" s="135"/>
      <c r="BE44" s="143"/>
      <c r="BF44" s="62">
        <f t="shared" si="49"/>
        <v>0</v>
      </c>
      <c r="BG44" s="62"/>
      <c r="BH44" s="73"/>
      <c r="BI44" s="135"/>
      <c r="BJ44" s="143"/>
      <c r="BK44" s="62">
        <f t="shared" si="50"/>
        <v>0</v>
      </c>
      <c r="BL44" s="62"/>
      <c r="BM44" s="73"/>
      <c r="BN44" s="135"/>
      <c r="BO44" s="143"/>
      <c r="BP44" s="62">
        <f t="shared" si="51"/>
        <v>0</v>
      </c>
      <c r="BQ44" s="62"/>
    </row>
    <row r="45" spans="1:69" x14ac:dyDescent="0.15">
      <c r="A45" s="76" t="s">
        <v>28</v>
      </c>
      <c r="B45" s="76"/>
      <c r="C45" s="76"/>
      <c r="D45" s="76"/>
      <c r="E45" s="77"/>
      <c r="F45" s="78"/>
      <c r="G45" s="79"/>
      <c r="H45" s="62"/>
      <c r="I45" s="62"/>
      <c r="J45" s="77"/>
      <c r="K45" s="80"/>
      <c r="L45" s="144"/>
      <c r="M45" s="62"/>
      <c r="N45" s="62"/>
      <c r="O45" s="77"/>
      <c r="P45" s="80"/>
      <c r="Q45" s="144"/>
      <c r="R45" s="62"/>
      <c r="S45" s="62"/>
      <c r="T45" s="77"/>
      <c r="U45" s="80"/>
      <c r="V45" s="144"/>
      <c r="W45" s="62"/>
      <c r="X45" s="62"/>
      <c r="Y45" s="77"/>
      <c r="Z45" s="80"/>
      <c r="AA45" s="144"/>
      <c r="AB45" s="62"/>
      <c r="AC45" s="62"/>
      <c r="AD45" s="77"/>
      <c r="AE45" s="80"/>
      <c r="AF45" s="144"/>
      <c r="AG45" s="62"/>
      <c r="AH45" s="62"/>
      <c r="AI45" s="77"/>
      <c r="AJ45" s="80"/>
      <c r="AK45" s="144"/>
      <c r="AL45" s="62"/>
      <c r="AM45" s="62"/>
      <c r="AN45" s="77"/>
      <c r="AO45" s="80"/>
      <c r="AP45" s="144"/>
      <c r="AQ45" s="62"/>
      <c r="AR45" s="62"/>
      <c r="AS45" s="77"/>
      <c r="AT45" s="80"/>
      <c r="AU45" s="144"/>
      <c r="AV45" s="62"/>
      <c r="AW45" s="62"/>
      <c r="AX45" s="77"/>
      <c r="AY45" s="80"/>
      <c r="AZ45" s="144"/>
      <c r="BA45" s="62"/>
      <c r="BB45" s="62"/>
      <c r="BC45" s="77"/>
      <c r="BD45" s="80"/>
      <c r="BE45" s="144"/>
      <c r="BF45" s="62"/>
      <c r="BG45" s="62"/>
      <c r="BH45" s="77"/>
      <c r="BI45" s="80"/>
      <c r="BJ45" s="144"/>
      <c r="BK45" s="62"/>
      <c r="BL45" s="62"/>
      <c r="BM45" s="77"/>
      <c r="BN45" s="80"/>
      <c r="BO45" s="144"/>
      <c r="BP45" s="62"/>
      <c r="BQ45" s="62"/>
    </row>
    <row r="46" spans="1:69" x14ac:dyDescent="0.15">
      <c r="A46" s="81" t="s">
        <v>476</v>
      </c>
      <c r="B46" s="81"/>
      <c r="C46" s="81"/>
      <c r="D46" s="81"/>
      <c r="E46" s="81"/>
      <c r="F46" s="82">
        <f>SUM(F13:F45)</f>
        <v>0</v>
      </c>
      <c r="G46" s="83">
        <f>SUM(G13:G45)</f>
        <v>0.22397228915662654</v>
      </c>
      <c r="H46" s="81"/>
      <c r="I46" s="81"/>
      <c r="J46" s="81"/>
      <c r="K46" s="84">
        <f>SUM(K13:K45)</f>
        <v>0</v>
      </c>
      <c r="L46" s="145">
        <f>SUM(L13:L45)</f>
        <v>0</v>
      </c>
      <c r="M46" s="81"/>
      <c r="N46" s="81"/>
      <c r="O46" s="81"/>
      <c r="P46" s="84">
        <f>SUM(P13:P45)</f>
        <v>0</v>
      </c>
      <c r="Q46" s="145">
        <f>SUM(Q13:Q45)</f>
        <v>0</v>
      </c>
      <c r="R46" s="81"/>
      <c r="S46" s="81"/>
      <c r="T46" s="81"/>
      <c r="U46" s="84">
        <f>SUM(U13:U45)</f>
        <v>0</v>
      </c>
      <c r="V46" s="145">
        <f>SUM(V13:V45)</f>
        <v>0</v>
      </c>
      <c r="W46" s="81"/>
      <c r="X46" s="81"/>
      <c r="Y46" s="81"/>
      <c r="Z46" s="84">
        <f>SUM(Z13:Z45)</f>
        <v>0</v>
      </c>
      <c r="AA46" s="145">
        <f>SUM(AA13:AA45)</f>
        <v>0</v>
      </c>
      <c r="AB46" s="81"/>
      <c r="AC46" s="81"/>
      <c r="AD46" s="81"/>
      <c r="AE46" s="84">
        <f>SUM(AE13:AE45)</f>
        <v>0</v>
      </c>
      <c r="AF46" s="145">
        <f>SUM(AF13:AF45)</f>
        <v>0</v>
      </c>
      <c r="AG46" s="81"/>
      <c r="AH46" s="81"/>
      <c r="AI46" s="81"/>
      <c r="AJ46" s="84">
        <f>SUM(AJ13:AJ45)</f>
        <v>0</v>
      </c>
      <c r="AK46" s="145">
        <f>SUM(AK13:AK45)</f>
        <v>0</v>
      </c>
      <c r="AL46" s="81"/>
      <c r="AM46" s="81"/>
      <c r="AN46" s="81"/>
      <c r="AO46" s="84">
        <f>SUM(AO13:AO45)</f>
        <v>0</v>
      </c>
      <c r="AP46" s="145">
        <f>SUM(AP13:AP45)</f>
        <v>0</v>
      </c>
      <c r="AQ46" s="81"/>
      <c r="AR46" s="81"/>
      <c r="AS46" s="81"/>
      <c r="AT46" s="84">
        <f>SUM(AT13:AT45)</f>
        <v>0</v>
      </c>
      <c r="AU46" s="145">
        <f>SUM(AU13:AU45)</f>
        <v>0</v>
      </c>
      <c r="AV46" s="81"/>
      <c r="AW46" s="81"/>
      <c r="AX46" s="81"/>
      <c r="AY46" s="84">
        <f>SUM(AY13:AY45)</f>
        <v>0</v>
      </c>
      <c r="AZ46" s="145">
        <f>SUM(AZ13:AZ45)</f>
        <v>0</v>
      </c>
      <c r="BA46" s="81"/>
      <c r="BB46" s="81"/>
      <c r="BC46" s="81"/>
      <c r="BD46" s="84">
        <f>SUM(BD13:BD45)</f>
        <v>0</v>
      </c>
      <c r="BE46" s="145">
        <f>SUM(BE13:BE45)</f>
        <v>0</v>
      </c>
      <c r="BF46" s="81"/>
      <c r="BG46" s="81"/>
      <c r="BH46" s="81"/>
      <c r="BI46" s="84">
        <f>SUM(BI13:BI45)</f>
        <v>0</v>
      </c>
      <c r="BJ46" s="145">
        <f>SUM(BJ13:BJ45)</f>
        <v>0</v>
      </c>
      <c r="BK46" s="81"/>
      <c r="BL46" s="81"/>
      <c r="BM46" s="81"/>
      <c r="BN46" s="84">
        <f>SUM(BN13:BN45)</f>
        <v>0</v>
      </c>
      <c r="BO46" s="145">
        <f>SUM(BO13:BO45)</f>
        <v>0</v>
      </c>
      <c r="BP46" s="81"/>
      <c r="BQ46" s="81"/>
    </row>
    <row r="48" spans="1:69" x14ac:dyDescent="0.15">
      <c r="A48" s="572" t="s">
        <v>481</v>
      </c>
      <c r="B48" s="572"/>
      <c r="C48" s="572"/>
      <c r="D48" s="572"/>
      <c r="E48" s="572"/>
      <c r="F48" s="572"/>
      <c r="G48" s="572"/>
      <c r="H48" s="572"/>
      <c r="I48" s="572"/>
      <c r="J48" s="572"/>
      <c r="K48" s="572"/>
    </row>
    <row r="49" spans="1:30" ht="49.5" x14ac:dyDescent="0.15">
      <c r="A49" s="573" t="s">
        <v>591</v>
      </c>
      <c r="B49" s="574"/>
      <c r="C49" s="574"/>
      <c r="D49" s="574"/>
      <c r="E49" s="574"/>
      <c r="F49" s="574"/>
      <c r="G49" s="574"/>
      <c r="H49" s="574"/>
      <c r="I49" s="574"/>
      <c r="J49" s="574"/>
      <c r="K49" s="574"/>
      <c r="L49" s="574"/>
      <c r="M49" s="574"/>
      <c r="N49" s="574"/>
      <c r="O49" s="575"/>
      <c r="P49" s="576" t="s">
        <v>589</v>
      </c>
      <c r="Q49" s="577"/>
      <c r="R49" s="577"/>
      <c r="S49" s="577"/>
      <c r="T49" s="577"/>
      <c r="U49" s="577"/>
      <c r="W49" s="578" t="s">
        <v>594</v>
      </c>
      <c r="X49" s="579"/>
      <c r="Y49" s="369" t="s">
        <v>596</v>
      </c>
      <c r="Z49" s="192" t="s">
        <v>596</v>
      </c>
      <c r="AC49" s="193"/>
      <c r="AD49" s="193"/>
    </row>
    <row r="50" spans="1:30" x14ac:dyDescent="0.15">
      <c r="A50" s="189" t="s">
        <v>469</v>
      </c>
      <c r="B50" s="190" t="str">
        <f>E3</f>
        <v>M05</v>
      </c>
      <c r="C50" s="190" t="str">
        <f>J3</f>
        <v>M06</v>
      </c>
      <c r="D50" s="189" t="str">
        <f>O3</f>
        <v>M06</v>
      </c>
      <c r="E50" s="189" t="str">
        <f>T3</f>
        <v/>
      </c>
      <c r="F50" s="189" t="str">
        <f>Y3</f>
        <v/>
      </c>
      <c r="G50" s="198" t="str">
        <f>AD3</f>
        <v/>
      </c>
      <c r="H50" s="198" t="str">
        <f>AI3</f>
        <v/>
      </c>
      <c r="I50" s="198" t="str">
        <f>AN3</f>
        <v/>
      </c>
      <c r="J50" s="198" t="str">
        <f>AS3</f>
        <v/>
      </c>
      <c r="K50" s="198" t="str">
        <f>AX3</f>
        <v/>
      </c>
      <c r="L50" s="198" t="str">
        <f>BC3</f>
        <v/>
      </c>
      <c r="M50" s="198" t="str">
        <f>BH3</f>
        <v/>
      </c>
      <c r="N50" s="198" t="str">
        <f>BM3</f>
        <v/>
      </c>
      <c r="O50" s="363" t="str">
        <f>P50</f>
        <v>M03</v>
      </c>
      <c r="P50" s="209" t="s">
        <v>1411</v>
      </c>
      <c r="Q50" s="209" t="s">
        <v>880</v>
      </c>
      <c r="R50" s="209" t="s">
        <v>910</v>
      </c>
      <c r="S50" s="209" t="s">
        <v>912</v>
      </c>
      <c r="T50" s="209" t="s">
        <v>1414</v>
      </c>
      <c r="U50" s="209"/>
      <c r="V50" s="87"/>
      <c r="W50" s="191" t="s">
        <v>450</v>
      </c>
      <c r="X50" s="356"/>
      <c r="Y50" s="356"/>
      <c r="Z50" s="356"/>
      <c r="AC50" s="194"/>
      <c r="AD50" s="194"/>
    </row>
    <row r="51" spans="1:30" x14ac:dyDescent="0.15">
      <c r="A51" s="31" t="s">
        <v>40</v>
      </c>
      <c r="B51" s="85" t="str">
        <f>E4</f>
        <v>05/04蒸镀批次</v>
      </c>
      <c r="C51" s="85" t="str">
        <f>J4</f>
        <v>05/24蒸镀批次</v>
      </c>
      <c r="D51" s="356" t="str">
        <f>O4</f>
        <v>06/04蒸镀批次</v>
      </c>
      <c r="E51" s="356" t="str">
        <f>T4</f>
        <v/>
      </c>
      <c r="F51" s="356" t="str">
        <f>Y4</f>
        <v/>
      </c>
      <c r="G51" s="558" t="str">
        <f>AD4</f>
        <v/>
      </c>
      <c r="H51" s="198" t="str">
        <f t="shared" ref="H51" si="52">AI4</f>
        <v/>
      </c>
      <c r="I51" s="198" t="str">
        <f>AN4</f>
        <v/>
      </c>
      <c r="J51" s="198" t="str">
        <f>AS4</f>
        <v/>
      </c>
      <c r="K51" s="198" t="str">
        <f>AX4</f>
        <v/>
      </c>
      <c r="L51" s="235" t="str">
        <f>BC4</f>
        <v/>
      </c>
      <c r="M51" s="235" t="str">
        <f t="shared" ref="M51" si="53">BH4</f>
        <v/>
      </c>
      <c r="N51" s="235" t="str">
        <f t="shared" ref="N51" si="54">BM4</f>
        <v/>
      </c>
      <c r="O51" s="364" t="str">
        <f>X51</f>
        <v>9/1~9/20批</v>
      </c>
      <c r="P51" s="210"/>
      <c r="Q51" s="85"/>
      <c r="R51" s="85"/>
      <c r="S51" s="85"/>
      <c r="T51" s="85"/>
      <c r="U51" s="85"/>
      <c r="W51" s="356" t="s">
        <v>451</v>
      </c>
      <c r="X51" s="356" t="s">
        <v>858</v>
      </c>
      <c r="Y51" s="356"/>
      <c r="Z51" s="356"/>
      <c r="AC51" s="194"/>
      <c r="AD51" s="194"/>
    </row>
    <row r="52" spans="1:30" x14ac:dyDescent="0.15">
      <c r="A52" s="356" t="s">
        <v>470</v>
      </c>
      <c r="B52" s="356">
        <f>E6</f>
        <v>720</v>
      </c>
      <c r="C52" s="356">
        <f>J6</f>
        <v>840</v>
      </c>
      <c r="D52" s="356">
        <f>O6</f>
        <v>840</v>
      </c>
      <c r="E52" s="356">
        <f>T6</f>
        <v>0</v>
      </c>
      <c r="F52" s="356">
        <f>Y6</f>
        <v>0</v>
      </c>
      <c r="G52" s="558">
        <f>AD6</f>
        <v>0</v>
      </c>
      <c r="H52" s="198">
        <f>AI6</f>
        <v>0</v>
      </c>
      <c r="I52" s="558">
        <f>AN6</f>
        <v>0</v>
      </c>
      <c r="J52" s="558">
        <f>AS6</f>
        <v>0</v>
      </c>
      <c r="K52" s="558">
        <f t="shared" ref="K52:L54" si="55">AX6</f>
        <v>0</v>
      </c>
      <c r="L52" s="558">
        <f t="shared" si="55"/>
        <v>0</v>
      </c>
      <c r="M52" s="558">
        <f>BH6</f>
        <v>0</v>
      </c>
      <c r="N52" s="558">
        <f>BM6</f>
        <v>0</v>
      </c>
      <c r="O52" s="364">
        <f>_xlfn.IFNA(VLOOKUP(A52,$W$52:$Y$86,2,0),"0%")/A2</f>
        <v>0</v>
      </c>
      <c r="P52" s="209">
        <f t="shared" ref="P52:T53" si="56">SUMIF($B$50:$O$50,P$50,$B52:$O52)</f>
        <v>0</v>
      </c>
      <c r="Q52" s="86">
        <f t="shared" si="56"/>
        <v>0</v>
      </c>
      <c r="R52" s="86">
        <f t="shared" si="56"/>
        <v>720</v>
      </c>
      <c r="S52" s="86">
        <f t="shared" si="56"/>
        <v>1680</v>
      </c>
      <c r="T52" s="86">
        <f t="shared" si="56"/>
        <v>0</v>
      </c>
      <c r="U52" s="86"/>
      <c r="W52" s="356" t="s">
        <v>470</v>
      </c>
      <c r="X52" s="356">
        <f>Z52-Y52</f>
        <v>0</v>
      </c>
      <c r="Y52" s="356"/>
      <c r="Z52" s="356"/>
      <c r="AC52" s="194"/>
      <c r="AD52" s="194"/>
    </row>
    <row r="53" spans="1:30" x14ac:dyDescent="0.15">
      <c r="A53" s="356" t="s">
        <v>472</v>
      </c>
      <c r="B53" s="356">
        <f>E7</f>
        <v>720</v>
      </c>
      <c r="C53" s="356">
        <f>J7</f>
        <v>840</v>
      </c>
      <c r="D53" s="356">
        <f>O7</f>
        <v>840</v>
      </c>
      <c r="E53" s="356">
        <f>T7</f>
        <v>0</v>
      </c>
      <c r="F53" s="356">
        <f>Y7</f>
        <v>0</v>
      </c>
      <c r="G53" s="558">
        <f>AD7</f>
        <v>0</v>
      </c>
      <c r="H53" s="198">
        <f t="shared" ref="H53:H54" si="57">AI7</f>
        <v>0</v>
      </c>
      <c r="I53" s="558">
        <f>AN7</f>
        <v>0</v>
      </c>
      <c r="J53" s="558">
        <f>AS7</f>
        <v>0</v>
      </c>
      <c r="K53" s="558">
        <f t="shared" si="55"/>
        <v>0</v>
      </c>
      <c r="L53" s="558">
        <f t="shared" si="55"/>
        <v>0</v>
      </c>
      <c r="M53" s="558">
        <f t="shared" ref="M53:M54" si="58">BH7</f>
        <v>0</v>
      </c>
      <c r="N53" s="558">
        <f t="shared" ref="N53:N54" si="59">BM7</f>
        <v>0</v>
      </c>
      <c r="O53" s="364">
        <f>O52</f>
        <v>0</v>
      </c>
      <c r="P53" s="209">
        <f t="shared" si="56"/>
        <v>0</v>
      </c>
      <c r="Q53" s="86">
        <f t="shared" si="56"/>
        <v>0</v>
      </c>
      <c r="R53" s="86">
        <f t="shared" si="56"/>
        <v>720</v>
      </c>
      <c r="S53" s="86">
        <f t="shared" si="56"/>
        <v>1680</v>
      </c>
      <c r="T53" s="86">
        <f t="shared" si="56"/>
        <v>0</v>
      </c>
      <c r="U53" s="86"/>
      <c r="W53" s="356" t="s">
        <v>472</v>
      </c>
      <c r="X53" s="356">
        <f>X52</f>
        <v>0</v>
      </c>
      <c r="Y53" s="356"/>
      <c r="Z53" s="356"/>
      <c r="AC53" s="194"/>
    </row>
    <row r="54" spans="1:30" x14ac:dyDescent="0.15">
      <c r="A54" s="356" t="s">
        <v>454</v>
      </c>
      <c r="B54" s="9">
        <f>E8</f>
        <v>1</v>
      </c>
      <c r="C54" s="9">
        <f>J8</f>
        <v>1</v>
      </c>
      <c r="D54" s="9">
        <f>O8</f>
        <v>1</v>
      </c>
      <c r="E54" s="9">
        <f>T8</f>
        <v>0</v>
      </c>
      <c r="F54" s="9">
        <f>Y8</f>
        <v>0</v>
      </c>
      <c r="G54" s="200">
        <f>AD8</f>
        <v>0</v>
      </c>
      <c r="H54" s="234">
        <f t="shared" si="57"/>
        <v>0</v>
      </c>
      <c r="I54" s="200">
        <f>AN8</f>
        <v>0</v>
      </c>
      <c r="J54" s="200">
        <f>AS8</f>
        <v>0</v>
      </c>
      <c r="K54" s="200">
        <f t="shared" si="55"/>
        <v>0</v>
      </c>
      <c r="L54" s="200">
        <f t="shared" si="55"/>
        <v>0</v>
      </c>
      <c r="M54" s="200">
        <f t="shared" si="58"/>
        <v>0</v>
      </c>
      <c r="N54" s="200">
        <f t="shared" si="59"/>
        <v>0</v>
      </c>
      <c r="O54" s="364" t="str">
        <f>_xlfn.IFNA(VLOOKUP(A54,$W$52:$Y$86,2,0),"0%")</f>
        <v>0%</v>
      </c>
      <c r="P54" s="211">
        <f>IFERROR(P53/P52,0)</f>
        <v>0</v>
      </c>
      <c r="Q54" s="88">
        <f>IFERROR(Q53/Q52,0)</f>
        <v>0</v>
      </c>
      <c r="R54" s="88">
        <f t="shared" ref="R54:T54" si="60">IFERROR(R53/R52,0)</f>
        <v>1</v>
      </c>
      <c r="S54" s="88">
        <f t="shared" si="60"/>
        <v>1</v>
      </c>
      <c r="T54" s="88">
        <f t="shared" si="60"/>
        <v>0</v>
      </c>
      <c r="U54" s="88"/>
      <c r="W54" s="356" t="s">
        <v>59</v>
      </c>
      <c r="X54" s="9">
        <f>IF(Y54=0%,0%,(Z54*Z52-Y52*Y54)/X52)</f>
        <v>0</v>
      </c>
      <c r="Y54" s="9"/>
      <c r="Z54" s="9"/>
      <c r="AC54" s="359"/>
    </row>
    <row r="55" spans="1:30" ht="21" x14ac:dyDescent="0.15">
      <c r="A55" s="559" t="s">
        <v>59</v>
      </c>
      <c r="B55" s="215">
        <f t="shared" ref="B55:B91" si="61">H9</f>
        <v>0.77376209421686726</v>
      </c>
      <c r="C55" s="215">
        <f t="shared" ref="C55:C91" si="62">M9</f>
        <v>0.77376209421686726</v>
      </c>
      <c r="D55" s="215">
        <f t="shared" ref="D55:D91" si="63">R9</f>
        <v>0.77376209421686726</v>
      </c>
      <c r="E55" s="215">
        <f t="shared" ref="E55:E91" si="64">W9</f>
        <v>0.77376209421686726</v>
      </c>
      <c r="F55" s="215">
        <f t="shared" ref="F55:F91" si="65">AB9</f>
        <v>0.77376209421686726</v>
      </c>
      <c r="G55" s="216">
        <f t="shared" ref="G55:G91" si="66">AG9</f>
        <v>0.77376209421686726</v>
      </c>
      <c r="H55" s="216">
        <f>AL9</f>
        <v>0.77376209421686726</v>
      </c>
      <c r="I55" s="216">
        <f t="shared" ref="I55:I93" si="67">AQ9</f>
        <v>0.77376209421686726</v>
      </c>
      <c r="J55" s="216">
        <f t="shared" ref="J55:J93" si="68">AV9</f>
        <v>0.77376209421686726</v>
      </c>
      <c r="K55" s="216">
        <f t="shared" ref="K55:K93" si="69">BA9</f>
        <v>0.77376209421686726</v>
      </c>
      <c r="L55" s="216">
        <f t="shared" ref="L55:L93" si="70">BF9</f>
        <v>0.77376209421686726</v>
      </c>
      <c r="M55" s="216">
        <f>BK9</f>
        <v>0.77376209421686726</v>
      </c>
      <c r="N55" s="216">
        <f>BP9</f>
        <v>0.77376209421686726</v>
      </c>
      <c r="O55" s="364">
        <f>_xlfn.IFNA(VLOOKUP(A55,$W$52:$Y$86,2,0),"0%")</f>
        <v>0</v>
      </c>
      <c r="P55" s="212">
        <f t="shared" ref="P55:T70" si="71">IF(P$53=0,0%,SUMPRODUCT(($B$50:$O$50=P$50)*$B$53:$O$53*$B55:$O55)/P$53)</f>
        <v>0</v>
      </c>
      <c r="Q55" s="96">
        <f t="shared" si="71"/>
        <v>0</v>
      </c>
      <c r="R55" s="96">
        <f t="shared" si="71"/>
        <v>0.77376209421686726</v>
      </c>
      <c r="S55" s="96">
        <f t="shared" si="71"/>
        <v>0.77376209421686737</v>
      </c>
      <c r="T55" s="96">
        <f>IF(T$53=0,0%,SUMPRODUCT(($B$50:$O$50=T$50)*$B$53:$O$53*$B55:$O55)/T$53)</f>
        <v>0</v>
      </c>
      <c r="U55" s="96"/>
      <c r="W55" s="89"/>
      <c r="X55" s="89"/>
      <c r="AA55" s="154"/>
    </row>
    <row r="56" spans="1:30" ht="21" x14ac:dyDescent="0.15">
      <c r="A56" s="356" t="s">
        <v>33</v>
      </c>
      <c r="B56" s="8">
        <f t="shared" si="61"/>
        <v>0.77376209421686726</v>
      </c>
      <c r="C56" s="8">
        <f t="shared" si="62"/>
        <v>0.77376209421686726</v>
      </c>
      <c r="D56" s="8">
        <f t="shared" si="63"/>
        <v>0.77376209421686726</v>
      </c>
      <c r="E56" s="8">
        <f t="shared" si="64"/>
        <v>0.77376209421686726</v>
      </c>
      <c r="F56" s="8">
        <f t="shared" si="65"/>
        <v>0.77376209421686726</v>
      </c>
      <c r="G56" s="201">
        <f t="shared" si="66"/>
        <v>0.77376209421686726</v>
      </c>
      <c r="H56" s="201">
        <f t="shared" ref="H56:H93" si="72">AL10</f>
        <v>0.77376209421686726</v>
      </c>
      <c r="I56" s="201">
        <f t="shared" si="67"/>
        <v>0.77376209421686726</v>
      </c>
      <c r="J56" s="201">
        <f t="shared" si="68"/>
        <v>0.77376209421686726</v>
      </c>
      <c r="K56" s="201">
        <f t="shared" si="69"/>
        <v>0.77376209421686726</v>
      </c>
      <c r="L56" s="201">
        <f t="shared" si="70"/>
        <v>0.77376209421686726</v>
      </c>
      <c r="M56" s="201">
        <f>BK10</f>
        <v>0.77376209421686726</v>
      </c>
      <c r="N56" s="201">
        <f>BP10</f>
        <v>0.77376209421686726</v>
      </c>
      <c r="O56" s="364">
        <f>O55</f>
        <v>0</v>
      </c>
      <c r="P56" s="212">
        <f t="shared" si="71"/>
        <v>0</v>
      </c>
      <c r="Q56" s="96">
        <f t="shared" si="71"/>
        <v>0</v>
      </c>
      <c r="R56" s="96">
        <f t="shared" si="71"/>
        <v>0.77376209421686726</v>
      </c>
      <c r="S56" s="96">
        <f t="shared" si="71"/>
        <v>0.77376209421686737</v>
      </c>
      <c r="T56" s="96">
        <f t="shared" si="71"/>
        <v>0</v>
      </c>
      <c r="U56" s="96"/>
      <c r="AA56" s="154"/>
    </row>
    <row r="57" spans="1:30" x14ac:dyDescent="0.15">
      <c r="A57" s="39" t="s">
        <v>32</v>
      </c>
      <c r="B57" s="90">
        <f t="shared" si="61"/>
        <v>0.81510335783132537</v>
      </c>
      <c r="C57" s="90">
        <f t="shared" si="62"/>
        <v>0.81510335783132537</v>
      </c>
      <c r="D57" s="90">
        <f t="shared" si="63"/>
        <v>0.81510335783132537</v>
      </c>
      <c r="E57" s="90">
        <f t="shared" si="64"/>
        <v>0.81510335783132537</v>
      </c>
      <c r="F57" s="90">
        <f t="shared" si="65"/>
        <v>0.81510335783132537</v>
      </c>
      <c r="G57" s="202">
        <f t="shared" si="66"/>
        <v>0.81510335783132537</v>
      </c>
      <c r="H57" s="202">
        <f t="shared" si="72"/>
        <v>0.81510335783132537</v>
      </c>
      <c r="I57" s="202">
        <f t="shared" si="67"/>
        <v>0.81510335783132537</v>
      </c>
      <c r="J57" s="202">
        <f t="shared" si="68"/>
        <v>0.81510335783132537</v>
      </c>
      <c r="K57" s="202">
        <f t="shared" si="69"/>
        <v>0.81510335783132537</v>
      </c>
      <c r="L57" s="202">
        <f t="shared" si="70"/>
        <v>0.81510335783132537</v>
      </c>
      <c r="M57" s="202">
        <f t="shared" ref="M57:M93" si="73">BK11</f>
        <v>0.81510335783132537</v>
      </c>
      <c r="N57" s="202">
        <f t="shared" ref="N57:N93" si="74">BP11</f>
        <v>0.81510335783132537</v>
      </c>
      <c r="O57" s="366">
        <f>O58*99.9%</f>
        <v>0</v>
      </c>
      <c r="P57" s="223">
        <f t="shared" si="71"/>
        <v>0</v>
      </c>
      <c r="Q57" s="224">
        <f t="shared" si="71"/>
        <v>0</v>
      </c>
      <c r="R57" s="224">
        <f t="shared" si="71"/>
        <v>0.81510335783132537</v>
      </c>
      <c r="S57" s="224">
        <f t="shared" si="71"/>
        <v>0.81510335783132548</v>
      </c>
      <c r="T57" s="224">
        <f t="shared" si="71"/>
        <v>0</v>
      </c>
      <c r="U57" s="224"/>
      <c r="AA57" s="154"/>
    </row>
    <row r="58" spans="1:30" x14ac:dyDescent="0.35">
      <c r="A58" s="40" t="s">
        <v>60</v>
      </c>
      <c r="B58" s="91">
        <f t="shared" si="61"/>
        <v>0.8159192771084337</v>
      </c>
      <c r="C58" s="91">
        <f t="shared" si="62"/>
        <v>0.8159192771084337</v>
      </c>
      <c r="D58" s="91">
        <f t="shared" si="63"/>
        <v>0.8159192771084337</v>
      </c>
      <c r="E58" s="91">
        <f t="shared" si="64"/>
        <v>0.8159192771084337</v>
      </c>
      <c r="F58" s="91">
        <f t="shared" si="65"/>
        <v>0.8159192771084337</v>
      </c>
      <c r="G58" s="203">
        <f t="shared" si="66"/>
        <v>0.8159192771084337</v>
      </c>
      <c r="H58" s="203">
        <f t="shared" si="72"/>
        <v>0.8159192771084337</v>
      </c>
      <c r="I58" s="203">
        <f t="shared" si="67"/>
        <v>0.8159192771084337</v>
      </c>
      <c r="J58" s="203">
        <f t="shared" si="68"/>
        <v>0.8159192771084337</v>
      </c>
      <c r="K58" s="203">
        <f t="shared" si="69"/>
        <v>0.8159192771084337</v>
      </c>
      <c r="L58" s="203">
        <f t="shared" si="70"/>
        <v>0.8159192771084337</v>
      </c>
      <c r="M58" s="203">
        <f t="shared" si="73"/>
        <v>0.8159192771084337</v>
      </c>
      <c r="N58" s="203">
        <f t="shared" si="74"/>
        <v>0.8159192771084337</v>
      </c>
      <c r="O58" s="364" t="str">
        <f t="shared" ref="O58:O65" si="75">_xlfn.IFNA(VLOOKUP(A58,$W$52:$Y$86,2,0),"0%")</f>
        <v>0%</v>
      </c>
      <c r="P58" s="223">
        <f t="shared" si="71"/>
        <v>0</v>
      </c>
      <c r="Q58" s="224">
        <f t="shared" si="71"/>
        <v>0</v>
      </c>
      <c r="R58" s="224">
        <f t="shared" si="71"/>
        <v>0.8159192771084337</v>
      </c>
      <c r="S58" s="224">
        <f t="shared" si="71"/>
        <v>0.8159192771084337</v>
      </c>
      <c r="T58" s="224">
        <f t="shared" si="71"/>
        <v>0</v>
      </c>
      <c r="U58" s="224"/>
      <c r="AA58" s="154"/>
    </row>
    <row r="59" spans="1:30" x14ac:dyDescent="0.15">
      <c r="A59" s="42" t="s">
        <v>42</v>
      </c>
      <c r="B59" s="53">
        <f t="shared" si="61"/>
        <v>4.2560240963855418E-2</v>
      </c>
      <c r="C59" s="53">
        <f t="shared" si="62"/>
        <v>4.2560240963855418E-2</v>
      </c>
      <c r="D59" s="53">
        <f t="shared" si="63"/>
        <v>4.2560240963855418E-2</v>
      </c>
      <c r="E59" s="53">
        <f t="shared" si="64"/>
        <v>4.2560240963855418E-2</v>
      </c>
      <c r="F59" s="53">
        <f t="shared" si="65"/>
        <v>4.2560240963855418E-2</v>
      </c>
      <c r="G59" s="204">
        <f t="shared" si="66"/>
        <v>4.2560240963855418E-2</v>
      </c>
      <c r="H59" s="204">
        <f t="shared" si="72"/>
        <v>4.2560240963855418E-2</v>
      </c>
      <c r="I59" s="204">
        <f t="shared" si="67"/>
        <v>4.2560240963855418E-2</v>
      </c>
      <c r="J59" s="204">
        <f t="shared" si="68"/>
        <v>4.2560240963855418E-2</v>
      </c>
      <c r="K59" s="204">
        <f t="shared" si="69"/>
        <v>4.2560240963855418E-2</v>
      </c>
      <c r="L59" s="204">
        <f t="shared" si="70"/>
        <v>4.2560240963855418E-2</v>
      </c>
      <c r="M59" s="204">
        <f t="shared" si="73"/>
        <v>4.2560240963855418E-2</v>
      </c>
      <c r="N59" s="204">
        <f t="shared" si="74"/>
        <v>4.2560240963855418E-2</v>
      </c>
      <c r="O59" s="364" t="str">
        <f t="shared" si="75"/>
        <v>0%</v>
      </c>
      <c r="P59" s="213">
        <f t="shared" si="71"/>
        <v>0</v>
      </c>
      <c r="Q59" s="92">
        <f t="shared" si="71"/>
        <v>0</v>
      </c>
      <c r="R59" s="92">
        <f t="shared" si="71"/>
        <v>4.2560240963855418E-2</v>
      </c>
      <c r="S59" s="92">
        <f t="shared" si="71"/>
        <v>4.2560240963855418E-2</v>
      </c>
      <c r="T59" s="92">
        <f t="shared" si="71"/>
        <v>0</v>
      </c>
      <c r="U59" s="92"/>
      <c r="AA59" s="154"/>
    </row>
    <row r="60" spans="1:30" x14ac:dyDescent="0.15">
      <c r="A60" s="42" t="s">
        <v>43</v>
      </c>
      <c r="B60" s="53">
        <f t="shared" si="61"/>
        <v>7.3899999999999993E-2</v>
      </c>
      <c r="C60" s="53">
        <f t="shared" si="62"/>
        <v>7.3899999999999993E-2</v>
      </c>
      <c r="D60" s="53">
        <f t="shared" si="63"/>
        <v>7.3899999999999993E-2</v>
      </c>
      <c r="E60" s="53">
        <f t="shared" si="64"/>
        <v>7.3899999999999993E-2</v>
      </c>
      <c r="F60" s="53">
        <f t="shared" si="65"/>
        <v>7.3899999999999993E-2</v>
      </c>
      <c r="G60" s="204">
        <f t="shared" si="66"/>
        <v>7.3899999999999993E-2</v>
      </c>
      <c r="H60" s="204">
        <f t="shared" si="72"/>
        <v>7.3899999999999993E-2</v>
      </c>
      <c r="I60" s="204">
        <f t="shared" si="67"/>
        <v>7.3899999999999993E-2</v>
      </c>
      <c r="J60" s="204">
        <f t="shared" si="68"/>
        <v>7.3899999999999993E-2</v>
      </c>
      <c r="K60" s="204">
        <f t="shared" si="69"/>
        <v>7.3899999999999993E-2</v>
      </c>
      <c r="L60" s="204">
        <f t="shared" si="70"/>
        <v>7.3899999999999993E-2</v>
      </c>
      <c r="M60" s="204">
        <f t="shared" si="73"/>
        <v>7.3899999999999993E-2</v>
      </c>
      <c r="N60" s="204">
        <f t="shared" si="74"/>
        <v>7.3899999999999993E-2</v>
      </c>
      <c r="O60" s="364" t="str">
        <f t="shared" si="75"/>
        <v>0%</v>
      </c>
      <c r="P60" s="213">
        <f t="shared" si="71"/>
        <v>0</v>
      </c>
      <c r="Q60" s="92">
        <f t="shared" si="71"/>
        <v>0</v>
      </c>
      <c r="R60" s="92">
        <f t="shared" si="71"/>
        <v>7.3899999999999993E-2</v>
      </c>
      <c r="S60" s="92">
        <f t="shared" si="71"/>
        <v>7.3899999999999993E-2</v>
      </c>
      <c r="T60" s="92">
        <f t="shared" si="71"/>
        <v>0</v>
      </c>
      <c r="U60" s="92"/>
      <c r="AA60" s="154"/>
    </row>
    <row r="61" spans="1:30" x14ac:dyDescent="0.15">
      <c r="A61" s="42" t="s">
        <v>44</v>
      </c>
      <c r="B61" s="53">
        <f t="shared" si="61"/>
        <v>7.8313253012048199E-3</v>
      </c>
      <c r="C61" s="53">
        <f t="shared" si="62"/>
        <v>7.8313253012048199E-3</v>
      </c>
      <c r="D61" s="53">
        <f t="shared" si="63"/>
        <v>7.8313253012048199E-3</v>
      </c>
      <c r="E61" s="53">
        <f t="shared" si="64"/>
        <v>7.8313253012048199E-3</v>
      </c>
      <c r="F61" s="53">
        <f t="shared" si="65"/>
        <v>7.8313253012048199E-3</v>
      </c>
      <c r="G61" s="204">
        <f t="shared" si="66"/>
        <v>7.8313253012048199E-3</v>
      </c>
      <c r="H61" s="204">
        <f t="shared" si="72"/>
        <v>7.8313253012048199E-3</v>
      </c>
      <c r="I61" s="204">
        <f t="shared" si="67"/>
        <v>7.8313253012048199E-3</v>
      </c>
      <c r="J61" s="204">
        <f t="shared" si="68"/>
        <v>7.8313253012048199E-3</v>
      </c>
      <c r="K61" s="204">
        <f t="shared" si="69"/>
        <v>7.8313253012048199E-3</v>
      </c>
      <c r="L61" s="204">
        <f t="shared" si="70"/>
        <v>7.8313253012048199E-3</v>
      </c>
      <c r="M61" s="204">
        <f t="shared" si="73"/>
        <v>7.8313253012048199E-3</v>
      </c>
      <c r="N61" s="204">
        <f t="shared" si="74"/>
        <v>7.8313253012048199E-3</v>
      </c>
      <c r="O61" s="364" t="str">
        <f t="shared" si="75"/>
        <v>0%</v>
      </c>
      <c r="P61" s="213">
        <f t="shared" si="71"/>
        <v>0</v>
      </c>
      <c r="Q61" s="92">
        <f t="shared" si="71"/>
        <v>0</v>
      </c>
      <c r="R61" s="92">
        <f t="shared" si="71"/>
        <v>7.8313253012048199E-3</v>
      </c>
      <c r="S61" s="92">
        <f t="shared" si="71"/>
        <v>7.8313253012048199E-3</v>
      </c>
      <c r="T61" s="92">
        <f t="shared" si="71"/>
        <v>0</v>
      </c>
      <c r="U61" s="92"/>
      <c r="AA61" s="154"/>
    </row>
    <row r="62" spans="1:30" x14ac:dyDescent="0.15">
      <c r="A62" s="53" t="s">
        <v>45</v>
      </c>
      <c r="B62" s="53">
        <f t="shared" si="61"/>
        <v>4.8192771084337352E-2</v>
      </c>
      <c r="C62" s="53">
        <f t="shared" si="62"/>
        <v>4.8192771084337352E-2</v>
      </c>
      <c r="D62" s="53">
        <f t="shared" si="63"/>
        <v>4.8192771084337352E-2</v>
      </c>
      <c r="E62" s="53">
        <f t="shared" si="64"/>
        <v>4.8192771084337352E-2</v>
      </c>
      <c r="F62" s="53">
        <f t="shared" si="65"/>
        <v>4.8192771084337352E-2</v>
      </c>
      <c r="G62" s="204">
        <f t="shared" si="66"/>
        <v>4.8192771084337352E-2</v>
      </c>
      <c r="H62" s="204">
        <f t="shared" si="72"/>
        <v>4.8192771084337352E-2</v>
      </c>
      <c r="I62" s="204">
        <f t="shared" si="67"/>
        <v>4.8192771084337352E-2</v>
      </c>
      <c r="J62" s="204">
        <f t="shared" si="68"/>
        <v>4.8192771084337352E-2</v>
      </c>
      <c r="K62" s="204">
        <f t="shared" si="69"/>
        <v>4.8192771084337352E-2</v>
      </c>
      <c r="L62" s="204">
        <f t="shared" si="70"/>
        <v>4.8192771084337352E-2</v>
      </c>
      <c r="M62" s="204">
        <f t="shared" si="73"/>
        <v>4.8192771084337352E-2</v>
      </c>
      <c r="N62" s="204">
        <f t="shared" si="74"/>
        <v>4.8192771084337352E-2</v>
      </c>
      <c r="O62" s="364" t="str">
        <f t="shared" si="75"/>
        <v>0%</v>
      </c>
      <c r="P62" s="213">
        <f t="shared" si="71"/>
        <v>0</v>
      </c>
      <c r="Q62" s="92">
        <f t="shared" si="71"/>
        <v>0</v>
      </c>
      <c r="R62" s="92">
        <f t="shared" si="71"/>
        <v>4.8192771084337359E-2</v>
      </c>
      <c r="S62" s="92">
        <f t="shared" si="71"/>
        <v>4.8192771084337345E-2</v>
      </c>
      <c r="T62" s="92">
        <f t="shared" si="71"/>
        <v>0</v>
      </c>
      <c r="U62" s="92"/>
      <c r="AA62" s="154"/>
    </row>
    <row r="63" spans="1:30" x14ac:dyDescent="0.15">
      <c r="A63" s="42" t="s">
        <v>46</v>
      </c>
      <c r="B63" s="53">
        <f t="shared" si="61"/>
        <v>9.0361445783132526E-3</v>
      </c>
      <c r="C63" s="53">
        <f t="shared" si="62"/>
        <v>9.0361445783132526E-3</v>
      </c>
      <c r="D63" s="53">
        <f t="shared" si="63"/>
        <v>9.0361445783132526E-3</v>
      </c>
      <c r="E63" s="53">
        <f t="shared" si="64"/>
        <v>9.0361445783132526E-3</v>
      </c>
      <c r="F63" s="53">
        <f t="shared" si="65"/>
        <v>9.0361445783132526E-3</v>
      </c>
      <c r="G63" s="204">
        <f t="shared" si="66"/>
        <v>9.0361445783132526E-3</v>
      </c>
      <c r="H63" s="204">
        <f t="shared" si="72"/>
        <v>9.0361445783132526E-3</v>
      </c>
      <c r="I63" s="204">
        <f t="shared" si="67"/>
        <v>9.0361445783132526E-3</v>
      </c>
      <c r="J63" s="204">
        <f t="shared" si="68"/>
        <v>9.0361445783132526E-3</v>
      </c>
      <c r="K63" s="204">
        <f t="shared" si="69"/>
        <v>9.0361445783132526E-3</v>
      </c>
      <c r="L63" s="204">
        <f t="shared" si="70"/>
        <v>9.0361445783132526E-3</v>
      </c>
      <c r="M63" s="204">
        <f t="shared" si="73"/>
        <v>9.0361445783132526E-3</v>
      </c>
      <c r="N63" s="204">
        <f t="shared" si="74"/>
        <v>9.0361445783132526E-3</v>
      </c>
      <c r="O63" s="364" t="str">
        <f t="shared" si="75"/>
        <v>0%</v>
      </c>
      <c r="P63" s="213">
        <f t="shared" si="71"/>
        <v>0</v>
      </c>
      <c r="Q63" s="92">
        <f t="shared" si="71"/>
        <v>0</v>
      </c>
      <c r="R63" s="92">
        <f t="shared" si="71"/>
        <v>9.0361445783132526E-3</v>
      </c>
      <c r="S63" s="92">
        <f t="shared" si="71"/>
        <v>9.0361445783132526E-3</v>
      </c>
      <c r="T63" s="92">
        <f t="shared" si="71"/>
        <v>0</v>
      </c>
      <c r="U63" s="92"/>
      <c r="AA63" s="154"/>
    </row>
    <row r="64" spans="1:30" x14ac:dyDescent="0.15">
      <c r="A64" s="42" t="s">
        <v>47</v>
      </c>
      <c r="B64" s="53">
        <f t="shared" si="61"/>
        <v>2.5602409638554218E-3</v>
      </c>
      <c r="C64" s="53">
        <f t="shared" si="62"/>
        <v>2.5602409638554218E-3</v>
      </c>
      <c r="D64" s="53">
        <f t="shared" si="63"/>
        <v>2.5602409638554218E-3</v>
      </c>
      <c r="E64" s="53">
        <f t="shared" si="64"/>
        <v>2.5602409638554218E-3</v>
      </c>
      <c r="F64" s="53">
        <f t="shared" si="65"/>
        <v>2.5602409638554218E-3</v>
      </c>
      <c r="G64" s="204">
        <f t="shared" si="66"/>
        <v>2.5602409638554218E-3</v>
      </c>
      <c r="H64" s="204">
        <f t="shared" si="72"/>
        <v>2.5602409638554218E-3</v>
      </c>
      <c r="I64" s="204">
        <f t="shared" si="67"/>
        <v>2.5602409638554218E-3</v>
      </c>
      <c r="J64" s="204">
        <f t="shared" si="68"/>
        <v>2.5602409638554218E-3</v>
      </c>
      <c r="K64" s="204">
        <f t="shared" si="69"/>
        <v>2.5602409638554218E-3</v>
      </c>
      <c r="L64" s="204">
        <f t="shared" si="70"/>
        <v>2.5602409638554218E-3</v>
      </c>
      <c r="M64" s="204">
        <f t="shared" si="73"/>
        <v>2.5602409638554218E-3</v>
      </c>
      <c r="N64" s="204">
        <f t="shared" si="74"/>
        <v>2.5602409638554218E-3</v>
      </c>
      <c r="O64" s="364" t="str">
        <f t="shared" si="75"/>
        <v>0%</v>
      </c>
      <c r="P64" s="213">
        <f t="shared" si="71"/>
        <v>0</v>
      </c>
      <c r="Q64" s="92">
        <f t="shared" si="71"/>
        <v>0</v>
      </c>
      <c r="R64" s="92">
        <f t="shared" si="71"/>
        <v>2.5602409638554218E-3</v>
      </c>
      <c r="S64" s="92">
        <f t="shared" si="71"/>
        <v>2.5602409638554218E-3</v>
      </c>
      <c r="T64" s="92">
        <f t="shared" si="71"/>
        <v>0</v>
      </c>
      <c r="U64" s="92"/>
      <c r="AA64" s="154"/>
    </row>
    <row r="65" spans="1:27" x14ac:dyDescent="0.15">
      <c r="A65" s="61" t="s">
        <v>31</v>
      </c>
      <c r="B65" s="61">
        <f t="shared" si="61"/>
        <v>0</v>
      </c>
      <c r="C65" s="61">
        <f t="shared" si="62"/>
        <v>0</v>
      </c>
      <c r="D65" s="61">
        <f t="shared" si="63"/>
        <v>0</v>
      </c>
      <c r="E65" s="61">
        <f t="shared" si="64"/>
        <v>0</v>
      </c>
      <c r="F65" s="61">
        <f t="shared" si="65"/>
        <v>0</v>
      </c>
      <c r="G65" s="205">
        <f t="shared" si="66"/>
        <v>0</v>
      </c>
      <c r="H65" s="205">
        <f t="shared" si="72"/>
        <v>0</v>
      </c>
      <c r="I65" s="205">
        <f t="shared" si="67"/>
        <v>0</v>
      </c>
      <c r="J65" s="205">
        <f t="shared" si="68"/>
        <v>0</v>
      </c>
      <c r="K65" s="205">
        <f t="shared" si="69"/>
        <v>0</v>
      </c>
      <c r="L65" s="205">
        <f t="shared" si="70"/>
        <v>0</v>
      </c>
      <c r="M65" s="205">
        <f t="shared" si="73"/>
        <v>0</v>
      </c>
      <c r="N65" s="205">
        <f t="shared" si="74"/>
        <v>0</v>
      </c>
      <c r="O65" s="364" t="str">
        <f t="shared" si="75"/>
        <v>0%</v>
      </c>
      <c r="P65" s="213">
        <f t="shared" si="71"/>
        <v>0</v>
      </c>
      <c r="Q65" s="92">
        <f t="shared" si="71"/>
        <v>0</v>
      </c>
      <c r="R65" s="92">
        <f t="shared" si="71"/>
        <v>0</v>
      </c>
      <c r="S65" s="92">
        <f t="shared" si="71"/>
        <v>0</v>
      </c>
      <c r="T65" s="92">
        <f t="shared" si="71"/>
        <v>0</v>
      </c>
      <c r="U65" s="92"/>
      <c r="AA65" s="154"/>
    </row>
    <row r="66" spans="1:27" x14ac:dyDescent="0.15">
      <c r="A66" s="65" t="s">
        <v>30</v>
      </c>
      <c r="B66" s="90">
        <f t="shared" si="61"/>
        <v>0.97613132530120483</v>
      </c>
      <c r="C66" s="90">
        <f t="shared" si="62"/>
        <v>0.97613132530120483</v>
      </c>
      <c r="D66" s="90">
        <f t="shared" si="63"/>
        <v>0.97613132530120483</v>
      </c>
      <c r="E66" s="90">
        <f t="shared" si="64"/>
        <v>0.97613132530120483</v>
      </c>
      <c r="F66" s="90">
        <f t="shared" si="65"/>
        <v>0.97613132530120483</v>
      </c>
      <c r="G66" s="202">
        <f t="shared" si="66"/>
        <v>0.97613132530120483</v>
      </c>
      <c r="H66" s="202">
        <f t="shared" si="72"/>
        <v>0.97613132530120483</v>
      </c>
      <c r="I66" s="202">
        <f t="shared" si="67"/>
        <v>0.97613132530120483</v>
      </c>
      <c r="J66" s="202">
        <f t="shared" si="68"/>
        <v>0.97613132530120483</v>
      </c>
      <c r="K66" s="202">
        <f t="shared" si="69"/>
        <v>0.97613132530120483</v>
      </c>
      <c r="L66" s="202">
        <f t="shared" si="70"/>
        <v>0.97613132530120483</v>
      </c>
      <c r="M66" s="202">
        <f t="shared" si="73"/>
        <v>0.97613132530120483</v>
      </c>
      <c r="N66" s="202">
        <f t="shared" si="74"/>
        <v>0.97613132530120483</v>
      </c>
      <c r="O66" s="366">
        <f>O67*99.9%</f>
        <v>0</v>
      </c>
      <c r="P66" s="225">
        <f t="shared" si="71"/>
        <v>0</v>
      </c>
      <c r="Q66" s="226">
        <f t="shared" si="71"/>
        <v>0</v>
      </c>
      <c r="R66" s="226">
        <f t="shared" si="71"/>
        <v>0.97613132530120483</v>
      </c>
      <c r="S66" s="226">
        <f t="shared" si="71"/>
        <v>0.97613132530120483</v>
      </c>
      <c r="T66" s="226">
        <f t="shared" si="71"/>
        <v>0</v>
      </c>
      <c r="U66" s="226"/>
      <c r="AA66" s="154"/>
    </row>
    <row r="67" spans="1:27" x14ac:dyDescent="0.35">
      <c r="A67" s="40" t="s">
        <v>456</v>
      </c>
      <c r="B67" s="91">
        <f t="shared" si="61"/>
        <v>0.97710843373493972</v>
      </c>
      <c r="C67" s="91">
        <f t="shared" si="62"/>
        <v>0.97710843373493972</v>
      </c>
      <c r="D67" s="91">
        <f t="shared" si="63"/>
        <v>0.97710843373493972</v>
      </c>
      <c r="E67" s="91">
        <f t="shared" si="64"/>
        <v>0.97710843373493972</v>
      </c>
      <c r="F67" s="91">
        <f t="shared" si="65"/>
        <v>0.97710843373493972</v>
      </c>
      <c r="G67" s="203">
        <f t="shared" si="66"/>
        <v>0.97710843373493972</v>
      </c>
      <c r="H67" s="203">
        <f t="shared" si="72"/>
        <v>0.97710843373493972</v>
      </c>
      <c r="I67" s="203">
        <f t="shared" si="67"/>
        <v>0.97710843373493972</v>
      </c>
      <c r="J67" s="203">
        <f t="shared" si="68"/>
        <v>0.97710843373493972</v>
      </c>
      <c r="K67" s="203">
        <f t="shared" si="69"/>
        <v>0.97710843373493972</v>
      </c>
      <c r="L67" s="203">
        <f t="shared" si="70"/>
        <v>0.97710843373493972</v>
      </c>
      <c r="M67" s="203">
        <f t="shared" si="73"/>
        <v>0.97710843373493972</v>
      </c>
      <c r="N67" s="203">
        <f t="shared" si="74"/>
        <v>0.97710843373493972</v>
      </c>
      <c r="O67" s="364" t="str">
        <f t="shared" ref="O67:O74" si="76">_xlfn.IFNA(VLOOKUP(A67,$W$52:$Y$86,2,0),"0%")</f>
        <v>0%</v>
      </c>
      <c r="P67" s="225">
        <f t="shared" si="71"/>
        <v>0</v>
      </c>
      <c r="Q67" s="226">
        <f t="shared" si="71"/>
        <v>0</v>
      </c>
      <c r="R67" s="226">
        <f t="shared" si="71"/>
        <v>0.97710843373493972</v>
      </c>
      <c r="S67" s="226">
        <f t="shared" si="71"/>
        <v>0.97710843373493972</v>
      </c>
      <c r="T67" s="226">
        <f t="shared" si="71"/>
        <v>0</v>
      </c>
      <c r="U67" s="226"/>
      <c r="AA67" s="154"/>
    </row>
    <row r="68" spans="1:27" x14ac:dyDescent="0.15">
      <c r="A68" s="42" t="s">
        <v>48</v>
      </c>
      <c r="B68" s="53">
        <f t="shared" si="61"/>
        <v>8.4337349397590362E-3</v>
      </c>
      <c r="C68" s="53">
        <f t="shared" si="62"/>
        <v>8.4337349397590362E-3</v>
      </c>
      <c r="D68" s="53">
        <f t="shared" si="63"/>
        <v>8.4337349397590362E-3</v>
      </c>
      <c r="E68" s="53">
        <f t="shared" si="64"/>
        <v>8.4337349397590362E-3</v>
      </c>
      <c r="F68" s="53">
        <f t="shared" si="65"/>
        <v>8.4337349397590362E-3</v>
      </c>
      <c r="G68" s="204">
        <f t="shared" si="66"/>
        <v>8.4337349397590362E-3</v>
      </c>
      <c r="H68" s="204">
        <f t="shared" si="72"/>
        <v>8.4337349397590362E-3</v>
      </c>
      <c r="I68" s="204">
        <f t="shared" si="67"/>
        <v>8.4337349397590362E-3</v>
      </c>
      <c r="J68" s="204">
        <f t="shared" si="68"/>
        <v>8.4337349397590362E-3</v>
      </c>
      <c r="K68" s="204">
        <f t="shared" si="69"/>
        <v>8.4337349397590362E-3</v>
      </c>
      <c r="L68" s="204">
        <f t="shared" si="70"/>
        <v>8.4337349397590362E-3</v>
      </c>
      <c r="M68" s="204">
        <f t="shared" si="73"/>
        <v>8.4337349397590362E-3</v>
      </c>
      <c r="N68" s="204">
        <f t="shared" si="74"/>
        <v>8.4337349397590362E-3</v>
      </c>
      <c r="O68" s="364" t="str">
        <f t="shared" si="76"/>
        <v>0%</v>
      </c>
      <c r="P68" s="213">
        <f t="shared" si="71"/>
        <v>0</v>
      </c>
      <c r="Q68" s="92">
        <f t="shared" si="71"/>
        <v>0</v>
      </c>
      <c r="R68" s="92">
        <f t="shared" si="71"/>
        <v>8.4337349397590362E-3</v>
      </c>
      <c r="S68" s="92">
        <f t="shared" si="71"/>
        <v>8.4337349397590362E-3</v>
      </c>
      <c r="T68" s="92">
        <f t="shared" si="71"/>
        <v>0</v>
      </c>
      <c r="U68" s="92"/>
      <c r="AA68" s="154"/>
    </row>
    <row r="69" spans="1:27" x14ac:dyDescent="0.15">
      <c r="A69" s="42" t="s">
        <v>49</v>
      </c>
      <c r="B69" s="53">
        <f t="shared" si="61"/>
        <v>6.7771084337349399E-3</v>
      </c>
      <c r="C69" s="53">
        <f t="shared" si="62"/>
        <v>6.7771084337349399E-3</v>
      </c>
      <c r="D69" s="53">
        <f t="shared" si="63"/>
        <v>6.7771084337349399E-3</v>
      </c>
      <c r="E69" s="53">
        <f t="shared" si="64"/>
        <v>6.7771084337349399E-3</v>
      </c>
      <c r="F69" s="53">
        <f t="shared" si="65"/>
        <v>6.7771084337349399E-3</v>
      </c>
      <c r="G69" s="204">
        <f t="shared" si="66"/>
        <v>6.7771084337349399E-3</v>
      </c>
      <c r="H69" s="204">
        <f t="shared" si="72"/>
        <v>6.7771084337349399E-3</v>
      </c>
      <c r="I69" s="204">
        <f t="shared" si="67"/>
        <v>6.7771084337349399E-3</v>
      </c>
      <c r="J69" s="204">
        <f t="shared" si="68"/>
        <v>6.7771084337349399E-3</v>
      </c>
      <c r="K69" s="204">
        <f t="shared" si="69"/>
        <v>6.7771084337349399E-3</v>
      </c>
      <c r="L69" s="204">
        <f t="shared" si="70"/>
        <v>6.7771084337349399E-3</v>
      </c>
      <c r="M69" s="204">
        <f t="shared" si="73"/>
        <v>6.7771084337349399E-3</v>
      </c>
      <c r="N69" s="204">
        <f t="shared" si="74"/>
        <v>6.7771084337349399E-3</v>
      </c>
      <c r="O69" s="364" t="str">
        <f t="shared" si="76"/>
        <v>0%</v>
      </c>
      <c r="P69" s="213">
        <f t="shared" si="71"/>
        <v>0</v>
      </c>
      <c r="Q69" s="92">
        <f t="shared" si="71"/>
        <v>0</v>
      </c>
      <c r="R69" s="92">
        <f t="shared" si="71"/>
        <v>6.7771084337349399E-3</v>
      </c>
      <c r="S69" s="92">
        <f t="shared" si="71"/>
        <v>6.777108433734939E-3</v>
      </c>
      <c r="T69" s="92">
        <f t="shared" si="71"/>
        <v>0</v>
      </c>
      <c r="U69" s="92"/>
      <c r="AA69" s="154"/>
    </row>
    <row r="70" spans="1:27" x14ac:dyDescent="0.15">
      <c r="A70" s="42" t="s">
        <v>50</v>
      </c>
      <c r="B70" s="53">
        <f t="shared" si="61"/>
        <v>0</v>
      </c>
      <c r="C70" s="53">
        <f t="shared" si="62"/>
        <v>0</v>
      </c>
      <c r="D70" s="53">
        <f t="shared" si="63"/>
        <v>0</v>
      </c>
      <c r="E70" s="53">
        <f t="shared" si="64"/>
        <v>0</v>
      </c>
      <c r="F70" s="53">
        <f t="shared" si="65"/>
        <v>0</v>
      </c>
      <c r="G70" s="204">
        <f t="shared" si="66"/>
        <v>0</v>
      </c>
      <c r="H70" s="204">
        <f t="shared" si="72"/>
        <v>0</v>
      </c>
      <c r="I70" s="204">
        <f t="shared" si="67"/>
        <v>0</v>
      </c>
      <c r="J70" s="204">
        <f t="shared" si="68"/>
        <v>0</v>
      </c>
      <c r="K70" s="204">
        <f t="shared" si="69"/>
        <v>0</v>
      </c>
      <c r="L70" s="204">
        <f t="shared" si="70"/>
        <v>0</v>
      </c>
      <c r="M70" s="204">
        <f t="shared" si="73"/>
        <v>0</v>
      </c>
      <c r="N70" s="204">
        <f t="shared" si="74"/>
        <v>0</v>
      </c>
      <c r="O70" s="364" t="str">
        <f t="shared" si="76"/>
        <v>0%</v>
      </c>
      <c r="P70" s="213">
        <f t="shared" si="71"/>
        <v>0</v>
      </c>
      <c r="Q70" s="92">
        <f t="shared" si="71"/>
        <v>0</v>
      </c>
      <c r="R70" s="92">
        <f t="shared" si="71"/>
        <v>0</v>
      </c>
      <c r="S70" s="92">
        <f t="shared" si="71"/>
        <v>0</v>
      </c>
      <c r="T70" s="92">
        <f t="shared" si="71"/>
        <v>0</v>
      </c>
      <c r="U70" s="92"/>
      <c r="AA70" s="154"/>
    </row>
    <row r="71" spans="1:27" x14ac:dyDescent="0.15">
      <c r="A71" s="42" t="s">
        <v>51</v>
      </c>
      <c r="B71" s="53">
        <f t="shared" si="61"/>
        <v>7.6807228915662653E-3</v>
      </c>
      <c r="C71" s="53">
        <f t="shared" si="62"/>
        <v>7.6807228915662653E-3</v>
      </c>
      <c r="D71" s="53">
        <f t="shared" si="63"/>
        <v>7.6807228915662653E-3</v>
      </c>
      <c r="E71" s="53">
        <f t="shared" si="64"/>
        <v>7.6807228915662653E-3</v>
      </c>
      <c r="F71" s="53">
        <f t="shared" si="65"/>
        <v>7.6807228915662653E-3</v>
      </c>
      <c r="G71" s="204">
        <f t="shared" si="66"/>
        <v>7.6807228915662653E-3</v>
      </c>
      <c r="H71" s="204">
        <f t="shared" si="72"/>
        <v>7.6807228915662653E-3</v>
      </c>
      <c r="I71" s="204">
        <f t="shared" si="67"/>
        <v>7.6807228915662653E-3</v>
      </c>
      <c r="J71" s="204">
        <f t="shared" si="68"/>
        <v>7.6807228915662653E-3</v>
      </c>
      <c r="K71" s="204">
        <f t="shared" si="69"/>
        <v>7.6807228915662653E-3</v>
      </c>
      <c r="L71" s="204">
        <f t="shared" si="70"/>
        <v>7.6807228915662653E-3</v>
      </c>
      <c r="M71" s="204">
        <f t="shared" si="73"/>
        <v>7.6807228915662653E-3</v>
      </c>
      <c r="N71" s="204">
        <f t="shared" si="74"/>
        <v>7.6807228915662653E-3</v>
      </c>
      <c r="O71" s="364" t="str">
        <f t="shared" si="76"/>
        <v>0%</v>
      </c>
      <c r="P71" s="213">
        <f t="shared" ref="P71:T86" si="77">IF(P$53=0,0%,SUMPRODUCT(($B$50:$O$50=P$50)*$B$53:$O$53*$B71:$O71)/P$53)</f>
        <v>0</v>
      </c>
      <c r="Q71" s="92">
        <f t="shared" si="77"/>
        <v>0</v>
      </c>
      <c r="R71" s="92">
        <f t="shared" si="77"/>
        <v>7.6807228915662653E-3</v>
      </c>
      <c r="S71" s="92">
        <f t="shared" si="77"/>
        <v>7.6807228915662653E-3</v>
      </c>
      <c r="T71" s="92">
        <f t="shared" si="77"/>
        <v>0</v>
      </c>
      <c r="U71" s="92"/>
      <c r="AA71" s="154"/>
    </row>
    <row r="72" spans="1:27" x14ac:dyDescent="0.15">
      <c r="A72" s="42" t="s">
        <v>455</v>
      </c>
      <c r="B72" s="53">
        <f t="shared" si="61"/>
        <v>0</v>
      </c>
      <c r="C72" s="53">
        <f t="shared" si="62"/>
        <v>0</v>
      </c>
      <c r="D72" s="53">
        <f t="shared" si="63"/>
        <v>0</v>
      </c>
      <c r="E72" s="53">
        <f t="shared" si="64"/>
        <v>0</v>
      </c>
      <c r="F72" s="53">
        <f t="shared" si="65"/>
        <v>0</v>
      </c>
      <c r="G72" s="204">
        <f t="shared" si="66"/>
        <v>0</v>
      </c>
      <c r="H72" s="204">
        <f t="shared" si="72"/>
        <v>0</v>
      </c>
      <c r="I72" s="204">
        <f t="shared" si="67"/>
        <v>0</v>
      </c>
      <c r="J72" s="204">
        <f t="shared" si="68"/>
        <v>0</v>
      </c>
      <c r="K72" s="204">
        <f t="shared" si="69"/>
        <v>0</v>
      </c>
      <c r="L72" s="204">
        <f t="shared" si="70"/>
        <v>0</v>
      </c>
      <c r="M72" s="204">
        <f t="shared" si="73"/>
        <v>0</v>
      </c>
      <c r="N72" s="204">
        <f t="shared" si="74"/>
        <v>0</v>
      </c>
      <c r="O72" s="364" t="str">
        <f t="shared" si="76"/>
        <v>0%</v>
      </c>
      <c r="P72" s="213">
        <f t="shared" si="77"/>
        <v>0</v>
      </c>
      <c r="Q72" s="92">
        <f t="shared" si="77"/>
        <v>0</v>
      </c>
      <c r="R72" s="92">
        <f t="shared" si="77"/>
        <v>0</v>
      </c>
      <c r="S72" s="92">
        <f t="shared" si="77"/>
        <v>0</v>
      </c>
      <c r="T72" s="92">
        <f t="shared" si="77"/>
        <v>0</v>
      </c>
      <c r="U72" s="92"/>
      <c r="AA72" s="154"/>
    </row>
    <row r="73" spans="1:27" x14ac:dyDescent="0.15">
      <c r="A73" s="72" t="s">
        <v>29</v>
      </c>
      <c r="B73" s="61">
        <f t="shared" si="61"/>
        <v>0</v>
      </c>
      <c r="C73" s="61">
        <f t="shared" si="62"/>
        <v>0</v>
      </c>
      <c r="D73" s="61">
        <f t="shared" si="63"/>
        <v>0</v>
      </c>
      <c r="E73" s="61">
        <f t="shared" si="64"/>
        <v>0</v>
      </c>
      <c r="F73" s="61">
        <f t="shared" si="65"/>
        <v>0</v>
      </c>
      <c r="G73" s="205">
        <f t="shared" si="66"/>
        <v>0</v>
      </c>
      <c r="H73" s="205">
        <f t="shared" si="72"/>
        <v>0</v>
      </c>
      <c r="I73" s="205">
        <f t="shared" si="67"/>
        <v>0</v>
      </c>
      <c r="J73" s="205">
        <f t="shared" si="68"/>
        <v>0</v>
      </c>
      <c r="K73" s="205">
        <f t="shared" si="69"/>
        <v>0</v>
      </c>
      <c r="L73" s="205">
        <f t="shared" si="70"/>
        <v>0</v>
      </c>
      <c r="M73" s="205">
        <f t="shared" si="73"/>
        <v>0</v>
      </c>
      <c r="N73" s="205">
        <f t="shared" si="74"/>
        <v>0</v>
      </c>
      <c r="O73" s="364" t="str">
        <f t="shared" si="76"/>
        <v>0%</v>
      </c>
      <c r="P73" s="213">
        <f t="shared" si="77"/>
        <v>0</v>
      </c>
      <c r="Q73" s="92">
        <f t="shared" si="77"/>
        <v>0</v>
      </c>
      <c r="R73" s="92">
        <f t="shared" si="77"/>
        <v>0</v>
      </c>
      <c r="S73" s="92">
        <f t="shared" si="77"/>
        <v>0</v>
      </c>
      <c r="T73" s="92">
        <f t="shared" si="77"/>
        <v>0</v>
      </c>
      <c r="U73" s="92"/>
      <c r="AA73" s="154"/>
    </row>
    <row r="74" spans="1:27" x14ac:dyDescent="0.15">
      <c r="A74" s="76" t="s">
        <v>28</v>
      </c>
      <c r="B74" s="93">
        <f t="shared" si="61"/>
        <v>0</v>
      </c>
      <c r="C74" s="93">
        <f t="shared" si="62"/>
        <v>0</v>
      </c>
      <c r="D74" s="93">
        <f t="shared" si="63"/>
        <v>0</v>
      </c>
      <c r="E74" s="93">
        <f t="shared" si="64"/>
        <v>0</v>
      </c>
      <c r="F74" s="93">
        <f t="shared" si="65"/>
        <v>0</v>
      </c>
      <c r="G74" s="206">
        <f t="shared" si="66"/>
        <v>0</v>
      </c>
      <c r="H74" s="206">
        <f t="shared" si="72"/>
        <v>0</v>
      </c>
      <c r="I74" s="206">
        <f t="shared" si="67"/>
        <v>0</v>
      </c>
      <c r="J74" s="206">
        <f t="shared" si="68"/>
        <v>0</v>
      </c>
      <c r="K74" s="206">
        <f t="shared" si="69"/>
        <v>0</v>
      </c>
      <c r="L74" s="206">
        <f t="shared" si="70"/>
        <v>0</v>
      </c>
      <c r="M74" s="206">
        <f t="shared" si="73"/>
        <v>0</v>
      </c>
      <c r="N74" s="206">
        <f t="shared" si="74"/>
        <v>0</v>
      </c>
      <c r="O74" s="364" t="str">
        <f t="shared" si="76"/>
        <v>0%</v>
      </c>
      <c r="P74" s="213">
        <f t="shared" si="77"/>
        <v>0</v>
      </c>
      <c r="Q74" s="92">
        <f t="shared" si="77"/>
        <v>0</v>
      </c>
      <c r="R74" s="92">
        <f t="shared" si="77"/>
        <v>0</v>
      </c>
      <c r="S74" s="92">
        <f t="shared" si="77"/>
        <v>0</v>
      </c>
      <c r="T74" s="92">
        <f t="shared" si="77"/>
        <v>0</v>
      </c>
      <c r="U74" s="92"/>
      <c r="AA74" s="154"/>
    </row>
    <row r="75" spans="1:27" x14ac:dyDescent="0.15">
      <c r="A75" s="65" t="s">
        <v>37</v>
      </c>
      <c r="B75" s="39">
        <f t="shared" si="61"/>
        <v>0.99372885542168665</v>
      </c>
      <c r="C75" s="39">
        <f t="shared" si="62"/>
        <v>0.99372885542168665</v>
      </c>
      <c r="D75" s="39">
        <f t="shared" si="63"/>
        <v>0.99372885542168665</v>
      </c>
      <c r="E75" s="39">
        <f t="shared" si="64"/>
        <v>0.99372885542168665</v>
      </c>
      <c r="F75" s="39">
        <f t="shared" si="65"/>
        <v>0.99372885542168665</v>
      </c>
      <c r="G75" s="207">
        <f t="shared" si="66"/>
        <v>0.99372885542168665</v>
      </c>
      <c r="H75" s="207">
        <f t="shared" si="72"/>
        <v>0.99372885542168665</v>
      </c>
      <c r="I75" s="207">
        <f t="shared" si="67"/>
        <v>0.99372885542168665</v>
      </c>
      <c r="J75" s="207">
        <f t="shared" si="68"/>
        <v>0.99372885542168665</v>
      </c>
      <c r="K75" s="207">
        <f t="shared" si="69"/>
        <v>0.99372885542168665</v>
      </c>
      <c r="L75" s="207">
        <f t="shared" si="70"/>
        <v>0.99372885542168665</v>
      </c>
      <c r="M75" s="207">
        <f t="shared" si="73"/>
        <v>0.99372885542168665</v>
      </c>
      <c r="N75" s="207">
        <f t="shared" si="74"/>
        <v>0.99372885542168665</v>
      </c>
      <c r="O75" s="366">
        <f>O76*99.96%</f>
        <v>0</v>
      </c>
      <c r="P75" s="225">
        <f t="shared" si="77"/>
        <v>0</v>
      </c>
      <c r="Q75" s="226">
        <f t="shared" si="77"/>
        <v>0</v>
      </c>
      <c r="R75" s="226">
        <f t="shared" si="77"/>
        <v>0.99372885542168665</v>
      </c>
      <c r="S75" s="226">
        <f t="shared" si="77"/>
        <v>0.99372885542168665</v>
      </c>
      <c r="T75" s="226">
        <f t="shared" si="77"/>
        <v>0</v>
      </c>
      <c r="U75" s="226"/>
      <c r="AA75" s="154"/>
    </row>
    <row r="76" spans="1:27" x14ac:dyDescent="0.35">
      <c r="A76" s="40" t="s">
        <v>458</v>
      </c>
      <c r="B76" s="41">
        <f t="shared" si="61"/>
        <v>0.99412650602409636</v>
      </c>
      <c r="C76" s="41">
        <f t="shared" si="62"/>
        <v>0.99412650602409636</v>
      </c>
      <c r="D76" s="41">
        <f t="shared" si="63"/>
        <v>0.99412650602409636</v>
      </c>
      <c r="E76" s="41">
        <f t="shared" si="64"/>
        <v>0.99412650602409636</v>
      </c>
      <c r="F76" s="41">
        <f t="shared" si="65"/>
        <v>0.99412650602409636</v>
      </c>
      <c r="G76" s="208">
        <f t="shared" si="66"/>
        <v>0.99412650602409636</v>
      </c>
      <c r="H76" s="208">
        <f t="shared" si="72"/>
        <v>0.99412650602409636</v>
      </c>
      <c r="I76" s="208">
        <f t="shared" si="67"/>
        <v>0.99412650602409636</v>
      </c>
      <c r="J76" s="208">
        <f t="shared" si="68"/>
        <v>0.99412650602409636</v>
      </c>
      <c r="K76" s="208">
        <f t="shared" si="69"/>
        <v>0.99412650602409636</v>
      </c>
      <c r="L76" s="208">
        <f t="shared" si="70"/>
        <v>0.99412650602409636</v>
      </c>
      <c r="M76" s="208">
        <f t="shared" si="73"/>
        <v>0.99412650602409636</v>
      </c>
      <c r="N76" s="208">
        <f t="shared" si="74"/>
        <v>0.99412650602409636</v>
      </c>
      <c r="O76" s="364" t="str">
        <f t="shared" ref="O76:O83" si="78">_xlfn.IFNA(VLOOKUP(A76,$W$52:$Y$86,2,0),"0%")</f>
        <v>0%</v>
      </c>
      <c r="P76" s="225">
        <f t="shared" si="77"/>
        <v>0</v>
      </c>
      <c r="Q76" s="226">
        <f t="shared" si="77"/>
        <v>0</v>
      </c>
      <c r="R76" s="226">
        <f t="shared" si="77"/>
        <v>0.99412650602409636</v>
      </c>
      <c r="S76" s="226">
        <f t="shared" si="77"/>
        <v>0.99412650602409647</v>
      </c>
      <c r="T76" s="226">
        <f t="shared" si="77"/>
        <v>0</v>
      </c>
      <c r="U76" s="226"/>
      <c r="AA76" s="154"/>
    </row>
    <row r="77" spans="1:27" x14ac:dyDescent="0.15">
      <c r="A77" s="42" t="s">
        <v>52</v>
      </c>
      <c r="B77" s="53">
        <f t="shared" si="61"/>
        <v>0</v>
      </c>
      <c r="C77" s="53">
        <f t="shared" si="62"/>
        <v>0</v>
      </c>
      <c r="D77" s="53">
        <f t="shared" si="63"/>
        <v>0</v>
      </c>
      <c r="E77" s="53">
        <f t="shared" si="64"/>
        <v>0</v>
      </c>
      <c r="F77" s="53">
        <f t="shared" si="65"/>
        <v>0</v>
      </c>
      <c r="G77" s="204">
        <f t="shared" si="66"/>
        <v>0</v>
      </c>
      <c r="H77" s="204">
        <f t="shared" si="72"/>
        <v>0</v>
      </c>
      <c r="I77" s="204">
        <f t="shared" si="67"/>
        <v>0</v>
      </c>
      <c r="J77" s="204">
        <f t="shared" si="68"/>
        <v>0</v>
      </c>
      <c r="K77" s="204">
        <f t="shared" si="69"/>
        <v>0</v>
      </c>
      <c r="L77" s="204">
        <f t="shared" si="70"/>
        <v>0</v>
      </c>
      <c r="M77" s="204">
        <f t="shared" si="73"/>
        <v>0</v>
      </c>
      <c r="N77" s="204">
        <f t="shared" si="74"/>
        <v>0</v>
      </c>
      <c r="O77" s="364" t="str">
        <f t="shared" si="78"/>
        <v>0%</v>
      </c>
      <c r="P77" s="213">
        <f t="shared" si="77"/>
        <v>0</v>
      </c>
      <c r="Q77" s="92">
        <f t="shared" si="77"/>
        <v>0</v>
      </c>
      <c r="R77" s="92">
        <f t="shared" si="77"/>
        <v>0</v>
      </c>
      <c r="S77" s="92">
        <f t="shared" si="77"/>
        <v>0</v>
      </c>
      <c r="T77" s="92">
        <f t="shared" si="77"/>
        <v>0</v>
      </c>
      <c r="U77" s="92"/>
      <c r="AA77" s="154"/>
    </row>
    <row r="78" spans="1:27" x14ac:dyDescent="0.15">
      <c r="A78" s="42" t="s">
        <v>545</v>
      </c>
      <c r="B78" s="53">
        <f t="shared" si="61"/>
        <v>3.7650602409638554E-3</v>
      </c>
      <c r="C78" s="53">
        <f t="shared" si="62"/>
        <v>3.7650602409638554E-3</v>
      </c>
      <c r="D78" s="53">
        <f t="shared" si="63"/>
        <v>3.7650602409638554E-3</v>
      </c>
      <c r="E78" s="53">
        <f t="shared" si="64"/>
        <v>3.7650602409638554E-3</v>
      </c>
      <c r="F78" s="53">
        <f t="shared" si="65"/>
        <v>3.7650602409638554E-3</v>
      </c>
      <c r="G78" s="204">
        <f t="shared" si="66"/>
        <v>3.7650602409638554E-3</v>
      </c>
      <c r="H78" s="204">
        <f t="shared" si="72"/>
        <v>3.7650602409638554E-3</v>
      </c>
      <c r="I78" s="204">
        <f t="shared" si="67"/>
        <v>3.7650602409638554E-3</v>
      </c>
      <c r="J78" s="204">
        <f t="shared" si="68"/>
        <v>3.7650602409638554E-3</v>
      </c>
      <c r="K78" s="204">
        <f t="shared" si="69"/>
        <v>3.7650602409638554E-3</v>
      </c>
      <c r="L78" s="204">
        <f t="shared" si="70"/>
        <v>3.7650602409638554E-3</v>
      </c>
      <c r="M78" s="204">
        <f t="shared" si="73"/>
        <v>3.7650602409638554E-3</v>
      </c>
      <c r="N78" s="204">
        <f t="shared" si="74"/>
        <v>3.7650602409638554E-3</v>
      </c>
      <c r="O78" s="364" t="str">
        <f t="shared" si="78"/>
        <v>0%</v>
      </c>
      <c r="P78" s="213">
        <f t="shared" si="77"/>
        <v>0</v>
      </c>
      <c r="Q78" s="92">
        <f t="shared" si="77"/>
        <v>0</v>
      </c>
      <c r="R78" s="92">
        <f t="shared" si="77"/>
        <v>3.7650602409638554E-3</v>
      </c>
      <c r="S78" s="92">
        <f t="shared" si="77"/>
        <v>3.7650602409638554E-3</v>
      </c>
      <c r="T78" s="92">
        <f t="shared" si="77"/>
        <v>0</v>
      </c>
      <c r="U78" s="92"/>
      <c r="AA78" s="154"/>
    </row>
    <row r="79" spans="1:27" x14ac:dyDescent="0.15">
      <c r="A79" s="42" t="s">
        <v>544</v>
      </c>
      <c r="B79" s="53">
        <f t="shared" si="61"/>
        <v>2.1084337349397591E-3</v>
      </c>
      <c r="C79" s="53">
        <f t="shared" si="62"/>
        <v>2.1084337349397591E-3</v>
      </c>
      <c r="D79" s="53">
        <f t="shared" si="63"/>
        <v>2.1084337349397591E-3</v>
      </c>
      <c r="E79" s="53">
        <f t="shared" si="64"/>
        <v>2.1084337349397591E-3</v>
      </c>
      <c r="F79" s="53">
        <f t="shared" si="65"/>
        <v>2.1084337349397591E-3</v>
      </c>
      <c r="G79" s="204">
        <f t="shared" si="66"/>
        <v>2.1084337349397591E-3</v>
      </c>
      <c r="H79" s="204">
        <f t="shared" si="72"/>
        <v>2.1084337349397591E-3</v>
      </c>
      <c r="I79" s="204">
        <f t="shared" si="67"/>
        <v>2.1084337349397591E-3</v>
      </c>
      <c r="J79" s="204">
        <f t="shared" si="68"/>
        <v>2.1084337349397591E-3</v>
      </c>
      <c r="K79" s="204">
        <f t="shared" si="69"/>
        <v>2.1084337349397591E-3</v>
      </c>
      <c r="L79" s="204">
        <f t="shared" si="70"/>
        <v>2.1084337349397591E-3</v>
      </c>
      <c r="M79" s="204">
        <f t="shared" si="73"/>
        <v>2.1084337349397591E-3</v>
      </c>
      <c r="N79" s="204">
        <f t="shared" si="74"/>
        <v>2.1084337349397591E-3</v>
      </c>
      <c r="O79" s="364" t="str">
        <f t="shared" si="78"/>
        <v>0%</v>
      </c>
      <c r="P79" s="213">
        <f t="shared" si="77"/>
        <v>0</v>
      </c>
      <c r="Q79" s="92">
        <f t="shared" si="77"/>
        <v>0</v>
      </c>
      <c r="R79" s="92">
        <f t="shared" si="77"/>
        <v>2.1084337349397591E-3</v>
      </c>
      <c r="S79" s="92">
        <f t="shared" si="77"/>
        <v>2.1084337349397591E-3</v>
      </c>
      <c r="T79" s="92">
        <f t="shared" si="77"/>
        <v>0</v>
      </c>
      <c r="U79" s="92"/>
      <c r="AA79" s="154"/>
    </row>
    <row r="80" spans="1:27" x14ac:dyDescent="0.15">
      <c r="A80" s="42" t="s">
        <v>53</v>
      </c>
      <c r="B80" s="53">
        <f t="shared" si="61"/>
        <v>0</v>
      </c>
      <c r="C80" s="53">
        <f t="shared" si="62"/>
        <v>0</v>
      </c>
      <c r="D80" s="53">
        <f t="shared" si="63"/>
        <v>0</v>
      </c>
      <c r="E80" s="53">
        <f t="shared" si="64"/>
        <v>0</v>
      </c>
      <c r="F80" s="53">
        <f t="shared" si="65"/>
        <v>0</v>
      </c>
      <c r="G80" s="204">
        <f t="shared" si="66"/>
        <v>0</v>
      </c>
      <c r="H80" s="204">
        <f t="shared" si="72"/>
        <v>0</v>
      </c>
      <c r="I80" s="204">
        <f t="shared" si="67"/>
        <v>0</v>
      </c>
      <c r="J80" s="204">
        <f t="shared" si="68"/>
        <v>0</v>
      </c>
      <c r="K80" s="204">
        <f t="shared" si="69"/>
        <v>0</v>
      </c>
      <c r="L80" s="204">
        <f t="shared" si="70"/>
        <v>0</v>
      </c>
      <c r="M80" s="204">
        <f t="shared" si="73"/>
        <v>0</v>
      </c>
      <c r="N80" s="204">
        <f t="shared" si="74"/>
        <v>0</v>
      </c>
      <c r="O80" s="364" t="str">
        <f t="shared" si="78"/>
        <v>0%</v>
      </c>
      <c r="P80" s="213">
        <f t="shared" si="77"/>
        <v>0</v>
      </c>
      <c r="Q80" s="92">
        <f t="shared" si="77"/>
        <v>0</v>
      </c>
      <c r="R80" s="92">
        <f t="shared" si="77"/>
        <v>0</v>
      </c>
      <c r="S80" s="92">
        <f t="shared" si="77"/>
        <v>0</v>
      </c>
      <c r="T80" s="92">
        <f t="shared" si="77"/>
        <v>0</v>
      </c>
      <c r="U80" s="92"/>
      <c r="AA80" s="154"/>
    </row>
    <row r="81" spans="1:27" x14ac:dyDescent="0.15">
      <c r="A81" s="42" t="s">
        <v>54</v>
      </c>
      <c r="B81" s="53">
        <f t="shared" si="61"/>
        <v>0</v>
      </c>
      <c r="C81" s="53">
        <f t="shared" si="62"/>
        <v>0</v>
      </c>
      <c r="D81" s="53">
        <f t="shared" si="63"/>
        <v>0</v>
      </c>
      <c r="E81" s="53">
        <f t="shared" si="64"/>
        <v>0</v>
      </c>
      <c r="F81" s="53">
        <f t="shared" si="65"/>
        <v>0</v>
      </c>
      <c r="G81" s="204">
        <f t="shared" si="66"/>
        <v>0</v>
      </c>
      <c r="H81" s="204">
        <f t="shared" si="72"/>
        <v>0</v>
      </c>
      <c r="I81" s="204">
        <f t="shared" si="67"/>
        <v>0</v>
      </c>
      <c r="J81" s="204">
        <f t="shared" si="68"/>
        <v>0</v>
      </c>
      <c r="K81" s="204">
        <f t="shared" si="69"/>
        <v>0</v>
      </c>
      <c r="L81" s="204">
        <f t="shared" si="70"/>
        <v>0</v>
      </c>
      <c r="M81" s="204">
        <f t="shared" si="73"/>
        <v>0</v>
      </c>
      <c r="N81" s="204">
        <f t="shared" si="74"/>
        <v>0</v>
      </c>
      <c r="O81" s="364" t="str">
        <f t="shared" si="78"/>
        <v>0%</v>
      </c>
      <c r="P81" s="213">
        <f t="shared" si="77"/>
        <v>0</v>
      </c>
      <c r="Q81" s="92">
        <f t="shared" si="77"/>
        <v>0</v>
      </c>
      <c r="R81" s="92">
        <f t="shared" si="77"/>
        <v>0</v>
      </c>
      <c r="S81" s="92">
        <f t="shared" si="77"/>
        <v>0</v>
      </c>
      <c r="T81" s="92">
        <f t="shared" si="77"/>
        <v>0</v>
      </c>
      <c r="U81" s="92"/>
      <c r="AA81" s="154"/>
    </row>
    <row r="82" spans="1:27" x14ac:dyDescent="0.15">
      <c r="A82" s="72" t="s">
        <v>38</v>
      </c>
      <c r="B82" s="61">
        <f t="shared" si="61"/>
        <v>0</v>
      </c>
      <c r="C82" s="61">
        <f t="shared" si="62"/>
        <v>0</v>
      </c>
      <c r="D82" s="61">
        <f t="shared" si="63"/>
        <v>0</v>
      </c>
      <c r="E82" s="61">
        <f t="shared" si="64"/>
        <v>0</v>
      </c>
      <c r="F82" s="61">
        <f t="shared" si="65"/>
        <v>0</v>
      </c>
      <c r="G82" s="205">
        <f t="shared" si="66"/>
        <v>0</v>
      </c>
      <c r="H82" s="205">
        <f t="shared" si="72"/>
        <v>0</v>
      </c>
      <c r="I82" s="205">
        <f t="shared" si="67"/>
        <v>0</v>
      </c>
      <c r="J82" s="205">
        <f t="shared" si="68"/>
        <v>0</v>
      </c>
      <c r="K82" s="205">
        <f t="shared" si="69"/>
        <v>0</v>
      </c>
      <c r="L82" s="205">
        <f t="shared" si="70"/>
        <v>0</v>
      </c>
      <c r="M82" s="205">
        <f t="shared" si="73"/>
        <v>0</v>
      </c>
      <c r="N82" s="205">
        <f t="shared" si="74"/>
        <v>0</v>
      </c>
      <c r="O82" s="364" t="str">
        <f t="shared" si="78"/>
        <v>0%</v>
      </c>
      <c r="P82" s="213">
        <f t="shared" si="77"/>
        <v>0</v>
      </c>
      <c r="Q82" s="92">
        <f t="shared" si="77"/>
        <v>0</v>
      </c>
      <c r="R82" s="92">
        <f t="shared" si="77"/>
        <v>0</v>
      </c>
      <c r="S82" s="92">
        <f t="shared" si="77"/>
        <v>0</v>
      </c>
      <c r="T82" s="92">
        <f t="shared" si="77"/>
        <v>0</v>
      </c>
      <c r="U82" s="92"/>
      <c r="AA82" s="154"/>
    </row>
    <row r="83" spans="1:27" x14ac:dyDescent="0.15">
      <c r="A83" s="76" t="s">
        <v>28</v>
      </c>
      <c r="B83" s="93">
        <f t="shared" si="61"/>
        <v>0</v>
      </c>
      <c r="C83" s="93">
        <f t="shared" si="62"/>
        <v>0</v>
      </c>
      <c r="D83" s="93">
        <f t="shared" si="63"/>
        <v>0</v>
      </c>
      <c r="E83" s="93">
        <f t="shared" si="64"/>
        <v>0</v>
      </c>
      <c r="F83" s="93">
        <f t="shared" si="65"/>
        <v>0</v>
      </c>
      <c r="G83" s="206">
        <f t="shared" si="66"/>
        <v>0</v>
      </c>
      <c r="H83" s="206">
        <f t="shared" si="72"/>
        <v>0</v>
      </c>
      <c r="I83" s="206">
        <f t="shared" si="67"/>
        <v>0</v>
      </c>
      <c r="J83" s="206">
        <f t="shared" si="68"/>
        <v>0</v>
      </c>
      <c r="K83" s="206">
        <f t="shared" si="69"/>
        <v>0</v>
      </c>
      <c r="L83" s="206">
        <f t="shared" si="70"/>
        <v>0</v>
      </c>
      <c r="M83" s="206">
        <f t="shared" si="73"/>
        <v>0</v>
      </c>
      <c r="N83" s="206">
        <f t="shared" si="74"/>
        <v>0</v>
      </c>
      <c r="O83" s="364" t="str">
        <f t="shared" si="78"/>
        <v>0%</v>
      </c>
      <c r="P83" s="213">
        <f t="shared" si="77"/>
        <v>0</v>
      </c>
      <c r="Q83" s="92">
        <f t="shared" si="77"/>
        <v>0</v>
      </c>
      <c r="R83" s="92">
        <f t="shared" si="77"/>
        <v>0</v>
      </c>
      <c r="S83" s="92">
        <f t="shared" si="77"/>
        <v>0</v>
      </c>
      <c r="T83" s="92">
        <f t="shared" si="77"/>
        <v>0</v>
      </c>
      <c r="U83" s="92"/>
      <c r="AA83" s="154"/>
    </row>
    <row r="84" spans="1:27" x14ac:dyDescent="0.15">
      <c r="A84" s="65" t="s">
        <v>36</v>
      </c>
      <c r="B84" s="39">
        <f t="shared" si="61"/>
        <v>0.98887349397590363</v>
      </c>
      <c r="C84" s="39">
        <f t="shared" si="62"/>
        <v>0.98887349397590363</v>
      </c>
      <c r="D84" s="39">
        <f t="shared" si="63"/>
        <v>0.98887349397590363</v>
      </c>
      <c r="E84" s="39">
        <f t="shared" si="64"/>
        <v>0.98887349397590363</v>
      </c>
      <c r="F84" s="39">
        <f t="shared" si="65"/>
        <v>0.98887349397590363</v>
      </c>
      <c r="G84" s="207">
        <f t="shared" si="66"/>
        <v>0.98887349397590363</v>
      </c>
      <c r="H84" s="207">
        <f t="shared" si="72"/>
        <v>0.98887349397590363</v>
      </c>
      <c r="I84" s="207">
        <f t="shared" si="67"/>
        <v>0.98887349397590363</v>
      </c>
      <c r="J84" s="207">
        <f t="shared" si="68"/>
        <v>0.98887349397590363</v>
      </c>
      <c r="K84" s="207">
        <f t="shared" si="69"/>
        <v>0.98887349397590363</v>
      </c>
      <c r="L84" s="207">
        <f t="shared" si="70"/>
        <v>0.98887349397590363</v>
      </c>
      <c r="M84" s="207">
        <f t="shared" si="73"/>
        <v>0.98887349397590363</v>
      </c>
      <c r="N84" s="207">
        <f t="shared" si="74"/>
        <v>0.98887349397590363</v>
      </c>
      <c r="O84" s="364" t="str">
        <f>O85</f>
        <v>0%</v>
      </c>
      <c r="P84" s="225">
        <f t="shared" si="77"/>
        <v>0</v>
      </c>
      <c r="Q84" s="226">
        <f t="shared" si="77"/>
        <v>0</v>
      </c>
      <c r="R84" s="226">
        <f t="shared" si="77"/>
        <v>0.98887349397590363</v>
      </c>
      <c r="S84" s="226">
        <f t="shared" si="77"/>
        <v>0.98887349397590363</v>
      </c>
      <c r="T84" s="226">
        <f t="shared" si="77"/>
        <v>0</v>
      </c>
      <c r="U84" s="226"/>
      <c r="AA84" s="154"/>
    </row>
    <row r="85" spans="1:27" x14ac:dyDescent="0.35">
      <c r="A85" s="40" t="s">
        <v>460</v>
      </c>
      <c r="B85" s="41">
        <f t="shared" si="61"/>
        <v>0.98887349397590363</v>
      </c>
      <c r="C85" s="41">
        <f t="shared" si="62"/>
        <v>0.98887349397590363</v>
      </c>
      <c r="D85" s="41">
        <f t="shared" si="63"/>
        <v>0.98887349397590363</v>
      </c>
      <c r="E85" s="41">
        <f t="shared" si="64"/>
        <v>0.98887349397590363</v>
      </c>
      <c r="F85" s="41">
        <f t="shared" si="65"/>
        <v>0.98887349397590363</v>
      </c>
      <c r="G85" s="208">
        <f t="shared" si="66"/>
        <v>0.98887349397590363</v>
      </c>
      <c r="H85" s="208">
        <f t="shared" si="72"/>
        <v>0.98887349397590363</v>
      </c>
      <c r="I85" s="208">
        <f t="shared" si="67"/>
        <v>0.98887349397590363</v>
      </c>
      <c r="J85" s="208">
        <f t="shared" si="68"/>
        <v>0.98887349397590363</v>
      </c>
      <c r="K85" s="208">
        <f t="shared" si="69"/>
        <v>0.98887349397590363</v>
      </c>
      <c r="L85" s="208">
        <f t="shared" si="70"/>
        <v>0.98887349397590363</v>
      </c>
      <c r="M85" s="208">
        <f t="shared" si="73"/>
        <v>0.98887349397590363</v>
      </c>
      <c r="N85" s="208">
        <f t="shared" si="74"/>
        <v>0.98887349397590363</v>
      </c>
      <c r="O85" s="364" t="str">
        <f t="shared" ref="O85:O94" si="79">_xlfn.IFNA(VLOOKUP(A85,$W$52:$Y$86,2,0),"0%")</f>
        <v>0%</v>
      </c>
      <c r="P85" s="225">
        <f t="shared" si="77"/>
        <v>0</v>
      </c>
      <c r="Q85" s="226">
        <f t="shared" si="77"/>
        <v>0</v>
      </c>
      <c r="R85" s="226">
        <f t="shared" si="77"/>
        <v>0.98887349397590363</v>
      </c>
      <c r="S85" s="226">
        <f t="shared" si="77"/>
        <v>0.98887349397590363</v>
      </c>
      <c r="T85" s="226">
        <f t="shared" si="77"/>
        <v>0</v>
      </c>
      <c r="U85" s="226"/>
      <c r="AA85" s="154"/>
    </row>
    <row r="86" spans="1:27" x14ac:dyDescent="0.15">
      <c r="A86" s="42" t="s">
        <v>55</v>
      </c>
      <c r="B86" s="53">
        <f t="shared" si="61"/>
        <v>4.5180722891566266E-4</v>
      </c>
      <c r="C86" s="53">
        <f t="shared" si="62"/>
        <v>4.5180722891566266E-4</v>
      </c>
      <c r="D86" s="53">
        <f t="shared" si="63"/>
        <v>4.5180722891566266E-4</v>
      </c>
      <c r="E86" s="53">
        <f t="shared" si="64"/>
        <v>4.5180722891566266E-4</v>
      </c>
      <c r="F86" s="53">
        <f t="shared" si="65"/>
        <v>4.5180722891566266E-4</v>
      </c>
      <c r="G86" s="204">
        <f t="shared" si="66"/>
        <v>4.5180722891566266E-4</v>
      </c>
      <c r="H86" s="204">
        <f t="shared" si="72"/>
        <v>4.5180722891566266E-4</v>
      </c>
      <c r="I86" s="204">
        <f t="shared" si="67"/>
        <v>4.5180722891566266E-4</v>
      </c>
      <c r="J86" s="204">
        <f t="shared" si="68"/>
        <v>4.5180722891566266E-4</v>
      </c>
      <c r="K86" s="204">
        <f t="shared" si="69"/>
        <v>4.5180722891566266E-4</v>
      </c>
      <c r="L86" s="204">
        <f t="shared" si="70"/>
        <v>4.5180722891566266E-4</v>
      </c>
      <c r="M86" s="204">
        <f t="shared" si="73"/>
        <v>4.5180722891566266E-4</v>
      </c>
      <c r="N86" s="204">
        <f t="shared" si="74"/>
        <v>4.5180722891566266E-4</v>
      </c>
      <c r="O86" s="364" t="str">
        <f t="shared" si="79"/>
        <v>0%</v>
      </c>
      <c r="P86" s="213">
        <f t="shared" si="77"/>
        <v>0</v>
      </c>
      <c r="Q86" s="92">
        <f t="shared" si="77"/>
        <v>0</v>
      </c>
      <c r="R86" s="92">
        <f t="shared" si="77"/>
        <v>4.5180722891566266E-4</v>
      </c>
      <c r="S86" s="92">
        <f t="shared" si="77"/>
        <v>4.5180722891566266E-4</v>
      </c>
      <c r="T86" s="92">
        <f t="shared" si="77"/>
        <v>0</v>
      </c>
      <c r="U86" s="92"/>
      <c r="AA86" s="154"/>
    </row>
    <row r="87" spans="1:27" x14ac:dyDescent="0.15">
      <c r="A87" s="42" t="s">
        <v>56</v>
      </c>
      <c r="B87" s="53">
        <f t="shared" si="61"/>
        <v>0</v>
      </c>
      <c r="C87" s="53">
        <f t="shared" si="62"/>
        <v>0</v>
      </c>
      <c r="D87" s="53">
        <f t="shared" si="63"/>
        <v>0</v>
      </c>
      <c r="E87" s="53">
        <f t="shared" si="64"/>
        <v>0</v>
      </c>
      <c r="F87" s="53">
        <f t="shared" si="65"/>
        <v>0</v>
      </c>
      <c r="G87" s="204">
        <f t="shared" si="66"/>
        <v>0</v>
      </c>
      <c r="H87" s="204">
        <f t="shared" si="72"/>
        <v>0</v>
      </c>
      <c r="I87" s="204">
        <f t="shared" si="67"/>
        <v>0</v>
      </c>
      <c r="J87" s="204">
        <f t="shared" si="68"/>
        <v>0</v>
      </c>
      <c r="K87" s="204">
        <f t="shared" si="69"/>
        <v>0</v>
      </c>
      <c r="L87" s="204">
        <f t="shared" si="70"/>
        <v>0</v>
      </c>
      <c r="M87" s="204">
        <f t="shared" si="73"/>
        <v>0</v>
      </c>
      <c r="N87" s="204">
        <f t="shared" si="74"/>
        <v>0</v>
      </c>
      <c r="O87" s="364" t="str">
        <f t="shared" si="79"/>
        <v>0%</v>
      </c>
      <c r="P87" s="213">
        <f t="shared" ref="P87:T93" si="80">IF(P$53=0,0%,SUMPRODUCT(($B$50:$O$50=P$50)*$B$53:$O$53*$B87:$O87)/P$53)</f>
        <v>0</v>
      </c>
      <c r="Q87" s="92">
        <f t="shared" si="80"/>
        <v>0</v>
      </c>
      <c r="R87" s="92">
        <f t="shared" si="80"/>
        <v>0</v>
      </c>
      <c r="S87" s="92">
        <f t="shared" si="80"/>
        <v>0</v>
      </c>
      <c r="T87" s="92">
        <f t="shared" si="80"/>
        <v>0</v>
      </c>
      <c r="U87" s="92"/>
      <c r="AA87" s="154"/>
    </row>
    <row r="88" spans="1:27" x14ac:dyDescent="0.15">
      <c r="A88" s="42" t="s">
        <v>57</v>
      </c>
      <c r="B88" s="53">
        <f t="shared" si="61"/>
        <v>0</v>
      </c>
      <c r="C88" s="53">
        <f t="shared" si="62"/>
        <v>0</v>
      </c>
      <c r="D88" s="53">
        <f t="shared" si="63"/>
        <v>0</v>
      </c>
      <c r="E88" s="53">
        <f t="shared" si="64"/>
        <v>0</v>
      </c>
      <c r="F88" s="53">
        <f t="shared" si="65"/>
        <v>0</v>
      </c>
      <c r="G88" s="204">
        <f t="shared" si="66"/>
        <v>0</v>
      </c>
      <c r="H88" s="204">
        <f t="shared" si="72"/>
        <v>0</v>
      </c>
      <c r="I88" s="204">
        <f t="shared" si="67"/>
        <v>0</v>
      </c>
      <c r="J88" s="204">
        <f t="shared" si="68"/>
        <v>0</v>
      </c>
      <c r="K88" s="204">
        <f t="shared" si="69"/>
        <v>0</v>
      </c>
      <c r="L88" s="204">
        <f t="shared" si="70"/>
        <v>0</v>
      </c>
      <c r="M88" s="204">
        <f t="shared" si="73"/>
        <v>0</v>
      </c>
      <c r="N88" s="204">
        <f t="shared" si="74"/>
        <v>0</v>
      </c>
      <c r="O88" s="364" t="str">
        <f t="shared" si="79"/>
        <v>0%</v>
      </c>
      <c r="P88" s="213">
        <f t="shared" si="80"/>
        <v>0</v>
      </c>
      <c r="Q88" s="92">
        <f t="shared" si="80"/>
        <v>0</v>
      </c>
      <c r="R88" s="92">
        <f t="shared" si="80"/>
        <v>0</v>
      </c>
      <c r="S88" s="92">
        <f t="shared" si="80"/>
        <v>0</v>
      </c>
      <c r="T88" s="92">
        <f t="shared" si="80"/>
        <v>0</v>
      </c>
      <c r="U88" s="92"/>
      <c r="AA88" s="154"/>
    </row>
    <row r="89" spans="1:27" x14ac:dyDescent="0.15">
      <c r="A89" s="42" t="s">
        <v>58</v>
      </c>
      <c r="B89" s="53">
        <f t="shared" si="61"/>
        <v>1.0674698795180723E-2</v>
      </c>
      <c r="C89" s="53">
        <f t="shared" si="62"/>
        <v>1.0674698795180723E-2</v>
      </c>
      <c r="D89" s="53">
        <f t="shared" si="63"/>
        <v>1.0674698795180723E-2</v>
      </c>
      <c r="E89" s="53">
        <f t="shared" si="64"/>
        <v>1.0674698795180723E-2</v>
      </c>
      <c r="F89" s="53">
        <f t="shared" si="65"/>
        <v>1.0674698795180723E-2</v>
      </c>
      <c r="G89" s="204">
        <f t="shared" si="66"/>
        <v>1.0674698795180723E-2</v>
      </c>
      <c r="H89" s="204">
        <f t="shared" si="72"/>
        <v>1.0674698795180723E-2</v>
      </c>
      <c r="I89" s="204">
        <f t="shared" si="67"/>
        <v>1.0674698795180723E-2</v>
      </c>
      <c r="J89" s="204">
        <f t="shared" si="68"/>
        <v>1.0674698795180723E-2</v>
      </c>
      <c r="K89" s="204">
        <f t="shared" si="69"/>
        <v>1.0674698795180723E-2</v>
      </c>
      <c r="L89" s="204">
        <f t="shared" si="70"/>
        <v>1.0674698795180723E-2</v>
      </c>
      <c r="M89" s="204">
        <f t="shared" si="73"/>
        <v>1.0674698795180723E-2</v>
      </c>
      <c r="N89" s="204">
        <f t="shared" si="74"/>
        <v>1.0674698795180723E-2</v>
      </c>
      <c r="O89" s="364" t="str">
        <f t="shared" si="79"/>
        <v>0%</v>
      </c>
      <c r="P89" s="213">
        <f t="shared" si="80"/>
        <v>0</v>
      </c>
      <c r="Q89" s="92">
        <f t="shared" si="80"/>
        <v>0</v>
      </c>
      <c r="R89" s="92">
        <f t="shared" si="80"/>
        <v>1.0674698795180723E-2</v>
      </c>
      <c r="S89" s="92">
        <f t="shared" si="80"/>
        <v>1.0674698795180723E-2</v>
      </c>
      <c r="T89" s="92">
        <f t="shared" si="80"/>
        <v>0</v>
      </c>
      <c r="U89" s="92"/>
      <c r="AA89" s="154"/>
    </row>
    <row r="90" spans="1:27" x14ac:dyDescent="0.15">
      <c r="A90" s="72" t="s">
        <v>39</v>
      </c>
      <c r="B90" s="61">
        <f t="shared" si="61"/>
        <v>0</v>
      </c>
      <c r="C90" s="61">
        <f t="shared" si="62"/>
        <v>0</v>
      </c>
      <c r="D90" s="61">
        <f t="shared" si="63"/>
        <v>0</v>
      </c>
      <c r="E90" s="61">
        <f t="shared" si="64"/>
        <v>0</v>
      </c>
      <c r="F90" s="61">
        <f t="shared" si="65"/>
        <v>0</v>
      </c>
      <c r="G90" s="205">
        <f t="shared" si="66"/>
        <v>0</v>
      </c>
      <c r="H90" s="205">
        <f t="shared" si="72"/>
        <v>0</v>
      </c>
      <c r="I90" s="205">
        <f t="shared" si="67"/>
        <v>0</v>
      </c>
      <c r="J90" s="205">
        <f t="shared" si="68"/>
        <v>0</v>
      </c>
      <c r="K90" s="205">
        <f t="shared" si="69"/>
        <v>0</v>
      </c>
      <c r="L90" s="205">
        <f t="shared" si="70"/>
        <v>0</v>
      </c>
      <c r="M90" s="205">
        <f t="shared" si="73"/>
        <v>0</v>
      </c>
      <c r="N90" s="205">
        <f t="shared" si="74"/>
        <v>0</v>
      </c>
      <c r="O90" s="364" t="str">
        <f t="shared" si="79"/>
        <v>0%</v>
      </c>
      <c r="P90" s="213">
        <f t="shared" si="80"/>
        <v>0</v>
      </c>
      <c r="Q90" s="92">
        <f t="shared" si="80"/>
        <v>0</v>
      </c>
      <c r="R90" s="92">
        <f t="shared" si="80"/>
        <v>0</v>
      </c>
      <c r="S90" s="92">
        <f t="shared" si="80"/>
        <v>0</v>
      </c>
      <c r="T90" s="92">
        <f t="shared" si="80"/>
        <v>0</v>
      </c>
      <c r="U90" s="92"/>
      <c r="AA90" s="154"/>
    </row>
    <row r="91" spans="1:27" x14ac:dyDescent="0.15">
      <c r="A91" s="76" t="s">
        <v>28</v>
      </c>
      <c r="B91" s="93">
        <f t="shared" si="61"/>
        <v>0</v>
      </c>
      <c r="C91" s="93">
        <f t="shared" si="62"/>
        <v>0</v>
      </c>
      <c r="D91" s="93">
        <f t="shared" si="63"/>
        <v>0</v>
      </c>
      <c r="E91" s="93">
        <f t="shared" si="64"/>
        <v>0</v>
      </c>
      <c r="F91" s="93">
        <f t="shared" si="65"/>
        <v>0</v>
      </c>
      <c r="G91" s="206">
        <f t="shared" si="66"/>
        <v>0</v>
      </c>
      <c r="H91" s="206">
        <f t="shared" si="72"/>
        <v>0</v>
      </c>
      <c r="I91" s="206">
        <f t="shared" si="67"/>
        <v>0</v>
      </c>
      <c r="J91" s="206">
        <f t="shared" si="68"/>
        <v>0</v>
      </c>
      <c r="K91" s="206">
        <f t="shared" si="69"/>
        <v>0</v>
      </c>
      <c r="L91" s="206">
        <f t="shared" si="70"/>
        <v>0</v>
      </c>
      <c r="M91" s="206">
        <f t="shared" si="73"/>
        <v>0</v>
      </c>
      <c r="N91" s="206">
        <f t="shared" si="74"/>
        <v>0</v>
      </c>
      <c r="O91" s="364" t="str">
        <f t="shared" si="79"/>
        <v>0%</v>
      </c>
      <c r="P91" s="213">
        <f t="shared" si="80"/>
        <v>0</v>
      </c>
      <c r="Q91" s="92">
        <f t="shared" si="80"/>
        <v>0</v>
      </c>
      <c r="R91" s="92">
        <f t="shared" si="80"/>
        <v>0</v>
      </c>
      <c r="S91" s="92">
        <f t="shared" si="80"/>
        <v>0</v>
      </c>
      <c r="T91" s="92">
        <f t="shared" si="80"/>
        <v>0</v>
      </c>
      <c r="U91" s="92"/>
      <c r="AA91" s="154"/>
    </row>
    <row r="92" spans="1:27" x14ac:dyDescent="0.15">
      <c r="A92" s="81" t="s">
        <v>478</v>
      </c>
      <c r="B92" s="8">
        <f>F46</f>
        <v>0</v>
      </c>
      <c r="C92" s="8">
        <f>K46</f>
        <v>0</v>
      </c>
      <c r="D92" s="8">
        <f>P46</f>
        <v>0</v>
      </c>
      <c r="E92" s="8">
        <f>U46</f>
        <v>0</v>
      </c>
      <c r="F92" s="8">
        <f>Z46</f>
        <v>0</v>
      </c>
      <c r="G92" s="201">
        <f>AE46</f>
        <v>0</v>
      </c>
      <c r="H92" s="201">
        <f t="shared" si="72"/>
        <v>0</v>
      </c>
      <c r="I92" s="201">
        <f t="shared" si="67"/>
        <v>0</v>
      </c>
      <c r="J92" s="201">
        <f t="shared" si="68"/>
        <v>0</v>
      </c>
      <c r="K92" s="201">
        <f t="shared" si="69"/>
        <v>0</v>
      </c>
      <c r="L92" s="201">
        <f t="shared" si="70"/>
        <v>0</v>
      </c>
      <c r="M92" s="201">
        <f t="shared" si="73"/>
        <v>0</v>
      </c>
      <c r="N92" s="201">
        <f t="shared" si="74"/>
        <v>0</v>
      </c>
      <c r="O92" s="364" t="str">
        <f t="shared" si="79"/>
        <v>0%</v>
      </c>
      <c r="P92" s="213">
        <f t="shared" si="80"/>
        <v>0</v>
      </c>
      <c r="Q92" s="92">
        <f t="shared" si="80"/>
        <v>0</v>
      </c>
      <c r="R92" s="92">
        <f t="shared" si="80"/>
        <v>0</v>
      </c>
      <c r="S92" s="92">
        <f t="shared" si="80"/>
        <v>0</v>
      </c>
      <c r="T92" s="92">
        <f t="shared" si="80"/>
        <v>0</v>
      </c>
      <c r="U92" s="92"/>
      <c r="AA92" s="154"/>
    </row>
    <row r="93" spans="1:27" x14ac:dyDescent="0.15">
      <c r="A93" s="81" t="s">
        <v>479</v>
      </c>
      <c r="B93" s="8">
        <f>G46</f>
        <v>0.22397228915662654</v>
      </c>
      <c r="C93" s="8">
        <f>L46</f>
        <v>0</v>
      </c>
      <c r="D93" s="8">
        <f>Q46</f>
        <v>0</v>
      </c>
      <c r="E93" s="8">
        <f>V46</f>
        <v>0</v>
      </c>
      <c r="F93" s="8">
        <f>AA46</f>
        <v>0</v>
      </c>
      <c r="G93" s="201">
        <f>AF46</f>
        <v>0</v>
      </c>
      <c r="H93" s="201">
        <f t="shared" si="72"/>
        <v>0</v>
      </c>
      <c r="I93" s="201">
        <f t="shared" si="67"/>
        <v>0</v>
      </c>
      <c r="J93" s="201">
        <f t="shared" si="68"/>
        <v>0</v>
      </c>
      <c r="K93" s="201">
        <f t="shared" si="69"/>
        <v>0</v>
      </c>
      <c r="L93" s="201">
        <f t="shared" si="70"/>
        <v>0</v>
      </c>
      <c r="M93" s="201">
        <f t="shared" si="73"/>
        <v>0</v>
      </c>
      <c r="N93" s="201">
        <f t="shared" si="74"/>
        <v>0</v>
      </c>
      <c r="O93" s="364" t="str">
        <f t="shared" si="79"/>
        <v>0%</v>
      </c>
      <c r="P93" s="213">
        <f t="shared" si="80"/>
        <v>0</v>
      </c>
      <c r="Q93" s="92">
        <f t="shared" si="80"/>
        <v>0</v>
      </c>
      <c r="R93" s="92">
        <f t="shared" si="80"/>
        <v>0.22397228915662654</v>
      </c>
      <c r="S93" s="92">
        <f t="shared" si="80"/>
        <v>0</v>
      </c>
      <c r="T93" s="92">
        <f t="shared" si="80"/>
        <v>0</v>
      </c>
      <c r="U93" s="92"/>
      <c r="AA93" s="154"/>
    </row>
    <row r="94" spans="1:27" x14ac:dyDescent="0.15">
      <c r="O94" s="364" t="str">
        <f t="shared" si="79"/>
        <v>0%</v>
      </c>
    </row>
  </sheetData>
  <mergeCells count="33">
    <mergeCell ref="O3:S3"/>
    <mergeCell ref="B2:C2"/>
    <mergeCell ref="D2:D3"/>
    <mergeCell ref="E2:M2"/>
    <mergeCell ref="E3:I3"/>
    <mergeCell ref="J3:N3"/>
    <mergeCell ref="AX3:BB3"/>
    <mergeCell ref="BC3:BG3"/>
    <mergeCell ref="BH3:BL3"/>
    <mergeCell ref="BM3:BQ3"/>
    <mergeCell ref="E4:I4"/>
    <mergeCell ref="J4:N4"/>
    <mergeCell ref="O4:S4"/>
    <mergeCell ref="T4:X4"/>
    <mergeCell ref="Y4:AC4"/>
    <mergeCell ref="AD4:AH4"/>
    <mergeCell ref="T3:X3"/>
    <mergeCell ref="Y3:AC3"/>
    <mergeCell ref="AD3:AH3"/>
    <mergeCell ref="AI3:AM3"/>
    <mergeCell ref="AN3:AR3"/>
    <mergeCell ref="AS3:AW3"/>
    <mergeCell ref="BM4:BQ4"/>
    <mergeCell ref="A48:K48"/>
    <mergeCell ref="A49:O49"/>
    <mergeCell ref="P49:U49"/>
    <mergeCell ref="W49:X49"/>
    <mergeCell ref="AI4:AM4"/>
    <mergeCell ref="AN4:AR4"/>
    <mergeCell ref="AS4:AW4"/>
    <mergeCell ref="AX4:BB4"/>
    <mergeCell ref="BC4:BG4"/>
    <mergeCell ref="BH4:BL4"/>
  </mergeCells>
  <phoneticPr fontId="2" type="noConversion"/>
  <conditionalFormatting sqref="H21:I21">
    <cfRule type="cellIs" dxfId="2021" priority="386" operator="lessThan">
      <formula>#REF!</formula>
    </cfRule>
  </conditionalFormatting>
  <conditionalFormatting sqref="H9:I9">
    <cfRule type="cellIs" dxfId="2020" priority="388" operator="lessThan">
      <formula>#REF!</formula>
    </cfRule>
    <cfRule type="cellIs" dxfId="2019" priority="389" operator="greaterThan">
      <formula>#REF!</formula>
    </cfRule>
  </conditionalFormatting>
  <conditionalFormatting sqref="H10:I10">
    <cfRule type="cellIs" dxfId="2018" priority="387" operator="lessThan">
      <formula>#REF!</formula>
    </cfRule>
  </conditionalFormatting>
  <conditionalFormatting sqref="H11:I11">
    <cfRule type="cellIs" dxfId="2017" priority="385" operator="lessThan">
      <formula>#REF!</formula>
    </cfRule>
  </conditionalFormatting>
  <conditionalFormatting sqref="H12:I12">
    <cfRule type="cellIs" dxfId="2016" priority="384" operator="lessThan">
      <formula>#REF!</formula>
    </cfRule>
  </conditionalFormatting>
  <conditionalFormatting sqref="O19 O17">
    <cfRule type="cellIs" dxfId="2015" priority="383" operator="greaterThan">
      <formula>#REF!</formula>
    </cfRule>
  </conditionalFormatting>
  <conditionalFormatting sqref="H20:I20">
    <cfRule type="cellIs" dxfId="2014" priority="390" operator="lessThan">
      <formula>#REF!</formula>
    </cfRule>
    <cfRule type="cellIs" dxfId="2013" priority="391" operator="lessThan">
      <formula>#REF!</formula>
    </cfRule>
  </conditionalFormatting>
  <conditionalFormatting sqref="M21">
    <cfRule type="cellIs" dxfId="2012" priority="380" operator="lessThan">
      <formula>#REF!</formula>
    </cfRule>
  </conditionalFormatting>
  <conditionalFormatting sqref="M11:N11">
    <cfRule type="cellIs" dxfId="2011" priority="379" operator="lessThan">
      <formula>#REF!</formula>
    </cfRule>
  </conditionalFormatting>
  <conditionalFormatting sqref="M12:N12">
    <cfRule type="cellIs" dxfId="2010" priority="378" operator="lessThan">
      <formula>#REF!</formula>
    </cfRule>
  </conditionalFormatting>
  <conditionalFormatting sqref="M20">
    <cfRule type="cellIs" dxfId="2009" priority="381" operator="lessThan">
      <formula>#REF!</formula>
    </cfRule>
    <cfRule type="cellIs" dxfId="2008" priority="382" operator="lessThan">
      <formula>#REF!</formula>
    </cfRule>
  </conditionalFormatting>
  <conditionalFormatting sqref="H30:I30">
    <cfRule type="cellIs" dxfId="2007" priority="375" operator="lessThan">
      <formula>#REF!</formula>
    </cfRule>
  </conditionalFormatting>
  <conditionalFormatting sqref="H29:I29">
    <cfRule type="cellIs" dxfId="2006" priority="376" operator="lessThan">
      <formula>#REF!</formula>
    </cfRule>
    <cfRule type="cellIs" dxfId="2005" priority="377" operator="lessThan">
      <formula>#REF!</formula>
    </cfRule>
  </conditionalFormatting>
  <conditionalFormatting sqref="M30">
    <cfRule type="cellIs" dxfId="2004" priority="372" operator="lessThan">
      <formula>#REF!</formula>
    </cfRule>
  </conditionalFormatting>
  <conditionalFormatting sqref="M29">
    <cfRule type="cellIs" dxfId="2003" priority="373" operator="lessThan">
      <formula>#REF!</formula>
    </cfRule>
    <cfRule type="cellIs" dxfId="2002" priority="374" operator="lessThan">
      <formula>#REF!</formula>
    </cfRule>
  </conditionalFormatting>
  <conditionalFormatting sqref="H39:I39">
    <cfRule type="cellIs" dxfId="2001" priority="369" operator="lessThan">
      <formula>#REF!</formula>
    </cfRule>
  </conditionalFormatting>
  <conditionalFormatting sqref="H38:I38">
    <cfRule type="cellIs" dxfId="2000" priority="370" operator="lessThan">
      <formula>#REF!</formula>
    </cfRule>
    <cfRule type="cellIs" dxfId="1999" priority="371" operator="lessThan">
      <formula>#REF!</formula>
    </cfRule>
  </conditionalFormatting>
  <conditionalFormatting sqref="M39">
    <cfRule type="cellIs" dxfId="1998" priority="368" operator="lessThan">
      <formula>#REF!</formula>
    </cfRule>
  </conditionalFormatting>
  <conditionalFormatting sqref="R21">
    <cfRule type="cellIs" dxfId="1997" priority="365" operator="lessThan">
      <formula>#REF!</formula>
    </cfRule>
  </conditionalFormatting>
  <conditionalFormatting sqref="R11:S11">
    <cfRule type="cellIs" dxfId="1996" priority="364" operator="lessThan">
      <formula>#REF!</formula>
    </cfRule>
  </conditionalFormatting>
  <conditionalFormatting sqref="R12:S12">
    <cfRule type="cellIs" dxfId="1995" priority="363" operator="lessThan">
      <formula>#REF!</formula>
    </cfRule>
  </conditionalFormatting>
  <conditionalFormatting sqref="R20">
    <cfRule type="cellIs" dxfId="1994" priority="366" operator="lessThan">
      <formula>#REF!</formula>
    </cfRule>
    <cfRule type="cellIs" dxfId="1993" priority="367" operator="lessThan">
      <formula>#REF!</formula>
    </cfRule>
  </conditionalFormatting>
  <conditionalFormatting sqref="R30">
    <cfRule type="cellIs" dxfId="1992" priority="360" operator="lessThan">
      <formula>#REF!</formula>
    </cfRule>
  </conditionalFormatting>
  <conditionalFormatting sqref="R29">
    <cfRule type="cellIs" dxfId="1991" priority="361" operator="lessThan">
      <formula>#REF!</formula>
    </cfRule>
    <cfRule type="cellIs" dxfId="1990" priority="362" operator="lessThan">
      <formula>#REF!</formula>
    </cfRule>
  </conditionalFormatting>
  <conditionalFormatting sqref="R39">
    <cfRule type="cellIs" dxfId="1989" priority="359" operator="lessThan">
      <formula>#REF!</formula>
    </cfRule>
  </conditionalFormatting>
  <conditionalFormatting sqref="M9:N9">
    <cfRule type="cellIs" dxfId="1988" priority="357" operator="lessThan">
      <formula>#REF!</formula>
    </cfRule>
    <cfRule type="cellIs" dxfId="1987" priority="358" operator="greaterThan">
      <formula>#REF!</formula>
    </cfRule>
  </conditionalFormatting>
  <conditionalFormatting sqref="R9:S9">
    <cfRule type="cellIs" dxfId="1986" priority="355" operator="lessThan">
      <formula>#REF!</formula>
    </cfRule>
    <cfRule type="cellIs" dxfId="1985" priority="356" operator="greaterThan">
      <formula>#REF!</formula>
    </cfRule>
  </conditionalFormatting>
  <conditionalFormatting sqref="T19 T13:T15 T17">
    <cfRule type="cellIs" dxfId="1984" priority="354" operator="greaterThan">
      <formula>#REF!</formula>
    </cfRule>
  </conditionalFormatting>
  <conditionalFormatting sqref="W21">
    <cfRule type="cellIs" dxfId="1983" priority="351" operator="lessThan">
      <formula>#REF!</formula>
    </cfRule>
  </conditionalFormatting>
  <conditionalFormatting sqref="W11:X11">
    <cfRule type="cellIs" dxfId="1982" priority="350" operator="lessThan">
      <formula>#REF!</formula>
    </cfRule>
  </conditionalFormatting>
  <conditionalFormatting sqref="W12:X12">
    <cfRule type="cellIs" dxfId="1981" priority="349" operator="lessThan">
      <formula>#REF!</formula>
    </cfRule>
  </conditionalFormatting>
  <conditionalFormatting sqref="W20">
    <cfRule type="cellIs" dxfId="1980" priority="352" operator="lessThan">
      <formula>#REF!</formula>
    </cfRule>
    <cfRule type="cellIs" dxfId="1979" priority="353" operator="lessThan">
      <formula>#REF!</formula>
    </cfRule>
  </conditionalFormatting>
  <conditionalFormatting sqref="W30">
    <cfRule type="cellIs" dxfId="1978" priority="346" operator="lessThan">
      <formula>#REF!</formula>
    </cfRule>
  </conditionalFormatting>
  <conditionalFormatting sqref="W29">
    <cfRule type="cellIs" dxfId="1977" priority="347" operator="lessThan">
      <formula>#REF!</formula>
    </cfRule>
    <cfRule type="cellIs" dxfId="1976" priority="348" operator="lessThan">
      <formula>#REF!</formula>
    </cfRule>
  </conditionalFormatting>
  <conditionalFormatting sqref="W39">
    <cfRule type="cellIs" dxfId="1975" priority="345" operator="lessThan">
      <formula>#REF!</formula>
    </cfRule>
  </conditionalFormatting>
  <conditionalFormatting sqref="W9:X9">
    <cfRule type="cellIs" dxfId="1974" priority="343" operator="lessThan">
      <formula>#REF!</formula>
    </cfRule>
    <cfRule type="cellIs" dxfId="1973" priority="344" operator="greaterThan">
      <formula>#REF!</formula>
    </cfRule>
  </conditionalFormatting>
  <conditionalFormatting sqref="Y19 Y13:Y15 Y17">
    <cfRule type="cellIs" dxfId="1972" priority="342" operator="greaterThan">
      <formula>#REF!</formula>
    </cfRule>
  </conditionalFormatting>
  <conditionalFormatting sqref="AB21">
    <cfRule type="cellIs" dxfId="1971" priority="339" operator="lessThan">
      <formula>#REF!</formula>
    </cfRule>
  </conditionalFormatting>
  <conditionalFormatting sqref="AB11:AC11">
    <cfRule type="cellIs" dxfId="1970" priority="338" operator="lessThan">
      <formula>#REF!</formula>
    </cfRule>
  </conditionalFormatting>
  <conditionalFormatting sqref="AB12:AC12">
    <cfRule type="cellIs" dxfId="1969" priority="337" operator="lessThan">
      <formula>#REF!</formula>
    </cfRule>
  </conditionalFormatting>
  <conditionalFormatting sqref="AB20">
    <cfRule type="cellIs" dxfId="1968" priority="340" operator="lessThan">
      <formula>#REF!</formula>
    </cfRule>
    <cfRule type="cellIs" dxfId="1967" priority="341" operator="lessThan">
      <formula>#REF!</formula>
    </cfRule>
  </conditionalFormatting>
  <conditionalFormatting sqref="AB30">
    <cfRule type="cellIs" dxfId="1966" priority="334" operator="lessThan">
      <formula>#REF!</formula>
    </cfRule>
  </conditionalFormatting>
  <conditionalFormatting sqref="AB29">
    <cfRule type="cellIs" dxfId="1965" priority="335" operator="lessThan">
      <formula>#REF!</formula>
    </cfRule>
    <cfRule type="cellIs" dxfId="1964" priority="336" operator="lessThan">
      <formula>#REF!</formula>
    </cfRule>
  </conditionalFormatting>
  <conditionalFormatting sqref="AB39">
    <cfRule type="cellIs" dxfId="1963" priority="333" operator="lessThan">
      <formula>#REF!</formula>
    </cfRule>
  </conditionalFormatting>
  <conditionalFormatting sqref="AB9:AC9">
    <cfRule type="cellIs" dxfId="1962" priority="331" operator="lessThan">
      <formula>#REF!</formula>
    </cfRule>
    <cfRule type="cellIs" dxfId="1961" priority="332" operator="greaterThan">
      <formula>#REF!</formula>
    </cfRule>
  </conditionalFormatting>
  <conditionalFormatting sqref="AD19 AD13:AD15 AD17">
    <cfRule type="cellIs" dxfId="1960" priority="330" operator="greaterThan">
      <formula>#REF!</formula>
    </cfRule>
  </conditionalFormatting>
  <conditionalFormatting sqref="AG21">
    <cfRule type="cellIs" dxfId="1959" priority="327" operator="lessThan">
      <formula>#REF!</formula>
    </cfRule>
  </conditionalFormatting>
  <conditionalFormatting sqref="AG11:AH11">
    <cfRule type="cellIs" dxfId="1958" priority="326" operator="lessThan">
      <formula>#REF!</formula>
    </cfRule>
  </conditionalFormatting>
  <conditionalFormatting sqref="AG12:AH12">
    <cfRule type="cellIs" dxfId="1957" priority="325" operator="lessThan">
      <formula>#REF!</formula>
    </cfRule>
  </conditionalFormatting>
  <conditionalFormatting sqref="AG20">
    <cfRule type="cellIs" dxfId="1956" priority="328" operator="lessThan">
      <formula>#REF!</formula>
    </cfRule>
    <cfRule type="cellIs" dxfId="1955" priority="329" operator="lessThan">
      <formula>#REF!</formula>
    </cfRule>
  </conditionalFormatting>
  <conditionalFormatting sqref="AG30">
    <cfRule type="cellIs" dxfId="1954" priority="322" operator="lessThan">
      <formula>#REF!</formula>
    </cfRule>
  </conditionalFormatting>
  <conditionalFormatting sqref="AG29">
    <cfRule type="cellIs" dxfId="1953" priority="323" operator="lessThan">
      <formula>#REF!</formula>
    </cfRule>
    <cfRule type="cellIs" dxfId="1952" priority="324" operator="lessThan">
      <formula>#REF!</formula>
    </cfRule>
  </conditionalFormatting>
  <conditionalFormatting sqref="AG39">
    <cfRule type="cellIs" dxfId="1951" priority="321" operator="lessThan">
      <formula>#REF!</formula>
    </cfRule>
  </conditionalFormatting>
  <conditionalFormatting sqref="AG9:AH9">
    <cfRule type="cellIs" dxfId="1950" priority="319" operator="lessThan">
      <formula>#REF!</formula>
    </cfRule>
    <cfRule type="cellIs" dxfId="1949" priority="320" operator="greaterThan">
      <formula>#REF!</formula>
    </cfRule>
  </conditionalFormatting>
  <conditionalFormatting sqref="P19:Q19">
    <cfRule type="cellIs" dxfId="1948" priority="318" operator="greaterThan">
      <formula>#REF!</formula>
    </cfRule>
  </conditionalFormatting>
  <conditionalFormatting sqref="Q14:Q15">
    <cfRule type="cellIs" dxfId="1947" priority="316" operator="greaterThan">
      <formula>#REF!</formula>
    </cfRule>
  </conditionalFormatting>
  <conditionalFormatting sqref="Q13">
    <cfRule type="cellIs" dxfId="1946" priority="315" operator="greaterThan">
      <formula>#REF!</formula>
    </cfRule>
  </conditionalFormatting>
  <conditionalFormatting sqref="P17:Q17">
    <cfRule type="cellIs" dxfId="1945" priority="317" operator="greaterThan">
      <formula>#REF!</formula>
    </cfRule>
  </conditionalFormatting>
  <conditionalFormatting sqref="U19:V19">
    <cfRule type="cellIs" dxfId="1944" priority="314" operator="greaterThan">
      <formula>#REF!</formula>
    </cfRule>
  </conditionalFormatting>
  <conditionalFormatting sqref="U14:V15">
    <cfRule type="cellIs" dxfId="1943" priority="312" operator="greaterThan">
      <formula>#REF!</formula>
    </cfRule>
  </conditionalFormatting>
  <conditionalFormatting sqref="U13:V13">
    <cfRule type="cellIs" dxfId="1942" priority="311" operator="greaterThan">
      <formula>#REF!</formula>
    </cfRule>
  </conditionalFormatting>
  <conditionalFormatting sqref="U17:V17">
    <cfRule type="cellIs" dxfId="1941" priority="313" operator="greaterThan">
      <formula>#REF!</formula>
    </cfRule>
  </conditionalFormatting>
  <conditionalFormatting sqref="Z19:AA19">
    <cfRule type="cellIs" dxfId="1940" priority="310" operator="greaterThan">
      <formula>#REF!</formula>
    </cfRule>
  </conditionalFormatting>
  <conditionalFormatting sqref="Z14:AA15">
    <cfRule type="cellIs" dxfId="1939" priority="308" operator="greaterThan">
      <formula>#REF!</formula>
    </cfRule>
  </conditionalFormatting>
  <conditionalFormatting sqref="Z13:AA13">
    <cfRule type="cellIs" dxfId="1938" priority="307" operator="greaterThan">
      <formula>#REF!</formula>
    </cfRule>
  </conditionalFormatting>
  <conditionalFormatting sqref="Z17:AA17">
    <cfRule type="cellIs" dxfId="1937" priority="309" operator="greaterThan">
      <formula>#REF!</formula>
    </cfRule>
  </conditionalFormatting>
  <conditionalFormatting sqref="AE19:AF19">
    <cfRule type="cellIs" dxfId="1936" priority="306" operator="greaterThan">
      <formula>#REF!</formula>
    </cfRule>
  </conditionalFormatting>
  <conditionalFormatting sqref="AE14:AF15">
    <cfRule type="cellIs" dxfId="1935" priority="304" operator="greaterThan">
      <formula>#REF!</formula>
    </cfRule>
  </conditionalFormatting>
  <conditionalFormatting sqref="AE13:AF13">
    <cfRule type="cellIs" dxfId="1934" priority="303" operator="greaterThan">
      <formula>#REF!</formula>
    </cfRule>
  </conditionalFormatting>
  <conditionalFormatting sqref="AE17:AF17">
    <cfRule type="cellIs" dxfId="1933" priority="305" operator="greaterThan">
      <formula>#REF!</formula>
    </cfRule>
  </conditionalFormatting>
  <conditionalFormatting sqref="M38">
    <cfRule type="cellIs" dxfId="1932" priority="301" operator="lessThan">
      <formula>#REF!</formula>
    </cfRule>
    <cfRule type="cellIs" dxfId="1931" priority="302" operator="lessThan">
      <formula>#REF!</formula>
    </cfRule>
  </conditionalFormatting>
  <conditionalFormatting sqref="R38">
    <cfRule type="cellIs" dxfId="1930" priority="299" operator="lessThan">
      <formula>#REF!</formula>
    </cfRule>
    <cfRule type="cellIs" dxfId="1929" priority="300" operator="lessThan">
      <formula>#REF!</formula>
    </cfRule>
  </conditionalFormatting>
  <conditionalFormatting sqref="W38">
    <cfRule type="cellIs" dxfId="1928" priority="297" operator="lessThan">
      <formula>#REF!</formula>
    </cfRule>
    <cfRule type="cellIs" dxfId="1927" priority="298" operator="lessThan">
      <formula>#REF!</formula>
    </cfRule>
  </conditionalFormatting>
  <conditionalFormatting sqref="AB38">
    <cfRule type="cellIs" dxfId="1926" priority="295" operator="lessThan">
      <formula>#REF!</formula>
    </cfRule>
    <cfRule type="cellIs" dxfId="1925" priority="296" operator="lessThan">
      <formula>#REF!</formula>
    </cfRule>
  </conditionalFormatting>
  <conditionalFormatting sqref="AG38">
    <cfRule type="cellIs" dxfId="1924" priority="293" operator="lessThan">
      <formula>#REF!</formula>
    </cfRule>
    <cfRule type="cellIs" dxfId="1923" priority="294" operator="lessThan">
      <formula>#REF!</formula>
    </cfRule>
  </conditionalFormatting>
  <conditionalFormatting sqref="N10">
    <cfRule type="cellIs" dxfId="1922" priority="292" operator="lessThan">
      <formula>#REF!</formula>
    </cfRule>
  </conditionalFormatting>
  <conditionalFormatting sqref="S10">
    <cfRule type="cellIs" dxfId="1921" priority="291" operator="lessThan">
      <formula>#REF!</formula>
    </cfRule>
  </conditionalFormatting>
  <conditionalFormatting sqref="X10">
    <cfRule type="cellIs" dxfId="1920" priority="290" operator="lessThan">
      <formula>#REF!</formula>
    </cfRule>
  </conditionalFormatting>
  <conditionalFormatting sqref="AC10">
    <cfRule type="cellIs" dxfId="1919" priority="289" operator="lessThan">
      <formula>#REF!</formula>
    </cfRule>
  </conditionalFormatting>
  <conditionalFormatting sqref="AH10">
    <cfRule type="cellIs" dxfId="1918" priority="288" operator="lessThan">
      <formula>#REF!</formula>
    </cfRule>
  </conditionalFormatting>
  <conditionalFormatting sqref="AI19 AI13:AI15 AI17">
    <cfRule type="cellIs" dxfId="1917" priority="287" operator="greaterThan">
      <formula>#REF!</formula>
    </cfRule>
  </conditionalFormatting>
  <conditionalFormatting sqref="AL21">
    <cfRule type="cellIs" dxfId="1916" priority="284" operator="lessThan">
      <formula>#REF!</formula>
    </cfRule>
  </conditionalFormatting>
  <conditionalFormatting sqref="AL11:AM11">
    <cfRule type="cellIs" dxfId="1915" priority="283" operator="lessThan">
      <formula>#REF!</formula>
    </cfRule>
  </conditionalFormatting>
  <conditionalFormatting sqref="AL12:AM12">
    <cfRule type="cellIs" dxfId="1914" priority="282" operator="lessThan">
      <formula>#REF!</formula>
    </cfRule>
  </conditionalFormatting>
  <conditionalFormatting sqref="AL20">
    <cfRule type="cellIs" dxfId="1913" priority="285" operator="lessThan">
      <formula>#REF!</formula>
    </cfRule>
    <cfRule type="cellIs" dxfId="1912" priority="286" operator="lessThan">
      <formula>#REF!</formula>
    </cfRule>
  </conditionalFormatting>
  <conditionalFormatting sqref="AL30">
    <cfRule type="cellIs" dxfId="1911" priority="279" operator="lessThan">
      <formula>#REF!</formula>
    </cfRule>
  </conditionalFormatting>
  <conditionalFormatting sqref="AL29">
    <cfRule type="cellIs" dxfId="1910" priority="280" operator="lessThan">
      <formula>#REF!</formula>
    </cfRule>
    <cfRule type="cellIs" dxfId="1909" priority="281" operator="lessThan">
      <formula>#REF!</formula>
    </cfRule>
  </conditionalFormatting>
  <conditionalFormatting sqref="AL39">
    <cfRule type="cellIs" dxfId="1908" priority="278" operator="lessThan">
      <formula>#REF!</formula>
    </cfRule>
  </conditionalFormatting>
  <conditionalFormatting sqref="AL9:AM9">
    <cfRule type="cellIs" dxfId="1907" priority="276" operator="lessThan">
      <formula>#REF!</formula>
    </cfRule>
    <cfRule type="cellIs" dxfId="1906" priority="277" operator="greaterThan">
      <formula>#REF!</formula>
    </cfRule>
  </conditionalFormatting>
  <conditionalFormatting sqref="AJ19:AK19">
    <cfRule type="cellIs" dxfId="1905" priority="275" operator="greaterThan">
      <formula>#REF!</formula>
    </cfRule>
  </conditionalFormatting>
  <conditionalFormatting sqref="AJ14:AK15">
    <cfRule type="cellIs" dxfId="1904" priority="273" operator="greaterThan">
      <formula>#REF!</formula>
    </cfRule>
  </conditionalFormatting>
  <conditionalFormatting sqref="AJ13:AK13">
    <cfRule type="cellIs" dxfId="1903" priority="272" operator="greaterThan">
      <formula>#REF!</formula>
    </cfRule>
  </conditionalFormatting>
  <conditionalFormatting sqref="AJ17:AK17">
    <cfRule type="cellIs" dxfId="1902" priority="274" operator="greaterThan">
      <formula>#REF!</formula>
    </cfRule>
  </conditionalFormatting>
  <conditionalFormatting sqref="AL38">
    <cfRule type="cellIs" dxfId="1901" priority="270" operator="lessThan">
      <formula>#REF!</formula>
    </cfRule>
    <cfRule type="cellIs" dxfId="1900" priority="271" operator="lessThan">
      <formula>#REF!</formula>
    </cfRule>
  </conditionalFormatting>
  <conditionalFormatting sqref="AM10">
    <cfRule type="cellIs" dxfId="1899" priority="269" operator="lessThan">
      <formula>#REF!</formula>
    </cfRule>
  </conditionalFormatting>
  <conditionalFormatting sqref="AN19 AN13:AN15 AN17">
    <cfRule type="cellIs" dxfId="1898" priority="268" operator="greaterThan">
      <formula>#REF!</formula>
    </cfRule>
  </conditionalFormatting>
  <conditionalFormatting sqref="AQ21">
    <cfRule type="cellIs" dxfId="1897" priority="265" operator="lessThan">
      <formula>#REF!</formula>
    </cfRule>
  </conditionalFormatting>
  <conditionalFormatting sqref="AQ11:AR11">
    <cfRule type="cellIs" dxfId="1896" priority="264" operator="lessThan">
      <formula>#REF!</formula>
    </cfRule>
  </conditionalFormatting>
  <conditionalFormatting sqref="AQ12:AR12">
    <cfRule type="cellIs" dxfId="1895" priority="263" operator="lessThan">
      <formula>#REF!</formula>
    </cfRule>
  </conditionalFormatting>
  <conditionalFormatting sqref="AQ20">
    <cfRule type="cellIs" dxfId="1894" priority="266" operator="lessThan">
      <formula>#REF!</formula>
    </cfRule>
    <cfRule type="cellIs" dxfId="1893" priority="267" operator="lessThan">
      <formula>#REF!</formula>
    </cfRule>
  </conditionalFormatting>
  <conditionalFormatting sqref="AQ30">
    <cfRule type="cellIs" dxfId="1892" priority="260" operator="lessThan">
      <formula>#REF!</formula>
    </cfRule>
  </conditionalFormatting>
  <conditionalFormatting sqref="AQ29">
    <cfRule type="cellIs" dxfId="1891" priority="261" operator="lessThan">
      <formula>#REF!</formula>
    </cfRule>
    <cfRule type="cellIs" dxfId="1890" priority="262" operator="lessThan">
      <formula>#REF!</formula>
    </cfRule>
  </conditionalFormatting>
  <conditionalFormatting sqref="AQ39">
    <cfRule type="cellIs" dxfId="1889" priority="259" operator="lessThan">
      <formula>#REF!</formula>
    </cfRule>
  </conditionalFormatting>
  <conditionalFormatting sqref="AQ9:AR9">
    <cfRule type="cellIs" dxfId="1888" priority="257" operator="lessThan">
      <formula>#REF!</formula>
    </cfRule>
    <cfRule type="cellIs" dxfId="1887" priority="258" operator="greaterThan">
      <formula>#REF!</formula>
    </cfRule>
  </conditionalFormatting>
  <conditionalFormatting sqref="AO19:AP19">
    <cfRule type="cellIs" dxfId="1886" priority="256" operator="greaterThan">
      <formula>#REF!</formula>
    </cfRule>
  </conditionalFormatting>
  <conditionalFormatting sqref="AO14:AP15">
    <cfRule type="cellIs" dxfId="1885" priority="254" operator="greaterThan">
      <formula>#REF!</formula>
    </cfRule>
  </conditionalFormatting>
  <conditionalFormatting sqref="AO13:AP13">
    <cfRule type="cellIs" dxfId="1884" priority="253" operator="greaterThan">
      <formula>#REF!</formula>
    </cfRule>
  </conditionalFormatting>
  <conditionalFormatting sqref="AO17:AP17">
    <cfRule type="cellIs" dxfId="1883" priority="255" operator="greaterThan">
      <formula>#REF!</formula>
    </cfRule>
  </conditionalFormatting>
  <conditionalFormatting sqref="AQ38">
    <cfRule type="cellIs" dxfId="1882" priority="251" operator="lessThan">
      <formula>#REF!</formula>
    </cfRule>
    <cfRule type="cellIs" dxfId="1881" priority="252" operator="lessThan">
      <formula>#REF!</formula>
    </cfRule>
  </conditionalFormatting>
  <conditionalFormatting sqref="AR10">
    <cfRule type="cellIs" dxfId="1880" priority="250" operator="lessThan">
      <formula>#REF!</formula>
    </cfRule>
  </conditionalFormatting>
  <conditionalFormatting sqref="AS19 AS13:AS15 AS17">
    <cfRule type="cellIs" dxfId="1879" priority="249" operator="greaterThan">
      <formula>#REF!</formula>
    </cfRule>
  </conditionalFormatting>
  <conditionalFormatting sqref="AV21">
    <cfRule type="cellIs" dxfId="1878" priority="246" operator="lessThan">
      <formula>#REF!</formula>
    </cfRule>
  </conditionalFormatting>
  <conditionalFormatting sqref="AV11:AW11">
    <cfRule type="cellIs" dxfId="1877" priority="245" operator="lessThan">
      <formula>#REF!</formula>
    </cfRule>
  </conditionalFormatting>
  <conditionalFormatting sqref="AV12:AW12">
    <cfRule type="cellIs" dxfId="1876" priority="244" operator="lessThan">
      <formula>#REF!</formula>
    </cfRule>
  </conditionalFormatting>
  <conditionalFormatting sqref="AV20">
    <cfRule type="cellIs" dxfId="1875" priority="247" operator="lessThan">
      <formula>#REF!</formula>
    </cfRule>
    <cfRule type="cellIs" dxfId="1874" priority="248" operator="lessThan">
      <formula>#REF!</formula>
    </cfRule>
  </conditionalFormatting>
  <conditionalFormatting sqref="AV30">
    <cfRule type="cellIs" dxfId="1873" priority="241" operator="lessThan">
      <formula>#REF!</formula>
    </cfRule>
  </conditionalFormatting>
  <conditionalFormatting sqref="AV29">
    <cfRule type="cellIs" dxfId="1872" priority="242" operator="lessThan">
      <formula>#REF!</formula>
    </cfRule>
    <cfRule type="cellIs" dxfId="1871" priority="243" operator="lessThan">
      <formula>#REF!</formula>
    </cfRule>
  </conditionalFormatting>
  <conditionalFormatting sqref="AV39">
    <cfRule type="cellIs" dxfId="1870" priority="240" operator="lessThan">
      <formula>#REF!</formula>
    </cfRule>
  </conditionalFormatting>
  <conditionalFormatting sqref="AV9:AW9">
    <cfRule type="cellIs" dxfId="1869" priority="238" operator="lessThan">
      <formula>#REF!</formula>
    </cfRule>
    <cfRule type="cellIs" dxfId="1868" priority="239" operator="greaterThan">
      <formula>#REF!</formula>
    </cfRule>
  </conditionalFormatting>
  <conditionalFormatting sqref="AT19:AU19">
    <cfRule type="cellIs" dxfId="1867" priority="237" operator="greaterThan">
      <formula>#REF!</formula>
    </cfRule>
  </conditionalFormatting>
  <conditionalFormatting sqref="AT14:AU15">
    <cfRule type="cellIs" dxfId="1866" priority="235" operator="greaterThan">
      <formula>#REF!</formula>
    </cfRule>
  </conditionalFormatting>
  <conditionalFormatting sqref="AT13:AU13">
    <cfRule type="cellIs" dxfId="1865" priority="234" operator="greaterThan">
      <formula>#REF!</formula>
    </cfRule>
  </conditionalFormatting>
  <conditionalFormatting sqref="AT17:AU17">
    <cfRule type="cellIs" dxfId="1864" priority="236" operator="greaterThan">
      <formula>#REF!</formula>
    </cfRule>
  </conditionalFormatting>
  <conditionalFormatting sqref="AV38">
    <cfRule type="cellIs" dxfId="1863" priority="232" operator="lessThan">
      <formula>#REF!</formula>
    </cfRule>
    <cfRule type="cellIs" dxfId="1862" priority="233" operator="lessThan">
      <formula>#REF!</formula>
    </cfRule>
  </conditionalFormatting>
  <conditionalFormatting sqref="AW10">
    <cfRule type="cellIs" dxfId="1861" priority="231" operator="lessThan">
      <formula>#REF!</formula>
    </cfRule>
  </conditionalFormatting>
  <conditionalFormatting sqref="AX19 AX13:AX15 AX17">
    <cfRule type="cellIs" dxfId="1860" priority="230" operator="greaterThan">
      <formula>#REF!</formula>
    </cfRule>
  </conditionalFormatting>
  <conditionalFormatting sqref="BA21">
    <cfRule type="cellIs" dxfId="1859" priority="227" operator="lessThan">
      <formula>#REF!</formula>
    </cfRule>
  </conditionalFormatting>
  <conditionalFormatting sqref="BA11:BB11">
    <cfRule type="cellIs" dxfId="1858" priority="226" operator="lessThan">
      <formula>#REF!</formula>
    </cfRule>
  </conditionalFormatting>
  <conditionalFormatting sqref="BA12:BB12">
    <cfRule type="cellIs" dxfId="1857" priority="225" operator="lessThan">
      <formula>#REF!</formula>
    </cfRule>
  </conditionalFormatting>
  <conditionalFormatting sqref="BA20">
    <cfRule type="cellIs" dxfId="1856" priority="228" operator="lessThan">
      <formula>#REF!</formula>
    </cfRule>
    <cfRule type="cellIs" dxfId="1855" priority="229" operator="lessThan">
      <formula>#REF!</formula>
    </cfRule>
  </conditionalFormatting>
  <conditionalFormatting sqref="BA30">
    <cfRule type="cellIs" dxfId="1854" priority="222" operator="lessThan">
      <formula>#REF!</formula>
    </cfRule>
  </conditionalFormatting>
  <conditionalFormatting sqref="BA29">
    <cfRule type="cellIs" dxfId="1853" priority="223" operator="lessThan">
      <formula>#REF!</formula>
    </cfRule>
    <cfRule type="cellIs" dxfId="1852" priority="224" operator="lessThan">
      <formula>#REF!</formula>
    </cfRule>
  </conditionalFormatting>
  <conditionalFormatting sqref="BA39">
    <cfRule type="cellIs" dxfId="1851" priority="221" operator="lessThan">
      <formula>#REF!</formula>
    </cfRule>
  </conditionalFormatting>
  <conditionalFormatting sqref="BA9:BB9">
    <cfRule type="cellIs" dxfId="1850" priority="219" operator="lessThan">
      <formula>#REF!</formula>
    </cfRule>
    <cfRule type="cellIs" dxfId="1849" priority="220" operator="greaterThan">
      <formula>#REF!</formula>
    </cfRule>
  </conditionalFormatting>
  <conditionalFormatting sqref="AY19:AZ19">
    <cfRule type="cellIs" dxfId="1848" priority="218" operator="greaterThan">
      <formula>#REF!</formula>
    </cfRule>
  </conditionalFormatting>
  <conditionalFormatting sqref="AY14:AZ15">
    <cfRule type="cellIs" dxfId="1847" priority="216" operator="greaterThan">
      <formula>#REF!</formula>
    </cfRule>
  </conditionalFormatting>
  <conditionalFormatting sqref="AY13:AZ13">
    <cfRule type="cellIs" dxfId="1846" priority="215" operator="greaterThan">
      <formula>#REF!</formula>
    </cfRule>
  </conditionalFormatting>
  <conditionalFormatting sqref="AY17:AZ17">
    <cfRule type="cellIs" dxfId="1845" priority="217" operator="greaterThan">
      <formula>#REF!</formula>
    </cfRule>
  </conditionalFormatting>
  <conditionalFormatting sqref="BA38">
    <cfRule type="cellIs" dxfId="1844" priority="213" operator="lessThan">
      <formula>#REF!</formula>
    </cfRule>
    <cfRule type="cellIs" dxfId="1843" priority="214" operator="lessThan">
      <formula>#REF!</formula>
    </cfRule>
  </conditionalFormatting>
  <conditionalFormatting sqref="BB10">
    <cfRule type="cellIs" dxfId="1842" priority="212" operator="lessThan">
      <formula>#REF!</formula>
    </cfRule>
  </conditionalFormatting>
  <conditionalFormatting sqref="BC19 BC13:BC15 BC17">
    <cfRule type="cellIs" dxfId="1841" priority="211" operator="greaterThan">
      <formula>#REF!</formula>
    </cfRule>
  </conditionalFormatting>
  <conditionalFormatting sqref="BF21">
    <cfRule type="cellIs" dxfId="1840" priority="208" operator="lessThan">
      <formula>#REF!</formula>
    </cfRule>
  </conditionalFormatting>
  <conditionalFormatting sqref="BF11">
    <cfRule type="cellIs" dxfId="1839" priority="207" operator="lessThan">
      <formula>#REF!</formula>
    </cfRule>
  </conditionalFormatting>
  <conditionalFormatting sqref="BF12">
    <cfRule type="cellIs" dxfId="1838" priority="206" operator="lessThan">
      <formula>#REF!</formula>
    </cfRule>
  </conditionalFormatting>
  <conditionalFormatting sqref="BF20">
    <cfRule type="cellIs" dxfId="1837" priority="209" operator="lessThan">
      <formula>#REF!</formula>
    </cfRule>
    <cfRule type="cellIs" dxfId="1836" priority="210" operator="lessThan">
      <formula>#REF!</formula>
    </cfRule>
  </conditionalFormatting>
  <conditionalFormatting sqref="BF30">
    <cfRule type="cellIs" dxfId="1835" priority="203" operator="lessThan">
      <formula>#REF!</formula>
    </cfRule>
  </conditionalFormatting>
  <conditionalFormatting sqref="BF29">
    <cfRule type="cellIs" dxfId="1834" priority="204" operator="lessThan">
      <formula>#REF!</formula>
    </cfRule>
    <cfRule type="cellIs" dxfId="1833" priority="205" operator="lessThan">
      <formula>#REF!</formula>
    </cfRule>
  </conditionalFormatting>
  <conditionalFormatting sqref="BF39">
    <cfRule type="cellIs" dxfId="1832" priority="202" operator="lessThan">
      <formula>#REF!</formula>
    </cfRule>
  </conditionalFormatting>
  <conditionalFormatting sqref="BF9">
    <cfRule type="cellIs" dxfId="1831" priority="200" operator="lessThan">
      <formula>#REF!</formula>
    </cfRule>
    <cfRule type="cellIs" dxfId="1830" priority="201" operator="greaterThan">
      <formula>#REF!</formula>
    </cfRule>
  </conditionalFormatting>
  <conditionalFormatting sqref="BD19:BE19">
    <cfRule type="cellIs" dxfId="1829" priority="199" operator="greaterThan">
      <formula>#REF!</formula>
    </cfRule>
  </conditionalFormatting>
  <conditionalFormatting sqref="BD14:BE15">
    <cfRule type="cellIs" dxfId="1828" priority="197" operator="greaterThan">
      <formula>#REF!</formula>
    </cfRule>
  </conditionalFormatting>
  <conditionalFormatting sqref="BD13:BE13">
    <cfRule type="cellIs" dxfId="1827" priority="196" operator="greaterThan">
      <formula>#REF!</formula>
    </cfRule>
  </conditionalFormatting>
  <conditionalFormatting sqref="BD17:BE17">
    <cfRule type="cellIs" dxfId="1826" priority="198" operator="greaterThan">
      <formula>#REF!</formula>
    </cfRule>
  </conditionalFormatting>
  <conditionalFormatting sqref="BF38">
    <cfRule type="cellIs" dxfId="1825" priority="194" operator="lessThan">
      <formula>#REF!</formula>
    </cfRule>
    <cfRule type="cellIs" dxfId="1824" priority="195" operator="lessThan">
      <formula>#REF!</formula>
    </cfRule>
  </conditionalFormatting>
  <conditionalFormatting sqref="G19">
    <cfRule type="cellIs" dxfId="1823" priority="193" operator="greaterThan">
      <formula>#REF!</formula>
    </cfRule>
  </conditionalFormatting>
  <conditionalFormatting sqref="G17">
    <cfRule type="cellIs" dxfId="1822" priority="192" operator="greaterThan">
      <formula>#REF!</formula>
    </cfRule>
  </conditionalFormatting>
  <conditionalFormatting sqref="E15:F15">
    <cfRule type="cellIs" dxfId="1821" priority="189" operator="greaterThan">
      <formula>#REF!</formula>
    </cfRule>
  </conditionalFormatting>
  <conditionalFormatting sqref="E19:F19">
    <cfRule type="cellIs" dxfId="1820" priority="191" operator="greaterThan">
      <formula>#REF!</formula>
    </cfRule>
  </conditionalFormatting>
  <conditionalFormatting sqref="E17:F17">
    <cfRule type="cellIs" dxfId="1819" priority="190" operator="greaterThan">
      <formula>#REF!</formula>
    </cfRule>
  </conditionalFormatting>
  <conditionalFormatting sqref="E16:F16">
    <cfRule type="cellIs" dxfId="1818" priority="188" operator="greaterThan">
      <formula>#REF!</formula>
    </cfRule>
  </conditionalFormatting>
  <conditionalFormatting sqref="BG11">
    <cfRule type="cellIs" dxfId="1817" priority="187" operator="lessThan">
      <formula>#REF!</formula>
    </cfRule>
  </conditionalFormatting>
  <conditionalFormatting sqref="BG12">
    <cfRule type="cellIs" dxfId="1816" priority="186" operator="lessThan">
      <formula>#REF!</formula>
    </cfRule>
  </conditionalFormatting>
  <conditionalFormatting sqref="BG9">
    <cfRule type="cellIs" dxfId="1815" priority="184" operator="lessThan">
      <formula>#REF!</formula>
    </cfRule>
    <cfRule type="cellIs" dxfId="1814" priority="185" operator="greaterThan">
      <formula>#REF!</formula>
    </cfRule>
  </conditionalFormatting>
  <conditionalFormatting sqref="BG10">
    <cfRule type="cellIs" dxfId="1813" priority="183" operator="lessThan">
      <formula>#REF!</formula>
    </cfRule>
  </conditionalFormatting>
  <conditionalFormatting sqref="N21">
    <cfRule type="cellIs" dxfId="1812" priority="180" operator="lessThan">
      <formula>#REF!</formula>
    </cfRule>
  </conditionalFormatting>
  <conditionalFormatting sqref="N20">
    <cfRule type="cellIs" dxfId="1811" priority="181" operator="lessThan">
      <formula>#REF!</formula>
    </cfRule>
    <cfRule type="cellIs" dxfId="1810" priority="182" operator="lessThan">
      <formula>#REF!</formula>
    </cfRule>
  </conditionalFormatting>
  <conditionalFormatting sqref="N30">
    <cfRule type="cellIs" dxfId="1809" priority="177" operator="lessThan">
      <formula>#REF!</formula>
    </cfRule>
  </conditionalFormatting>
  <conditionalFormatting sqref="N29">
    <cfRule type="cellIs" dxfId="1808" priority="178" operator="lessThan">
      <formula>#REF!</formula>
    </cfRule>
    <cfRule type="cellIs" dxfId="1807" priority="179" operator="lessThan">
      <formula>#REF!</formula>
    </cfRule>
  </conditionalFormatting>
  <conditionalFormatting sqref="N39">
    <cfRule type="cellIs" dxfId="1806" priority="174" operator="lessThan">
      <formula>#REF!</formula>
    </cfRule>
  </conditionalFormatting>
  <conditionalFormatting sqref="N38">
    <cfRule type="cellIs" dxfId="1805" priority="175" operator="lessThan">
      <formula>#REF!</formula>
    </cfRule>
    <cfRule type="cellIs" dxfId="1804" priority="176" operator="lessThan">
      <formula>#REF!</formula>
    </cfRule>
  </conditionalFormatting>
  <conditionalFormatting sqref="S21">
    <cfRule type="cellIs" dxfId="1803" priority="171" operator="lessThan">
      <formula>#REF!</formula>
    </cfRule>
  </conditionalFormatting>
  <conditionalFormatting sqref="S20">
    <cfRule type="cellIs" dxfId="1802" priority="172" operator="lessThan">
      <formula>#REF!</formula>
    </cfRule>
    <cfRule type="cellIs" dxfId="1801" priority="173" operator="lessThan">
      <formula>#REF!</formula>
    </cfRule>
  </conditionalFormatting>
  <conditionalFormatting sqref="S30">
    <cfRule type="cellIs" dxfId="1800" priority="168" operator="lessThan">
      <formula>#REF!</formula>
    </cfRule>
  </conditionalFormatting>
  <conditionalFormatting sqref="S29">
    <cfRule type="cellIs" dxfId="1799" priority="169" operator="lessThan">
      <formula>#REF!</formula>
    </cfRule>
    <cfRule type="cellIs" dxfId="1798" priority="170" operator="lessThan">
      <formula>#REF!</formula>
    </cfRule>
  </conditionalFormatting>
  <conditionalFormatting sqref="S39">
    <cfRule type="cellIs" dxfId="1797" priority="165" operator="lessThan">
      <formula>#REF!</formula>
    </cfRule>
  </conditionalFormatting>
  <conditionalFormatting sqref="S38">
    <cfRule type="cellIs" dxfId="1796" priority="166" operator="lessThan">
      <formula>#REF!</formula>
    </cfRule>
    <cfRule type="cellIs" dxfId="1795" priority="167" operator="lessThan">
      <formula>#REF!</formula>
    </cfRule>
  </conditionalFormatting>
  <conditionalFormatting sqref="X21">
    <cfRule type="cellIs" dxfId="1794" priority="162" operator="lessThan">
      <formula>#REF!</formula>
    </cfRule>
  </conditionalFormatting>
  <conditionalFormatting sqref="X20">
    <cfRule type="cellIs" dxfId="1793" priority="163" operator="lessThan">
      <formula>#REF!</formula>
    </cfRule>
    <cfRule type="cellIs" dxfId="1792" priority="164" operator="lessThan">
      <formula>#REF!</formula>
    </cfRule>
  </conditionalFormatting>
  <conditionalFormatting sqref="X30">
    <cfRule type="cellIs" dxfId="1791" priority="159" operator="lessThan">
      <formula>#REF!</formula>
    </cfRule>
  </conditionalFormatting>
  <conditionalFormatting sqref="X29">
    <cfRule type="cellIs" dxfId="1790" priority="160" operator="lessThan">
      <formula>#REF!</formula>
    </cfRule>
    <cfRule type="cellIs" dxfId="1789" priority="161" operator="lessThan">
      <formula>#REF!</formula>
    </cfRule>
  </conditionalFormatting>
  <conditionalFormatting sqref="X39">
    <cfRule type="cellIs" dxfId="1788" priority="156" operator="lessThan">
      <formula>#REF!</formula>
    </cfRule>
  </conditionalFormatting>
  <conditionalFormatting sqref="X38">
    <cfRule type="cellIs" dxfId="1787" priority="157" operator="lessThan">
      <formula>#REF!</formula>
    </cfRule>
    <cfRule type="cellIs" dxfId="1786" priority="158" operator="lessThan">
      <formula>#REF!</formula>
    </cfRule>
  </conditionalFormatting>
  <conditionalFormatting sqref="AC21">
    <cfRule type="cellIs" dxfId="1785" priority="153" operator="lessThan">
      <formula>#REF!</formula>
    </cfRule>
  </conditionalFormatting>
  <conditionalFormatting sqref="AC20">
    <cfRule type="cellIs" dxfId="1784" priority="154" operator="lessThan">
      <formula>#REF!</formula>
    </cfRule>
    <cfRule type="cellIs" dxfId="1783" priority="155" operator="lessThan">
      <formula>#REF!</formula>
    </cfRule>
  </conditionalFormatting>
  <conditionalFormatting sqref="AC30">
    <cfRule type="cellIs" dxfId="1782" priority="150" operator="lessThan">
      <formula>#REF!</formula>
    </cfRule>
  </conditionalFormatting>
  <conditionalFormatting sqref="AC29">
    <cfRule type="cellIs" dxfId="1781" priority="151" operator="lessThan">
      <formula>#REF!</formula>
    </cfRule>
    <cfRule type="cellIs" dxfId="1780" priority="152" operator="lessThan">
      <formula>#REF!</formula>
    </cfRule>
  </conditionalFormatting>
  <conditionalFormatting sqref="AC39">
    <cfRule type="cellIs" dxfId="1779" priority="147" operator="lessThan">
      <formula>#REF!</formula>
    </cfRule>
  </conditionalFormatting>
  <conditionalFormatting sqref="AC38">
    <cfRule type="cellIs" dxfId="1778" priority="148" operator="lessThan">
      <formula>#REF!</formula>
    </cfRule>
    <cfRule type="cellIs" dxfId="1777" priority="149" operator="lessThan">
      <formula>#REF!</formula>
    </cfRule>
  </conditionalFormatting>
  <conditionalFormatting sqref="AH21">
    <cfRule type="cellIs" dxfId="1776" priority="144" operator="lessThan">
      <formula>#REF!</formula>
    </cfRule>
  </conditionalFormatting>
  <conditionalFormatting sqref="AH20">
    <cfRule type="cellIs" dxfId="1775" priority="145" operator="lessThan">
      <formula>#REF!</formula>
    </cfRule>
    <cfRule type="cellIs" dxfId="1774" priority="146" operator="lessThan">
      <formula>#REF!</formula>
    </cfRule>
  </conditionalFormatting>
  <conditionalFormatting sqref="AH30">
    <cfRule type="cellIs" dxfId="1773" priority="141" operator="lessThan">
      <formula>#REF!</formula>
    </cfRule>
  </conditionalFormatting>
  <conditionalFormatting sqref="AH29">
    <cfRule type="cellIs" dxfId="1772" priority="142" operator="lessThan">
      <formula>#REF!</formula>
    </cfRule>
    <cfRule type="cellIs" dxfId="1771" priority="143" operator="lessThan">
      <formula>#REF!</formula>
    </cfRule>
  </conditionalFormatting>
  <conditionalFormatting sqref="AH39">
    <cfRule type="cellIs" dxfId="1770" priority="138" operator="lessThan">
      <formula>#REF!</formula>
    </cfRule>
  </conditionalFormatting>
  <conditionalFormatting sqref="AH38">
    <cfRule type="cellIs" dxfId="1769" priority="139" operator="lessThan">
      <formula>#REF!</formula>
    </cfRule>
    <cfRule type="cellIs" dxfId="1768" priority="140" operator="lessThan">
      <formula>#REF!</formula>
    </cfRule>
  </conditionalFormatting>
  <conditionalFormatting sqref="AM21">
    <cfRule type="cellIs" dxfId="1767" priority="135" operator="lessThan">
      <formula>#REF!</formula>
    </cfRule>
  </conditionalFormatting>
  <conditionalFormatting sqref="AM20">
    <cfRule type="cellIs" dxfId="1766" priority="136" operator="lessThan">
      <formula>#REF!</formula>
    </cfRule>
    <cfRule type="cellIs" dxfId="1765" priority="137" operator="lessThan">
      <formula>#REF!</formula>
    </cfRule>
  </conditionalFormatting>
  <conditionalFormatting sqref="AM30">
    <cfRule type="cellIs" dxfId="1764" priority="132" operator="lessThan">
      <formula>#REF!</formula>
    </cfRule>
  </conditionalFormatting>
  <conditionalFormatting sqref="AM29">
    <cfRule type="cellIs" dxfId="1763" priority="133" operator="lessThan">
      <formula>#REF!</formula>
    </cfRule>
    <cfRule type="cellIs" dxfId="1762" priority="134" operator="lessThan">
      <formula>#REF!</formula>
    </cfRule>
  </conditionalFormatting>
  <conditionalFormatting sqref="AM39">
    <cfRule type="cellIs" dxfId="1761" priority="129" operator="lessThan">
      <formula>#REF!</formula>
    </cfRule>
  </conditionalFormatting>
  <conditionalFormatting sqref="AM38">
    <cfRule type="cellIs" dxfId="1760" priority="130" operator="lessThan">
      <formula>#REF!</formula>
    </cfRule>
    <cfRule type="cellIs" dxfId="1759" priority="131" operator="lessThan">
      <formula>#REF!</formula>
    </cfRule>
  </conditionalFormatting>
  <conditionalFormatting sqref="AR21">
    <cfRule type="cellIs" dxfId="1758" priority="126" operator="lessThan">
      <formula>#REF!</formula>
    </cfRule>
  </conditionalFormatting>
  <conditionalFormatting sqref="AR20">
    <cfRule type="cellIs" dxfId="1757" priority="127" operator="lessThan">
      <formula>#REF!</formula>
    </cfRule>
    <cfRule type="cellIs" dxfId="1756" priority="128" operator="lessThan">
      <formula>#REF!</formula>
    </cfRule>
  </conditionalFormatting>
  <conditionalFormatting sqref="AR30">
    <cfRule type="cellIs" dxfId="1755" priority="123" operator="lessThan">
      <formula>#REF!</formula>
    </cfRule>
  </conditionalFormatting>
  <conditionalFormatting sqref="AR29">
    <cfRule type="cellIs" dxfId="1754" priority="124" operator="lessThan">
      <formula>#REF!</formula>
    </cfRule>
    <cfRule type="cellIs" dxfId="1753" priority="125" operator="lessThan">
      <formula>#REF!</formula>
    </cfRule>
  </conditionalFormatting>
  <conditionalFormatting sqref="AR39">
    <cfRule type="cellIs" dxfId="1752" priority="120" operator="lessThan">
      <formula>#REF!</formula>
    </cfRule>
  </conditionalFormatting>
  <conditionalFormatting sqref="AR38">
    <cfRule type="cellIs" dxfId="1751" priority="121" operator="lessThan">
      <formula>#REF!</formula>
    </cfRule>
    <cfRule type="cellIs" dxfId="1750" priority="122" operator="lessThan">
      <formula>#REF!</formula>
    </cfRule>
  </conditionalFormatting>
  <conditionalFormatting sqref="AW21">
    <cfRule type="cellIs" dxfId="1749" priority="117" operator="lessThan">
      <formula>#REF!</formula>
    </cfRule>
  </conditionalFormatting>
  <conditionalFormatting sqref="AW20">
    <cfRule type="cellIs" dxfId="1748" priority="118" operator="lessThan">
      <formula>#REF!</formula>
    </cfRule>
    <cfRule type="cellIs" dxfId="1747" priority="119" operator="lessThan">
      <formula>#REF!</formula>
    </cfRule>
  </conditionalFormatting>
  <conditionalFormatting sqref="AW30">
    <cfRule type="cellIs" dxfId="1746" priority="114" operator="lessThan">
      <formula>#REF!</formula>
    </cfRule>
  </conditionalFormatting>
  <conditionalFormatting sqref="AW29">
    <cfRule type="cellIs" dxfId="1745" priority="115" operator="lessThan">
      <formula>#REF!</formula>
    </cfRule>
    <cfRule type="cellIs" dxfId="1744" priority="116" operator="lessThan">
      <formula>#REF!</formula>
    </cfRule>
  </conditionalFormatting>
  <conditionalFormatting sqref="AW39">
    <cfRule type="cellIs" dxfId="1743" priority="111" operator="lessThan">
      <formula>#REF!</formula>
    </cfRule>
  </conditionalFormatting>
  <conditionalFormatting sqref="AW38">
    <cfRule type="cellIs" dxfId="1742" priority="112" operator="lessThan">
      <formula>#REF!</formula>
    </cfRule>
    <cfRule type="cellIs" dxfId="1741" priority="113" operator="lessThan">
      <formula>#REF!</formula>
    </cfRule>
  </conditionalFormatting>
  <conditionalFormatting sqref="BB21">
    <cfRule type="cellIs" dxfId="1740" priority="108" operator="lessThan">
      <formula>#REF!</formula>
    </cfRule>
  </conditionalFormatting>
  <conditionalFormatting sqref="BB20">
    <cfRule type="cellIs" dxfId="1739" priority="109" operator="lessThan">
      <formula>#REF!</formula>
    </cfRule>
    <cfRule type="cellIs" dxfId="1738" priority="110" operator="lessThan">
      <formula>#REF!</formula>
    </cfRule>
  </conditionalFormatting>
  <conditionalFormatting sqref="BB30">
    <cfRule type="cellIs" dxfId="1737" priority="105" operator="lessThan">
      <formula>#REF!</formula>
    </cfRule>
  </conditionalFormatting>
  <conditionalFormatting sqref="BB29">
    <cfRule type="cellIs" dxfId="1736" priority="106" operator="lessThan">
      <formula>#REF!</formula>
    </cfRule>
    <cfRule type="cellIs" dxfId="1735" priority="107" operator="lessThan">
      <formula>#REF!</formula>
    </cfRule>
  </conditionalFormatting>
  <conditionalFormatting sqref="BB39">
    <cfRule type="cellIs" dxfId="1734" priority="102" operator="lessThan">
      <formula>#REF!</formula>
    </cfRule>
  </conditionalFormatting>
  <conditionalFormatting sqref="BB38">
    <cfRule type="cellIs" dxfId="1733" priority="103" operator="lessThan">
      <formula>#REF!</formula>
    </cfRule>
    <cfRule type="cellIs" dxfId="1732" priority="104" operator="lessThan">
      <formula>#REF!</formula>
    </cfRule>
  </conditionalFormatting>
  <conditionalFormatting sqref="BG21">
    <cfRule type="cellIs" dxfId="1731" priority="99" operator="lessThan">
      <formula>#REF!</formula>
    </cfRule>
  </conditionalFormatting>
  <conditionalFormatting sqref="BG20">
    <cfRule type="cellIs" dxfId="1730" priority="100" operator="lessThan">
      <formula>#REF!</formula>
    </cfRule>
    <cfRule type="cellIs" dxfId="1729" priority="101" operator="lessThan">
      <formula>#REF!</formula>
    </cfRule>
  </conditionalFormatting>
  <conditionalFormatting sqref="BG30">
    <cfRule type="cellIs" dxfId="1728" priority="96" operator="lessThan">
      <formula>#REF!</formula>
    </cfRule>
  </conditionalFormatting>
  <conditionalFormatting sqref="BG29">
    <cfRule type="cellIs" dxfId="1727" priority="97" operator="lessThan">
      <formula>#REF!</formula>
    </cfRule>
    <cfRule type="cellIs" dxfId="1726" priority="98" operator="lessThan">
      <formula>#REF!</formula>
    </cfRule>
  </conditionalFormatting>
  <conditionalFormatting sqref="BG39">
    <cfRule type="cellIs" dxfId="1725" priority="93" operator="lessThan">
      <formula>#REF!</formula>
    </cfRule>
  </conditionalFormatting>
  <conditionalFormatting sqref="BG38">
    <cfRule type="cellIs" dxfId="1724" priority="94" operator="lessThan">
      <formula>#REF!</formula>
    </cfRule>
    <cfRule type="cellIs" dxfId="1723" priority="95" operator="lessThan">
      <formula>#REF!</formula>
    </cfRule>
  </conditionalFormatting>
  <conditionalFormatting sqref="P13">
    <cfRule type="cellIs" dxfId="1722" priority="92" operator="greaterThan">
      <formula>#REF!</formula>
    </cfRule>
  </conditionalFormatting>
  <conditionalFormatting sqref="O13">
    <cfRule type="cellIs" dxfId="1721" priority="91" operator="greaterThan">
      <formula>#REF!</formula>
    </cfRule>
  </conditionalFormatting>
  <conditionalFormatting sqref="F13:G13">
    <cfRule type="cellIs" dxfId="1720" priority="90" operator="greaterThan">
      <formula>#REF!</formula>
    </cfRule>
  </conditionalFormatting>
  <conditionalFormatting sqref="E13">
    <cfRule type="cellIs" dxfId="1719" priority="89" operator="greaterThan">
      <formula>#REF!</formula>
    </cfRule>
  </conditionalFormatting>
  <conditionalFormatting sqref="J19 J14:J15 J17">
    <cfRule type="cellIs" dxfId="1718" priority="88" operator="greaterThan">
      <formula>#REF!</formula>
    </cfRule>
  </conditionalFormatting>
  <conditionalFormatting sqref="K19:L19">
    <cfRule type="cellIs" dxfId="1717" priority="87" operator="greaterThan">
      <formula>#REF!</formula>
    </cfRule>
  </conditionalFormatting>
  <conditionalFormatting sqref="K14:L15">
    <cfRule type="cellIs" dxfId="1716" priority="85" operator="greaterThan">
      <formula>#REF!</formula>
    </cfRule>
  </conditionalFormatting>
  <conditionalFormatting sqref="L13">
    <cfRule type="cellIs" dxfId="1715" priority="84" operator="greaterThan">
      <formula>#REF!</formula>
    </cfRule>
  </conditionalFormatting>
  <conditionalFormatting sqref="K17:L17">
    <cfRule type="cellIs" dxfId="1714" priority="86" operator="greaterThan">
      <formula>#REF!</formula>
    </cfRule>
  </conditionalFormatting>
  <conditionalFormatting sqref="K13">
    <cfRule type="cellIs" dxfId="1713" priority="83" operator="greaterThan">
      <formula>#REF!</formula>
    </cfRule>
  </conditionalFormatting>
  <conditionalFormatting sqref="J13">
    <cfRule type="cellIs" dxfId="1712" priority="82" operator="greaterThan">
      <formula>#REF!</formula>
    </cfRule>
  </conditionalFormatting>
  <conditionalFormatting sqref="E14">
    <cfRule type="cellIs" dxfId="1711" priority="81" operator="greaterThan">
      <formula>#REF!</formula>
    </cfRule>
  </conditionalFormatting>
  <conditionalFormatting sqref="F14:G14">
    <cfRule type="cellIs" dxfId="1710" priority="80" operator="greaterThan">
      <formula>#REF!</formula>
    </cfRule>
  </conditionalFormatting>
  <conditionalFormatting sqref="O14">
    <cfRule type="cellIs" dxfId="1709" priority="79" operator="greaterThan">
      <formula>#REF!</formula>
    </cfRule>
  </conditionalFormatting>
  <conditionalFormatting sqref="P14:P15">
    <cfRule type="cellIs" dxfId="1708" priority="78" operator="greaterThan">
      <formula>#REF!</formula>
    </cfRule>
  </conditionalFormatting>
  <conditionalFormatting sqref="O15">
    <cfRule type="cellIs" dxfId="1707" priority="77" operator="greaterThan">
      <formula>#REF!</formula>
    </cfRule>
  </conditionalFormatting>
  <conditionalFormatting sqref="BH19 BH13:BH15 BH17">
    <cfRule type="cellIs" dxfId="1706" priority="76" operator="greaterThan">
      <formula>#REF!</formula>
    </cfRule>
  </conditionalFormatting>
  <conditionalFormatting sqref="BK21">
    <cfRule type="cellIs" dxfId="1705" priority="73" operator="lessThan">
      <formula>#REF!</formula>
    </cfRule>
  </conditionalFormatting>
  <conditionalFormatting sqref="BK11">
    <cfRule type="cellIs" dxfId="1704" priority="72" operator="lessThan">
      <formula>#REF!</formula>
    </cfRule>
  </conditionalFormatting>
  <conditionalFormatting sqref="BK12">
    <cfRule type="cellIs" dxfId="1703" priority="71" operator="lessThan">
      <formula>#REF!</formula>
    </cfRule>
  </conditionalFormatting>
  <conditionalFormatting sqref="BK20">
    <cfRule type="cellIs" dxfId="1702" priority="74" operator="lessThan">
      <formula>#REF!</formula>
    </cfRule>
    <cfRule type="cellIs" dxfId="1701" priority="75" operator="lessThan">
      <formula>#REF!</formula>
    </cfRule>
  </conditionalFormatting>
  <conditionalFormatting sqref="BK30">
    <cfRule type="cellIs" dxfId="1700" priority="68" operator="lessThan">
      <formula>#REF!</formula>
    </cfRule>
  </conditionalFormatting>
  <conditionalFormatting sqref="BK29">
    <cfRule type="cellIs" dxfId="1699" priority="69" operator="lessThan">
      <formula>#REF!</formula>
    </cfRule>
    <cfRule type="cellIs" dxfId="1698" priority="70" operator="lessThan">
      <formula>#REF!</formula>
    </cfRule>
  </conditionalFormatting>
  <conditionalFormatting sqref="BK39">
    <cfRule type="cellIs" dxfId="1697" priority="67" operator="lessThan">
      <formula>#REF!</formula>
    </cfRule>
  </conditionalFormatting>
  <conditionalFormatting sqref="BK9">
    <cfRule type="cellIs" dxfId="1696" priority="65" operator="lessThan">
      <formula>#REF!</formula>
    </cfRule>
    <cfRule type="cellIs" dxfId="1695" priority="66" operator="greaterThan">
      <formula>#REF!</formula>
    </cfRule>
  </conditionalFormatting>
  <conditionalFormatting sqref="BI19:BJ19">
    <cfRule type="cellIs" dxfId="1694" priority="64" operator="greaterThan">
      <formula>#REF!</formula>
    </cfRule>
  </conditionalFormatting>
  <conditionalFormatting sqref="BI14:BJ15">
    <cfRule type="cellIs" dxfId="1693" priority="62" operator="greaterThan">
      <formula>#REF!</formula>
    </cfRule>
  </conditionalFormatting>
  <conditionalFormatting sqref="BI13:BJ13">
    <cfRule type="cellIs" dxfId="1692" priority="61" operator="greaterThan">
      <formula>#REF!</formula>
    </cfRule>
  </conditionalFormatting>
  <conditionalFormatting sqref="BI17:BJ17">
    <cfRule type="cellIs" dxfId="1691" priority="63" operator="greaterThan">
      <formula>#REF!</formula>
    </cfRule>
  </conditionalFormatting>
  <conditionalFormatting sqref="BK38">
    <cfRule type="cellIs" dxfId="1690" priority="59" operator="lessThan">
      <formula>#REF!</formula>
    </cfRule>
    <cfRule type="cellIs" dxfId="1689" priority="60" operator="lessThan">
      <formula>#REF!</formula>
    </cfRule>
  </conditionalFormatting>
  <conditionalFormatting sqref="BL11">
    <cfRule type="cellIs" dxfId="1688" priority="58" operator="lessThan">
      <formula>#REF!</formula>
    </cfRule>
  </conditionalFormatting>
  <conditionalFormatting sqref="BL12">
    <cfRule type="cellIs" dxfId="1687" priority="57" operator="lessThan">
      <formula>#REF!</formula>
    </cfRule>
  </conditionalFormatting>
  <conditionalFormatting sqref="BL9">
    <cfRule type="cellIs" dxfId="1686" priority="55" operator="lessThan">
      <formula>#REF!</formula>
    </cfRule>
    <cfRule type="cellIs" dxfId="1685" priority="56" operator="greaterThan">
      <formula>#REF!</formula>
    </cfRule>
  </conditionalFormatting>
  <conditionalFormatting sqref="BL10">
    <cfRule type="cellIs" dxfId="1684" priority="54" operator="lessThan">
      <formula>#REF!</formula>
    </cfRule>
  </conditionalFormatting>
  <conditionalFormatting sqref="BL21">
    <cfRule type="cellIs" dxfId="1683" priority="51" operator="lessThan">
      <formula>#REF!</formula>
    </cfRule>
  </conditionalFormatting>
  <conditionalFormatting sqref="BL20">
    <cfRule type="cellIs" dxfId="1682" priority="52" operator="lessThan">
      <formula>#REF!</formula>
    </cfRule>
    <cfRule type="cellIs" dxfId="1681" priority="53" operator="lessThan">
      <formula>#REF!</formula>
    </cfRule>
  </conditionalFormatting>
  <conditionalFormatting sqref="BL30">
    <cfRule type="cellIs" dxfId="1680" priority="48" operator="lessThan">
      <formula>#REF!</formula>
    </cfRule>
  </conditionalFormatting>
  <conditionalFormatting sqref="BL29">
    <cfRule type="cellIs" dxfId="1679" priority="49" operator="lessThan">
      <formula>#REF!</formula>
    </cfRule>
    <cfRule type="cellIs" dxfId="1678" priority="50" operator="lessThan">
      <formula>#REF!</formula>
    </cfRule>
  </conditionalFormatting>
  <conditionalFormatting sqref="BL39">
    <cfRule type="cellIs" dxfId="1677" priority="45" operator="lessThan">
      <formula>#REF!</formula>
    </cfRule>
  </conditionalFormatting>
  <conditionalFormatting sqref="BL38">
    <cfRule type="cellIs" dxfId="1676" priority="46" operator="lessThan">
      <formula>#REF!</formula>
    </cfRule>
    <cfRule type="cellIs" dxfId="1675" priority="47" operator="lessThan">
      <formula>#REF!</formula>
    </cfRule>
  </conditionalFormatting>
  <conditionalFormatting sqref="BM19 BM13:BM15 BM17">
    <cfRule type="cellIs" dxfId="1674" priority="44" operator="greaterThan">
      <formula>#REF!</formula>
    </cfRule>
  </conditionalFormatting>
  <conditionalFormatting sqref="BP21">
    <cfRule type="cellIs" dxfId="1673" priority="41" operator="lessThan">
      <formula>#REF!</formula>
    </cfRule>
  </conditionalFormatting>
  <conditionalFormatting sqref="BP11">
    <cfRule type="cellIs" dxfId="1672" priority="40" operator="lessThan">
      <formula>#REF!</formula>
    </cfRule>
  </conditionalFormatting>
  <conditionalFormatting sqref="BP12">
    <cfRule type="cellIs" dxfId="1671" priority="39" operator="lessThan">
      <formula>#REF!</formula>
    </cfRule>
  </conditionalFormatting>
  <conditionalFormatting sqref="BP20">
    <cfRule type="cellIs" dxfId="1670" priority="42" operator="lessThan">
      <formula>#REF!</formula>
    </cfRule>
    <cfRule type="cellIs" dxfId="1669" priority="43" operator="lessThan">
      <formula>#REF!</formula>
    </cfRule>
  </conditionalFormatting>
  <conditionalFormatting sqref="BP30">
    <cfRule type="cellIs" dxfId="1668" priority="36" operator="lessThan">
      <formula>#REF!</formula>
    </cfRule>
  </conditionalFormatting>
  <conditionalFormatting sqref="BP29">
    <cfRule type="cellIs" dxfId="1667" priority="37" operator="lessThan">
      <formula>#REF!</formula>
    </cfRule>
    <cfRule type="cellIs" dxfId="1666" priority="38" operator="lessThan">
      <formula>#REF!</formula>
    </cfRule>
  </conditionalFormatting>
  <conditionalFormatting sqref="BP39">
    <cfRule type="cellIs" dxfId="1665" priority="35" operator="lessThan">
      <formula>#REF!</formula>
    </cfRule>
  </conditionalFormatting>
  <conditionalFormatting sqref="BP9">
    <cfRule type="cellIs" dxfId="1664" priority="33" operator="lessThan">
      <formula>#REF!</formula>
    </cfRule>
    <cfRule type="cellIs" dxfId="1663" priority="34" operator="greaterThan">
      <formula>#REF!</formula>
    </cfRule>
  </conditionalFormatting>
  <conditionalFormatting sqref="BN19:BO19">
    <cfRule type="cellIs" dxfId="1662" priority="32" operator="greaterThan">
      <formula>#REF!</formula>
    </cfRule>
  </conditionalFormatting>
  <conditionalFormatting sqref="BN14:BO15">
    <cfRule type="cellIs" dxfId="1661" priority="30" operator="greaterThan">
      <formula>#REF!</formula>
    </cfRule>
  </conditionalFormatting>
  <conditionalFormatting sqref="BN13:BO13">
    <cfRule type="cellIs" dxfId="1660" priority="29" operator="greaterThan">
      <formula>#REF!</formula>
    </cfRule>
  </conditionalFormatting>
  <conditionalFormatting sqref="BN17:BO17">
    <cfRule type="cellIs" dxfId="1659" priority="31" operator="greaterThan">
      <formula>#REF!</formula>
    </cfRule>
  </conditionalFormatting>
  <conditionalFormatting sqref="BP38">
    <cfRule type="cellIs" dxfId="1658" priority="27" operator="lessThan">
      <formula>#REF!</formula>
    </cfRule>
    <cfRule type="cellIs" dxfId="1657" priority="28" operator="lessThan">
      <formula>#REF!</formula>
    </cfRule>
  </conditionalFormatting>
  <conditionalFormatting sqref="BQ11">
    <cfRule type="cellIs" dxfId="1656" priority="26" operator="lessThan">
      <formula>#REF!</formula>
    </cfRule>
  </conditionalFormatting>
  <conditionalFormatting sqref="BQ12">
    <cfRule type="cellIs" dxfId="1655" priority="25" operator="lessThan">
      <formula>#REF!</formula>
    </cfRule>
  </conditionalFormatting>
  <conditionalFormatting sqref="BQ9">
    <cfRule type="cellIs" dxfId="1654" priority="23" operator="lessThan">
      <formula>#REF!</formula>
    </cfRule>
    <cfRule type="cellIs" dxfId="1653" priority="24" operator="greaterThan">
      <formula>#REF!</formula>
    </cfRule>
  </conditionalFormatting>
  <conditionalFormatting sqref="BQ10">
    <cfRule type="cellIs" dxfId="1652" priority="22" operator="lessThan">
      <formula>#REF!</formula>
    </cfRule>
  </conditionalFormatting>
  <conditionalFormatting sqref="BQ21">
    <cfRule type="cellIs" dxfId="1651" priority="19" operator="lessThan">
      <formula>#REF!</formula>
    </cfRule>
  </conditionalFormatting>
  <conditionalFormatting sqref="BQ20">
    <cfRule type="cellIs" dxfId="1650" priority="20" operator="lessThan">
      <formula>#REF!</formula>
    </cfRule>
    <cfRule type="cellIs" dxfId="1649" priority="21" operator="lessThan">
      <formula>#REF!</formula>
    </cfRule>
  </conditionalFormatting>
  <conditionalFormatting sqref="BQ30">
    <cfRule type="cellIs" dxfId="1648" priority="16" operator="lessThan">
      <formula>#REF!</formula>
    </cfRule>
  </conditionalFormatting>
  <conditionalFormatting sqref="BQ29">
    <cfRule type="cellIs" dxfId="1647" priority="17" operator="lessThan">
      <formula>#REF!</formula>
    </cfRule>
    <cfRule type="cellIs" dxfId="1646" priority="18" operator="lessThan">
      <formula>#REF!</formula>
    </cfRule>
  </conditionalFormatting>
  <conditionalFormatting sqref="BQ39">
    <cfRule type="cellIs" dxfId="1645" priority="13" operator="lessThan">
      <formula>#REF!</formula>
    </cfRule>
  </conditionalFormatting>
  <conditionalFormatting sqref="BQ38">
    <cfRule type="cellIs" dxfId="1644" priority="14" operator="lessThan">
      <formula>#REF!</formula>
    </cfRule>
    <cfRule type="cellIs" dxfId="1643" priority="15" operator="lessThan">
      <formula>#REF!</formula>
    </cfRule>
  </conditionalFormatting>
  <conditionalFormatting sqref="M10">
    <cfRule type="cellIs" dxfId="1642" priority="12" operator="lessThan">
      <formula>#REF!</formula>
    </cfRule>
  </conditionalFormatting>
  <conditionalFormatting sqref="R10">
    <cfRule type="cellIs" dxfId="1641" priority="11" operator="lessThan">
      <formula>#REF!</formula>
    </cfRule>
  </conditionalFormatting>
  <conditionalFormatting sqref="W10">
    <cfRule type="cellIs" dxfId="1640" priority="10" operator="lessThan">
      <formula>#REF!</formula>
    </cfRule>
  </conditionalFormatting>
  <conditionalFormatting sqref="AB10">
    <cfRule type="cellIs" dxfId="1639" priority="9" operator="lessThan">
      <formula>#REF!</formula>
    </cfRule>
  </conditionalFormatting>
  <conditionalFormatting sqref="AG10">
    <cfRule type="cellIs" dxfId="1638" priority="8" operator="lessThan">
      <formula>#REF!</formula>
    </cfRule>
  </conditionalFormatting>
  <conditionalFormatting sqref="AL10">
    <cfRule type="cellIs" dxfId="1637" priority="7" operator="lessThan">
      <formula>#REF!</formula>
    </cfRule>
  </conditionalFormatting>
  <conditionalFormatting sqref="AQ10">
    <cfRule type="cellIs" dxfId="1636" priority="6" operator="lessThan">
      <formula>#REF!</formula>
    </cfRule>
  </conditionalFormatting>
  <conditionalFormatting sqref="AV10">
    <cfRule type="cellIs" dxfId="1635" priority="5" operator="lessThan">
      <formula>#REF!</formula>
    </cfRule>
  </conditionalFormatting>
  <conditionalFormatting sqref="BA10">
    <cfRule type="cellIs" dxfId="1634" priority="4" operator="lessThan">
      <formula>#REF!</formula>
    </cfRule>
  </conditionalFormatting>
  <conditionalFormatting sqref="BF10">
    <cfRule type="cellIs" dxfId="1633" priority="3" operator="lessThan">
      <formula>#REF!</formula>
    </cfRule>
  </conditionalFormatting>
  <conditionalFormatting sqref="BK10">
    <cfRule type="cellIs" dxfId="1632" priority="2" operator="lessThan">
      <formula>#REF!</formula>
    </cfRule>
  </conditionalFormatting>
  <conditionalFormatting sqref="BP10">
    <cfRule type="cellIs" dxfId="1631" priority="1" operator="lessThan">
      <formula>#REF!</formula>
    </cfRule>
  </conditionalFormatting>
  <pageMargins left="0.7" right="0.7" top="0.75" bottom="0.75" header="0.3" footer="0.3"/>
  <pageSetup paperSize="9" orientation="portrait" r:id="rId1"/>
  <headerFooter>
    <oddHeader>&amp;C&amp;G</oddHeader>
  </headerFooter>
  <legacyDrawingHF r:id="rId2"/>
  <picture r:id="rId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BQ94"/>
  <sheetViews>
    <sheetView zoomScale="70" zoomScaleNormal="70" workbookViewId="0">
      <pane xSplit="3" ySplit="10" topLeftCell="D11" activePane="bottomRight" state="frozenSplit"/>
      <selection activeCell="V56" sqref="V56"/>
      <selection pane="topRight" activeCell="V56" sqref="V56"/>
      <selection pane="bottomLeft" activeCell="V56" sqref="V56"/>
      <selection pane="bottomRight" activeCell="F30" sqref="F30"/>
    </sheetView>
  </sheetViews>
  <sheetFormatPr defaultRowHeight="16.5" x14ac:dyDescent="0.15"/>
  <cols>
    <col min="1" max="1" width="21" style="97" customWidth="1"/>
    <col min="2" max="2" width="15" style="97" customWidth="1"/>
    <col min="3" max="4" width="11.25" style="97" customWidth="1"/>
    <col min="5" max="5" width="38.5" style="97" customWidth="1"/>
    <col min="6" max="7" width="10.625" style="97" customWidth="1"/>
    <col min="8" max="9" width="13.625" style="97" customWidth="1"/>
    <col min="10" max="10" width="44.5" style="97" customWidth="1"/>
    <col min="11" max="12" width="12.25" style="97" customWidth="1"/>
    <col min="13" max="14" width="11.875" style="97" customWidth="1"/>
    <col min="15" max="15" width="38.25" style="97" customWidth="1"/>
    <col min="16" max="17" width="12.25" style="97" customWidth="1"/>
    <col min="18" max="19" width="11.875" style="97" customWidth="1"/>
    <col min="20" max="20" width="31.625" style="97" customWidth="1"/>
    <col min="21" max="22" width="12.625" style="97" customWidth="1"/>
    <col min="23" max="24" width="11.875" style="97" customWidth="1"/>
    <col min="25" max="25" width="31.625" style="97" customWidth="1"/>
    <col min="26" max="27" width="9.125" style="97" bestFit="1" customWidth="1"/>
    <col min="28" max="28" width="9.625" style="97" bestFit="1" customWidth="1"/>
    <col min="29" max="29" width="9.625" style="97" customWidth="1"/>
    <col min="30" max="30" width="31.625" style="97" customWidth="1"/>
    <col min="31" max="32" width="9.125" style="97" bestFit="1" customWidth="1"/>
    <col min="33" max="33" width="9.625" style="97" bestFit="1" customWidth="1"/>
    <col min="34" max="34" width="9.625" style="97" customWidth="1"/>
    <col min="35" max="35" width="31.625" style="97" customWidth="1"/>
    <col min="36" max="37" width="9.125" style="97" bestFit="1" customWidth="1"/>
    <col min="38" max="38" width="9.625" style="97" bestFit="1" customWidth="1"/>
    <col min="39" max="39" width="9.625" style="97" customWidth="1"/>
    <col min="40" max="40" width="31.625" style="97" customWidth="1"/>
    <col min="41" max="42" width="9.125" style="97" bestFit="1" customWidth="1"/>
    <col min="43" max="43" width="9.625" style="97" bestFit="1" customWidth="1"/>
    <col min="44" max="44" width="9.625" style="97" customWidth="1"/>
    <col min="45" max="45" width="31.625" style="97" customWidth="1"/>
    <col min="46" max="47" width="9.125" style="97" bestFit="1" customWidth="1"/>
    <col min="48" max="48" width="9.625" style="97" bestFit="1" customWidth="1"/>
    <col min="49" max="49" width="9.625" style="97" customWidth="1"/>
    <col min="50" max="50" width="31.625" style="97" customWidth="1"/>
    <col min="51" max="52" width="9.125" style="97" bestFit="1" customWidth="1"/>
    <col min="53" max="53" width="9.625" style="97" bestFit="1" customWidth="1"/>
    <col min="54" max="54" width="9.625" style="97" customWidth="1"/>
    <col min="55" max="55" width="31.625" style="97" customWidth="1"/>
    <col min="56" max="57" width="9.125" style="97" bestFit="1" customWidth="1"/>
    <col min="58" max="58" width="9.625" style="97" bestFit="1" customWidth="1"/>
    <col min="59" max="59" width="9.625" style="97" customWidth="1"/>
    <col min="60" max="60" width="43.875" style="97" customWidth="1"/>
    <col min="61" max="62" width="9" style="97"/>
    <col min="63" max="63" width="15.125" style="97" customWidth="1"/>
    <col min="64" max="64" width="9" style="97"/>
    <col min="65" max="65" width="48.125" style="97" customWidth="1"/>
    <col min="66" max="67" width="9" style="97"/>
    <col min="68" max="68" width="16" style="97" customWidth="1"/>
    <col min="69" max="16384" width="9" style="97"/>
  </cols>
  <sheetData>
    <row r="1" spans="1:69" x14ac:dyDescent="0.15">
      <c r="B1" s="175" t="str">
        <f>VLOOKUP(A5,'PMC数据辅助&amp;月良率预估'!$AR$3:$AS$130,2,0)</f>
        <v>LTPO手机</v>
      </c>
      <c r="C1" s="177"/>
      <c r="E1" s="97" t="s">
        <v>474</v>
      </c>
      <c r="AI1" s="166"/>
      <c r="AJ1" s="166"/>
      <c r="AK1" s="166"/>
      <c r="AL1" s="166"/>
      <c r="AM1" s="166"/>
      <c r="AN1" s="166"/>
      <c r="AO1" s="166"/>
      <c r="AP1" s="166"/>
      <c r="AQ1" s="166"/>
      <c r="AR1" s="166"/>
      <c r="AS1" s="166"/>
      <c r="AT1" s="166"/>
      <c r="AU1" s="166"/>
      <c r="AV1" s="166"/>
      <c r="AW1" s="166"/>
      <c r="AX1" s="166"/>
      <c r="AY1" s="166"/>
      <c r="AZ1" s="166"/>
      <c r="BA1" s="166"/>
      <c r="BB1" s="166"/>
      <c r="BC1" s="166"/>
      <c r="BD1" s="166"/>
    </row>
    <row r="2" spans="1:69" x14ac:dyDescent="0.15">
      <c r="A2" s="356">
        <f>VLOOKUP(A5,切数!$C:$J,8,0)</f>
        <v>102</v>
      </c>
      <c r="B2" s="580" t="s">
        <v>27</v>
      </c>
      <c r="C2" s="580"/>
      <c r="D2" s="581" t="s">
        <v>553</v>
      </c>
      <c r="E2" s="583" t="s">
        <v>41</v>
      </c>
      <c r="F2" s="583"/>
      <c r="G2" s="583"/>
      <c r="H2" s="583"/>
      <c r="I2" s="583"/>
      <c r="J2" s="583"/>
      <c r="K2" s="583"/>
      <c r="L2" s="583"/>
      <c r="M2" s="583"/>
      <c r="N2" s="30"/>
      <c r="O2" s="30"/>
      <c r="P2" s="30"/>
      <c r="Q2" s="30"/>
      <c r="R2" s="30"/>
      <c r="S2" s="30"/>
    </row>
    <row r="3" spans="1:69" x14ac:dyDescent="0.15">
      <c r="A3" s="356" t="s">
        <v>469</v>
      </c>
      <c r="B3" s="538"/>
      <c r="C3" s="538"/>
      <c r="D3" s="582"/>
      <c r="E3" s="1" t="str">
        <f>_xlfn.IFNA(VLOOKUP($A$5&amp;E$4,'PMC数据辅助&amp;月良率预估'!$B$2:$G$1000,2,0),"")</f>
        <v>M06</v>
      </c>
      <c r="F3" s="567"/>
      <c r="G3" s="567"/>
      <c r="H3" s="567"/>
      <c r="I3" s="568"/>
      <c r="J3" s="1" t="str">
        <f>_xlfn.IFNA(VLOOKUP($A$5&amp;J$4,'PMC数据辅助&amp;月良率预估'!$B$2:$G$1000,2,0),"")</f>
        <v>M06</v>
      </c>
      <c r="K3" s="567"/>
      <c r="L3" s="567"/>
      <c r="M3" s="567"/>
      <c r="N3" s="568"/>
      <c r="O3" s="1" t="str">
        <f>_xlfn.IFNA(VLOOKUP($A$5&amp;O$4,'PMC数据辅助&amp;月良率预估'!$B$2:$G$1000,2,0),"")</f>
        <v/>
      </c>
      <c r="P3" s="567"/>
      <c r="Q3" s="567"/>
      <c r="R3" s="567"/>
      <c r="S3" s="568"/>
      <c r="T3" s="1" t="str">
        <f>_xlfn.IFNA(VLOOKUP($A$5&amp;T$4,'PMC数据辅助&amp;月良率预估'!$B$2:$G$1000,2,0),"")</f>
        <v/>
      </c>
      <c r="U3" s="567"/>
      <c r="V3" s="567"/>
      <c r="W3" s="567"/>
      <c r="X3" s="568"/>
      <c r="Y3" s="1" t="str">
        <f>_xlfn.IFNA(VLOOKUP($A$5&amp;Y$4,'PMC数据辅助&amp;月良率预估'!$B$2:$G$1000,2,0),"")</f>
        <v/>
      </c>
      <c r="Z3" s="567"/>
      <c r="AA3" s="567"/>
      <c r="AB3" s="567"/>
      <c r="AC3" s="568"/>
      <c r="AD3" s="1" t="str">
        <f>_xlfn.IFNA(VLOOKUP($A$5&amp;AD$4,'PMC数据辅助&amp;月良率预估'!$B$2:$G$1000,2,0),"")</f>
        <v/>
      </c>
      <c r="AE3" s="567"/>
      <c r="AF3" s="567"/>
      <c r="AG3" s="567"/>
      <c r="AH3" s="568"/>
      <c r="AI3" s="1" t="str">
        <f>_xlfn.IFNA(VLOOKUP($A$5&amp;AI$4,'PMC数据辅助&amp;月良率预估'!$B$2:$G$1000,2,0),"")</f>
        <v/>
      </c>
      <c r="AJ3" s="567"/>
      <c r="AK3" s="567"/>
      <c r="AL3" s="567"/>
      <c r="AM3" s="568"/>
      <c r="AN3" s="1" t="str">
        <f>_xlfn.IFNA(VLOOKUP($A$5&amp;AN$4,'PMC数据辅助&amp;月良率预估'!$B$2:$G$1000,2,0),"")</f>
        <v/>
      </c>
      <c r="AO3" s="567"/>
      <c r="AP3" s="567"/>
      <c r="AQ3" s="567"/>
      <c r="AR3" s="568"/>
      <c r="AS3" s="1" t="str">
        <f>_xlfn.IFNA(VLOOKUP($A$5&amp;AS$4,'PMC数据辅助&amp;月良率预估'!$B$2:$G$1000,2,0),"")</f>
        <v/>
      </c>
      <c r="AT3" s="567"/>
      <c r="AU3" s="567"/>
      <c r="AV3" s="567"/>
      <c r="AW3" s="568"/>
      <c r="AX3" s="1" t="str">
        <f>_xlfn.IFNA(VLOOKUP($A$5&amp;AX$4,'PMC数据辅助&amp;月良率预估'!$B$2:$G$1000,2,0),"")</f>
        <v/>
      </c>
      <c r="AY3" s="567"/>
      <c r="AZ3" s="567"/>
      <c r="BA3" s="567"/>
      <c r="BB3" s="568"/>
      <c r="BC3" s="1" t="str">
        <f>_xlfn.IFNA(VLOOKUP($A$5&amp;BC$4,'PMC数据辅助&amp;月良率预估'!$B$2:$G$1000,2,0),"")</f>
        <v/>
      </c>
      <c r="BD3" s="567"/>
      <c r="BE3" s="567"/>
      <c r="BF3" s="567"/>
      <c r="BG3" s="568"/>
      <c r="BH3" s="1" t="str">
        <f>_xlfn.IFNA(VLOOKUP($A$5&amp;BH$4,'PMC数据辅助&amp;月良率预估'!$B$2:$G$1000,2,0),"")</f>
        <v/>
      </c>
      <c r="BI3" s="567"/>
      <c r="BJ3" s="567"/>
      <c r="BK3" s="567"/>
      <c r="BL3" s="568"/>
      <c r="BM3" s="1" t="str">
        <f>_xlfn.IFNA(VLOOKUP($A$5&amp;BM$4,'PMC数据辅助&amp;月良率预估'!$B$2:$G$1000,2,0),"")</f>
        <v/>
      </c>
      <c r="BN3" s="567"/>
      <c r="BO3" s="567"/>
      <c r="BP3" s="567"/>
      <c r="BQ3" s="568"/>
    </row>
    <row r="4" spans="1:69" x14ac:dyDescent="0.15">
      <c r="A4" s="31" t="s">
        <v>40</v>
      </c>
      <c r="B4" s="94"/>
      <c r="C4" s="94"/>
      <c r="D4" s="115"/>
      <c r="E4" s="569" t="str">
        <f>_xlfn.IFNA(VLOOKUP($A$5&amp;COLUMN($A$1),'PMC数据辅助&amp;月良率预估'!$A:$F,5,0),"")</f>
        <v>05/27蒸镀批次</v>
      </c>
      <c r="F4" s="570"/>
      <c r="G4" s="570"/>
      <c r="H4" s="570"/>
      <c r="I4" s="571"/>
      <c r="J4" s="569" t="str">
        <f>_xlfn.IFNA(VLOOKUP($A$5&amp;COLUMN($B$1),'PMC数据辅助&amp;月良率预估'!$A:$F,5,0),"")</f>
        <v>06/01蒸镀批次</v>
      </c>
      <c r="K4" s="570"/>
      <c r="L4" s="570"/>
      <c r="M4" s="570"/>
      <c r="N4" s="571"/>
      <c r="O4" s="569" t="str">
        <f>_xlfn.IFNA(VLOOKUP($A$5&amp;COLUMN($C$1),'PMC数据辅助&amp;月良率预估'!$A:$F,5,0),"")</f>
        <v/>
      </c>
      <c r="P4" s="570"/>
      <c r="Q4" s="570"/>
      <c r="R4" s="570"/>
      <c r="S4" s="571"/>
      <c r="T4" s="569" t="str">
        <f>_xlfn.IFNA(VLOOKUP($A$5&amp;COLUMN($D$1),'PMC数据辅助&amp;月良率预估'!$A:$F,5,0),"")</f>
        <v/>
      </c>
      <c r="U4" s="570"/>
      <c r="V4" s="570"/>
      <c r="W4" s="570"/>
      <c r="X4" s="571"/>
      <c r="Y4" s="569" t="str">
        <f>_xlfn.IFNA(VLOOKUP($A$5&amp;COLUMN($E$1),'PMC数据辅助&amp;月良率预估'!$A:$F,5,0),"")</f>
        <v/>
      </c>
      <c r="Z4" s="570"/>
      <c r="AA4" s="570"/>
      <c r="AB4" s="570"/>
      <c r="AC4" s="571"/>
      <c r="AD4" s="569" t="str">
        <f>_xlfn.IFNA(VLOOKUP($A$5&amp;COLUMN($F$1),'PMC数据辅助&amp;月良率预估'!$A:$F,5,0),"")</f>
        <v/>
      </c>
      <c r="AE4" s="570"/>
      <c r="AF4" s="570"/>
      <c r="AG4" s="570"/>
      <c r="AH4" s="571"/>
      <c r="AI4" s="569" t="str">
        <f>_xlfn.IFNA(VLOOKUP($A$5&amp;COLUMN($G$1),'PMC数据辅助&amp;月良率预估'!$A:$F,5,0),"")</f>
        <v/>
      </c>
      <c r="AJ4" s="570"/>
      <c r="AK4" s="570"/>
      <c r="AL4" s="570"/>
      <c r="AM4" s="571"/>
      <c r="AN4" s="569" t="str">
        <f>_xlfn.IFNA(VLOOKUP($A$5&amp;COLUMN($H$1),'PMC数据辅助&amp;月良率预估'!$A:$F,5,0),"")</f>
        <v/>
      </c>
      <c r="AO4" s="570"/>
      <c r="AP4" s="570"/>
      <c r="AQ4" s="570"/>
      <c r="AR4" s="571"/>
      <c r="AS4" s="569" t="str">
        <f>_xlfn.IFNA(VLOOKUP($A$5&amp;COLUMN($I$1),'PMC数据辅助&amp;月良率预估'!$A:$F,5,0),"")</f>
        <v/>
      </c>
      <c r="AT4" s="570"/>
      <c r="AU4" s="570"/>
      <c r="AV4" s="570"/>
      <c r="AW4" s="571"/>
      <c r="AX4" s="569" t="str">
        <f>_xlfn.IFNA(VLOOKUP($A$5&amp;COLUMN($J$1),'PMC数据辅助&amp;月良率预估'!$A:$F,5,0),"")</f>
        <v/>
      </c>
      <c r="AY4" s="570"/>
      <c r="AZ4" s="570"/>
      <c r="BA4" s="570"/>
      <c r="BB4" s="571"/>
      <c r="BC4" s="569" t="str">
        <f>_xlfn.IFNA(VLOOKUP($A$5&amp;COLUMN($K$1),'PMC数据辅助&amp;月良率预估'!$A:$F,5,0),"")</f>
        <v/>
      </c>
      <c r="BD4" s="570"/>
      <c r="BE4" s="570"/>
      <c r="BF4" s="570"/>
      <c r="BG4" s="571"/>
      <c r="BH4" s="569" t="str">
        <f>_xlfn.IFNA(VLOOKUP($A$5&amp;COLUMN($L$1),'PMC数据辅助&amp;月良率预估'!$A:$F,5,0),"")</f>
        <v/>
      </c>
      <c r="BI4" s="570"/>
      <c r="BJ4" s="570"/>
      <c r="BK4" s="570"/>
      <c r="BL4" s="571"/>
      <c r="BM4" s="569" t="str">
        <f>_xlfn.IFNA(VLOOKUP($A$5&amp;COLUMN($M$1),'PMC数据辅助&amp;月良率预估'!$A:$F,5,0),"")</f>
        <v/>
      </c>
      <c r="BN4" s="570"/>
      <c r="BO4" s="570"/>
      <c r="BP4" s="570"/>
      <c r="BQ4" s="571"/>
    </row>
    <row r="5" spans="1:69" ht="51" customHeight="1" x14ac:dyDescent="0.15">
      <c r="A5" s="32" t="s">
        <v>1418</v>
      </c>
      <c r="B5" s="32" t="s">
        <v>35</v>
      </c>
      <c r="C5" s="32" t="s">
        <v>35</v>
      </c>
      <c r="D5" s="32"/>
      <c r="E5" s="32" t="s">
        <v>467</v>
      </c>
      <c r="F5" s="33" t="s">
        <v>483</v>
      </c>
      <c r="G5" s="33" t="s">
        <v>484</v>
      </c>
      <c r="H5" s="33" t="s">
        <v>485</v>
      </c>
      <c r="I5" s="362" t="s">
        <v>839</v>
      </c>
      <c r="J5" s="32" t="s">
        <v>467</v>
      </c>
      <c r="K5" s="33" t="s">
        <v>483</v>
      </c>
      <c r="L5" s="33" t="s">
        <v>484</v>
      </c>
      <c r="M5" s="33" t="s">
        <v>485</v>
      </c>
      <c r="N5" s="362" t="s">
        <v>838</v>
      </c>
      <c r="O5" s="32" t="s">
        <v>467</v>
      </c>
      <c r="P5" s="33" t="s">
        <v>483</v>
      </c>
      <c r="Q5" s="33" t="s">
        <v>484</v>
      </c>
      <c r="R5" s="33" t="s">
        <v>485</v>
      </c>
      <c r="S5" s="362" t="s">
        <v>839</v>
      </c>
      <c r="T5" s="32" t="s">
        <v>467</v>
      </c>
      <c r="U5" s="33" t="s">
        <v>483</v>
      </c>
      <c r="V5" s="33" t="s">
        <v>484</v>
      </c>
      <c r="W5" s="33" t="s">
        <v>485</v>
      </c>
      <c r="X5" s="362" t="s">
        <v>839</v>
      </c>
      <c r="Y5" s="32" t="s">
        <v>467</v>
      </c>
      <c r="Z5" s="33" t="s">
        <v>483</v>
      </c>
      <c r="AA5" s="33" t="s">
        <v>484</v>
      </c>
      <c r="AB5" s="33" t="s">
        <v>485</v>
      </c>
      <c r="AC5" s="362" t="s">
        <v>839</v>
      </c>
      <c r="AD5" s="32" t="s">
        <v>467</v>
      </c>
      <c r="AE5" s="33" t="s">
        <v>483</v>
      </c>
      <c r="AF5" s="33" t="s">
        <v>484</v>
      </c>
      <c r="AG5" s="33" t="s">
        <v>485</v>
      </c>
      <c r="AH5" s="362" t="s">
        <v>839</v>
      </c>
      <c r="AI5" s="32" t="s">
        <v>467</v>
      </c>
      <c r="AJ5" s="33" t="s">
        <v>483</v>
      </c>
      <c r="AK5" s="33" t="s">
        <v>484</v>
      </c>
      <c r="AL5" s="33" t="s">
        <v>485</v>
      </c>
      <c r="AM5" s="362" t="s">
        <v>839</v>
      </c>
      <c r="AN5" s="32" t="s">
        <v>467</v>
      </c>
      <c r="AO5" s="33" t="s">
        <v>483</v>
      </c>
      <c r="AP5" s="33" t="s">
        <v>484</v>
      </c>
      <c r="AQ5" s="33" t="s">
        <v>485</v>
      </c>
      <c r="AR5" s="362" t="s">
        <v>839</v>
      </c>
      <c r="AS5" s="32" t="s">
        <v>467</v>
      </c>
      <c r="AT5" s="33" t="s">
        <v>483</v>
      </c>
      <c r="AU5" s="33" t="s">
        <v>484</v>
      </c>
      <c r="AV5" s="33" t="s">
        <v>485</v>
      </c>
      <c r="AW5" s="362" t="s">
        <v>839</v>
      </c>
      <c r="AX5" s="32" t="s">
        <v>467</v>
      </c>
      <c r="AY5" s="33" t="s">
        <v>483</v>
      </c>
      <c r="AZ5" s="33" t="s">
        <v>484</v>
      </c>
      <c r="BA5" s="33" t="s">
        <v>485</v>
      </c>
      <c r="BB5" s="362" t="s">
        <v>839</v>
      </c>
      <c r="BC5" s="32" t="s">
        <v>467</v>
      </c>
      <c r="BD5" s="33" t="s">
        <v>483</v>
      </c>
      <c r="BE5" s="33" t="s">
        <v>484</v>
      </c>
      <c r="BF5" s="33" t="s">
        <v>485</v>
      </c>
      <c r="BG5" s="362" t="s">
        <v>839</v>
      </c>
      <c r="BH5" s="32" t="s">
        <v>467</v>
      </c>
      <c r="BI5" s="33" t="s">
        <v>483</v>
      </c>
      <c r="BJ5" s="33" t="s">
        <v>484</v>
      </c>
      <c r="BK5" s="33" t="s">
        <v>485</v>
      </c>
      <c r="BL5" s="362" t="s">
        <v>839</v>
      </c>
      <c r="BM5" s="32" t="s">
        <v>467</v>
      </c>
      <c r="BN5" s="33" t="s">
        <v>483</v>
      </c>
      <c r="BO5" s="33" t="s">
        <v>484</v>
      </c>
      <c r="BP5" s="33" t="s">
        <v>485</v>
      </c>
      <c r="BQ5" s="362" t="s">
        <v>839</v>
      </c>
    </row>
    <row r="6" spans="1:69" x14ac:dyDescent="0.15">
      <c r="A6" s="34" t="s">
        <v>745</v>
      </c>
      <c r="B6" s="34">
        <f>_xlfn.IFNA(VLOOKUP($A6,批次辅助!$A$4:$DC$41,MATCH($A$5&amp;B$4,批次辅助!$A$1:$DC$1,0),0),0)</f>
        <v>0</v>
      </c>
      <c r="C6" s="34">
        <f>_xlfn.IFNA(VLOOKUP($A6,批次辅助!$A$4:$DC$41,MATCH($A$5&amp;C$4,批次辅助!$A$1:$DC$1,0),0),0)</f>
        <v>0</v>
      </c>
      <c r="D6" s="34">
        <f>_xlfn.IFNA(VLOOKUP($A6,批次辅助!$A$4:$DC$41,MATCH($A$5&amp;D$4,批次辅助!$A$1:$DC$1,0),0),0)</f>
        <v>0</v>
      </c>
      <c r="E6" s="34">
        <f>_xlfn.IFNA(VLOOKUP($A$5&amp;E$4,'PMC数据辅助&amp;月良率预估'!$B$2:$G$599,5,0),0)</f>
        <v>630</v>
      </c>
      <c r="F6" s="34"/>
      <c r="G6" s="34"/>
      <c r="H6" s="35"/>
      <c r="I6" s="35"/>
      <c r="J6" s="34">
        <f>_xlfn.IFNA(VLOOKUP($A$5&amp;J$4,'PMC数据辅助&amp;月良率预估'!$B$2:$G$599,5,0),0)</f>
        <v>210</v>
      </c>
      <c r="K6" s="34"/>
      <c r="L6" s="34"/>
      <c r="M6" s="35"/>
      <c r="N6" s="35"/>
      <c r="O6" s="34">
        <f>_xlfn.IFNA(VLOOKUP($A$5&amp;O$4,'PMC数据辅助&amp;月良率预估'!$B$2:$G$599,5,0),0)</f>
        <v>0</v>
      </c>
      <c r="P6" s="34"/>
      <c r="Q6" s="34"/>
      <c r="R6" s="35"/>
      <c r="S6" s="35"/>
      <c r="T6" s="34">
        <f>_xlfn.IFNA(VLOOKUP($A$5&amp;T$4,'PMC数据辅助&amp;月良率预估'!$B$2:$G$599,5,0),0)</f>
        <v>0</v>
      </c>
      <c r="U6" s="34"/>
      <c r="V6" s="34"/>
      <c r="W6" s="35"/>
      <c r="X6" s="35"/>
      <c r="Y6" s="34">
        <f>_xlfn.IFNA(VLOOKUP($A$5&amp;Y$4,'PMC数据辅助&amp;月良率预估'!$B$2:$G$599,5,0),0)</f>
        <v>0</v>
      </c>
      <c r="Z6" s="34"/>
      <c r="AA6" s="34"/>
      <c r="AB6" s="35"/>
      <c r="AC6" s="35"/>
      <c r="AD6" s="34">
        <f>_xlfn.IFNA(VLOOKUP($A$5&amp;AD$4,'PMC数据辅助&amp;月良率预估'!$B$2:$G$599,5,0),0)</f>
        <v>0</v>
      </c>
      <c r="AE6" s="34"/>
      <c r="AF6" s="34"/>
      <c r="AG6" s="35"/>
      <c r="AH6" s="35"/>
      <c r="AI6" s="34">
        <f>_xlfn.IFNA(VLOOKUP($A$5&amp;AI$4,'PMC数据辅助&amp;月良率预估'!$B$2:$G$599,5,0),0)</f>
        <v>0</v>
      </c>
      <c r="AJ6" s="34"/>
      <c r="AK6" s="34"/>
      <c r="AL6" s="35"/>
      <c r="AM6" s="35"/>
      <c r="AN6" s="34">
        <f>_xlfn.IFNA(VLOOKUP($A$5&amp;AN$4,'PMC数据辅助&amp;月良率预估'!$B$2:$G$599,5,0),0)</f>
        <v>0</v>
      </c>
      <c r="AO6" s="34"/>
      <c r="AP6" s="34"/>
      <c r="AQ6" s="35"/>
      <c r="AR6" s="35"/>
      <c r="AS6" s="34">
        <f>_xlfn.IFNA(VLOOKUP($A$5&amp;AS$4,'PMC数据辅助&amp;月良率预估'!$B$2:$G$599,5,0),0)</f>
        <v>0</v>
      </c>
      <c r="AT6" s="34"/>
      <c r="AU6" s="34"/>
      <c r="AV6" s="35"/>
      <c r="AW6" s="35"/>
      <c r="AX6" s="34">
        <f>_xlfn.IFNA(VLOOKUP($A$5&amp;AX$4,'PMC数据辅助&amp;月良率预估'!$B$2:$G$599,5,0),0)</f>
        <v>0</v>
      </c>
      <c r="AY6" s="34"/>
      <c r="AZ6" s="34"/>
      <c r="BA6" s="35"/>
      <c r="BB6" s="35"/>
      <c r="BC6" s="34">
        <f>_xlfn.IFNA(VLOOKUP($A$5&amp;BC$4,'PMC数据辅助&amp;月良率预估'!$B$2:$G$599,5,0),0)</f>
        <v>0</v>
      </c>
      <c r="BD6" s="34"/>
      <c r="BE6" s="34"/>
      <c r="BF6" s="35"/>
      <c r="BG6" s="35"/>
      <c r="BH6" s="34">
        <f>_xlfn.IFNA(VLOOKUP($A$5&amp;BH$4,'PMC数据辅助&amp;月良率预估'!$B$2:$G$599,5,0),0)</f>
        <v>0</v>
      </c>
      <c r="BI6" s="34"/>
      <c r="BJ6" s="34"/>
      <c r="BK6" s="35"/>
      <c r="BL6" s="35"/>
      <c r="BM6" s="34">
        <f>_xlfn.IFNA(VLOOKUP($A$5&amp;BM$4,'PMC数据辅助&amp;月良率预估'!$B$2:$G$599,5,0),0)</f>
        <v>0</v>
      </c>
      <c r="BN6" s="34"/>
      <c r="BO6" s="34"/>
      <c r="BP6" s="35"/>
      <c r="BQ6" s="35"/>
    </row>
    <row r="7" spans="1:69" x14ac:dyDescent="0.15">
      <c r="A7" s="34" t="s">
        <v>746</v>
      </c>
      <c r="B7" s="34">
        <f>_xlfn.IFNA(VLOOKUP($A7,批次辅助!$A$4:$DC$41,MATCH($A$5&amp;B$4,批次辅助!$A$1:$DC$1,0),0),0)</f>
        <v>0</v>
      </c>
      <c r="C7" s="34">
        <f>_xlfn.IFNA(VLOOKUP($A7,批次辅助!$A$4:$DC$41,MATCH($A$5&amp;C$4,批次辅助!$A$1:$DC$1,0),0),0)</f>
        <v>0</v>
      </c>
      <c r="D7" s="34">
        <f>_xlfn.IFNA(VLOOKUP($A7,批次辅助!$A$4:$DC$41,MATCH($A$5&amp;D$4,批次辅助!$A$1:$DC$1,0),0),0)</f>
        <v>0</v>
      </c>
      <c r="E7" s="34">
        <f>_xlfn.IFNA(VLOOKUP($A$5&amp;E$4,'PMC数据辅助&amp;月良率预估'!$B$2:$G$599,6,0),0)</f>
        <v>630</v>
      </c>
      <c r="F7" s="34"/>
      <c r="G7" s="34"/>
      <c r="H7" s="35"/>
      <c r="I7" s="35"/>
      <c r="J7" s="34">
        <f>_xlfn.IFNA(VLOOKUP($A$5&amp;J$4,'PMC数据辅助&amp;月良率预估'!$B$2:$G$599,6,0),0)</f>
        <v>210</v>
      </c>
      <c r="K7" s="34"/>
      <c r="L7" s="34"/>
      <c r="M7" s="35"/>
      <c r="N7" s="35"/>
      <c r="O7" s="34">
        <f>_xlfn.IFNA(VLOOKUP($A$5&amp;O$4,'PMC数据辅助&amp;月良率预估'!$B$2:$G$599,6,0),0)</f>
        <v>0</v>
      </c>
      <c r="P7" s="34"/>
      <c r="Q7" s="34"/>
      <c r="R7" s="35"/>
      <c r="S7" s="35"/>
      <c r="T7" s="34">
        <f>_xlfn.IFNA(VLOOKUP($A$5&amp;T$4,'PMC数据辅助&amp;月良率预估'!$B$2:$G$599,6,0),0)</f>
        <v>0</v>
      </c>
      <c r="U7" s="34"/>
      <c r="V7" s="34"/>
      <c r="W7" s="35"/>
      <c r="X7" s="35"/>
      <c r="Y7" s="34">
        <f>_xlfn.IFNA(VLOOKUP($A$5&amp;Y$4,'PMC数据辅助&amp;月良率预估'!$B$2:$G$599,6,0),0)</f>
        <v>0</v>
      </c>
      <c r="Z7" s="34"/>
      <c r="AA7" s="34"/>
      <c r="AB7" s="35"/>
      <c r="AC7" s="35"/>
      <c r="AD7" s="34">
        <f>_xlfn.IFNA(VLOOKUP($A$5&amp;AD$4,'PMC数据辅助&amp;月良率预估'!$B$2:$G$599,6,0),0)</f>
        <v>0</v>
      </c>
      <c r="AE7" s="34"/>
      <c r="AF7" s="34"/>
      <c r="AG7" s="35"/>
      <c r="AH7" s="35"/>
      <c r="AI7" s="34">
        <f>_xlfn.IFNA(VLOOKUP($A$5&amp;AI$4,'PMC数据辅助&amp;月良率预估'!$B$2:$G$599,6,0),0)</f>
        <v>0</v>
      </c>
      <c r="AJ7" s="34"/>
      <c r="AK7" s="34"/>
      <c r="AL7" s="35"/>
      <c r="AM7" s="35"/>
      <c r="AN7" s="34">
        <f>_xlfn.IFNA(VLOOKUP($A$5&amp;AN$4,'PMC数据辅助&amp;月良率预估'!$B$2:$G$599,6,0),0)</f>
        <v>0</v>
      </c>
      <c r="AO7" s="34"/>
      <c r="AP7" s="34"/>
      <c r="AQ7" s="35"/>
      <c r="AR7" s="35"/>
      <c r="AS7" s="34">
        <f>_xlfn.IFNA(VLOOKUP($A$5&amp;AS$4,'PMC数据辅助&amp;月良率预估'!$B$2:$G$599,6,0),0)</f>
        <v>0</v>
      </c>
      <c r="AT7" s="34"/>
      <c r="AU7" s="34"/>
      <c r="AV7" s="35"/>
      <c r="AW7" s="35"/>
      <c r="AX7" s="34">
        <f>_xlfn.IFNA(VLOOKUP($A$5&amp;AX$4,'PMC数据辅助&amp;月良率预估'!$B$2:$G$599,6,0),0)</f>
        <v>0</v>
      </c>
      <c r="AY7" s="34"/>
      <c r="AZ7" s="34"/>
      <c r="BA7" s="35"/>
      <c r="BB7" s="35"/>
      <c r="BC7" s="34">
        <f>_xlfn.IFNA(VLOOKUP($A$5&amp;BC$4,'PMC数据辅助&amp;月良率预估'!$B$2:$G$599,6,0),0)</f>
        <v>0</v>
      </c>
      <c r="BD7" s="34"/>
      <c r="BE7" s="34"/>
      <c r="BF7" s="35"/>
      <c r="BG7" s="35"/>
      <c r="BH7" s="34">
        <f>_xlfn.IFNA(VLOOKUP($A$5&amp;BH$4,'PMC数据辅助&amp;月良率预估'!$B$2:$G$599,6,0),0)</f>
        <v>0</v>
      </c>
      <c r="BI7" s="34"/>
      <c r="BJ7" s="34"/>
      <c r="BK7" s="35"/>
      <c r="BL7" s="35"/>
      <c r="BM7" s="34">
        <f>_xlfn.IFNA(VLOOKUP($A$5&amp;BM$4,'PMC数据辅助&amp;月良率预估'!$B$2:$G$599,6,0),0)</f>
        <v>0</v>
      </c>
      <c r="BN7" s="34"/>
      <c r="BO7" s="34"/>
      <c r="BP7" s="35"/>
      <c r="BQ7" s="35"/>
    </row>
    <row r="8" spans="1:69" s="119" customFormat="1" x14ac:dyDescent="0.15">
      <c r="A8" s="116" t="s">
        <v>454</v>
      </c>
      <c r="B8" s="117">
        <f>_xlfn.IFNA(VLOOKUP($A8,批次辅助!$A$4:$DC$41,MATCH($A$5&amp;B$4,批次辅助!$A$1:$DC$1,0),0),0)</f>
        <v>0</v>
      </c>
      <c r="C8" s="117">
        <f>_xlfn.IFNA(VLOOKUP($A8,批次辅助!$A$4:$DC$41,MATCH($A$5&amp;C$4,批次辅助!$A$1:$DC$1,0),0),0)</f>
        <v>0</v>
      </c>
      <c r="D8" s="117">
        <f>_xlfn.IFNA(VLOOKUP($A8,批次辅助!$A$4:$DC$41,MATCH($A$5&amp;D$4,批次辅助!$A$1:$DC$1,0),0),0)</f>
        <v>0</v>
      </c>
      <c r="E8" s="117">
        <f>IF(E6=0,0%,E7/E6)</f>
        <v>1</v>
      </c>
      <c r="F8" s="116"/>
      <c r="G8" s="116"/>
      <c r="H8" s="118"/>
      <c r="I8" s="118"/>
      <c r="J8" s="117">
        <f>IF(J6=0,0%,J7/J6)</f>
        <v>1</v>
      </c>
      <c r="K8" s="116"/>
      <c r="L8" s="116"/>
      <c r="M8" s="118"/>
      <c r="N8" s="118"/>
      <c r="O8" s="117">
        <f>IF(O6=0,0%,O7/O6)</f>
        <v>0</v>
      </c>
      <c r="P8" s="116"/>
      <c r="Q8" s="116"/>
      <c r="R8" s="118"/>
      <c r="S8" s="118"/>
      <c r="T8" s="117">
        <f>IF(T6=0,0%,T7/T6)</f>
        <v>0</v>
      </c>
      <c r="U8" s="116"/>
      <c r="V8" s="116"/>
      <c r="W8" s="118"/>
      <c r="X8" s="118"/>
      <c r="Y8" s="117">
        <f>IF(Y6=0,0%,Y7/Y6)</f>
        <v>0</v>
      </c>
      <c r="Z8" s="116"/>
      <c r="AA8" s="116"/>
      <c r="AB8" s="118"/>
      <c r="AC8" s="118"/>
      <c r="AD8" s="117">
        <f>IF(AD6=0,0%,AD7/AD6)</f>
        <v>0</v>
      </c>
      <c r="AE8" s="116"/>
      <c r="AF8" s="116"/>
      <c r="AG8" s="118"/>
      <c r="AH8" s="118"/>
      <c r="AI8" s="117">
        <f>IF(AI6=0,0%,AI7/AI6)</f>
        <v>0</v>
      </c>
      <c r="AJ8" s="116"/>
      <c r="AK8" s="116"/>
      <c r="AL8" s="118"/>
      <c r="AM8" s="118"/>
      <c r="AN8" s="117">
        <f>IF(AN6=0,0%,AN7/AN6)</f>
        <v>0</v>
      </c>
      <c r="AO8" s="116"/>
      <c r="AP8" s="116"/>
      <c r="AQ8" s="118"/>
      <c r="AR8" s="118"/>
      <c r="AS8" s="117">
        <f>IF(AS6=0,0%,AS7/AS6)</f>
        <v>0</v>
      </c>
      <c r="AT8" s="116"/>
      <c r="AU8" s="116"/>
      <c r="AV8" s="118"/>
      <c r="AW8" s="118"/>
      <c r="AX8" s="117">
        <f>IF(AX6=0,0%,AX7/AX6)</f>
        <v>0</v>
      </c>
      <c r="AY8" s="116"/>
      <c r="AZ8" s="116"/>
      <c r="BA8" s="118"/>
      <c r="BB8" s="118"/>
      <c r="BC8" s="117">
        <f>IF(BC6=0,0%,BC7/BC6)</f>
        <v>0</v>
      </c>
      <c r="BD8" s="116"/>
      <c r="BE8" s="116"/>
      <c r="BF8" s="118"/>
      <c r="BG8" s="118"/>
      <c r="BH8" s="117">
        <f>IF(BH6=0,0%,BH7/BH6)</f>
        <v>0</v>
      </c>
      <c r="BI8" s="116"/>
      <c r="BJ8" s="116"/>
      <c r="BK8" s="118"/>
      <c r="BL8" s="118"/>
      <c r="BM8" s="117">
        <f>IF(BM6=0,0%,BM7/BM6)</f>
        <v>0</v>
      </c>
      <c r="BN8" s="116"/>
      <c r="BO8" s="116"/>
      <c r="BP8" s="118"/>
      <c r="BQ8" s="118"/>
    </row>
    <row r="9" spans="1:69" s="161" customFormat="1" x14ac:dyDescent="0.15">
      <c r="A9" s="158" t="s">
        <v>34</v>
      </c>
      <c r="B9" s="159">
        <f>_xlfn.IFNA(VLOOKUP($A9,批次辅助!$A$4:$DC$41,MATCH($A$5&amp;B$4,批次辅助!$A$1:$DC$1,0),0),0)</f>
        <v>0</v>
      </c>
      <c r="C9" s="159">
        <f>_xlfn.IFNA(VLOOKUP($A9,批次辅助!$A$4:$DC$41,MATCH($A$5&amp;C$4,批次辅助!$A$1:$DC$1,0),0),0)</f>
        <v>0</v>
      </c>
      <c r="D9" s="159">
        <f>_xlfn.IFNA(VLOOKUP($A9,批次辅助!$A$4:$DC$41,MATCH($A$5&amp;D$4,批次辅助!$A$1:$DC$1,0),0),0)</f>
        <v>0</v>
      </c>
      <c r="E9" s="160"/>
      <c r="F9" s="160"/>
      <c r="G9" s="160"/>
      <c r="H9" s="160">
        <f>H10-H19-H27-H28-H36-H37-H44-H45</f>
        <v>0.76380180891566285</v>
      </c>
      <c r="I9" s="160"/>
      <c r="J9" s="160"/>
      <c r="K9" s="160"/>
      <c r="L9" s="160"/>
      <c r="M9" s="160">
        <f>M10-M19-M27-M28-M36-M37-M44-M45</f>
        <v>0.76380180891566285</v>
      </c>
      <c r="N9" s="160"/>
      <c r="O9" s="160"/>
      <c r="P9" s="160"/>
      <c r="Q9" s="160"/>
      <c r="R9" s="160">
        <f>R10-R19-R27-R28-R36-R37-R44-R45</f>
        <v>0.76380180891566285</v>
      </c>
      <c r="S9" s="160"/>
      <c r="T9" s="160"/>
      <c r="U9" s="160"/>
      <c r="V9" s="160"/>
      <c r="W9" s="160">
        <f>W10-W19-W27-W28-W36-W37-W44-W45</f>
        <v>0.76380180891566285</v>
      </c>
      <c r="X9" s="160"/>
      <c r="Y9" s="160"/>
      <c r="Z9" s="160"/>
      <c r="AA9" s="160"/>
      <c r="AB9" s="160">
        <f>AB10-AB19-AB27-AB28-AB36-AB37-AB44-AB45</f>
        <v>0.76380180891566285</v>
      </c>
      <c r="AC9" s="160"/>
      <c r="AD9" s="160"/>
      <c r="AE9" s="160"/>
      <c r="AF9" s="160"/>
      <c r="AG9" s="160">
        <f>AG10-AG19-AG27-AG28-AG36-AG37-AG44-AG45</f>
        <v>0.76380180891566285</v>
      </c>
      <c r="AH9" s="160"/>
      <c r="AI9" s="160"/>
      <c r="AJ9" s="160"/>
      <c r="AK9" s="160"/>
      <c r="AL9" s="160">
        <f>AL10-AL19-AL27-AL28-AL36-AL37-AL44-AL45</f>
        <v>0.76380180891566285</v>
      </c>
      <c r="AM9" s="160"/>
      <c r="AN9" s="160"/>
      <c r="AO9" s="160"/>
      <c r="AP9" s="160"/>
      <c r="AQ9" s="160">
        <f>AQ10-AQ19-AQ27-AQ28-AQ36-AQ37-AQ44-AQ45</f>
        <v>0.76380180891566285</v>
      </c>
      <c r="AR9" s="160"/>
      <c r="AS9" s="160"/>
      <c r="AT9" s="160"/>
      <c r="AU9" s="160"/>
      <c r="AV9" s="160">
        <f>AV10-AV19-AV27-AV28-AV36-AV37-AV44-AV45</f>
        <v>0.76380180891566285</v>
      </c>
      <c r="AW9" s="160"/>
      <c r="AX9" s="160"/>
      <c r="AY9" s="160"/>
      <c r="AZ9" s="160"/>
      <c r="BA9" s="160">
        <f>BA10-BA19-BA27-BA28-BA36-BA37-BA44-BA45</f>
        <v>0.76380180891566285</v>
      </c>
      <c r="BB9" s="160"/>
      <c r="BC9" s="160"/>
      <c r="BD9" s="160"/>
      <c r="BE9" s="160"/>
      <c r="BF9" s="160">
        <f>BF10-BF19-BF27-BF28-BF36-BF37-BF44-BF45</f>
        <v>0.76380180891566285</v>
      </c>
      <c r="BG9" s="160"/>
      <c r="BH9" s="160"/>
      <c r="BI9" s="160"/>
      <c r="BJ9" s="160"/>
      <c r="BK9" s="160">
        <f>BK10-BK19-BK27-BK28-BK36-BK37-BK44-BK45</f>
        <v>0.76380180891566285</v>
      </c>
      <c r="BL9" s="160"/>
      <c r="BM9" s="160"/>
      <c r="BN9" s="160"/>
      <c r="BO9" s="160"/>
      <c r="BP9" s="160">
        <f>BP10-BP19-BP27-BP28-BP36-BP37-BP44-BP45</f>
        <v>0.76380180891566285</v>
      </c>
      <c r="BQ9" s="160"/>
    </row>
    <row r="10" spans="1:69" x14ac:dyDescent="0.15">
      <c r="A10" s="36" t="s">
        <v>33</v>
      </c>
      <c r="B10" s="37">
        <f>B9+B19+B27+B28+B36+B37+B44+B45</f>
        <v>0</v>
      </c>
      <c r="C10" s="37">
        <f>C9+C19+C27+C28+C36+C37+C44+C45</f>
        <v>0</v>
      </c>
      <c r="D10" s="37">
        <f>D9+D19+D27+D28+D36+D37+D44+D45</f>
        <v>0</v>
      </c>
      <c r="E10" s="38"/>
      <c r="F10" s="38"/>
      <c r="G10" s="38"/>
      <c r="H10" s="38">
        <f>(H12+H21+H30+H39)*99.94%-3</f>
        <v>0.76380180891566285</v>
      </c>
      <c r="I10" s="38"/>
      <c r="J10" s="38"/>
      <c r="K10" s="38"/>
      <c r="L10" s="38"/>
      <c r="M10" s="38">
        <f>(M12+M21+M30+M39)*99.94%-3</f>
        <v>0.76380180891566285</v>
      </c>
      <c r="N10" s="38"/>
      <c r="O10" s="38"/>
      <c r="P10" s="38"/>
      <c r="Q10" s="38"/>
      <c r="R10" s="38">
        <f>(R12+R21+R30+R39)*99.94%-3</f>
        <v>0.76380180891566285</v>
      </c>
      <c r="S10" s="38"/>
      <c r="T10" s="38"/>
      <c r="U10" s="38"/>
      <c r="V10" s="38"/>
      <c r="W10" s="38">
        <f>(W12+W21+W30+W39)*99.94%-3</f>
        <v>0.76380180891566285</v>
      </c>
      <c r="X10" s="38"/>
      <c r="Y10" s="38"/>
      <c r="Z10" s="38"/>
      <c r="AA10" s="38"/>
      <c r="AB10" s="38">
        <f>(AB12+AB21+AB30+AB39)*99.94%-3</f>
        <v>0.76380180891566285</v>
      </c>
      <c r="AC10" s="38"/>
      <c r="AD10" s="38"/>
      <c r="AE10" s="38"/>
      <c r="AF10" s="38"/>
      <c r="AG10" s="38">
        <f>(AG12+AG21+AG30+AG39)*99.94%-3</f>
        <v>0.76380180891566285</v>
      </c>
      <c r="AH10" s="38"/>
      <c r="AI10" s="38"/>
      <c r="AJ10" s="38"/>
      <c r="AK10" s="38"/>
      <c r="AL10" s="38">
        <f>(AL12+AL21+AL30+AL39)*99.94%-3</f>
        <v>0.76380180891566285</v>
      </c>
      <c r="AM10" s="38"/>
      <c r="AN10" s="38"/>
      <c r="AO10" s="38"/>
      <c r="AP10" s="38"/>
      <c r="AQ10" s="38">
        <f>(AQ12+AQ21+AQ30+AQ39)*99.94%-3</f>
        <v>0.76380180891566285</v>
      </c>
      <c r="AR10" s="38"/>
      <c r="AS10" s="38"/>
      <c r="AT10" s="38"/>
      <c r="AU10" s="38"/>
      <c r="AV10" s="38">
        <f>(AV12+AV21+AV30+AV39)*99.94%-3</f>
        <v>0.76380180891566285</v>
      </c>
      <c r="AW10" s="38"/>
      <c r="AX10" s="38"/>
      <c r="AY10" s="38"/>
      <c r="AZ10" s="38"/>
      <c r="BA10" s="38">
        <f>(BA12+BA21+BA30+BA39)*99.94%-3</f>
        <v>0.76380180891566285</v>
      </c>
      <c r="BB10" s="38"/>
      <c r="BC10" s="38"/>
      <c r="BD10" s="38"/>
      <c r="BE10" s="38"/>
      <c r="BF10" s="38">
        <f>(BF12+BF21+BF30+BF39)*99.94%-3</f>
        <v>0.76380180891566285</v>
      </c>
      <c r="BG10" s="38"/>
      <c r="BH10" s="38"/>
      <c r="BI10" s="38"/>
      <c r="BJ10" s="38"/>
      <c r="BK10" s="38">
        <f>(BK12+BK21+BK30+BK39)*99.94%-3</f>
        <v>0.76380180891566285</v>
      </c>
      <c r="BL10" s="38"/>
      <c r="BM10" s="38"/>
      <c r="BN10" s="38"/>
      <c r="BO10" s="38"/>
      <c r="BP10" s="38">
        <f>(BP12+BP21+BP30+BP39)*99.94%-3</f>
        <v>0.76380180891566285</v>
      </c>
      <c r="BQ10" s="38"/>
    </row>
    <row r="11" spans="1:69" x14ac:dyDescent="0.15">
      <c r="A11" s="39" t="s">
        <v>32</v>
      </c>
      <c r="B11" s="39"/>
      <c r="C11" s="39"/>
      <c r="D11" s="39"/>
      <c r="E11" s="39"/>
      <c r="F11" s="39"/>
      <c r="G11" s="39"/>
      <c r="H11" s="39">
        <f>H12*99.9%</f>
        <v>0.84507335783132542</v>
      </c>
      <c r="I11" s="39"/>
      <c r="J11" s="39"/>
      <c r="K11" s="39"/>
      <c r="L11" s="39"/>
      <c r="M11" s="39">
        <f>M12*99.9%</f>
        <v>0.84507335783132542</v>
      </c>
      <c r="N11" s="39"/>
      <c r="O11" s="39"/>
      <c r="P11" s="39"/>
      <c r="Q11" s="39"/>
      <c r="R11" s="39">
        <f>R12*99.9%</f>
        <v>0.84507335783132542</v>
      </c>
      <c r="S11" s="39"/>
      <c r="T11" s="39"/>
      <c r="U11" s="39"/>
      <c r="V11" s="39"/>
      <c r="W11" s="39">
        <f>W12*99.9%</f>
        <v>0.84507335783132542</v>
      </c>
      <c r="X11" s="39"/>
      <c r="Y11" s="39"/>
      <c r="Z11" s="39"/>
      <c r="AA11" s="39"/>
      <c r="AB11" s="39">
        <f>AB12*99.9%</f>
        <v>0.84507335783132542</v>
      </c>
      <c r="AC11" s="39"/>
      <c r="AD11" s="39"/>
      <c r="AE11" s="39"/>
      <c r="AF11" s="39"/>
      <c r="AG11" s="39">
        <f>AG12*99.9%</f>
        <v>0.84507335783132542</v>
      </c>
      <c r="AH11" s="39"/>
      <c r="AI11" s="39"/>
      <c r="AJ11" s="39"/>
      <c r="AK11" s="39"/>
      <c r="AL11" s="39">
        <f>AL12*99.9%</f>
        <v>0.84507335783132542</v>
      </c>
      <c r="AM11" s="39"/>
      <c r="AN11" s="39"/>
      <c r="AO11" s="39"/>
      <c r="AP11" s="39"/>
      <c r="AQ11" s="39">
        <f>AQ12*99.9%</f>
        <v>0.84507335783132542</v>
      </c>
      <c r="AR11" s="39"/>
      <c r="AS11" s="39"/>
      <c r="AT11" s="39"/>
      <c r="AU11" s="39"/>
      <c r="AV11" s="39">
        <f>AV12*99.9%</f>
        <v>0.84507335783132542</v>
      </c>
      <c r="AW11" s="39"/>
      <c r="AX11" s="39"/>
      <c r="AY11" s="39"/>
      <c r="AZ11" s="39"/>
      <c r="BA11" s="39">
        <f>BA12*99.9%</f>
        <v>0.84507335783132542</v>
      </c>
      <c r="BB11" s="39"/>
      <c r="BC11" s="39"/>
      <c r="BD11" s="39"/>
      <c r="BE11" s="39"/>
      <c r="BF11" s="39">
        <f>BF12*99.9%</f>
        <v>0.84507335783132542</v>
      </c>
      <c r="BG11" s="39"/>
      <c r="BH11" s="39"/>
      <c r="BI11" s="39"/>
      <c r="BJ11" s="39"/>
      <c r="BK11" s="39">
        <f>BK12*99.9%</f>
        <v>0.84507335783132542</v>
      </c>
      <c r="BL11" s="39"/>
      <c r="BM11" s="39"/>
      <c r="BN11" s="39"/>
      <c r="BO11" s="39"/>
      <c r="BP11" s="39">
        <f>BP12*99.9%</f>
        <v>0.84507335783132542</v>
      </c>
      <c r="BQ11" s="39"/>
    </row>
    <row r="12" spans="1:69" x14ac:dyDescent="0.35">
      <c r="A12" s="40" t="s">
        <v>60</v>
      </c>
      <c r="B12" s="41">
        <f>_xlfn.IFNA(VLOOKUP($A12,批次辅助!$A$4:$DC$41,MATCH($A$5&amp;B$4,批次辅助!$A$1:$DC$1,0),0),0)</f>
        <v>0</v>
      </c>
      <c r="C12" s="41">
        <f>_xlfn.IFNA(VLOOKUP($A12,批次辅助!$A$4:$DC$41,MATCH($A$5&amp;C$4,批次辅助!$A$1:$DC$1,0),0),0)</f>
        <v>0</v>
      </c>
      <c r="D12" s="41">
        <f>_xlfn.IFNA(VLOOKUP($A12,批次辅助!$A$4:$DC$41,MATCH($A$5&amp;D$4,批次辅助!$A$1:$DC$1,0),0),0)</f>
        <v>0</v>
      </c>
      <c r="E12" s="39"/>
      <c r="F12" s="39"/>
      <c r="G12" s="39"/>
      <c r="H12" s="39">
        <f>1-SUM(H13:H18)</f>
        <v>0.84591927710843373</v>
      </c>
      <c r="I12" s="39"/>
      <c r="J12" s="39"/>
      <c r="K12" s="39"/>
      <c r="L12" s="39"/>
      <c r="M12" s="39">
        <f>1-SUM(M13:M18)</f>
        <v>0.84591927710843373</v>
      </c>
      <c r="N12" s="39"/>
      <c r="O12" s="39"/>
      <c r="P12" s="39"/>
      <c r="Q12" s="39"/>
      <c r="R12" s="39">
        <f>1-SUM(R13:R18)</f>
        <v>0.84591927710843373</v>
      </c>
      <c r="S12" s="39"/>
      <c r="T12" s="39"/>
      <c r="U12" s="39"/>
      <c r="V12" s="39"/>
      <c r="W12" s="39">
        <f>1-SUM(W13:W18)</f>
        <v>0.84591927710843373</v>
      </c>
      <c r="X12" s="39"/>
      <c r="Y12" s="39"/>
      <c r="Z12" s="39"/>
      <c r="AA12" s="39"/>
      <c r="AB12" s="39">
        <f>1-SUM(AB13:AB18)</f>
        <v>0.84591927710843373</v>
      </c>
      <c r="AC12" s="39"/>
      <c r="AD12" s="39"/>
      <c r="AE12" s="39"/>
      <c r="AF12" s="39"/>
      <c r="AG12" s="39">
        <f>1-SUM(AG13:AG18)</f>
        <v>0.84591927710843373</v>
      </c>
      <c r="AH12" s="39"/>
      <c r="AI12" s="39"/>
      <c r="AJ12" s="39"/>
      <c r="AK12" s="39"/>
      <c r="AL12" s="39">
        <f>1-SUM(AL13:AL18)</f>
        <v>0.84591927710843373</v>
      </c>
      <c r="AM12" s="39"/>
      <c r="AN12" s="39"/>
      <c r="AO12" s="39"/>
      <c r="AP12" s="39"/>
      <c r="AQ12" s="39">
        <f>1-SUM(AQ13:AQ18)</f>
        <v>0.84591927710843373</v>
      </c>
      <c r="AR12" s="39"/>
      <c r="AS12" s="39"/>
      <c r="AT12" s="39"/>
      <c r="AU12" s="39"/>
      <c r="AV12" s="39">
        <f>1-SUM(AV13:AV18)</f>
        <v>0.84591927710843373</v>
      </c>
      <c r="AW12" s="39"/>
      <c r="AX12" s="39"/>
      <c r="AY12" s="39"/>
      <c r="AZ12" s="39"/>
      <c r="BA12" s="39">
        <f>1-SUM(BA13:BA18)</f>
        <v>0.84591927710843373</v>
      </c>
      <c r="BB12" s="39"/>
      <c r="BC12" s="39"/>
      <c r="BD12" s="39"/>
      <c r="BE12" s="39"/>
      <c r="BF12" s="39">
        <f>1-SUM(BF13:BF18)</f>
        <v>0.84591927710843373</v>
      </c>
      <c r="BG12" s="39"/>
      <c r="BH12" s="39"/>
      <c r="BI12" s="39"/>
      <c r="BJ12" s="39"/>
      <c r="BK12" s="39">
        <f>1-SUM(BK13:BK18)</f>
        <v>0.84591927710843373</v>
      </c>
      <c r="BL12" s="39"/>
      <c r="BM12" s="39"/>
      <c r="BN12" s="39"/>
      <c r="BO12" s="39"/>
      <c r="BP12" s="39">
        <f>1-SUM(BP13:BP18)</f>
        <v>0.84591927710843373</v>
      </c>
      <c r="BQ12" s="39"/>
    </row>
    <row r="13" spans="1:69" x14ac:dyDescent="0.15">
      <c r="A13" s="42" t="s">
        <v>42</v>
      </c>
      <c r="B13" s="43">
        <f>_xlfn.IFNA(VLOOKUP($A13,批次辅助!$A$4:$DC$41,MATCH($A$5&amp;B$4,批次辅助!$A$1:$DC$1,0),0),0)</f>
        <v>0</v>
      </c>
      <c r="C13" s="43">
        <f>_xlfn.IFNA(VLOOKUP($A13,批次辅助!$A$4:$DC$41,MATCH($A$5&amp;C$4,批次辅助!$A$1:$DC$1,0),0),0)</f>
        <v>0</v>
      </c>
      <c r="D13" s="43">
        <f>_xlfn.IFNA(VLOOKUP($A13,批次辅助!$A$4:$DC$41,MATCH($A$5&amp;D$4,批次辅助!$A$1:$DC$1,0),0),0)</f>
        <v>0</v>
      </c>
      <c r="E13" s="279"/>
      <c r="F13" s="128"/>
      <c r="G13" s="102">
        <v>4.2560240963855418E-2</v>
      </c>
      <c r="H13" s="47">
        <f>C13-F13+G13</f>
        <v>4.2560240963855418E-2</v>
      </c>
      <c r="I13" s="370"/>
      <c r="J13" s="279"/>
      <c r="K13" s="128"/>
      <c r="L13" s="102"/>
      <c r="M13" s="47">
        <f>H13-K13+L13</f>
        <v>4.2560240963855418E-2</v>
      </c>
      <c r="N13" s="370"/>
      <c r="O13" s="278"/>
      <c r="P13" s="132"/>
      <c r="Q13" s="102"/>
      <c r="R13" s="47">
        <f>M13-P13+Q13</f>
        <v>4.2560240963855418E-2</v>
      </c>
      <c r="S13" s="370"/>
      <c r="T13" s="279"/>
      <c r="U13" s="128"/>
      <c r="V13" s="102"/>
      <c r="W13" s="47">
        <f>R13-U13+V13</f>
        <v>4.2560240963855418E-2</v>
      </c>
      <c r="X13" s="370"/>
      <c r="Y13" s="279"/>
      <c r="Z13" s="128"/>
      <c r="AA13" s="102"/>
      <c r="AB13" s="47">
        <f>W13-Z13+AA13</f>
        <v>4.2560240963855418E-2</v>
      </c>
      <c r="AC13" s="370"/>
      <c r="AD13" s="279"/>
      <c r="AE13" s="128"/>
      <c r="AF13" s="102"/>
      <c r="AG13" s="47">
        <f>AB13-AE13+AF13</f>
        <v>4.2560240963855418E-2</v>
      </c>
      <c r="AH13" s="370"/>
      <c r="AI13" s="279"/>
      <c r="AJ13" s="128"/>
      <c r="AK13" s="102"/>
      <c r="AL13" s="47">
        <f>AG13-AJ13+AK13</f>
        <v>4.2560240963855418E-2</v>
      </c>
      <c r="AM13" s="370"/>
      <c r="AN13" s="279"/>
      <c r="AO13" s="128"/>
      <c r="AP13" s="102"/>
      <c r="AQ13" s="47">
        <f>AL13-AO13+AP13</f>
        <v>4.2560240963855418E-2</v>
      </c>
      <c r="AR13" s="370"/>
      <c r="AS13" s="279"/>
      <c r="AT13" s="128"/>
      <c r="AU13" s="102"/>
      <c r="AV13" s="47">
        <f>AQ13-AT13+AU13</f>
        <v>4.2560240963855418E-2</v>
      </c>
      <c r="AW13" s="370"/>
      <c r="AX13" s="279"/>
      <c r="AY13" s="128"/>
      <c r="AZ13" s="102"/>
      <c r="BA13" s="47">
        <f>AV13-AY13+AZ13</f>
        <v>4.2560240963855418E-2</v>
      </c>
      <c r="BB13" s="370"/>
      <c r="BC13" s="279"/>
      <c r="BD13" s="128"/>
      <c r="BE13" s="102"/>
      <c r="BF13" s="47">
        <f>BA13-BD13+BE13</f>
        <v>4.2560240963855418E-2</v>
      </c>
      <c r="BG13" s="370"/>
      <c r="BH13" s="279"/>
      <c r="BI13" s="128"/>
      <c r="BJ13" s="102"/>
      <c r="BK13" s="47">
        <f>BF13-BI13+BJ13</f>
        <v>4.2560240963855418E-2</v>
      </c>
      <c r="BL13" s="370"/>
      <c r="BM13" s="279"/>
      <c r="BN13" s="128"/>
      <c r="BO13" s="102"/>
      <c r="BP13" s="47">
        <f>BK13-BN13+BO13</f>
        <v>4.2560240963855418E-2</v>
      </c>
      <c r="BQ13" s="370"/>
    </row>
    <row r="14" spans="1:69" x14ac:dyDescent="0.15">
      <c r="A14" s="42" t="s">
        <v>43</v>
      </c>
      <c r="B14" s="43">
        <f>_xlfn.IFNA(VLOOKUP($A14,批次辅助!$A$4:$DC$41,MATCH($A$5&amp;B$4,批次辅助!$A$1:$DC$1,0),0),0)</f>
        <v>0</v>
      </c>
      <c r="C14" s="43">
        <f>_xlfn.IFNA(VLOOKUP($A14,批次辅助!$A$4:$DC$41,MATCH($A$5&amp;C$4,批次辅助!$A$1:$DC$1,0),0),0)</f>
        <v>0</v>
      </c>
      <c r="D14" s="43">
        <f>_xlfn.IFNA(VLOOKUP($A14,批次辅助!$A$4:$DC$41,MATCH($A$5&amp;D$4,批次辅助!$A$1:$DC$1,0),0),0)</f>
        <v>0</v>
      </c>
      <c r="E14" s="51"/>
      <c r="F14" s="129"/>
      <c r="G14" s="140">
        <v>4.3900000000000002E-2</v>
      </c>
      <c r="H14" s="47">
        <f t="shared" ref="H14:H19" si="0">C14-F14+G14</f>
        <v>4.3900000000000002E-2</v>
      </c>
      <c r="I14" s="370"/>
      <c r="J14" s="51"/>
      <c r="K14" s="129"/>
      <c r="L14" s="140"/>
      <c r="M14" s="50">
        <f t="shared" ref="M14:M19" si="1">H14-K14+L14</f>
        <v>4.3900000000000002E-2</v>
      </c>
      <c r="N14" s="370"/>
      <c r="O14" s="278"/>
      <c r="P14" s="186"/>
      <c r="Q14" s="140"/>
      <c r="R14" s="50">
        <f t="shared" ref="R14:R19" si="2">M14-P14+Q14</f>
        <v>4.3900000000000002E-2</v>
      </c>
      <c r="S14" s="370"/>
      <c r="T14" s="51"/>
      <c r="U14" s="129"/>
      <c r="V14" s="140"/>
      <c r="W14" s="50">
        <f t="shared" ref="W14:W19" si="3">R14-U14+V14</f>
        <v>4.3900000000000002E-2</v>
      </c>
      <c r="X14" s="370"/>
      <c r="Y14" s="51"/>
      <c r="Z14" s="129"/>
      <c r="AA14" s="140"/>
      <c r="AB14" s="50">
        <f t="shared" ref="AB14:AB19" si="4">W14-Z14+AA14</f>
        <v>4.3900000000000002E-2</v>
      </c>
      <c r="AC14" s="370"/>
      <c r="AD14" s="51"/>
      <c r="AE14" s="129"/>
      <c r="AF14" s="140"/>
      <c r="AG14" s="50">
        <f t="shared" ref="AG14:AG19" si="5">AB14-AE14+AF14</f>
        <v>4.3900000000000002E-2</v>
      </c>
      <c r="AH14" s="370"/>
      <c r="AI14" s="51"/>
      <c r="AJ14" s="129"/>
      <c r="AK14" s="140"/>
      <c r="AL14" s="50">
        <f t="shared" ref="AL14:AL19" si="6">AG14-AJ14+AK14</f>
        <v>4.3900000000000002E-2</v>
      </c>
      <c r="AM14" s="370"/>
      <c r="AN14" s="51"/>
      <c r="AO14" s="129"/>
      <c r="AP14" s="140"/>
      <c r="AQ14" s="50">
        <f t="shared" ref="AQ14:AQ19" si="7">AL14-AO14+AP14</f>
        <v>4.3900000000000002E-2</v>
      </c>
      <c r="AR14" s="370"/>
      <c r="AS14" s="51"/>
      <c r="AT14" s="129"/>
      <c r="AU14" s="140"/>
      <c r="AV14" s="50">
        <f t="shared" ref="AV14:AV19" si="8">AQ14-AT14+AU14</f>
        <v>4.3900000000000002E-2</v>
      </c>
      <c r="AW14" s="370"/>
      <c r="AX14" s="51"/>
      <c r="AY14" s="129"/>
      <c r="AZ14" s="140"/>
      <c r="BA14" s="50">
        <f t="shared" ref="BA14:BA19" si="9">AV14-AY14+AZ14</f>
        <v>4.3900000000000002E-2</v>
      </c>
      <c r="BB14" s="370"/>
      <c r="BC14" s="51"/>
      <c r="BD14" s="129"/>
      <c r="BE14" s="140"/>
      <c r="BF14" s="50">
        <f t="shared" ref="BF14:BF19" si="10">BA14-BD14+BE14</f>
        <v>4.3900000000000002E-2</v>
      </c>
      <c r="BG14" s="370"/>
      <c r="BH14" s="51"/>
      <c r="BI14" s="129"/>
      <c r="BJ14" s="140"/>
      <c r="BK14" s="50">
        <f t="shared" ref="BK14:BK19" si="11">BF14-BI14+BJ14</f>
        <v>4.3900000000000002E-2</v>
      </c>
      <c r="BL14" s="370"/>
      <c r="BM14" s="51"/>
      <c r="BN14" s="129"/>
      <c r="BO14" s="140"/>
      <c r="BP14" s="50">
        <f t="shared" ref="BP14:BP19" si="12">BK14-BN14+BO14</f>
        <v>4.3900000000000002E-2</v>
      </c>
      <c r="BQ14" s="370"/>
    </row>
    <row r="15" spans="1:69" x14ac:dyDescent="0.15">
      <c r="A15" s="42" t="s">
        <v>44</v>
      </c>
      <c r="B15" s="43">
        <f>_xlfn.IFNA(VLOOKUP($A15,批次辅助!$A$4:$DC$41,MATCH($A$5&amp;B$4,批次辅助!$A$1:$DC$1,0),0),0)</f>
        <v>0</v>
      </c>
      <c r="C15" s="43">
        <f>_xlfn.IFNA(VLOOKUP($A15,批次辅助!$A$4:$DC$41,MATCH($A$5&amp;C$4,批次辅助!$A$1:$DC$1,0),0),0)</f>
        <v>0</v>
      </c>
      <c r="D15" s="43">
        <f>_xlfn.IFNA(VLOOKUP($A15,批次辅助!$A$4:$DC$41,MATCH($A$5&amp;D$4,批次辅助!$A$1:$DC$1,0),0),0)</f>
        <v>0</v>
      </c>
      <c r="E15" s="279"/>
      <c r="F15" s="128"/>
      <c r="G15" s="46">
        <v>7.8313253012048199E-3</v>
      </c>
      <c r="H15" s="47">
        <f t="shared" si="0"/>
        <v>7.8313253012048199E-3</v>
      </c>
      <c r="I15" s="370"/>
      <c r="J15" s="279"/>
      <c r="K15" s="128"/>
      <c r="L15" s="102"/>
      <c r="M15" s="50">
        <f t="shared" si="1"/>
        <v>7.8313253012048199E-3</v>
      </c>
      <c r="N15" s="370"/>
      <c r="O15" s="278"/>
      <c r="P15" s="132"/>
      <c r="Q15" s="102"/>
      <c r="R15" s="50">
        <f t="shared" si="2"/>
        <v>7.8313253012048199E-3</v>
      </c>
      <c r="S15" s="370"/>
      <c r="T15" s="279"/>
      <c r="U15" s="128"/>
      <c r="V15" s="102"/>
      <c r="W15" s="50">
        <f t="shared" si="3"/>
        <v>7.8313253012048199E-3</v>
      </c>
      <c r="X15" s="370"/>
      <c r="Y15" s="279"/>
      <c r="Z15" s="128"/>
      <c r="AA15" s="102"/>
      <c r="AB15" s="50">
        <f t="shared" si="4"/>
        <v>7.8313253012048199E-3</v>
      </c>
      <c r="AC15" s="370"/>
      <c r="AD15" s="279"/>
      <c r="AE15" s="128"/>
      <c r="AF15" s="102"/>
      <c r="AG15" s="50">
        <f t="shared" si="5"/>
        <v>7.8313253012048199E-3</v>
      </c>
      <c r="AH15" s="370"/>
      <c r="AI15" s="279"/>
      <c r="AJ15" s="128"/>
      <c r="AK15" s="102"/>
      <c r="AL15" s="50">
        <f t="shared" si="6"/>
        <v>7.8313253012048199E-3</v>
      </c>
      <c r="AM15" s="370"/>
      <c r="AN15" s="279"/>
      <c r="AO15" s="128"/>
      <c r="AP15" s="102"/>
      <c r="AQ15" s="50">
        <f t="shared" si="7"/>
        <v>7.8313253012048199E-3</v>
      </c>
      <c r="AR15" s="370"/>
      <c r="AS15" s="279"/>
      <c r="AT15" s="128"/>
      <c r="AU15" s="102"/>
      <c r="AV15" s="50">
        <f t="shared" si="8"/>
        <v>7.8313253012048199E-3</v>
      </c>
      <c r="AW15" s="370"/>
      <c r="AX15" s="279"/>
      <c r="AY15" s="128"/>
      <c r="AZ15" s="102"/>
      <c r="BA15" s="50">
        <f t="shared" si="9"/>
        <v>7.8313253012048199E-3</v>
      </c>
      <c r="BB15" s="370"/>
      <c r="BC15" s="279"/>
      <c r="BD15" s="128"/>
      <c r="BE15" s="102"/>
      <c r="BF15" s="50">
        <f t="shared" si="10"/>
        <v>7.8313253012048199E-3</v>
      </c>
      <c r="BG15" s="370"/>
      <c r="BH15" s="279"/>
      <c r="BI15" s="128"/>
      <c r="BJ15" s="102"/>
      <c r="BK15" s="50">
        <f t="shared" si="11"/>
        <v>7.8313253012048199E-3</v>
      </c>
      <c r="BL15" s="370"/>
      <c r="BM15" s="279"/>
      <c r="BN15" s="128"/>
      <c r="BO15" s="102"/>
      <c r="BP15" s="50">
        <f t="shared" si="12"/>
        <v>7.8313253012048199E-3</v>
      </c>
      <c r="BQ15" s="370"/>
    </row>
    <row r="16" spans="1:69" x14ac:dyDescent="0.15">
      <c r="A16" s="53" t="s">
        <v>45</v>
      </c>
      <c r="B16" s="53">
        <f>_xlfn.IFNA(VLOOKUP($A16,批次辅助!$A$4:$DC$41,MATCH($A$5&amp;B$4,批次辅助!$A$1:$DC$1,0),0),0)</f>
        <v>0</v>
      </c>
      <c r="C16" s="53">
        <f>_xlfn.IFNA(VLOOKUP($A16,批次辅助!$A$4:$DC$41,MATCH($A$5&amp;C$4,批次辅助!$A$1:$DC$1,0),0),0)</f>
        <v>0</v>
      </c>
      <c r="D16" s="53">
        <f>_xlfn.IFNA(VLOOKUP($A16,批次辅助!$A$4:$DC$41,MATCH($A$5&amp;D$4,批次辅助!$A$1:$DC$1,0),0),0)</f>
        <v>0</v>
      </c>
      <c r="E16" s="279"/>
      <c r="F16" s="128"/>
      <c r="G16" s="55">
        <v>4.8192771084337352E-2</v>
      </c>
      <c r="H16" s="47">
        <f t="shared" si="0"/>
        <v>4.8192771084337352E-2</v>
      </c>
      <c r="I16" s="370"/>
      <c r="J16" s="56"/>
      <c r="K16" s="130"/>
      <c r="L16" s="103"/>
      <c r="M16" s="50">
        <f t="shared" si="1"/>
        <v>4.8192771084337352E-2</v>
      </c>
      <c r="N16" s="370"/>
      <c r="O16" s="278"/>
      <c r="P16" s="132"/>
      <c r="Q16" s="103"/>
      <c r="R16" s="50">
        <f t="shared" si="2"/>
        <v>4.8192771084337352E-2</v>
      </c>
      <c r="S16" s="370"/>
      <c r="T16" s="56"/>
      <c r="U16" s="130"/>
      <c r="V16" s="103"/>
      <c r="W16" s="50">
        <f t="shared" si="3"/>
        <v>4.8192771084337352E-2</v>
      </c>
      <c r="X16" s="370"/>
      <c r="Y16" s="56"/>
      <c r="Z16" s="130"/>
      <c r="AA16" s="103"/>
      <c r="AB16" s="50">
        <f t="shared" si="4"/>
        <v>4.8192771084337352E-2</v>
      </c>
      <c r="AC16" s="370"/>
      <c r="AD16" s="56"/>
      <c r="AE16" s="130"/>
      <c r="AF16" s="103"/>
      <c r="AG16" s="50">
        <f t="shared" si="5"/>
        <v>4.8192771084337352E-2</v>
      </c>
      <c r="AH16" s="370"/>
      <c r="AI16" s="56"/>
      <c r="AJ16" s="130"/>
      <c r="AK16" s="103"/>
      <c r="AL16" s="50">
        <f t="shared" si="6"/>
        <v>4.8192771084337352E-2</v>
      </c>
      <c r="AM16" s="370"/>
      <c r="AN16" s="56"/>
      <c r="AO16" s="130"/>
      <c r="AP16" s="103"/>
      <c r="AQ16" s="50">
        <f t="shared" si="7"/>
        <v>4.8192771084337352E-2</v>
      </c>
      <c r="AR16" s="370"/>
      <c r="AS16" s="56"/>
      <c r="AT16" s="130"/>
      <c r="AU16" s="103"/>
      <c r="AV16" s="50">
        <f t="shared" si="8"/>
        <v>4.8192771084337352E-2</v>
      </c>
      <c r="AW16" s="370"/>
      <c r="AX16" s="56"/>
      <c r="AY16" s="130"/>
      <c r="AZ16" s="103"/>
      <c r="BA16" s="50">
        <f t="shared" si="9"/>
        <v>4.8192771084337352E-2</v>
      </c>
      <c r="BB16" s="370"/>
      <c r="BC16" s="56"/>
      <c r="BD16" s="130"/>
      <c r="BE16" s="103"/>
      <c r="BF16" s="50">
        <f t="shared" si="10"/>
        <v>4.8192771084337352E-2</v>
      </c>
      <c r="BG16" s="370"/>
      <c r="BH16" s="56"/>
      <c r="BI16" s="130"/>
      <c r="BJ16" s="103"/>
      <c r="BK16" s="50">
        <f t="shared" si="11"/>
        <v>4.8192771084337352E-2</v>
      </c>
      <c r="BL16" s="370"/>
      <c r="BM16" s="56"/>
      <c r="BN16" s="130"/>
      <c r="BO16" s="103"/>
      <c r="BP16" s="50">
        <f t="shared" si="12"/>
        <v>4.8192771084337352E-2</v>
      </c>
      <c r="BQ16" s="370"/>
    </row>
    <row r="17" spans="1:69" x14ac:dyDescent="0.15">
      <c r="A17" s="42" t="s">
        <v>46</v>
      </c>
      <c r="B17" s="53">
        <f>_xlfn.IFNA(VLOOKUP($A17,批次辅助!$A$4:$DC$41,MATCH($A$5&amp;B$4,批次辅助!$A$1:$DC$1,0),0),0)</f>
        <v>0</v>
      </c>
      <c r="C17" s="53">
        <f>_xlfn.IFNA(VLOOKUP($A17,批次辅助!$A$4:$DC$41,MATCH($A$5&amp;C$4,批次辅助!$A$1:$DC$1,0),0),0)</f>
        <v>0</v>
      </c>
      <c r="D17" s="53">
        <f>_xlfn.IFNA(VLOOKUP($A17,批次辅助!$A$4:$DC$41,MATCH($A$5&amp;D$4,批次辅助!$A$1:$DC$1,0),0),0)</f>
        <v>0</v>
      </c>
      <c r="E17" s="43"/>
      <c r="F17" s="131"/>
      <c r="G17" s="58">
        <v>9.0361445783132526E-3</v>
      </c>
      <c r="H17" s="47">
        <f t="shared" si="0"/>
        <v>9.0361445783132526E-3</v>
      </c>
      <c r="I17" s="370"/>
      <c r="J17" s="43"/>
      <c r="K17" s="131"/>
      <c r="L17" s="104"/>
      <c r="M17" s="53">
        <f t="shared" si="1"/>
        <v>9.0361445783132526E-3</v>
      </c>
      <c r="N17" s="370"/>
      <c r="O17" s="330"/>
      <c r="P17" s="186"/>
      <c r="Q17" s="104"/>
      <c r="R17" s="53">
        <f t="shared" si="2"/>
        <v>9.0361445783132526E-3</v>
      </c>
      <c r="S17" s="370"/>
      <c r="T17" s="43"/>
      <c r="U17" s="131"/>
      <c r="V17" s="104"/>
      <c r="W17" s="53">
        <f t="shared" si="3"/>
        <v>9.0361445783132526E-3</v>
      </c>
      <c r="X17" s="370"/>
      <c r="Y17" s="43"/>
      <c r="Z17" s="131"/>
      <c r="AA17" s="104"/>
      <c r="AB17" s="53">
        <f t="shared" si="4"/>
        <v>9.0361445783132526E-3</v>
      </c>
      <c r="AC17" s="370"/>
      <c r="AD17" s="43"/>
      <c r="AE17" s="131"/>
      <c r="AF17" s="104"/>
      <c r="AG17" s="53">
        <f t="shared" si="5"/>
        <v>9.0361445783132526E-3</v>
      </c>
      <c r="AH17" s="370"/>
      <c r="AI17" s="43"/>
      <c r="AJ17" s="131"/>
      <c r="AK17" s="104"/>
      <c r="AL17" s="53">
        <f t="shared" si="6"/>
        <v>9.0361445783132526E-3</v>
      </c>
      <c r="AM17" s="370"/>
      <c r="AN17" s="43"/>
      <c r="AO17" s="131"/>
      <c r="AP17" s="104"/>
      <c r="AQ17" s="53">
        <f t="shared" si="7"/>
        <v>9.0361445783132526E-3</v>
      </c>
      <c r="AR17" s="370"/>
      <c r="AS17" s="43"/>
      <c r="AT17" s="131"/>
      <c r="AU17" s="104"/>
      <c r="AV17" s="53">
        <f t="shared" si="8"/>
        <v>9.0361445783132526E-3</v>
      </c>
      <c r="AW17" s="370"/>
      <c r="AX17" s="43"/>
      <c r="AY17" s="131"/>
      <c r="AZ17" s="104"/>
      <c r="BA17" s="53">
        <f t="shared" si="9"/>
        <v>9.0361445783132526E-3</v>
      </c>
      <c r="BB17" s="370"/>
      <c r="BC17" s="43"/>
      <c r="BD17" s="131"/>
      <c r="BE17" s="104"/>
      <c r="BF17" s="53">
        <f t="shared" si="10"/>
        <v>9.0361445783132526E-3</v>
      </c>
      <c r="BG17" s="370"/>
      <c r="BH17" s="43"/>
      <c r="BI17" s="131"/>
      <c r="BJ17" s="104"/>
      <c r="BK17" s="53">
        <f t="shared" si="11"/>
        <v>9.0361445783132526E-3</v>
      </c>
      <c r="BL17" s="370"/>
      <c r="BM17" s="43"/>
      <c r="BN17" s="131"/>
      <c r="BO17" s="104"/>
      <c r="BP17" s="53">
        <f t="shared" si="12"/>
        <v>9.0361445783132526E-3</v>
      </c>
      <c r="BQ17" s="370"/>
    </row>
    <row r="18" spans="1:69" x14ac:dyDescent="0.15">
      <c r="A18" s="42" t="s">
        <v>47</v>
      </c>
      <c r="B18" s="43">
        <f>_xlfn.IFNA(VLOOKUP($A18,批次辅助!$A$4:$DC$41,MATCH($A$5&amp;B$4,批次辅助!$A$1:$DC$1,0),0),0)</f>
        <v>0</v>
      </c>
      <c r="C18" s="43">
        <f>_xlfn.IFNA(VLOOKUP($A18,批次辅助!$A$4:$DC$41,MATCH($A$5&amp;C$4,批次辅助!$A$1:$DC$1,0),0),0)</f>
        <v>0</v>
      </c>
      <c r="D18" s="114">
        <f>_xlfn.IFNA(VLOOKUP($A18,批次辅助!$A$4:$DC$41,MATCH($A$5&amp;D$4,批次辅助!$A$1:$DC$1,0),0),0)</f>
        <v>0</v>
      </c>
      <c r="E18" s="10"/>
      <c r="F18" s="132"/>
      <c r="G18" s="70">
        <v>2.5602409638554218E-3</v>
      </c>
      <c r="H18" s="47">
        <f t="shared" si="0"/>
        <v>2.5602409638554218E-3</v>
      </c>
      <c r="I18" s="370"/>
      <c r="J18" s="10"/>
      <c r="K18" s="132"/>
      <c r="L18" s="105"/>
      <c r="M18" s="43">
        <f t="shared" si="1"/>
        <v>2.5602409638554218E-3</v>
      </c>
      <c r="N18" s="370"/>
      <c r="O18" s="10"/>
      <c r="P18" s="132"/>
      <c r="Q18" s="105"/>
      <c r="R18" s="43">
        <f t="shared" si="2"/>
        <v>2.5602409638554218E-3</v>
      </c>
      <c r="S18" s="370"/>
      <c r="T18" s="10"/>
      <c r="U18" s="132"/>
      <c r="V18" s="105"/>
      <c r="W18" s="43">
        <f t="shared" si="3"/>
        <v>2.5602409638554218E-3</v>
      </c>
      <c r="X18" s="370"/>
      <c r="Y18" s="10"/>
      <c r="Z18" s="132"/>
      <c r="AA18" s="105"/>
      <c r="AB18" s="43">
        <f t="shared" si="4"/>
        <v>2.5602409638554218E-3</v>
      </c>
      <c r="AC18" s="370"/>
      <c r="AD18" s="10"/>
      <c r="AE18" s="132"/>
      <c r="AF18" s="105"/>
      <c r="AG18" s="43">
        <f t="shared" si="5"/>
        <v>2.5602409638554218E-3</v>
      </c>
      <c r="AH18" s="370"/>
      <c r="AI18" s="10"/>
      <c r="AJ18" s="132"/>
      <c r="AK18" s="105"/>
      <c r="AL18" s="43">
        <f t="shared" si="6"/>
        <v>2.5602409638554218E-3</v>
      </c>
      <c r="AM18" s="370"/>
      <c r="AN18" s="10"/>
      <c r="AO18" s="132"/>
      <c r="AP18" s="105"/>
      <c r="AQ18" s="43">
        <f t="shared" si="7"/>
        <v>2.5602409638554218E-3</v>
      </c>
      <c r="AR18" s="370"/>
      <c r="AS18" s="10"/>
      <c r="AT18" s="132"/>
      <c r="AU18" s="105"/>
      <c r="AV18" s="43">
        <f t="shared" si="8"/>
        <v>2.5602409638554218E-3</v>
      </c>
      <c r="AW18" s="370"/>
      <c r="AX18" s="10"/>
      <c r="AY18" s="132"/>
      <c r="AZ18" s="105"/>
      <c r="BA18" s="43">
        <f t="shared" si="9"/>
        <v>2.5602409638554218E-3</v>
      </c>
      <c r="BB18" s="370"/>
      <c r="BC18" s="10"/>
      <c r="BD18" s="132"/>
      <c r="BE18" s="105"/>
      <c r="BF18" s="43">
        <f t="shared" si="10"/>
        <v>2.5602409638554218E-3</v>
      </c>
      <c r="BG18" s="370"/>
      <c r="BH18" s="10"/>
      <c r="BI18" s="132"/>
      <c r="BJ18" s="105"/>
      <c r="BK18" s="43">
        <f t="shared" si="11"/>
        <v>2.5602409638554218E-3</v>
      </c>
      <c r="BL18" s="370"/>
      <c r="BM18" s="10"/>
      <c r="BN18" s="132"/>
      <c r="BO18" s="105"/>
      <c r="BP18" s="43">
        <f t="shared" si="12"/>
        <v>2.5602409638554218E-3</v>
      </c>
      <c r="BQ18" s="370"/>
    </row>
    <row r="19" spans="1:69" x14ac:dyDescent="0.15">
      <c r="A19" s="61" t="s">
        <v>31</v>
      </c>
      <c r="B19" s="61">
        <f>_xlfn.IFNA(VLOOKUP($A19,批次辅助!$A$4:$DC$41,MATCH($A$5&amp;B$4,批次辅助!$A$1:$DC$1,0),0),0)</f>
        <v>0</v>
      </c>
      <c r="C19" s="61">
        <f>_xlfn.IFNA(VLOOKUP($A19,批次辅助!$A$4:$DC$41,MATCH($A$5&amp;C$4,批次辅助!$A$1:$DC$1,0),0),0)</f>
        <v>0</v>
      </c>
      <c r="D19" s="61">
        <f>_xlfn.IFNA(VLOOKUP($A19,批次辅助!$A$4:$DC$41,MATCH($A$5&amp;D$4,批次辅助!$A$1:$DC$1,0),0),0)</f>
        <v>0</v>
      </c>
      <c r="E19" s="62"/>
      <c r="F19" s="133"/>
      <c r="G19" s="64"/>
      <c r="H19" s="62">
        <f t="shared" si="0"/>
        <v>0</v>
      </c>
      <c r="I19" s="62"/>
      <c r="J19" s="62"/>
      <c r="K19" s="133"/>
      <c r="L19" s="141"/>
      <c r="M19" s="62">
        <f t="shared" si="1"/>
        <v>0</v>
      </c>
      <c r="N19" s="62"/>
      <c r="O19" s="62"/>
      <c r="P19" s="133"/>
      <c r="Q19" s="141"/>
      <c r="R19" s="62">
        <f t="shared" si="2"/>
        <v>0</v>
      </c>
      <c r="S19" s="62"/>
      <c r="T19" s="62"/>
      <c r="U19" s="133"/>
      <c r="V19" s="141"/>
      <c r="W19" s="62">
        <f t="shared" si="3"/>
        <v>0</v>
      </c>
      <c r="X19" s="62"/>
      <c r="Y19" s="62"/>
      <c r="Z19" s="133"/>
      <c r="AA19" s="141"/>
      <c r="AB19" s="62">
        <f t="shared" si="4"/>
        <v>0</v>
      </c>
      <c r="AC19" s="62"/>
      <c r="AD19" s="62"/>
      <c r="AE19" s="133"/>
      <c r="AF19" s="141"/>
      <c r="AG19" s="62">
        <f t="shared" si="5"/>
        <v>0</v>
      </c>
      <c r="AH19" s="62"/>
      <c r="AI19" s="62"/>
      <c r="AJ19" s="133"/>
      <c r="AK19" s="141"/>
      <c r="AL19" s="62">
        <f t="shared" si="6"/>
        <v>0</v>
      </c>
      <c r="AM19" s="62"/>
      <c r="AN19" s="62"/>
      <c r="AO19" s="133"/>
      <c r="AP19" s="141"/>
      <c r="AQ19" s="62">
        <f t="shared" si="7"/>
        <v>0</v>
      </c>
      <c r="AR19" s="62"/>
      <c r="AS19" s="62"/>
      <c r="AT19" s="133"/>
      <c r="AU19" s="141"/>
      <c r="AV19" s="62">
        <f t="shared" si="8"/>
        <v>0</v>
      </c>
      <c r="AW19" s="62"/>
      <c r="AX19" s="62"/>
      <c r="AY19" s="133"/>
      <c r="AZ19" s="141"/>
      <c r="BA19" s="62">
        <f t="shared" si="9"/>
        <v>0</v>
      </c>
      <c r="BB19" s="62"/>
      <c r="BC19" s="62"/>
      <c r="BD19" s="133"/>
      <c r="BE19" s="141"/>
      <c r="BF19" s="62">
        <f t="shared" si="10"/>
        <v>0</v>
      </c>
      <c r="BG19" s="62"/>
      <c r="BH19" s="62"/>
      <c r="BI19" s="133"/>
      <c r="BJ19" s="141"/>
      <c r="BK19" s="62">
        <f t="shared" si="11"/>
        <v>0</v>
      </c>
      <c r="BL19" s="62"/>
      <c r="BM19" s="62"/>
      <c r="BN19" s="133"/>
      <c r="BO19" s="141"/>
      <c r="BP19" s="62">
        <f t="shared" si="12"/>
        <v>0</v>
      </c>
      <c r="BQ19" s="62"/>
    </row>
    <row r="20" spans="1:69" x14ac:dyDescent="0.15">
      <c r="A20" s="65" t="s">
        <v>30</v>
      </c>
      <c r="B20" s="66"/>
      <c r="C20" s="66"/>
      <c r="D20" s="66"/>
      <c r="E20" s="66"/>
      <c r="F20" s="134"/>
      <c r="G20" s="68"/>
      <c r="H20" s="66">
        <f>H21*99.9%</f>
        <v>0.93620502650602422</v>
      </c>
      <c r="I20" s="66"/>
      <c r="J20" s="66"/>
      <c r="K20" s="134"/>
      <c r="L20" s="142"/>
      <c r="M20" s="66">
        <f>M21*99.9%</f>
        <v>0.93620502650602422</v>
      </c>
      <c r="N20" s="66"/>
      <c r="O20" s="66"/>
      <c r="P20" s="134"/>
      <c r="Q20" s="142"/>
      <c r="R20" s="66">
        <f>R21*99.9%</f>
        <v>0.93620502650602422</v>
      </c>
      <c r="S20" s="66"/>
      <c r="T20" s="66"/>
      <c r="U20" s="134"/>
      <c r="V20" s="142"/>
      <c r="W20" s="66">
        <f>W21*99.9%</f>
        <v>0.93620502650602422</v>
      </c>
      <c r="X20" s="66"/>
      <c r="Y20" s="66"/>
      <c r="Z20" s="134"/>
      <c r="AA20" s="142"/>
      <c r="AB20" s="66">
        <f>AB21*99.9%</f>
        <v>0.93620502650602422</v>
      </c>
      <c r="AC20" s="66"/>
      <c r="AD20" s="66"/>
      <c r="AE20" s="134"/>
      <c r="AF20" s="142"/>
      <c r="AG20" s="66">
        <f>AG21*99.9%</f>
        <v>0.93620502650602422</v>
      </c>
      <c r="AH20" s="66"/>
      <c r="AI20" s="66"/>
      <c r="AJ20" s="134"/>
      <c r="AK20" s="142"/>
      <c r="AL20" s="66">
        <f>AL21*99.9%</f>
        <v>0.93620502650602422</v>
      </c>
      <c r="AM20" s="66"/>
      <c r="AN20" s="66"/>
      <c r="AO20" s="134"/>
      <c r="AP20" s="142"/>
      <c r="AQ20" s="66">
        <f>AQ21*99.9%</f>
        <v>0.93620502650602422</v>
      </c>
      <c r="AR20" s="66"/>
      <c r="AS20" s="66"/>
      <c r="AT20" s="134"/>
      <c r="AU20" s="142"/>
      <c r="AV20" s="66">
        <f>AV21*99.9%</f>
        <v>0.93620502650602422</v>
      </c>
      <c r="AW20" s="66"/>
      <c r="AX20" s="66"/>
      <c r="AY20" s="134"/>
      <c r="AZ20" s="142"/>
      <c r="BA20" s="66">
        <f>BA21*99.9%</f>
        <v>0.93620502650602422</v>
      </c>
      <c r="BB20" s="66"/>
      <c r="BC20" s="66"/>
      <c r="BD20" s="134"/>
      <c r="BE20" s="142"/>
      <c r="BF20" s="66">
        <f>BF21*99.9%</f>
        <v>0.93620502650602422</v>
      </c>
      <c r="BG20" s="66"/>
      <c r="BH20" s="66"/>
      <c r="BI20" s="134"/>
      <c r="BJ20" s="142"/>
      <c r="BK20" s="66">
        <f>BK21*99.9%</f>
        <v>0.93620502650602422</v>
      </c>
      <c r="BL20" s="66"/>
      <c r="BM20" s="66"/>
      <c r="BN20" s="134"/>
      <c r="BO20" s="142"/>
      <c r="BP20" s="66">
        <f>BP21*99.9%</f>
        <v>0.93620502650602422</v>
      </c>
      <c r="BQ20" s="66"/>
    </row>
    <row r="21" spans="1:69" x14ac:dyDescent="0.35">
      <c r="A21" s="40" t="s">
        <v>456</v>
      </c>
      <c r="B21" s="41">
        <f>_xlfn.IFNA(VLOOKUP($A21,批次辅助!$A$4:$DC$41,MATCH($A$5&amp;B$4,批次辅助!$A$1:$DC$1,0),0),0)</f>
        <v>0</v>
      </c>
      <c r="C21" s="41">
        <f>_xlfn.IFNA(VLOOKUP($A21,批次辅助!$A$4:$DC$41,MATCH($A$5&amp;C$4,批次辅助!$A$1:$DC$1,0),0),0)</f>
        <v>0</v>
      </c>
      <c r="D21" s="41">
        <f>_xlfn.IFNA(VLOOKUP($A21,批次辅助!$A$4:$DC$41,MATCH($A$5&amp;D$4,批次辅助!$A$1:$DC$1,0),0),0)</f>
        <v>0</v>
      </c>
      <c r="E21" s="66"/>
      <c r="F21" s="134"/>
      <c r="G21" s="68"/>
      <c r="H21" s="66">
        <f>1-SUM(H22:H26)</f>
        <v>0.93714216867469879</v>
      </c>
      <c r="I21" s="66"/>
      <c r="J21" s="66"/>
      <c r="K21" s="134"/>
      <c r="L21" s="142"/>
      <c r="M21" s="66">
        <f>1-SUM(M22:M26)</f>
        <v>0.93714216867469879</v>
      </c>
      <c r="N21" s="66"/>
      <c r="O21" s="66"/>
      <c r="P21" s="134"/>
      <c r="Q21" s="142"/>
      <c r="R21" s="66">
        <f>1-SUM(R22:R26)</f>
        <v>0.93714216867469879</v>
      </c>
      <c r="S21" s="66"/>
      <c r="T21" s="66"/>
      <c r="U21" s="134"/>
      <c r="V21" s="142"/>
      <c r="W21" s="66">
        <f>1-SUM(W22:W26)</f>
        <v>0.93714216867469879</v>
      </c>
      <c r="X21" s="66"/>
      <c r="Y21" s="66"/>
      <c r="Z21" s="134"/>
      <c r="AA21" s="142"/>
      <c r="AB21" s="66">
        <f>1-SUM(AB22:AB26)</f>
        <v>0.93714216867469879</v>
      </c>
      <c r="AC21" s="66"/>
      <c r="AD21" s="66"/>
      <c r="AE21" s="134"/>
      <c r="AF21" s="142"/>
      <c r="AG21" s="66">
        <f>1-SUM(AG22:AG26)</f>
        <v>0.93714216867469879</v>
      </c>
      <c r="AH21" s="66"/>
      <c r="AI21" s="66"/>
      <c r="AJ21" s="134"/>
      <c r="AK21" s="142"/>
      <c r="AL21" s="66">
        <f>1-SUM(AL22:AL26)</f>
        <v>0.93714216867469879</v>
      </c>
      <c r="AM21" s="66"/>
      <c r="AN21" s="66"/>
      <c r="AO21" s="134"/>
      <c r="AP21" s="142"/>
      <c r="AQ21" s="66">
        <f>1-SUM(AQ22:AQ26)</f>
        <v>0.93714216867469879</v>
      </c>
      <c r="AR21" s="66"/>
      <c r="AS21" s="66"/>
      <c r="AT21" s="134"/>
      <c r="AU21" s="142"/>
      <c r="AV21" s="66">
        <f>1-SUM(AV22:AV26)</f>
        <v>0.93714216867469879</v>
      </c>
      <c r="AW21" s="66"/>
      <c r="AX21" s="66"/>
      <c r="AY21" s="134"/>
      <c r="AZ21" s="142"/>
      <c r="BA21" s="66">
        <f>1-SUM(BA22:BA26)</f>
        <v>0.93714216867469879</v>
      </c>
      <c r="BB21" s="66"/>
      <c r="BC21" s="66"/>
      <c r="BD21" s="134"/>
      <c r="BE21" s="142"/>
      <c r="BF21" s="66">
        <f>1-SUM(BF22:BF26)</f>
        <v>0.93714216867469879</v>
      </c>
      <c r="BG21" s="66"/>
      <c r="BH21" s="66"/>
      <c r="BI21" s="134"/>
      <c r="BJ21" s="142"/>
      <c r="BK21" s="66">
        <f>1-SUM(BK22:BK26)</f>
        <v>0.93714216867469879</v>
      </c>
      <c r="BL21" s="66"/>
      <c r="BM21" s="66"/>
      <c r="BN21" s="134"/>
      <c r="BO21" s="142"/>
      <c r="BP21" s="66">
        <f>1-SUM(BP22:BP26)</f>
        <v>0.93714216867469879</v>
      </c>
      <c r="BQ21" s="66"/>
    </row>
    <row r="22" spans="1:69" x14ac:dyDescent="0.15">
      <c r="A22" s="42" t="s">
        <v>48</v>
      </c>
      <c r="B22" s="43">
        <f>_xlfn.IFNA(VLOOKUP($A22,批次辅助!$A$4:$DC$41,MATCH($A$5&amp;B$4,批次辅助!$A$1:$DC$1,0),0),0)</f>
        <v>0</v>
      </c>
      <c r="C22" s="43">
        <f>_xlfn.IFNA(VLOOKUP($A22,批次辅助!$A$4:$DC$41,MATCH($A$5&amp;C$4,批次辅助!$A$1:$DC$1,0),0),0)</f>
        <v>0</v>
      </c>
      <c r="D22" s="43">
        <f>_xlfn.IFNA(VLOOKUP($A22,批次辅助!$A$4:$DC$41,MATCH($A$5&amp;D$4,批次辅助!$A$1:$DC$1,0),0),0)</f>
        <v>0</v>
      </c>
      <c r="E22" s="277"/>
      <c r="F22" s="132"/>
      <c r="G22" s="70">
        <v>4.8399999999999999E-2</v>
      </c>
      <c r="H22" s="277">
        <f>C22-F22+G22</f>
        <v>4.8399999999999999E-2</v>
      </c>
      <c r="I22" s="370"/>
      <c r="J22" s="278"/>
      <c r="K22" s="132"/>
      <c r="L22" s="105"/>
      <c r="M22" s="277">
        <f>H22-K22+L22</f>
        <v>4.8399999999999999E-2</v>
      </c>
      <c r="N22" s="370"/>
      <c r="O22" s="277"/>
      <c r="P22" s="132"/>
      <c r="Q22" s="105"/>
      <c r="R22" s="277">
        <f>M22-P22+Q22</f>
        <v>4.8399999999999999E-2</v>
      </c>
      <c r="S22" s="370"/>
      <c r="T22" s="277"/>
      <c r="U22" s="132"/>
      <c r="V22" s="105"/>
      <c r="W22" s="277">
        <f>R22-U22+V22</f>
        <v>4.8399999999999999E-2</v>
      </c>
      <c r="X22" s="370"/>
      <c r="Y22" s="277"/>
      <c r="Z22" s="132"/>
      <c r="AA22" s="105"/>
      <c r="AB22" s="277">
        <f>W22-Z22+AA22</f>
        <v>4.8399999999999999E-2</v>
      </c>
      <c r="AC22" s="370"/>
      <c r="AD22" s="277"/>
      <c r="AE22" s="132"/>
      <c r="AF22" s="105"/>
      <c r="AG22" s="277">
        <f>AB22-AE22+AF22</f>
        <v>4.8399999999999999E-2</v>
      </c>
      <c r="AH22" s="370"/>
      <c r="AI22" s="277"/>
      <c r="AJ22" s="132"/>
      <c r="AK22" s="105"/>
      <c r="AL22" s="277">
        <f>AG22-AJ22+AK22</f>
        <v>4.8399999999999999E-2</v>
      </c>
      <c r="AM22" s="370"/>
      <c r="AN22" s="277"/>
      <c r="AO22" s="132"/>
      <c r="AP22" s="105"/>
      <c r="AQ22" s="277">
        <f>AL22-AO22+AP22</f>
        <v>4.8399999999999999E-2</v>
      </c>
      <c r="AR22" s="370"/>
      <c r="AS22" s="277"/>
      <c r="AT22" s="132"/>
      <c r="AU22" s="105"/>
      <c r="AV22" s="277">
        <f>AQ22-AT22+AU22</f>
        <v>4.8399999999999999E-2</v>
      </c>
      <c r="AW22" s="370"/>
      <c r="AX22" s="277"/>
      <c r="AY22" s="132"/>
      <c r="AZ22" s="105"/>
      <c r="BA22" s="277">
        <f>AV22-AY22+AZ22</f>
        <v>4.8399999999999999E-2</v>
      </c>
      <c r="BB22" s="370"/>
      <c r="BC22" s="277"/>
      <c r="BD22" s="132"/>
      <c r="BE22" s="105"/>
      <c r="BF22" s="277">
        <f>BA22-BD22+BE22</f>
        <v>4.8399999999999999E-2</v>
      </c>
      <c r="BG22" s="370"/>
      <c r="BH22" s="277"/>
      <c r="BI22" s="132"/>
      <c r="BJ22" s="105"/>
      <c r="BK22" s="277">
        <f>BF22-BI22+BJ22</f>
        <v>4.8399999999999999E-2</v>
      </c>
      <c r="BL22" s="370"/>
      <c r="BM22" s="277"/>
      <c r="BN22" s="132"/>
      <c r="BO22" s="105"/>
      <c r="BP22" s="277">
        <f>BK22-BN22+BO22</f>
        <v>4.8399999999999999E-2</v>
      </c>
      <c r="BQ22" s="370"/>
    </row>
    <row r="23" spans="1:69" x14ac:dyDescent="0.15">
      <c r="A23" s="42" t="s">
        <v>49</v>
      </c>
      <c r="B23" s="43">
        <f>_xlfn.IFNA(VLOOKUP($A23,批次辅助!$A$4:$DC$41,MATCH($A$5&amp;B$4,批次辅助!$A$1:$DC$1,0),0),0)</f>
        <v>0</v>
      </c>
      <c r="C23" s="43">
        <f>_xlfn.IFNA(VLOOKUP($A23,批次辅助!$A$4:$DC$41,MATCH($A$5&amp;C$4,批次辅助!$A$1:$DC$1,0),0),0)</f>
        <v>0</v>
      </c>
      <c r="D23" s="43">
        <f>_xlfn.IFNA(VLOOKUP($A23,批次辅助!$A$4:$DC$41,MATCH($A$5&amp;D$4,批次辅助!$A$1:$DC$1,0),0),0)</f>
        <v>0</v>
      </c>
      <c r="E23" s="277"/>
      <c r="F23" s="132"/>
      <c r="G23" s="46">
        <v>6.7771084337349399E-3</v>
      </c>
      <c r="H23" s="277">
        <f>C23-F23+G23</f>
        <v>6.7771084337349399E-3</v>
      </c>
      <c r="I23" s="370"/>
      <c r="J23" s="277"/>
      <c r="K23" s="132"/>
      <c r="L23" s="105"/>
      <c r="M23" s="50">
        <f t="shared" ref="M23:M27" si="13">H23-K23+L23</f>
        <v>6.7771084337349399E-3</v>
      </c>
      <c r="N23" s="370"/>
      <c r="O23" s="47"/>
      <c r="P23" s="128"/>
      <c r="Q23" s="102"/>
      <c r="R23" s="50">
        <f t="shared" ref="R23:R27" si="14">M23-P23+Q23</f>
        <v>6.7771084337349399E-3</v>
      </c>
      <c r="S23" s="370"/>
      <c r="T23" s="47"/>
      <c r="U23" s="128"/>
      <c r="V23" s="102"/>
      <c r="W23" s="50">
        <f t="shared" ref="W23:W27" si="15">R23-U23+V23</f>
        <v>6.7771084337349399E-3</v>
      </c>
      <c r="X23" s="370"/>
      <c r="Y23" s="47"/>
      <c r="Z23" s="128"/>
      <c r="AA23" s="102"/>
      <c r="AB23" s="50">
        <f t="shared" ref="AB23:AB27" si="16">W23-Z23+AA23</f>
        <v>6.7771084337349399E-3</v>
      </c>
      <c r="AC23" s="370"/>
      <c r="AD23" s="47"/>
      <c r="AE23" s="128"/>
      <c r="AF23" s="102"/>
      <c r="AG23" s="50">
        <f t="shared" ref="AG23:AG27" si="17">AB23-AE23+AF23</f>
        <v>6.7771084337349399E-3</v>
      </c>
      <c r="AH23" s="370"/>
      <c r="AI23" s="47"/>
      <c r="AJ23" s="128"/>
      <c r="AK23" s="102"/>
      <c r="AL23" s="50">
        <f t="shared" ref="AL23:AL27" si="18">AG23-AJ23+AK23</f>
        <v>6.7771084337349399E-3</v>
      </c>
      <c r="AM23" s="370"/>
      <c r="AN23" s="47"/>
      <c r="AO23" s="128"/>
      <c r="AP23" s="102"/>
      <c r="AQ23" s="50">
        <f t="shared" ref="AQ23:AQ27" si="19">AL23-AO23+AP23</f>
        <v>6.7771084337349399E-3</v>
      </c>
      <c r="AR23" s="370"/>
      <c r="AS23" s="47"/>
      <c r="AT23" s="128"/>
      <c r="AU23" s="102"/>
      <c r="AV23" s="50">
        <f t="shared" ref="AV23:AV27" si="20">AQ23-AT23+AU23</f>
        <v>6.7771084337349399E-3</v>
      </c>
      <c r="AW23" s="370"/>
      <c r="AX23" s="47"/>
      <c r="AY23" s="128"/>
      <c r="AZ23" s="102"/>
      <c r="BA23" s="50">
        <f t="shared" ref="BA23:BA27" si="21">AV23-AY23+AZ23</f>
        <v>6.7771084337349399E-3</v>
      </c>
      <c r="BB23" s="370"/>
      <c r="BC23" s="47"/>
      <c r="BD23" s="128"/>
      <c r="BE23" s="102"/>
      <c r="BF23" s="50">
        <f t="shared" ref="BF23:BF27" si="22">BA23-BD23+BE23</f>
        <v>6.7771084337349399E-3</v>
      </c>
      <c r="BG23" s="370"/>
      <c r="BH23" s="47"/>
      <c r="BI23" s="128"/>
      <c r="BJ23" s="102"/>
      <c r="BK23" s="50">
        <f t="shared" ref="BK23:BK27" si="23">BF23-BI23+BJ23</f>
        <v>6.7771084337349399E-3</v>
      </c>
      <c r="BL23" s="370"/>
      <c r="BM23" s="47"/>
      <c r="BN23" s="128"/>
      <c r="BO23" s="102"/>
      <c r="BP23" s="50">
        <f t="shared" ref="BP23:BP27" si="24">BK23-BN23+BO23</f>
        <v>6.7771084337349399E-3</v>
      </c>
      <c r="BQ23" s="370"/>
    </row>
    <row r="24" spans="1:69" x14ac:dyDescent="0.15">
      <c r="A24" s="42" t="s">
        <v>50</v>
      </c>
      <c r="B24" s="43">
        <f>_xlfn.IFNA(VLOOKUP($A24,批次辅助!$A$4:$DC$41,MATCH($A$5&amp;B$4,批次辅助!$A$1:$DC$1,0),0),0)</f>
        <v>0</v>
      </c>
      <c r="C24" s="43">
        <f>_xlfn.IFNA(VLOOKUP($A24,批次辅助!$A$4:$DC$41,MATCH($A$5&amp;C$4,批次辅助!$A$1:$DC$1,0),0),0)</f>
        <v>0</v>
      </c>
      <c r="D24" s="43">
        <f>_xlfn.IFNA(VLOOKUP($A24,批次辅助!$A$4:$DC$41,MATCH($A$5&amp;D$4,批次辅助!$A$1:$DC$1,0),0),0)</f>
        <v>0</v>
      </c>
      <c r="E24" s="277"/>
      <c r="F24" s="132"/>
      <c r="G24" s="102">
        <v>0</v>
      </c>
      <c r="H24" s="277">
        <f t="shared" ref="H24:H27" si="25">C24-F24+G24</f>
        <v>0</v>
      </c>
      <c r="I24" s="370"/>
      <c r="J24" s="277"/>
      <c r="K24" s="132"/>
      <c r="L24" s="102"/>
      <c r="M24" s="50">
        <f t="shared" si="13"/>
        <v>0</v>
      </c>
      <c r="N24" s="370"/>
      <c r="O24" s="47"/>
      <c r="P24" s="128"/>
      <c r="Q24" s="102"/>
      <c r="R24" s="50">
        <f t="shared" si="14"/>
        <v>0</v>
      </c>
      <c r="S24" s="370"/>
      <c r="T24" s="47"/>
      <c r="U24" s="128"/>
      <c r="V24" s="102"/>
      <c r="W24" s="50">
        <f t="shared" si="15"/>
        <v>0</v>
      </c>
      <c r="X24" s="370"/>
      <c r="Y24" s="47"/>
      <c r="Z24" s="128"/>
      <c r="AA24" s="102"/>
      <c r="AB24" s="50">
        <f t="shared" si="16"/>
        <v>0</v>
      </c>
      <c r="AC24" s="370"/>
      <c r="AD24" s="47"/>
      <c r="AE24" s="128"/>
      <c r="AF24" s="102"/>
      <c r="AG24" s="50">
        <f t="shared" si="17"/>
        <v>0</v>
      </c>
      <c r="AH24" s="370"/>
      <c r="AI24" s="47"/>
      <c r="AJ24" s="128"/>
      <c r="AK24" s="102"/>
      <c r="AL24" s="50">
        <f t="shared" si="18"/>
        <v>0</v>
      </c>
      <c r="AM24" s="370"/>
      <c r="AN24" s="47"/>
      <c r="AO24" s="128"/>
      <c r="AP24" s="102"/>
      <c r="AQ24" s="50">
        <f t="shared" si="19"/>
        <v>0</v>
      </c>
      <c r="AR24" s="370"/>
      <c r="AS24" s="47"/>
      <c r="AT24" s="128"/>
      <c r="AU24" s="102"/>
      <c r="AV24" s="50">
        <f t="shared" si="20"/>
        <v>0</v>
      </c>
      <c r="AW24" s="370"/>
      <c r="AX24" s="47"/>
      <c r="AY24" s="128"/>
      <c r="AZ24" s="102"/>
      <c r="BA24" s="50">
        <f t="shared" si="21"/>
        <v>0</v>
      </c>
      <c r="BB24" s="370"/>
      <c r="BC24" s="47"/>
      <c r="BD24" s="128"/>
      <c r="BE24" s="102"/>
      <c r="BF24" s="50">
        <f t="shared" si="22"/>
        <v>0</v>
      </c>
      <c r="BG24" s="370"/>
      <c r="BH24" s="47"/>
      <c r="BI24" s="128"/>
      <c r="BJ24" s="102"/>
      <c r="BK24" s="50">
        <f t="shared" si="23"/>
        <v>0</v>
      </c>
      <c r="BL24" s="370"/>
      <c r="BM24" s="47"/>
      <c r="BN24" s="128"/>
      <c r="BO24" s="102"/>
      <c r="BP24" s="50">
        <f t="shared" si="24"/>
        <v>0</v>
      </c>
      <c r="BQ24" s="370"/>
    </row>
    <row r="25" spans="1:69" x14ac:dyDescent="0.15">
      <c r="A25" s="42" t="s">
        <v>51</v>
      </c>
      <c r="B25" s="43">
        <f>_xlfn.IFNA(VLOOKUP($A25,批次辅助!$A$4:$DC$41,MATCH($A$5&amp;B$4,批次辅助!$A$1:$DC$1,0),0),0)</f>
        <v>0</v>
      </c>
      <c r="C25" s="43">
        <f>_xlfn.IFNA(VLOOKUP($A25,批次辅助!$A$4:$DC$41,MATCH($A$5&amp;C$4,批次辅助!$A$1:$DC$1,0),0),0)</f>
        <v>0</v>
      </c>
      <c r="D25" s="43">
        <f>_xlfn.IFNA(VLOOKUP($A25,批次辅助!$A$4:$DC$41,MATCH($A$5&amp;D$4,批次辅助!$A$1:$DC$1,0),0),0)</f>
        <v>0</v>
      </c>
      <c r="E25" s="47"/>
      <c r="F25" s="128"/>
      <c r="G25" s="46">
        <v>7.6807228915662653E-3</v>
      </c>
      <c r="H25" s="277">
        <f t="shared" si="25"/>
        <v>7.6807228915662653E-3</v>
      </c>
      <c r="I25" s="370"/>
      <c r="J25" s="47"/>
      <c r="K25" s="128"/>
      <c r="L25" s="102"/>
      <c r="M25" s="50">
        <f t="shared" si="13"/>
        <v>7.6807228915662653E-3</v>
      </c>
      <c r="N25" s="370"/>
      <c r="O25" s="47"/>
      <c r="P25" s="128"/>
      <c r="Q25" s="102"/>
      <c r="R25" s="50">
        <f t="shared" si="14"/>
        <v>7.6807228915662653E-3</v>
      </c>
      <c r="S25" s="370"/>
      <c r="T25" s="47"/>
      <c r="U25" s="128"/>
      <c r="V25" s="102"/>
      <c r="W25" s="50">
        <f t="shared" si="15"/>
        <v>7.6807228915662653E-3</v>
      </c>
      <c r="X25" s="370"/>
      <c r="Y25" s="47"/>
      <c r="Z25" s="128"/>
      <c r="AA25" s="102"/>
      <c r="AB25" s="50">
        <f t="shared" si="16"/>
        <v>7.6807228915662653E-3</v>
      </c>
      <c r="AC25" s="370"/>
      <c r="AD25" s="47"/>
      <c r="AE25" s="128"/>
      <c r="AF25" s="102"/>
      <c r="AG25" s="50">
        <f t="shared" si="17"/>
        <v>7.6807228915662653E-3</v>
      </c>
      <c r="AH25" s="370"/>
      <c r="AI25" s="47"/>
      <c r="AJ25" s="128"/>
      <c r="AK25" s="102"/>
      <c r="AL25" s="50">
        <f t="shared" si="18"/>
        <v>7.6807228915662653E-3</v>
      </c>
      <c r="AM25" s="370"/>
      <c r="AN25" s="47"/>
      <c r="AO25" s="128"/>
      <c r="AP25" s="102"/>
      <c r="AQ25" s="50">
        <f t="shared" si="19"/>
        <v>7.6807228915662653E-3</v>
      </c>
      <c r="AR25" s="370"/>
      <c r="AS25" s="47"/>
      <c r="AT25" s="128"/>
      <c r="AU25" s="102"/>
      <c r="AV25" s="50">
        <f t="shared" si="20"/>
        <v>7.6807228915662653E-3</v>
      </c>
      <c r="AW25" s="370"/>
      <c r="AX25" s="47"/>
      <c r="AY25" s="128"/>
      <c r="AZ25" s="102"/>
      <c r="BA25" s="50">
        <f t="shared" si="21"/>
        <v>7.6807228915662653E-3</v>
      </c>
      <c r="BB25" s="370"/>
      <c r="BC25" s="47"/>
      <c r="BD25" s="128"/>
      <c r="BE25" s="102"/>
      <c r="BF25" s="50">
        <f t="shared" si="22"/>
        <v>7.6807228915662653E-3</v>
      </c>
      <c r="BG25" s="370"/>
      <c r="BH25" s="47"/>
      <c r="BI25" s="128"/>
      <c r="BJ25" s="102"/>
      <c r="BK25" s="50">
        <f t="shared" si="23"/>
        <v>7.6807228915662653E-3</v>
      </c>
      <c r="BL25" s="370"/>
      <c r="BM25" s="47"/>
      <c r="BN25" s="128"/>
      <c r="BO25" s="102"/>
      <c r="BP25" s="50">
        <f t="shared" si="24"/>
        <v>7.6807228915662653E-3</v>
      </c>
      <c r="BQ25" s="370"/>
    </row>
    <row r="26" spans="1:69" x14ac:dyDescent="0.15">
      <c r="A26" s="42" t="s">
        <v>455</v>
      </c>
      <c r="B26" s="43">
        <f>_xlfn.IFNA(VLOOKUP($A26,批次辅助!$A$4:$DC$41,MATCH($A$5&amp;B$4,批次辅助!$A$1:$DC$1,0),0),0)</f>
        <v>0</v>
      </c>
      <c r="C26" s="43">
        <f>_xlfn.IFNA(VLOOKUP($A26,批次辅助!$A$4:$DC$41,MATCH($A$5&amp;C$4,批次辅助!$A$1:$DC$1,0),0),0)</f>
        <v>0</v>
      </c>
      <c r="D26" s="43">
        <f>_xlfn.IFNA(VLOOKUP($A26,批次辅助!$A$4:$DC$41,MATCH($A$5&amp;D$4,批次辅助!$A$1:$DC$1,0),0),0)</f>
        <v>0</v>
      </c>
      <c r="E26" s="279"/>
      <c r="F26" s="128"/>
      <c r="G26" s="46">
        <v>0</v>
      </c>
      <c r="H26" s="277">
        <f t="shared" si="25"/>
        <v>0</v>
      </c>
      <c r="I26" s="370"/>
      <c r="J26" s="279"/>
      <c r="K26" s="128"/>
      <c r="L26" s="102"/>
      <c r="M26" s="50">
        <f t="shared" si="13"/>
        <v>0</v>
      </c>
      <c r="N26" s="370"/>
      <c r="O26" s="279"/>
      <c r="P26" s="128"/>
      <c r="Q26" s="102"/>
      <c r="R26" s="50">
        <f t="shared" si="14"/>
        <v>0</v>
      </c>
      <c r="S26" s="370"/>
      <c r="T26" s="279"/>
      <c r="U26" s="128"/>
      <c r="V26" s="102"/>
      <c r="W26" s="50">
        <f t="shared" si="15"/>
        <v>0</v>
      </c>
      <c r="X26" s="370"/>
      <c r="Y26" s="279"/>
      <c r="Z26" s="128"/>
      <c r="AA26" s="102"/>
      <c r="AB26" s="50">
        <f t="shared" si="16"/>
        <v>0</v>
      </c>
      <c r="AC26" s="370"/>
      <c r="AD26" s="279"/>
      <c r="AE26" s="128"/>
      <c r="AF26" s="102"/>
      <c r="AG26" s="50">
        <f t="shared" si="17"/>
        <v>0</v>
      </c>
      <c r="AH26" s="370"/>
      <c r="AI26" s="279"/>
      <c r="AJ26" s="128"/>
      <c r="AK26" s="102"/>
      <c r="AL26" s="50">
        <f t="shared" si="18"/>
        <v>0</v>
      </c>
      <c r="AM26" s="370"/>
      <c r="AN26" s="279"/>
      <c r="AO26" s="128"/>
      <c r="AP26" s="102"/>
      <c r="AQ26" s="50">
        <f t="shared" si="19"/>
        <v>0</v>
      </c>
      <c r="AR26" s="370"/>
      <c r="AS26" s="279"/>
      <c r="AT26" s="128"/>
      <c r="AU26" s="102"/>
      <c r="AV26" s="50">
        <f t="shared" si="20"/>
        <v>0</v>
      </c>
      <c r="AW26" s="370"/>
      <c r="AX26" s="279"/>
      <c r="AY26" s="128"/>
      <c r="AZ26" s="102"/>
      <c r="BA26" s="50">
        <f t="shared" si="21"/>
        <v>0</v>
      </c>
      <c r="BB26" s="370"/>
      <c r="BC26" s="279"/>
      <c r="BD26" s="128"/>
      <c r="BE26" s="102"/>
      <c r="BF26" s="50">
        <f t="shared" si="22"/>
        <v>0</v>
      </c>
      <c r="BG26" s="370"/>
      <c r="BH26" s="279"/>
      <c r="BI26" s="128"/>
      <c r="BJ26" s="102"/>
      <c r="BK26" s="50">
        <f t="shared" si="23"/>
        <v>0</v>
      </c>
      <c r="BL26" s="370"/>
      <c r="BM26" s="279"/>
      <c r="BN26" s="128"/>
      <c r="BO26" s="102"/>
      <c r="BP26" s="50">
        <f t="shared" si="24"/>
        <v>0</v>
      </c>
      <c r="BQ26" s="370"/>
    </row>
    <row r="27" spans="1:69" x14ac:dyDescent="0.15">
      <c r="A27" s="72" t="s">
        <v>29</v>
      </c>
      <c r="B27" s="61">
        <f>_xlfn.IFNA(VLOOKUP($A27,批次辅助!$A$4:$DC$41,MATCH($A$5&amp;B$4,批次辅助!$A$1:$DC$1,0),0),0)</f>
        <v>0</v>
      </c>
      <c r="C27" s="61">
        <f>_xlfn.IFNA(VLOOKUP($A27,批次辅助!$A$4:$DC$41,MATCH($A$5&amp;C$4,批次辅助!$A$1:$DC$1,0),0),0)</f>
        <v>0</v>
      </c>
      <c r="D27" s="61">
        <f>_xlfn.IFNA(VLOOKUP($A27,批次辅助!$A$4:$DC$41,MATCH($A$5&amp;D$4,批次辅助!$A$1:$DC$1,0),0),0)</f>
        <v>0</v>
      </c>
      <c r="E27" s="73"/>
      <c r="F27" s="74"/>
      <c r="G27" s="75"/>
      <c r="H27" s="62">
        <f t="shared" si="25"/>
        <v>0</v>
      </c>
      <c r="I27" s="62"/>
      <c r="J27" s="73"/>
      <c r="K27" s="74"/>
      <c r="L27" s="143"/>
      <c r="M27" s="62">
        <f t="shared" si="13"/>
        <v>0</v>
      </c>
      <c r="N27" s="62"/>
      <c r="O27" s="73"/>
      <c r="P27" s="135"/>
      <c r="Q27" s="143"/>
      <c r="R27" s="62">
        <f t="shared" si="14"/>
        <v>0</v>
      </c>
      <c r="S27" s="62"/>
      <c r="T27" s="73"/>
      <c r="U27" s="135"/>
      <c r="V27" s="143"/>
      <c r="W27" s="62">
        <f t="shared" si="15"/>
        <v>0</v>
      </c>
      <c r="X27" s="62"/>
      <c r="Y27" s="73"/>
      <c r="Z27" s="135"/>
      <c r="AA27" s="143"/>
      <c r="AB27" s="62">
        <f t="shared" si="16"/>
        <v>0</v>
      </c>
      <c r="AC27" s="62"/>
      <c r="AD27" s="73"/>
      <c r="AE27" s="135"/>
      <c r="AF27" s="143"/>
      <c r="AG27" s="62">
        <f t="shared" si="17"/>
        <v>0</v>
      </c>
      <c r="AH27" s="62"/>
      <c r="AI27" s="73"/>
      <c r="AJ27" s="135"/>
      <c r="AK27" s="143"/>
      <c r="AL27" s="62">
        <f t="shared" si="18"/>
        <v>0</v>
      </c>
      <c r="AM27" s="62"/>
      <c r="AN27" s="73"/>
      <c r="AO27" s="135"/>
      <c r="AP27" s="143"/>
      <c r="AQ27" s="62">
        <f t="shared" si="19"/>
        <v>0</v>
      </c>
      <c r="AR27" s="62"/>
      <c r="AS27" s="73"/>
      <c r="AT27" s="135"/>
      <c r="AU27" s="143"/>
      <c r="AV27" s="62">
        <f t="shared" si="20"/>
        <v>0</v>
      </c>
      <c r="AW27" s="62"/>
      <c r="AX27" s="73"/>
      <c r="AY27" s="135"/>
      <c r="AZ27" s="143"/>
      <c r="BA27" s="62">
        <f t="shared" si="21"/>
        <v>0</v>
      </c>
      <c r="BB27" s="62"/>
      <c r="BC27" s="73"/>
      <c r="BD27" s="135"/>
      <c r="BE27" s="143"/>
      <c r="BF27" s="62">
        <f t="shared" si="22"/>
        <v>0</v>
      </c>
      <c r="BG27" s="62"/>
      <c r="BH27" s="73"/>
      <c r="BI27" s="135"/>
      <c r="BJ27" s="143"/>
      <c r="BK27" s="62">
        <f t="shared" si="23"/>
        <v>0</v>
      </c>
      <c r="BL27" s="62"/>
      <c r="BM27" s="73"/>
      <c r="BN27" s="135"/>
      <c r="BO27" s="143"/>
      <c r="BP27" s="62">
        <f t="shared" si="24"/>
        <v>0</v>
      </c>
      <c r="BQ27" s="62"/>
    </row>
    <row r="28" spans="1:69" x14ac:dyDescent="0.15">
      <c r="A28" s="76" t="s">
        <v>28</v>
      </c>
      <c r="B28" s="76"/>
      <c r="C28" s="76"/>
      <c r="D28" s="76"/>
      <c r="E28" s="77"/>
      <c r="F28" s="136"/>
      <c r="G28" s="79"/>
      <c r="H28" s="62"/>
      <c r="I28" s="62"/>
      <c r="J28" s="77"/>
      <c r="K28" s="136"/>
      <c r="L28" s="144"/>
      <c r="M28" s="62"/>
      <c r="N28" s="62"/>
      <c r="O28" s="77"/>
      <c r="P28" s="136"/>
      <c r="Q28" s="144"/>
      <c r="R28" s="62"/>
      <c r="S28" s="62"/>
      <c r="T28" s="77"/>
      <c r="U28" s="136"/>
      <c r="V28" s="144"/>
      <c r="W28" s="62"/>
      <c r="X28" s="62"/>
      <c r="Y28" s="77"/>
      <c r="Z28" s="136"/>
      <c r="AA28" s="144"/>
      <c r="AB28" s="62"/>
      <c r="AC28" s="62"/>
      <c r="AD28" s="77"/>
      <c r="AE28" s="136"/>
      <c r="AF28" s="144"/>
      <c r="AG28" s="62"/>
      <c r="AH28" s="62"/>
      <c r="AI28" s="77"/>
      <c r="AJ28" s="136"/>
      <c r="AK28" s="144"/>
      <c r="AL28" s="62"/>
      <c r="AM28" s="62"/>
      <c r="AN28" s="77"/>
      <c r="AO28" s="136"/>
      <c r="AP28" s="144"/>
      <c r="AQ28" s="62"/>
      <c r="AR28" s="62"/>
      <c r="AS28" s="77"/>
      <c r="AT28" s="136"/>
      <c r="AU28" s="144"/>
      <c r="AV28" s="62"/>
      <c r="AW28" s="62"/>
      <c r="AX28" s="77"/>
      <c r="AY28" s="136"/>
      <c r="AZ28" s="144"/>
      <c r="BA28" s="62"/>
      <c r="BB28" s="62"/>
      <c r="BC28" s="77"/>
      <c r="BD28" s="136"/>
      <c r="BE28" s="144"/>
      <c r="BF28" s="62"/>
      <c r="BG28" s="62"/>
      <c r="BH28" s="77"/>
      <c r="BI28" s="136"/>
      <c r="BJ28" s="144"/>
      <c r="BK28" s="62"/>
      <c r="BL28" s="62"/>
      <c r="BM28" s="77"/>
      <c r="BN28" s="136"/>
      <c r="BO28" s="144"/>
      <c r="BP28" s="62"/>
      <c r="BQ28" s="62"/>
    </row>
    <row r="29" spans="1:69" x14ac:dyDescent="0.15">
      <c r="A29" s="65" t="s">
        <v>37</v>
      </c>
      <c r="B29" s="66"/>
      <c r="C29" s="66"/>
      <c r="D29" s="66"/>
      <c r="E29" s="66"/>
      <c r="F29" s="134"/>
      <c r="G29" s="68"/>
      <c r="H29" s="66">
        <f>H30*99.96%</f>
        <v>0.99372885542168665</v>
      </c>
      <c r="I29" s="66"/>
      <c r="J29" s="66"/>
      <c r="K29" s="134"/>
      <c r="L29" s="142"/>
      <c r="M29" s="66">
        <f>M30*99.96%</f>
        <v>0.99372885542168665</v>
      </c>
      <c r="N29" s="66"/>
      <c r="O29" s="66"/>
      <c r="P29" s="134"/>
      <c r="Q29" s="142"/>
      <c r="R29" s="66">
        <f>R30*99.96%</f>
        <v>0.99372885542168665</v>
      </c>
      <c r="S29" s="66"/>
      <c r="T29" s="66"/>
      <c r="U29" s="134"/>
      <c r="V29" s="142"/>
      <c r="W29" s="66">
        <f>W30*99.96%</f>
        <v>0.99372885542168665</v>
      </c>
      <c r="X29" s="66"/>
      <c r="Y29" s="66"/>
      <c r="Z29" s="134"/>
      <c r="AA29" s="142"/>
      <c r="AB29" s="66">
        <f>AB30*99.96%</f>
        <v>0.99372885542168665</v>
      </c>
      <c r="AC29" s="66"/>
      <c r="AD29" s="66"/>
      <c r="AE29" s="134"/>
      <c r="AF29" s="142"/>
      <c r="AG29" s="66">
        <f>AG30*99.96%</f>
        <v>0.99372885542168665</v>
      </c>
      <c r="AH29" s="66"/>
      <c r="AI29" s="66"/>
      <c r="AJ29" s="134"/>
      <c r="AK29" s="142"/>
      <c r="AL29" s="66">
        <f>AL30*99.96%</f>
        <v>0.99372885542168665</v>
      </c>
      <c r="AM29" s="66"/>
      <c r="AN29" s="66"/>
      <c r="AO29" s="134"/>
      <c r="AP29" s="142"/>
      <c r="AQ29" s="66">
        <f>AQ30*99.96%</f>
        <v>0.99372885542168665</v>
      </c>
      <c r="AR29" s="66"/>
      <c r="AS29" s="66"/>
      <c r="AT29" s="134"/>
      <c r="AU29" s="142"/>
      <c r="AV29" s="66">
        <f>AV30*99.96%</f>
        <v>0.99372885542168665</v>
      </c>
      <c r="AW29" s="66"/>
      <c r="AX29" s="66"/>
      <c r="AY29" s="134"/>
      <c r="AZ29" s="142"/>
      <c r="BA29" s="66">
        <f>BA30*99.96%</f>
        <v>0.99372885542168665</v>
      </c>
      <c r="BB29" s="66"/>
      <c r="BC29" s="66"/>
      <c r="BD29" s="134"/>
      <c r="BE29" s="142"/>
      <c r="BF29" s="66">
        <f>BF30*99.96%</f>
        <v>0.99372885542168665</v>
      </c>
      <c r="BG29" s="66"/>
      <c r="BH29" s="66"/>
      <c r="BI29" s="134"/>
      <c r="BJ29" s="142"/>
      <c r="BK29" s="66">
        <f>BK30*99.96%</f>
        <v>0.99372885542168665</v>
      </c>
      <c r="BL29" s="66"/>
      <c r="BM29" s="66"/>
      <c r="BN29" s="134"/>
      <c r="BO29" s="142"/>
      <c r="BP29" s="66">
        <f>BP30*99.96%</f>
        <v>0.99372885542168665</v>
      </c>
      <c r="BQ29" s="66"/>
    </row>
    <row r="30" spans="1:69" x14ac:dyDescent="0.35">
      <c r="A30" s="40" t="s">
        <v>458</v>
      </c>
      <c r="B30" s="41">
        <f>_xlfn.IFNA(VLOOKUP($A30,批次辅助!$A$4:$DC$41,MATCH($A$5&amp;B$4,批次辅助!$A$1:$DC$1,0),0),0)</f>
        <v>0</v>
      </c>
      <c r="C30" s="41">
        <f>_xlfn.IFNA(VLOOKUP($A30,批次辅助!$A$4:$DC$41,MATCH($A$5&amp;C$4,批次辅助!$A$1:$DC$1,0),0),0)</f>
        <v>0</v>
      </c>
      <c r="D30" s="41">
        <f>_xlfn.IFNA(VLOOKUP($A30,批次辅助!$A$4:$DC$41,MATCH($A$5&amp;D$4,批次辅助!$A$1:$DC$1,0),0),0)</f>
        <v>0</v>
      </c>
      <c r="E30" s="66"/>
      <c r="F30" s="134"/>
      <c r="G30" s="68"/>
      <c r="H30" s="66">
        <f>1-SUM(H31:H35)</f>
        <v>0.99412650602409636</v>
      </c>
      <c r="I30" s="66"/>
      <c r="J30" s="66"/>
      <c r="K30" s="134"/>
      <c r="L30" s="142"/>
      <c r="M30" s="66">
        <f>1-SUM(M31:M35)</f>
        <v>0.99412650602409636</v>
      </c>
      <c r="N30" s="66"/>
      <c r="O30" s="66"/>
      <c r="P30" s="134"/>
      <c r="Q30" s="142"/>
      <c r="R30" s="66">
        <f>1-SUM(R31:R35)</f>
        <v>0.99412650602409636</v>
      </c>
      <c r="S30" s="66"/>
      <c r="T30" s="66"/>
      <c r="U30" s="134"/>
      <c r="V30" s="142"/>
      <c r="W30" s="66">
        <f>1-SUM(W31:W35)</f>
        <v>0.99412650602409636</v>
      </c>
      <c r="X30" s="66"/>
      <c r="Y30" s="66"/>
      <c r="Z30" s="134"/>
      <c r="AA30" s="142"/>
      <c r="AB30" s="66">
        <f>1-SUM(AB31:AB35)</f>
        <v>0.99412650602409636</v>
      </c>
      <c r="AC30" s="66"/>
      <c r="AD30" s="66"/>
      <c r="AE30" s="134"/>
      <c r="AF30" s="142"/>
      <c r="AG30" s="66">
        <f>1-SUM(AG31:AG35)</f>
        <v>0.99412650602409636</v>
      </c>
      <c r="AH30" s="66"/>
      <c r="AI30" s="66"/>
      <c r="AJ30" s="134"/>
      <c r="AK30" s="142"/>
      <c r="AL30" s="66">
        <f>1-SUM(AL31:AL35)</f>
        <v>0.99412650602409636</v>
      </c>
      <c r="AM30" s="66"/>
      <c r="AN30" s="66"/>
      <c r="AO30" s="134"/>
      <c r="AP30" s="142"/>
      <c r="AQ30" s="66">
        <f>1-SUM(AQ31:AQ35)</f>
        <v>0.99412650602409636</v>
      </c>
      <c r="AR30" s="66"/>
      <c r="AS30" s="66"/>
      <c r="AT30" s="134"/>
      <c r="AU30" s="142"/>
      <c r="AV30" s="66">
        <f>1-SUM(AV31:AV35)</f>
        <v>0.99412650602409636</v>
      </c>
      <c r="AW30" s="66"/>
      <c r="AX30" s="66"/>
      <c r="AY30" s="134"/>
      <c r="AZ30" s="142"/>
      <c r="BA30" s="66">
        <f>1-SUM(BA31:BA35)</f>
        <v>0.99412650602409636</v>
      </c>
      <c r="BB30" s="66"/>
      <c r="BC30" s="66"/>
      <c r="BD30" s="134"/>
      <c r="BE30" s="142"/>
      <c r="BF30" s="66">
        <f>1-SUM(BF31:BF35)</f>
        <v>0.99412650602409636</v>
      </c>
      <c r="BG30" s="66"/>
      <c r="BH30" s="66"/>
      <c r="BI30" s="134"/>
      <c r="BJ30" s="142"/>
      <c r="BK30" s="66">
        <f>1-SUM(BK31:BK35)</f>
        <v>0.99412650602409636</v>
      </c>
      <c r="BL30" s="66"/>
      <c r="BM30" s="66"/>
      <c r="BN30" s="134"/>
      <c r="BO30" s="142"/>
      <c r="BP30" s="66">
        <f>1-SUM(BP31:BP35)</f>
        <v>0.99412650602409636</v>
      </c>
      <c r="BQ30" s="66"/>
    </row>
    <row r="31" spans="1:69" x14ac:dyDescent="0.15">
      <c r="A31" s="42" t="s">
        <v>52</v>
      </c>
      <c r="B31" s="43">
        <f>_xlfn.IFNA(VLOOKUP($A31,批次辅助!$A$4:$DC$41,MATCH($A$5&amp;B$4,批次辅助!$A$1:$DC$1,0),0),0)</f>
        <v>0</v>
      </c>
      <c r="C31" s="43">
        <f>_xlfn.IFNA(VLOOKUP($A31,批次辅助!$A$4:$DC$41,MATCH($A$5&amp;C$4,批次辅助!$A$1:$DC$1,0),0),0)</f>
        <v>0</v>
      </c>
      <c r="D31" s="43">
        <f>_xlfn.IFNA(VLOOKUP($A31,批次辅助!$A$4:$DC$41,MATCH($A$5&amp;D$4,批次辅助!$A$1:$DC$1,0),0),0)</f>
        <v>0</v>
      </c>
      <c r="E31" s="277"/>
      <c r="F31" s="132"/>
      <c r="G31" s="70">
        <v>0</v>
      </c>
      <c r="H31" s="277">
        <f>C31-F31+G31</f>
        <v>0</v>
      </c>
      <c r="I31" s="370"/>
      <c r="J31" s="277"/>
      <c r="K31" s="132"/>
      <c r="L31" s="105"/>
      <c r="M31" s="277">
        <f>H31-K31+L31</f>
        <v>0</v>
      </c>
      <c r="N31" s="370"/>
      <c r="O31" s="277"/>
      <c r="P31" s="132"/>
      <c r="Q31" s="105"/>
      <c r="R31" s="277">
        <f>M31-P31+Q31</f>
        <v>0</v>
      </c>
      <c r="S31" s="370"/>
      <c r="T31" s="277"/>
      <c r="U31" s="132"/>
      <c r="V31" s="105"/>
      <c r="W31" s="277">
        <f>R31-U31+V31</f>
        <v>0</v>
      </c>
      <c r="X31" s="370"/>
      <c r="Y31" s="277"/>
      <c r="Z31" s="132"/>
      <c r="AA31" s="105"/>
      <c r="AB31" s="277">
        <f>W31-Z31+AA31</f>
        <v>0</v>
      </c>
      <c r="AC31" s="370"/>
      <c r="AD31" s="277"/>
      <c r="AE31" s="132"/>
      <c r="AF31" s="105"/>
      <c r="AG31" s="277">
        <f>AB31-AE31+AF31</f>
        <v>0</v>
      </c>
      <c r="AH31" s="370"/>
      <c r="AI31" s="277"/>
      <c r="AJ31" s="132"/>
      <c r="AK31" s="105"/>
      <c r="AL31" s="277">
        <f>AG31-AJ31+AK31</f>
        <v>0</v>
      </c>
      <c r="AM31" s="370"/>
      <c r="AN31" s="277"/>
      <c r="AO31" s="132"/>
      <c r="AP31" s="105"/>
      <c r="AQ31" s="277">
        <f>AL31-AO31+AP31</f>
        <v>0</v>
      </c>
      <c r="AR31" s="370"/>
      <c r="AS31" s="277"/>
      <c r="AT31" s="132"/>
      <c r="AU31" s="105"/>
      <c r="AV31" s="277">
        <f>AQ31-AT31+AU31</f>
        <v>0</v>
      </c>
      <c r="AW31" s="370"/>
      <c r="AX31" s="277"/>
      <c r="AY31" s="132"/>
      <c r="AZ31" s="105"/>
      <c r="BA31" s="277">
        <f>AV31-AY31+AZ31</f>
        <v>0</v>
      </c>
      <c r="BB31" s="370"/>
      <c r="BC31" s="277"/>
      <c r="BD31" s="132"/>
      <c r="BE31" s="105"/>
      <c r="BF31" s="277">
        <f>BA31-BD31+BE31</f>
        <v>0</v>
      </c>
      <c r="BG31" s="370"/>
      <c r="BH31" s="277"/>
      <c r="BI31" s="132"/>
      <c r="BJ31" s="105"/>
      <c r="BK31" s="277">
        <f>BF31-BI31+BJ31</f>
        <v>0</v>
      </c>
      <c r="BL31" s="370"/>
      <c r="BM31" s="277"/>
      <c r="BN31" s="132"/>
      <c r="BO31" s="105"/>
      <c r="BP31" s="277">
        <f>BK31-BN31+BO31</f>
        <v>0</v>
      </c>
      <c r="BQ31" s="370"/>
    </row>
    <row r="32" spans="1:69" x14ac:dyDescent="0.15">
      <c r="A32" s="42" t="s">
        <v>545</v>
      </c>
      <c r="B32" s="43">
        <f>_xlfn.IFNA(VLOOKUP($A32,批次辅助!$A$4:$DC$41,MATCH($A$5&amp;B$4,批次辅助!$A$1:$DC$1,0),0),0)</f>
        <v>0</v>
      </c>
      <c r="C32" s="43">
        <f>_xlfn.IFNA(VLOOKUP($A32,批次辅助!$A$4:$DC$41,MATCH($A$5&amp;C$4,批次辅助!$A$1:$DC$1,0),0),0)</f>
        <v>0</v>
      </c>
      <c r="D32" s="43">
        <f>_xlfn.IFNA(VLOOKUP($A32,批次辅助!$A$4:$DC$41,MATCH($A$5&amp;D$4,批次辅助!$A$1:$DC$1,0),0),0)</f>
        <v>0</v>
      </c>
      <c r="E32" s="277"/>
      <c r="F32" s="132"/>
      <c r="G32" s="70">
        <v>3.7650602409638554E-3</v>
      </c>
      <c r="H32" s="277">
        <f t="shared" ref="H32:H36" si="26">C32-F32+G32</f>
        <v>3.7650602409638554E-3</v>
      </c>
      <c r="I32" s="370"/>
      <c r="J32" s="277"/>
      <c r="K32" s="132"/>
      <c r="L32" s="105"/>
      <c r="M32" s="277">
        <f t="shared" ref="M32:M36" si="27">H32-K32+L32</f>
        <v>3.7650602409638554E-3</v>
      </c>
      <c r="N32" s="370"/>
      <c r="O32" s="277"/>
      <c r="P32" s="132"/>
      <c r="Q32" s="105"/>
      <c r="R32" s="277">
        <f t="shared" ref="R32:R36" si="28">M32-P32+Q32</f>
        <v>3.7650602409638554E-3</v>
      </c>
      <c r="S32" s="370"/>
      <c r="T32" s="277"/>
      <c r="U32" s="132"/>
      <c r="V32" s="105"/>
      <c r="W32" s="277">
        <f t="shared" ref="W32:W36" si="29">R32-U32+V32</f>
        <v>3.7650602409638554E-3</v>
      </c>
      <c r="X32" s="370"/>
      <c r="Y32" s="277"/>
      <c r="Z32" s="132"/>
      <c r="AA32" s="105"/>
      <c r="AB32" s="277">
        <f t="shared" ref="AB32:AB36" si="30">W32-Z32+AA32</f>
        <v>3.7650602409638554E-3</v>
      </c>
      <c r="AC32" s="370"/>
      <c r="AD32" s="277"/>
      <c r="AE32" s="132"/>
      <c r="AF32" s="105"/>
      <c r="AG32" s="277">
        <f t="shared" ref="AG32:AG36" si="31">AB32-AE32+AF32</f>
        <v>3.7650602409638554E-3</v>
      </c>
      <c r="AH32" s="370"/>
      <c r="AI32" s="277"/>
      <c r="AJ32" s="132"/>
      <c r="AK32" s="105"/>
      <c r="AL32" s="277">
        <f t="shared" ref="AL32:AL36" si="32">AG32-AJ32+AK32</f>
        <v>3.7650602409638554E-3</v>
      </c>
      <c r="AM32" s="370"/>
      <c r="AN32" s="277"/>
      <c r="AO32" s="132"/>
      <c r="AP32" s="105"/>
      <c r="AQ32" s="277">
        <f t="shared" ref="AQ32:AQ36" si="33">AL32-AO32+AP32</f>
        <v>3.7650602409638554E-3</v>
      </c>
      <c r="AR32" s="370"/>
      <c r="AS32" s="277"/>
      <c r="AT32" s="132"/>
      <c r="AU32" s="105"/>
      <c r="AV32" s="277">
        <f t="shared" ref="AV32:AV36" si="34">AQ32-AT32+AU32</f>
        <v>3.7650602409638554E-3</v>
      </c>
      <c r="AW32" s="370"/>
      <c r="AX32" s="277"/>
      <c r="AY32" s="132"/>
      <c r="AZ32" s="105"/>
      <c r="BA32" s="277">
        <f t="shared" ref="BA32:BA36" si="35">AV32-AY32+AZ32</f>
        <v>3.7650602409638554E-3</v>
      </c>
      <c r="BB32" s="370"/>
      <c r="BC32" s="277"/>
      <c r="BD32" s="132"/>
      <c r="BE32" s="105"/>
      <c r="BF32" s="277">
        <f t="shared" ref="BF32:BF36" si="36">BA32-BD32+BE32</f>
        <v>3.7650602409638554E-3</v>
      </c>
      <c r="BG32" s="370"/>
      <c r="BH32" s="277"/>
      <c r="BI32" s="132"/>
      <c r="BJ32" s="105"/>
      <c r="BK32" s="277">
        <f t="shared" ref="BK32:BK36" si="37">BF32-BI32+BJ32</f>
        <v>3.7650602409638554E-3</v>
      </c>
      <c r="BL32" s="370"/>
      <c r="BM32" s="277"/>
      <c r="BN32" s="132"/>
      <c r="BO32" s="105"/>
      <c r="BP32" s="277">
        <f t="shared" ref="BP32:BP36" si="38">BK32-BN32+BO32</f>
        <v>3.7650602409638554E-3</v>
      </c>
      <c r="BQ32" s="370"/>
    </row>
    <row r="33" spans="1:69" x14ac:dyDescent="0.15">
      <c r="A33" s="42" t="s">
        <v>544</v>
      </c>
      <c r="B33" s="43">
        <f>_xlfn.IFNA(VLOOKUP($A33,批次辅助!$A$4:$DC$41,MATCH($A$5&amp;B$4,批次辅助!$A$1:$DC$1,0),0),0)</f>
        <v>0</v>
      </c>
      <c r="C33" s="43">
        <f>_xlfn.IFNA(VLOOKUP($A33,批次辅助!$A$4:$DC$41,MATCH($A$5&amp;C$4,批次辅助!$A$1:$DC$1,0),0),0)</f>
        <v>0</v>
      </c>
      <c r="D33" s="43">
        <f>_xlfn.IFNA(VLOOKUP($A33,批次辅助!$A$4:$DC$41,MATCH($A$5&amp;D$4,批次辅助!$A$1:$DC$1,0),0),0)</f>
        <v>0</v>
      </c>
      <c r="E33" s="277"/>
      <c r="F33" s="132"/>
      <c r="G33" s="70">
        <v>2.1084337349397591E-3</v>
      </c>
      <c r="H33" s="277">
        <f t="shared" si="26"/>
        <v>2.1084337349397591E-3</v>
      </c>
      <c r="I33" s="370"/>
      <c r="J33" s="277"/>
      <c r="K33" s="132"/>
      <c r="L33" s="105"/>
      <c r="M33" s="277">
        <f t="shared" si="27"/>
        <v>2.1084337349397591E-3</v>
      </c>
      <c r="N33" s="370"/>
      <c r="O33" s="277"/>
      <c r="P33" s="132"/>
      <c r="Q33" s="105"/>
      <c r="R33" s="277">
        <f t="shared" si="28"/>
        <v>2.1084337349397591E-3</v>
      </c>
      <c r="S33" s="370"/>
      <c r="T33" s="277"/>
      <c r="U33" s="132"/>
      <c r="V33" s="105"/>
      <c r="W33" s="277">
        <f t="shared" si="29"/>
        <v>2.1084337349397591E-3</v>
      </c>
      <c r="X33" s="370"/>
      <c r="Y33" s="277"/>
      <c r="Z33" s="132"/>
      <c r="AA33" s="105"/>
      <c r="AB33" s="277">
        <f t="shared" si="30"/>
        <v>2.1084337349397591E-3</v>
      </c>
      <c r="AC33" s="370"/>
      <c r="AD33" s="277"/>
      <c r="AE33" s="132"/>
      <c r="AF33" s="105"/>
      <c r="AG33" s="277">
        <f t="shared" si="31"/>
        <v>2.1084337349397591E-3</v>
      </c>
      <c r="AH33" s="370"/>
      <c r="AI33" s="277"/>
      <c r="AJ33" s="132"/>
      <c r="AK33" s="105"/>
      <c r="AL33" s="277">
        <f t="shared" si="32"/>
        <v>2.1084337349397591E-3</v>
      </c>
      <c r="AM33" s="370"/>
      <c r="AN33" s="277"/>
      <c r="AO33" s="132"/>
      <c r="AP33" s="105"/>
      <c r="AQ33" s="277">
        <f t="shared" si="33"/>
        <v>2.1084337349397591E-3</v>
      </c>
      <c r="AR33" s="370"/>
      <c r="AS33" s="277"/>
      <c r="AT33" s="132"/>
      <c r="AU33" s="105"/>
      <c r="AV33" s="277">
        <f t="shared" si="34"/>
        <v>2.1084337349397591E-3</v>
      </c>
      <c r="AW33" s="370"/>
      <c r="AX33" s="277"/>
      <c r="AY33" s="132"/>
      <c r="AZ33" s="105"/>
      <c r="BA33" s="277">
        <f t="shared" si="35"/>
        <v>2.1084337349397591E-3</v>
      </c>
      <c r="BB33" s="370"/>
      <c r="BC33" s="277"/>
      <c r="BD33" s="132"/>
      <c r="BE33" s="105"/>
      <c r="BF33" s="277">
        <f t="shared" si="36"/>
        <v>2.1084337349397591E-3</v>
      </c>
      <c r="BG33" s="370"/>
      <c r="BH33" s="277"/>
      <c r="BI33" s="132"/>
      <c r="BJ33" s="105"/>
      <c r="BK33" s="277">
        <f t="shared" si="37"/>
        <v>2.1084337349397591E-3</v>
      </c>
      <c r="BL33" s="370"/>
      <c r="BM33" s="277"/>
      <c r="BN33" s="132"/>
      <c r="BO33" s="105"/>
      <c r="BP33" s="277">
        <f t="shared" si="38"/>
        <v>2.1084337349397591E-3</v>
      </c>
      <c r="BQ33" s="370"/>
    </row>
    <row r="34" spans="1:69" x14ac:dyDescent="0.15">
      <c r="A34" s="42" t="s">
        <v>53</v>
      </c>
      <c r="B34" s="43">
        <f>_xlfn.IFNA(VLOOKUP($A34,批次辅助!$A$4:$DC$41,MATCH($A$5&amp;B$4,批次辅助!$A$1:$DC$1,0),0),0)</f>
        <v>0</v>
      </c>
      <c r="C34" s="43">
        <f>_xlfn.IFNA(VLOOKUP($A34,批次辅助!$A$4:$DC$41,MATCH($A$5&amp;C$4,批次辅助!$A$1:$DC$1,0),0),0)</f>
        <v>0</v>
      </c>
      <c r="D34" s="43">
        <f>_xlfn.IFNA(VLOOKUP($A34,批次辅助!$A$4:$DC$41,MATCH($A$5&amp;D$4,批次辅助!$A$1:$DC$1,0),0),0)</f>
        <v>0</v>
      </c>
      <c r="E34" s="47"/>
      <c r="F34" s="128"/>
      <c r="G34" s="46">
        <v>0</v>
      </c>
      <c r="H34" s="277">
        <f t="shared" si="26"/>
        <v>0</v>
      </c>
      <c r="I34" s="370"/>
      <c r="J34" s="47"/>
      <c r="K34" s="128"/>
      <c r="L34" s="102"/>
      <c r="M34" s="50">
        <f t="shared" si="27"/>
        <v>0</v>
      </c>
      <c r="N34" s="370"/>
      <c r="O34" s="47"/>
      <c r="P34" s="128"/>
      <c r="Q34" s="102"/>
      <c r="R34" s="50">
        <f t="shared" si="28"/>
        <v>0</v>
      </c>
      <c r="S34" s="370"/>
      <c r="T34" s="47"/>
      <c r="U34" s="128"/>
      <c r="V34" s="102"/>
      <c r="W34" s="50">
        <f t="shared" si="29"/>
        <v>0</v>
      </c>
      <c r="X34" s="370"/>
      <c r="Y34" s="47"/>
      <c r="Z34" s="128"/>
      <c r="AA34" s="102"/>
      <c r="AB34" s="50">
        <f t="shared" si="30"/>
        <v>0</v>
      </c>
      <c r="AC34" s="370"/>
      <c r="AD34" s="47"/>
      <c r="AE34" s="128"/>
      <c r="AF34" s="102"/>
      <c r="AG34" s="50">
        <f t="shared" si="31"/>
        <v>0</v>
      </c>
      <c r="AH34" s="370"/>
      <c r="AI34" s="47"/>
      <c r="AJ34" s="128"/>
      <c r="AK34" s="102"/>
      <c r="AL34" s="50">
        <f t="shared" si="32"/>
        <v>0</v>
      </c>
      <c r="AM34" s="370"/>
      <c r="AN34" s="47"/>
      <c r="AO34" s="128"/>
      <c r="AP34" s="102"/>
      <c r="AQ34" s="50">
        <f t="shared" si="33"/>
        <v>0</v>
      </c>
      <c r="AR34" s="370"/>
      <c r="AS34" s="47"/>
      <c r="AT34" s="128"/>
      <c r="AU34" s="102"/>
      <c r="AV34" s="50">
        <f t="shared" si="34"/>
        <v>0</v>
      </c>
      <c r="AW34" s="370"/>
      <c r="AX34" s="47"/>
      <c r="AY34" s="128"/>
      <c r="AZ34" s="102"/>
      <c r="BA34" s="50">
        <f t="shared" si="35"/>
        <v>0</v>
      </c>
      <c r="BB34" s="370"/>
      <c r="BC34" s="47"/>
      <c r="BD34" s="128"/>
      <c r="BE34" s="102"/>
      <c r="BF34" s="50">
        <f t="shared" si="36"/>
        <v>0</v>
      </c>
      <c r="BG34" s="370"/>
      <c r="BH34" s="47"/>
      <c r="BI34" s="128"/>
      <c r="BJ34" s="102"/>
      <c r="BK34" s="50">
        <f t="shared" si="37"/>
        <v>0</v>
      </c>
      <c r="BL34" s="370"/>
      <c r="BM34" s="47"/>
      <c r="BN34" s="128"/>
      <c r="BO34" s="102"/>
      <c r="BP34" s="50">
        <f t="shared" si="38"/>
        <v>0</v>
      </c>
      <c r="BQ34" s="370"/>
    </row>
    <row r="35" spans="1:69" x14ac:dyDescent="0.15">
      <c r="A35" s="42" t="s">
        <v>54</v>
      </c>
      <c r="B35" s="43">
        <f>_xlfn.IFNA(VLOOKUP($A35,批次辅助!$A$4:$DC$41,MATCH($A$5&amp;B$4,批次辅助!$A$1:$DC$1,0),0),0)</f>
        <v>0</v>
      </c>
      <c r="C35" s="43">
        <f>_xlfn.IFNA(VLOOKUP($A35,批次辅助!$A$4:$DC$41,MATCH($A$5&amp;C$4,批次辅助!$A$1:$DC$1,0),0),0)</f>
        <v>0</v>
      </c>
      <c r="D35" s="43">
        <f>_xlfn.IFNA(VLOOKUP($A35,批次辅助!$A$4:$DC$41,MATCH($A$5&amp;D$4,批次辅助!$A$1:$DC$1,0),0),0)</f>
        <v>0</v>
      </c>
      <c r="E35" s="47"/>
      <c r="F35" s="128"/>
      <c r="G35" s="46">
        <v>0</v>
      </c>
      <c r="H35" s="277">
        <f t="shared" si="26"/>
        <v>0</v>
      </c>
      <c r="I35" s="370"/>
      <c r="J35" s="47"/>
      <c r="K35" s="128"/>
      <c r="L35" s="102"/>
      <c r="M35" s="50">
        <f t="shared" si="27"/>
        <v>0</v>
      </c>
      <c r="N35" s="370"/>
      <c r="O35" s="47"/>
      <c r="P35" s="128"/>
      <c r="Q35" s="102"/>
      <c r="R35" s="50">
        <f t="shared" si="28"/>
        <v>0</v>
      </c>
      <c r="S35" s="370"/>
      <c r="T35" s="47"/>
      <c r="U35" s="128"/>
      <c r="V35" s="102"/>
      <c r="W35" s="50">
        <f t="shared" si="29"/>
        <v>0</v>
      </c>
      <c r="X35" s="370"/>
      <c r="Y35" s="47"/>
      <c r="Z35" s="128"/>
      <c r="AA35" s="102"/>
      <c r="AB35" s="50">
        <f t="shared" si="30"/>
        <v>0</v>
      </c>
      <c r="AC35" s="370"/>
      <c r="AD35" s="47"/>
      <c r="AE35" s="128"/>
      <c r="AF35" s="102"/>
      <c r="AG35" s="50">
        <f t="shared" si="31"/>
        <v>0</v>
      </c>
      <c r="AH35" s="370"/>
      <c r="AI35" s="47"/>
      <c r="AJ35" s="128"/>
      <c r="AK35" s="102"/>
      <c r="AL35" s="50">
        <f t="shared" si="32"/>
        <v>0</v>
      </c>
      <c r="AM35" s="370"/>
      <c r="AN35" s="47"/>
      <c r="AO35" s="128"/>
      <c r="AP35" s="102"/>
      <c r="AQ35" s="50">
        <f t="shared" si="33"/>
        <v>0</v>
      </c>
      <c r="AR35" s="370"/>
      <c r="AS35" s="47"/>
      <c r="AT35" s="128"/>
      <c r="AU35" s="102"/>
      <c r="AV35" s="50">
        <f t="shared" si="34"/>
        <v>0</v>
      </c>
      <c r="AW35" s="370"/>
      <c r="AX35" s="47"/>
      <c r="AY35" s="128"/>
      <c r="AZ35" s="102"/>
      <c r="BA35" s="50">
        <f t="shared" si="35"/>
        <v>0</v>
      </c>
      <c r="BB35" s="370"/>
      <c r="BC35" s="47"/>
      <c r="BD35" s="128"/>
      <c r="BE35" s="102"/>
      <c r="BF35" s="50">
        <f t="shared" si="36"/>
        <v>0</v>
      </c>
      <c r="BG35" s="370"/>
      <c r="BH35" s="47"/>
      <c r="BI35" s="128"/>
      <c r="BJ35" s="102"/>
      <c r="BK35" s="50">
        <f t="shared" si="37"/>
        <v>0</v>
      </c>
      <c r="BL35" s="370"/>
      <c r="BM35" s="47"/>
      <c r="BN35" s="128"/>
      <c r="BO35" s="102"/>
      <c r="BP35" s="50">
        <f t="shared" si="38"/>
        <v>0</v>
      </c>
      <c r="BQ35" s="370"/>
    </row>
    <row r="36" spans="1:69" x14ac:dyDescent="0.15">
      <c r="A36" s="72" t="s">
        <v>38</v>
      </c>
      <c r="B36" s="61">
        <f>_xlfn.IFNA(VLOOKUP($A36,批次辅助!$A$4:$DC$41,MATCH($A$5&amp;B$4,批次辅助!$A$1:$DC$1,0),0),0)</f>
        <v>0</v>
      </c>
      <c r="C36" s="61">
        <f>_xlfn.IFNA(VLOOKUP($A36,批次辅助!$A$4:$DC$41,MATCH($A$5&amp;C$4,批次辅助!$A$1:$DC$1,0),0),0)</f>
        <v>0</v>
      </c>
      <c r="D36" s="61">
        <f>_xlfn.IFNA(VLOOKUP($A36,批次辅助!$A$4:$DC$41,MATCH($A$5&amp;D$4,批次辅助!$A$1:$DC$1,0),0),0)</f>
        <v>0</v>
      </c>
      <c r="E36" s="73"/>
      <c r="F36" s="74"/>
      <c r="G36" s="75"/>
      <c r="H36" s="62">
        <f t="shared" si="26"/>
        <v>0</v>
      </c>
      <c r="I36" s="62"/>
      <c r="J36" s="73"/>
      <c r="K36" s="135"/>
      <c r="L36" s="143"/>
      <c r="M36" s="62">
        <f t="shared" si="27"/>
        <v>0</v>
      </c>
      <c r="N36" s="62"/>
      <c r="O36" s="73"/>
      <c r="P36" s="135"/>
      <c r="Q36" s="143"/>
      <c r="R36" s="62">
        <f t="shared" si="28"/>
        <v>0</v>
      </c>
      <c r="S36" s="62"/>
      <c r="T36" s="73"/>
      <c r="U36" s="135"/>
      <c r="V36" s="143"/>
      <c r="W36" s="62">
        <f t="shared" si="29"/>
        <v>0</v>
      </c>
      <c r="X36" s="62"/>
      <c r="Y36" s="73"/>
      <c r="Z36" s="135"/>
      <c r="AA36" s="143"/>
      <c r="AB36" s="62">
        <f t="shared" si="30"/>
        <v>0</v>
      </c>
      <c r="AC36" s="62"/>
      <c r="AD36" s="73"/>
      <c r="AE36" s="135"/>
      <c r="AF36" s="143"/>
      <c r="AG36" s="62">
        <f t="shared" si="31"/>
        <v>0</v>
      </c>
      <c r="AH36" s="62"/>
      <c r="AI36" s="73"/>
      <c r="AJ36" s="135"/>
      <c r="AK36" s="143"/>
      <c r="AL36" s="62">
        <f t="shared" si="32"/>
        <v>0</v>
      </c>
      <c r="AM36" s="62"/>
      <c r="AN36" s="73"/>
      <c r="AO36" s="135"/>
      <c r="AP36" s="143"/>
      <c r="AQ36" s="62">
        <f t="shared" si="33"/>
        <v>0</v>
      </c>
      <c r="AR36" s="62"/>
      <c r="AS36" s="73"/>
      <c r="AT36" s="135"/>
      <c r="AU36" s="143"/>
      <c r="AV36" s="62">
        <f t="shared" si="34"/>
        <v>0</v>
      </c>
      <c r="AW36" s="62"/>
      <c r="AX36" s="73"/>
      <c r="AY36" s="135"/>
      <c r="AZ36" s="143"/>
      <c r="BA36" s="62">
        <f t="shared" si="35"/>
        <v>0</v>
      </c>
      <c r="BB36" s="62"/>
      <c r="BC36" s="73"/>
      <c r="BD36" s="135"/>
      <c r="BE36" s="143"/>
      <c r="BF36" s="62">
        <f t="shared" si="36"/>
        <v>0</v>
      </c>
      <c r="BG36" s="62"/>
      <c r="BH36" s="73"/>
      <c r="BI36" s="135"/>
      <c r="BJ36" s="143"/>
      <c r="BK36" s="62">
        <f t="shared" si="37"/>
        <v>0</v>
      </c>
      <c r="BL36" s="62"/>
      <c r="BM36" s="73"/>
      <c r="BN36" s="135"/>
      <c r="BO36" s="143"/>
      <c r="BP36" s="62">
        <f t="shared" si="38"/>
        <v>0</v>
      </c>
      <c r="BQ36" s="62"/>
    </row>
    <row r="37" spans="1:69" x14ac:dyDescent="0.15">
      <c r="A37" s="76" t="s">
        <v>28</v>
      </c>
      <c r="B37" s="76"/>
      <c r="C37" s="76"/>
      <c r="D37" s="76"/>
      <c r="E37" s="77"/>
      <c r="F37" s="78"/>
      <c r="G37" s="79"/>
      <c r="H37" s="62"/>
      <c r="I37" s="62"/>
      <c r="J37" s="77"/>
      <c r="K37" s="136"/>
      <c r="L37" s="144"/>
      <c r="M37" s="62"/>
      <c r="N37" s="62"/>
      <c r="O37" s="77"/>
      <c r="P37" s="136"/>
      <c r="Q37" s="144"/>
      <c r="R37" s="62"/>
      <c r="S37" s="62"/>
      <c r="T37" s="77"/>
      <c r="U37" s="136"/>
      <c r="V37" s="144"/>
      <c r="W37" s="62"/>
      <c r="X37" s="62"/>
      <c r="Y37" s="77"/>
      <c r="Z37" s="136"/>
      <c r="AA37" s="144"/>
      <c r="AB37" s="62"/>
      <c r="AC37" s="62"/>
      <c r="AD37" s="77"/>
      <c r="AE37" s="136"/>
      <c r="AF37" s="144"/>
      <c r="AG37" s="62"/>
      <c r="AH37" s="62"/>
      <c r="AI37" s="77"/>
      <c r="AJ37" s="136"/>
      <c r="AK37" s="144"/>
      <c r="AL37" s="62"/>
      <c r="AM37" s="62"/>
      <c r="AN37" s="77"/>
      <c r="AO37" s="136"/>
      <c r="AP37" s="144"/>
      <c r="AQ37" s="62"/>
      <c r="AR37" s="62"/>
      <c r="AS37" s="77"/>
      <c r="AT37" s="136"/>
      <c r="AU37" s="144"/>
      <c r="AV37" s="62"/>
      <c r="AW37" s="62"/>
      <c r="AX37" s="77"/>
      <c r="AY37" s="136"/>
      <c r="AZ37" s="144"/>
      <c r="BA37" s="62"/>
      <c r="BB37" s="62"/>
      <c r="BC37" s="77"/>
      <c r="BD37" s="136"/>
      <c r="BE37" s="144"/>
      <c r="BF37" s="62"/>
      <c r="BG37" s="62"/>
      <c r="BH37" s="77"/>
      <c r="BI37" s="136"/>
      <c r="BJ37" s="144"/>
      <c r="BK37" s="62"/>
      <c r="BL37" s="62"/>
      <c r="BM37" s="77"/>
      <c r="BN37" s="136"/>
      <c r="BO37" s="144"/>
      <c r="BP37" s="62"/>
      <c r="BQ37" s="62"/>
    </row>
    <row r="38" spans="1:69" x14ac:dyDescent="0.15">
      <c r="A38" s="65" t="s">
        <v>36</v>
      </c>
      <c r="B38" s="66"/>
      <c r="C38" s="66"/>
      <c r="D38" s="66"/>
      <c r="E38" s="66"/>
      <c r="F38" s="67"/>
      <c r="G38" s="68"/>
      <c r="H38" s="66">
        <f>H39</f>
        <v>0.98887349397590363</v>
      </c>
      <c r="I38" s="66"/>
      <c r="J38" s="66"/>
      <c r="K38" s="134"/>
      <c r="L38" s="142"/>
      <c r="M38" s="66">
        <f>M39</f>
        <v>0.98887349397590363</v>
      </c>
      <c r="N38" s="66"/>
      <c r="O38" s="66"/>
      <c r="P38" s="134"/>
      <c r="Q38" s="142"/>
      <c r="R38" s="66">
        <f>R39</f>
        <v>0.98887349397590363</v>
      </c>
      <c r="S38" s="66"/>
      <c r="T38" s="66"/>
      <c r="U38" s="134"/>
      <c r="V38" s="142"/>
      <c r="W38" s="66">
        <f>W39</f>
        <v>0.98887349397590363</v>
      </c>
      <c r="X38" s="66"/>
      <c r="Y38" s="66"/>
      <c r="Z38" s="134"/>
      <c r="AA38" s="142"/>
      <c r="AB38" s="66">
        <f>AB39</f>
        <v>0.98887349397590363</v>
      </c>
      <c r="AC38" s="66"/>
      <c r="AD38" s="66"/>
      <c r="AE38" s="134"/>
      <c r="AF38" s="142"/>
      <c r="AG38" s="66">
        <f>AG39</f>
        <v>0.98887349397590363</v>
      </c>
      <c r="AH38" s="66"/>
      <c r="AI38" s="66"/>
      <c r="AJ38" s="134"/>
      <c r="AK38" s="142"/>
      <c r="AL38" s="66">
        <f>AL39</f>
        <v>0.98887349397590363</v>
      </c>
      <c r="AM38" s="66"/>
      <c r="AN38" s="66"/>
      <c r="AO38" s="134"/>
      <c r="AP38" s="142"/>
      <c r="AQ38" s="66">
        <f>AQ39</f>
        <v>0.98887349397590363</v>
      </c>
      <c r="AR38" s="66"/>
      <c r="AS38" s="66"/>
      <c r="AT38" s="134"/>
      <c r="AU38" s="142"/>
      <c r="AV38" s="66">
        <f>AV39</f>
        <v>0.98887349397590363</v>
      </c>
      <c r="AW38" s="66"/>
      <c r="AX38" s="66"/>
      <c r="AY38" s="134"/>
      <c r="AZ38" s="142"/>
      <c r="BA38" s="66">
        <f>BA39</f>
        <v>0.98887349397590363</v>
      </c>
      <c r="BB38" s="66"/>
      <c r="BC38" s="66"/>
      <c r="BD38" s="134"/>
      <c r="BE38" s="142"/>
      <c r="BF38" s="66">
        <f>BF39</f>
        <v>0.98887349397590363</v>
      </c>
      <c r="BG38" s="66"/>
      <c r="BH38" s="66"/>
      <c r="BI38" s="134"/>
      <c r="BJ38" s="142"/>
      <c r="BK38" s="66">
        <f>BK39</f>
        <v>0.98887349397590363</v>
      </c>
      <c r="BL38" s="66"/>
      <c r="BM38" s="66"/>
      <c r="BN38" s="134"/>
      <c r="BO38" s="142"/>
      <c r="BP38" s="66">
        <f>BP39</f>
        <v>0.98887349397590363</v>
      </c>
      <c r="BQ38" s="66"/>
    </row>
    <row r="39" spans="1:69" x14ac:dyDescent="0.35">
      <c r="A39" s="40" t="s">
        <v>460</v>
      </c>
      <c r="B39" s="41">
        <f>_xlfn.IFNA(VLOOKUP($A39,批次辅助!$A$4:$DC$41,MATCH($A$5&amp;B$4,批次辅助!$A$1:$DC$1,0),0),0)</f>
        <v>0</v>
      </c>
      <c r="C39" s="41">
        <f>_xlfn.IFNA(VLOOKUP($A39,批次辅助!$A$4:$DC$41,MATCH($A$5&amp;C$4,批次辅助!$A$1:$DC$1,0),0),0)</f>
        <v>0</v>
      </c>
      <c r="D39" s="41">
        <f>_xlfn.IFNA(VLOOKUP($A39,批次辅助!$A$4:$DC$41,MATCH($A$5&amp;D$4,批次辅助!$A$1:$DC$1,0),0),0)</f>
        <v>0</v>
      </c>
      <c r="E39" s="66"/>
      <c r="F39" s="67"/>
      <c r="G39" s="68"/>
      <c r="H39" s="66">
        <f>1-SUM(H40:H43)</f>
        <v>0.98887349397590363</v>
      </c>
      <c r="I39" s="66"/>
      <c r="J39" s="66"/>
      <c r="K39" s="134"/>
      <c r="L39" s="142"/>
      <c r="M39" s="66">
        <f>1-SUM(M40:M43)</f>
        <v>0.98887349397590363</v>
      </c>
      <c r="N39" s="66"/>
      <c r="O39" s="66"/>
      <c r="P39" s="134"/>
      <c r="Q39" s="142"/>
      <c r="R39" s="66">
        <f>1-SUM(R40:R43)</f>
        <v>0.98887349397590363</v>
      </c>
      <c r="S39" s="66"/>
      <c r="T39" s="66"/>
      <c r="U39" s="134"/>
      <c r="V39" s="142"/>
      <c r="W39" s="66">
        <f>1-SUM(W40:W43)</f>
        <v>0.98887349397590363</v>
      </c>
      <c r="X39" s="66"/>
      <c r="Y39" s="66"/>
      <c r="Z39" s="134"/>
      <c r="AA39" s="142"/>
      <c r="AB39" s="66">
        <f>1-SUM(AB40:AB43)</f>
        <v>0.98887349397590363</v>
      </c>
      <c r="AC39" s="66"/>
      <c r="AD39" s="66"/>
      <c r="AE39" s="134"/>
      <c r="AF39" s="142"/>
      <c r="AG39" s="66">
        <f>1-SUM(AG40:AG43)</f>
        <v>0.98887349397590363</v>
      </c>
      <c r="AH39" s="66"/>
      <c r="AI39" s="66"/>
      <c r="AJ39" s="134"/>
      <c r="AK39" s="142"/>
      <c r="AL39" s="66">
        <f>1-SUM(AL40:AL43)</f>
        <v>0.98887349397590363</v>
      </c>
      <c r="AM39" s="66"/>
      <c r="AN39" s="66"/>
      <c r="AO39" s="134"/>
      <c r="AP39" s="142"/>
      <c r="AQ39" s="66">
        <f>1-SUM(AQ40:AQ43)</f>
        <v>0.98887349397590363</v>
      </c>
      <c r="AR39" s="66"/>
      <c r="AS39" s="66"/>
      <c r="AT39" s="134"/>
      <c r="AU39" s="142"/>
      <c r="AV39" s="66">
        <f>1-SUM(AV40:AV43)</f>
        <v>0.98887349397590363</v>
      </c>
      <c r="AW39" s="66"/>
      <c r="AX39" s="66"/>
      <c r="AY39" s="134"/>
      <c r="AZ39" s="142"/>
      <c r="BA39" s="66">
        <f>1-SUM(BA40:BA43)</f>
        <v>0.98887349397590363</v>
      </c>
      <c r="BB39" s="66"/>
      <c r="BC39" s="66"/>
      <c r="BD39" s="134"/>
      <c r="BE39" s="142"/>
      <c r="BF39" s="66">
        <f>1-SUM(BF40:BF43)</f>
        <v>0.98887349397590363</v>
      </c>
      <c r="BG39" s="66"/>
      <c r="BH39" s="66"/>
      <c r="BI39" s="134"/>
      <c r="BJ39" s="142"/>
      <c r="BK39" s="66">
        <f>1-SUM(BK40:BK43)</f>
        <v>0.98887349397590363</v>
      </c>
      <c r="BL39" s="66"/>
      <c r="BM39" s="66"/>
      <c r="BN39" s="134"/>
      <c r="BO39" s="142"/>
      <c r="BP39" s="66">
        <f>1-SUM(BP40:BP43)</f>
        <v>0.98887349397590363</v>
      </c>
      <c r="BQ39" s="66"/>
    </row>
    <row r="40" spans="1:69" x14ac:dyDescent="0.15">
      <c r="A40" s="42" t="s">
        <v>55</v>
      </c>
      <c r="B40" s="43">
        <f>_xlfn.IFNA(VLOOKUP($A40,批次辅助!$A$4:$DC$41,MATCH($A$5&amp;B$4,批次辅助!$A$1:$DC$1,0),0),0)</f>
        <v>0</v>
      </c>
      <c r="C40" s="43">
        <f>_xlfn.IFNA(VLOOKUP($A40,批次辅助!$A$4:$DC$41,MATCH($A$5&amp;C$4,批次辅助!$A$1:$DC$1,0),0),0)</f>
        <v>0</v>
      </c>
      <c r="D40" s="43">
        <f>_xlfn.IFNA(VLOOKUP($A40,批次辅助!$A$4:$DC$41,MATCH($A$5&amp;D$4,批次辅助!$A$1:$DC$1,0),0),0)</f>
        <v>0</v>
      </c>
      <c r="E40" s="279"/>
      <c r="F40" s="69"/>
      <c r="G40" s="70">
        <v>4.5180722891566266E-4</v>
      </c>
      <c r="H40" s="277">
        <f>C40-F40+G40</f>
        <v>4.5180722891566266E-4</v>
      </c>
      <c r="I40" s="370"/>
      <c r="J40" s="277"/>
      <c r="K40" s="132"/>
      <c r="L40" s="105"/>
      <c r="M40" s="277">
        <f>H40-K40+L40</f>
        <v>4.5180722891566266E-4</v>
      </c>
      <c r="N40" s="370"/>
      <c r="O40" s="277"/>
      <c r="P40" s="132"/>
      <c r="Q40" s="105"/>
      <c r="R40" s="277">
        <f>M40-P40+Q40</f>
        <v>4.5180722891566266E-4</v>
      </c>
      <c r="S40" s="370"/>
      <c r="T40" s="277"/>
      <c r="U40" s="132"/>
      <c r="V40" s="105"/>
      <c r="W40" s="277">
        <f>R40-U40+V40</f>
        <v>4.5180722891566266E-4</v>
      </c>
      <c r="X40" s="370"/>
      <c r="Y40" s="277"/>
      <c r="Z40" s="132"/>
      <c r="AA40" s="105"/>
      <c r="AB40" s="277">
        <f>W40-Z40+AA40</f>
        <v>4.5180722891566266E-4</v>
      </c>
      <c r="AC40" s="370"/>
      <c r="AD40" s="277"/>
      <c r="AE40" s="132"/>
      <c r="AF40" s="105"/>
      <c r="AG40" s="277">
        <f>AB40-AE40+AF40</f>
        <v>4.5180722891566266E-4</v>
      </c>
      <c r="AH40" s="370"/>
      <c r="AI40" s="277"/>
      <c r="AJ40" s="132"/>
      <c r="AK40" s="105"/>
      <c r="AL40" s="277">
        <f>AG40-AJ40+AK40</f>
        <v>4.5180722891566266E-4</v>
      </c>
      <c r="AM40" s="370"/>
      <c r="AN40" s="277"/>
      <c r="AO40" s="132"/>
      <c r="AP40" s="105"/>
      <c r="AQ40" s="277">
        <f>AL40-AO40+AP40</f>
        <v>4.5180722891566266E-4</v>
      </c>
      <c r="AR40" s="370"/>
      <c r="AS40" s="277"/>
      <c r="AT40" s="132"/>
      <c r="AU40" s="105"/>
      <c r="AV40" s="277">
        <f>AQ40-AT40+AU40</f>
        <v>4.5180722891566266E-4</v>
      </c>
      <c r="AW40" s="370"/>
      <c r="AX40" s="277"/>
      <c r="AY40" s="132"/>
      <c r="AZ40" s="105"/>
      <c r="BA40" s="277">
        <f>AV40-AY40+AZ40</f>
        <v>4.5180722891566266E-4</v>
      </c>
      <c r="BB40" s="370"/>
      <c r="BC40" s="277"/>
      <c r="BD40" s="132"/>
      <c r="BE40" s="105"/>
      <c r="BF40" s="277">
        <f>BA40-BD40+BE40</f>
        <v>4.5180722891566266E-4</v>
      </c>
      <c r="BG40" s="370"/>
      <c r="BH40" s="277"/>
      <c r="BI40" s="132"/>
      <c r="BJ40" s="105"/>
      <c r="BK40" s="277">
        <f>BF40-BI40+BJ40</f>
        <v>4.5180722891566266E-4</v>
      </c>
      <c r="BL40" s="370"/>
      <c r="BM40" s="277"/>
      <c r="BN40" s="132"/>
      <c r="BO40" s="105"/>
      <c r="BP40" s="277">
        <f>BK40-BN40+BO40</f>
        <v>4.5180722891566266E-4</v>
      </c>
      <c r="BQ40" s="370"/>
    </row>
    <row r="41" spans="1:69" x14ac:dyDescent="0.15">
      <c r="A41" s="42" t="s">
        <v>56</v>
      </c>
      <c r="B41" s="43">
        <f>_xlfn.IFNA(VLOOKUP($A41,批次辅助!$A$4:$DC$41,MATCH($A$5&amp;B$4,批次辅助!$A$1:$DC$1,0),0),0)</f>
        <v>0</v>
      </c>
      <c r="C41" s="43">
        <f>_xlfn.IFNA(VLOOKUP($A41,批次辅助!$A$4:$DC$41,MATCH($A$5&amp;C$4,批次辅助!$A$1:$DC$1,0),0),0)</f>
        <v>0</v>
      </c>
      <c r="D41" s="43">
        <f>_xlfn.IFNA(VLOOKUP($A41,批次辅助!$A$4:$DC$41,MATCH($A$5&amp;D$4,批次辅助!$A$1:$DC$1,0),0),0)</f>
        <v>0</v>
      </c>
      <c r="E41" s="279"/>
      <c r="F41" s="45"/>
      <c r="G41" s="46">
        <v>0</v>
      </c>
      <c r="H41" s="277">
        <f t="shared" ref="H41:H44" si="39">C41-F41+G41</f>
        <v>0</v>
      </c>
      <c r="I41" s="370"/>
      <c r="J41" s="47"/>
      <c r="K41" s="128"/>
      <c r="L41" s="102"/>
      <c r="M41" s="50">
        <f t="shared" ref="M41:M44" si="40">H41-K41+L41</f>
        <v>0</v>
      </c>
      <c r="N41" s="370"/>
      <c r="O41" s="47"/>
      <c r="P41" s="128"/>
      <c r="Q41" s="102"/>
      <c r="R41" s="50">
        <f t="shared" ref="R41:R44" si="41">M41-P41+Q41</f>
        <v>0</v>
      </c>
      <c r="S41" s="370"/>
      <c r="T41" s="47"/>
      <c r="U41" s="128"/>
      <c r="V41" s="102"/>
      <c r="W41" s="50">
        <f t="shared" ref="W41:W44" si="42">R41-U41+V41</f>
        <v>0</v>
      </c>
      <c r="X41" s="370"/>
      <c r="Y41" s="47"/>
      <c r="Z41" s="128"/>
      <c r="AA41" s="102"/>
      <c r="AB41" s="50">
        <f t="shared" ref="AB41:AB44" si="43">W41-Z41+AA41</f>
        <v>0</v>
      </c>
      <c r="AC41" s="370"/>
      <c r="AD41" s="47"/>
      <c r="AE41" s="128"/>
      <c r="AF41" s="102"/>
      <c r="AG41" s="50">
        <f t="shared" ref="AG41:AG44" si="44">AB41-AE41+AF41</f>
        <v>0</v>
      </c>
      <c r="AH41" s="370"/>
      <c r="AI41" s="47"/>
      <c r="AJ41" s="128"/>
      <c r="AK41" s="102"/>
      <c r="AL41" s="50">
        <f t="shared" ref="AL41:AL44" si="45">AG41-AJ41+AK41</f>
        <v>0</v>
      </c>
      <c r="AM41" s="370"/>
      <c r="AN41" s="47"/>
      <c r="AO41" s="128"/>
      <c r="AP41" s="102"/>
      <c r="AQ41" s="50">
        <f t="shared" ref="AQ41:AQ44" si="46">AL41-AO41+AP41</f>
        <v>0</v>
      </c>
      <c r="AR41" s="370"/>
      <c r="AS41" s="47"/>
      <c r="AT41" s="128"/>
      <c r="AU41" s="102"/>
      <c r="AV41" s="50">
        <f t="shared" ref="AV41:AV44" si="47">AQ41-AT41+AU41</f>
        <v>0</v>
      </c>
      <c r="AW41" s="370"/>
      <c r="AX41" s="47"/>
      <c r="AY41" s="128"/>
      <c r="AZ41" s="102"/>
      <c r="BA41" s="50">
        <f t="shared" ref="BA41:BA44" si="48">AV41-AY41+AZ41</f>
        <v>0</v>
      </c>
      <c r="BB41" s="370"/>
      <c r="BC41" s="47"/>
      <c r="BD41" s="128"/>
      <c r="BE41" s="102"/>
      <c r="BF41" s="50">
        <f t="shared" ref="BF41:BF44" si="49">BA41-BD41+BE41</f>
        <v>0</v>
      </c>
      <c r="BG41" s="370"/>
      <c r="BH41" s="47"/>
      <c r="BI41" s="128"/>
      <c r="BJ41" s="102"/>
      <c r="BK41" s="50">
        <f t="shared" ref="BK41:BK44" si="50">BF41-BI41+BJ41</f>
        <v>0</v>
      </c>
      <c r="BL41" s="370"/>
      <c r="BM41" s="47"/>
      <c r="BN41" s="128"/>
      <c r="BO41" s="102"/>
      <c r="BP41" s="50">
        <f t="shared" ref="BP41:BP44" si="51">BK41-BN41+BO41</f>
        <v>0</v>
      </c>
      <c r="BQ41" s="370"/>
    </row>
    <row r="42" spans="1:69" x14ac:dyDescent="0.15">
      <c r="A42" s="42" t="s">
        <v>57</v>
      </c>
      <c r="B42" s="43">
        <f>_xlfn.IFNA(VLOOKUP($A42,批次辅助!$A$4:$DC$41,MATCH($A$5&amp;B$4,批次辅助!$A$1:$DC$1,0),0),0)</f>
        <v>0</v>
      </c>
      <c r="C42" s="43">
        <f>_xlfn.IFNA(VLOOKUP($A42,批次辅助!$A$4:$DC$41,MATCH($A$5&amp;C$4,批次辅助!$A$1:$DC$1,0),0),0)</f>
        <v>0</v>
      </c>
      <c r="D42" s="43">
        <f>_xlfn.IFNA(VLOOKUP($A42,批次辅助!$A$4:$DC$41,MATCH($A$5&amp;D$4,批次辅助!$A$1:$DC$1,0),0),0)</f>
        <v>0</v>
      </c>
      <c r="E42" s="279"/>
      <c r="F42" s="45"/>
      <c r="G42" s="46">
        <v>0</v>
      </c>
      <c r="H42" s="277">
        <f t="shared" si="39"/>
        <v>0</v>
      </c>
      <c r="I42" s="370"/>
      <c r="J42" s="47"/>
      <c r="K42" s="128"/>
      <c r="L42" s="102"/>
      <c r="M42" s="50">
        <f t="shared" si="40"/>
        <v>0</v>
      </c>
      <c r="N42" s="370"/>
      <c r="O42" s="47"/>
      <c r="P42" s="128"/>
      <c r="Q42" s="102"/>
      <c r="R42" s="50">
        <f t="shared" si="41"/>
        <v>0</v>
      </c>
      <c r="S42" s="370"/>
      <c r="T42" s="47"/>
      <c r="U42" s="128"/>
      <c r="V42" s="102"/>
      <c r="W42" s="50">
        <f t="shared" si="42"/>
        <v>0</v>
      </c>
      <c r="X42" s="370"/>
      <c r="Y42" s="47"/>
      <c r="Z42" s="128"/>
      <c r="AA42" s="102"/>
      <c r="AB42" s="50">
        <f t="shared" si="43"/>
        <v>0</v>
      </c>
      <c r="AC42" s="370"/>
      <c r="AD42" s="47"/>
      <c r="AE42" s="128"/>
      <c r="AF42" s="102"/>
      <c r="AG42" s="50">
        <f t="shared" si="44"/>
        <v>0</v>
      </c>
      <c r="AH42" s="370"/>
      <c r="AI42" s="47"/>
      <c r="AJ42" s="128"/>
      <c r="AK42" s="102"/>
      <c r="AL42" s="50">
        <f t="shared" si="45"/>
        <v>0</v>
      </c>
      <c r="AM42" s="370"/>
      <c r="AN42" s="47"/>
      <c r="AO42" s="128"/>
      <c r="AP42" s="102"/>
      <c r="AQ42" s="50">
        <f t="shared" si="46"/>
        <v>0</v>
      </c>
      <c r="AR42" s="370"/>
      <c r="AS42" s="47"/>
      <c r="AT42" s="128"/>
      <c r="AU42" s="102"/>
      <c r="AV42" s="50">
        <f t="shared" si="47"/>
        <v>0</v>
      </c>
      <c r="AW42" s="370"/>
      <c r="AX42" s="47"/>
      <c r="AY42" s="128"/>
      <c r="AZ42" s="102"/>
      <c r="BA42" s="50">
        <f t="shared" si="48"/>
        <v>0</v>
      </c>
      <c r="BB42" s="370"/>
      <c r="BC42" s="47"/>
      <c r="BD42" s="128"/>
      <c r="BE42" s="102"/>
      <c r="BF42" s="50">
        <f t="shared" si="49"/>
        <v>0</v>
      </c>
      <c r="BG42" s="370"/>
      <c r="BH42" s="47"/>
      <c r="BI42" s="128"/>
      <c r="BJ42" s="102"/>
      <c r="BK42" s="50">
        <f t="shared" si="50"/>
        <v>0</v>
      </c>
      <c r="BL42" s="370"/>
      <c r="BM42" s="47"/>
      <c r="BN42" s="128"/>
      <c r="BO42" s="102"/>
      <c r="BP42" s="50">
        <f t="shared" si="51"/>
        <v>0</v>
      </c>
      <c r="BQ42" s="370"/>
    </row>
    <row r="43" spans="1:69" x14ac:dyDescent="0.15">
      <c r="A43" s="42" t="s">
        <v>58</v>
      </c>
      <c r="B43" s="43">
        <f>_xlfn.IFNA(VLOOKUP($A43,批次辅助!$A$4:$DC$41,MATCH($A$5&amp;B$4,批次辅助!$A$1:$DC$1,0),0),0)</f>
        <v>0</v>
      </c>
      <c r="C43" s="43">
        <f>_xlfn.IFNA(VLOOKUP($A43,批次辅助!$A$4:$DC$41,MATCH($A$5&amp;C$4,批次辅助!$A$1:$DC$1,0),0),0)</f>
        <v>0</v>
      </c>
      <c r="D43" s="43">
        <f>_xlfn.IFNA(VLOOKUP($A43,批次辅助!$A$4:$DC$41,MATCH($A$5&amp;D$4,批次辅助!$A$1:$DC$1,0),0),0)</f>
        <v>0</v>
      </c>
      <c r="E43" s="279"/>
      <c r="F43" s="45"/>
      <c r="G43" s="46">
        <v>1.0674698795180723E-2</v>
      </c>
      <c r="H43" s="277">
        <f t="shared" si="39"/>
        <v>1.0674698795180723E-2</v>
      </c>
      <c r="I43" s="370"/>
      <c r="J43" s="279"/>
      <c r="K43" s="128"/>
      <c r="L43" s="102"/>
      <c r="M43" s="50">
        <f t="shared" si="40"/>
        <v>1.0674698795180723E-2</v>
      </c>
      <c r="N43" s="370"/>
      <c r="O43" s="279"/>
      <c r="P43" s="128"/>
      <c r="Q43" s="102"/>
      <c r="R43" s="50">
        <f t="shared" si="41"/>
        <v>1.0674698795180723E-2</v>
      </c>
      <c r="S43" s="370"/>
      <c r="T43" s="279"/>
      <c r="U43" s="128"/>
      <c r="V43" s="102"/>
      <c r="W43" s="50">
        <f t="shared" si="42"/>
        <v>1.0674698795180723E-2</v>
      </c>
      <c r="X43" s="370"/>
      <c r="Y43" s="279"/>
      <c r="Z43" s="128"/>
      <c r="AA43" s="102"/>
      <c r="AB43" s="50">
        <f t="shared" si="43"/>
        <v>1.0674698795180723E-2</v>
      </c>
      <c r="AC43" s="370"/>
      <c r="AD43" s="279"/>
      <c r="AE43" s="128"/>
      <c r="AF43" s="102"/>
      <c r="AG43" s="50">
        <f t="shared" si="44"/>
        <v>1.0674698795180723E-2</v>
      </c>
      <c r="AH43" s="370"/>
      <c r="AI43" s="279"/>
      <c r="AJ43" s="128"/>
      <c r="AK43" s="102"/>
      <c r="AL43" s="50">
        <f t="shared" si="45"/>
        <v>1.0674698795180723E-2</v>
      </c>
      <c r="AM43" s="370"/>
      <c r="AN43" s="279"/>
      <c r="AO43" s="128"/>
      <c r="AP43" s="102"/>
      <c r="AQ43" s="50">
        <f t="shared" si="46"/>
        <v>1.0674698795180723E-2</v>
      </c>
      <c r="AR43" s="370"/>
      <c r="AS43" s="279"/>
      <c r="AT43" s="128"/>
      <c r="AU43" s="102"/>
      <c r="AV43" s="50">
        <f t="shared" si="47"/>
        <v>1.0674698795180723E-2</v>
      </c>
      <c r="AW43" s="370"/>
      <c r="AX43" s="279"/>
      <c r="AY43" s="128"/>
      <c r="AZ43" s="102"/>
      <c r="BA43" s="50">
        <f t="shared" si="48"/>
        <v>1.0674698795180723E-2</v>
      </c>
      <c r="BB43" s="370"/>
      <c r="BC43" s="279"/>
      <c r="BD43" s="128"/>
      <c r="BE43" s="102"/>
      <c r="BF43" s="50">
        <f t="shared" si="49"/>
        <v>1.0674698795180723E-2</v>
      </c>
      <c r="BG43" s="370"/>
      <c r="BH43" s="279"/>
      <c r="BI43" s="128"/>
      <c r="BJ43" s="102"/>
      <c r="BK43" s="50">
        <f t="shared" si="50"/>
        <v>1.0674698795180723E-2</v>
      </c>
      <c r="BL43" s="370"/>
      <c r="BM43" s="279"/>
      <c r="BN43" s="128"/>
      <c r="BO43" s="102"/>
      <c r="BP43" s="50">
        <f t="shared" si="51"/>
        <v>1.0674698795180723E-2</v>
      </c>
      <c r="BQ43" s="370"/>
    </row>
    <row r="44" spans="1:69" x14ac:dyDescent="0.15">
      <c r="A44" s="72" t="s">
        <v>39</v>
      </c>
      <c r="B44" s="61">
        <f>_xlfn.IFNA(VLOOKUP($A44,批次辅助!$A$4:$DC$41,MATCH($A$5&amp;B$4,批次辅助!$A$1:$DC$1,0),0),0)</f>
        <v>0</v>
      </c>
      <c r="C44" s="61">
        <f>_xlfn.IFNA(VLOOKUP($A44,批次辅助!$A$4:$DC$41,MATCH($A$5&amp;C$4,批次辅助!$A$1:$DC$1,0),0),0)</f>
        <v>0</v>
      </c>
      <c r="D44" s="61">
        <f>_xlfn.IFNA(VLOOKUP($A44,批次辅助!$A$4:$DC$41,MATCH($A$5&amp;D$4,批次辅助!$A$1:$DC$1,0),0),0)</f>
        <v>0</v>
      </c>
      <c r="E44" s="73"/>
      <c r="F44" s="74"/>
      <c r="G44" s="75"/>
      <c r="H44" s="62">
        <f t="shared" si="39"/>
        <v>0</v>
      </c>
      <c r="I44" s="62"/>
      <c r="J44" s="73"/>
      <c r="K44" s="135"/>
      <c r="L44" s="143"/>
      <c r="M44" s="62">
        <f t="shared" si="40"/>
        <v>0</v>
      </c>
      <c r="N44" s="62"/>
      <c r="O44" s="73"/>
      <c r="P44" s="135"/>
      <c r="Q44" s="143"/>
      <c r="R44" s="62">
        <f t="shared" si="41"/>
        <v>0</v>
      </c>
      <c r="S44" s="62"/>
      <c r="T44" s="73"/>
      <c r="U44" s="135"/>
      <c r="V44" s="143"/>
      <c r="W44" s="62">
        <f t="shared" si="42"/>
        <v>0</v>
      </c>
      <c r="X44" s="62"/>
      <c r="Y44" s="73"/>
      <c r="Z44" s="135"/>
      <c r="AA44" s="143"/>
      <c r="AB44" s="62">
        <f t="shared" si="43"/>
        <v>0</v>
      </c>
      <c r="AC44" s="62"/>
      <c r="AD44" s="73"/>
      <c r="AE44" s="135"/>
      <c r="AF44" s="143"/>
      <c r="AG44" s="62">
        <f t="shared" si="44"/>
        <v>0</v>
      </c>
      <c r="AH44" s="62"/>
      <c r="AI44" s="73"/>
      <c r="AJ44" s="135"/>
      <c r="AK44" s="143"/>
      <c r="AL44" s="62">
        <f t="shared" si="45"/>
        <v>0</v>
      </c>
      <c r="AM44" s="62"/>
      <c r="AN44" s="73"/>
      <c r="AO44" s="135"/>
      <c r="AP44" s="143"/>
      <c r="AQ44" s="62">
        <f t="shared" si="46"/>
        <v>0</v>
      </c>
      <c r="AR44" s="62"/>
      <c r="AS44" s="73"/>
      <c r="AT44" s="135"/>
      <c r="AU44" s="143"/>
      <c r="AV44" s="62">
        <f t="shared" si="47"/>
        <v>0</v>
      </c>
      <c r="AW44" s="62"/>
      <c r="AX44" s="73"/>
      <c r="AY44" s="135"/>
      <c r="AZ44" s="143"/>
      <c r="BA44" s="62">
        <f t="shared" si="48"/>
        <v>0</v>
      </c>
      <c r="BB44" s="62"/>
      <c r="BC44" s="73"/>
      <c r="BD44" s="135"/>
      <c r="BE44" s="143"/>
      <c r="BF44" s="62">
        <f t="shared" si="49"/>
        <v>0</v>
      </c>
      <c r="BG44" s="62"/>
      <c r="BH44" s="73"/>
      <c r="BI44" s="135"/>
      <c r="BJ44" s="143"/>
      <c r="BK44" s="62">
        <f t="shared" si="50"/>
        <v>0</v>
      </c>
      <c r="BL44" s="62"/>
      <c r="BM44" s="73"/>
      <c r="BN44" s="135"/>
      <c r="BO44" s="143"/>
      <c r="BP44" s="62">
        <f t="shared" si="51"/>
        <v>0</v>
      </c>
      <c r="BQ44" s="62"/>
    </row>
    <row r="45" spans="1:69" x14ac:dyDescent="0.15">
      <c r="A45" s="76" t="s">
        <v>28</v>
      </c>
      <c r="B45" s="76"/>
      <c r="C45" s="76"/>
      <c r="D45" s="76"/>
      <c r="E45" s="77"/>
      <c r="F45" s="78"/>
      <c r="G45" s="79"/>
      <c r="H45" s="62"/>
      <c r="I45" s="62"/>
      <c r="J45" s="77"/>
      <c r="K45" s="80"/>
      <c r="L45" s="144"/>
      <c r="M45" s="62"/>
      <c r="N45" s="62"/>
      <c r="O45" s="77"/>
      <c r="P45" s="80"/>
      <c r="Q45" s="144"/>
      <c r="R45" s="62"/>
      <c r="S45" s="62"/>
      <c r="T45" s="77"/>
      <c r="U45" s="80"/>
      <c r="V45" s="144"/>
      <c r="W45" s="62"/>
      <c r="X45" s="62"/>
      <c r="Y45" s="77"/>
      <c r="Z45" s="80"/>
      <c r="AA45" s="144"/>
      <c r="AB45" s="62"/>
      <c r="AC45" s="62"/>
      <c r="AD45" s="77"/>
      <c r="AE45" s="80"/>
      <c r="AF45" s="144"/>
      <c r="AG45" s="62"/>
      <c r="AH45" s="62"/>
      <c r="AI45" s="77"/>
      <c r="AJ45" s="80"/>
      <c r="AK45" s="144"/>
      <c r="AL45" s="62"/>
      <c r="AM45" s="62"/>
      <c r="AN45" s="77"/>
      <c r="AO45" s="80"/>
      <c r="AP45" s="144"/>
      <c r="AQ45" s="62"/>
      <c r="AR45" s="62"/>
      <c r="AS45" s="77"/>
      <c r="AT45" s="80"/>
      <c r="AU45" s="144"/>
      <c r="AV45" s="62"/>
      <c r="AW45" s="62"/>
      <c r="AX45" s="77"/>
      <c r="AY45" s="80"/>
      <c r="AZ45" s="144"/>
      <c r="BA45" s="62"/>
      <c r="BB45" s="62"/>
      <c r="BC45" s="77"/>
      <c r="BD45" s="80"/>
      <c r="BE45" s="144"/>
      <c r="BF45" s="62"/>
      <c r="BG45" s="62"/>
      <c r="BH45" s="77"/>
      <c r="BI45" s="80"/>
      <c r="BJ45" s="144"/>
      <c r="BK45" s="62"/>
      <c r="BL45" s="62"/>
      <c r="BM45" s="77"/>
      <c r="BN45" s="80"/>
      <c r="BO45" s="144"/>
      <c r="BP45" s="62"/>
      <c r="BQ45" s="62"/>
    </row>
    <row r="46" spans="1:69" x14ac:dyDescent="0.15">
      <c r="A46" s="81" t="s">
        <v>476</v>
      </c>
      <c r="B46" s="81"/>
      <c r="C46" s="81"/>
      <c r="D46" s="81"/>
      <c r="E46" s="81"/>
      <c r="F46" s="82">
        <f>SUM(F13:F45)</f>
        <v>0</v>
      </c>
      <c r="G46" s="83">
        <f>SUM(G13:G45)</f>
        <v>0.23393855421686749</v>
      </c>
      <c r="H46" s="81"/>
      <c r="I46" s="81"/>
      <c r="J46" s="81"/>
      <c r="K46" s="84">
        <f>SUM(K13:K45)</f>
        <v>0</v>
      </c>
      <c r="L46" s="145">
        <f>SUM(L13:L45)</f>
        <v>0</v>
      </c>
      <c r="M46" s="81"/>
      <c r="N46" s="81"/>
      <c r="O46" s="81"/>
      <c r="P46" s="84">
        <f>SUM(P13:P45)</f>
        <v>0</v>
      </c>
      <c r="Q46" s="145">
        <f>SUM(Q13:Q45)</f>
        <v>0</v>
      </c>
      <c r="R46" s="81"/>
      <c r="S46" s="81"/>
      <c r="T46" s="81"/>
      <c r="U46" s="84">
        <f>SUM(U13:U45)</f>
        <v>0</v>
      </c>
      <c r="V46" s="145">
        <f>SUM(V13:V45)</f>
        <v>0</v>
      </c>
      <c r="W46" s="81"/>
      <c r="X46" s="81"/>
      <c r="Y46" s="81"/>
      <c r="Z46" s="84">
        <f>SUM(Z13:Z45)</f>
        <v>0</v>
      </c>
      <c r="AA46" s="145">
        <f>SUM(AA13:AA45)</f>
        <v>0</v>
      </c>
      <c r="AB46" s="81"/>
      <c r="AC46" s="81"/>
      <c r="AD46" s="81"/>
      <c r="AE46" s="84">
        <f>SUM(AE13:AE45)</f>
        <v>0</v>
      </c>
      <c r="AF46" s="145">
        <f>SUM(AF13:AF45)</f>
        <v>0</v>
      </c>
      <c r="AG46" s="81"/>
      <c r="AH46" s="81"/>
      <c r="AI46" s="81"/>
      <c r="AJ46" s="84">
        <f>SUM(AJ13:AJ45)</f>
        <v>0</v>
      </c>
      <c r="AK46" s="145">
        <f>SUM(AK13:AK45)</f>
        <v>0</v>
      </c>
      <c r="AL46" s="81"/>
      <c r="AM46" s="81"/>
      <c r="AN46" s="81"/>
      <c r="AO46" s="84">
        <f>SUM(AO13:AO45)</f>
        <v>0</v>
      </c>
      <c r="AP46" s="145">
        <f>SUM(AP13:AP45)</f>
        <v>0</v>
      </c>
      <c r="AQ46" s="81"/>
      <c r="AR46" s="81"/>
      <c r="AS46" s="81"/>
      <c r="AT46" s="84">
        <f>SUM(AT13:AT45)</f>
        <v>0</v>
      </c>
      <c r="AU46" s="145">
        <f>SUM(AU13:AU45)</f>
        <v>0</v>
      </c>
      <c r="AV46" s="81"/>
      <c r="AW46" s="81"/>
      <c r="AX46" s="81"/>
      <c r="AY46" s="84">
        <f>SUM(AY13:AY45)</f>
        <v>0</v>
      </c>
      <c r="AZ46" s="145">
        <f>SUM(AZ13:AZ45)</f>
        <v>0</v>
      </c>
      <c r="BA46" s="81"/>
      <c r="BB46" s="81"/>
      <c r="BC46" s="81"/>
      <c r="BD46" s="84">
        <f>SUM(BD13:BD45)</f>
        <v>0</v>
      </c>
      <c r="BE46" s="145">
        <f>SUM(BE13:BE45)</f>
        <v>0</v>
      </c>
      <c r="BF46" s="81"/>
      <c r="BG46" s="81"/>
      <c r="BH46" s="81"/>
      <c r="BI46" s="84">
        <f>SUM(BI13:BI45)</f>
        <v>0</v>
      </c>
      <c r="BJ46" s="145">
        <f>SUM(BJ13:BJ45)</f>
        <v>0</v>
      </c>
      <c r="BK46" s="81"/>
      <c r="BL46" s="81"/>
      <c r="BM46" s="81"/>
      <c r="BN46" s="84">
        <f>SUM(BN13:BN45)</f>
        <v>0</v>
      </c>
      <c r="BO46" s="145">
        <f>SUM(BO13:BO45)</f>
        <v>0</v>
      </c>
      <c r="BP46" s="81"/>
      <c r="BQ46" s="81"/>
    </row>
    <row r="48" spans="1:69" x14ac:dyDescent="0.15">
      <c r="A48" s="572" t="s">
        <v>481</v>
      </c>
      <c r="B48" s="572"/>
      <c r="C48" s="572"/>
      <c r="D48" s="572"/>
      <c r="E48" s="572"/>
      <c r="F48" s="572"/>
      <c r="G48" s="572"/>
      <c r="H48" s="572"/>
      <c r="I48" s="572"/>
      <c r="J48" s="572"/>
      <c r="K48" s="572"/>
    </row>
    <row r="49" spans="1:30" ht="49.5" x14ac:dyDescent="0.15">
      <c r="A49" s="573" t="s">
        <v>591</v>
      </c>
      <c r="B49" s="574"/>
      <c r="C49" s="574"/>
      <c r="D49" s="574"/>
      <c r="E49" s="574"/>
      <c r="F49" s="574"/>
      <c r="G49" s="574"/>
      <c r="H49" s="574"/>
      <c r="I49" s="574"/>
      <c r="J49" s="574"/>
      <c r="K49" s="574"/>
      <c r="L49" s="574"/>
      <c r="M49" s="574"/>
      <c r="N49" s="574"/>
      <c r="O49" s="575"/>
      <c r="P49" s="576" t="s">
        <v>589</v>
      </c>
      <c r="Q49" s="577"/>
      <c r="R49" s="577"/>
      <c r="S49" s="577"/>
      <c r="T49" s="577"/>
      <c r="U49" s="577"/>
      <c r="W49" s="578" t="s">
        <v>594</v>
      </c>
      <c r="X49" s="579"/>
      <c r="Y49" s="369" t="s">
        <v>596</v>
      </c>
      <c r="Z49" s="192" t="s">
        <v>596</v>
      </c>
      <c r="AC49" s="193"/>
      <c r="AD49" s="193"/>
    </row>
    <row r="50" spans="1:30" x14ac:dyDescent="0.15">
      <c r="A50" s="189" t="s">
        <v>469</v>
      </c>
      <c r="B50" s="190" t="str">
        <f>E3</f>
        <v>M06</v>
      </c>
      <c r="C50" s="190" t="str">
        <f>J3</f>
        <v>M06</v>
      </c>
      <c r="D50" s="189" t="str">
        <f>O3</f>
        <v/>
      </c>
      <c r="E50" s="189" t="str">
        <f>T3</f>
        <v/>
      </c>
      <c r="F50" s="189" t="str">
        <f>Y3</f>
        <v/>
      </c>
      <c r="G50" s="198" t="str">
        <f>AD3</f>
        <v/>
      </c>
      <c r="H50" s="198" t="str">
        <f>AI3</f>
        <v/>
      </c>
      <c r="I50" s="198" t="str">
        <f>AN3</f>
        <v/>
      </c>
      <c r="J50" s="198" t="str">
        <f>AS3</f>
        <v/>
      </c>
      <c r="K50" s="198" t="str">
        <f>AX3</f>
        <v/>
      </c>
      <c r="L50" s="198" t="str">
        <f>BC3</f>
        <v/>
      </c>
      <c r="M50" s="198" t="str">
        <f>BH3</f>
        <v/>
      </c>
      <c r="N50" s="198" t="str">
        <f>BM3</f>
        <v/>
      </c>
      <c r="O50" s="363" t="str">
        <f>P50</f>
        <v>M03</v>
      </c>
      <c r="P50" s="209" t="s">
        <v>1411</v>
      </c>
      <c r="Q50" s="209" t="s">
        <v>880</v>
      </c>
      <c r="R50" s="209" t="s">
        <v>910</v>
      </c>
      <c r="S50" s="209" t="s">
        <v>912</v>
      </c>
      <c r="T50" s="209" t="s">
        <v>1414</v>
      </c>
      <c r="U50" s="209"/>
      <c r="V50" s="87"/>
      <c r="W50" s="191" t="s">
        <v>450</v>
      </c>
      <c r="X50" s="356"/>
      <c r="Y50" s="356"/>
      <c r="Z50" s="356"/>
      <c r="AC50" s="194"/>
      <c r="AD50" s="194"/>
    </row>
    <row r="51" spans="1:30" x14ac:dyDescent="0.15">
      <c r="A51" s="31" t="s">
        <v>40</v>
      </c>
      <c r="B51" s="85" t="str">
        <f>E4</f>
        <v>05/27蒸镀批次</v>
      </c>
      <c r="C51" s="85" t="str">
        <f>J4</f>
        <v>06/01蒸镀批次</v>
      </c>
      <c r="D51" s="356" t="str">
        <f>O4</f>
        <v/>
      </c>
      <c r="E51" s="356" t="str">
        <f>T4</f>
        <v/>
      </c>
      <c r="F51" s="356" t="str">
        <f>Y4</f>
        <v/>
      </c>
      <c r="G51" s="537" t="str">
        <f>AD4</f>
        <v/>
      </c>
      <c r="H51" s="198" t="str">
        <f t="shared" ref="H51" si="52">AI4</f>
        <v/>
      </c>
      <c r="I51" s="198" t="str">
        <f>AN4</f>
        <v/>
      </c>
      <c r="J51" s="198" t="str">
        <f>AS4</f>
        <v/>
      </c>
      <c r="K51" s="198" t="str">
        <f>AX4</f>
        <v/>
      </c>
      <c r="L51" s="235" t="str">
        <f>BC4</f>
        <v/>
      </c>
      <c r="M51" s="235" t="str">
        <f t="shared" ref="M51" si="53">BH4</f>
        <v/>
      </c>
      <c r="N51" s="235" t="str">
        <f t="shared" ref="N51" si="54">BM4</f>
        <v/>
      </c>
      <c r="O51" s="364" t="str">
        <f>X51</f>
        <v>9/1~9/20批</v>
      </c>
      <c r="P51" s="210"/>
      <c r="Q51" s="85"/>
      <c r="R51" s="85"/>
      <c r="S51" s="85"/>
      <c r="T51" s="85"/>
      <c r="U51" s="85"/>
      <c r="W51" s="356" t="s">
        <v>451</v>
      </c>
      <c r="X51" s="356" t="s">
        <v>858</v>
      </c>
      <c r="Y51" s="356"/>
      <c r="Z51" s="356"/>
      <c r="AC51" s="194"/>
      <c r="AD51" s="194"/>
    </row>
    <row r="52" spans="1:30" x14ac:dyDescent="0.15">
      <c r="A52" s="356" t="s">
        <v>470</v>
      </c>
      <c r="B52" s="356">
        <f>E6</f>
        <v>630</v>
      </c>
      <c r="C52" s="356">
        <f>J6</f>
        <v>210</v>
      </c>
      <c r="D52" s="356">
        <f>O6</f>
        <v>0</v>
      </c>
      <c r="E52" s="356">
        <f>T6</f>
        <v>0</v>
      </c>
      <c r="F52" s="356">
        <f>Y6</f>
        <v>0</v>
      </c>
      <c r="G52" s="537">
        <f>AD6</f>
        <v>0</v>
      </c>
      <c r="H52" s="198">
        <f>AI6</f>
        <v>0</v>
      </c>
      <c r="I52" s="537">
        <f>AN6</f>
        <v>0</v>
      </c>
      <c r="J52" s="537">
        <f>AS6</f>
        <v>0</v>
      </c>
      <c r="K52" s="537">
        <f t="shared" ref="K52:L54" si="55">AX6</f>
        <v>0</v>
      </c>
      <c r="L52" s="537">
        <f t="shared" si="55"/>
        <v>0</v>
      </c>
      <c r="M52" s="537">
        <f>BH6</f>
        <v>0</v>
      </c>
      <c r="N52" s="537">
        <f>BM6</f>
        <v>0</v>
      </c>
      <c r="O52" s="364">
        <f>_xlfn.IFNA(VLOOKUP(A52,$W$52:$Y$86,2,0),"0%")/A2</f>
        <v>0</v>
      </c>
      <c r="P52" s="209">
        <f t="shared" ref="P52:T53" si="56">SUMIF($B$50:$O$50,P$50,$B52:$O52)</f>
        <v>0</v>
      </c>
      <c r="Q52" s="86">
        <f t="shared" si="56"/>
        <v>0</v>
      </c>
      <c r="R52" s="86">
        <f t="shared" si="56"/>
        <v>0</v>
      </c>
      <c r="S52" s="86">
        <f t="shared" si="56"/>
        <v>840</v>
      </c>
      <c r="T52" s="86">
        <f t="shared" si="56"/>
        <v>0</v>
      </c>
      <c r="U52" s="86"/>
      <c r="W52" s="356" t="s">
        <v>470</v>
      </c>
      <c r="X52" s="356">
        <f>Z52-Y52</f>
        <v>0</v>
      </c>
      <c r="Y52" s="356"/>
      <c r="Z52" s="356"/>
      <c r="AC52" s="194"/>
      <c r="AD52" s="194"/>
    </row>
    <row r="53" spans="1:30" x14ac:dyDescent="0.15">
      <c r="A53" s="356" t="s">
        <v>472</v>
      </c>
      <c r="B53" s="356">
        <f>E7</f>
        <v>630</v>
      </c>
      <c r="C53" s="356">
        <f>J7</f>
        <v>210</v>
      </c>
      <c r="D53" s="356">
        <f>O7</f>
        <v>0</v>
      </c>
      <c r="E53" s="356">
        <f>T7</f>
        <v>0</v>
      </c>
      <c r="F53" s="356">
        <f>Y7</f>
        <v>0</v>
      </c>
      <c r="G53" s="537">
        <f>AD7</f>
        <v>0</v>
      </c>
      <c r="H53" s="198">
        <f t="shared" ref="H53:H54" si="57">AI7</f>
        <v>0</v>
      </c>
      <c r="I53" s="537">
        <f>AN7</f>
        <v>0</v>
      </c>
      <c r="J53" s="537">
        <f>AS7</f>
        <v>0</v>
      </c>
      <c r="K53" s="537">
        <f t="shared" si="55"/>
        <v>0</v>
      </c>
      <c r="L53" s="537">
        <f t="shared" si="55"/>
        <v>0</v>
      </c>
      <c r="M53" s="537">
        <f t="shared" ref="M53:M54" si="58">BH7</f>
        <v>0</v>
      </c>
      <c r="N53" s="537">
        <f t="shared" ref="N53:N54" si="59">BM7</f>
        <v>0</v>
      </c>
      <c r="O53" s="364">
        <f>O52</f>
        <v>0</v>
      </c>
      <c r="P53" s="209">
        <f t="shared" si="56"/>
        <v>0</v>
      </c>
      <c r="Q53" s="86">
        <f t="shared" si="56"/>
        <v>0</v>
      </c>
      <c r="R53" s="86">
        <f t="shared" si="56"/>
        <v>0</v>
      </c>
      <c r="S53" s="86">
        <f t="shared" si="56"/>
        <v>840</v>
      </c>
      <c r="T53" s="86">
        <f t="shared" si="56"/>
        <v>0</v>
      </c>
      <c r="U53" s="86"/>
      <c r="W53" s="356" t="s">
        <v>472</v>
      </c>
      <c r="X53" s="356">
        <f>X52</f>
        <v>0</v>
      </c>
      <c r="Y53" s="356"/>
      <c r="Z53" s="356"/>
      <c r="AC53" s="194"/>
    </row>
    <row r="54" spans="1:30" x14ac:dyDescent="0.15">
      <c r="A54" s="356" t="s">
        <v>454</v>
      </c>
      <c r="B54" s="9">
        <f>E8</f>
        <v>1</v>
      </c>
      <c r="C54" s="9">
        <f>J8</f>
        <v>1</v>
      </c>
      <c r="D54" s="9">
        <f>O8</f>
        <v>0</v>
      </c>
      <c r="E54" s="9">
        <f>T8</f>
        <v>0</v>
      </c>
      <c r="F54" s="9">
        <f>Y8</f>
        <v>0</v>
      </c>
      <c r="G54" s="200">
        <f>AD8</f>
        <v>0</v>
      </c>
      <c r="H54" s="234">
        <f t="shared" si="57"/>
        <v>0</v>
      </c>
      <c r="I54" s="200">
        <f>AN8</f>
        <v>0</v>
      </c>
      <c r="J54" s="200">
        <f>AS8</f>
        <v>0</v>
      </c>
      <c r="K54" s="200">
        <f t="shared" si="55"/>
        <v>0</v>
      </c>
      <c r="L54" s="200">
        <f t="shared" si="55"/>
        <v>0</v>
      </c>
      <c r="M54" s="200">
        <f t="shared" si="58"/>
        <v>0</v>
      </c>
      <c r="N54" s="200">
        <f t="shared" si="59"/>
        <v>0</v>
      </c>
      <c r="O54" s="364" t="str">
        <f>_xlfn.IFNA(VLOOKUP(A54,$W$52:$Y$86,2,0),"0%")</f>
        <v>0%</v>
      </c>
      <c r="P54" s="211">
        <f>IFERROR(P53/P52,0)</f>
        <v>0</v>
      </c>
      <c r="Q54" s="88">
        <f>IFERROR(Q53/Q52,0)</f>
        <v>0</v>
      </c>
      <c r="R54" s="88">
        <f t="shared" ref="R54:T54" si="60">IFERROR(R53/R52,0)</f>
        <v>0</v>
      </c>
      <c r="S54" s="88">
        <f t="shared" si="60"/>
        <v>1</v>
      </c>
      <c r="T54" s="88">
        <f t="shared" si="60"/>
        <v>0</v>
      </c>
      <c r="U54" s="88"/>
      <c r="W54" s="356" t="s">
        <v>59</v>
      </c>
      <c r="X54" s="9">
        <f>IF(Y54=0%,0%,(Z54*Z52-Y52*Y54)/X52)</f>
        <v>0</v>
      </c>
      <c r="Y54" s="9"/>
      <c r="Z54" s="9"/>
      <c r="AC54" s="359"/>
    </row>
    <row r="55" spans="1:30" ht="21" x14ac:dyDescent="0.15">
      <c r="A55" s="538" t="s">
        <v>59</v>
      </c>
      <c r="B55" s="215">
        <f t="shared" ref="B55:B91" si="61">H9</f>
        <v>0.76380180891566285</v>
      </c>
      <c r="C55" s="215">
        <f t="shared" ref="C55:C91" si="62">M9</f>
        <v>0.76380180891566285</v>
      </c>
      <c r="D55" s="215">
        <f t="shared" ref="D55:D91" si="63">R9</f>
        <v>0.76380180891566285</v>
      </c>
      <c r="E55" s="215">
        <f t="shared" ref="E55:E91" si="64">W9</f>
        <v>0.76380180891566285</v>
      </c>
      <c r="F55" s="215">
        <f t="shared" ref="F55:F91" si="65">AB9</f>
        <v>0.76380180891566285</v>
      </c>
      <c r="G55" s="216">
        <f t="shared" ref="G55:G91" si="66">AG9</f>
        <v>0.76380180891566285</v>
      </c>
      <c r="H55" s="216">
        <f>AL9</f>
        <v>0.76380180891566285</v>
      </c>
      <c r="I55" s="216">
        <f t="shared" ref="I55:I93" si="67">AQ9</f>
        <v>0.76380180891566285</v>
      </c>
      <c r="J55" s="216">
        <f t="shared" ref="J55:J93" si="68">AV9</f>
        <v>0.76380180891566285</v>
      </c>
      <c r="K55" s="216">
        <f t="shared" ref="K55:K93" si="69">BA9</f>
        <v>0.76380180891566285</v>
      </c>
      <c r="L55" s="216">
        <f t="shared" ref="L55:L93" si="70">BF9</f>
        <v>0.76380180891566285</v>
      </c>
      <c r="M55" s="216">
        <f>BK9</f>
        <v>0.76380180891566285</v>
      </c>
      <c r="N55" s="216">
        <f>BP9</f>
        <v>0.76380180891566285</v>
      </c>
      <c r="O55" s="364">
        <f>_xlfn.IFNA(VLOOKUP(A55,$W$52:$Y$86,2,0),"0%")</f>
        <v>0</v>
      </c>
      <c r="P55" s="212">
        <f t="shared" ref="P55:T70" si="71">IF(P$53=0,0%,SUMPRODUCT(($B$50:$O$50=P$50)*$B$53:$O$53*$B55:$O55)/P$53)</f>
        <v>0</v>
      </c>
      <c r="Q55" s="96">
        <f t="shared" si="71"/>
        <v>0</v>
      </c>
      <c r="R55" s="96">
        <f t="shared" si="71"/>
        <v>0</v>
      </c>
      <c r="S55" s="96">
        <f t="shared" si="71"/>
        <v>0.76380180891566296</v>
      </c>
      <c r="T55" s="96">
        <f>IF(T$53=0,0%,SUMPRODUCT(($B$50:$O$50=T$50)*$B$53:$O$53*$B55:$O55)/T$53)</f>
        <v>0</v>
      </c>
      <c r="U55" s="96"/>
      <c r="W55" s="89"/>
      <c r="X55" s="89"/>
      <c r="AA55" s="154"/>
    </row>
    <row r="56" spans="1:30" ht="21" x14ac:dyDescent="0.15">
      <c r="A56" s="356" t="s">
        <v>33</v>
      </c>
      <c r="B56" s="8">
        <f t="shared" si="61"/>
        <v>0.76380180891566285</v>
      </c>
      <c r="C56" s="8">
        <f t="shared" si="62"/>
        <v>0.76380180891566285</v>
      </c>
      <c r="D56" s="8">
        <f t="shared" si="63"/>
        <v>0.76380180891566285</v>
      </c>
      <c r="E56" s="8">
        <f t="shared" si="64"/>
        <v>0.76380180891566285</v>
      </c>
      <c r="F56" s="8">
        <f t="shared" si="65"/>
        <v>0.76380180891566285</v>
      </c>
      <c r="G56" s="201">
        <f t="shared" si="66"/>
        <v>0.76380180891566285</v>
      </c>
      <c r="H56" s="201">
        <f t="shared" ref="H56:H93" si="72">AL10</f>
        <v>0.76380180891566285</v>
      </c>
      <c r="I56" s="201">
        <f t="shared" si="67"/>
        <v>0.76380180891566285</v>
      </c>
      <c r="J56" s="201">
        <f t="shared" si="68"/>
        <v>0.76380180891566285</v>
      </c>
      <c r="K56" s="201">
        <f t="shared" si="69"/>
        <v>0.76380180891566285</v>
      </c>
      <c r="L56" s="201">
        <f t="shared" si="70"/>
        <v>0.76380180891566285</v>
      </c>
      <c r="M56" s="201">
        <f>BK10</f>
        <v>0.76380180891566285</v>
      </c>
      <c r="N56" s="201">
        <f>BP10</f>
        <v>0.76380180891566285</v>
      </c>
      <c r="O56" s="364">
        <f>O55</f>
        <v>0</v>
      </c>
      <c r="P56" s="212">
        <f t="shared" si="71"/>
        <v>0</v>
      </c>
      <c r="Q56" s="96">
        <f t="shared" si="71"/>
        <v>0</v>
      </c>
      <c r="R56" s="96">
        <f t="shared" si="71"/>
        <v>0</v>
      </c>
      <c r="S56" s="96">
        <f t="shared" si="71"/>
        <v>0.76380180891566296</v>
      </c>
      <c r="T56" s="96">
        <f t="shared" si="71"/>
        <v>0</v>
      </c>
      <c r="U56" s="96"/>
      <c r="AA56" s="154"/>
    </row>
    <row r="57" spans="1:30" x14ac:dyDescent="0.15">
      <c r="A57" s="39" t="s">
        <v>32</v>
      </c>
      <c r="B57" s="90">
        <f t="shared" si="61"/>
        <v>0.84507335783132542</v>
      </c>
      <c r="C57" s="90">
        <f t="shared" si="62"/>
        <v>0.84507335783132542</v>
      </c>
      <c r="D57" s="90">
        <f t="shared" si="63"/>
        <v>0.84507335783132542</v>
      </c>
      <c r="E57" s="90">
        <f t="shared" si="64"/>
        <v>0.84507335783132542</v>
      </c>
      <c r="F57" s="90">
        <f t="shared" si="65"/>
        <v>0.84507335783132542</v>
      </c>
      <c r="G57" s="202">
        <f t="shared" si="66"/>
        <v>0.84507335783132542</v>
      </c>
      <c r="H57" s="202">
        <f t="shared" si="72"/>
        <v>0.84507335783132542</v>
      </c>
      <c r="I57" s="202">
        <f t="shared" si="67"/>
        <v>0.84507335783132542</v>
      </c>
      <c r="J57" s="202">
        <f t="shared" si="68"/>
        <v>0.84507335783132542</v>
      </c>
      <c r="K57" s="202">
        <f t="shared" si="69"/>
        <v>0.84507335783132542</v>
      </c>
      <c r="L57" s="202">
        <f t="shared" si="70"/>
        <v>0.84507335783132542</v>
      </c>
      <c r="M57" s="202">
        <f t="shared" ref="M57:M93" si="73">BK11</f>
        <v>0.84507335783132542</v>
      </c>
      <c r="N57" s="202">
        <f t="shared" ref="N57:N93" si="74">BP11</f>
        <v>0.84507335783132542</v>
      </c>
      <c r="O57" s="366">
        <f>O58*99.9%</f>
        <v>0</v>
      </c>
      <c r="P57" s="223">
        <f t="shared" si="71"/>
        <v>0</v>
      </c>
      <c r="Q57" s="224">
        <f t="shared" si="71"/>
        <v>0</v>
      </c>
      <c r="R57" s="224">
        <f t="shared" si="71"/>
        <v>0</v>
      </c>
      <c r="S57" s="224">
        <f t="shared" si="71"/>
        <v>0.84507335783132542</v>
      </c>
      <c r="T57" s="224">
        <f t="shared" si="71"/>
        <v>0</v>
      </c>
      <c r="U57" s="224"/>
      <c r="AA57" s="154"/>
    </row>
    <row r="58" spans="1:30" x14ac:dyDescent="0.35">
      <c r="A58" s="40" t="s">
        <v>60</v>
      </c>
      <c r="B58" s="91">
        <f t="shared" si="61"/>
        <v>0.84591927710843373</v>
      </c>
      <c r="C58" s="91">
        <f t="shared" si="62"/>
        <v>0.84591927710843373</v>
      </c>
      <c r="D58" s="91">
        <f t="shared" si="63"/>
        <v>0.84591927710843373</v>
      </c>
      <c r="E58" s="91">
        <f t="shared" si="64"/>
        <v>0.84591927710843373</v>
      </c>
      <c r="F58" s="91">
        <f t="shared" si="65"/>
        <v>0.84591927710843373</v>
      </c>
      <c r="G58" s="203">
        <f t="shared" si="66"/>
        <v>0.84591927710843373</v>
      </c>
      <c r="H58" s="203">
        <f t="shared" si="72"/>
        <v>0.84591927710843373</v>
      </c>
      <c r="I58" s="203">
        <f t="shared" si="67"/>
        <v>0.84591927710843373</v>
      </c>
      <c r="J58" s="203">
        <f t="shared" si="68"/>
        <v>0.84591927710843373</v>
      </c>
      <c r="K58" s="203">
        <f t="shared" si="69"/>
        <v>0.84591927710843373</v>
      </c>
      <c r="L58" s="203">
        <f t="shared" si="70"/>
        <v>0.84591927710843373</v>
      </c>
      <c r="M58" s="203">
        <f t="shared" si="73"/>
        <v>0.84591927710843373</v>
      </c>
      <c r="N58" s="203">
        <f t="shared" si="74"/>
        <v>0.84591927710843373</v>
      </c>
      <c r="O58" s="364" t="str">
        <f t="shared" ref="O58:O65" si="75">_xlfn.IFNA(VLOOKUP(A58,$W$52:$Y$86,2,0),"0%")</f>
        <v>0%</v>
      </c>
      <c r="P58" s="223">
        <f t="shared" si="71"/>
        <v>0</v>
      </c>
      <c r="Q58" s="224">
        <f t="shared" si="71"/>
        <v>0</v>
      </c>
      <c r="R58" s="224">
        <f t="shared" si="71"/>
        <v>0</v>
      </c>
      <c r="S58" s="224">
        <f t="shared" si="71"/>
        <v>0.84591927710843373</v>
      </c>
      <c r="T58" s="224">
        <f t="shared" si="71"/>
        <v>0</v>
      </c>
      <c r="U58" s="224"/>
      <c r="AA58" s="154"/>
    </row>
    <row r="59" spans="1:30" x14ac:dyDescent="0.15">
      <c r="A59" s="42" t="s">
        <v>42</v>
      </c>
      <c r="B59" s="53">
        <f t="shared" si="61"/>
        <v>4.2560240963855418E-2</v>
      </c>
      <c r="C59" s="53">
        <f t="shared" si="62"/>
        <v>4.2560240963855418E-2</v>
      </c>
      <c r="D59" s="53">
        <f t="shared" si="63"/>
        <v>4.2560240963855418E-2</v>
      </c>
      <c r="E59" s="53">
        <f t="shared" si="64"/>
        <v>4.2560240963855418E-2</v>
      </c>
      <c r="F59" s="53">
        <f t="shared" si="65"/>
        <v>4.2560240963855418E-2</v>
      </c>
      <c r="G59" s="204">
        <f t="shared" si="66"/>
        <v>4.2560240963855418E-2</v>
      </c>
      <c r="H59" s="204">
        <f t="shared" si="72"/>
        <v>4.2560240963855418E-2</v>
      </c>
      <c r="I59" s="204">
        <f t="shared" si="67"/>
        <v>4.2560240963855418E-2</v>
      </c>
      <c r="J59" s="204">
        <f t="shared" si="68"/>
        <v>4.2560240963855418E-2</v>
      </c>
      <c r="K59" s="204">
        <f t="shared" si="69"/>
        <v>4.2560240963855418E-2</v>
      </c>
      <c r="L59" s="204">
        <f t="shared" si="70"/>
        <v>4.2560240963855418E-2</v>
      </c>
      <c r="M59" s="204">
        <f t="shared" si="73"/>
        <v>4.2560240963855418E-2</v>
      </c>
      <c r="N59" s="204">
        <f t="shared" si="74"/>
        <v>4.2560240963855418E-2</v>
      </c>
      <c r="O59" s="364" t="str">
        <f t="shared" si="75"/>
        <v>0%</v>
      </c>
      <c r="P59" s="213">
        <f t="shared" si="71"/>
        <v>0</v>
      </c>
      <c r="Q59" s="92">
        <f t="shared" si="71"/>
        <v>0</v>
      </c>
      <c r="R59" s="92">
        <f t="shared" si="71"/>
        <v>0</v>
      </c>
      <c r="S59" s="92">
        <f t="shared" si="71"/>
        <v>4.2560240963855418E-2</v>
      </c>
      <c r="T59" s="92">
        <f t="shared" si="71"/>
        <v>0</v>
      </c>
      <c r="U59" s="92"/>
      <c r="AA59" s="154"/>
    </row>
    <row r="60" spans="1:30" x14ac:dyDescent="0.15">
      <c r="A60" s="42" t="s">
        <v>43</v>
      </c>
      <c r="B60" s="53">
        <f t="shared" si="61"/>
        <v>4.3900000000000002E-2</v>
      </c>
      <c r="C60" s="53">
        <f t="shared" si="62"/>
        <v>4.3900000000000002E-2</v>
      </c>
      <c r="D60" s="53">
        <f t="shared" si="63"/>
        <v>4.3900000000000002E-2</v>
      </c>
      <c r="E60" s="53">
        <f t="shared" si="64"/>
        <v>4.3900000000000002E-2</v>
      </c>
      <c r="F60" s="53">
        <f t="shared" si="65"/>
        <v>4.3900000000000002E-2</v>
      </c>
      <c r="G60" s="204">
        <f t="shared" si="66"/>
        <v>4.3900000000000002E-2</v>
      </c>
      <c r="H60" s="204">
        <f t="shared" si="72"/>
        <v>4.3900000000000002E-2</v>
      </c>
      <c r="I60" s="204">
        <f t="shared" si="67"/>
        <v>4.3900000000000002E-2</v>
      </c>
      <c r="J60" s="204">
        <f t="shared" si="68"/>
        <v>4.3900000000000002E-2</v>
      </c>
      <c r="K60" s="204">
        <f t="shared" si="69"/>
        <v>4.3900000000000002E-2</v>
      </c>
      <c r="L60" s="204">
        <f t="shared" si="70"/>
        <v>4.3900000000000002E-2</v>
      </c>
      <c r="M60" s="204">
        <f t="shared" si="73"/>
        <v>4.3900000000000002E-2</v>
      </c>
      <c r="N60" s="204">
        <f t="shared" si="74"/>
        <v>4.3900000000000002E-2</v>
      </c>
      <c r="O60" s="364" t="str">
        <f t="shared" si="75"/>
        <v>0%</v>
      </c>
      <c r="P60" s="213">
        <f t="shared" si="71"/>
        <v>0</v>
      </c>
      <c r="Q60" s="92">
        <f t="shared" si="71"/>
        <v>0</v>
      </c>
      <c r="R60" s="92">
        <f t="shared" si="71"/>
        <v>0</v>
      </c>
      <c r="S60" s="92">
        <f t="shared" si="71"/>
        <v>4.3900000000000008E-2</v>
      </c>
      <c r="T60" s="92">
        <f t="shared" si="71"/>
        <v>0</v>
      </c>
      <c r="U60" s="92"/>
      <c r="AA60" s="154"/>
    </row>
    <row r="61" spans="1:30" x14ac:dyDescent="0.15">
      <c r="A61" s="42" t="s">
        <v>44</v>
      </c>
      <c r="B61" s="53">
        <f t="shared" si="61"/>
        <v>7.8313253012048199E-3</v>
      </c>
      <c r="C61" s="53">
        <f t="shared" si="62"/>
        <v>7.8313253012048199E-3</v>
      </c>
      <c r="D61" s="53">
        <f t="shared" si="63"/>
        <v>7.8313253012048199E-3</v>
      </c>
      <c r="E61" s="53">
        <f t="shared" si="64"/>
        <v>7.8313253012048199E-3</v>
      </c>
      <c r="F61" s="53">
        <f t="shared" si="65"/>
        <v>7.8313253012048199E-3</v>
      </c>
      <c r="G61" s="204">
        <f t="shared" si="66"/>
        <v>7.8313253012048199E-3</v>
      </c>
      <c r="H61" s="204">
        <f t="shared" si="72"/>
        <v>7.8313253012048199E-3</v>
      </c>
      <c r="I61" s="204">
        <f t="shared" si="67"/>
        <v>7.8313253012048199E-3</v>
      </c>
      <c r="J61" s="204">
        <f t="shared" si="68"/>
        <v>7.8313253012048199E-3</v>
      </c>
      <c r="K61" s="204">
        <f t="shared" si="69"/>
        <v>7.8313253012048199E-3</v>
      </c>
      <c r="L61" s="204">
        <f t="shared" si="70"/>
        <v>7.8313253012048199E-3</v>
      </c>
      <c r="M61" s="204">
        <f t="shared" si="73"/>
        <v>7.8313253012048199E-3</v>
      </c>
      <c r="N61" s="204">
        <f t="shared" si="74"/>
        <v>7.8313253012048199E-3</v>
      </c>
      <c r="O61" s="364" t="str">
        <f t="shared" si="75"/>
        <v>0%</v>
      </c>
      <c r="P61" s="213">
        <f t="shared" si="71"/>
        <v>0</v>
      </c>
      <c r="Q61" s="92">
        <f t="shared" si="71"/>
        <v>0</v>
      </c>
      <c r="R61" s="92">
        <f t="shared" si="71"/>
        <v>0</v>
      </c>
      <c r="S61" s="92">
        <f t="shared" si="71"/>
        <v>7.8313253012048199E-3</v>
      </c>
      <c r="T61" s="92">
        <f t="shared" si="71"/>
        <v>0</v>
      </c>
      <c r="U61" s="92"/>
      <c r="AA61" s="154"/>
    </row>
    <row r="62" spans="1:30" x14ac:dyDescent="0.15">
      <c r="A62" s="53" t="s">
        <v>45</v>
      </c>
      <c r="B62" s="53">
        <f t="shared" si="61"/>
        <v>4.8192771084337352E-2</v>
      </c>
      <c r="C62" s="53">
        <f t="shared" si="62"/>
        <v>4.8192771084337352E-2</v>
      </c>
      <c r="D62" s="53">
        <f t="shared" si="63"/>
        <v>4.8192771084337352E-2</v>
      </c>
      <c r="E62" s="53">
        <f t="shared" si="64"/>
        <v>4.8192771084337352E-2</v>
      </c>
      <c r="F62" s="53">
        <f t="shared" si="65"/>
        <v>4.8192771084337352E-2</v>
      </c>
      <c r="G62" s="204">
        <f t="shared" si="66"/>
        <v>4.8192771084337352E-2</v>
      </c>
      <c r="H62" s="204">
        <f t="shared" si="72"/>
        <v>4.8192771084337352E-2</v>
      </c>
      <c r="I62" s="204">
        <f t="shared" si="67"/>
        <v>4.8192771084337352E-2</v>
      </c>
      <c r="J62" s="204">
        <f t="shared" si="68"/>
        <v>4.8192771084337352E-2</v>
      </c>
      <c r="K62" s="204">
        <f t="shared" si="69"/>
        <v>4.8192771084337352E-2</v>
      </c>
      <c r="L62" s="204">
        <f t="shared" si="70"/>
        <v>4.8192771084337352E-2</v>
      </c>
      <c r="M62" s="204">
        <f t="shared" si="73"/>
        <v>4.8192771084337352E-2</v>
      </c>
      <c r="N62" s="204">
        <f t="shared" si="74"/>
        <v>4.8192771084337352E-2</v>
      </c>
      <c r="O62" s="364" t="str">
        <f t="shared" si="75"/>
        <v>0%</v>
      </c>
      <c r="P62" s="213">
        <f t="shared" si="71"/>
        <v>0</v>
      </c>
      <c r="Q62" s="92">
        <f t="shared" si="71"/>
        <v>0</v>
      </c>
      <c r="R62" s="92">
        <f t="shared" si="71"/>
        <v>0</v>
      </c>
      <c r="S62" s="92">
        <f t="shared" si="71"/>
        <v>4.8192771084337345E-2</v>
      </c>
      <c r="T62" s="92">
        <f t="shared" si="71"/>
        <v>0</v>
      </c>
      <c r="U62" s="92"/>
      <c r="AA62" s="154"/>
    </row>
    <row r="63" spans="1:30" x14ac:dyDescent="0.15">
      <c r="A63" s="42" t="s">
        <v>46</v>
      </c>
      <c r="B63" s="53">
        <f t="shared" si="61"/>
        <v>9.0361445783132526E-3</v>
      </c>
      <c r="C63" s="53">
        <f t="shared" si="62"/>
        <v>9.0361445783132526E-3</v>
      </c>
      <c r="D63" s="53">
        <f t="shared" si="63"/>
        <v>9.0361445783132526E-3</v>
      </c>
      <c r="E63" s="53">
        <f t="shared" si="64"/>
        <v>9.0361445783132526E-3</v>
      </c>
      <c r="F63" s="53">
        <f t="shared" si="65"/>
        <v>9.0361445783132526E-3</v>
      </c>
      <c r="G63" s="204">
        <f t="shared" si="66"/>
        <v>9.0361445783132526E-3</v>
      </c>
      <c r="H63" s="204">
        <f t="shared" si="72"/>
        <v>9.0361445783132526E-3</v>
      </c>
      <c r="I63" s="204">
        <f t="shared" si="67"/>
        <v>9.0361445783132526E-3</v>
      </c>
      <c r="J63" s="204">
        <f t="shared" si="68"/>
        <v>9.0361445783132526E-3</v>
      </c>
      <c r="K63" s="204">
        <f t="shared" si="69"/>
        <v>9.0361445783132526E-3</v>
      </c>
      <c r="L63" s="204">
        <f t="shared" si="70"/>
        <v>9.0361445783132526E-3</v>
      </c>
      <c r="M63" s="204">
        <f t="shared" si="73"/>
        <v>9.0361445783132526E-3</v>
      </c>
      <c r="N63" s="204">
        <f t="shared" si="74"/>
        <v>9.0361445783132526E-3</v>
      </c>
      <c r="O63" s="364" t="str">
        <f t="shared" si="75"/>
        <v>0%</v>
      </c>
      <c r="P63" s="213">
        <f t="shared" si="71"/>
        <v>0</v>
      </c>
      <c r="Q63" s="92">
        <f t="shared" si="71"/>
        <v>0</v>
      </c>
      <c r="R63" s="92">
        <f t="shared" si="71"/>
        <v>0</v>
      </c>
      <c r="S63" s="92">
        <f t="shared" si="71"/>
        <v>9.0361445783132526E-3</v>
      </c>
      <c r="T63" s="92">
        <f t="shared" si="71"/>
        <v>0</v>
      </c>
      <c r="U63" s="92"/>
      <c r="AA63" s="154"/>
    </row>
    <row r="64" spans="1:30" x14ac:dyDescent="0.15">
      <c r="A64" s="42" t="s">
        <v>47</v>
      </c>
      <c r="B64" s="53">
        <f t="shared" si="61"/>
        <v>2.5602409638554218E-3</v>
      </c>
      <c r="C64" s="53">
        <f t="shared" si="62"/>
        <v>2.5602409638554218E-3</v>
      </c>
      <c r="D64" s="53">
        <f t="shared" si="63"/>
        <v>2.5602409638554218E-3</v>
      </c>
      <c r="E64" s="53">
        <f t="shared" si="64"/>
        <v>2.5602409638554218E-3</v>
      </c>
      <c r="F64" s="53">
        <f t="shared" si="65"/>
        <v>2.5602409638554218E-3</v>
      </c>
      <c r="G64" s="204">
        <f t="shared" si="66"/>
        <v>2.5602409638554218E-3</v>
      </c>
      <c r="H64" s="204">
        <f t="shared" si="72"/>
        <v>2.5602409638554218E-3</v>
      </c>
      <c r="I64" s="204">
        <f t="shared" si="67"/>
        <v>2.5602409638554218E-3</v>
      </c>
      <c r="J64" s="204">
        <f t="shared" si="68"/>
        <v>2.5602409638554218E-3</v>
      </c>
      <c r="K64" s="204">
        <f t="shared" si="69"/>
        <v>2.5602409638554218E-3</v>
      </c>
      <c r="L64" s="204">
        <f t="shared" si="70"/>
        <v>2.5602409638554218E-3</v>
      </c>
      <c r="M64" s="204">
        <f t="shared" si="73"/>
        <v>2.5602409638554218E-3</v>
      </c>
      <c r="N64" s="204">
        <f t="shared" si="74"/>
        <v>2.5602409638554218E-3</v>
      </c>
      <c r="O64" s="364" t="str">
        <f t="shared" si="75"/>
        <v>0%</v>
      </c>
      <c r="P64" s="213">
        <f t="shared" si="71"/>
        <v>0</v>
      </c>
      <c r="Q64" s="92">
        <f t="shared" si="71"/>
        <v>0</v>
      </c>
      <c r="R64" s="92">
        <f t="shared" si="71"/>
        <v>0</v>
      </c>
      <c r="S64" s="92">
        <f t="shared" si="71"/>
        <v>2.5602409638554218E-3</v>
      </c>
      <c r="T64" s="92">
        <f t="shared" si="71"/>
        <v>0</v>
      </c>
      <c r="U64" s="92"/>
      <c r="AA64" s="154"/>
    </row>
    <row r="65" spans="1:27" x14ac:dyDescent="0.15">
      <c r="A65" s="61" t="s">
        <v>31</v>
      </c>
      <c r="B65" s="61">
        <f t="shared" si="61"/>
        <v>0</v>
      </c>
      <c r="C65" s="61">
        <f t="shared" si="62"/>
        <v>0</v>
      </c>
      <c r="D65" s="61">
        <f t="shared" si="63"/>
        <v>0</v>
      </c>
      <c r="E65" s="61">
        <f t="shared" si="64"/>
        <v>0</v>
      </c>
      <c r="F65" s="61">
        <f t="shared" si="65"/>
        <v>0</v>
      </c>
      <c r="G65" s="205">
        <f t="shared" si="66"/>
        <v>0</v>
      </c>
      <c r="H65" s="205">
        <f t="shared" si="72"/>
        <v>0</v>
      </c>
      <c r="I65" s="205">
        <f t="shared" si="67"/>
        <v>0</v>
      </c>
      <c r="J65" s="205">
        <f t="shared" si="68"/>
        <v>0</v>
      </c>
      <c r="K65" s="205">
        <f t="shared" si="69"/>
        <v>0</v>
      </c>
      <c r="L65" s="205">
        <f t="shared" si="70"/>
        <v>0</v>
      </c>
      <c r="M65" s="205">
        <f t="shared" si="73"/>
        <v>0</v>
      </c>
      <c r="N65" s="205">
        <f t="shared" si="74"/>
        <v>0</v>
      </c>
      <c r="O65" s="364" t="str">
        <f t="shared" si="75"/>
        <v>0%</v>
      </c>
      <c r="P65" s="213">
        <f t="shared" si="71"/>
        <v>0</v>
      </c>
      <c r="Q65" s="92">
        <f t="shared" si="71"/>
        <v>0</v>
      </c>
      <c r="R65" s="92">
        <f t="shared" si="71"/>
        <v>0</v>
      </c>
      <c r="S65" s="92">
        <f t="shared" si="71"/>
        <v>0</v>
      </c>
      <c r="T65" s="92">
        <f t="shared" si="71"/>
        <v>0</v>
      </c>
      <c r="U65" s="92"/>
      <c r="AA65" s="154"/>
    </row>
    <row r="66" spans="1:27" x14ac:dyDescent="0.15">
      <c r="A66" s="65" t="s">
        <v>30</v>
      </c>
      <c r="B66" s="90">
        <f t="shared" si="61"/>
        <v>0.93620502650602422</v>
      </c>
      <c r="C66" s="90">
        <f t="shared" si="62"/>
        <v>0.93620502650602422</v>
      </c>
      <c r="D66" s="90">
        <f t="shared" si="63"/>
        <v>0.93620502650602422</v>
      </c>
      <c r="E66" s="90">
        <f t="shared" si="64"/>
        <v>0.93620502650602422</v>
      </c>
      <c r="F66" s="90">
        <f t="shared" si="65"/>
        <v>0.93620502650602422</v>
      </c>
      <c r="G66" s="202">
        <f t="shared" si="66"/>
        <v>0.93620502650602422</v>
      </c>
      <c r="H66" s="202">
        <f t="shared" si="72"/>
        <v>0.93620502650602422</v>
      </c>
      <c r="I66" s="202">
        <f t="shared" si="67"/>
        <v>0.93620502650602422</v>
      </c>
      <c r="J66" s="202">
        <f t="shared" si="68"/>
        <v>0.93620502650602422</v>
      </c>
      <c r="K66" s="202">
        <f t="shared" si="69"/>
        <v>0.93620502650602422</v>
      </c>
      <c r="L66" s="202">
        <f t="shared" si="70"/>
        <v>0.93620502650602422</v>
      </c>
      <c r="M66" s="202">
        <f t="shared" si="73"/>
        <v>0.93620502650602422</v>
      </c>
      <c r="N66" s="202">
        <f t="shared" si="74"/>
        <v>0.93620502650602422</v>
      </c>
      <c r="O66" s="366">
        <f>O67*99.9%</f>
        <v>0</v>
      </c>
      <c r="P66" s="225">
        <f t="shared" si="71"/>
        <v>0</v>
      </c>
      <c r="Q66" s="226">
        <f t="shared" si="71"/>
        <v>0</v>
      </c>
      <c r="R66" s="226">
        <f t="shared" si="71"/>
        <v>0</v>
      </c>
      <c r="S66" s="226">
        <f t="shared" si="71"/>
        <v>0.93620502650602422</v>
      </c>
      <c r="T66" s="226">
        <f t="shared" si="71"/>
        <v>0</v>
      </c>
      <c r="U66" s="226"/>
      <c r="AA66" s="154"/>
    </row>
    <row r="67" spans="1:27" x14ac:dyDescent="0.35">
      <c r="A67" s="40" t="s">
        <v>456</v>
      </c>
      <c r="B67" s="91">
        <f t="shared" si="61"/>
        <v>0.93714216867469879</v>
      </c>
      <c r="C67" s="91">
        <f t="shared" si="62"/>
        <v>0.93714216867469879</v>
      </c>
      <c r="D67" s="91">
        <f t="shared" si="63"/>
        <v>0.93714216867469879</v>
      </c>
      <c r="E67" s="91">
        <f t="shared" si="64"/>
        <v>0.93714216867469879</v>
      </c>
      <c r="F67" s="91">
        <f t="shared" si="65"/>
        <v>0.93714216867469879</v>
      </c>
      <c r="G67" s="203">
        <f t="shared" si="66"/>
        <v>0.93714216867469879</v>
      </c>
      <c r="H67" s="203">
        <f t="shared" si="72"/>
        <v>0.93714216867469879</v>
      </c>
      <c r="I67" s="203">
        <f t="shared" si="67"/>
        <v>0.93714216867469879</v>
      </c>
      <c r="J67" s="203">
        <f t="shared" si="68"/>
        <v>0.93714216867469879</v>
      </c>
      <c r="K67" s="203">
        <f t="shared" si="69"/>
        <v>0.93714216867469879</v>
      </c>
      <c r="L67" s="203">
        <f t="shared" si="70"/>
        <v>0.93714216867469879</v>
      </c>
      <c r="M67" s="203">
        <f t="shared" si="73"/>
        <v>0.93714216867469879</v>
      </c>
      <c r="N67" s="203">
        <f t="shared" si="74"/>
        <v>0.93714216867469879</v>
      </c>
      <c r="O67" s="364" t="str">
        <f t="shared" ref="O67:O74" si="76">_xlfn.IFNA(VLOOKUP(A67,$W$52:$Y$86,2,0),"0%")</f>
        <v>0%</v>
      </c>
      <c r="P67" s="225">
        <f t="shared" si="71"/>
        <v>0</v>
      </c>
      <c r="Q67" s="226">
        <f t="shared" si="71"/>
        <v>0</v>
      </c>
      <c r="R67" s="226">
        <f t="shared" si="71"/>
        <v>0</v>
      </c>
      <c r="S67" s="226">
        <f t="shared" si="71"/>
        <v>0.93714216867469879</v>
      </c>
      <c r="T67" s="226">
        <f t="shared" si="71"/>
        <v>0</v>
      </c>
      <c r="U67" s="226"/>
      <c r="AA67" s="154"/>
    </row>
    <row r="68" spans="1:27" x14ac:dyDescent="0.15">
      <c r="A68" s="42" t="s">
        <v>48</v>
      </c>
      <c r="B68" s="53">
        <f t="shared" si="61"/>
        <v>4.8399999999999999E-2</v>
      </c>
      <c r="C68" s="53">
        <f t="shared" si="62"/>
        <v>4.8399999999999999E-2</v>
      </c>
      <c r="D68" s="53">
        <f t="shared" si="63"/>
        <v>4.8399999999999999E-2</v>
      </c>
      <c r="E68" s="53">
        <f t="shared" si="64"/>
        <v>4.8399999999999999E-2</v>
      </c>
      <c r="F68" s="53">
        <f t="shared" si="65"/>
        <v>4.8399999999999999E-2</v>
      </c>
      <c r="G68" s="204">
        <f t="shared" si="66"/>
        <v>4.8399999999999999E-2</v>
      </c>
      <c r="H68" s="204">
        <f t="shared" si="72"/>
        <v>4.8399999999999999E-2</v>
      </c>
      <c r="I68" s="204">
        <f t="shared" si="67"/>
        <v>4.8399999999999999E-2</v>
      </c>
      <c r="J68" s="204">
        <f t="shared" si="68"/>
        <v>4.8399999999999999E-2</v>
      </c>
      <c r="K68" s="204">
        <f t="shared" si="69"/>
        <v>4.8399999999999999E-2</v>
      </c>
      <c r="L68" s="204">
        <f t="shared" si="70"/>
        <v>4.8399999999999999E-2</v>
      </c>
      <c r="M68" s="204">
        <f t="shared" si="73"/>
        <v>4.8399999999999999E-2</v>
      </c>
      <c r="N68" s="204">
        <f t="shared" si="74"/>
        <v>4.8399999999999999E-2</v>
      </c>
      <c r="O68" s="364" t="str">
        <f t="shared" si="76"/>
        <v>0%</v>
      </c>
      <c r="P68" s="213">
        <f t="shared" si="71"/>
        <v>0</v>
      </c>
      <c r="Q68" s="92">
        <f t="shared" si="71"/>
        <v>0</v>
      </c>
      <c r="R68" s="92">
        <f t="shared" si="71"/>
        <v>0</v>
      </c>
      <c r="S68" s="92">
        <f t="shared" si="71"/>
        <v>4.8399999999999999E-2</v>
      </c>
      <c r="T68" s="92">
        <f t="shared" si="71"/>
        <v>0</v>
      </c>
      <c r="U68" s="92"/>
      <c r="AA68" s="154"/>
    </row>
    <row r="69" spans="1:27" x14ac:dyDescent="0.15">
      <c r="A69" s="42" t="s">
        <v>49</v>
      </c>
      <c r="B69" s="53">
        <f t="shared" si="61"/>
        <v>6.7771084337349399E-3</v>
      </c>
      <c r="C69" s="53">
        <f t="shared" si="62"/>
        <v>6.7771084337349399E-3</v>
      </c>
      <c r="D69" s="53">
        <f t="shared" si="63"/>
        <v>6.7771084337349399E-3</v>
      </c>
      <c r="E69" s="53">
        <f t="shared" si="64"/>
        <v>6.7771084337349399E-3</v>
      </c>
      <c r="F69" s="53">
        <f t="shared" si="65"/>
        <v>6.7771084337349399E-3</v>
      </c>
      <c r="G69" s="204">
        <f t="shared" si="66"/>
        <v>6.7771084337349399E-3</v>
      </c>
      <c r="H69" s="204">
        <f t="shared" si="72"/>
        <v>6.7771084337349399E-3</v>
      </c>
      <c r="I69" s="204">
        <f t="shared" si="67"/>
        <v>6.7771084337349399E-3</v>
      </c>
      <c r="J69" s="204">
        <f t="shared" si="68"/>
        <v>6.7771084337349399E-3</v>
      </c>
      <c r="K69" s="204">
        <f t="shared" si="69"/>
        <v>6.7771084337349399E-3</v>
      </c>
      <c r="L69" s="204">
        <f t="shared" si="70"/>
        <v>6.7771084337349399E-3</v>
      </c>
      <c r="M69" s="204">
        <f t="shared" si="73"/>
        <v>6.7771084337349399E-3</v>
      </c>
      <c r="N69" s="204">
        <f t="shared" si="74"/>
        <v>6.7771084337349399E-3</v>
      </c>
      <c r="O69" s="364" t="str">
        <f t="shared" si="76"/>
        <v>0%</v>
      </c>
      <c r="P69" s="213">
        <f t="shared" si="71"/>
        <v>0</v>
      </c>
      <c r="Q69" s="92">
        <f t="shared" si="71"/>
        <v>0</v>
      </c>
      <c r="R69" s="92">
        <f t="shared" si="71"/>
        <v>0</v>
      </c>
      <c r="S69" s="92">
        <f t="shared" si="71"/>
        <v>6.777108433734939E-3</v>
      </c>
      <c r="T69" s="92">
        <f t="shared" si="71"/>
        <v>0</v>
      </c>
      <c r="U69" s="92"/>
      <c r="AA69" s="154"/>
    </row>
    <row r="70" spans="1:27" x14ac:dyDescent="0.15">
      <c r="A70" s="42" t="s">
        <v>50</v>
      </c>
      <c r="B70" s="53">
        <f t="shared" si="61"/>
        <v>0</v>
      </c>
      <c r="C70" s="53">
        <f t="shared" si="62"/>
        <v>0</v>
      </c>
      <c r="D70" s="53">
        <f t="shared" si="63"/>
        <v>0</v>
      </c>
      <c r="E70" s="53">
        <f t="shared" si="64"/>
        <v>0</v>
      </c>
      <c r="F70" s="53">
        <f t="shared" si="65"/>
        <v>0</v>
      </c>
      <c r="G70" s="204">
        <f t="shared" si="66"/>
        <v>0</v>
      </c>
      <c r="H70" s="204">
        <f t="shared" si="72"/>
        <v>0</v>
      </c>
      <c r="I70" s="204">
        <f t="shared" si="67"/>
        <v>0</v>
      </c>
      <c r="J70" s="204">
        <f t="shared" si="68"/>
        <v>0</v>
      </c>
      <c r="K70" s="204">
        <f t="shared" si="69"/>
        <v>0</v>
      </c>
      <c r="L70" s="204">
        <f t="shared" si="70"/>
        <v>0</v>
      </c>
      <c r="M70" s="204">
        <f t="shared" si="73"/>
        <v>0</v>
      </c>
      <c r="N70" s="204">
        <f t="shared" si="74"/>
        <v>0</v>
      </c>
      <c r="O70" s="364" t="str">
        <f t="shared" si="76"/>
        <v>0%</v>
      </c>
      <c r="P70" s="213">
        <f t="shared" si="71"/>
        <v>0</v>
      </c>
      <c r="Q70" s="92">
        <f t="shared" si="71"/>
        <v>0</v>
      </c>
      <c r="R70" s="92">
        <f t="shared" si="71"/>
        <v>0</v>
      </c>
      <c r="S70" s="92">
        <f t="shared" si="71"/>
        <v>0</v>
      </c>
      <c r="T70" s="92">
        <f t="shared" si="71"/>
        <v>0</v>
      </c>
      <c r="U70" s="92"/>
      <c r="AA70" s="154"/>
    </row>
    <row r="71" spans="1:27" x14ac:dyDescent="0.15">
      <c r="A71" s="42" t="s">
        <v>51</v>
      </c>
      <c r="B71" s="53">
        <f t="shared" si="61"/>
        <v>7.6807228915662653E-3</v>
      </c>
      <c r="C71" s="53">
        <f t="shared" si="62"/>
        <v>7.6807228915662653E-3</v>
      </c>
      <c r="D71" s="53">
        <f t="shared" si="63"/>
        <v>7.6807228915662653E-3</v>
      </c>
      <c r="E71" s="53">
        <f t="shared" si="64"/>
        <v>7.6807228915662653E-3</v>
      </c>
      <c r="F71" s="53">
        <f t="shared" si="65"/>
        <v>7.6807228915662653E-3</v>
      </c>
      <c r="G71" s="204">
        <f t="shared" si="66"/>
        <v>7.6807228915662653E-3</v>
      </c>
      <c r="H71" s="204">
        <f t="shared" si="72"/>
        <v>7.6807228915662653E-3</v>
      </c>
      <c r="I71" s="204">
        <f t="shared" si="67"/>
        <v>7.6807228915662653E-3</v>
      </c>
      <c r="J71" s="204">
        <f t="shared" si="68"/>
        <v>7.6807228915662653E-3</v>
      </c>
      <c r="K71" s="204">
        <f t="shared" si="69"/>
        <v>7.6807228915662653E-3</v>
      </c>
      <c r="L71" s="204">
        <f t="shared" si="70"/>
        <v>7.6807228915662653E-3</v>
      </c>
      <c r="M71" s="204">
        <f t="shared" si="73"/>
        <v>7.6807228915662653E-3</v>
      </c>
      <c r="N71" s="204">
        <f t="shared" si="74"/>
        <v>7.6807228915662653E-3</v>
      </c>
      <c r="O71" s="364" t="str">
        <f t="shared" si="76"/>
        <v>0%</v>
      </c>
      <c r="P71" s="213">
        <f t="shared" ref="P71:T86" si="77">IF(P$53=0,0%,SUMPRODUCT(($B$50:$O$50=P$50)*$B$53:$O$53*$B71:$O71)/P$53)</f>
        <v>0</v>
      </c>
      <c r="Q71" s="92">
        <f t="shared" si="77"/>
        <v>0</v>
      </c>
      <c r="R71" s="92">
        <f t="shared" si="77"/>
        <v>0</v>
      </c>
      <c r="S71" s="92">
        <f t="shared" si="77"/>
        <v>7.6807228915662653E-3</v>
      </c>
      <c r="T71" s="92">
        <f t="shared" si="77"/>
        <v>0</v>
      </c>
      <c r="U71" s="92"/>
      <c r="AA71" s="154"/>
    </row>
    <row r="72" spans="1:27" x14ac:dyDescent="0.15">
      <c r="A72" s="42" t="s">
        <v>455</v>
      </c>
      <c r="B72" s="53">
        <f t="shared" si="61"/>
        <v>0</v>
      </c>
      <c r="C72" s="53">
        <f t="shared" si="62"/>
        <v>0</v>
      </c>
      <c r="D72" s="53">
        <f t="shared" si="63"/>
        <v>0</v>
      </c>
      <c r="E72" s="53">
        <f t="shared" si="64"/>
        <v>0</v>
      </c>
      <c r="F72" s="53">
        <f t="shared" si="65"/>
        <v>0</v>
      </c>
      <c r="G72" s="204">
        <f t="shared" si="66"/>
        <v>0</v>
      </c>
      <c r="H72" s="204">
        <f t="shared" si="72"/>
        <v>0</v>
      </c>
      <c r="I72" s="204">
        <f t="shared" si="67"/>
        <v>0</v>
      </c>
      <c r="J72" s="204">
        <f t="shared" si="68"/>
        <v>0</v>
      </c>
      <c r="K72" s="204">
        <f t="shared" si="69"/>
        <v>0</v>
      </c>
      <c r="L72" s="204">
        <f t="shared" si="70"/>
        <v>0</v>
      </c>
      <c r="M72" s="204">
        <f t="shared" si="73"/>
        <v>0</v>
      </c>
      <c r="N72" s="204">
        <f t="shared" si="74"/>
        <v>0</v>
      </c>
      <c r="O72" s="364" t="str">
        <f t="shared" si="76"/>
        <v>0%</v>
      </c>
      <c r="P72" s="213">
        <f t="shared" si="77"/>
        <v>0</v>
      </c>
      <c r="Q72" s="92">
        <f t="shared" si="77"/>
        <v>0</v>
      </c>
      <c r="R72" s="92">
        <f t="shared" si="77"/>
        <v>0</v>
      </c>
      <c r="S72" s="92">
        <f t="shared" si="77"/>
        <v>0</v>
      </c>
      <c r="T72" s="92">
        <f t="shared" si="77"/>
        <v>0</v>
      </c>
      <c r="U72" s="92"/>
      <c r="AA72" s="154"/>
    </row>
    <row r="73" spans="1:27" x14ac:dyDescent="0.15">
      <c r="A73" s="72" t="s">
        <v>29</v>
      </c>
      <c r="B73" s="61">
        <f t="shared" si="61"/>
        <v>0</v>
      </c>
      <c r="C73" s="61">
        <f t="shared" si="62"/>
        <v>0</v>
      </c>
      <c r="D73" s="61">
        <f t="shared" si="63"/>
        <v>0</v>
      </c>
      <c r="E73" s="61">
        <f t="shared" si="64"/>
        <v>0</v>
      </c>
      <c r="F73" s="61">
        <f t="shared" si="65"/>
        <v>0</v>
      </c>
      <c r="G73" s="205">
        <f t="shared" si="66"/>
        <v>0</v>
      </c>
      <c r="H73" s="205">
        <f t="shared" si="72"/>
        <v>0</v>
      </c>
      <c r="I73" s="205">
        <f t="shared" si="67"/>
        <v>0</v>
      </c>
      <c r="J73" s="205">
        <f t="shared" si="68"/>
        <v>0</v>
      </c>
      <c r="K73" s="205">
        <f t="shared" si="69"/>
        <v>0</v>
      </c>
      <c r="L73" s="205">
        <f t="shared" si="70"/>
        <v>0</v>
      </c>
      <c r="M73" s="205">
        <f t="shared" si="73"/>
        <v>0</v>
      </c>
      <c r="N73" s="205">
        <f t="shared" si="74"/>
        <v>0</v>
      </c>
      <c r="O73" s="364" t="str">
        <f t="shared" si="76"/>
        <v>0%</v>
      </c>
      <c r="P73" s="213">
        <f t="shared" si="77"/>
        <v>0</v>
      </c>
      <c r="Q73" s="92">
        <f t="shared" si="77"/>
        <v>0</v>
      </c>
      <c r="R73" s="92">
        <f t="shared" si="77"/>
        <v>0</v>
      </c>
      <c r="S73" s="92">
        <f t="shared" si="77"/>
        <v>0</v>
      </c>
      <c r="T73" s="92">
        <f t="shared" si="77"/>
        <v>0</v>
      </c>
      <c r="U73" s="92"/>
      <c r="AA73" s="154"/>
    </row>
    <row r="74" spans="1:27" x14ac:dyDescent="0.15">
      <c r="A74" s="76" t="s">
        <v>28</v>
      </c>
      <c r="B74" s="93">
        <f t="shared" si="61"/>
        <v>0</v>
      </c>
      <c r="C74" s="93">
        <f t="shared" si="62"/>
        <v>0</v>
      </c>
      <c r="D74" s="93">
        <f t="shared" si="63"/>
        <v>0</v>
      </c>
      <c r="E74" s="93">
        <f t="shared" si="64"/>
        <v>0</v>
      </c>
      <c r="F74" s="93">
        <f t="shared" si="65"/>
        <v>0</v>
      </c>
      <c r="G74" s="206">
        <f t="shared" si="66"/>
        <v>0</v>
      </c>
      <c r="H74" s="206">
        <f t="shared" si="72"/>
        <v>0</v>
      </c>
      <c r="I74" s="206">
        <f t="shared" si="67"/>
        <v>0</v>
      </c>
      <c r="J74" s="206">
        <f t="shared" si="68"/>
        <v>0</v>
      </c>
      <c r="K74" s="206">
        <f t="shared" si="69"/>
        <v>0</v>
      </c>
      <c r="L74" s="206">
        <f t="shared" si="70"/>
        <v>0</v>
      </c>
      <c r="M74" s="206">
        <f t="shared" si="73"/>
        <v>0</v>
      </c>
      <c r="N74" s="206">
        <f t="shared" si="74"/>
        <v>0</v>
      </c>
      <c r="O74" s="364" t="str">
        <f t="shared" si="76"/>
        <v>0%</v>
      </c>
      <c r="P74" s="213">
        <f t="shared" si="77"/>
        <v>0</v>
      </c>
      <c r="Q74" s="92">
        <f t="shared" si="77"/>
        <v>0</v>
      </c>
      <c r="R74" s="92">
        <f t="shared" si="77"/>
        <v>0</v>
      </c>
      <c r="S74" s="92">
        <f t="shared" si="77"/>
        <v>0</v>
      </c>
      <c r="T74" s="92">
        <f t="shared" si="77"/>
        <v>0</v>
      </c>
      <c r="U74" s="92"/>
      <c r="AA74" s="154"/>
    </row>
    <row r="75" spans="1:27" x14ac:dyDescent="0.15">
      <c r="A75" s="65" t="s">
        <v>37</v>
      </c>
      <c r="B75" s="39">
        <f t="shared" si="61"/>
        <v>0.99372885542168665</v>
      </c>
      <c r="C75" s="39">
        <f t="shared" si="62"/>
        <v>0.99372885542168665</v>
      </c>
      <c r="D75" s="39">
        <f t="shared" si="63"/>
        <v>0.99372885542168665</v>
      </c>
      <c r="E75" s="39">
        <f t="shared" si="64"/>
        <v>0.99372885542168665</v>
      </c>
      <c r="F75" s="39">
        <f t="shared" si="65"/>
        <v>0.99372885542168665</v>
      </c>
      <c r="G75" s="207">
        <f t="shared" si="66"/>
        <v>0.99372885542168665</v>
      </c>
      <c r="H75" s="207">
        <f t="shared" si="72"/>
        <v>0.99372885542168665</v>
      </c>
      <c r="I75" s="207">
        <f t="shared" si="67"/>
        <v>0.99372885542168665</v>
      </c>
      <c r="J75" s="207">
        <f t="shared" si="68"/>
        <v>0.99372885542168665</v>
      </c>
      <c r="K75" s="207">
        <f t="shared" si="69"/>
        <v>0.99372885542168665</v>
      </c>
      <c r="L75" s="207">
        <f t="shared" si="70"/>
        <v>0.99372885542168665</v>
      </c>
      <c r="M75" s="207">
        <f t="shared" si="73"/>
        <v>0.99372885542168665</v>
      </c>
      <c r="N75" s="207">
        <f t="shared" si="74"/>
        <v>0.99372885542168665</v>
      </c>
      <c r="O75" s="366">
        <f>O76*99.96%</f>
        <v>0</v>
      </c>
      <c r="P75" s="225">
        <f t="shared" si="77"/>
        <v>0</v>
      </c>
      <c r="Q75" s="226">
        <f t="shared" si="77"/>
        <v>0</v>
      </c>
      <c r="R75" s="226">
        <f t="shared" si="77"/>
        <v>0</v>
      </c>
      <c r="S75" s="226">
        <f t="shared" si="77"/>
        <v>0.99372885542168665</v>
      </c>
      <c r="T75" s="226">
        <f t="shared" si="77"/>
        <v>0</v>
      </c>
      <c r="U75" s="226"/>
      <c r="AA75" s="154"/>
    </row>
    <row r="76" spans="1:27" x14ac:dyDescent="0.35">
      <c r="A76" s="40" t="s">
        <v>458</v>
      </c>
      <c r="B76" s="41">
        <f t="shared" si="61"/>
        <v>0.99412650602409636</v>
      </c>
      <c r="C76" s="41">
        <f t="shared" si="62"/>
        <v>0.99412650602409636</v>
      </c>
      <c r="D76" s="41">
        <f t="shared" si="63"/>
        <v>0.99412650602409636</v>
      </c>
      <c r="E76" s="41">
        <f t="shared" si="64"/>
        <v>0.99412650602409636</v>
      </c>
      <c r="F76" s="41">
        <f t="shared" si="65"/>
        <v>0.99412650602409636</v>
      </c>
      <c r="G76" s="208">
        <f t="shared" si="66"/>
        <v>0.99412650602409636</v>
      </c>
      <c r="H76" s="208">
        <f t="shared" si="72"/>
        <v>0.99412650602409636</v>
      </c>
      <c r="I76" s="208">
        <f t="shared" si="67"/>
        <v>0.99412650602409636</v>
      </c>
      <c r="J76" s="208">
        <f t="shared" si="68"/>
        <v>0.99412650602409636</v>
      </c>
      <c r="K76" s="208">
        <f t="shared" si="69"/>
        <v>0.99412650602409636</v>
      </c>
      <c r="L76" s="208">
        <f t="shared" si="70"/>
        <v>0.99412650602409636</v>
      </c>
      <c r="M76" s="208">
        <f t="shared" si="73"/>
        <v>0.99412650602409636</v>
      </c>
      <c r="N76" s="208">
        <f t="shared" si="74"/>
        <v>0.99412650602409636</v>
      </c>
      <c r="O76" s="364" t="str">
        <f t="shared" ref="O76:O83" si="78">_xlfn.IFNA(VLOOKUP(A76,$W$52:$Y$86,2,0),"0%")</f>
        <v>0%</v>
      </c>
      <c r="P76" s="225">
        <f t="shared" si="77"/>
        <v>0</v>
      </c>
      <c r="Q76" s="226">
        <f t="shared" si="77"/>
        <v>0</v>
      </c>
      <c r="R76" s="226">
        <f t="shared" si="77"/>
        <v>0</v>
      </c>
      <c r="S76" s="226">
        <f t="shared" si="77"/>
        <v>0.99412650602409647</v>
      </c>
      <c r="T76" s="226">
        <f t="shared" si="77"/>
        <v>0</v>
      </c>
      <c r="U76" s="226"/>
      <c r="AA76" s="154"/>
    </row>
    <row r="77" spans="1:27" x14ac:dyDescent="0.15">
      <c r="A77" s="42" t="s">
        <v>52</v>
      </c>
      <c r="B77" s="53">
        <f t="shared" si="61"/>
        <v>0</v>
      </c>
      <c r="C77" s="53">
        <f t="shared" si="62"/>
        <v>0</v>
      </c>
      <c r="D77" s="53">
        <f t="shared" si="63"/>
        <v>0</v>
      </c>
      <c r="E77" s="53">
        <f t="shared" si="64"/>
        <v>0</v>
      </c>
      <c r="F77" s="53">
        <f t="shared" si="65"/>
        <v>0</v>
      </c>
      <c r="G77" s="204">
        <f t="shared" si="66"/>
        <v>0</v>
      </c>
      <c r="H77" s="204">
        <f t="shared" si="72"/>
        <v>0</v>
      </c>
      <c r="I77" s="204">
        <f t="shared" si="67"/>
        <v>0</v>
      </c>
      <c r="J77" s="204">
        <f t="shared" si="68"/>
        <v>0</v>
      </c>
      <c r="K77" s="204">
        <f t="shared" si="69"/>
        <v>0</v>
      </c>
      <c r="L77" s="204">
        <f t="shared" si="70"/>
        <v>0</v>
      </c>
      <c r="M77" s="204">
        <f t="shared" si="73"/>
        <v>0</v>
      </c>
      <c r="N77" s="204">
        <f t="shared" si="74"/>
        <v>0</v>
      </c>
      <c r="O77" s="364" t="str">
        <f t="shared" si="78"/>
        <v>0%</v>
      </c>
      <c r="P77" s="213">
        <f t="shared" si="77"/>
        <v>0</v>
      </c>
      <c r="Q77" s="92">
        <f t="shared" si="77"/>
        <v>0</v>
      </c>
      <c r="R77" s="92">
        <f t="shared" si="77"/>
        <v>0</v>
      </c>
      <c r="S77" s="92">
        <f t="shared" si="77"/>
        <v>0</v>
      </c>
      <c r="T77" s="92">
        <f t="shared" si="77"/>
        <v>0</v>
      </c>
      <c r="U77" s="92"/>
      <c r="AA77" s="154"/>
    </row>
    <row r="78" spans="1:27" x14ac:dyDescent="0.15">
      <c r="A78" s="42" t="s">
        <v>545</v>
      </c>
      <c r="B78" s="53">
        <f t="shared" si="61"/>
        <v>3.7650602409638554E-3</v>
      </c>
      <c r="C78" s="53">
        <f t="shared" si="62"/>
        <v>3.7650602409638554E-3</v>
      </c>
      <c r="D78" s="53">
        <f t="shared" si="63"/>
        <v>3.7650602409638554E-3</v>
      </c>
      <c r="E78" s="53">
        <f t="shared" si="64"/>
        <v>3.7650602409638554E-3</v>
      </c>
      <c r="F78" s="53">
        <f t="shared" si="65"/>
        <v>3.7650602409638554E-3</v>
      </c>
      <c r="G78" s="204">
        <f t="shared" si="66"/>
        <v>3.7650602409638554E-3</v>
      </c>
      <c r="H78" s="204">
        <f t="shared" si="72"/>
        <v>3.7650602409638554E-3</v>
      </c>
      <c r="I78" s="204">
        <f t="shared" si="67"/>
        <v>3.7650602409638554E-3</v>
      </c>
      <c r="J78" s="204">
        <f t="shared" si="68"/>
        <v>3.7650602409638554E-3</v>
      </c>
      <c r="K78" s="204">
        <f t="shared" si="69"/>
        <v>3.7650602409638554E-3</v>
      </c>
      <c r="L78" s="204">
        <f t="shared" si="70"/>
        <v>3.7650602409638554E-3</v>
      </c>
      <c r="M78" s="204">
        <f t="shared" si="73"/>
        <v>3.7650602409638554E-3</v>
      </c>
      <c r="N78" s="204">
        <f t="shared" si="74"/>
        <v>3.7650602409638554E-3</v>
      </c>
      <c r="O78" s="364" t="str">
        <f t="shared" si="78"/>
        <v>0%</v>
      </c>
      <c r="P78" s="213">
        <f t="shared" si="77"/>
        <v>0</v>
      </c>
      <c r="Q78" s="92">
        <f t="shared" si="77"/>
        <v>0</v>
      </c>
      <c r="R78" s="92">
        <f t="shared" si="77"/>
        <v>0</v>
      </c>
      <c r="S78" s="92">
        <f t="shared" si="77"/>
        <v>3.7650602409638554E-3</v>
      </c>
      <c r="T78" s="92">
        <f t="shared" si="77"/>
        <v>0</v>
      </c>
      <c r="U78" s="92"/>
      <c r="AA78" s="154"/>
    </row>
    <row r="79" spans="1:27" x14ac:dyDescent="0.15">
      <c r="A79" s="42" t="s">
        <v>544</v>
      </c>
      <c r="B79" s="53">
        <f t="shared" si="61"/>
        <v>2.1084337349397591E-3</v>
      </c>
      <c r="C79" s="53">
        <f t="shared" si="62"/>
        <v>2.1084337349397591E-3</v>
      </c>
      <c r="D79" s="53">
        <f t="shared" si="63"/>
        <v>2.1084337349397591E-3</v>
      </c>
      <c r="E79" s="53">
        <f t="shared" si="64"/>
        <v>2.1084337349397591E-3</v>
      </c>
      <c r="F79" s="53">
        <f t="shared" si="65"/>
        <v>2.1084337349397591E-3</v>
      </c>
      <c r="G79" s="204">
        <f t="shared" si="66"/>
        <v>2.1084337349397591E-3</v>
      </c>
      <c r="H79" s="204">
        <f t="shared" si="72"/>
        <v>2.1084337349397591E-3</v>
      </c>
      <c r="I79" s="204">
        <f t="shared" si="67"/>
        <v>2.1084337349397591E-3</v>
      </c>
      <c r="J79" s="204">
        <f t="shared" si="68"/>
        <v>2.1084337349397591E-3</v>
      </c>
      <c r="K79" s="204">
        <f t="shared" si="69"/>
        <v>2.1084337349397591E-3</v>
      </c>
      <c r="L79" s="204">
        <f t="shared" si="70"/>
        <v>2.1084337349397591E-3</v>
      </c>
      <c r="M79" s="204">
        <f t="shared" si="73"/>
        <v>2.1084337349397591E-3</v>
      </c>
      <c r="N79" s="204">
        <f t="shared" si="74"/>
        <v>2.1084337349397591E-3</v>
      </c>
      <c r="O79" s="364" t="str">
        <f t="shared" si="78"/>
        <v>0%</v>
      </c>
      <c r="P79" s="213">
        <f t="shared" si="77"/>
        <v>0</v>
      </c>
      <c r="Q79" s="92">
        <f t="shared" si="77"/>
        <v>0</v>
      </c>
      <c r="R79" s="92">
        <f t="shared" si="77"/>
        <v>0</v>
      </c>
      <c r="S79" s="92">
        <f t="shared" si="77"/>
        <v>2.1084337349397591E-3</v>
      </c>
      <c r="T79" s="92">
        <f t="shared" si="77"/>
        <v>0</v>
      </c>
      <c r="U79" s="92"/>
      <c r="AA79" s="154"/>
    </row>
    <row r="80" spans="1:27" x14ac:dyDescent="0.15">
      <c r="A80" s="42" t="s">
        <v>53</v>
      </c>
      <c r="B80" s="53">
        <f t="shared" si="61"/>
        <v>0</v>
      </c>
      <c r="C80" s="53">
        <f t="shared" si="62"/>
        <v>0</v>
      </c>
      <c r="D80" s="53">
        <f t="shared" si="63"/>
        <v>0</v>
      </c>
      <c r="E80" s="53">
        <f t="shared" si="64"/>
        <v>0</v>
      </c>
      <c r="F80" s="53">
        <f t="shared" si="65"/>
        <v>0</v>
      </c>
      <c r="G80" s="204">
        <f t="shared" si="66"/>
        <v>0</v>
      </c>
      <c r="H80" s="204">
        <f t="shared" si="72"/>
        <v>0</v>
      </c>
      <c r="I80" s="204">
        <f t="shared" si="67"/>
        <v>0</v>
      </c>
      <c r="J80" s="204">
        <f t="shared" si="68"/>
        <v>0</v>
      </c>
      <c r="K80" s="204">
        <f t="shared" si="69"/>
        <v>0</v>
      </c>
      <c r="L80" s="204">
        <f t="shared" si="70"/>
        <v>0</v>
      </c>
      <c r="M80" s="204">
        <f t="shared" si="73"/>
        <v>0</v>
      </c>
      <c r="N80" s="204">
        <f t="shared" si="74"/>
        <v>0</v>
      </c>
      <c r="O80" s="364" t="str">
        <f t="shared" si="78"/>
        <v>0%</v>
      </c>
      <c r="P80" s="213">
        <f t="shared" si="77"/>
        <v>0</v>
      </c>
      <c r="Q80" s="92">
        <f t="shared" si="77"/>
        <v>0</v>
      </c>
      <c r="R80" s="92">
        <f t="shared" si="77"/>
        <v>0</v>
      </c>
      <c r="S80" s="92">
        <f t="shared" si="77"/>
        <v>0</v>
      </c>
      <c r="T80" s="92">
        <f t="shared" si="77"/>
        <v>0</v>
      </c>
      <c r="U80" s="92"/>
      <c r="AA80" s="154"/>
    </row>
    <row r="81" spans="1:27" x14ac:dyDescent="0.15">
      <c r="A81" s="42" t="s">
        <v>54</v>
      </c>
      <c r="B81" s="53">
        <f t="shared" si="61"/>
        <v>0</v>
      </c>
      <c r="C81" s="53">
        <f t="shared" si="62"/>
        <v>0</v>
      </c>
      <c r="D81" s="53">
        <f t="shared" si="63"/>
        <v>0</v>
      </c>
      <c r="E81" s="53">
        <f t="shared" si="64"/>
        <v>0</v>
      </c>
      <c r="F81" s="53">
        <f t="shared" si="65"/>
        <v>0</v>
      </c>
      <c r="G81" s="204">
        <f t="shared" si="66"/>
        <v>0</v>
      </c>
      <c r="H81" s="204">
        <f t="shared" si="72"/>
        <v>0</v>
      </c>
      <c r="I81" s="204">
        <f t="shared" si="67"/>
        <v>0</v>
      </c>
      <c r="J81" s="204">
        <f t="shared" si="68"/>
        <v>0</v>
      </c>
      <c r="K81" s="204">
        <f t="shared" si="69"/>
        <v>0</v>
      </c>
      <c r="L81" s="204">
        <f t="shared" si="70"/>
        <v>0</v>
      </c>
      <c r="M81" s="204">
        <f t="shared" si="73"/>
        <v>0</v>
      </c>
      <c r="N81" s="204">
        <f t="shared" si="74"/>
        <v>0</v>
      </c>
      <c r="O81" s="364" t="str">
        <f t="shared" si="78"/>
        <v>0%</v>
      </c>
      <c r="P81" s="213">
        <f t="shared" si="77"/>
        <v>0</v>
      </c>
      <c r="Q81" s="92">
        <f t="shared" si="77"/>
        <v>0</v>
      </c>
      <c r="R81" s="92">
        <f t="shared" si="77"/>
        <v>0</v>
      </c>
      <c r="S81" s="92">
        <f t="shared" si="77"/>
        <v>0</v>
      </c>
      <c r="T81" s="92">
        <f t="shared" si="77"/>
        <v>0</v>
      </c>
      <c r="U81" s="92"/>
      <c r="AA81" s="154"/>
    </row>
    <row r="82" spans="1:27" x14ac:dyDescent="0.15">
      <c r="A82" s="72" t="s">
        <v>38</v>
      </c>
      <c r="B82" s="61">
        <f t="shared" si="61"/>
        <v>0</v>
      </c>
      <c r="C82" s="61">
        <f t="shared" si="62"/>
        <v>0</v>
      </c>
      <c r="D82" s="61">
        <f t="shared" si="63"/>
        <v>0</v>
      </c>
      <c r="E82" s="61">
        <f t="shared" si="64"/>
        <v>0</v>
      </c>
      <c r="F82" s="61">
        <f t="shared" si="65"/>
        <v>0</v>
      </c>
      <c r="G82" s="205">
        <f t="shared" si="66"/>
        <v>0</v>
      </c>
      <c r="H82" s="205">
        <f t="shared" si="72"/>
        <v>0</v>
      </c>
      <c r="I82" s="205">
        <f t="shared" si="67"/>
        <v>0</v>
      </c>
      <c r="J82" s="205">
        <f t="shared" si="68"/>
        <v>0</v>
      </c>
      <c r="K82" s="205">
        <f t="shared" si="69"/>
        <v>0</v>
      </c>
      <c r="L82" s="205">
        <f t="shared" si="70"/>
        <v>0</v>
      </c>
      <c r="M82" s="205">
        <f t="shared" si="73"/>
        <v>0</v>
      </c>
      <c r="N82" s="205">
        <f t="shared" si="74"/>
        <v>0</v>
      </c>
      <c r="O82" s="364" t="str">
        <f t="shared" si="78"/>
        <v>0%</v>
      </c>
      <c r="P82" s="213">
        <f t="shared" si="77"/>
        <v>0</v>
      </c>
      <c r="Q82" s="92">
        <f t="shared" si="77"/>
        <v>0</v>
      </c>
      <c r="R82" s="92">
        <f t="shared" si="77"/>
        <v>0</v>
      </c>
      <c r="S82" s="92">
        <f t="shared" si="77"/>
        <v>0</v>
      </c>
      <c r="T82" s="92">
        <f t="shared" si="77"/>
        <v>0</v>
      </c>
      <c r="U82" s="92"/>
      <c r="AA82" s="154"/>
    </row>
    <row r="83" spans="1:27" x14ac:dyDescent="0.15">
      <c r="A83" s="76" t="s">
        <v>28</v>
      </c>
      <c r="B83" s="93">
        <f t="shared" si="61"/>
        <v>0</v>
      </c>
      <c r="C83" s="93">
        <f t="shared" si="62"/>
        <v>0</v>
      </c>
      <c r="D83" s="93">
        <f t="shared" si="63"/>
        <v>0</v>
      </c>
      <c r="E83" s="93">
        <f t="shared" si="64"/>
        <v>0</v>
      </c>
      <c r="F83" s="93">
        <f t="shared" si="65"/>
        <v>0</v>
      </c>
      <c r="G83" s="206">
        <f t="shared" si="66"/>
        <v>0</v>
      </c>
      <c r="H83" s="206">
        <f t="shared" si="72"/>
        <v>0</v>
      </c>
      <c r="I83" s="206">
        <f t="shared" si="67"/>
        <v>0</v>
      </c>
      <c r="J83" s="206">
        <f t="shared" si="68"/>
        <v>0</v>
      </c>
      <c r="K83" s="206">
        <f t="shared" si="69"/>
        <v>0</v>
      </c>
      <c r="L83" s="206">
        <f t="shared" si="70"/>
        <v>0</v>
      </c>
      <c r="M83" s="206">
        <f t="shared" si="73"/>
        <v>0</v>
      </c>
      <c r="N83" s="206">
        <f t="shared" si="74"/>
        <v>0</v>
      </c>
      <c r="O83" s="364" t="str">
        <f t="shared" si="78"/>
        <v>0%</v>
      </c>
      <c r="P83" s="213">
        <f t="shared" si="77"/>
        <v>0</v>
      </c>
      <c r="Q83" s="92">
        <f t="shared" si="77"/>
        <v>0</v>
      </c>
      <c r="R83" s="92">
        <f t="shared" si="77"/>
        <v>0</v>
      </c>
      <c r="S83" s="92">
        <f t="shared" si="77"/>
        <v>0</v>
      </c>
      <c r="T83" s="92">
        <f t="shared" si="77"/>
        <v>0</v>
      </c>
      <c r="U83" s="92"/>
      <c r="AA83" s="154"/>
    </row>
    <row r="84" spans="1:27" x14ac:dyDescent="0.15">
      <c r="A84" s="65" t="s">
        <v>36</v>
      </c>
      <c r="B84" s="39">
        <f t="shared" si="61"/>
        <v>0.98887349397590363</v>
      </c>
      <c r="C84" s="39">
        <f t="shared" si="62"/>
        <v>0.98887349397590363</v>
      </c>
      <c r="D84" s="39">
        <f t="shared" si="63"/>
        <v>0.98887349397590363</v>
      </c>
      <c r="E84" s="39">
        <f t="shared" si="64"/>
        <v>0.98887349397590363</v>
      </c>
      <c r="F84" s="39">
        <f t="shared" si="65"/>
        <v>0.98887349397590363</v>
      </c>
      <c r="G84" s="207">
        <f t="shared" si="66"/>
        <v>0.98887349397590363</v>
      </c>
      <c r="H84" s="207">
        <f t="shared" si="72"/>
        <v>0.98887349397590363</v>
      </c>
      <c r="I84" s="207">
        <f t="shared" si="67"/>
        <v>0.98887349397590363</v>
      </c>
      <c r="J84" s="207">
        <f t="shared" si="68"/>
        <v>0.98887349397590363</v>
      </c>
      <c r="K84" s="207">
        <f t="shared" si="69"/>
        <v>0.98887349397590363</v>
      </c>
      <c r="L84" s="207">
        <f t="shared" si="70"/>
        <v>0.98887349397590363</v>
      </c>
      <c r="M84" s="207">
        <f t="shared" si="73"/>
        <v>0.98887349397590363</v>
      </c>
      <c r="N84" s="207">
        <f t="shared" si="74"/>
        <v>0.98887349397590363</v>
      </c>
      <c r="O84" s="364" t="str">
        <f>O85</f>
        <v>0%</v>
      </c>
      <c r="P84" s="225">
        <f t="shared" si="77"/>
        <v>0</v>
      </c>
      <c r="Q84" s="226">
        <f t="shared" si="77"/>
        <v>0</v>
      </c>
      <c r="R84" s="226">
        <f t="shared" si="77"/>
        <v>0</v>
      </c>
      <c r="S84" s="226">
        <f t="shared" si="77"/>
        <v>0.98887349397590363</v>
      </c>
      <c r="T84" s="226">
        <f t="shared" si="77"/>
        <v>0</v>
      </c>
      <c r="U84" s="226"/>
      <c r="AA84" s="154"/>
    </row>
    <row r="85" spans="1:27" x14ac:dyDescent="0.35">
      <c r="A85" s="40" t="s">
        <v>460</v>
      </c>
      <c r="B85" s="41">
        <f t="shared" si="61"/>
        <v>0.98887349397590363</v>
      </c>
      <c r="C85" s="41">
        <f t="shared" si="62"/>
        <v>0.98887349397590363</v>
      </c>
      <c r="D85" s="41">
        <f t="shared" si="63"/>
        <v>0.98887349397590363</v>
      </c>
      <c r="E85" s="41">
        <f t="shared" si="64"/>
        <v>0.98887349397590363</v>
      </c>
      <c r="F85" s="41">
        <f t="shared" si="65"/>
        <v>0.98887349397590363</v>
      </c>
      <c r="G85" s="208">
        <f t="shared" si="66"/>
        <v>0.98887349397590363</v>
      </c>
      <c r="H85" s="208">
        <f t="shared" si="72"/>
        <v>0.98887349397590363</v>
      </c>
      <c r="I85" s="208">
        <f t="shared" si="67"/>
        <v>0.98887349397590363</v>
      </c>
      <c r="J85" s="208">
        <f t="shared" si="68"/>
        <v>0.98887349397590363</v>
      </c>
      <c r="K85" s="208">
        <f t="shared" si="69"/>
        <v>0.98887349397590363</v>
      </c>
      <c r="L85" s="208">
        <f t="shared" si="70"/>
        <v>0.98887349397590363</v>
      </c>
      <c r="M85" s="208">
        <f t="shared" si="73"/>
        <v>0.98887349397590363</v>
      </c>
      <c r="N85" s="208">
        <f t="shared" si="74"/>
        <v>0.98887349397590363</v>
      </c>
      <c r="O85" s="364" t="str">
        <f t="shared" ref="O85:O94" si="79">_xlfn.IFNA(VLOOKUP(A85,$W$52:$Y$86,2,0),"0%")</f>
        <v>0%</v>
      </c>
      <c r="P85" s="225">
        <f t="shared" si="77"/>
        <v>0</v>
      </c>
      <c r="Q85" s="226">
        <f t="shared" si="77"/>
        <v>0</v>
      </c>
      <c r="R85" s="226">
        <f t="shared" si="77"/>
        <v>0</v>
      </c>
      <c r="S85" s="226">
        <f t="shared" si="77"/>
        <v>0.98887349397590363</v>
      </c>
      <c r="T85" s="226">
        <f t="shared" si="77"/>
        <v>0</v>
      </c>
      <c r="U85" s="226"/>
      <c r="AA85" s="154"/>
    </row>
    <row r="86" spans="1:27" x14ac:dyDescent="0.15">
      <c r="A86" s="42" t="s">
        <v>55</v>
      </c>
      <c r="B86" s="53">
        <f t="shared" si="61"/>
        <v>4.5180722891566266E-4</v>
      </c>
      <c r="C86" s="53">
        <f t="shared" si="62"/>
        <v>4.5180722891566266E-4</v>
      </c>
      <c r="D86" s="53">
        <f t="shared" si="63"/>
        <v>4.5180722891566266E-4</v>
      </c>
      <c r="E86" s="53">
        <f t="shared" si="64"/>
        <v>4.5180722891566266E-4</v>
      </c>
      <c r="F86" s="53">
        <f t="shared" si="65"/>
        <v>4.5180722891566266E-4</v>
      </c>
      <c r="G86" s="204">
        <f t="shared" si="66"/>
        <v>4.5180722891566266E-4</v>
      </c>
      <c r="H86" s="204">
        <f t="shared" si="72"/>
        <v>4.5180722891566266E-4</v>
      </c>
      <c r="I86" s="204">
        <f t="shared" si="67"/>
        <v>4.5180722891566266E-4</v>
      </c>
      <c r="J86" s="204">
        <f t="shared" si="68"/>
        <v>4.5180722891566266E-4</v>
      </c>
      <c r="K86" s="204">
        <f t="shared" si="69"/>
        <v>4.5180722891566266E-4</v>
      </c>
      <c r="L86" s="204">
        <f t="shared" si="70"/>
        <v>4.5180722891566266E-4</v>
      </c>
      <c r="M86" s="204">
        <f t="shared" si="73"/>
        <v>4.5180722891566266E-4</v>
      </c>
      <c r="N86" s="204">
        <f t="shared" si="74"/>
        <v>4.5180722891566266E-4</v>
      </c>
      <c r="O86" s="364" t="str">
        <f t="shared" si="79"/>
        <v>0%</v>
      </c>
      <c r="P86" s="213">
        <f t="shared" si="77"/>
        <v>0</v>
      </c>
      <c r="Q86" s="92">
        <f t="shared" si="77"/>
        <v>0</v>
      </c>
      <c r="R86" s="92">
        <f t="shared" si="77"/>
        <v>0</v>
      </c>
      <c r="S86" s="92">
        <f t="shared" si="77"/>
        <v>4.5180722891566266E-4</v>
      </c>
      <c r="T86" s="92">
        <f t="shared" si="77"/>
        <v>0</v>
      </c>
      <c r="U86" s="92"/>
      <c r="AA86" s="154"/>
    </row>
    <row r="87" spans="1:27" x14ac:dyDescent="0.15">
      <c r="A87" s="42" t="s">
        <v>56</v>
      </c>
      <c r="B87" s="53">
        <f t="shared" si="61"/>
        <v>0</v>
      </c>
      <c r="C87" s="53">
        <f t="shared" si="62"/>
        <v>0</v>
      </c>
      <c r="D87" s="53">
        <f t="shared" si="63"/>
        <v>0</v>
      </c>
      <c r="E87" s="53">
        <f t="shared" si="64"/>
        <v>0</v>
      </c>
      <c r="F87" s="53">
        <f t="shared" si="65"/>
        <v>0</v>
      </c>
      <c r="G87" s="204">
        <f t="shared" si="66"/>
        <v>0</v>
      </c>
      <c r="H87" s="204">
        <f t="shared" si="72"/>
        <v>0</v>
      </c>
      <c r="I87" s="204">
        <f t="shared" si="67"/>
        <v>0</v>
      </c>
      <c r="J87" s="204">
        <f t="shared" si="68"/>
        <v>0</v>
      </c>
      <c r="K87" s="204">
        <f t="shared" si="69"/>
        <v>0</v>
      </c>
      <c r="L87" s="204">
        <f t="shared" si="70"/>
        <v>0</v>
      </c>
      <c r="M87" s="204">
        <f t="shared" si="73"/>
        <v>0</v>
      </c>
      <c r="N87" s="204">
        <f t="shared" si="74"/>
        <v>0</v>
      </c>
      <c r="O87" s="364" t="str">
        <f t="shared" si="79"/>
        <v>0%</v>
      </c>
      <c r="P87" s="213">
        <f t="shared" ref="P87:T93" si="80">IF(P$53=0,0%,SUMPRODUCT(($B$50:$O$50=P$50)*$B$53:$O$53*$B87:$O87)/P$53)</f>
        <v>0</v>
      </c>
      <c r="Q87" s="92">
        <f t="shared" si="80"/>
        <v>0</v>
      </c>
      <c r="R87" s="92">
        <f t="shared" si="80"/>
        <v>0</v>
      </c>
      <c r="S87" s="92">
        <f t="shared" si="80"/>
        <v>0</v>
      </c>
      <c r="T87" s="92">
        <f t="shared" si="80"/>
        <v>0</v>
      </c>
      <c r="U87" s="92"/>
      <c r="AA87" s="154"/>
    </row>
    <row r="88" spans="1:27" x14ac:dyDescent="0.15">
      <c r="A88" s="42" t="s">
        <v>57</v>
      </c>
      <c r="B88" s="53">
        <f t="shared" si="61"/>
        <v>0</v>
      </c>
      <c r="C88" s="53">
        <f t="shared" si="62"/>
        <v>0</v>
      </c>
      <c r="D88" s="53">
        <f t="shared" si="63"/>
        <v>0</v>
      </c>
      <c r="E88" s="53">
        <f t="shared" si="64"/>
        <v>0</v>
      </c>
      <c r="F88" s="53">
        <f t="shared" si="65"/>
        <v>0</v>
      </c>
      <c r="G88" s="204">
        <f t="shared" si="66"/>
        <v>0</v>
      </c>
      <c r="H88" s="204">
        <f t="shared" si="72"/>
        <v>0</v>
      </c>
      <c r="I88" s="204">
        <f t="shared" si="67"/>
        <v>0</v>
      </c>
      <c r="J88" s="204">
        <f t="shared" si="68"/>
        <v>0</v>
      </c>
      <c r="K88" s="204">
        <f t="shared" si="69"/>
        <v>0</v>
      </c>
      <c r="L88" s="204">
        <f t="shared" si="70"/>
        <v>0</v>
      </c>
      <c r="M88" s="204">
        <f t="shared" si="73"/>
        <v>0</v>
      </c>
      <c r="N88" s="204">
        <f t="shared" si="74"/>
        <v>0</v>
      </c>
      <c r="O88" s="364" t="str">
        <f t="shared" si="79"/>
        <v>0%</v>
      </c>
      <c r="P88" s="213">
        <f t="shared" si="80"/>
        <v>0</v>
      </c>
      <c r="Q88" s="92">
        <f t="shared" si="80"/>
        <v>0</v>
      </c>
      <c r="R88" s="92">
        <f t="shared" si="80"/>
        <v>0</v>
      </c>
      <c r="S88" s="92">
        <f t="shared" si="80"/>
        <v>0</v>
      </c>
      <c r="T88" s="92">
        <f t="shared" si="80"/>
        <v>0</v>
      </c>
      <c r="U88" s="92"/>
      <c r="AA88" s="154"/>
    </row>
    <row r="89" spans="1:27" x14ac:dyDescent="0.15">
      <c r="A89" s="42" t="s">
        <v>58</v>
      </c>
      <c r="B89" s="53">
        <f t="shared" si="61"/>
        <v>1.0674698795180723E-2</v>
      </c>
      <c r="C89" s="53">
        <f t="shared" si="62"/>
        <v>1.0674698795180723E-2</v>
      </c>
      <c r="D89" s="53">
        <f t="shared" si="63"/>
        <v>1.0674698795180723E-2</v>
      </c>
      <c r="E89" s="53">
        <f t="shared" si="64"/>
        <v>1.0674698795180723E-2</v>
      </c>
      <c r="F89" s="53">
        <f t="shared" si="65"/>
        <v>1.0674698795180723E-2</v>
      </c>
      <c r="G89" s="204">
        <f t="shared" si="66"/>
        <v>1.0674698795180723E-2</v>
      </c>
      <c r="H89" s="204">
        <f t="shared" si="72"/>
        <v>1.0674698795180723E-2</v>
      </c>
      <c r="I89" s="204">
        <f t="shared" si="67"/>
        <v>1.0674698795180723E-2</v>
      </c>
      <c r="J89" s="204">
        <f t="shared" si="68"/>
        <v>1.0674698795180723E-2</v>
      </c>
      <c r="K89" s="204">
        <f t="shared" si="69"/>
        <v>1.0674698795180723E-2</v>
      </c>
      <c r="L89" s="204">
        <f t="shared" si="70"/>
        <v>1.0674698795180723E-2</v>
      </c>
      <c r="M89" s="204">
        <f t="shared" si="73"/>
        <v>1.0674698795180723E-2</v>
      </c>
      <c r="N89" s="204">
        <f t="shared" si="74"/>
        <v>1.0674698795180723E-2</v>
      </c>
      <c r="O89" s="364" t="str">
        <f t="shared" si="79"/>
        <v>0%</v>
      </c>
      <c r="P89" s="213">
        <f t="shared" si="80"/>
        <v>0</v>
      </c>
      <c r="Q89" s="92">
        <f t="shared" si="80"/>
        <v>0</v>
      </c>
      <c r="R89" s="92">
        <f t="shared" si="80"/>
        <v>0</v>
      </c>
      <c r="S89" s="92">
        <f t="shared" si="80"/>
        <v>1.0674698795180723E-2</v>
      </c>
      <c r="T89" s="92">
        <f t="shared" si="80"/>
        <v>0</v>
      </c>
      <c r="U89" s="92"/>
      <c r="AA89" s="154"/>
    </row>
    <row r="90" spans="1:27" x14ac:dyDescent="0.15">
      <c r="A90" s="72" t="s">
        <v>39</v>
      </c>
      <c r="B90" s="61">
        <f t="shared" si="61"/>
        <v>0</v>
      </c>
      <c r="C90" s="61">
        <f t="shared" si="62"/>
        <v>0</v>
      </c>
      <c r="D90" s="61">
        <f t="shared" si="63"/>
        <v>0</v>
      </c>
      <c r="E90" s="61">
        <f t="shared" si="64"/>
        <v>0</v>
      </c>
      <c r="F90" s="61">
        <f t="shared" si="65"/>
        <v>0</v>
      </c>
      <c r="G90" s="205">
        <f t="shared" si="66"/>
        <v>0</v>
      </c>
      <c r="H90" s="205">
        <f t="shared" si="72"/>
        <v>0</v>
      </c>
      <c r="I90" s="205">
        <f t="shared" si="67"/>
        <v>0</v>
      </c>
      <c r="J90" s="205">
        <f t="shared" si="68"/>
        <v>0</v>
      </c>
      <c r="K90" s="205">
        <f t="shared" si="69"/>
        <v>0</v>
      </c>
      <c r="L90" s="205">
        <f t="shared" si="70"/>
        <v>0</v>
      </c>
      <c r="M90" s="205">
        <f t="shared" si="73"/>
        <v>0</v>
      </c>
      <c r="N90" s="205">
        <f t="shared" si="74"/>
        <v>0</v>
      </c>
      <c r="O90" s="364" t="str">
        <f t="shared" si="79"/>
        <v>0%</v>
      </c>
      <c r="P90" s="213">
        <f t="shared" si="80"/>
        <v>0</v>
      </c>
      <c r="Q90" s="92">
        <f t="shared" si="80"/>
        <v>0</v>
      </c>
      <c r="R90" s="92">
        <f t="shared" si="80"/>
        <v>0</v>
      </c>
      <c r="S90" s="92">
        <f t="shared" si="80"/>
        <v>0</v>
      </c>
      <c r="T90" s="92">
        <f t="shared" si="80"/>
        <v>0</v>
      </c>
      <c r="U90" s="92"/>
      <c r="AA90" s="154"/>
    </row>
    <row r="91" spans="1:27" x14ac:dyDescent="0.15">
      <c r="A91" s="76" t="s">
        <v>28</v>
      </c>
      <c r="B91" s="93">
        <f t="shared" si="61"/>
        <v>0</v>
      </c>
      <c r="C91" s="93">
        <f t="shared" si="62"/>
        <v>0</v>
      </c>
      <c r="D91" s="93">
        <f t="shared" si="63"/>
        <v>0</v>
      </c>
      <c r="E91" s="93">
        <f t="shared" si="64"/>
        <v>0</v>
      </c>
      <c r="F91" s="93">
        <f t="shared" si="65"/>
        <v>0</v>
      </c>
      <c r="G91" s="206">
        <f t="shared" si="66"/>
        <v>0</v>
      </c>
      <c r="H91" s="206">
        <f t="shared" si="72"/>
        <v>0</v>
      </c>
      <c r="I91" s="206">
        <f t="shared" si="67"/>
        <v>0</v>
      </c>
      <c r="J91" s="206">
        <f t="shared" si="68"/>
        <v>0</v>
      </c>
      <c r="K91" s="206">
        <f t="shared" si="69"/>
        <v>0</v>
      </c>
      <c r="L91" s="206">
        <f t="shared" si="70"/>
        <v>0</v>
      </c>
      <c r="M91" s="206">
        <f t="shared" si="73"/>
        <v>0</v>
      </c>
      <c r="N91" s="206">
        <f t="shared" si="74"/>
        <v>0</v>
      </c>
      <c r="O91" s="364" t="str">
        <f t="shared" si="79"/>
        <v>0%</v>
      </c>
      <c r="P91" s="213">
        <f t="shared" si="80"/>
        <v>0</v>
      </c>
      <c r="Q91" s="92">
        <f t="shared" si="80"/>
        <v>0</v>
      </c>
      <c r="R91" s="92">
        <f t="shared" si="80"/>
        <v>0</v>
      </c>
      <c r="S91" s="92">
        <f t="shared" si="80"/>
        <v>0</v>
      </c>
      <c r="T91" s="92">
        <f t="shared" si="80"/>
        <v>0</v>
      </c>
      <c r="U91" s="92"/>
      <c r="AA91" s="154"/>
    </row>
    <row r="92" spans="1:27" x14ac:dyDescent="0.15">
      <c r="A92" s="81" t="s">
        <v>478</v>
      </c>
      <c r="B92" s="8">
        <f>F46</f>
        <v>0</v>
      </c>
      <c r="C92" s="8">
        <f>K46</f>
        <v>0</v>
      </c>
      <c r="D92" s="8">
        <f>P46</f>
        <v>0</v>
      </c>
      <c r="E92" s="8">
        <f>U46</f>
        <v>0</v>
      </c>
      <c r="F92" s="8">
        <f>Z46</f>
        <v>0</v>
      </c>
      <c r="G92" s="201">
        <f>AE46</f>
        <v>0</v>
      </c>
      <c r="H92" s="201">
        <f t="shared" si="72"/>
        <v>0</v>
      </c>
      <c r="I92" s="201">
        <f t="shared" si="67"/>
        <v>0</v>
      </c>
      <c r="J92" s="201">
        <f t="shared" si="68"/>
        <v>0</v>
      </c>
      <c r="K92" s="201">
        <f t="shared" si="69"/>
        <v>0</v>
      </c>
      <c r="L92" s="201">
        <f t="shared" si="70"/>
        <v>0</v>
      </c>
      <c r="M92" s="201">
        <f t="shared" si="73"/>
        <v>0</v>
      </c>
      <c r="N92" s="201">
        <f t="shared" si="74"/>
        <v>0</v>
      </c>
      <c r="O92" s="364" t="str">
        <f t="shared" si="79"/>
        <v>0%</v>
      </c>
      <c r="P92" s="213">
        <f t="shared" si="80"/>
        <v>0</v>
      </c>
      <c r="Q92" s="92">
        <f t="shared" si="80"/>
        <v>0</v>
      </c>
      <c r="R92" s="92">
        <f t="shared" si="80"/>
        <v>0</v>
      </c>
      <c r="S92" s="92">
        <f t="shared" si="80"/>
        <v>0</v>
      </c>
      <c r="T92" s="92">
        <f t="shared" si="80"/>
        <v>0</v>
      </c>
      <c r="U92" s="92"/>
      <c r="AA92" s="154"/>
    </row>
    <row r="93" spans="1:27" x14ac:dyDescent="0.15">
      <c r="A93" s="81" t="s">
        <v>479</v>
      </c>
      <c r="B93" s="8">
        <f>G46</f>
        <v>0.23393855421686749</v>
      </c>
      <c r="C93" s="8">
        <f>L46</f>
        <v>0</v>
      </c>
      <c r="D93" s="8">
        <f>Q46</f>
        <v>0</v>
      </c>
      <c r="E93" s="8">
        <f>V46</f>
        <v>0</v>
      </c>
      <c r="F93" s="8">
        <f>AA46</f>
        <v>0</v>
      </c>
      <c r="G93" s="201">
        <f>AF46</f>
        <v>0</v>
      </c>
      <c r="H93" s="201">
        <f t="shared" si="72"/>
        <v>0</v>
      </c>
      <c r="I93" s="201">
        <f t="shared" si="67"/>
        <v>0</v>
      </c>
      <c r="J93" s="201">
        <f t="shared" si="68"/>
        <v>0</v>
      </c>
      <c r="K93" s="201">
        <f t="shared" si="69"/>
        <v>0</v>
      </c>
      <c r="L93" s="201">
        <f t="shared" si="70"/>
        <v>0</v>
      </c>
      <c r="M93" s="201">
        <f t="shared" si="73"/>
        <v>0</v>
      </c>
      <c r="N93" s="201">
        <f t="shared" si="74"/>
        <v>0</v>
      </c>
      <c r="O93" s="364" t="str">
        <f t="shared" si="79"/>
        <v>0%</v>
      </c>
      <c r="P93" s="213">
        <f t="shared" si="80"/>
        <v>0</v>
      </c>
      <c r="Q93" s="92">
        <f t="shared" si="80"/>
        <v>0</v>
      </c>
      <c r="R93" s="92">
        <f t="shared" si="80"/>
        <v>0</v>
      </c>
      <c r="S93" s="92">
        <f t="shared" si="80"/>
        <v>0.17545391566265062</v>
      </c>
      <c r="T93" s="92">
        <f t="shared" si="80"/>
        <v>0</v>
      </c>
      <c r="U93" s="92"/>
      <c r="AA93" s="154"/>
    </row>
    <row r="94" spans="1:27" x14ac:dyDescent="0.15">
      <c r="O94" s="364" t="str">
        <f t="shared" si="79"/>
        <v>0%</v>
      </c>
    </row>
  </sheetData>
  <mergeCells count="33">
    <mergeCell ref="O3:S3"/>
    <mergeCell ref="B2:C2"/>
    <mergeCell ref="D2:D3"/>
    <mergeCell ref="E2:M2"/>
    <mergeCell ref="E3:I3"/>
    <mergeCell ref="J3:N3"/>
    <mergeCell ref="AX3:BB3"/>
    <mergeCell ref="BC3:BG3"/>
    <mergeCell ref="BH3:BL3"/>
    <mergeCell ref="BM3:BQ3"/>
    <mergeCell ref="E4:I4"/>
    <mergeCell ref="J4:N4"/>
    <mergeCell ref="O4:S4"/>
    <mergeCell ref="T4:X4"/>
    <mergeCell ref="Y4:AC4"/>
    <mergeCell ref="AD4:AH4"/>
    <mergeCell ref="T3:X3"/>
    <mergeCell ref="Y3:AC3"/>
    <mergeCell ref="AD3:AH3"/>
    <mergeCell ref="AI3:AM3"/>
    <mergeCell ref="AN3:AR3"/>
    <mergeCell ref="AS3:AW3"/>
    <mergeCell ref="BM4:BQ4"/>
    <mergeCell ref="A48:K48"/>
    <mergeCell ref="A49:O49"/>
    <mergeCell ref="P49:U49"/>
    <mergeCell ref="W49:X49"/>
    <mergeCell ref="AI4:AM4"/>
    <mergeCell ref="AN4:AR4"/>
    <mergeCell ref="AS4:AW4"/>
    <mergeCell ref="AX4:BB4"/>
    <mergeCell ref="BC4:BG4"/>
    <mergeCell ref="BH4:BL4"/>
  </mergeCells>
  <phoneticPr fontId="2" type="noConversion"/>
  <conditionalFormatting sqref="H21:I21">
    <cfRule type="cellIs" dxfId="1630" priority="386" operator="lessThan">
      <formula>#REF!</formula>
    </cfRule>
  </conditionalFormatting>
  <conditionalFormatting sqref="H9:I9">
    <cfRule type="cellIs" dxfId="1629" priority="388" operator="lessThan">
      <formula>#REF!</formula>
    </cfRule>
    <cfRule type="cellIs" dxfId="1628" priority="389" operator="greaterThan">
      <formula>#REF!</formula>
    </cfRule>
  </conditionalFormatting>
  <conditionalFormatting sqref="H10:I10">
    <cfRule type="cellIs" dxfId="1627" priority="387" operator="lessThan">
      <formula>#REF!</formula>
    </cfRule>
  </conditionalFormatting>
  <conditionalFormatting sqref="H11:I11">
    <cfRule type="cellIs" dxfId="1626" priority="385" operator="lessThan">
      <formula>#REF!</formula>
    </cfRule>
  </conditionalFormatting>
  <conditionalFormatting sqref="H12:I12">
    <cfRule type="cellIs" dxfId="1625" priority="384" operator="lessThan">
      <formula>#REF!</formula>
    </cfRule>
  </conditionalFormatting>
  <conditionalFormatting sqref="O19 O17">
    <cfRule type="cellIs" dxfId="1624" priority="383" operator="greaterThan">
      <formula>#REF!</formula>
    </cfRule>
  </conditionalFormatting>
  <conditionalFormatting sqref="H20:I20">
    <cfRule type="cellIs" dxfId="1623" priority="390" operator="lessThan">
      <formula>#REF!</formula>
    </cfRule>
    <cfRule type="cellIs" dxfId="1622" priority="391" operator="lessThan">
      <formula>#REF!</formula>
    </cfRule>
  </conditionalFormatting>
  <conditionalFormatting sqref="M21">
    <cfRule type="cellIs" dxfId="1621" priority="380" operator="lessThan">
      <formula>#REF!</formula>
    </cfRule>
  </conditionalFormatting>
  <conditionalFormatting sqref="M11:N11">
    <cfRule type="cellIs" dxfId="1620" priority="379" operator="lessThan">
      <formula>#REF!</formula>
    </cfRule>
  </conditionalFormatting>
  <conditionalFormatting sqref="M12:N12">
    <cfRule type="cellIs" dxfId="1619" priority="378" operator="lessThan">
      <formula>#REF!</formula>
    </cfRule>
  </conditionalFormatting>
  <conditionalFormatting sqref="M20">
    <cfRule type="cellIs" dxfId="1618" priority="381" operator="lessThan">
      <formula>#REF!</formula>
    </cfRule>
    <cfRule type="cellIs" dxfId="1617" priority="382" operator="lessThan">
      <formula>#REF!</formula>
    </cfRule>
  </conditionalFormatting>
  <conditionalFormatting sqref="H30:I30">
    <cfRule type="cellIs" dxfId="1616" priority="375" operator="lessThan">
      <formula>#REF!</formula>
    </cfRule>
  </conditionalFormatting>
  <conditionalFormatting sqref="H29:I29">
    <cfRule type="cellIs" dxfId="1615" priority="376" operator="lessThan">
      <formula>#REF!</formula>
    </cfRule>
    <cfRule type="cellIs" dxfId="1614" priority="377" operator="lessThan">
      <formula>#REF!</formula>
    </cfRule>
  </conditionalFormatting>
  <conditionalFormatting sqref="M30">
    <cfRule type="cellIs" dxfId="1613" priority="372" operator="lessThan">
      <formula>#REF!</formula>
    </cfRule>
  </conditionalFormatting>
  <conditionalFormatting sqref="M29">
    <cfRule type="cellIs" dxfId="1612" priority="373" operator="lessThan">
      <formula>#REF!</formula>
    </cfRule>
    <cfRule type="cellIs" dxfId="1611" priority="374" operator="lessThan">
      <formula>#REF!</formula>
    </cfRule>
  </conditionalFormatting>
  <conditionalFormatting sqref="H39:I39">
    <cfRule type="cellIs" dxfId="1610" priority="369" operator="lessThan">
      <formula>#REF!</formula>
    </cfRule>
  </conditionalFormatting>
  <conditionalFormatting sqref="H38:I38">
    <cfRule type="cellIs" dxfId="1609" priority="370" operator="lessThan">
      <formula>#REF!</formula>
    </cfRule>
    <cfRule type="cellIs" dxfId="1608" priority="371" operator="lessThan">
      <formula>#REF!</formula>
    </cfRule>
  </conditionalFormatting>
  <conditionalFormatting sqref="M39">
    <cfRule type="cellIs" dxfId="1607" priority="368" operator="lessThan">
      <formula>#REF!</formula>
    </cfRule>
  </conditionalFormatting>
  <conditionalFormatting sqref="R21">
    <cfRule type="cellIs" dxfId="1606" priority="365" operator="lessThan">
      <formula>#REF!</formula>
    </cfRule>
  </conditionalFormatting>
  <conditionalFormatting sqref="R11:S11">
    <cfRule type="cellIs" dxfId="1605" priority="364" operator="lessThan">
      <formula>#REF!</formula>
    </cfRule>
  </conditionalFormatting>
  <conditionalFormatting sqref="R12:S12">
    <cfRule type="cellIs" dxfId="1604" priority="363" operator="lessThan">
      <formula>#REF!</formula>
    </cfRule>
  </conditionalFormatting>
  <conditionalFormatting sqref="R20">
    <cfRule type="cellIs" dxfId="1603" priority="366" operator="lessThan">
      <formula>#REF!</formula>
    </cfRule>
    <cfRule type="cellIs" dxfId="1602" priority="367" operator="lessThan">
      <formula>#REF!</formula>
    </cfRule>
  </conditionalFormatting>
  <conditionalFormatting sqref="R30">
    <cfRule type="cellIs" dxfId="1601" priority="360" operator="lessThan">
      <formula>#REF!</formula>
    </cfRule>
  </conditionalFormatting>
  <conditionalFormatting sqref="R29">
    <cfRule type="cellIs" dxfId="1600" priority="361" operator="lessThan">
      <formula>#REF!</formula>
    </cfRule>
    <cfRule type="cellIs" dxfId="1599" priority="362" operator="lessThan">
      <formula>#REF!</formula>
    </cfRule>
  </conditionalFormatting>
  <conditionalFormatting sqref="R39">
    <cfRule type="cellIs" dxfId="1598" priority="359" operator="lessThan">
      <formula>#REF!</formula>
    </cfRule>
  </conditionalFormatting>
  <conditionalFormatting sqref="M9:N9">
    <cfRule type="cellIs" dxfId="1597" priority="357" operator="lessThan">
      <formula>#REF!</formula>
    </cfRule>
    <cfRule type="cellIs" dxfId="1596" priority="358" operator="greaterThan">
      <formula>#REF!</formula>
    </cfRule>
  </conditionalFormatting>
  <conditionalFormatting sqref="R9:S9">
    <cfRule type="cellIs" dxfId="1595" priority="355" operator="lessThan">
      <formula>#REF!</formula>
    </cfRule>
    <cfRule type="cellIs" dxfId="1594" priority="356" operator="greaterThan">
      <formula>#REF!</formula>
    </cfRule>
  </conditionalFormatting>
  <conditionalFormatting sqref="T19 T13:T15 T17">
    <cfRule type="cellIs" dxfId="1593" priority="354" operator="greaterThan">
      <formula>#REF!</formula>
    </cfRule>
  </conditionalFormatting>
  <conditionalFormatting sqref="W21">
    <cfRule type="cellIs" dxfId="1592" priority="351" operator="lessThan">
      <formula>#REF!</formula>
    </cfRule>
  </conditionalFormatting>
  <conditionalFormatting sqref="W11:X11">
    <cfRule type="cellIs" dxfId="1591" priority="350" operator="lessThan">
      <formula>#REF!</formula>
    </cfRule>
  </conditionalFormatting>
  <conditionalFormatting sqref="W12:X12">
    <cfRule type="cellIs" dxfId="1590" priority="349" operator="lessThan">
      <formula>#REF!</formula>
    </cfRule>
  </conditionalFormatting>
  <conditionalFormatting sqref="W20">
    <cfRule type="cellIs" dxfId="1589" priority="352" operator="lessThan">
      <formula>#REF!</formula>
    </cfRule>
    <cfRule type="cellIs" dxfId="1588" priority="353" operator="lessThan">
      <formula>#REF!</formula>
    </cfRule>
  </conditionalFormatting>
  <conditionalFormatting sqref="W30">
    <cfRule type="cellIs" dxfId="1587" priority="346" operator="lessThan">
      <formula>#REF!</formula>
    </cfRule>
  </conditionalFormatting>
  <conditionalFormatting sqref="W29">
    <cfRule type="cellIs" dxfId="1586" priority="347" operator="lessThan">
      <formula>#REF!</formula>
    </cfRule>
    <cfRule type="cellIs" dxfId="1585" priority="348" operator="lessThan">
      <formula>#REF!</formula>
    </cfRule>
  </conditionalFormatting>
  <conditionalFormatting sqref="W39">
    <cfRule type="cellIs" dxfId="1584" priority="345" operator="lessThan">
      <formula>#REF!</formula>
    </cfRule>
  </conditionalFormatting>
  <conditionalFormatting sqref="W9:X9">
    <cfRule type="cellIs" dxfId="1583" priority="343" operator="lessThan">
      <formula>#REF!</formula>
    </cfRule>
    <cfRule type="cellIs" dxfId="1582" priority="344" operator="greaterThan">
      <formula>#REF!</formula>
    </cfRule>
  </conditionalFormatting>
  <conditionalFormatting sqref="Y19 Y13:Y15 Y17">
    <cfRule type="cellIs" dxfId="1581" priority="342" operator="greaterThan">
      <formula>#REF!</formula>
    </cfRule>
  </conditionalFormatting>
  <conditionalFormatting sqref="AB21">
    <cfRule type="cellIs" dxfId="1580" priority="339" operator="lessThan">
      <formula>#REF!</formula>
    </cfRule>
  </conditionalFormatting>
  <conditionalFormatting sqref="AB11:AC11">
    <cfRule type="cellIs" dxfId="1579" priority="338" operator="lessThan">
      <formula>#REF!</formula>
    </cfRule>
  </conditionalFormatting>
  <conditionalFormatting sqref="AB12:AC12">
    <cfRule type="cellIs" dxfId="1578" priority="337" operator="lessThan">
      <formula>#REF!</formula>
    </cfRule>
  </conditionalFormatting>
  <conditionalFormatting sqref="AB20">
    <cfRule type="cellIs" dxfId="1577" priority="340" operator="lessThan">
      <formula>#REF!</formula>
    </cfRule>
    <cfRule type="cellIs" dxfId="1576" priority="341" operator="lessThan">
      <formula>#REF!</formula>
    </cfRule>
  </conditionalFormatting>
  <conditionalFormatting sqref="AB30">
    <cfRule type="cellIs" dxfId="1575" priority="334" operator="lessThan">
      <formula>#REF!</formula>
    </cfRule>
  </conditionalFormatting>
  <conditionalFormatting sqref="AB29">
    <cfRule type="cellIs" dxfId="1574" priority="335" operator="lessThan">
      <formula>#REF!</formula>
    </cfRule>
    <cfRule type="cellIs" dxfId="1573" priority="336" operator="lessThan">
      <formula>#REF!</formula>
    </cfRule>
  </conditionalFormatting>
  <conditionalFormatting sqref="AB39">
    <cfRule type="cellIs" dxfId="1572" priority="333" operator="lessThan">
      <formula>#REF!</formula>
    </cfRule>
  </conditionalFormatting>
  <conditionalFormatting sqref="AB9:AC9">
    <cfRule type="cellIs" dxfId="1571" priority="331" operator="lessThan">
      <formula>#REF!</formula>
    </cfRule>
    <cfRule type="cellIs" dxfId="1570" priority="332" operator="greaterThan">
      <formula>#REF!</formula>
    </cfRule>
  </conditionalFormatting>
  <conditionalFormatting sqref="AD19 AD13:AD15 AD17">
    <cfRule type="cellIs" dxfId="1569" priority="330" operator="greaterThan">
      <formula>#REF!</formula>
    </cfRule>
  </conditionalFormatting>
  <conditionalFormatting sqref="AG21">
    <cfRule type="cellIs" dxfId="1568" priority="327" operator="lessThan">
      <formula>#REF!</formula>
    </cfRule>
  </conditionalFormatting>
  <conditionalFormatting sqref="AG11:AH11">
    <cfRule type="cellIs" dxfId="1567" priority="326" operator="lessThan">
      <formula>#REF!</formula>
    </cfRule>
  </conditionalFormatting>
  <conditionalFormatting sqref="AG12:AH12">
    <cfRule type="cellIs" dxfId="1566" priority="325" operator="lessThan">
      <formula>#REF!</formula>
    </cfRule>
  </conditionalFormatting>
  <conditionalFormatting sqref="AG20">
    <cfRule type="cellIs" dxfId="1565" priority="328" operator="lessThan">
      <formula>#REF!</formula>
    </cfRule>
    <cfRule type="cellIs" dxfId="1564" priority="329" operator="lessThan">
      <formula>#REF!</formula>
    </cfRule>
  </conditionalFormatting>
  <conditionalFormatting sqref="AG30">
    <cfRule type="cellIs" dxfId="1563" priority="322" operator="lessThan">
      <formula>#REF!</formula>
    </cfRule>
  </conditionalFormatting>
  <conditionalFormatting sqref="AG29">
    <cfRule type="cellIs" dxfId="1562" priority="323" operator="lessThan">
      <formula>#REF!</formula>
    </cfRule>
    <cfRule type="cellIs" dxfId="1561" priority="324" operator="lessThan">
      <formula>#REF!</formula>
    </cfRule>
  </conditionalFormatting>
  <conditionalFormatting sqref="AG39">
    <cfRule type="cellIs" dxfId="1560" priority="321" operator="lessThan">
      <formula>#REF!</formula>
    </cfRule>
  </conditionalFormatting>
  <conditionalFormatting sqref="AG9:AH9">
    <cfRule type="cellIs" dxfId="1559" priority="319" operator="lessThan">
      <formula>#REF!</formula>
    </cfRule>
    <cfRule type="cellIs" dxfId="1558" priority="320" operator="greaterThan">
      <formula>#REF!</formula>
    </cfRule>
  </conditionalFormatting>
  <conditionalFormatting sqref="P19:Q19">
    <cfRule type="cellIs" dxfId="1557" priority="318" operator="greaterThan">
      <formula>#REF!</formula>
    </cfRule>
  </conditionalFormatting>
  <conditionalFormatting sqref="Q14:Q15">
    <cfRule type="cellIs" dxfId="1556" priority="316" operator="greaterThan">
      <formula>#REF!</formula>
    </cfRule>
  </conditionalFormatting>
  <conditionalFormatting sqref="Q13">
    <cfRule type="cellIs" dxfId="1555" priority="315" operator="greaterThan">
      <formula>#REF!</formula>
    </cfRule>
  </conditionalFormatting>
  <conditionalFormatting sqref="P17:Q17">
    <cfRule type="cellIs" dxfId="1554" priority="317" operator="greaterThan">
      <formula>#REF!</formula>
    </cfRule>
  </conditionalFormatting>
  <conditionalFormatting sqref="U19:V19">
    <cfRule type="cellIs" dxfId="1553" priority="314" operator="greaterThan">
      <formula>#REF!</formula>
    </cfRule>
  </conditionalFormatting>
  <conditionalFormatting sqref="U14:V15">
    <cfRule type="cellIs" dxfId="1552" priority="312" operator="greaterThan">
      <formula>#REF!</formula>
    </cfRule>
  </conditionalFormatting>
  <conditionalFormatting sqref="U13:V13">
    <cfRule type="cellIs" dxfId="1551" priority="311" operator="greaterThan">
      <formula>#REF!</formula>
    </cfRule>
  </conditionalFormatting>
  <conditionalFormatting sqref="U17:V17">
    <cfRule type="cellIs" dxfId="1550" priority="313" operator="greaterThan">
      <formula>#REF!</formula>
    </cfRule>
  </conditionalFormatting>
  <conditionalFormatting sqref="Z19:AA19">
    <cfRule type="cellIs" dxfId="1549" priority="310" operator="greaterThan">
      <formula>#REF!</formula>
    </cfRule>
  </conditionalFormatting>
  <conditionalFormatting sqref="Z14:AA15">
    <cfRule type="cellIs" dxfId="1548" priority="308" operator="greaterThan">
      <formula>#REF!</formula>
    </cfRule>
  </conditionalFormatting>
  <conditionalFormatting sqref="Z13:AA13">
    <cfRule type="cellIs" dxfId="1547" priority="307" operator="greaterThan">
      <formula>#REF!</formula>
    </cfRule>
  </conditionalFormatting>
  <conditionalFormatting sqref="Z17:AA17">
    <cfRule type="cellIs" dxfId="1546" priority="309" operator="greaterThan">
      <formula>#REF!</formula>
    </cfRule>
  </conditionalFormatting>
  <conditionalFormatting sqref="AE19:AF19">
    <cfRule type="cellIs" dxfId="1545" priority="306" operator="greaterThan">
      <formula>#REF!</formula>
    </cfRule>
  </conditionalFormatting>
  <conditionalFormatting sqref="AE14:AF15">
    <cfRule type="cellIs" dxfId="1544" priority="304" operator="greaterThan">
      <formula>#REF!</formula>
    </cfRule>
  </conditionalFormatting>
  <conditionalFormatting sqref="AE13:AF13">
    <cfRule type="cellIs" dxfId="1543" priority="303" operator="greaterThan">
      <formula>#REF!</formula>
    </cfRule>
  </conditionalFormatting>
  <conditionalFormatting sqref="AE17:AF17">
    <cfRule type="cellIs" dxfId="1542" priority="305" operator="greaterThan">
      <formula>#REF!</formula>
    </cfRule>
  </conditionalFormatting>
  <conditionalFormatting sqref="M38">
    <cfRule type="cellIs" dxfId="1541" priority="301" operator="lessThan">
      <formula>#REF!</formula>
    </cfRule>
    <cfRule type="cellIs" dxfId="1540" priority="302" operator="lessThan">
      <formula>#REF!</formula>
    </cfRule>
  </conditionalFormatting>
  <conditionalFormatting sqref="R38">
    <cfRule type="cellIs" dxfId="1539" priority="299" operator="lessThan">
      <formula>#REF!</formula>
    </cfRule>
    <cfRule type="cellIs" dxfId="1538" priority="300" operator="lessThan">
      <formula>#REF!</formula>
    </cfRule>
  </conditionalFormatting>
  <conditionalFormatting sqref="W38">
    <cfRule type="cellIs" dxfId="1537" priority="297" operator="lessThan">
      <formula>#REF!</formula>
    </cfRule>
    <cfRule type="cellIs" dxfId="1536" priority="298" operator="lessThan">
      <formula>#REF!</formula>
    </cfRule>
  </conditionalFormatting>
  <conditionalFormatting sqref="AB38">
    <cfRule type="cellIs" dxfId="1535" priority="295" operator="lessThan">
      <formula>#REF!</formula>
    </cfRule>
    <cfRule type="cellIs" dxfId="1534" priority="296" operator="lessThan">
      <formula>#REF!</formula>
    </cfRule>
  </conditionalFormatting>
  <conditionalFormatting sqref="AG38">
    <cfRule type="cellIs" dxfId="1533" priority="293" operator="lessThan">
      <formula>#REF!</formula>
    </cfRule>
    <cfRule type="cellIs" dxfId="1532" priority="294" operator="lessThan">
      <formula>#REF!</formula>
    </cfRule>
  </conditionalFormatting>
  <conditionalFormatting sqref="N10">
    <cfRule type="cellIs" dxfId="1531" priority="292" operator="lessThan">
      <formula>#REF!</formula>
    </cfRule>
  </conditionalFormatting>
  <conditionalFormatting sqref="S10">
    <cfRule type="cellIs" dxfId="1530" priority="291" operator="lessThan">
      <formula>#REF!</formula>
    </cfRule>
  </conditionalFormatting>
  <conditionalFormatting sqref="X10">
    <cfRule type="cellIs" dxfId="1529" priority="290" operator="lessThan">
      <formula>#REF!</formula>
    </cfRule>
  </conditionalFormatting>
  <conditionalFormatting sqref="AC10">
    <cfRule type="cellIs" dxfId="1528" priority="289" operator="lessThan">
      <formula>#REF!</formula>
    </cfRule>
  </conditionalFormatting>
  <conditionalFormatting sqref="AH10">
    <cfRule type="cellIs" dxfId="1527" priority="288" operator="lessThan">
      <formula>#REF!</formula>
    </cfRule>
  </conditionalFormatting>
  <conditionalFormatting sqref="AI19 AI13:AI15 AI17">
    <cfRule type="cellIs" dxfId="1526" priority="287" operator="greaterThan">
      <formula>#REF!</formula>
    </cfRule>
  </conditionalFormatting>
  <conditionalFormatting sqref="AL21">
    <cfRule type="cellIs" dxfId="1525" priority="284" operator="lessThan">
      <formula>#REF!</formula>
    </cfRule>
  </conditionalFormatting>
  <conditionalFormatting sqref="AL11:AM11">
    <cfRule type="cellIs" dxfId="1524" priority="283" operator="lessThan">
      <formula>#REF!</formula>
    </cfRule>
  </conditionalFormatting>
  <conditionalFormatting sqref="AL12:AM12">
    <cfRule type="cellIs" dxfId="1523" priority="282" operator="lessThan">
      <formula>#REF!</formula>
    </cfRule>
  </conditionalFormatting>
  <conditionalFormatting sqref="AL20">
    <cfRule type="cellIs" dxfId="1522" priority="285" operator="lessThan">
      <formula>#REF!</formula>
    </cfRule>
    <cfRule type="cellIs" dxfId="1521" priority="286" operator="lessThan">
      <formula>#REF!</formula>
    </cfRule>
  </conditionalFormatting>
  <conditionalFormatting sqref="AL30">
    <cfRule type="cellIs" dxfId="1520" priority="279" operator="lessThan">
      <formula>#REF!</formula>
    </cfRule>
  </conditionalFormatting>
  <conditionalFormatting sqref="AL29">
    <cfRule type="cellIs" dxfId="1519" priority="280" operator="lessThan">
      <formula>#REF!</formula>
    </cfRule>
    <cfRule type="cellIs" dxfId="1518" priority="281" operator="lessThan">
      <formula>#REF!</formula>
    </cfRule>
  </conditionalFormatting>
  <conditionalFormatting sqref="AL39">
    <cfRule type="cellIs" dxfId="1517" priority="278" operator="lessThan">
      <formula>#REF!</formula>
    </cfRule>
  </conditionalFormatting>
  <conditionalFormatting sqref="AL9:AM9">
    <cfRule type="cellIs" dxfId="1516" priority="276" operator="lessThan">
      <formula>#REF!</formula>
    </cfRule>
    <cfRule type="cellIs" dxfId="1515" priority="277" operator="greaterThan">
      <formula>#REF!</formula>
    </cfRule>
  </conditionalFormatting>
  <conditionalFormatting sqref="AJ19:AK19">
    <cfRule type="cellIs" dxfId="1514" priority="275" operator="greaterThan">
      <formula>#REF!</formula>
    </cfRule>
  </conditionalFormatting>
  <conditionalFormatting sqref="AJ14:AK15">
    <cfRule type="cellIs" dxfId="1513" priority="273" operator="greaterThan">
      <formula>#REF!</formula>
    </cfRule>
  </conditionalFormatting>
  <conditionalFormatting sqref="AJ13:AK13">
    <cfRule type="cellIs" dxfId="1512" priority="272" operator="greaterThan">
      <formula>#REF!</formula>
    </cfRule>
  </conditionalFormatting>
  <conditionalFormatting sqref="AJ17:AK17">
    <cfRule type="cellIs" dxfId="1511" priority="274" operator="greaterThan">
      <formula>#REF!</formula>
    </cfRule>
  </conditionalFormatting>
  <conditionalFormatting sqref="AL38">
    <cfRule type="cellIs" dxfId="1510" priority="270" operator="lessThan">
      <formula>#REF!</formula>
    </cfRule>
    <cfRule type="cellIs" dxfId="1509" priority="271" operator="lessThan">
      <formula>#REF!</formula>
    </cfRule>
  </conditionalFormatting>
  <conditionalFormatting sqref="AM10">
    <cfRule type="cellIs" dxfId="1508" priority="269" operator="lessThan">
      <formula>#REF!</formula>
    </cfRule>
  </conditionalFormatting>
  <conditionalFormatting sqref="AN19 AN13:AN15 AN17">
    <cfRule type="cellIs" dxfId="1507" priority="268" operator="greaterThan">
      <formula>#REF!</formula>
    </cfRule>
  </conditionalFormatting>
  <conditionalFormatting sqref="AQ21">
    <cfRule type="cellIs" dxfId="1506" priority="265" operator="lessThan">
      <formula>#REF!</formula>
    </cfRule>
  </conditionalFormatting>
  <conditionalFormatting sqref="AQ11:AR11">
    <cfRule type="cellIs" dxfId="1505" priority="264" operator="lessThan">
      <formula>#REF!</formula>
    </cfRule>
  </conditionalFormatting>
  <conditionalFormatting sqref="AQ12:AR12">
    <cfRule type="cellIs" dxfId="1504" priority="263" operator="lessThan">
      <formula>#REF!</formula>
    </cfRule>
  </conditionalFormatting>
  <conditionalFormatting sqref="AQ20">
    <cfRule type="cellIs" dxfId="1503" priority="266" operator="lessThan">
      <formula>#REF!</formula>
    </cfRule>
    <cfRule type="cellIs" dxfId="1502" priority="267" operator="lessThan">
      <formula>#REF!</formula>
    </cfRule>
  </conditionalFormatting>
  <conditionalFormatting sqref="AQ30">
    <cfRule type="cellIs" dxfId="1501" priority="260" operator="lessThan">
      <formula>#REF!</formula>
    </cfRule>
  </conditionalFormatting>
  <conditionalFormatting sqref="AQ29">
    <cfRule type="cellIs" dxfId="1500" priority="261" operator="lessThan">
      <formula>#REF!</formula>
    </cfRule>
    <cfRule type="cellIs" dxfId="1499" priority="262" operator="lessThan">
      <formula>#REF!</formula>
    </cfRule>
  </conditionalFormatting>
  <conditionalFormatting sqref="AQ39">
    <cfRule type="cellIs" dxfId="1498" priority="259" operator="lessThan">
      <formula>#REF!</formula>
    </cfRule>
  </conditionalFormatting>
  <conditionalFormatting sqref="AQ9:AR9">
    <cfRule type="cellIs" dxfId="1497" priority="257" operator="lessThan">
      <formula>#REF!</formula>
    </cfRule>
    <cfRule type="cellIs" dxfId="1496" priority="258" operator="greaterThan">
      <formula>#REF!</formula>
    </cfRule>
  </conditionalFormatting>
  <conditionalFormatting sqref="AO19:AP19">
    <cfRule type="cellIs" dxfId="1495" priority="256" operator="greaterThan">
      <formula>#REF!</formula>
    </cfRule>
  </conditionalFormatting>
  <conditionalFormatting sqref="AO14:AP15">
    <cfRule type="cellIs" dxfId="1494" priority="254" operator="greaterThan">
      <formula>#REF!</formula>
    </cfRule>
  </conditionalFormatting>
  <conditionalFormatting sqref="AO13:AP13">
    <cfRule type="cellIs" dxfId="1493" priority="253" operator="greaterThan">
      <formula>#REF!</formula>
    </cfRule>
  </conditionalFormatting>
  <conditionalFormatting sqref="AO17:AP17">
    <cfRule type="cellIs" dxfId="1492" priority="255" operator="greaterThan">
      <formula>#REF!</formula>
    </cfRule>
  </conditionalFormatting>
  <conditionalFormatting sqref="AQ38">
    <cfRule type="cellIs" dxfId="1491" priority="251" operator="lessThan">
      <formula>#REF!</formula>
    </cfRule>
    <cfRule type="cellIs" dxfId="1490" priority="252" operator="lessThan">
      <formula>#REF!</formula>
    </cfRule>
  </conditionalFormatting>
  <conditionalFormatting sqref="AR10">
    <cfRule type="cellIs" dxfId="1489" priority="250" operator="lessThan">
      <formula>#REF!</formula>
    </cfRule>
  </conditionalFormatting>
  <conditionalFormatting sqref="AS19 AS13:AS15 AS17">
    <cfRule type="cellIs" dxfId="1488" priority="249" operator="greaterThan">
      <formula>#REF!</formula>
    </cfRule>
  </conditionalFormatting>
  <conditionalFormatting sqref="AV21">
    <cfRule type="cellIs" dxfId="1487" priority="246" operator="lessThan">
      <formula>#REF!</formula>
    </cfRule>
  </conditionalFormatting>
  <conditionalFormatting sqref="AV11:AW11">
    <cfRule type="cellIs" dxfId="1486" priority="245" operator="lessThan">
      <formula>#REF!</formula>
    </cfRule>
  </conditionalFormatting>
  <conditionalFormatting sqref="AV12:AW12">
    <cfRule type="cellIs" dxfId="1485" priority="244" operator="lessThan">
      <formula>#REF!</formula>
    </cfRule>
  </conditionalFormatting>
  <conditionalFormatting sqref="AV20">
    <cfRule type="cellIs" dxfId="1484" priority="247" operator="lessThan">
      <formula>#REF!</formula>
    </cfRule>
    <cfRule type="cellIs" dxfId="1483" priority="248" operator="lessThan">
      <formula>#REF!</formula>
    </cfRule>
  </conditionalFormatting>
  <conditionalFormatting sqref="AV30">
    <cfRule type="cellIs" dxfId="1482" priority="241" operator="lessThan">
      <formula>#REF!</formula>
    </cfRule>
  </conditionalFormatting>
  <conditionalFormatting sqref="AV29">
    <cfRule type="cellIs" dxfId="1481" priority="242" operator="lessThan">
      <formula>#REF!</formula>
    </cfRule>
    <cfRule type="cellIs" dxfId="1480" priority="243" operator="lessThan">
      <formula>#REF!</formula>
    </cfRule>
  </conditionalFormatting>
  <conditionalFormatting sqref="AV39">
    <cfRule type="cellIs" dxfId="1479" priority="240" operator="lessThan">
      <formula>#REF!</formula>
    </cfRule>
  </conditionalFormatting>
  <conditionalFormatting sqref="AV9:AW9">
    <cfRule type="cellIs" dxfId="1478" priority="238" operator="lessThan">
      <formula>#REF!</formula>
    </cfRule>
    <cfRule type="cellIs" dxfId="1477" priority="239" operator="greaterThan">
      <formula>#REF!</formula>
    </cfRule>
  </conditionalFormatting>
  <conditionalFormatting sqref="AT19:AU19">
    <cfRule type="cellIs" dxfId="1476" priority="237" operator="greaterThan">
      <formula>#REF!</formula>
    </cfRule>
  </conditionalFormatting>
  <conditionalFormatting sqref="AT14:AU15">
    <cfRule type="cellIs" dxfId="1475" priority="235" operator="greaterThan">
      <formula>#REF!</formula>
    </cfRule>
  </conditionalFormatting>
  <conditionalFormatting sqref="AT13:AU13">
    <cfRule type="cellIs" dxfId="1474" priority="234" operator="greaterThan">
      <formula>#REF!</formula>
    </cfRule>
  </conditionalFormatting>
  <conditionalFormatting sqref="AT17:AU17">
    <cfRule type="cellIs" dxfId="1473" priority="236" operator="greaterThan">
      <formula>#REF!</formula>
    </cfRule>
  </conditionalFormatting>
  <conditionalFormatting sqref="AV38">
    <cfRule type="cellIs" dxfId="1472" priority="232" operator="lessThan">
      <formula>#REF!</formula>
    </cfRule>
    <cfRule type="cellIs" dxfId="1471" priority="233" operator="lessThan">
      <formula>#REF!</formula>
    </cfRule>
  </conditionalFormatting>
  <conditionalFormatting sqref="AW10">
    <cfRule type="cellIs" dxfId="1470" priority="231" operator="lessThan">
      <formula>#REF!</formula>
    </cfRule>
  </conditionalFormatting>
  <conditionalFormatting sqref="AX19 AX13:AX15 AX17">
    <cfRule type="cellIs" dxfId="1469" priority="230" operator="greaterThan">
      <formula>#REF!</formula>
    </cfRule>
  </conditionalFormatting>
  <conditionalFormatting sqref="BA21">
    <cfRule type="cellIs" dxfId="1468" priority="227" operator="lessThan">
      <formula>#REF!</formula>
    </cfRule>
  </conditionalFormatting>
  <conditionalFormatting sqref="BA11:BB11">
    <cfRule type="cellIs" dxfId="1467" priority="226" operator="lessThan">
      <formula>#REF!</formula>
    </cfRule>
  </conditionalFormatting>
  <conditionalFormatting sqref="BA12:BB12">
    <cfRule type="cellIs" dxfId="1466" priority="225" operator="lessThan">
      <formula>#REF!</formula>
    </cfRule>
  </conditionalFormatting>
  <conditionalFormatting sqref="BA20">
    <cfRule type="cellIs" dxfId="1465" priority="228" operator="lessThan">
      <formula>#REF!</formula>
    </cfRule>
    <cfRule type="cellIs" dxfId="1464" priority="229" operator="lessThan">
      <formula>#REF!</formula>
    </cfRule>
  </conditionalFormatting>
  <conditionalFormatting sqref="BA30">
    <cfRule type="cellIs" dxfId="1463" priority="222" operator="lessThan">
      <formula>#REF!</formula>
    </cfRule>
  </conditionalFormatting>
  <conditionalFormatting sqref="BA29">
    <cfRule type="cellIs" dxfId="1462" priority="223" operator="lessThan">
      <formula>#REF!</formula>
    </cfRule>
    <cfRule type="cellIs" dxfId="1461" priority="224" operator="lessThan">
      <formula>#REF!</formula>
    </cfRule>
  </conditionalFormatting>
  <conditionalFormatting sqref="BA39">
    <cfRule type="cellIs" dxfId="1460" priority="221" operator="lessThan">
      <formula>#REF!</formula>
    </cfRule>
  </conditionalFormatting>
  <conditionalFormatting sqref="BA9:BB9">
    <cfRule type="cellIs" dxfId="1459" priority="219" operator="lessThan">
      <formula>#REF!</formula>
    </cfRule>
    <cfRule type="cellIs" dxfId="1458" priority="220" operator="greaterThan">
      <formula>#REF!</formula>
    </cfRule>
  </conditionalFormatting>
  <conditionalFormatting sqref="AY19:AZ19">
    <cfRule type="cellIs" dxfId="1457" priority="218" operator="greaterThan">
      <formula>#REF!</formula>
    </cfRule>
  </conditionalFormatting>
  <conditionalFormatting sqref="AY14:AZ15">
    <cfRule type="cellIs" dxfId="1456" priority="216" operator="greaterThan">
      <formula>#REF!</formula>
    </cfRule>
  </conditionalFormatting>
  <conditionalFormatting sqref="AY13:AZ13">
    <cfRule type="cellIs" dxfId="1455" priority="215" operator="greaterThan">
      <formula>#REF!</formula>
    </cfRule>
  </conditionalFormatting>
  <conditionalFormatting sqref="AY17:AZ17">
    <cfRule type="cellIs" dxfId="1454" priority="217" operator="greaterThan">
      <formula>#REF!</formula>
    </cfRule>
  </conditionalFormatting>
  <conditionalFormatting sqref="BA38">
    <cfRule type="cellIs" dxfId="1453" priority="213" operator="lessThan">
      <formula>#REF!</formula>
    </cfRule>
    <cfRule type="cellIs" dxfId="1452" priority="214" operator="lessThan">
      <formula>#REF!</formula>
    </cfRule>
  </conditionalFormatting>
  <conditionalFormatting sqref="BB10">
    <cfRule type="cellIs" dxfId="1451" priority="212" operator="lessThan">
      <formula>#REF!</formula>
    </cfRule>
  </conditionalFormatting>
  <conditionalFormatting sqref="BC19 BC13:BC15 BC17">
    <cfRule type="cellIs" dxfId="1450" priority="211" operator="greaterThan">
      <formula>#REF!</formula>
    </cfRule>
  </conditionalFormatting>
  <conditionalFormatting sqref="BF21">
    <cfRule type="cellIs" dxfId="1449" priority="208" operator="lessThan">
      <formula>#REF!</formula>
    </cfRule>
  </conditionalFormatting>
  <conditionalFormatting sqref="BF11">
    <cfRule type="cellIs" dxfId="1448" priority="207" operator="lessThan">
      <formula>#REF!</formula>
    </cfRule>
  </conditionalFormatting>
  <conditionalFormatting sqref="BF12">
    <cfRule type="cellIs" dxfId="1447" priority="206" operator="lessThan">
      <formula>#REF!</formula>
    </cfRule>
  </conditionalFormatting>
  <conditionalFormatting sqref="BF20">
    <cfRule type="cellIs" dxfId="1446" priority="209" operator="lessThan">
      <formula>#REF!</formula>
    </cfRule>
    <cfRule type="cellIs" dxfId="1445" priority="210" operator="lessThan">
      <formula>#REF!</formula>
    </cfRule>
  </conditionalFormatting>
  <conditionalFormatting sqref="BF30">
    <cfRule type="cellIs" dxfId="1444" priority="203" operator="lessThan">
      <formula>#REF!</formula>
    </cfRule>
  </conditionalFormatting>
  <conditionalFormatting sqref="BF29">
    <cfRule type="cellIs" dxfId="1443" priority="204" operator="lessThan">
      <formula>#REF!</formula>
    </cfRule>
    <cfRule type="cellIs" dxfId="1442" priority="205" operator="lessThan">
      <formula>#REF!</formula>
    </cfRule>
  </conditionalFormatting>
  <conditionalFormatting sqref="BF39">
    <cfRule type="cellIs" dxfId="1441" priority="202" operator="lessThan">
      <formula>#REF!</formula>
    </cfRule>
  </conditionalFormatting>
  <conditionalFormatting sqref="BF9">
    <cfRule type="cellIs" dxfId="1440" priority="200" operator="lessThan">
      <formula>#REF!</formula>
    </cfRule>
    <cfRule type="cellIs" dxfId="1439" priority="201" operator="greaterThan">
      <formula>#REF!</formula>
    </cfRule>
  </conditionalFormatting>
  <conditionalFormatting sqref="BD19:BE19">
    <cfRule type="cellIs" dxfId="1438" priority="199" operator="greaterThan">
      <formula>#REF!</formula>
    </cfRule>
  </conditionalFormatting>
  <conditionalFormatting sqref="BD14:BE15">
    <cfRule type="cellIs" dxfId="1437" priority="197" operator="greaterThan">
      <formula>#REF!</formula>
    </cfRule>
  </conditionalFormatting>
  <conditionalFormatting sqref="BD13:BE13">
    <cfRule type="cellIs" dxfId="1436" priority="196" operator="greaterThan">
      <formula>#REF!</formula>
    </cfRule>
  </conditionalFormatting>
  <conditionalFormatting sqref="BD17:BE17">
    <cfRule type="cellIs" dxfId="1435" priority="198" operator="greaterThan">
      <formula>#REF!</formula>
    </cfRule>
  </conditionalFormatting>
  <conditionalFormatting sqref="BF38">
    <cfRule type="cellIs" dxfId="1434" priority="194" operator="lessThan">
      <formula>#REF!</formula>
    </cfRule>
    <cfRule type="cellIs" dxfId="1433" priority="195" operator="lessThan">
      <formula>#REF!</formula>
    </cfRule>
  </conditionalFormatting>
  <conditionalFormatting sqref="G19">
    <cfRule type="cellIs" dxfId="1432" priority="193" operator="greaterThan">
      <formula>#REF!</formula>
    </cfRule>
  </conditionalFormatting>
  <conditionalFormatting sqref="G17">
    <cfRule type="cellIs" dxfId="1431" priority="192" operator="greaterThan">
      <formula>#REF!</formula>
    </cfRule>
  </conditionalFormatting>
  <conditionalFormatting sqref="E15:F15">
    <cfRule type="cellIs" dxfId="1430" priority="189" operator="greaterThan">
      <formula>#REF!</formula>
    </cfRule>
  </conditionalFormatting>
  <conditionalFormatting sqref="E19:F19">
    <cfRule type="cellIs" dxfId="1429" priority="191" operator="greaterThan">
      <formula>#REF!</formula>
    </cfRule>
  </conditionalFormatting>
  <conditionalFormatting sqref="E17:F17">
    <cfRule type="cellIs" dxfId="1428" priority="190" operator="greaterThan">
      <formula>#REF!</formula>
    </cfRule>
  </conditionalFormatting>
  <conditionalFormatting sqref="E16:F16">
    <cfRule type="cellIs" dxfId="1427" priority="188" operator="greaterThan">
      <formula>#REF!</formula>
    </cfRule>
  </conditionalFormatting>
  <conditionalFormatting sqref="BG11">
    <cfRule type="cellIs" dxfId="1426" priority="187" operator="lessThan">
      <formula>#REF!</formula>
    </cfRule>
  </conditionalFormatting>
  <conditionalFormatting sqref="BG12">
    <cfRule type="cellIs" dxfId="1425" priority="186" operator="lessThan">
      <formula>#REF!</formula>
    </cfRule>
  </conditionalFormatting>
  <conditionalFormatting sqref="BG9">
    <cfRule type="cellIs" dxfId="1424" priority="184" operator="lessThan">
      <formula>#REF!</formula>
    </cfRule>
    <cfRule type="cellIs" dxfId="1423" priority="185" operator="greaterThan">
      <formula>#REF!</formula>
    </cfRule>
  </conditionalFormatting>
  <conditionalFormatting sqref="BG10">
    <cfRule type="cellIs" dxfId="1422" priority="183" operator="lessThan">
      <formula>#REF!</formula>
    </cfRule>
  </conditionalFormatting>
  <conditionalFormatting sqref="N21">
    <cfRule type="cellIs" dxfId="1421" priority="180" operator="lessThan">
      <formula>#REF!</formula>
    </cfRule>
  </conditionalFormatting>
  <conditionalFormatting sqref="N20">
    <cfRule type="cellIs" dxfId="1420" priority="181" operator="lessThan">
      <formula>#REF!</formula>
    </cfRule>
    <cfRule type="cellIs" dxfId="1419" priority="182" operator="lessThan">
      <formula>#REF!</formula>
    </cfRule>
  </conditionalFormatting>
  <conditionalFormatting sqref="N30">
    <cfRule type="cellIs" dxfId="1418" priority="177" operator="lessThan">
      <formula>#REF!</formula>
    </cfRule>
  </conditionalFormatting>
  <conditionalFormatting sqref="N29">
    <cfRule type="cellIs" dxfId="1417" priority="178" operator="lessThan">
      <formula>#REF!</formula>
    </cfRule>
    <cfRule type="cellIs" dxfId="1416" priority="179" operator="lessThan">
      <formula>#REF!</formula>
    </cfRule>
  </conditionalFormatting>
  <conditionalFormatting sqref="N39">
    <cfRule type="cellIs" dxfId="1415" priority="174" operator="lessThan">
      <formula>#REF!</formula>
    </cfRule>
  </conditionalFormatting>
  <conditionalFormatting sqref="N38">
    <cfRule type="cellIs" dxfId="1414" priority="175" operator="lessThan">
      <formula>#REF!</formula>
    </cfRule>
    <cfRule type="cellIs" dxfId="1413" priority="176" operator="lessThan">
      <formula>#REF!</formula>
    </cfRule>
  </conditionalFormatting>
  <conditionalFormatting sqref="S21">
    <cfRule type="cellIs" dxfId="1412" priority="171" operator="lessThan">
      <formula>#REF!</formula>
    </cfRule>
  </conditionalFormatting>
  <conditionalFormatting sqref="S20">
    <cfRule type="cellIs" dxfId="1411" priority="172" operator="lessThan">
      <formula>#REF!</formula>
    </cfRule>
    <cfRule type="cellIs" dxfId="1410" priority="173" operator="lessThan">
      <formula>#REF!</formula>
    </cfRule>
  </conditionalFormatting>
  <conditionalFormatting sqref="S30">
    <cfRule type="cellIs" dxfId="1409" priority="168" operator="lessThan">
      <formula>#REF!</formula>
    </cfRule>
  </conditionalFormatting>
  <conditionalFormatting sqref="S29">
    <cfRule type="cellIs" dxfId="1408" priority="169" operator="lessThan">
      <formula>#REF!</formula>
    </cfRule>
    <cfRule type="cellIs" dxfId="1407" priority="170" operator="lessThan">
      <formula>#REF!</formula>
    </cfRule>
  </conditionalFormatting>
  <conditionalFormatting sqref="S39">
    <cfRule type="cellIs" dxfId="1406" priority="165" operator="lessThan">
      <formula>#REF!</formula>
    </cfRule>
  </conditionalFormatting>
  <conditionalFormatting sqref="S38">
    <cfRule type="cellIs" dxfId="1405" priority="166" operator="lessThan">
      <formula>#REF!</formula>
    </cfRule>
    <cfRule type="cellIs" dxfId="1404" priority="167" operator="lessThan">
      <formula>#REF!</formula>
    </cfRule>
  </conditionalFormatting>
  <conditionalFormatting sqref="X21">
    <cfRule type="cellIs" dxfId="1403" priority="162" operator="lessThan">
      <formula>#REF!</formula>
    </cfRule>
  </conditionalFormatting>
  <conditionalFormatting sqref="X20">
    <cfRule type="cellIs" dxfId="1402" priority="163" operator="lessThan">
      <formula>#REF!</formula>
    </cfRule>
    <cfRule type="cellIs" dxfId="1401" priority="164" operator="lessThan">
      <formula>#REF!</formula>
    </cfRule>
  </conditionalFormatting>
  <conditionalFormatting sqref="X30">
    <cfRule type="cellIs" dxfId="1400" priority="159" operator="lessThan">
      <formula>#REF!</formula>
    </cfRule>
  </conditionalFormatting>
  <conditionalFormatting sqref="X29">
    <cfRule type="cellIs" dxfId="1399" priority="160" operator="lessThan">
      <formula>#REF!</formula>
    </cfRule>
    <cfRule type="cellIs" dxfId="1398" priority="161" operator="lessThan">
      <formula>#REF!</formula>
    </cfRule>
  </conditionalFormatting>
  <conditionalFormatting sqref="X39">
    <cfRule type="cellIs" dxfId="1397" priority="156" operator="lessThan">
      <formula>#REF!</formula>
    </cfRule>
  </conditionalFormatting>
  <conditionalFormatting sqref="X38">
    <cfRule type="cellIs" dxfId="1396" priority="157" operator="lessThan">
      <formula>#REF!</formula>
    </cfRule>
    <cfRule type="cellIs" dxfId="1395" priority="158" operator="lessThan">
      <formula>#REF!</formula>
    </cfRule>
  </conditionalFormatting>
  <conditionalFormatting sqref="AC21">
    <cfRule type="cellIs" dxfId="1394" priority="153" operator="lessThan">
      <formula>#REF!</formula>
    </cfRule>
  </conditionalFormatting>
  <conditionalFormatting sqref="AC20">
    <cfRule type="cellIs" dxfId="1393" priority="154" operator="lessThan">
      <formula>#REF!</formula>
    </cfRule>
    <cfRule type="cellIs" dxfId="1392" priority="155" operator="lessThan">
      <formula>#REF!</formula>
    </cfRule>
  </conditionalFormatting>
  <conditionalFormatting sqref="AC30">
    <cfRule type="cellIs" dxfId="1391" priority="150" operator="lessThan">
      <formula>#REF!</formula>
    </cfRule>
  </conditionalFormatting>
  <conditionalFormatting sqref="AC29">
    <cfRule type="cellIs" dxfId="1390" priority="151" operator="lessThan">
      <formula>#REF!</formula>
    </cfRule>
    <cfRule type="cellIs" dxfId="1389" priority="152" operator="lessThan">
      <formula>#REF!</formula>
    </cfRule>
  </conditionalFormatting>
  <conditionalFormatting sqref="AC39">
    <cfRule type="cellIs" dxfId="1388" priority="147" operator="lessThan">
      <formula>#REF!</formula>
    </cfRule>
  </conditionalFormatting>
  <conditionalFormatting sqref="AC38">
    <cfRule type="cellIs" dxfId="1387" priority="148" operator="lessThan">
      <formula>#REF!</formula>
    </cfRule>
    <cfRule type="cellIs" dxfId="1386" priority="149" operator="lessThan">
      <formula>#REF!</formula>
    </cfRule>
  </conditionalFormatting>
  <conditionalFormatting sqref="AH21">
    <cfRule type="cellIs" dxfId="1385" priority="144" operator="lessThan">
      <formula>#REF!</formula>
    </cfRule>
  </conditionalFormatting>
  <conditionalFormatting sqref="AH20">
    <cfRule type="cellIs" dxfId="1384" priority="145" operator="lessThan">
      <formula>#REF!</formula>
    </cfRule>
    <cfRule type="cellIs" dxfId="1383" priority="146" operator="lessThan">
      <formula>#REF!</formula>
    </cfRule>
  </conditionalFormatting>
  <conditionalFormatting sqref="AH30">
    <cfRule type="cellIs" dxfId="1382" priority="141" operator="lessThan">
      <formula>#REF!</formula>
    </cfRule>
  </conditionalFormatting>
  <conditionalFormatting sqref="AH29">
    <cfRule type="cellIs" dxfId="1381" priority="142" operator="lessThan">
      <formula>#REF!</formula>
    </cfRule>
    <cfRule type="cellIs" dxfId="1380" priority="143" operator="lessThan">
      <formula>#REF!</formula>
    </cfRule>
  </conditionalFormatting>
  <conditionalFormatting sqref="AH39">
    <cfRule type="cellIs" dxfId="1379" priority="138" operator="lessThan">
      <formula>#REF!</formula>
    </cfRule>
  </conditionalFormatting>
  <conditionalFormatting sqref="AH38">
    <cfRule type="cellIs" dxfId="1378" priority="139" operator="lessThan">
      <formula>#REF!</formula>
    </cfRule>
    <cfRule type="cellIs" dxfId="1377" priority="140" operator="lessThan">
      <formula>#REF!</formula>
    </cfRule>
  </conditionalFormatting>
  <conditionalFormatting sqref="AM21">
    <cfRule type="cellIs" dxfId="1376" priority="135" operator="lessThan">
      <formula>#REF!</formula>
    </cfRule>
  </conditionalFormatting>
  <conditionalFormatting sqref="AM20">
    <cfRule type="cellIs" dxfId="1375" priority="136" operator="lessThan">
      <formula>#REF!</formula>
    </cfRule>
    <cfRule type="cellIs" dxfId="1374" priority="137" operator="lessThan">
      <formula>#REF!</formula>
    </cfRule>
  </conditionalFormatting>
  <conditionalFormatting sqref="AM30">
    <cfRule type="cellIs" dxfId="1373" priority="132" operator="lessThan">
      <formula>#REF!</formula>
    </cfRule>
  </conditionalFormatting>
  <conditionalFormatting sqref="AM29">
    <cfRule type="cellIs" dxfId="1372" priority="133" operator="lessThan">
      <formula>#REF!</formula>
    </cfRule>
    <cfRule type="cellIs" dxfId="1371" priority="134" operator="lessThan">
      <formula>#REF!</formula>
    </cfRule>
  </conditionalFormatting>
  <conditionalFormatting sqref="AM39">
    <cfRule type="cellIs" dxfId="1370" priority="129" operator="lessThan">
      <formula>#REF!</formula>
    </cfRule>
  </conditionalFormatting>
  <conditionalFormatting sqref="AM38">
    <cfRule type="cellIs" dxfId="1369" priority="130" operator="lessThan">
      <formula>#REF!</formula>
    </cfRule>
    <cfRule type="cellIs" dxfId="1368" priority="131" operator="lessThan">
      <formula>#REF!</formula>
    </cfRule>
  </conditionalFormatting>
  <conditionalFormatting sqref="AR21">
    <cfRule type="cellIs" dxfId="1367" priority="126" operator="lessThan">
      <formula>#REF!</formula>
    </cfRule>
  </conditionalFormatting>
  <conditionalFormatting sqref="AR20">
    <cfRule type="cellIs" dxfId="1366" priority="127" operator="lessThan">
      <formula>#REF!</formula>
    </cfRule>
    <cfRule type="cellIs" dxfId="1365" priority="128" operator="lessThan">
      <formula>#REF!</formula>
    </cfRule>
  </conditionalFormatting>
  <conditionalFormatting sqref="AR30">
    <cfRule type="cellIs" dxfId="1364" priority="123" operator="lessThan">
      <formula>#REF!</formula>
    </cfRule>
  </conditionalFormatting>
  <conditionalFormatting sqref="AR29">
    <cfRule type="cellIs" dxfId="1363" priority="124" operator="lessThan">
      <formula>#REF!</formula>
    </cfRule>
    <cfRule type="cellIs" dxfId="1362" priority="125" operator="lessThan">
      <formula>#REF!</formula>
    </cfRule>
  </conditionalFormatting>
  <conditionalFormatting sqref="AR39">
    <cfRule type="cellIs" dxfId="1361" priority="120" operator="lessThan">
      <formula>#REF!</formula>
    </cfRule>
  </conditionalFormatting>
  <conditionalFormatting sqref="AR38">
    <cfRule type="cellIs" dxfId="1360" priority="121" operator="lessThan">
      <formula>#REF!</formula>
    </cfRule>
    <cfRule type="cellIs" dxfId="1359" priority="122" operator="lessThan">
      <formula>#REF!</formula>
    </cfRule>
  </conditionalFormatting>
  <conditionalFormatting sqref="AW21">
    <cfRule type="cellIs" dxfId="1358" priority="117" operator="lessThan">
      <formula>#REF!</formula>
    </cfRule>
  </conditionalFormatting>
  <conditionalFormatting sqref="AW20">
    <cfRule type="cellIs" dxfId="1357" priority="118" operator="lessThan">
      <formula>#REF!</formula>
    </cfRule>
    <cfRule type="cellIs" dxfId="1356" priority="119" operator="lessThan">
      <formula>#REF!</formula>
    </cfRule>
  </conditionalFormatting>
  <conditionalFormatting sqref="AW30">
    <cfRule type="cellIs" dxfId="1355" priority="114" operator="lessThan">
      <formula>#REF!</formula>
    </cfRule>
  </conditionalFormatting>
  <conditionalFormatting sqref="AW29">
    <cfRule type="cellIs" dxfId="1354" priority="115" operator="lessThan">
      <formula>#REF!</formula>
    </cfRule>
    <cfRule type="cellIs" dxfId="1353" priority="116" operator="lessThan">
      <formula>#REF!</formula>
    </cfRule>
  </conditionalFormatting>
  <conditionalFormatting sqref="AW39">
    <cfRule type="cellIs" dxfId="1352" priority="111" operator="lessThan">
      <formula>#REF!</formula>
    </cfRule>
  </conditionalFormatting>
  <conditionalFormatting sqref="AW38">
    <cfRule type="cellIs" dxfId="1351" priority="112" operator="lessThan">
      <formula>#REF!</formula>
    </cfRule>
    <cfRule type="cellIs" dxfId="1350" priority="113" operator="lessThan">
      <formula>#REF!</formula>
    </cfRule>
  </conditionalFormatting>
  <conditionalFormatting sqref="BB21">
    <cfRule type="cellIs" dxfId="1349" priority="108" operator="lessThan">
      <formula>#REF!</formula>
    </cfRule>
  </conditionalFormatting>
  <conditionalFormatting sqref="BB20">
    <cfRule type="cellIs" dxfId="1348" priority="109" operator="lessThan">
      <formula>#REF!</formula>
    </cfRule>
    <cfRule type="cellIs" dxfId="1347" priority="110" operator="lessThan">
      <formula>#REF!</formula>
    </cfRule>
  </conditionalFormatting>
  <conditionalFormatting sqref="BB30">
    <cfRule type="cellIs" dxfId="1346" priority="105" operator="lessThan">
      <formula>#REF!</formula>
    </cfRule>
  </conditionalFormatting>
  <conditionalFormatting sqref="BB29">
    <cfRule type="cellIs" dxfId="1345" priority="106" operator="lessThan">
      <formula>#REF!</formula>
    </cfRule>
    <cfRule type="cellIs" dxfId="1344" priority="107" operator="lessThan">
      <formula>#REF!</formula>
    </cfRule>
  </conditionalFormatting>
  <conditionalFormatting sqref="BB39">
    <cfRule type="cellIs" dxfId="1343" priority="102" operator="lessThan">
      <formula>#REF!</formula>
    </cfRule>
  </conditionalFormatting>
  <conditionalFormatting sqref="BB38">
    <cfRule type="cellIs" dxfId="1342" priority="103" operator="lessThan">
      <formula>#REF!</formula>
    </cfRule>
    <cfRule type="cellIs" dxfId="1341" priority="104" operator="lessThan">
      <formula>#REF!</formula>
    </cfRule>
  </conditionalFormatting>
  <conditionalFormatting sqref="BG21">
    <cfRule type="cellIs" dxfId="1340" priority="99" operator="lessThan">
      <formula>#REF!</formula>
    </cfRule>
  </conditionalFormatting>
  <conditionalFormatting sqref="BG20">
    <cfRule type="cellIs" dxfId="1339" priority="100" operator="lessThan">
      <formula>#REF!</formula>
    </cfRule>
    <cfRule type="cellIs" dxfId="1338" priority="101" operator="lessThan">
      <formula>#REF!</formula>
    </cfRule>
  </conditionalFormatting>
  <conditionalFormatting sqref="BG30">
    <cfRule type="cellIs" dxfId="1337" priority="96" operator="lessThan">
      <formula>#REF!</formula>
    </cfRule>
  </conditionalFormatting>
  <conditionalFormatting sqref="BG29">
    <cfRule type="cellIs" dxfId="1336" priority="97" operator="lessThan">
      <formula>#REF!</formula>
    </cfRule>
    <cfRule type="cellIs" dxfId="1335" priority="98" operator="lessThan">
      <formula>#REF!</formula>
    </cfRule>
  </conditionalFormatting>
  <conditionalFormatting sqref="BG39">
    <cfRule type="cellIs" dxfId="1334" priority="93" operator="lessThan">
      <formula>#REF!</formula>
    </cfRule>
  </conditionalFormatting>
  <conditionalFormatting sqref="BG38">
    <cfRule type="cellIs" dxfId="1333" priority="94" operator="lessThan">
      <formula>#REF!</formula>
    </cfRule>
    <cfRule type="cellIs" dxfId="1332" priority="95" operator="lessThan">
      <formula>#REF!</formula>
    </cfRule>
  </conditionalFormatting>
  <conditionalFormatting sqref="P13">
    <cfRule type="cellIs" dxfId="1331" priority="92" operator="greaterThan">
      <formula>#REF!</formula>
    </cfRule>
  </conditionalFormatting>
  <conditionalFormatting sqref="O13">
    <cfRule type="cellIs" dxfId="1330" priority="91" operator="greaterThan">
      <formula>#REF!</formula>
    </cfRule>
  </conditionalFormatting>
  <conditionalFormatting sqref="F13:G13">
    <cfRule type="cellIs" dxfId="1329" priority="90" operator="greaterThan">
      <formula>#REF!</formula>
    </cfRule>
  </conditionalFormatting>
  <conditionalFormatting sqref="E13">
    <cfRule type="cellIs" dxfId="1328" priority="89" operator="greaterThan">
      <formula>#REF!</formula>
    </cfRule>
  </conditionalFormatting>
  <conditionalFormatting sqref="J19 J14:J15 J17">
    <cfRule type="cellIs" dxfId="1327" priority="88" operator="greaterThan">
      <formula>#REF!</formula>
    </cfRule>
  </conditionalFormatting>
  <conditionalFormatting sqref="K19:L19">
    <cfRule type="cellIs" dxfId="1326" priority="87" operator="greaterThan">
      <formula>#REF!</formula>
    </cfRule>
  </conditionalFormatting>
  <conditionalFormatting sqref="K14:L15">
    <cfRule type="cellIs" dxfId="1325" priority="85" operator="greaterThan">
      <formula>#REF!</formula>
    </cfRule>
  </conditionalFormatting>
  <conditionalFormatting sqref="L13">
    <cfRule type="cellIs" dxfId="1324" priority="84" operator="greaterThan">
      <formula>#REF!</formula>
    </cfRule>
  </conditionalFormatting>
  <conditionalFormatting sqref="K17:L17">
    <cfRule type="cellIs" dxfId="1323" priority="86" operator="greaterThan">
      <formula>#REF!</formula>
    </cfRule>
  </conditionalFormatting>
  <conditionalFormatting sqref="K13">
    <cfRule type="cellIs" dxfId="1322" priority="83" operator="greaterThan">
      <formula>#REF!</formula>
    </cfRule>
  </conditionalFormatting>
  <conditionalFormatting sqref="J13">
    <cfRule type="cellIs" dxfId="1321" priority="82" operator="greaterThan">
      <formula>#REF!</formula>
    </cfRule>
  </conditionalFormatting>
  <conditionalFormatting sqref="E14">
    <cfRule type="cellIs" dxfId="1320" priority="81" operator="greaterThan">
      <formula>#REF!</formula>
    </cfRule>
  </conditionalFormatting>
  <conditionalFormatting sqref="F14:G14">
    <cfRule type="cellIs" dxfId="1319" priority="80" operator="greaterThan">
      <formula>#REF!</formula>
    </cfRule>
  </conditionalFormatting>
  <conditionalFormatting sqref="O14">
    <cfRule type="cellIs" dxfId="1318" priority="79" operator="greaterThan">
      <formula>#REF!</formula>
    </cfRule>
  </conditionalFormatting>
  <conditionalFormatting sqref="P14:P15">
    <cfRule type="cellIs" dxfId="1317" priority="78" operator="greaterThan">
      <formula>#REF!</formula>
    </cfRule>
  </conditionalFormatting>
  <conditionalFormatting sqref="O15">
    <cfRule type="cellIs" dxfId="1316" priority="77" operator="greaterThan">
      <formula>#REF!</formula>
    </cfRule>
  </conditionalFormatting>
  <conditionalFormatting sqref="BH19 BH13:BH15 BH17">
    <cfRule type="cellIs" dxfId="1315" priority="76" operator="greaterThan">
      <formula>#REF!</formula>
    </cfRule>
  </conditionalFormatting>
  <conditionalFormatting sqref="BK21">
    <cfRule type="cellIs" dxfId="1314" priority="73" operator="lessThan">
      <formula>#REF!</formula>
    </cfRule>
  </conditionalFormatting>
  <conditionalFormatting sqref="BK11">
    <cfRule type="cellIs" dxfId="1313" priority="72" operator="lessThan">
      <formula>#REF!</formula>
    </cfRule>
  </conditionalFormatting>
  <conditionalFormatting sqref="BK12">
    <cfRule type="cellIs" dxfId="1312" priority="71" operator="lessThan">
      <formula>#REF!</formula>
    </cfRule>
  </conditionalFormatting>
  <conditionalFormatting sqref="BK20">
    <cfRule type="cellIs" dxfId="1311" priority="74" operator="lessThan">
      <formula>#REF!</formula>
    </cfRule>
    <cfRule type="cellIs" dxfId="1310" priority="75" operator="lessThan">
      <formula>#REF!</formula>
    </cfRule>
  </conditionalFormatting>
  <conditionalFormatting sqref="BK30">
    <cfRule type="cellIs" dxfId="1309" priority="68" operator="lessThan">
      <formula>#REF!</formula>
    </cfRule>
  </conditionalFormatting>
  <conditionalFormatting sqref="BK29">
    <cfRule type="cellIs" dxfId="1308" priority="69" operator="lessThan">
      <formula>#REF!</formula>
    </cfRule>
    <cfRule type="cellIs" dxfId="1307" priority="70" operator="lessThan">
      <formula>#REF!</formula>
    </cfRule>
  </conditionalFormatting>
  <conditionalFormatting sqref="BK39">
    <cfRule type="cellIs" dxfId="1306" priority="67" operator="lessThan">
      <formula>#REF!</formula>
    </cfRule>
  </conditionalFormatting>
  <conditionalFormatting sqref="BK9">
    <cfRule type="cellIs" dxfId="1305" priority="65" operator="lessThan">
      <formula>#REF!</formula>
    </cfRule>
    <cfRule type="cellIs" dxfId="1304" priority="66" operator="greaterThan">
      <formula>#REF!</formula>
    </cfRule>
  </conditionalFormatting>
  <conditionalFormatting sqref="BI19:BJ19">
    <cfRule type="cellIs" dxfId="1303" priority="64" operator="greaterThan">
      <formula>#REF!</formula>
    </cfRule>
  </conditionalFormatting>
  <conditionalFormatting sqref="BI14:BJ15">
    <cfRule type="cellIs" dxfId="1302" priority="62" operator="greaterThan">
      <formula>#REF!</formula>
    </cfRule>
  </conditionalFormatting>
  <conditionalFormatting sqref="BI13:BJ13">
    <cfRule type="cellIs" dxfId="1301" priority="61" operator="greaterThan">
      <formula>#REF!</formula>
    </cfRule>
  </conditionalFormatting>
  <conditionalFormatting sqref="BI17:BJ17">
    <cfRule type="cellIs" dxfId="1300" priority="63" operator="greaterThan">
      <formula>#REF!</formula>
    </cfRule>
  </conditionalFormatting>
  <conditionalFormatting sqref="BK38">
    <cfRule type="cellIs" dxfId="1299" priority="59" operator="lessThan">
      <formula>#REF!</formula>
    </cfRule>
    <cfRule type="cellIs" dxfId="1298" priority="60" operator="lessThan">
      <formula>#REF!</formula>
    </cfRule>
  </conditionalFormatting>
  <conditionalFormatting sqref="BL11">
    <cfRule type="cellIs" dxfId="1297" priority="58" operator="lessThan">
      <formula>#REF!</formula>
    </cfRule>
  </conditionalFormatting>
  <conditionalFormatting sqref="BL12">
    <cfRule type="cellIs" dxfId="1296" priority="57" operator="lessThan">
      <formula>#REF!</formula>
    </cfRule>
  </conditionalFormatting>
  <conditionalFormatting sqref="BL9">
    <cfRule type="cellIs" dxfId="1295" priority="55" operator="lessThan">
      <formula>#REF!</formula>
    </cfRule>
    <cfRule type="cellIs" dxfId="1294" priority="56" operator="greaterThan">
      <formula>#REF!</formula>
    </cfRule>
  </conditionalFormatting>
  <conditionalFormatting sqref="BL10">
    <cfRule type="cellIs" dxfId="1293" priority="54" operator="lessThan">
      <formula>#REF!</formula>
    </cfRule>
  </conditionalFormatting>
  <conditionalFormatting sqref="BL21">
    <cfRule type="cellIs" dxfId="1292" priority="51" operator="lessThan">
      <formula>#REF!</formula>
    </cfRule>
  </conditionalFormatting>
  <conditionalFormatting sqref="BL20">
    <cfRule type="cellIs" dxfId="1291" priority="52" operator="lessThan">
      <formula>#REF!</formula>
    </cfRule>
    <cfRule type="cellIs" dxfId="1290" priority="53" operator="lessThan">
      <formula>#REF!</formula>
    </cfRule>
  </conditionalFormatting>
  <conditionalFormatting sqref="BL30">
    <cfRule type="cellIs" dxfId="1289" priority="48" operator="lessThan">
      <formula>#REF!</formula>
    </cfRule>
  </conditionalFormatting>
  <conditionalFormatting sqref="BL29">
    <cfRule type="cellIs" dxfId="1288" priority="49" operator="lessThan">
      <formula>#REF!</formula>
    </cfRule>
    <cfRule type="cellIs" dxfId="1287" priority="50" operator="lessThan">
      <formula>#REF!</formula>
    </cfRule>
  </conditionalFormatting>
  <conditionalFormatting sqref="BL39">
    <cfRule type="cellIs" dxfId="1286" priority="45" operator="lessThan">
      <formula>#REF!</formula>
    </cfRule>
  </conditionalFormatting>
  <conditionalFormatting sqref="BL38">
    <cfRule type="cellIs" dxfId="1285" priority="46" operator="lessThan">
      <formula>#REF!</formula>
    </cfRule>
    <cfRule type="cellIs" dxfId="1284" priority="47" operator="lessThan">
      <formula>#REF!</formula>
    </cfRule>
  </conditionalFormatting>
  <conditionalFormatting sqref="BM19 BM13:BM15 BM17">
    <cfRule type="cellIs" dxfId="1283" priority="44" operator="greaterThan">
      <formula>#REF!</formula>
    </cfRule>
  </conditionalFormatting>
  <conditionalFormatting sqref="BP21">
    <cfRule type="cellIs" dxfId="1282" priority="41" operator="lessThan">
      <formula>#REF!</formula>
    </cfRule>
  </conditionalFormatting>
  <conditionalFormatting sqref="BP11">
    <cfRule type="cellIs" dxfId="1281" priority="40" operator="lessThan">
      <formula>#REF!</formula>
    </cfRule>
  </conditionalFormatting>
  <conditionalFormatting sqref="BP12">
    <cfRule type="cellIs" dxfId="1280" priority="39" operator="lessThan">
      <formula>#REF!</formula>
    </cfRule>
  </conditionalFormatting>
  <conditionalFormatting sqref="BP20">
    <cfRule type="cellIs" dxfId="1279" priority="42" operator="lessThan">
      <formula>#REF!</formula>
    </cfRule>
    <cfRule type="cellIs" dxfId="1278" priority="43" operator="lessThan">
      <formula>#REF!</formula>
    </cfRule>
  </conditionalFormatting>
  <conditionalFormatting sqref="BP30">
    <cfRule type="cellIs" dxfId="1277" priority="36" operator="lessThan">
      <formula>#REF!</formula>
    </cfRule>
  </conditionalFormatting>
  <conditionalFormatting sqref="BP29">
    <cfRule type="cellIs" dxfId="1276" priority="37" operator="lessThan">
      <formula>#REF!</formula>
    </cfRule>
    <cfRule type="cellIs" dxfId="1275" priority="38" operator="lessThan">
      <formula>#REF!</formula>
    </cfRule>
  </conditionalFormatting>
  <conditionalFormatting sqref="BP39">
    <cfRule type="cellIs" dxfId="1274" priority="35" operator="lessThan">
      <formula>#REF!</formula>
    </cfRule>
  </conditionalFormatting>
  <conditionalFormatting sqref="BP9">
    <cfRule type="cellIs" dxfId="1273" priority="33" operator="lessThan">
      <formula>#REF!</formula>
    </cfRule>
    <cfRule type="cellIs" dxfId="1272" priority="34" operator="greaterThan">
      <formula>#REF!</formula>
    </cfRule>
  </conditionalFormatting>
  <conditionalFormatting sqref="BN19:BO19">
    <cfRule type="cellIs" dxfId="1271" priority="32" operator="greaterThan">
      <formula>#REF!</formula>
    </cfRule>
  </conditionalFormatting>
  <conditionalFormatting sqref="BN14:BO15">
    <cfRule type="cellIs" dxfId="1270" priority="30" operator="greaterThan">
      <formula>#REF!</formula>
    </cfRule>
  </conditionalFormatting>
  <conditionalFormatting sqref="BN13:BO13">
    <cfRule type="cellIs" dxfId="1269" priority="29" operator="greaterThan">
      <formula>#REF!</formula>
    </cfRule>
  </conditionalFormatting>
  <conditionalFormatting sqref="BN17:BO17">
    <cfRule type="cellIs" dxfId="1268" priority="31" operator="greaterThan">
      <formula>#REF!</formula>
    </cfRule>
  </conditionalFormatting>
  <conditionalFormatting sqref="BP38">
    <cfRule type="cellIs" dxfId="1267" priority="27" operator="lessThan">
      <formula>#REF!</formula>
    </cfRule>
    <cfRule type="cellIs" dxfId="1266" priority="28" operator="lessThan">
      <formula>#REF!</formula>
    </cfRule>
  </conditionalFormatting>
  <conditionalFormatting sqref="BQ11">
    <cfRule type="cellIs" dxfId="1265" priority="26" operator="lessThan">
      <formula>#REF!</formula>
    </cfRule>
  </conditionalFormatting>
  <conditionalFormatting sqref="BQ12">
    <cfRule type="cellIs" dxfId="1264" priority="25" operator="lessThan">
      <formula>#REF!</formula>
    </cfRule>
  </conditionalFormatting>
  <conditionalFormatting sqref="BQ9">
    <cfRule type="cellIs" dxfId="1263" priority="23" operator="lessThan">
      <formula>#REF!</formula>
    </cfRule>
    <cfRule type="cellIs" dxfId="1262" priority="24" operator="greaterThan">
      <formula>#REF!</formula>
    </cfRule>
  </conditionalFormatting>
  <conditionalFormatting sqref="BQ10">
    <cfRule type="cellIs" dxfId="1261" priority="22" operator="lessThan">
      <formula>#REF!</formula>
    </cfRule>
  </conditionalFormatting>
  <conditionalFormatting sqref="BQ21">
    <cfRule type="cellIs" dxfId="1260" priority="19" operator="lessThan">
      <formula>#REF!</formula>
    </cfRule>
  </conditionalFormatting>
  <conditionalFormatting sqref="BQ20">
    <cfRule type="cellIs" dxfId="1259" priority="20" operator="lessThan">
      <formula>#REF!</formula>
    </cfRule>
    <cfRule type="cellIs" dxfId="1258" priority="21" operator="lessThan">
      <formula>#REF!</formula>
    </cfRule>
  </conditionalFormatting>
  <conditionalFormatting sqref="BQ30">
    <cfRule type="cellIs" dxfId="1257" priority="16" operator="lessThan">
      <formula>#REF!</formula>
    </cfRule>
  </conditionalFormatting>
  <conditionalFormatting sqref="BQ29">
    <cfRule type="cellIs" dxfId="1256" priority="17" operator="lessThan">
      <formula>#REF!</formula>
    </cfRule>
    <cfRule type="cellIs" dxfId="1255" priority="18" operator="lessThan">
      <formula>#REF!</formula>
    </cfRule>
  </conditionalFormatting>
  <conditionalFormatting sqref="BQ39">
    <cfRule type="cellIs" dxfId="1254" priority="13" operator="lessThan">
      <formula>#REF!</formula>
    </cfRule>
  </conditionalFormatting>
  <conditionalFormatting sqref="BQ38">
    <cfRule type="cellIs" dxfId="1253" priority="14" operator="lessThan">
      <formula>#REF!</formula>
    </cfRule>
    <cfRule type="cellIs" dxfId="1252" priority="15" operator="lessThan">
      <formula>#REF!</formula>
    </cfRule>
  </conditionalFormatting>
  <conditionalFormatting sqref="M10">
    <cfRule type="cellIs" dxfId="1251" priority="12" operator="lessThan">
      <formula>#REF!</formula>
    </cfRule>
  </conditionalFormatting>
  <conditionalFormatting sqref="R10">
    <cfRule type="cellIs" dxfId="1250" priority="11" operator="lessThan">
      <formula>#REF!</formula>
    </cfRule>
  </conditionalFormatting>
  <conditionalFormatting sqref="W10">
    <cfRule type="cellIs" dxfId="1249" priority="10" operator="lessThan">
      <formula>#REF!</formula>
    </cfRule>
  </conditionalFormatting>
  <conditionalFormatting sqref="AB10">
    <cfRule type="cellIs" dxfId="1248" priority="9" operator="lessThan">
      <formula>#REF!</formula>
    </cfRule>
  </conditionalFormatting>
  <conditionalFormatting sqref="AG10">
    <cfRule type="cellIs" dxfId="1247" priority="8" operator="lessThan">
      <formula>#REF!</formula>
    </cfRule>
  </conditionalFormatting>
  <conditionalFormatting sqref="AL10">
    <cfRule type="cellIs" dxfId="1246" priority="7" operator="lessThan">
      <formula>#REF!</formula>
    </cfRule>
  </conditionalFormatting>
  <conditionalFormatting sqref="AQ10">
    <cfRule type="cellIs" dxfId="1245" priority="6" operator="lessThan">
      <formula>#REF!</formula>
    </cfRule>
  </conditionalFormatting>
  <conditionalFormatting sqref="AV10">
    <cfRule type="cellIs" dxfId="1244" priority="5" operator="lessThan">
      <formula>#REF!</formula>
    </cfRule>
  </conditionalFormatting>
  <conditionalFormatting sqref="BA10">
    <cfRule type="cellIs" dxfId="1243" priority="4" operator="lessThan">
      <formula>#REF!</formula>
    </cfRule>
  </conditionalFormatting>
  <conditionalFormatting sqref="BF10">
    <cfRule type="cellIs" dxfId="1242" priority="3" operator="lessThan">
      <formula>#REF!</formula>
    </cfRule>
  </conditionalFormatting>
  <conditionalFormatting sqref="BK10">
    <cfRule type="cellIs" dxfId="1241" priority="2" operator="lessThan">
      <formula>#REF!</formula>
    </cfRule>
  </conditionalFormatting>
  <conditionalFormatting sqref="BP10">
    <cfRule type="cellIs" dxfId="1240" priority="1" operator="lessThan">
      <formula>#REF!</formula>
    </cfRule>
  </conditionalFormatting>
  <pageMargins left="0.7" right="0.7" top="0.75" bottom="0.75" header="0.3" footer="0.3"/>
  <pageSetup paperSize="9" orientation="portrait" r:id="rId1"/>
  <headerFooter>
    <oddHeader>&amp;C&amp;G</oddHeader>
  </headerFooter>
  <legacyDrawingHF r:id="rId2"/>
  <picture r:id="rId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BQ94"/>
  <sheetViews>
    <sheetView zoomScale="70" zoomScaleNormal="70" workbookViewId="0">
      <pane xSplit="3" ySplit="10" topLeftCell="D17" activePane="bottomRight" state="frozenSplit"/>
      <selection activeCell="V56" sqref="V56"/>
      <selection pane="topRight" activeCell="V56" sqref="V56"/>
      <selection pane="bottomLeft" activeCell="V56" sqref="V56"/>
      <selection pane="bottomRight" activeCell="F21" sqref="F21"/>
    </sheetView>
  </sheetViews>
  <sheetFormatPr defaultRowHeight="16.5" x14ac:dyDescent="0.15"/>
  <cols>
    <col min="1" max="1" width="21" style="97" customWidth="1"/>
    <col min="2" max="2" width="15" style="97" customWidth="1"/>
    <col min="3" max="4" width="11.25" style="97" customWidth="1"/>
    <col min="5" max="5" width="38.5" style="97" customWidth="1"/>
    <col min="6" max="7" width="10.625" style="97" customWidth="1"/>
    <col min="8" max="9" width="13.625" style="97" customWidth="1"/>
    <col min="10" max="10" width="44.5" style="97" customWidth="1"/>
    <col min="11" max="12" width="12.25" style="97" customWidth="1"/>
    <col min="13" max="14" width="11.875" style="97" customWidth="1"/>
    <col min="15" max="15" width="38.25" style="97" customWidth="1"/>
    <col min="16" max="17" width="12.25" style="97" customWidth="1"/>
    <col min="18" max="19" width="11.875" style="97" customWidth="1"/>
    <col min="20" max="20" width="31.625" style="97" customWidth="1"/>
    <col min="21" max="22" width="12.625" style="97" customWidth="1"/>
    <col min="23" max="24" width="11.875" style="97" customWidth="1"/>
    <col min="25" max="25" width="31.625" style="97" customWidth="1"/>
    <col min="26" max="27" width="9.125" style="97" bestFit="1" customWidth="1"/>
    <col min="28" max="28" width="9.625" style="97" bestFit="1" customWidth="1"/>
    <col min="29" max="29" width="9.625" style="97" customWidth="1"/>
    <col min="30" max="30" width="31.625" style="97" customWidth="1"/>
    <col min="31" max="32" width="9.125" style="97" bestFit="1" customWidth="1"/>
    <col min="33" max="33" width="9.625" style="97" bestFit="1" customWidth="1"/>
    <col min="34" max="34" width="9.625" style="97" customWidth="1"/>
    <col min="35" max="35" width="31.625" style="97" customWidth="1"/>
    <col min="36" max="37" width="9.125" style="97" bestFit="1" customWidth="1"/>
    <col min="38" max="38" width="9.625" style="97" bestFit="1" customWidth="1"/>
    <col min="39" max="39" width="9.625" style="97" customWidth="1"/>
    <col min="40" max="40" width="31.625" style="97" customWidth="1"/>
    <col min="41" max="42" width="9.125" style="97" bestFit="1" customWidth="1"/>
    <col min="43" max="43" width="9.625" style="97" bestFit="1" customWidth="1"/>
    <col min="44" max="44" width="9.625" style="97" customWidth="1"/>
    <col min="45" max="45" width="31.625" style="97" customWidth="1"/>
    <col min="46" max="47" width="9.125" style="97" bestFit="1" customWidth="1"/>
    <col min="48" max="48" width="9.625" style="97" bestFit="1" customWidth="1"/>
    <col min="49" max="49" width="9.625" style="97" customWidth="1"/>
    <col min="50" max="50" width="31.625" style="97" customWidth="1"/>
    <col min="51" max="52" width="9.125" style="97" bestFit="1" customWidth="1"/>
    <col min="53" max="53" width="9.625" style="97" bestFit="1" customWidth="1"/>
    <col min="54" max="54" width="9.625" style="97" customWidth="1"/>
    <col min="55" max="55" width="31.625" style="97" customWidth="1"/>
    <col min="56" max="57" width="9.125" style="97" bestFit="1" customWidth="1"/>
    <col min="58" max="58" width="9.625" style="97" bestFit="1" customWidth="1"/>
    <col min="59" max="59" width="9.625" style="97" customWidth="1"/>
    <col min="60" max="60" width="43.875" style="97" customWidth="1"/>
    <col min="61" max="62" width="9" style="97"/>
    <col min="63" max="63" width="15.125" style="97" customWidth="1"/>
    <col min="64" max="64" width="9" style="97"/>
    <col min="65" max="65" width="48.125" style="97" customWidth="1"/>
    <col min="66" max="67" width="9" style="97"/>
    <col min="68" max="68" width="16" style="97" customWidth="1"/>
    <col min="69" max="16384" width="9" style="97"/>
  </cols>
  <sheetData>
    <row r="1" spans="1:69" x14ac:dyDescent="0.15">
      <c r="B1" s="175" t="str">
        <f>VLOOKUP(A5,'PMC数据辅助&amp;月良率预估'!$AR$3:$AS$130,2,0)</f>
        <v>折叠</v>
      </c>
      <c r="C1" s="177"/>
      <c r="E1" s="97" t="s">
        <v>474</v>
      </c>
      <c r="AI1" s="166"/>
      <c r="AJ1" s="166"/>
      <c r="AK1" s="166"/>
      <c r="AL1" s="166"/>
      <c r="AM1" s="166"/>
      <c r="AN1" s="166"/>
      <c r="AO1" s="166"/>
      <c r="AP1" s="166"/>
      <c r="AQ1" s="166"/>
      <c r="AR1" s="166"/>
      <c r="AS1" s="166"/>
      <c r="AT1" s="166"/>
      <c r="AU1" s="166"/>
      <c r="AV1" s="166"/>
      <c r="AW1" s="166"/>
      <c r="AX1" s="166"/>
      <c r="AY1" s="166"/>
      <c r="AZ1" s="166"/>
      <c r="BA1" s="166"/>
      <c r="BB1" s="166"/>
      <c r="BC1" s="166"/>
      <c r="BD1" s="166"/>
    </row>
    <row r="2" spans="1:69" x14ac:dyDescent="0.15">
      <c r="A2" s="356">
        <f>VLOOKUP(A5,切数!$C:$J,8,0)</f>
        <v>56</v>
      </c>
      <c r="B2" s="580" t="s">
        <v>27</v>
      </c>
      <c r="C2" s="580"/>
      <c r="D2" s="581" t="s">
        <v>553</v>
      </c>
      <c r="E2" s="583" t="s">
        <v>41</v>
      </c>
      <c r="F2" s="583"/>
      <c r="G2" s="583"/>
      <c r="H2" s="583"/>
      <c r="I2" s="583"/>
      <c r="J2" s="583"/>
      <c r="K2" s="583"/>
      <c r="L2" s="583"/>
      <c r="M2" s="583"/>
      <c r="N2" s="30"/>
      <c r="O2" s="30"/>
      <c r="P2" s="30"/>
      <c r="Q2" s="30"/>
      <c r="R2" s="30"/>
      <c r="S2" s="30"/>
    </row>
    <row r="3" spans="1:69" x14ac:dyDescent="0.15">
      <c r="A3" s="356" t="s">
        <v>469</v>
      </c>
      <c r="B3" s="538"/>
      <c r="C3" s="538"/>
      <c r="D3" s="582"/>
      <c r="E3" s="1" t="str">
        <f>_xlfn.IFNA(VLOOKUP($A$5&amp;E$4,'PMC数据辅助&amp;月良率预估'!$B$2:$G$1000,2,0),"")</f>
        <v>M06</v>
      </c>
      <c r="F3" s="567"/>
      <c r="G3" s="567"/>
      <c r="H3" s="567"/>
      <c r="I3" s="568"/>
      <c r="J3" s="1" t="str">
        <f>_xlfn.IFNA(VLOOKUP($A$5&amp;J$4,'PMC数据辅助&amp;月良率预估'!$B$2:$G$1000,2,0),"")</f>
        <v>M06</v>
      </c>
      <c r="K3" s="567"/>
      <c r="L3" s="567"/>
      <c r="M3" s="567"/>
      <c r="N3" s="568"/>
      <c r="O3" s="1" t="str">
        <f>_xlfn.IFNA(VLOOKUP($A$5&amp;O$4,'PMC数据辅助&amp;月良率预估'!$B$2:$G$1000,2,0),"")</f>
        <v/>
      </c>
      <c r="P3" s="567"/>
      <c r="Q3" s="567"/>
      <c r="R3" s="567"/>
      <c r="S3" s="568"/>
      <c r="T3" s="1" t="str">
        <f>_xlfn.IFNA(VLOOKUP($A$5&amp;T$4,'PMC数据辅助&amp;月良率预估'!$B$2:$G$1000,2,0),"")</f>
        <v/>
      </c>
      <c r="U3" s="567"/>
      <c r="V3" s="567"/>
      <c r="W3" s="567"/>
      <c r="X3" s="568"/>
      <c r="Y3" s="1" t="str">
        <f>_xlfn.IFNA(VLOOKUP($A$5&amp;Y$4,'PMC数据辅助&amp;月良率预估'!$B$2:$G$1000,2,0),"")</f>
        <v/>
      </c>
      <c r="Z3" s="567"/>
      <c r="AA3" s="567"/>
      <c r="AB3" s="567"/>
      <c r="AC3" s="568"/>
      <c r="AD3" s="1" t="str">
        <f>_xlfn.IFNA(VLOOKUP($A$5&amp;AD$4,'PMC数据辅助&amp;月良率预估'!$B$2:$G$1000,2,0),"")</f>
        <v/>
      </c>
      <c r="AE3" s="567"/>
      <c r="AF3" s="567"/>
      <c r="AG3" s="567"/>
      <c r="AH3" s="568"/>
      <c r="AI3" s="1" t="str">
        <f>_xlfn.IFNA(VLOOKUP($A$5&amp;AI$4,'PMC数据辅助&amp;月良率预估'!$B$2:$G$1000,2,0),"")</f>
        <v/>
      </c>
      <c r="AJ3" s="567"/>
      <c r="AK3" s="567"/>
      <c r="AL3" s="567"/>
      <c r="AM3" s="568"/>
      <c r="AN3" s="1" t="str">
        <f>_xlfn.IFNA(VLOOKUP($A$5&amp;AN$4,'PMC数据辅助&amp;月良率预估'!$B$2:$G$1000,2,0),"")</f>
        <v/>
      </c>
      <c r="AO3" s="567"/>
      <c r="AP3" s="567"/>
      <c r="AQ3" s="567"/>
      <c r="AR3" s="568"/>
      <c r="AS3" s="1" t="str">
        <f>_xlfn.IFNA(VLOOKUP($A$5&amp;AS$4,'PMC数据辅助&amp;月良率预估'!$B$2:$G$1000,2,0),"")</f>
        <v/>
      </c>
      <c r="AT3" s="567"/>
      <c r="AU3" s="567"/>
      <c r="AV3" s="567"/>
      <c r="AW3" s="568"/>
      <c r="AX3" s="1" t="str">
        <f>_xlfn.IFNA(VLOOKUP($A$5&amp;AX$4,'PMC数据辅助&amp;月良率预估'!$B$2:$G$1000,2,0),"")</f>
        <v/>
      </c>
      <c r="AY3" s="567"/>
      <c r="AZ3" s="567"/>
      <c r="BA3" s="567"/>
      <c r="BB3" s="568"/>
      <c r="BC3" s="1" t="str">
        <f>_xlfn.IFNA(VLOOKUP($A$5&amp;BC$4,'PMC数据辅助&amp;月良率预估'!$B$2:$G$1000,2,0),"")</f>
        <v/>
      </c>
      <c r="BD3" s="567"/>
      <c r="BE3" s="567"/>
      <c r="BF3" s="567"/>
      <c r="BG3" s="568"/>
      <c r="BH3" s="1" t="str">
        <f>_xlfn.IFNA(VLOOKUP($A$5&amp;BH$4,'PMC数据辅助&amp;月良率预估'!$B$2:$G$1000,2,0),"")</f>
        <v/>
      </c>
      <c r="BI3" s="567"/>
      <c r="BJ3" s="567"/>
      <c r="BK3" s="567"/>
      <c r="BL3" s="568"/>
      <c r="BM3" s="1" t="str">
        <f>_xlfn.IFNA(VLOOKUP($A$5&amp;BM$4,'PMC数据辅助&amp;月良率预估'!$B$2:$G$1000,2,0),"")</f>
        <v/>
      </c>
      <c r="BN3" s="567"/>
      <c r="BO3" s="567"/>
      <c r="BP3" s="567"/>
      <c r="BQ3" s="568"/>
    </row>
    <row r="4" spans="1:69" x14ac:dyDescent="0.15">
      <c r="A4" s="31" t="s">
        <v>40</v>
      </c>
      <c r="B4" s="94"/>
      <c r="C4" s="94"/>
      <c r="D4" s="115"/>
      <c r="E4" s="569" t="str">
        <f>_xlfn.IFNA(VLOOKUP($A$5&amp;COLUMN($A$1),'PMC数据辅助&amp;月良率预估'!$A:$F,5,0),"")</f>
        <v>05/21蒸镀批次</v>
      </c>
      <c r="F4" s="570"/>
      <c r="G4" s="570"/>
      <c r="H4" s="570"/>
      <c r="I4" s="571"/>
      <c r="J4" s="569" t="str">
        <f>_xlfn.IFNA(VLOOKUP($A$5&amp;COLUMN($B$1),'PMC数据辅助&amp;月良率预估'!$A:$F,5,0),"")</f>
        <v>06/29蒸镀批次</v>
      </c>
      <c r="K4" s="570"/>
      <c r="L4" s="570"/>
      <c r="M4" s="570"/>
      <c r="N4" s="571"/>
      <c r="O4" s="569" t="str">
        <f>_xlfn.IFNA(VLOOKUP($A$5&amp;COLUMN($C$1),'PMC数据辅助&amp;月良率预估'!$A:$F,5,0),"")</f>
        <v/>
      </c>
      <c r="P4" s="570"/>
      <c r="Q4" s="570"/>
      <c r="R4" s="570"/>
      <c r="S4" s="571"/>
      <c r="T4" s="569" t="str">
        <f>_xlfn.IFNA(VLOOKUP($A$5&amp;COLUMN($D$1),'PMC数据辅助&amp;月良率预估'!$A:$F,5,0),"")</f>
        <v/>
      </c>
      <c r="U4" s="570"/>
      <c r="V4" s="570"/>
      <c r="W4" s="570"/>
      <c r="X4" s="571"/>
      <c r="Y4" s="569" t="str">
        <f>_xlfn.IFNA(VLOOKUP($A$5&amp;COLUMN($E$1),'PMC数据辅助&amp;月良率预估'!$A:$F,5,0),"")</f>
        <v/>
      </c>
      <c r="Z4" s="570"/>
      <c r="AA4" s="570"/>
      <c r="AB4" s="570"/>
      <c r="AC4" s="571"/>
      <c r="AD4" s="569" t="str">
        <f>_xlfn.IFNA(VLOOKUP($A$5&amp;COLUMN($F$1),'PMC数据辅助&amp;月良率预估'!$A:$F,5,0),"")</f>
        <v/>
      </c>
      <c r="AE4" s="570"/>
      <c r="AF4" s="570"/>
      <c r="AG4" s="570"/>
      <c r="AH4" s="571"/>
      <c r="AI4" s="569" t="str">
        <f>_xlfn.IFNA(VLOOKUP($A$5&amp;COLUMN($G$1),'PMC数据辅助&amp;月良率预估'!$A:$F,5,0),"")</f>
        <v/>
      </c>
      <c r="AJ4" s="570"/>
      <c r="AK4" s="570"/>
      <c r="AL4" s="570"/>
      <c r="AM4" s="571"/>
      <c r="AN4" s="569" t="str">
        <f>_xlfn.IFNA(VLOOKUP($A$5&amp;COLUMN($H$1),'PMC数据辅助&amp;月良率预估'!$A:$F,5,0),"")</f>
        <v/>
      </c>
      <c r="AO4" s="570"/>
      <c r="AP4" s="570"/>
      <c r="AQ4" s="570"/>
      <c r="AR4" s="571"/>
      <c r="AS4" s="569" t="str">
        <f>_xlfn.IFNA(VLOOKUP($A$5&amp;COLUMN($I$1),'PMC数据辅助&amp;月良率预估'!$A:$F,5,0),"")</f>
        <v/>
      </c>
      <c r="AT4" s="570"/>
      <c r="AU4" s="570"/>
      <c r="AV4" s="570"/>
      <c r="AW4" s="571"/>
      <c r="AX4" s="569" t="str">
        <f>_xlfn.IFNA(VLOOKUP($A$5&amp;COLUMN($J$1),'PMC数据辅助&amp;月良率预估'!$A:$F,5,0),"")</f>
        <v/>
      </c>
      <c r="AY4" s="570"/>
      <c r="AZ4" s="570"/>
      <c r="BA4" s="570"/>
      <c r="BB4" s="571"/>
      <c r="BC4" s="569" t="str">
        <f>_xlfn.IFNA(VLOOKUP($A$5&amp;COLUMN($K$1),'PMC数据辅助&amp;月良率预估'!$A:$F,5,0),"")</f>
        <v/>
      </c>
      <c r="BD4" s="570"/>
      <c r="BE4" s="570"/>
      <c r="BF4" s="570"/>
      <c r="BG4" s="571"/>
      <c r="BH4" s="569" t="str">
        <f>_xlfn.IFNA(VLOOKUP($A$5&amp;COLUMN($L$1),'PMC数据辅助&amp;月良率预估'!$A:$F,5,0),"")</f>
        <v/>
      </c>
      <c r="BI4" s="570"/>
      <c r="BJ4" s="570"/>
      <c r="BK4" s="570"/>
      <c r="BL4" s="571"/>
      <c r="BM4" s="569" t="str">
        <f>_xlfn.IFNA(VLOOKUP($A$5&amp;COLUMN($M$1),'PMC数据辅助&amp;月良率预估'!$A:$F,5,0),"")</f>
        <v/>
      </c>
      <c r="BN4" s="570"/>
      <c r="BO4" s="570"/>
      <c r="BP4" s="570"/>
      <c r="BQ4" s="571"/>
    </row>
    <row r="5" spans="1:69" ht="51" customHeight="1" x14ac:dyDescent="0.15">
      <c r="A5" s="32" t="s">
        <v>1419</v>
      </c>
      <c r="B5" s="32" t="s">
        <v>35</v>
      </c>
      <c r="C5" s="32" t="s">
        <v>35</v>
      </c>
      <c r="D5" s="32"/>
      <c r="E5" s="32" t="s">
        <v>467</v>
      </c>
      <c r="F5" s="33" t="s">
        <v>483</v>
      </c>
      <c r="G5" s="33" t="s">
        <v>484</v>
      </c>
      <c r="H5" s="33" t="s">
        <v>485</v>
      </c>
      <c r="I5" s="362" t="s">
        <v>839</v>
      </c>
      <c r="J5" s="32" t="s">
        <v>467</v>
      </c>
      <c r="K5" s="33" t="s">
        <v>483</v>
      </c>
      <c r="L5" s="33" t="s">
        <v>484</v>
      </c>
      <c r="M5" s="33" t="s">
        <v>485</v>
      </c>
      <c r="N5" s="362" t="s">
        <v>838</v>
      </c>
      <c r="O5" s="32" t="s">
        <v>467</v>
      </c>
      <c r="P5" s="33" t="s">
        <v>483</v>
      </c>
      <c r="Q5" s="33" t="s">
        <v>484</v>
      </c>
      <c r="R5" s="33" t="s">
        <v>485</v>
      </c>
      <c r="S5" s="362" t="s">
        <v>839</v>
      </c>
      <c r="T5" s="32" t="s">
        <v>467</v>
      </c>
      <c r="U5" s="33" t="s">
        <v>483</v>
      </c>
      <c r="V5" s="33" t="s">
        <v>484</v>
      </c>
      <c r="W5" s="33" t="s">
        <v>485</v>
      </c>
      <c r="X5" s="362" t="s">
        <v>839</v>
      </c>
      <c r="Y5" s="32" t="s">
        <v>467</v>
      </c>
      <c r="Z5" s="33" t="s">
        <v>483</v>
      </c>
      <c r="AA5" s="33" t="s">
        <v>484</v>
      </c>
      <c r="AB5" s="33" t="s">
        <v>485</v>
      </c>
      <c r="AC5" s="362" t="s">
        <v>839</v>
      </c>
      <c r="AD5" s="32" t="s">
        <v>467</v>
      </c>
      <c r="AE5" s="33" t="s">
        <v>483</v>
      </c>
      <c r="AF5" s="33" t="s">
        <v>484</v>
      </c>
      <c r="AG5" s="33" t="s">
        <v>485</v>
      </c>
      <c r="AH5" s="362" t="s">
        <v>839</v>
      </c>
      <c r="AI5" s="32" t="s">
        <v>467</v>
      </c>
      <c r="AJ5" s="33" t="s">
        <v>483</v>
      </c>
      <c r="AK5" s="33" t="s">
        <v>484</v>
      </c>
      <c r="AL5" s="33" t="s">
        <v>485</v>
      </c>
      <c r="AM5" s="362" t="s">
        <v>839</v>
      </c>
      <c r="AN5" s="32" t="s">
        <v>467</v>
      </c>
      <c r="AO5" s="33" t="s">
        <v>483</v>
      </c>
      <c r="AP5" s="33" t="s">
        <v>484</v>
      </c>
      <c r="AQ5" s="33" t="s">
        <v>485</v>
      </c>
      <c r="AR5" s="362" t="s">
        <v>839</v>
      </c>
      <c r="AS5" s="32" t="s">
        <v>467</v>
      </c>
      <c r="AT5" s="33" t="s">
        <v>483</v>
      </c>
      <c r="AU5" s="33" t="s">
        <v>484</v>
      </c>
      <c r="AV5" s="33" t="s">
        <v>485</v>
      </c>
      <c r="AW5" s="362" t="s">
        <v>839</v>
      </c>
      <c r="AX5" s="32" t="s">
        <v>467</v>
      </c>
      <c r="AY5" s="33" t="s">
        <v>483</v>
      </c>
      <c r="AZ5" s="33" t="s">
        <v>484</v>
      </c>
      <c r="BA5" s="33" t="s">
        <v>485</v>
      </c>
      <c r="BB5" s="362" t="s">
        <v>839</v>
      </c>
      <c r="BC5" s="32" t="s">
        <v>467</v>
      </c>
      <c r="BD5" s="33" t="s">
        <v>483</v>
      </c>
      <c r="BE5" s="33" t="s">
        <v>484</v>
      </c>
      <c r="BF5" s="33" t="s">
        <v>485</v>
      </c>
      <c r="BG5" s="362" t="s">
        <v>839</v>
      </c>
      <c r="BH5" s="32" t="s">
        <v>467</v>
      </c>
      <c r="BI5" s="33" t="s">
        <v>483</v>
      </c>
      <c r="BJ5" s="33" t="s">
        <v>484</v>
      </c>
      <c r="BK5" s="33" t="s">
        <v>485</v>
      </c>
      <c r="BL5" s="362" t="s">
        <v>839</v>
      </c>
      <c r="BM5" s="32" t="s">
        <v>467</v>
      </c>
      <c r="BN5" s="33" t="s">
        <v>483</v>
      </c>
      <c r="BO5" s="33" t="s">
        <v>484</v>
      </c>
      <c r="BP5" s="33" t="s">
        <v>485</v>
      </c>
      <c r="BQ5" s="362" t="s">
        <v>839</v>
      </c>
    </row>
    <row r="6" spans="1:69" x14ac:dyDescent="0.15">
      <c r="A6" s="34" t="s">
        <v>745</v>
      </c>
      <c r="B6" s="34">
        <f>_xlfn.IFNA(VLOOKUP($A6,批次辅助!$A$4:$DC$41,MATCH($A$5&amp;B$4,批次辅助!$A$1:$DC$1,0),0),0)</f>
        <v>0</v>
      </c>
      <c r="C6" s="34">
        <f>_xlfn.IFNA(VLOOKUP($A6,批次辅助!$A$4:$DC$41,MATCH($A$5&amp;C$4,批次辅助!$A$1:$DC$1,0),0),0)</f>
        <v>0</v>
      </c>
      <c r="D6" s="34">
        <f>_xlfn.IFNA(VLOOKUP($A6,批次辅助!$A$4:$DC$41,MATCH($A$5&amp;D$4,批次辅助!$A$1:$DC$1,0),0),0)</f>
        <v>0</v>
      </c>
      <c r="E6" s="34">
        <f>_xlfn.IFNA(VLOOKUP($A$5&amp;E$4,'PMC数据辅助&amp;月良率预估'!$B$2:$G$599,5,0),0)</f>
        <v>1320</v>
      </c>
      <c r="F6" s="34"/>
      <c r="G6" s="34"/>
      <c r="H6" s="35"/>
      <c r="I6" s="35"/>
      <c r="J6" s="34">
        <f>_xlfn.IFNA(VLOOKUP($A$5&amp;J$4,'PMC数据辅助&amp;月良率预估'!$B$2:$G$599,5,0),0)</f>
        <v>1260</v>
      </c>
      <c r="K6" s="34"/>
      <c r="L6" s="34"/>
      <c r="M6" s="35"/>
      <c r="N6" s="35"/>
      <c r="O6" s="34">
        <f>_xlfn.IFNA(VLOOKUP($A$5&amp;O$4,'PMC数据辅助&amp;月良率预估'!$B$2:$G$599,5,0),0)</f>
        <v>0</v>
      </c>
      <c r="P6" s="34"/>
      <c r="Q6" s="34"/>
      <c r="R6" s="35"/>
      <c r="S6" s="35"/>
      <c r="T6" s="34">
        <f>_xlfn.IFNA(VLOOKUP($A$5&amp;T$4,'PMC数据辅助&amp;月良率预估'!$B$2:$G$599,5,0),0)</f>
        <v>0</v>
      </c>
      <c r="U6" s="34"/>
      <c r="V6" s="34"/>
      <c r="W6" s="35"/>
      <c r="X6" s="35"/>
      <c r="Y6" s="34">
        <f>_xlfn.IFNA(VLOOKUP($A$5&amp;Y$4,'PMC数据辅助&amp;月良率预估'!$B$2:$G$599,5,0),0)</f>
        <v>0</v>
      </c>
      <c r="Z6" s="34"/>
      <c r="AA6" s="34"/>
      <c r="AB6" s="35"/>
      <c r="AC6" s="35"/>
      <c r="AD6" s="34">
        <f>_xlfn.IFNA(VLOOKUP($A$5&amp;AD$4,'PMC数据辅助&amp;月良率预估'!$B$2:$G$599,5,0),0)</f>
        <v>0</v>
      </c>
      <c r="AE6" s="34"/>
      <c r="AF6" s="34"/>
      <c r="AG6" s="35"/>
      <c r="AH6" s="35"/>
      <c r="AI6" s="34">
        <f>_xlfn.IFNA(VLOOKUP($A$5&amp;AI$4,'PMC数据辅助&amp;月良率预估'!$B$2:$G$599,5,0),0)</f>
        <v>0</v>
      </c>
      <c r="AJ6" s="34"/>
      <c r="AK6" s="34"/>
      <c r="AL6" s="35"/>
      <c r="AM6" s="35"/>
      <c r="AN6" s="34">
        <f>_xlfn.IFNA(VLOOKUP($A$5&amp;AN$4,'PMC数据辅助&amp;月良率预估'!$B$2:$G$599,5,0),0)</f>
        <v>0</v>
      </c>
      <c r="AO6" s="34"/>
      <c r="AP6" s="34"/>
      <c r="AQ6" s="35"/>
      <c r="AR6" s="35"/>
      <c r="AS6" s="34">
        <f>_xlfn.IFNA(VLOOKUP($A$5&amp;AS$4,'PMC数据辅助&amp;月良率预估'!$B$2:$G$599,5,0),0)</f>
        <v>0</v>
      </c>
      <c r="AT6" s="34"/>
      <c r="AU6" s="34"/>
      <c r="AV6" s="35"/>
      <c r="AW6" s="35"/>
      <c r="AX6" s="34">
        <f>_xlfn.IFNA(VLOOKUP($A$5&amp;AX$4,'PMC数据辅助&amp;月良率预估'!$B$2:$G$599,5,0),0)</f>
        <v>0</v>
      </c>
      <c r="AY6" s="34"/>
      <c r="AZ6" s="34"/>
      <c r="BA6" s="35"/>
      <c r="BB6" s="35"/>
      <c r="BC6" s="34">
        <f>_xlfn.IFNA(VLOOKUP($A$5&amp;BC$4,'PMC数据辅助&amp;月良率预估'!$B$2:$G$599,5,0),0)</f>
        <v>0</v>
      </c>
      <c r="BD6" s="34"/>
      <c r="BE6" s="34"/>
      <c r="BF6" s="35"/>
      <c r="BG6" s="35"/>
      <c r="BH6" s="34">
        <f>_xlfn.IFNA(VLOOKUP($A$5&amp;BH$4,'PMC数据辅助&amp;月良率预估'!$B$2:$G$599,5,0),0)</f>
        <v>0</v>
      </c>
      <c r="BI6" s="34"/>
      <c r="BJ6" s="34"/>
      <c r="BK6" s="35"/>
      <c r="BL6" s="35"/>
      <c r="BM6" s="34">
        <f>_xlfn.IFNA(VLOOKUP($A$5&amp;BM$4,'PMC数据辅助&amp;月良率预估'!$B$2:$G$599,5,0),0)</f>
        <v>0</v>
      </c>
      <c r="BN6" s="34"/>
      <c r="BO6" s="34"/>
      <c r="BP6" s="35"/>
      <c r="BQ6" s="35"/>
    </row>
    <row r="7" spans="1:69" x14ac:dyDescent="0.15">
      <c r="A7" s="34" t="s">
        <v>746</v>
      </c>
      <c r="B7" s="34">
        <f>_xlfn.IFNA(VLOOKUP($A7,批次辅助!$A$4:$DC$41,MATCH($A$5&amp;B$4,批次辅助!$A$1:$DC$1,0),0),0)</f>
        <v>0</v>
      </c>
      <c r="C7" s="34">
        <f>_xlfn.IFNA(VLOOKUP($A7,批次辅助!$A$4:$DC$41,MATCH($A$5&amp;C$4,批次辅助!$A$1:$DC$1,0),0),0)</f>
        <v>0</v>
      </c>
      <c r="D7" s="34">
        <f>_xlfn.IFNA(VLOOKUP($A7,批次辅助!$A$4:$DC$41,MATCH($A$5&amp;D$4,批次辅助!$A$1:$DC$1,0),0),0)</f>
        <v>0</v>
      </c>
      <c r="E7" s="34">
        <f>_xlfn.IFNA(VLOOKUP($A$5&amp;E$4,'PMC数据辅助&amp;月良率预估'!$B$2:$G$599,6,0),0)</f>
        <v>1320</v>
      </c>
      <c r="F7" s="34"/>
      <c r="G7" s="34"/>
      <c r="H7" s="35"/>
      <c r="I7" s="35"/>
      <c r="J7" s="34">
        <f>_xlfn.IFNA(VLOOKUP($A$5&amp;J$4,'PMC数据辅助&amp;月良率预估'!$B$2:$G$599,6,0),0)</f>
        <v>1260</v>
      </c>
      <c r="K7" s="34"/>
      <c r="L7" s="34"/>
      <c r="M7" s="35"/>
      <c r="N7" s="35"/>
      <c r="O7" s="34">
        <f>_xlfn.IFNA(VLOOKUP($A$5&amp;O$4,'PMC数据辅助&amp;月良率预估'!$B$2:$G$599,6,0),0)</f>
        <v>0</v>
      </c>
      <c r="P7" s="34"/>
      <c r="Q7" s="34"/>
      <c r="R7" s="35"/>
      <c r="S7" s="35"/>
      <c r="T7" s="34">
        <f>_xlfn.IFNA(VLOOKUP($A$5&amp;T$4,'PMC数据辅助&amp;月良率预估'!$B$2:$G$599,6,0),0)</f>
        <v>0</v>
      </c>
      <c r="U7" s="34"/>
      <c r="V7" s="34"/>
      <c r="W7" s="35"/>
      <c r="X7" s="35"/>
      <c r="Y7" s="34">
        <f>_xlfn.IFNA(VLOOKUP($A$5&amp;Y$4,'PMC数据辅助&amp;月良率预估'!$B$2:$G$599,6,0),0)</f>
        <v>0</v>
      </c>
      <c r="Z7" s="34"/>
      <c r="AA7" s="34"/>
      <c r="AB7" s="35"/>
      <c r="AC7" s="35"/>
      <c r="AD7" s="34">
        <f>_xlfn.IFNA(VLOOKUP($A$5&amp;AD$4,'PMC数据辅助&amp;月良率预估'!$B$2:$G$599,6,0),0)</f>
        <v>0</v>
      </c>
      <c r="AE7" s="34"/>
      <c r="AF7" s="34"/>
      <c r="AG7" s="35"/>
      <c r="AH7" s="35"/>
      <c r="AI7" s="34">
        <f>_xlfn.IFNA(VLOOKUP($A$5&amp;AI$4,'PMC数据辅助&amp;月良率预估'!$B$2:$G$599,6,0),0)</f>
        <v>0</v>
      </c>
      <c r="AJ7" s="34"/>
      <c r="AK7" s="34"/>
      <c r="AL7" s="35"/>
      <c r="AM7" s="35"/>
      <c r="AN7" s="34">
        <f>_xlfn.IFNA(VLOOKUP($A$5&amp;AN$4,'PMC数据辅助&amp;月良率预估'!$B$2:$G$599,6,0),0)</f>
        <v>0</v>
      </c>
      <c r="AO7" s="34"/>
      <c r="AP7" s="34"/>
      <c r="AQ7" s="35"/>
      <c r="AR7" s="35"/>
      <c r="AS7" s="34">
        <f>_xlfn.IFNA(VLOOKUP($A$5&amp;AS$4,'PMC数据辅助&amp;月良率预估'!$B$2:$G$599,6,0),0)</f>
        <v>0</v>
      </c>
      <c r="AT7" s="34"/>
      <c r="AU7" s="34"/>
      <c r="AV7" s="35"/>
      <c r="AW7" s="35"/>
      <c r="AX7" s="34">
        <f>_xlfn.IFNA(VLOOKUP($A$5&amp;AX$4,'PMC数据辅助&amp;月良率预估'!$B$2:$G$599,6,0),0)</f>
        <v>0</v>
      </c>
      <c r="AY7" s="34"/>
      <c r="AZ7" s="34"/>
      <c r="BA7" s="35"/>
      <c r="BB7" s="35"/>
      <c r="BC7" s="34">
        <f>_xlfn.IFNA(VLOOKUP($A$5&amp;BC$4,'PMC数据辅助&amp;月良率预估'!$B$2:$G$599,6,0),0)</f>
        <v>0</v>
      </c>
      <c r="BD7" s="34"/>
      <c r="BE7" s="34"/>
      <c r="BF7" s="35"/>
      <c r="BG7" s="35"/>
      <c r="BH7" s="34">
        <f>_xlfn.IFNA(VLOOKUP($A$5&amp;BH$4,'PMC数据辅助&amp;月良率预估'!$B$2:$G$599,6,0),0)</f>
        <v>0</v>
      </c>
      <c r="BI7" s="34"/>
      <c r="BJ7" s="34"/>
      <c r="BK7" s="35"/>
      <c r="BL7" s="35"/>
      <c r="BM7" s="34">
        <f>_xlfn.IFNA(VLOOKUP($A$5&amp;BM$4,'PMC数据辅助&amp;月良率预估'!$B$2:$G$599,6,0),0)</f>
        <v>0</v>
      </c>
      <c r="BN7" s="34"/>
      <c r="BO7" s="34"/>
      <c r="BP7" s="35"/>
      <c r="BQ7" s="35"/>
    </row>
    <row r="8" spans="1:69" s="119" customFormat="1" x14ac:dyDescent="0.15">
      <c r="A8" s="116" t="s">
        <v>454</v>
      </c>
      <c r="B8" s="117">
        <f>_xlfn.IFNA(VLOOKUP($A8,批次辅助!$A$4:$DC$41,MATCH($A$5&amp;B$4,批次辅助!$A$1:$DC$1,0),0),0)</f>
        <v>0</v>
      </c>
      <c r="C8" s="117">
        <f>_xlfn.IFNA(VLOOKUP($A8,批次辅助!$A$4:$DC$41,MATCH($A$5&amp;C$4,批次辅助!$A$1:$DC$1,0),0),0)</f>
        <v>0</v>
      </c>
      <c r="D8" s="117">
        <f>_xlfn.IFNA(VLOOKUP($A8,批次辅助!$A$4:$DC$41,MATCH($A$5&amp;D$4,批次辅助!$A$1:$DC$1,0),0),0)</f>
        <v>0</v>
      </c>
      <c r="E8" s="117">
        <f>IF(E6=0,0%,E7/E6)</f>
        <v>1</v>
      </c>
      <c r="F8" s="116"/>
      <c r="G8" s="116"/>
      <c r="H8" s="118"/>
      <c r="I8" s="118"/>
      <c r="J8" s="117">
        <f>IF(J6=0,0%,J7/J6)</f>
        <v>1</v>
      </c>
      <c r="K8" s="116"/>
      <c r="L8" s="116"/>
      <c r="M8" s="118"/>
      <c r="N8" s="118"/>
      <c r="O8" s="117">
        <f>IF(O6=0,0%,O7/O6)</f>
        <v>0</v>
      </c>
      <c r="P8" s="116"/>
      <c r="Q8" s="116"/>
      <c r="R8" s="118"/>
      <c r="S8" s="118"/>
      <c r="T8" s="117">
        <f>IF(T6=0,0%,T7/T6)</f>
        <v>0</v>
      </c>
      <c r="U8" s="116"/>
      <c r="V8" s="116"/>
      <c r="W8" s="118"/>
      <c r="X8" s="118"/>
      <c r="Y8" s="117">
        <f>IF(Y6=0,0%,Y7/Y6)</f>
        <v>0</v>
      </c>
      <c r="Z8" s="116"/>
      <c r="AA8" s="116"/>
      <c r="AB8" s="118"/>
      <c r="AC8" s="118"/>
      <c r="AD8" s="117">
        <f>IF(AD6=0,0%,AD7/AD6)</f>
        <v>0</v>
      </c>
      <c r="AE8" s="116"/>
      <c r="AF8" s="116"/>
      <c r="AG8" s="118"/>
      <c r="AH8" s="118"/>
      <c r="AI8" s="117">
        <f>IF(AI6=0,0%,AI7/AI6)</f>
        <v>0</v>
      </c>
      <c r="AJ8" s="116"/>
      <c r="AK8" s="116"/>
      <c r="AL8" s="118"/>
      <c r="AM8" s="118"/>
      <c r="AN8" s="117">
        <f>IF(AN6=0,0%,AN7/AN6)</f>
        <v>0</v>
      </c>
      <c r="AO8" s="116"/>
      <c r="AP8" s="116"/>
      <c r="AQ8" s="118"/>
      <c r="AR8" s="118"/>
      <c r="AS8" s="117">
        <f>IF(AS6=0,0%,AS7/AS6)</f>
        <v>0</v>
      </c>
      <c r="AT8" s="116"/>
      <c r="AU8" s="116"/>
      <c r="AV8" s="118"/>
      <c r="AW8" s="118"/>
      <c r="AX8" s="117">
        <f>IF(AX6=0,0%,AX7/AX6)</f>
        <v>0</v>
      </c>
      <c r="AY8" s="116"/>
      <c r="AZ8" s="116"/>
      <c r="BA8" s="118"/>
      <c r="BB8" s="118"/>
      <c r="BC8" s="117">
        <f>IF(BC6=0,0%,BC7/BC6)</f>
        <v>0</v>
      </c>
      <c r="BD8" s="116"/>
      <c r="BE8" s="116"/>
      <c r="BF8" s="118"/>
      <c r="BG8" s="118"/>
      <c r="BH8" s="117">
        <f>IF(BH6=0,0%,BH7/BH6)</f>
        <v>0</v>
      </c>
      <c r="BI8" s="116"/>
      <c r="BJ8" s="116"/>
      <c r="BK8" s="118"/>
      <c r="BL8" s="118"/>
      <c r="BM8" s="117">
        <f>IF(BM6=0,0%,BM7/BM6)</f>
        <v>0</v>
      </c>
      <c r="BN8" s="116"/>
      <c r="BO8" s="116"/>
      <c r="BP8" s="118"/>
      <c r="BQ8" s="118"/>
    </row>
    <row r="9" spans="1:69" s="161" customFormat="1" x14ac:dyDescent="0.15">
      <c r="A9" s="158" t="s">
        <v>34</v>
      </c>
      <c r="B9" s="159">
        <f>_xlfn.IFNA(VLOOKUP($A9,批次辅助!$A$4:$DC$41,MATCH($A$5&amp;B$4,批次辅助!$A$1:$DC$1,0),0),0)</f>
        <v>0</v>
      </c>
      <c r="C9" s="159">
        <f>_xlfn.IFNA(VLOOKUP($A9,批次辅助!$A$4:$DC$41,MATCH($A$5&amp;C$4,批次辅助!$A$1:$DC$1,0),0),0)</f>
        <v>0</v>
      </c>
      <c r="D9" s="159">
        <f>_xlfn.IFNA(VLOOKUP($A9,批次辅助!$A$4:$DC$41,MATCH($A$5&amp;D$4,批次辅助!$A$1:$DC$1,0),0),0)</f>
        <v>0</v>
      </c>
      <c r="E9" s="160"/>
      <c r="F9" s="160"/>
      <c r="G9" s="160"/>
      <c r="H9" s="160">
        <f>H10-H19-H27-H28-H36-H37-H44-H45</f>
        <v>0.72309010602409618</v>
      </c>
      <c r="I9" s="160"/>
      <c r="J9" s="160"/>
      <c r="K9" s="160"/>
      <c r="L9" s="160"/>
      <c r="M9" s="160">
        <f>M10-M19-M27-M28-M36-M37-M44-M45</f>
        <v>0.72309010602409618</v>
      </c>
      <c r="N9" s="160"/>
      <c r="O9" s="160"/>
      <c r="P9" s="160"/>
      <c r="Q9" s="160"/>
      <c r="R9" s="160">
        <f>R10-R19-R27-R28-R36-R37-R44-R45</f>
        <v>0.72309010602409618</v>
      </c>
      <c r="S9" s="160"/>
      <c r="T9" s="160"/>
      <c r="U9" s="160"/>
      <c r="V9" s="160"/>
      <c r="W9" s="160">
        <f>W10-W19-W27-W28-W36-W37-W44-W45</f>
        <v>0.72309010602409618</v>
      </c>
      <c r="X9" s="160"/>
      <c r="Y9" s="160"/>
      <c r="Z9" s="160"/>
      <c r="AA9" s="160"/>
      <c r="AB9" s="160">
        <f>AB10-AB19-AB27-AB28-AB36-AB37-AB44-AB45</f>
        <v>0.72309010602409618</v>
      </c>
      <c r="AC9" s="160"/>
      <c r="AD9" s="160"/>
      <c r="AE9" s="160"/>
      <c r="AF9" s="160"/>
      <c r="AG9" s="160">
        <f>AG10-AG19-AG27-AG28-AG36-AG37-AG44-AG45</f>
        <v>0.72309010602409618</v>
      </c>
      <c r="AH9" s="160"/>
      <c r="AI9" s="160"/>
      <c r="AJ9" s="160"/>
      <c r="AK9" s="160"/>
      <c r="AL9" s="160">
        <f>AL10-AL19-AL27-AL28-AL36-AL37-AL44-AL45</f>
        <v>0.72309010602409618</v>
      </c>
      <c r="AM9" s="160"/>
      <c r="AN9" s="160"/>
      <c r="AO9" s="160"/>
      <c r="AP9" s="160"/>
      <c r="AQ9" s="160">
        <f>AQ10-AQ19-AQ27-AQ28-AQ36-AQ37-AQ44-AQ45</f>
        <v>0.72309010602409618</v>
      </c>
      <c r="AR9" s="160"/>
      <c r="AS9" s="160"/>
      <c r="AT9" s="160"/>
      <c r="AU9" s="160"/>
      <c r="AV9" s="160">
        <f>AV10-AV19-AV27-AV28-AV36-AV37-AV44-AV45</f>
        <v>0.72309010602409618</v>
      </c>
      <c r="AW9" s="160"/>
      <c r="AX9" s="160"/>
      <c r="AY9" s="160"/>
      <c r="AZ9" s="160"/>
      <c r="BA9" s="160">
        <f>BA10-BA19-BA27-BA28-BA36-BA37-BA44-BA45</f>
        <v>0.72309010602409618</v>
      </c>
      <c r="BB9" s="160"/>
      <c r="BC9" s="160"/>
      <c r="BD9" s="160"/>
      <c r="BE9" s="160"/>
      <c r="BF9" s="160">
        <f>BF10-BF19-BF27-BF28-BF36-BF37-BF44-BF45</f>
        <v>0.72309010602409618</v>
      </c>
      <c r="BG9" s="160"/>
      <c r="BH9" s="160"/>
      <c r="BI9" s="160"/>
      <c r="BJ9" s="160"/>
      <c r="BK9" s="160">
        <f>BK10-BK19-BK27-BK28-BK36-BK37-BK44-BK45</f>
        <v>0.72309010602409618</v>
      </c>
      <c r="BL9" s="160"/>
      <c r="BM9" s="160"/>
      <c r="BN9" s="160"/>
      <c r="BO9" s="160"/>
      <c r="BP9" s="160">
        <f>BP10-BP19-BP27-BP28-BP36-BP37-BP44-BP45</f>
        <v>0.72309010602409618</v>
      </c>
      <c r="BQ9" s="160"/>
    </row>
    <row r="10" spans="1:69" x14ac:dyDescent="0.15">
      <c r="A10" s="36" t="s">
        <v>33</v>
      </c>
      <c r="B10" s="37">
        <f>B9+B19+B27+B28+B36+B37+B44+B45</f>
        <v>0</v>
      </c>
      <c r="C10" s="37">
        <f>C9+C19+C27+C28+C36+C37+C44+C45</f>
        <v>0</v>
      </c>
      <c r="D10" s="37">
        <f>D9+D19+D27+D28+D36+D37+D44+D45</f>
        <v>0</v>
      </c>
      <c r="E10" s="38"/>
      <c r="F10" s="38"/>
      <c r="G10" s="38"/>
      <c r="H10" s="38">
        <f>(H12+H21+H30+H39)*99.94%-3</f>
        <v>0.72309010602409618</v>
      </c>
      <c r="I10" s="38"/>
      <c r="J10" s="38"/>
      <c r="K10" s="38"/>
      <c r="L10" s="38"/>
      <c r="M10" s="38">
        <f>(M12+M21+M30+M39)*99.94%-3</f>
        <v>0.72309010602409618</v>
      </c>
      <c r="N10" s="38"/>
      <c r="O10" s="38"/>
      <c r="P10" s="38"/>
      <c r="Q10" s="38"/>
      <c r="R10" s="38">
        <f>(R12+R21+R30+R39)*99.94%-3</f>
        <v>0.72309010602409618</v>
      </c>
      <c r="S10" s="38"/>
      <c r="T10" s="38"/>
      <c r="U10" s="38"/>
      <c r="V10" s="38"/>
      <c r="W10" s="38">
        <f>(W12+W21+W30+W39)*99.94%-3</f>
        <v>0.72309010602409618</v>
      </c>
      <c r="X10" s="38"/>
      <c r="Y10" s="38"/>
      <c r="Z10" s="38"/>
      <c r="AA10" s="38"/>
      <c r="AB10" s="38">
        <f>(AB12+AB21+AB30+AB39)*99.94%-3</f>
        <v>0.72309010602409618</v>
      </c>
      <c r="AC10" s="38"/>
      <c r="AD10" s="38"/>
      <c r="AE10" s="38"/>
      <c r="AF10" s="38"/>
      <c r="AG10" s="38">
        <f>(AG12+AG21+AG30+AG39)*99.94%-3</f>
        <v>0.72309010602409618</v>
      </c>
      <c r="AH10" s="38"/>
      <c r="AI10" s="38"/>
      <c r="AJ10" s="38"/>
      <c r="AK10" s="38"/>
      <c r="AL10" s="38">
        <f>(AL12+AL21+AL30+AL39)*99.94%-3</f>
        <v>0.72309010602409618</v>
      </c>
      <c r="AM10" s="38"/>
      <c r="AN10" s="38"/>
      <c r="AO10" s="38"/>
      <c r="AP10" s="38"/>
      <c r="AQ10" s="38">
        <f>(AQ12+AQ21+AQ30+AQ39)*99.94%-3</f>
        <v>0.72309010602409618</v>
      </c>
      <c r="AR10" s="38"/>
      <c r="AS10" s="38"/>
      <c r="AT10" s="38"/>
      <c r="AU10" s="38"/>
      <c r="AV10" s="38">
        <f>(AV12+AV21+AV30+AV39)*99.94%-3</f>
        <v>0.72309010602409618</v>
      </c>
      <c r="AW10" s="38"/>
      <c r="AX10" s="38"/>
      <c r="AY10" s="38"/>
      <c r="AZ10" s="38"/>
      <c r="BA10" s="38">
        <f>(BA12+BA21+BA30+BA39)*99.94%-3</f>
        <v>0.72309010602409618</v>
      </c>
      <c r="BB10" s="38"/>
      <c r="BC10" s="38"/>
      <c r="BD10" s="38"/>
      <c r="BE10" s="38"/>
      <c r="BF10" s="38">
        <f>(BF12+BF21+BF30+BF39)*99.94%-3</f>
        <v>0.72309010602409618</v>
      </c>
      <c r="BG10" s="38"/>
      <c r="BH10" s="38"/>
      <c r="BI10" s="38"/>
      <c r="BJ10" s="38"/>
      <c r="BK10" s="38">
        <f>(BK12+BK21+BK30+BK39)*99.94%-3</f>
        <v>0.72309010602409618</v>
      </c>
      <c r="BL10" s="38"/>
      <c r="BM10" s="38"/>
      <c r="BN10" s="38"/>
      <c r="BO10" s="38"/>
      <c r="BP10" s="38">
        <f>(BP12+BP21+BP30+BP39)*99.94%-3</f>
        <v>0.72309010602409618</v>
      </c>
      <c r="BQ10" s="38"/>
    </row>
    <row r="11" spans="1:69" x14ac:dyDescent="0.15">
      <c r="A11" s="39" t="s">
        <v>32</v>
      </c>
      <c r="B11" s="39"/>
      <c r="C11" s="39"/>
      <c r="D11" s="39"/>
      <c r="E11" s="39"/>
      <c r="F11" s="39"/>
      <c r="G11" s="39"/>
      <c r="H11" s="39">
        <f>H12*99.9%</f>
        <v>0.80297934939759041</v>
      </c>
      <c r="I11" s="39"/>
      <c r="J11" s="39"/>
      <c r="K11" s="39"/>
      <c r="L11" s="39"/>
      <c r="M11" s="39">
        <f>M12*99.9%</f>
        <v>0.80297934939759041</v>
      </c>
      <c r="N11" s="39"/>
      <c r="O11" s="39"/>
      <c r="P11" s="39"/>
      <c r="Q11" s="39"/>
      <c r="R11" s="39">
        <f>R12*99.9%</f>
        <v>0.80297934939759041</v>
      </c>
      <c r="S11" s="39"/>
      <c r="T11" s="39"/>
      <c r="U11" s="39"/>
      <c r="V11" s="39"/>
      <c r="W11" s="39">
        <f>W12*99.9%</f>
        <v>0.80297934939759041</v>
      </c>
      <c r="X11" s="39"/>
      <c r="Y11" s="39"/>
      <c r="Z11" s="39"/>
      <c r="AA11" s="39"/>
      <c r="AB11" s="39">
        <f>AB12*99.9%</f>
        <v>0.80297934939759041</v>
      </c>
      <c r="AC11" s="39"/>
      <c r="AD11" s="39"/>
      <c r="AE11" s="39"/>
      <c r="AF11" s="39"/>
      <c r="AG11" s="39">
        <f>AG12*99.9%</f>
        <v>0.80297934939759041</v>
      </c>
      <c r="AH11" s="39"/>
      <c r="AI11" s="39"/>
      <c r="AJ11" s="39"/>
      <c r="AK11" s="39"/>
      <c r="AL11" s="39">
        <f>AL12*99.9%</f>
        <v>0.80297934939759041</v>
      </c>
      <c r="AM11" s="39"/>
      <c r="AN11" s="39"/>
      <c r="AO11" s="39"/>
      <c r="AP11" s="39"/>
      <c r="AQ11" s="39">
        <f>AQ12*99.9%</f>
        <v>0.80297934939759041</v>
      </c>
      <c r="AR11" s="39"/>
      <c r="AS11" s="39"/>
      <c r="AT11" s="39"/>
      <c r="AU11" s="39"/>
      <c r="AV11" s="39">
        <f>AV12*99.9%</f>
        <v>0.80297934939759041</v>
      </c>
      <c r="AW11" s="39"/>
      <c r="AX11" s="39"/>
      <c r="AY11" s="39"/>
      <c r="AZ11" s="39"/>
      <c r="BA11" s="39">
        <f>BA12*99.9%</f>
        <v>0.80297934939759041</v>
      </c>
      <c r="BB11" s="39"/>
      <c r="BC11" s="39"/>
      <c r="BD11" s="39"/>
      <c r="BE11" s="39"/>
      <c r="BF11" s="39">
        <f>BF12*99.9%</f>
        <v>0.80297934939759041</v>
      </c>
      <c r="BG11" s="39"/>
      <c r="BH11" s="39"/>
      <c r="BI11" s="39"/>
      <c r="BJ11" s="39"/>
      <c r="BK11" s="39">
        <f>BK12*99.9%</f>
        <v>0.80297934939759041</v>
      </c>
      <c r="BL11" s="39"/>
      <c r="BM11" s="39"/>
      <c r="BN11" s="39"/>
      <c r="BO11" s="39"/>
      <c r="BP11" s="39">
        <f>BP12*99.9%</f>
        <v>0.80297934939759041</v>
      </c>
      <c r="BQ11" s="39"/>
    </row>
    <row r="12" spans="1:69" x14ac:dyDescent="0.35">
      <c r="A12" s="40" t="s">
        <v>60</v>
      </c>
      <c r="B12" s="41">
        <f>_xlfn.IFNA(VLOOKUP($A12,批次辅助!$A$4:$DC$41,MATCH($A$5&amp;B$4,批次辅助!$A$1:$DC$1,0),0),0)</f>
        <v>0</v>
      </c>
      <c r="C12" s="41">
        <f>_xlfn.IFNA(VLOOKUP($A12,批次辅助!$A$4:$DC$41,MATCH($A$5&amp;C$4,批次辅助!$A$1:$DC$1,0),0),0)</f>
        <v>0</v>
      </c>
      <c r="D12" s="41">
        <f>_xlfn.IFNA(VLOOKUP($A12,批次辅助!$A$4:$DC$41,MATCH($A$5&amp;D$4,批次辅助!$A$1:$DC$1,0),0),0)</f>
        <v>0</v>
      </c>
      <c r="E12" s="39"/>
      <c r="F12" s="39"/>
      <c r="G12" s="39"/>
      <c r="H12" s="39">
        <f>1-SUM(H13:H18)</f>
        <v>0.80378313253012046</v>
      </c>
      <c r="I12" s="39"/>
      <c r="J12" s="39"/>
      <c r="K12" s="39"/>
      <c r="L12" s="39"/>
      <c r="M12" s="39">
        <f>1-SUM(M13:M18)</f>
        <v>0.80378313253012046</v>
      </c>
      <c r="N12" s="39"/>
      <c r="O12" s="39"/>
      <c r="P12" s="39"/>
      <c r="Q12" s="39"/>
      <c r="R12" s="39">
        <f>1-SUM(R13:R18)</f>
        <v>0.80378313253012046</v>
      </c>
      <c r="S12" s="39"/>
      <c r="T12" s="39"/>
      <c r="U12" s="39"/>
      <c r="V12" s="39"/>
      <c r="W12" s="39">
        <f>1-SUM(W13:W18)</f>
        <v>0.80378313253012046</v>
      </c>
      <c r="X12" s="39"/>
      <c r="Y12" s="39"/>
      <c r="Z12" s="39"/>
      <c r="AA12" s="39"/>
      <c r="AB12" s="39">
        <f>1-SUM(AB13:AB18)</f>
        <v>0.80378313253012046</v>
      </c>
      <c r="AC12" s="39"/>
      <c r="AD12" s="39"/>
      <c r="AE12" s="39"/>
      <c r="AF12" s="39"/>
      <c r="AG12" s="39">
        <f>1-SUM(AG13:AG18)</f>
        <v>0.80378313253012046</v>
      </c>
      <c r="AH12" s="39"/>
      <c r="AI12" s="39"/>
      <c r="AJ12" s="39"/>
      <c r="AK12" s="39"/>
      <c r="AL12" s="39">
        <f>1-SUM(AL13:AL18)</f>
        <v>0.80378313253012046</v>
      </c>
      <c r="AM12" s="39"/>
      <c r="AN12" s="39"/>
      <c r="AO12" s="39"/>
      <c r="AP12" s="39"/>
      <c r="AQ12" s="39">
        <f>1-SUM(AQ13:AQ18)</f>
        <v>0.80378313253012046</v>
      </c>
      <c r="AR12" s="39"/>
      <c r="AS12" s="39"/>
      <c r="AT12" s="39"/>
      <c r="AU12" s="39"/>
      <c r="AV12" s="39">
        <f>1-SUM(AV13:AV18)</f>
        <v>0.80378313253012046</v>
      </c>
      <c r="AW12" s="39"/>
      <c r="AX12" s="39"/>
      <c r="AY12" s="39"/>
      <c r="AZ12" s="39"/>
      <c r="BA12" s="39">
        <f>1-SUM(BA13:BA18)</f>
        <v>0.80378313253012046</v>
      </c>
      <c r="BB12" s="39"/>
      <c r="BC12" s="39"/>
      <c r="BD12" s="39"/>
      <c r="BE12" s="39"/>
      <c r="BF12" s="39">
        <f>1-SUM(BF13:BF18)</f>
        <v>0.80378313253012046</v>
      </c>
      <c r="BG12" s="39"/>
      <c r="BH12" s="39"/>
      <c r="BI12" s="39"/>
      <c r="BJ12" s="39"/>
      <c r="BK12" s="39">
        <f>1-SUM(BK13:BK18)</f>
        <v>0.80378313253012046</v>
      </c>
      <c r="BL12" s="39"/>
      <c r="BM12" s="39"/>
      <c r="BN12" s="39"/>
      <c r="BO12" s="39"/>
      <c r="BP12" s="39">
        <f>1-SUM(BP13:BP18)</f>
        <v>0.80378313253012046</v>
      </c>
      <c r="BQ12" s="39"/>
    </row>
    <row r="13" spans="1:69" x14ac:dyDescent="0.15">
      <c r="A13" s="42" t="s">
        <v>42</v>
      </c>
      <c r="B13" s="43">
        <f>_xlfn.IFNA(VLOOKUP($A13,批次辅助!$A$4:$DC$41,MATCH($A$5&amp;B$4,批次辅助!$A$1:$DC$1,0),0),0)</f>
        <v>0</v>
      </c>
      <c r="C13" s="43">
        <f>_xlfn.IFNA(VLOOKUP($A13,批次辅助!$A$4:$DC$41,MATCH($A$5&amp;C$4,批次辅助!$A$1:$DC$1,0),0),0)</f>
        <v>0</v>
      </c>
      <c r="D13" s="43">
        <f>_xlfn.IFNA(VLOOKUP($A13,批次辅助!$A$4:$DC$41,MATCH($A$5&amp;D$4,批次辅助!$A$1:$DC$1,0),0),0)</f>
        <v>0</v>
      </c>
      <c r="E13" s="279"/>
      <c r="F13" s="128"/>
      <c r="G13" s="102">
        <v>4.2560240963855418E-2</v>
      </c>
      <c r="H13" s="47">
        <f>C13-F13+G13</f>
        <v>4.2560240963855418E-2</v>
      </c>
      <c r="I13" s="370"/>
      <c r="J13" s="279"/>
      <c r="K13" s="128"/>
      <c r="L13" s="102"/>
      <c r="M13" s="47">
        <f>H13-K13+L13</f>
        <v>4.2560240963855418E-2</v>
      </c>
      <c r="N13" s="370"/>
      <c r="O13" s="278"/>
      <c r="P13" s="132"/>
      <c r="Q13" s="102"/>
      <c r="R13" s="47">
        <f>M13-P13+Q13</f>
        <v>4.2560240963855418E-2</v>
      </c>
      <c r="S13" s="370"/>
      <c r="T13" s="279"/>
      <c r="U13" s="128"/>
      <c r="V13" s="102"/>
      <c r="W13" s="47">
        <f>R13-U13+V13</f>
        <v>4.2560240963855418E-2</v>
      </c>
      <c r="X13" s="370"/>
      <c r="Y13" s="279"/>
      <c r="Z13" s="128"/>
      <c r="AA13" s="102"/>
      <c r="AB13" s="47">
        <f>W13-Z13+AA13</f>
        <v>4.2560240963855418E-2</v>
      </c>
      <c r="AC13" s="370"/>
      <c r="AD13" s="279"/>
      <c r="AE13" s="128"/>
      <c r="AF13" s="102"/>
      <c r="AG13" s="47">
        <f>AB13-AE13+AF13</f>
        <v>4.2560240963855418E-2</v>
      </c>
      <c r="AH13" s="370"/>
      <c r="AI13" s="279"/>
      <c r="AJ13" s="128"/>
      <c r="AK13" s="102"/>
      <c r="AL13" s="47">
        <f>AG13-AJ13+AK13</f>
        <v>4.2560240963855418E-2</v>
      </c>
      <c r="AM13" s="370"/>
      <c r="AN13" s="279"/>
      <c r="AO13" s="128"/>
      <c r="AP13" s="102"/>
      <c r="AQ13" s="47">
        <f>AL13-AO13+AP13</f>
        <v>4.2560240963855418E-2</v>
      </c>
      <c r="AR13" s="370"/>
      <c r="AS13" s="279"/>
      <c r="AT13" s="128"/>
      <c r="AU13" s="102"/>
      <c r="AV13" s="47">
        <f>AQ13-AT13+AU13</f>
        <v>4.2560240963855418E-2</v>
      </c>
      <c r="AW13" s="370"/>
      <c r="AX13" s="279"/>
      <c r="AY13" s="128"/>
      <c r="AZ13" s="102"/>
      <c r="BA13" s="47">
        <f>AV13-AY13+AZ13</f>
        <v>4.2560240963855418E-2</v>
      </c>
      <c r="BB13" s="370"/>
      <c r="BC13" s="279"/>
      <c r="BD13" s="128"/>
      <c r="BE13" s="102"/>
      <c r="BF13" s="47">
        <f>BA13-BD13+BE13</f>
        <v>4.2560240963855418E-2</v>
      </c>
      <c r="BG13" s="370"/>
      <c r="BH13" s="279"/>
      <c r="BI13" s="128"/>
      <c r="BJ13" s="102"/>
      <c r="BK13" s="47">
        <f>BF13-BI13+BJ13</f>
        <v>4.2560240963855418E-2</v>
      </c>
      <c r="BL13" s="370"/>
      <c r="BM13" s="279"/>
      <c r="BN13" s="128"/>
      <c r="BO13" s="102"/>
      <c r="BP13" s="47">
        <f>BK13-BN13+BO13</f>
        <v>4.2560240963855418E-2</v>
      </c>
      <c r="BQ13" s="370"/>
    </row>
    <row r="14" spans="1:69" x14ac:dyDescent="0.15">
      <c r="A14" s="42" t="s">
        <v>43</v>
      </c>
      <c r="B14" s="43">
        <f>_xlfn.IFNA(VLOOKUP($A14,批次辅助!$A$4:$DC$41,MATCH($A$5&amp;B$4,批次辅助!$A$1:$DC$1,0),0),0)</f>
        <v>0</v>
      </c>
      <c r="C14" s="43">
        <f>_xlfn.IFNA(VLOOKUP($A14,批次辅助!$A$4:$DC$41,MATCH($A$5&amp;C$4,批次辅助!$A$1:$DC$1,0),0),0)</f>
        <v>0</v>
      </c>
      <c r="D14" s="43">
        <f>_xlfn.IFNA(VLOOKUP($A14,批次辅助!$A$4:$DC$41,MATCH($A$5&amp;D$4,批次辅助!$A$1:$DC$1,0),0),0)</f>
        <v>0</v>
      </c>
      <c r="E14" s="51"/>
      <c r="F14" s="129"/>
      <c r="G14" s="140">
        <v>8.386746987951807E-2</v>
      </c>
      <c r="H14" s="47">
        <f t="shared" ref="H14:H19" si="0">C14-F14+G14</f>
        <v>8.386746987951807E-2</v>
      </c>
      <c r="I14" s="370"/>
      <c r="J14" s="51"/>
      <c r="K14" s="129"/>
      <c r="L14" s="140"/>
      <c r="M14" s="50">
        <f t="shared" ref="M14:M19" si="1">H14-K14+L14</f>
        <v>8.386746987951807E-2</v>
      </c>
      <c r="N14" s="370"/>
      <c r="O14" s="278"/>
      <c r="P14" s="186"/>
      <c r="Q14" s="140"/>
      <c r="R14" s="50">
        <f t="shared" ref="R14:R19" si="2">M14-P14+Q14</f>
        <v>8.386746987951807E-2</v>
      </c>
      <c r="S14" s="370"/>
      <c r="T14" s="51"/>
      <c r="U14" s="129"/>
      <c r="V14" s="140"/>
      <c r="W14" s="50">
        <f t="shared" ref="W14:W19" si="3">R14-U14+V14</f>
        <v>8.386746987951807E-2</v>
      </c>
      <c r="X14" s="370"/>
      <c r="Y14" s="51"/>
      <c r="Z14" s="129"/>
      <c r="AA14" s="140"/>
      <c r="AB14" s="50">
        <f t="shared" ref="AB14:AB19" si="4">W14-Z14+AA14</f>
        <v>8.386746987951807E-2</v>
      </c>
      <c r="AC14" s="370"/>
      <c r="AD14" s="51"/>
      <c r="AE14" s="129"/>
      <c r="AF14" s="140"/>
      <c r="AG14" s="50">
        <f t="shared" ref="AG14:AG19" si="5">AB14-AE14+AF14</f>
        <v>8.386746987951807E-2</v>
      </c>
      <c r="AH14" s="370"/>
      <c r="AI14" s="51"/>
      <c r="AJ14" s="129"/>
      <c r="AK14" s="140"/>
      <c r="AL14" s="50">
        <f t="shared" ref="AL14:AL19" si="6">AG14-AJ14+AK14</f>
        <v>8.386746987951807E-2</v>
      </c>
      <c r="AM14" s="370"/>
      <c r="AN14" s="51"/>
      <c r="AO14" s="129"/>
      <c r="AP14" s="140"/>
      <c r="AQ14" s="50">
        <f t="shared" ref="AQ14:AQ19" si="7">AL14-AO14+AP14</f>
        <v>8.386746987951807E-2</v>
      </c>
      <c r="AR14" s="370"/>
      <c r="AS14" s="51"/>
      <c r="AT14" s="129"/>
      <c r="AU14" s="140"/>
      <c r="AV14" s="50">
        <f t="shared" ref="AV14:AV19" si="8">AQ14-AT14+AU14</f>
        <v>8.386746987951807E-2</v>
      </c>
      <c r="AW14" s="370"/>
      <c r="AX14" s="51"/>
      <c r="AY14" s="129"/>
      <c r="AZ14" s="140"/>
      <c r="BA14" s="50">
        <f t="shared" ref="BA14:BA19" si="9">AV14-AY14+AZ14</f>
        <v>8.386746987951807E-2</v>
      </c>
      <c r="BB14" s="370"/>
      <c r="BC14" s="51"/>
      <c r="BD14" s="129"/>
      <c r="BE14" s="140"/>
      <c r="BF14" s="50">
        <f t="shared" ref="BF14:BF19" si="10">BA14-BD14+BE14</f>
        <v>8.386746987951807E-2</v>
      </c>
      <c r="BG14" s="370"/>
      <c r="BH14" s="51"/>
      <c r="BI14" s="129"/>
      <c r="BJ14" s="140"/>
      <c r="BK14" s="50">
        <f t="shared" ref="BK14:BK19" si="11">BF14-BI14+BJ14</f>
        <v>8.386746987951807E-2</v>
      </c>
      <c r="BL14" s="370"/>
      <c r="BM14" s="51"/>
      <c r="BN14" s="129"/>
      <c r="BO14" s="140"/>
      <c r="BP14" s="50">
        <f t="shared" ref="BP14:BP19" si="12">BK14-BN14+BO14</f>
        <v>8.386746987951807E-2</v>
      </c>
      <c r="BQ14" s="370"/>
    </row>
    <row r="15" spans="1:69" x14ac:dyDescent="0.15">
      <c r="A15" s="42" t="s">
        <v>44</v>
      </c>
      <c r="B15" s="43">
        <f>_xlfn.IFNA(VLOOKUP($A15,批次辅助!$A$4:$DC$41,MATCH($A$5&amp;B$4,批次辅助!$A$1:$DC$1,0),0),0)</f>
        <v>0</v>
      </c>
      <c r="C15" s="43">
        <f>_xlfn.IFNA(VLOOKUP($A15,批次辅助!$A$4:$DC$41,MATCH($A$5&amp;C$4,批次辅助!$A$1:$DC$1,0),0),0)</f>
        <v>0</v>
      </c>
      <c r="D15" s="43">
        <f>_xlfn.IFNA(VLOOKUP($A15,批次辅助!$A$4:$DC$41,MATCH($A$5&amp;D$4,批次辅助!$A$1:$DC$1,0),0),0)</f>
        <v>0</v>
      </c>
      <c r="E15" s="279"/>
      <c r="F15" s="128"/>
      <c r="G15" s="46">
        <v>0.01</v>
      </c>
      <c r="H15" s="47">
        <f t="shared" si="0"/>
        <v>0.01</v>
      </c>
      <c r="I15" s="370"/>
      <c r="J15" s="279"/>
      <c r="K15" s="128"/>
      <c r="L15" s="102"/>
      <c r="M15" s="50">
        <f t="shared" si="1"/>
        <v>0.01</v>
      </c>
      <c r="N15" s="370"/>
      <c r="O15" s="278"/>
      <c r="P15" s="132"/>
      <c r="Q15" s="102"/>
      <c r="R15" s="50">
        <f t="shared" si="2"/>
        <v>0.01</v>
      </c>
      <c r="S15" s="370"/>
      <c r="T15" s="279"/>
      <c r="U15" s="128"/>
      <c r="V15" s="102"/>
      <c r="W15" s="50">
        <f t="shared" si="3"/>
        <v>0.01</v>
      </c>
      <c r="X15" s="370"/>
      <c r="Y15" s="279"/>
      <c r="Z15" s="128"/>
      <c r="AA15" s="102"/>
      <c r="AB15" s="50">
        <f t="shared" si="4"/>
        <v>0.01</v>
      </c>
      <c r="AC15" s="370"/>
      <c r="AD15" s="279"/>
      <c r="AE15" s="128"/>
      <c r="AF15" s="102"/>
      <c r="AG15" s="50">
        <f t="shared" si="5"/>
        <v>0.01</v>
      </c>
      <c r="AH15" s="370"/>
      <c r="AI15" s="279"/>
      <c r="AJ15" s="128"/>
      <c r="AK15" s="102"/>
      <c r="AL15" s="50">
        <f t="shared" si="6"/>
        <v>0.01</v>
      </c>
      <c r="AM15" s="370"/>
      <c r="AN15" s="279"/>
      <c r="AO15" s="128"/>
      <c r="AP15" s="102"/>
      <c r="AQ15" s="50">
        <f t="shared" si="7"/>
        <v>0.01</v>
      </c>
      <c r="AR15" s="370"/>
      <c r="AS15" s="279"/>
      <c r="AT15" s="128"/>
      <c r="AU15" s="102"/>
      <c r="AV15" s="50">
        <f t="shared" si="8"/>
        <v>0.01</v>
      </c>
      <c r="AW15" s="370"/>
      <c r="AX15" s="279"/>
      <c r="AY15" s="128"/>
      <c r="AZ15" s="102"/>
      <c r="BA15" s="50">
        <f t="shared" si="9"/>
        <v>0.01</v>
      </c>
      <c r="BB15" s="370"/>
      <c r="BC15" s="279"/>
      <c r="BD15" s="128"/>
      <c r="BE15" s="102"/>
      <c r="BF15" s="50">
        <f t="shared" si="10"/>
        <v>0.01</v>
      </c>
      <c r="BG15" s="370"/>
      <c r="BH15" s="279"/>
      <c r="BI15" s="128"/>
      <c r="BJ15" s="102"/>
      <c r="BK15" s="50">
        <f t="shared" si="11"/>
        <v>0.01</v>
      </c>
      <c r="BL15" s="370"/>
      <c r="BM15" s="279"/>
      <c r="BN15" s="128"/>
      <c r="BO15" s="102"/>
      <c r="BP15" s="50">
        <f t="shared" si="12"/>
        <v>0.01</v>
      </c>
      <c r="BQ15" s="370"/>
    </row>
    <row r="16" spans="1:69" x14ac:dyDescent="0.15">
      <c r="A16" s="53" t="s">
        <v>45</v>
      </c>
      <c r="B16" s="53">
        <f>_xlfn.IFNA(VLOOKUP($A16,批次辅助!$A$4:$DC$41,MATCH($A$5&amp;B$4,批次辅助!$A$1:$DC$1,0),0),0)</f>
        <v>0</v>
      </c>
      <c r="C16" s="53">
        <f>_xlfn.IFNA(VLOOKUP($A16,批次辅助!$A$4:$DC$41,MATCH($A$5&amp;C$4,批次辅助!$A$1:$DC$1,0),0),0)</f>
        <v>0</v>
      </c>
      <c r="D16" s="53">
        <f>_xlfn.IFNA(VLOOKUP($A16,批次辅助!$A$4:$DC$41,MATCH($A$5&amp;D$4,批次辅助!$A$1:$DC$1,0),0),0)</f>
        <v>0</v>
      </c>
      <c r="E16" s="279"/>
      <c r="F16" s="128"/>
      <c r="G16" s="55">
        <v>4.8192771084337352E-2</v>
      </c>
      <c r="H16" s="47">
        <f t="shared" si="0"/>
        <v>4.8192771084337352E-2</v>
      </c>
      <c r="I16" s="370"/>
      <c r="J16" s="56"/>
      <c r="K16" s="130"/>
      <c r="L16" s="103"/>
      <c r="M16" s="50">
        <f t="shared" si="1"/>
        <v>4.8192771084337352E-2</v>
      </c>
      <c r="N16" s="370"/>
      <c r="O16" s="278"/>
      <c r="P16" s="132"/>
      <c r="Q16" s="103"/>
      <c r="R16" s="50">
        <f t="shared" si="2"/>
        <v>4.8192771084337352E-2</v>
      </c>
      <c r="S16" s="370"/>
      <c r="T16" s="56"/>
      <c r="U16" s="130"/>
      <c r="V16" s="103"/>
      <c r="W16" s="50">
        <f t="shared" si="3"/>
        <v>4.8192771084337352E-2</v>
      </c>
      <c r="X16" s="370"/>
      <c r="Y16" s="56"/>
      <c r="Z16" s="130"/>
      <c r="AA16" s="103"/>
      <c r="AB16" s="50">
        <f t="shared" si="4"/>
        <v>4.8192771084337352E-2</v>
      </c>
      <c r="AC16" s="370"/>
      <c r="AD16" s="56"/>
      <c r="AE16" s="130"/>
      <c r="AF16" s="103"/>
      <c r="AG16" s="50">
        <f t="shared" si="5"/>
        <v>4.8192771084337352E-2</v>
      </c>
      <c r="AH16" s="370"/>
      <c r="AI16" s="56"/>
      <c r="AJ16" s="130"/>
      <c r="AK16" s="103"/>
      <c r="AL16" s="50">
        <f t="shared" si="6"/>
        <v>4.8192771084337352E-2</v>
      </c>
      <c r="AM16" s="370"/>
      <c r="AN16" s="56"/>
      <c r="AO16" s="130"/>
      <c r="AP16" s="103"/>
      <c r="AQ16" s="50">
        <f t="shared" si="7"/>
        <v>4.8192771084337352E-2</v>
      </c>
      <c r="AR16" s="370"/>
      <c r="AS16" s="56"/>
      <c r="AT16" s="130"/>
      <c r="AU16" s="103"/>
      <c r="AV16" s="50">
        <f t="shared" si="8"/>
        <v>4.8192771084337352E-2</v>
      </c>
      <c r="AW16" s="370"/>
      <c r="AX16" s="56"/>
      <c r="AY16" s="130"/>
      <c r="AZ16" s="103"/>
      <c r="BA16" s="50">
        <f t="shared" si="9"/>
        <v>4.8192771084337352E-2</v>
      </c>
      <c r="BB16" s="370"/>
      <c r="BC16" s="56"/>
      <c r="BD16" s="130"/>
      <c r="BE16" s="103"/>
      <c r="BF16" s="50">
        <f t="shared" si="10"/>
        <v>4.8192771084337352E-2</v>
      </c>
      <c r="BG16" s="370"/>
      <c r="BH16" s="56"/>
      <c r="BI16" s="130"/>
      <c r="BJ16" s="103"/>
      <c r="BK16" s="50">
        <f t="shared" si="11"/>
        <v>4.8192771084337352E-2</v>
      </c>
      <c r="BL16" s="370"/>
      <c r="BM16" s="56"/>
      <c r="BN16" s="130"/>
      <c r="BO16" s="103"/>
      <c r="BP16" s="50">
        <f t="shared" si="12"/>
        <v>4.8192771084337352E-2</v>
      </c>
      <c r="BQ16" s="370"/>
    </row>
    <row r="17" spans="1:69" x14ac:dyDescent="0.15">
      <c r="A17" s="42" t="s">
        <v>46</v>
      </c>
      <c r="B17" s="53">
        <f>_xlfn.IFNA(VLOOKUP($A17,批次辅助!$A$4:$DC$41,MATCH($A$5&amp;B$4,批次辅助!$A$1:$DC$1,0),0),0)</f>
        <v>0</v>
      </c>
      <c r="C17" s="53">
        <f>_xlfn.IFNA(VLOOKUP($A17,批次辅助!$A$4:$DC$41,MATCH($A$5&amp;C$4,批次辅助!$A$1:$DC$1,0),0),0)</f>
        <v>0</v>
      </c>
      <c r="D17" s="53">
        <f>_xlfn.IFNA(VLOOKUP($A17,批次辅助!$A$4:$DC$41,MATCH($A$5&amp;D$4,批次辅助!$A$1:$DC$1,0),0),0)</f>
        <v>0</v>
      </c>
      <c r="E17" s="43"/>
      <c r="F17" s="131"/>
      <c r="G17" s="58">
        <v>9.0361445783132526E-3</v>
      </c>
      <c r="H17" s="47">
        <f t="shared" si="0"/>
        <v>9.0361445783132526E-3</v>
      </c>
      <c r="I17" s="370"/>
      <c r="J17" s="43"/>
      <c r="K17" s="131"/>
      <c r="L17" s="104"/>
      <c r="M17" s="53">
        <f t="shared" si="1"/>
        <v>9.0361445783132526E-3</v>
      </c>
      <c r="N17" s="370"/>
      <c r="O17" s="330"/>
      <c r="P17" s="186"/>
      <c r="Q17" s="104"/>
      <c r="R17" s="53">
        <f t="shared" si="2"/>
        <v>9.0361445783132526E-3</v>
      </c>
      <c r="S17" s="370"/>
      <c r="T17" s="43"/>
      <c r="U17" s="131"/>
      <c r="V17" s="104"/>
      <c r="W17" s="53">
        <f t="shared" si="3"/>
        <v>9.0361445783132526E-3</v>
      </c>
      <c r="X17" s="370"/>
      <c r="Y17" s="43"/>
      <c r="Z17" s="131"/>
      <c r="AA17" s="104"/>
      <c r="AB17" s="53">
        <f t="shared" si="4"/>
        <v>9.0361445783132526E-3</v>
      </c>
      <c r="AC17" s="370"/>
      <c r="AD17" s="43"/>
      <c r="AE17" s="131"/>
      <c r="AF17" s="104"/>
      <c r="AG17" s="53">
        <f t="shared" si="5"/>
        <v>9.0361445783132526E-3</v>
      </c>
      <c r="AH17" s="370"/>
      <c r="AI17" s="43"/>
      <c r="AJ17" s="131"/>
      <c r="AK17" s="104"/>
      <c r="AL17" s="53">
        <f t="shared" si="6"/>
        <v>9.0361445783132526E-3</v>
      </c>
      <c r="AM17" s="370"/>
      <c r="AN17" s="43"/>
      <c r="AO17" s="131"/>
      <c r="AP17" s="104"/>
      <c r="AQ17" s="53">
        <f t="shared" si="7"/>
        <v>9.0361445783132526E-3</v>
      </c>
      <c r="AR17" s="370"/>
      <c r="AS17" s="43"/>
      <c r="AT17" s="131"/>
      <c r="AU17" s="104"/>
      <c r="AV17" s="53">
        <f t="shared" si="8"/>
        <v>9.0361445783132526E-3</v>
      </c>
      <c r="AW17" s="370"/>
      <c r="AX17" s="43"/>
      <c r="AY17" s="131"/>
      <c r="AZ17" s="104"/>
      <c r="BA17" s="53">
        <f t="shared" si="9"/>
        <v>9.0361445783132526E-3</v>
      </c>
      <c r="BB17" s="370"/>
      <c r="BC17" s="43"/>
      <c r="BD17" s="131"/>
      <c r="BE17" s="104"/>
      <c r="BF17" s="53">
        <f t="shared" si="10"/>
        <v>9.0361445783132526E-3</v>
      </c>
      <c r="BG17" s="370"/>
      <c r="BH17" s="43"/>
      <c r="BI17" s="131"/>
      <c r="BJ17" s="104"/>
      <c r="BK17" s="53">
        <f t="shared" si="11"/>
        <v>9.0361445783132526E-3</v>
      </c>
      <c r="BL17" s="370"/>
      <c r="BM17" s="43"/>
      <c r="BN17" s="131"/>
      <c r="BO17" s="104"/>
      <c r="BP17" s="53">
        <f t="shared" si="12"/>
        <v>9.0361445783132526E-3</v>
      </c>
      <c r="BQ17" s="370"/>
    </row>
    <row r="18" spans="1:69" x14ac:dyDescent="0.15">
      <c r="A18" s="42" t="s">
        <v>47</v>
      </c>
      <c r="B18" s="43">
        <f>_xlfn.IFNA(VLOOKUP($A18,批次辅助!$A$4:$DC$41,MATCH($A$5&amp;B$4,批次辅助!$A$1:$DC$1,0),0),0)</f>
        <v>0</v>
      </c>
      <c r="C18" s="43">
        <f>_xlfn.IFNA(VLOOKUP($A18,批次辅助!$A$4:$DC$41,MATCH($A$5&amp;C$4,批次辅助!$A$1:$DC$1,0),0),0)</f>
        <v>0</v>
      </c>
      <c r="D18" s="114">
        <f>_xlfn.IFNA(VLOOKUP($A18,批次辅助!$A$4:$DC$41,MATCH($A$5&amp;D$4,批次辅助!$A$1:$DC$1,0),0),0)</f>
        <v>0</v>
      </c>
      <c r="E18" s="10"/>
      <c r="F18" s="132"/>
      <c r="G18" s="70">
        <v>2.5602409638554218E-3</v>
      </c>
      <c r="H18" s="47">
        <f t="shared" si="0"/>
        <v>2.5602409638554218E-3</v>
      </c>
      <c r="I18" s="370"/>
      <c r="J18" s="10"/>
      <c r="K18" s="132"/>
      <c r="L18" s="105"/>
      <c r="M18" s="43">
        <f t="shared" si="1"/>
        <v>2.5602409638554218E-3</v>
      </c>
      <c r="N18" s="370"/>
      <c r="O18" s="10"/>
      <c r="P18" s="132"/>
      <c r="Q18" s="105"/>
      <c r="R18" s="43">
        <f t="shared" si="2"/>
        <v>2.5602409638554218E-3</v>
      </c>
      <c r="S18" s="370"/>
      <c r="T18" s="10"/>
      <c r="U18" s="132"/>
      <c r="V18" s="105"/>
      <c r="W18" s="43">
        <f t="shared" si="3"/>
        <v>2.5602409638554218E-3</v>
      </c>
      <c r="X18" s="370"/>
      <c r="Y18" s="10"/>
      <c r="Z18" s="132"/>
      <c r="AA18" s="105"/>
      <c r="AB18" s="43">
        <f t="shared" si="4"/>
        <v>2.5602409638554218E-3</v>
      </c>
      <c r="AC18" s="370"/>
      <c r="AD18" s="10"/>
      <c r="AE18" s="132"/>
      <c r="AF18" s="105"/>
      <c r="AG18" s="43">
        <f t="shared" si="5"/>
        <v>2.5602409638554218E-3</v>
      </c>
      <c r="AH18" s="370"/>
      <c r="AI18" s="10"/>
      <c r="AJ18" s="132"/>
      <c r="AK18" s="105"/>
      <c r="AL18" s="43">
        <f t="shared" si="6"/>
        <v>2.5602409638554218E-3</v>
      </c>
      <c r="AM18" s="370"/>
      <c r="AN18" s="10"/>
      <c r="AO18" s="132"/>
      <c r="AP18" s="105"/>
      <c r="AQ18" s="43">
        <f t="shared" si="7"/>
        <v>2.5602409638554218E-3</v>
      </c>
      <c r="AR18" s="370"/>
      <c r="AS18" s="10"/>
      <c r="AT18" s="132"/>
      <c r="AU18" s="105"/>
      <c r="AV18" s="43">
        <f t="shared" si="8"/>
        <v>2.5602409638554218E-3</v>
      </c>
      <c r="AW18" s="370"/>
      <c r="AX18" s="10"/>
      <c r="AY18" s="132"/>
      <c r="AZ18" s="105"/>
      <c r="BA18" s="43">
        <f t="shared" si="9"/>
        <v>2.5602409638554218E-3</v>
      </c>
      <c r="BB18" s="370"/>
      <c r="BC18" s="10"/>
      <c r="BD18" s="132"/>
      <c r="BE18" s="105"/>
      <c r="BF18" s="43">
        <f t="shared" si="10"/>
        <v>2.5602409638554218E-3</v>
      </c>
      <c r="BG18" s="370"/>
      <c r="BH18" s="10"/>
      <c r="BI18" s="132"/>
      <c r="BJ18" s="105"/>
      <c r="BK18" s="43">
        <f t="shared" si="11"/>
        <v>2.5602409638554218E-3</v>
      </c>
      <c r="BL18" s="370"/>
      <c r="BM18" s="10"/>
      <c r="BN18" s="132"/>
      <c r="BO18" s="105"/>
      <c r="BP18" s="43">
        <f t="shared" si="12"/>
        <v>2.5602409638554218E-3</v>
      </c>
      <c r="BQ18" s="370"/>
    </row>
    <row r="19" spans="1:69" x14ac:dyDescent="0.15">
      <c r="A19" s="61" t="s">
        <v>31</v>
      </c>
      <c r="B19" s="61">
        <f>_xlfn.IFNA(VLOOKUP($A19,批次辅助!$A$4:$DC$41,MATCH($A$5&amp;B$4,批次辅助!$A$1:$DC$1,0),0),0)</f>
        <v>0</v>
      </c>
      <c r="C19" s="61">
        <f>_xlfn.IFNA(VLOOKUP($A19,批次辅助!$A$4:$DC$41,MATCH($A$5&amp;C$4,批次辅助!$A$1:$DC$1,0),0),0)</f>
        <v>0</v>
      </c>
      <c r="D19" s="61">
        <f>_xlfn.IFNA(VLOOKUP($A19,批次辅助!$A$4:$DC$41,MATCH($A$5&amp;D$4,批次辅助!$A$1:$DC$1,0),0),0)</f>
        <v>0</v>
      </c>
      <c r="E19" s="62"/>
      <c r="F19" s="133"/>
      <c r="G19" s="64"/>
      <c r="H19" s="62">
        <f t="shared" si="0"/>
        <v>0</v>
      </c>
      <c r="I19" s="62"/>
      <c r="J19" s="62"/>
      <c r="K19" s="133"/>
      <c r="L19" s="141"/>
      <c r="M19" s="62">
        <f t="shared" si="1"/>
        <v>0</v>
      </c>
      <c r="N19" s="62"/>
      <c r="O19" s="62"/>
      <c r="P19" s="133"/>
      <c r="Q19" s="141"/>
      <c r="R19" s="62">
        <f t="shared" si="2"/>
        <v>0</v>
      </c>
      <c r="S19" s="62"/>
      <c r="T19" s="62"/>
      <c r="U19" s="133"/>
      <c r="V19" s="141"/>
      <c r="W19" s="62">
        <f t="shared" si="3"/>
        <v>0</v>
      </c>
      <c r="X19" s="62"/>
      <c r="Y19" s="62"/>
      <c r="Z19" s="133"/>
      <c r="AA19" s="141"/>
      <c r="AB19" s="62">
        <f t="shared" si="4"/>
        <v>0</v>
      </c>
      <c r="AC19" s="62"/>
      <c r="AD19" s="62"/>
      <c r="AE19" s="133"/>
      <c r="AF19" s="141"/>
      <c r="AG19" s="62">
        <f t="shared" si="5"/>
        <v>0</v>
      </c>
      <c r="AH19" s="62"/>
      <c r="AI19" s="62"/>
      <c r="AJ19" s="133"/>
      <c r="AK19" s="141"/>
      <c r="AL19" s="62">
        <f t="shared" si="6"/>
        <v>0</v>
      </c>
      <c r="AM19" s="62"/>
      <c r="AN19" s="62"/>
      <c r="AO19" s="133"/>
      <c r="AP19" s="141"/>
      <c r="AQ19" s="62">
        <f t="shared" si="7"/>
        <v>0</v>
      </c>
      <c r="AR19" s="62"/>
      <c r="AS19" s="62"/>
      <c r="AT19" s="133"/>
      <c r="AU19" s="141"/>
      <c r="AV19" s="62">
        <f t="shared" si="8"/>
        <v>0</v>
      </c>
      <c r="AW19" s="62"/>
      <c r="AX19" s="62"/>
      <c r="AY19" s="133"/>
      <c r="AZ19" s="141"/>
      <c r="BA19" s="62">
        <f t="shared" si="9"/>
        <v>0</v>
      </c>
      <c r="BB19" s="62"/>
      <c r="BC19" s="62"/>
      <c r="BD19" s="133"/>
      <c r="BE19" s="141"/>
      <c r="BF19" s="62">
        <f t="shared" si="10"/>
        <v>0</v>
      </c>
      <c r="BG19" s="62"/>
      <c r="BH19" s="62"/>
      <c r="BI19" s="133"/>
      <c r="BJ19" s="141"/>
      <c r="BK19" s="62">
        <f t="shared" si="11"/>
        <v>0</v>
      </c>
      <c r="BL19" s="62"/>
      <c r="BM19" s="62"/>
      <c r="BN19" s="133"/>
      <c r="BO19" s="141"/>
      <c r="BP19" s="62">
        <f t="shared" si="12"/>
        <v>0</v>
      </c>
      <c r="BQ19" s="62"/>
    </row>
    <row r="20" spans="1:69" x14ac:dyDescent="0.15">
      <c r="A20" s="65" t="s">
        <v>30</v>
      </c>
      <c r="B20" s="66"/>
      <c r="C20" s="66"/>
      <c r="D20" s="66"/>
      <c r="E20" s="66"/>
      <c r="F20" s="134"/>
      <c r="G20" s="68"/>
      <c r="H20" s="66">
        <f>H21*99.9%</f>
        <v>0.93760362650602413</v>
      </c>
      <c r="I20" s="66"/>
      <c r="J20" s="66"/>
      <c r="K20" s="134"/>
      <c r="L20" s="142"/>
      <c r="M20" s="66">
        <f>M21*99.9%</f>
        <v>0.93760362650602413</v>
      </c>
      <c r="N20" s="66"/>
      <c r="O20" s="66"/>
      <c r="P20" s="134"/>
      <c r="Q20" s="142"/>
      <c r="R20" s="66">
        <f>R21*99.9%</f>
        <v>0.93760362650602413</v>
      </c>
      <c r="S20" s="66"/>
      <c r="T20" s="66"/>
      <c r="U20" s="134"/>
      <c r="V20" s="142"/>
      <c r="W20" s="66">
        <f>W21*99.9%</f>
        <v>0.93760362650602413</v>
      </c>
      <c r="X20" s="66"/>
      <c r="Y20" s="66"/>
      <c r="Z20" s="134"/>
      <c r="AA20" s="142"/>
      <c r="AB20" s="66">
        <f>AB21*99.9%</f>
        <v>0.93760362650602413</v>
      </c>
      <c r="AC20" s="66"/>
      <c r="AD20" s="66"/>
      <c r="AE20" s="134"/>
      <c r="AF20" s="142"/>
      <c r="AG20" s="66">
        <f>AG21*99.9%</f>
        <v>0.93760362650602413</v>
      </c>
      <c r="AH20" s="66"/>
      <c r="AI20" s="66"/>
      <c r="AJ20" s="134"/>
      <c r="AK20" s="142"/>
      <c r="AL20" s="66">
        <f>AL21*99.9%</f>
        <v>0.93760362650602413</v>
      </c>
      <c r="AM20" s="66"/>
      <c r="AN20" s="66"/>
      <c r="AO20" s="134"/>
      <c r="AP20" s="142"/>
      <c r="AQ20" s="66">
        <f>AQ21*99.9%</f>
        <v>0.93760362650602413</v>
      </c>
      <c r="AR20" s="66"/>
      <c r="AS20" s="66"/>
      <c r="AT20" s="134"/>
      <c r="AU20" s="142"/>
      <c r="AV20" s="66">
        <f>AV21*99.9%</f>
        <v>0.93760362650602413</v>
      </c>
      <c r="AW20" s="66"/>
      <c r="AX20" s="66"/>
      <c r="AY20" s="134"/>
      <c r="AZ20" s="142"/>
      <c r="BA20" s="66">
        <f>BA21*99.9%</f>
        <v>0.93760362650602413</v>
      </c>
      <c r="BB20" s="66"/>
      <c r="BC20" s="66"/>
      <c r="BD20" s="134"/>
      <c r="BE20" s="142"/>
      <c r="BF20" s="66">
        <f>BF21*99.9%</f>
        <v>0.93760362650602413</v>
      </c>
      <c r="BG20" s="66"/>
      <c r="BH20" s="66"/>
      <c r="BI20" s="134"/>
      <c r="BJ20" s="142"/>
      <c r="BK20" s="66">
        <f>BK21*99.9%</f>
        <v>0.93760362650602413</v>
      </c>
      <c r="BL20" s="66"/>
      <c r="BM20" s="66"/>
      <c r="BN20" s="134"/>
      <c r="BO20" s="142"/>
      <c r="BP20" s="66">
        <f>BP21*99.9%</f>
        <v>0.93760362650602413</v>
      </c>
      <c r="BQ20" s="66"/>
    </row>
    <row r="21" spans="1:69" x14ac:dyDescent="0.35">
      <c r="A21" s="40" t="s">
        <v>456</v>
      </c>
      <c r="B21" s="41">
        <f>_xlfn.IFNA(VLOOKUP($A21,批次辅助!$A$4:$DC$41,MATCH($A$5&amp;B$4,批次辅助!$A$1:$DC$1,0),0),0)</f>
        <v>0</v>
      </c>
      <c r="C21" s="41">
        <f>_xlfn.IFNA(VLOOKUP($A21,批次辅助!$A$4:$DC$41,MATCH($A$5&amp;C$4,批次辅助!$A$1:$DC$1,0),0),0)</f>
        <v>0</v>
      </c>
      <c r="D21" s="41">
        <f>_xlfn.IFNA(VLOOKUP($A21,批次辅助!$A$4:$DC$41,MATCH($A$5&amp;D$4,批次辅助!$A$1:$DC$1,0),0),0)</f>
        <v>0</v>
      </c>
      <c r="E21" s="66"/>
      <c r="F21" s="134"/>
      <c r="G21" s="68"/>
      <c r="H21" s="66">
        <f>1-SUM(H22:H26)</f>
        <v>0.93854216867469875</v>
      </c>
      <c r="I21" s="66"/>
      <c r="J21" s="66"/>
      <c r="K21" s="134"/>
      <c r="L21" s="142"/>
      <c r="M21" s="66">
        <f>1-SUM(M22:M26)</f>
        <v>0.93854216867469875</v>
      </c>
      <c r="N21" s="66"/>
      <c r="O21" s="66"/>
      <c r="P21" s="134"/>
      <c r="Q21" s="142"/>
      <c r="R21" s="66">
        <f>1-SUM(R22:R26)</f>
        <v>0.93854216867469875</v>
      </c>
      <c r="S21" s="66"/>
      <c r="T21" s="66"/>
      <c r="U21" s="134"/>
      <c r="V21" s="142"/>
      <c r="W21" s="66">
        <f>1-SUM(W22:W26)</f>
        <v>0.93854216867469875</v>
      </c>
      <c r="X21" s="66"/>
      <c r="Y21" s="66"/>
      <c r="Z21" s="134"/>
      <c r="AA21" s="142"/>
      <c r="AB21" s="66">
        <f>1-SUM(AB22:AB26)</f>
        <v>0.93854216867469875</v>
      </c>
      <c r="AC21" s="66"/>
      <c r="AD21" s="66"/>
      <c r="AE21" s="134"/>
      <c r="AF21" s="142"/>
      <c r="AG21" s="66">
        <f>1-SUM(AG22:AG26)</f>
        <v>0.93854216867469875</v>
      </c>
      <c r="AH21" s="66"/>
      <c r="AI21" s="66"/>
      <c r="AJ21" s="134"/>
      <c r="AK21" s="142"/>
      <c r="AL21" s="66">
        <f>1-SUM(AL22:AL26)</f>
        <v>0.93854216867469875</v>
      </c>
      <c r="AM21" s="66"/>
      <c r="AN21" s="66"/>
      <c r="AO21" s="134"/>
      <c r="AP21" s="142"/>
      <c r="AQ21" s="66">
        <f>1-SUM(AQ22:AQ26)</f>
        <v>0.93854216867469875</v>
      </c>
      <c r="AR21" s="66"/>
      <c r="AS21" s="66"/>
      <c r="AT21" s="134"/>
      <c r="AU21" s="142"/>
      <c r="AV21" s="66">
        <f>1-SUM(AV22:AV26)</f>
        <v>0.93854216867469875</v>
      </c>
      <c r="AW21" s="66"/>
      <c r="AX21" s="66"/>
      <c r="AY21" s="134"/>
      <c r="AZ21" s="142"/>
      <c r="BA21" s="66">
        <f>1-SUM(BA22:BA26)</f>
        <v>0.93854216867469875</v>
      </c>
      <c r="BB21" s="66"/>
      <c r="BC21" s="66"/>
      <c r="BD21" s="134"/>
      <c r="BE21" s="142"/>
      <c r="BF21" s="66">
        <f>1-SUM(BF22:BF26)</f>
        <v>0.93854216867469875</v>
      </c>
      <c r="BG21" s="66"/>
      <c r="BH21" s="66"/>
      <c r="BI21" s="134"/>
      <c r="BJ21" s="142"/>
      <c r="BK21" s="66">
        <f>1-SUM(BK22:BK26)</f>
        <v>0.93854216867469875</v>
      </c>
      <c r="BL21" s="66"/>
      <c r="BM21" s="66"/>
      <c r="BN21" s="134"/>
      <c r="BO21" s="142"/>
      <c r="BP21" s="66">
        <f>1-SUM(BP22:BP26)</f>
        <v>0.93854216867469875</v>
      </c>
      <c r="BQ21" s="66"/>
    </row>
    <row r="22" spans="1:69" x14ac:dyDescent="0.15">
      <c r="A22" s="42" t="s">
        <v>48</v>
      </c>
      <c r="B22" s="43">
        <f>_xlfn.IFNA(VLOOKUP($A22,批次辅助!$A$4:$DC$41,MATCH($A$5&amp;B$4,批次辅助!$A$1:$DC$1,0),0),0)</f>
        <v>0</v>
      </c>
      <c r="C22" s="43">
        <f>_xlfn.IFNA(VLOOKUP($A22,批次辅助!$A$4:$DC$41,MATCH($A$5&amp;C$4,批次辅助!$A$1:$DC$1,0),0),0)</f>
        <v>0</v>
      </c>
      <c r="D22" s="43">
        <f>_xlfn.IFNA(VLOOKUP($A22,批次辅助!$A$4:$DC$41,MATCH($A$5&amp;D$4,批次辅助!$A$1:$DC$1,0),0),0)</f>
        <v>0</v>
      </c>
      <c r="E22" s="277"/>
      <c r="F22" s="132"/>
      <c r="G22" s="70">
        <v>1.7000000000000001E-2</v>
      </c>
      <c r="H22" s="277">
        <f>C22-F22+G22</f>
        <v>1.7000000000000001E-2</v>
      </c>
      <c r="I22" s="370"/>
      <c r="J22" s="278"/>
      <c r="K22" s="132"/>
      <c r="L22" s="105"/>
      <c r="M22" s="277">
        <f>H22-K22+L22</f>
        <v>1.7000000000000001E-2</v>
      </c>
      <c r="N22" s="370"/>
      <c r="O22" s="277"/>
      <c r="P22" s="132"/>
      <c r="Q22" s="105"/>
      <c r="R22" s="277">
        <f>M22-P22+Q22</f>
        <v>1.7000000000000001E-2</v>
      </c>
      <c r="S22" s="370"/>
      <c r="T22" s="277"/>
      <c r="U22" s="132"/>
      <c r="V22" s="105"/>
      <c r="W22" s="277">
        <f>R22-U22+V22</f>
        <v>1.7000000000000001E-2</v>
      </c>
      <c r="X22" s="370"/>
      <c r="Y22" s="277"/>
      <c r="Z22" s="132"/>
      <c r="AA22" s="105"/>
      <c r="AB22" s="277">
        <f>W22-Z22+AA22</f>
        <v>1.7000000000000001E-2</v>
      </c>
      <c r="AC22" s="370"/>
      <c r="AD22" s="277"/>
      <c r="AE22" s="132"/>
      <c r="AF22" s="105"/>
      <c r="AG22" s="277">
        <f>AB22-AE22+AF22</f>
        <v>1.7000000000000001E-2</v>
      </c>
      <c r="AH22" s="370"/>
      <c r="AI22" s="277"/>
      <c r="AJ22" s="132"/>
      <c r="AK22" s="105"/>
      <c r="AL22" s="277">
        <f>AG22-AJ22+AK22</f>
        <v>1.7000000000000001E-2</v>
      </c>
      <c r="AM22" s="370"/>
      <c r="AN22" s="277"/>
      <c r="AO22" s="132"/>
      <c r="AP22" s="105"/>
      <c r="AQ22" s="277">
        <f>AL22-AO22+AP22</f>
        <v>1.7000000000000001E-2</v>
      </c>
      <c r="AR22" s="370"/>
      <c r="AS22" s="277"/>
      <c r="AT22" s="132"/>
      <c r="AU22" s="105"/>
      <c r="AV22" s="277">
        <f>AQ22-AT22+AU22</f>
        <v>1.7000000000000001E-2</v>
      </c>
      <c r="AW22" s="370"/>
      <c r="AX22" s="277"/>
      <c r="AY22" s="132"/>
      <c r="AZ22" s="105"/>
      <c r="BA22" s="277">
        <f>AV22-AY22+AZ22</f>
        <v>1.7000000000000001E-2</v>
      </c>
      <c r="BB22" s="370"/>
      <c r="BC22" s="277"/>
      <c r="BD22" s="132"/>
      <c r="BE22" s="105"/>
      <c r="BF22" s="277">
        <f>BA22-BD22+BE22</f>
        <v>1.7000000000000001E-2</v>
      </c>
      <c r="BG22" s="370"/>
      <c r="BH22" s="277"/>
      <c r="BI22" s="132"/>
      <c r="BJ22" s="105"/>
      <c r="BK22" s="277">
        <f>BF22-BI22+BJ22</f>
        <v>1.7000000000000001E-2</v>
      </c>
      <c r="BL22" s="370"/>
      <c r="BM22" s="277"/>
      <c r="BN22" s="132"/>
      <c r="BO22" s="105"/>
      <c r="BP22" s="277">
        <f>BK22-BN22+BO22</f>
        <v>1.7000000000000001E-2</v>
      </c>
      <c r="BQ22" s="370"/>
    </row>
    <row r="23" spans="1:69" x14ac:dyDescent="0.15">
      <c r="A23" s="42" t="s">
        <v>49</v>
      </c>
      <c r="B23" s="43">
        <f>_xlfn.IFNA(VLOOKUP($A23,批次辅助!$A$4:$DC$41,MATCH($A$5&amp;B$4,批次辅助!$A$1:$DC$1,0),0),0)</f>
        <v>0</v>
      </c>
      <c r="C23" s="43">
        <f>_xlfn.IFNA(VLOOKUP($A23,批次辅助!$A$4:$DC$41,MATCH($A$5&amp;C$4,批次辅助!$A$1:$DC$1,0),0),0)</f>
        <v>0</v>
      </c>
      <c r="D23" s="43">
        <f>_xlfn.IFNA(VLOOKUP($A23,批次辅助!$A$4:$DC$41,MATCH($A$5&amp;D$4,批次辅助!$A$1:$DC$1,0),0),0)</f>
        <v>0</v>
      </c>
      <c r="E23" s="277"/>
      <c r="F23" s="132"/>
      <c r="G23" s="46">
        <v>6.7771084337349399E-3</v>
      </c>
      <c r="H23" s="277">
        <f>C23-F23+G23</f>
        <v>6.7771084337349399E-3</v>
      </c>
      <c r="I23" s="370"/>
      <c r="J23" s="277"/>
      <c r="K23" s="132"/>
      <c r="L23" s="105"/>
      <c r="M23" s="50">
        <f t="shared" ref="M23:M27" si="13">H23-K23+L23</f>
        <v>6.7771084337349399E-3</v>
      </c>
      <c r="N23" s="370"/>
      <c r="O23" s="47"/>
      <c r="P23" s="128"/>
      <c r="Q23" s="102"/>
      <c r="R23" s="50">
        <f t="shared" ref="R23:R27" si="14">M23-P23+Q23</f>
        <v>6.7771084337349399E-3</v>
      </c>
      <c r="S23" s="370"/>
      <c r="T23" s="47"/>
      <c r="U23" s="128"/>
      <c r="V23" s="102"/>
      <c r="W23" s="50">
        <f t="shared" ref="W23:W27" si="15">R23-U23+V23</f>
        <v>6.7771084337349399E-3</v>
      </c>
      <c r="X23" s="370"/>
      <c r="Y23" s="47"/>
      <c r="Z23" s="128"/>
      <c r="AA23" s="102"/>
      <c r="AB23" s="50">
        <f t="shared" ref="AB23:AB27" si="16">W23-Z23+AA23</f>
        <v>6.7771084337349399E-3</v>
      </c>
      <c r="AC23" s="370"/>
      <c r="AD23" s="47"/>
      <c r="AE23" s="128"/>
      <c r="AF23" s="102"/>
      <c r="AG23" s="50">
        <f t="shared" ref="AG23:AG27" si="17">AB23-AE23+AF23</f>
        <v>6.7771084337349399E-3</v>
      </c>
      <c r="AH23" s="370"/>
      <c r="AI23" s="47"/>
      <c r="AJ23" s="128"/>
      <c r="AK23" s="102"/>
      <c r="AL23" s="50">
        <f t="shared" ref="AL23:AL27" si="18">AG23-AJ23+AK23</f>
        <v>6.7771084337349399E-3</v>
      </c>
      <c r="AM23" s="370"/>
      <c r="AN23" s="47"/>
      <c r="AO23" s="128"/>
      <c r="AP23" s="102"/>
      <c r="AQ23" s="50">
        <f t="shared" ref="AQ23:AQ27" si="19">AL23-AO23+AP23</f>
        <v>6.7771084337349399E-3</v>
      </c>
      <c r="AR23" s="370"/>
      <c r="AS23" s="47"/>
      <c r="AT23" s="128"/>
      <c r="AU23" s="102"/>
      <c r="AV23" s="50">
        <f t="shared" ref="AV23:AV27" si="20">AQ23-AT23+AU23</f>
        <v>6.7771084337349399E-3</v>
      </c>
      <c r="AW23" s="370"/>
      <c r="AX23" s="47"/>
      <c r="AY23" s="128"/>
      <c r="AZ23" s="102"/>
      <c r="BA23" s="50">
        <f t="shared" ref="BA23:BA27" si="21">AV23-AY23+AZ23</f>
        <v>6.7771084337349399E-3</v>
      </c>
      <c r="BB23" s="370"/>
      <c r="BC23" s="47"/>
      <c r="BD23" s="128"/>
      <c r="BE23" s="102"/>
      <c r="BF23" s="50">
        <f t="shared" ref="BF23:BF27" si="22">BA23-BD23+BE23</f>
        <v>6.7771084337349399E-3</v>
      </c>
      <c r="BG23" s="370"/>
      <c r="BH23" s="47"/>
      <c r="BI23" s="128"/>
      <c r="BJ23" s="102"/>
      <c r="BK23" s="50">
        <f t="shared" ref="BK23:BK27" si="23">BF23-BI23+BJ23</f>
        <v>6.7771084337349399E-3</v>
      </c>
      <c r="BL23" s="370"/>
      <c r="BM23" s="47"/>
      <c r="BN23" s="128"/>
      <c r="BO23" s="102"/>
      <c r="BP23" s="50">
        <f t="shared" ref="BP23:BP27" si="24">BK23-BN23+BO23</f>
        <v>6.7771084337349399E-3</v>
      </c>
      <c r="BQ23" s="370"/>
    </row>
    <row r="24" spans="1:69" x14ac:dyDescent="0.15">
      <c r="A24" s="42" t="s">
        <v>50</v>
      </c>
      <c r="B24" s="43">
        <f>_xlfn.IFNA(VLOOKUP($A24,批次辅助!$A$4:$DC$41,MATCH($A$5&amp;B$4,批次辅助!$A$1:$DC$1,0),0),0)</f>
        <v>0</v>
      </c>
      <c r="C24" s="43">
        <f>_xlfn.IFNA(VLOOKUP($A24,批次辅助!$A$4:$DC$41,MATCH($A$5&amp;C$4,批次辅助!$A$1:$DC$1,0),0),0)</f>
        <v>0</v>
      </c>
      <c r="D24" s="43">
        <f>_xlfn.IFNA(VLOOKUP($A24,批次辅助!$A$4:$DC$41,MATCH($A$5&amp;D$4,批次辅助!$A$1:$DC$1,0),0),0)</f>
        <v>0</v>
      </c>
      <c r="E24" s="277"/>
      <c r="F24" s="132"/>
      <c r="G24" s="102">
        <v>0.03</v>
      </c>
      <c r="H24" s="277">
        <f t="shared" ref="H24:H27" si="25">C24-F24+G24</f>
        <v>0.03</v>
      </c>
      <c r="I24" s="370"/>
      <c r="J24" s="277"/>
      <c r="K24" s="132"/>
      <c r="L24" s="102"/>
      <c r="M24" s="50">
        <f t="shared" si="13"/>
        <v>0.03</v>
      </c>
      <c r="N24" s="370"/>
      <c r="O24" s="47"/>
      <c r="P24" s="128"/>
      <c r="Q24" s="102"/>
      <c r="R24" s="50">
        <f t="shared" si="14"/>
        <v>0.03</v>
      </c>
      <c r="S24" s="370"/>
      <c r="T24" s="47"/>
      <c r="U24" s="128"/>
      <c r="V24" s="102"/>
      <c r="W24" s="50">
        <f t="shared" si="15"/>
        <v>0.03</v>
      </c>
      <c r="X24" s="370"/>
      <c r="Y24" s="47"/>
      <c r="Z24" s="128"/>
      <c r="AA24" s="102"/>
      <c r="AB24" s="50">
        <f t="shared" si="16"/>
        <v>0.03</v>
      </c>
      <c r="AC24" s="370"/>
      <c r="AD24" s="47"/>
      <c r="AE24" s="128"/>
      <c r="AF24" s="102"/>
      <c r="AG24" s="50">
        <f t="shared" si="17"/>
        <v>0.03</v>
      </c>
      <c r="AH24" s="370"/>
      <c r="AI24" s="47"/>
      <c r="AJ24" s="128"/>
      <c r="AK24" s="102"/>
      <c r="AL24" s="50">
        <f t="shared" si="18"/>
        <v>0.03</v>
      </c>
      <c r="AM24" s="370"/>
      <c r="AN24" s="47"/>
      <c r="AO24" s="128"/>
      <c r="AP24" s="102"/>
      <c r="AQ24" s="50">
        <f t="shared" si="19"/>
        <v>0.03</v>
      </c>
      <c r="AR24" s="370"/>
      <c r="AS24" s="47"/>
      <c r="AT24" s="128"/>
      <c r="AU24" s="102"/>
      <c r="AV24" s="50">
        <f t="shared" si="20"/>
        <v>0.03</v>
      </c>
      <c r="AW24" s="370"/>
      <c r="AX24" s="47"/>
      <c r="AY24" s="128"/>
      <c r="AZ24" s="102"/>
      <c r="BA24" s="50">
        <f t="shared" si="21"/>
        <v>0.03</v>
      </c>
      <c r="BB24" s="370"/>
      <c r="BC24" s="47"/>
      <c r="BD24" s="128"/>
      <c r="BE24" s="102"/>
      <c r="BF24" s="50">
        <f t="shared" si="22"/>
        <v>0.03</v>
      </c>
      <c r="BG24" s="370"/>
      <c r="BH24" s="47"/>
      <c r="BI24" s="128"/>
      <c r="BJ24" s="102"/>
      <c r="BK24" s="50">
        <f t="shared" si="23"/>
        <v>0.03</v>
      </c>
      <c r="BL24" s="370"/>
      <c r="BM24" s="47"/>
      <c r="BN24" s="128"/>
      <c r="BO24" s="102"/>
      <c r="BP24" s="50">
        <f t="shared" si="24"/>
        <v>0.03</v>
      </c>
      <c r="BQ24" s="370"/>
    </row>
    <row r="25" spans="1:69" x14ac:dyDescent="0.15">
      <c r="A25" s="42" t="s">
        <v>51</v>
      </c>
      <c r="B25" s="43">
        <f>_xlfn.IFNA(VLOOKUP($A25,批次辅助!$A$4:$DC$41,MATCH($A$5&amp;B$4,批次辅助!$A$1:$DC$1,0),0),0)</f>
        <v>0</v>
      </c>
      <c r="C25" s="43">
        <f>_xlfn.IFNA(VLOOKUP($A25,批次辅助!$A$4:$DC$41,MATCH($A$5&amp;C$4,批次辅助!$A$1:$DC$1,0),0),0)</f>
        <v>0</v>
      </c>
      <c r="D25" s="43">
        <f>_xlfn.IFNA(VLOOKUP($A25,批次辅助!$A$4:$DC$41,MATCH($A$5&amp;D$4,批次辅助!$A$1:$DC$1,0),0),0)</f>
        <v>0</v>
      </c>
      <c r="E25" s="47"/>
      <c r="F25" s="128"/>
      <c r="G25" s="46">
        <v>7.6807228915662653E-3</v>
      </c>
      <c r="H25" s="277">
        <f t="shared" si="25"/>
        <v>7.6807228915662653E-3</v>
      </c>
      <c r="I25" s="370"/>
      <c r="J25" s="47"/>
      <c r="K25" s="128"/>
      <c r="L25" s="102"/>
      <c r="M25" s="50">
        <f t="shared" si="13"/>
        <v>7.6807228915662653E-3</v>
      </c>
      <c r="N25" s="370"/>
      <c r="O25" s="47"/>
      <c r="P25" s="128"/>
      <c r="Q25" s="102"/>
      <c r="R25" s="50">
        <f t="shared" si="14"/>
        <v>7.6807228915662653E-3</v>
      </c>
      <c r="S25" s="370"/>
      <c r="T25" s="47"/>
      <c r="U25" s="128"/>
      <c r="V25" s="102"/>
      <c r="W25" s="50">
        <f t="shared" si="15"/>
        <v>7.6807228915662653E-3</v>
      </c>
      <c r="X25" s="370"/>
      <c r="Y25" s="47"/>
      <c r="Z25" s="128"/>
      <c r="AA25" s="102"/>
      <c r="AB25" s="50">
        <f t="shared" si="16"/>
        <v>7.6807228915662653E-3</v>
      </c>
      <c r="AC25" s="370"/>
      <c r="AD25" s="47"/>
      <c r="AE25" s="128"/>
      <c r="AF25" s="102"/>
      <c r="AG25" s="50">
        <f t="shared" si="17"/>
        <v>7.6807228915662653E-3</v>
      </c>
      <c r="AH25" s="370"/>
      <c r="AI25" s="47"/>
      <c r="AJ25" s="128"/>
      <c r="AK25" s="102"/>
      <c r="AL25" s="50">
        <f t="shared" si="18"/>
        <v>7.6807228915662653E-3</v>
      </c>
      <c r="AM25" s="370"/>
      <c r="AN25" s="47"/>
      <c r="AO25" s="128"/>
      <c r="AP25" s="102"/>
      <c r="AQ25" s="50">
        <f t="shared" si="19"/>
        <v>7.6807228915662653E-3</v>
      </c>
      <c r="AR25" s="370"/>
      <c r="AS25" s="47"/>
      <c r="AT25" s="128"/>
      <c r="AU25" s="102"/>
      <c r="AV25" s="50">
        <f t="shared" si="20"/>
        <v>7.6807228915662653E-3</v>
      </c>
      <c r="AW25" s="370"/>
      <c r="AX25" s="47"/>
      <c r="AY25" s="128"/>
      <c r="AZ25" s="102"/>
      <c r="BA25" s="50">
        <f t="shared" si="21"/>
        <v>7.6807228915662653E-3</v>
      </c>
      <c r="BB25" s="370"/>
      <c r="BC25" s="47"/>
      <c r="BD25" s="128"/>
      <c r="BE25" s="102"/>
      <c r="BF25" s="50">
        <f t="shared" si="22"/>
        <v>7.6807228915662653E-3</v>
      </c>
      <c r="BG25" s="370"/>
      <c r="BH25" s="47"/>
      <c r="BI25" s="128"/>
      <c r="BJ25" s="102"/>
      <c r="BK25" s="50">
        <f t="shared" si="23"/>
        <v>7.6807228915662653E-3</v>
      </c>
      <c r="BL25" s="370"/>
      <c r="BM25" s="47"/>
      <c r="BN25" s="128"/>
      <c r="BO25" s="102"/>
      <c r="BP25" s="50">
        <f t="shared" si="24"/>
        <v>7.6807228915662653E-3</v>
      </c>
      <c r="BQ25" s="370"/>
    </row>
    <row r="26" spans="1:69" x14ac:dyDescent="0.15">
      <c r="A26" s="42" t="s">
        <v>455</v>
      </c>
      <c r="B26" s="43">
        <f>_xlfn.IFNA(VLOOKUP($A26,批次辅助!$A$4:$DC$41,MATCH($A$5&amp;B$4,批次辅助!$A$1:$DC$1,0),0),0)</f>
        <v>0</v>
      </c>
      <c r="C26" s="43">
        <f>_xlfn.IFNA(VLOOKUP($A26,批次辅助!$A$4:$DC$41,MATCH($A$5&amp;C$4,批次辅助!$A$1:$DC$1,0),0),0)</f>
        <v>0</v>
      </c>
      <c r="D26" s="43">
        <f>_xlfn.IFNA(VLOOKUP($A26,批次辅助!$A$4:$DC$41,MATCH($A$5&amp;D$4,批次辅助!$A$1:$DC$1,0),0),0)</f>
        <v>0</v>
      </c>
      <c r="E26" s="279"/>
      <c r="F26" s="128"/>
      <c r="G26" s="46">
        <v>0</v>
      </c>
      <c r="H26" s="277">
        <f t="shared" si="25"/>
        <v>0</v>
      </c>
      <c r="I26" s="370"/>
      <c r="J26" s="279"/>
      <c r="K26" s="128"/>
      <c r="L26" s="102"/>
      <c r="M26" s="50">
        <f t="shared" si="13"/>
        <v>0</v>
      </c>
      <c r="N26" s="370"/>
      <c r="O26" s="279"/>
      <c r="P26" s="128"/>
      <c r="Q26" s="102"/>
      <c r="R26" s="50">
        <f t="shared" si="14"/>
        <v>0</v>
      </c>
      <c r="S26" s="370"/>
      <c r="T26" s="279"/>
      <c r="U26" s="128"/>
      <c r="V26" s="102"/>
      <c r="W26" s="50">
        <f t="shared" si="15"/>
        <v>0</v>
      </c>
      <c r="X26" s="370"/>
      <c r="Y26" s="279"/>
      <c r="Z26" s="128"/>
      <c r="AA26" s="102"/>
      <c r="AB26" s="50">
        <f t="shared" si="16"/>
        <v>0</v>
      </c>
      <c r="AC26" s="370"/>
      <c r="AD26" s="279"/>
      <c r="AE26" s="128"/>
      <c r="AF26" s="102"/>
      <c r="AG26" s="50">
        <f t="shared" si="17"/>
        <v>0</v>
      </c>
      <c r="AH26" s="370"/>
      <c r="AI26" s="279"/>
      <c r="AJ26" s="128"/>
      <c r="AK26" s="102"/>
      <c r="AL26" s="50">
        <f t="shared" si="18"/>
        <v>0</v>
      </c>
      <c r="AM26" s="370"/>
      <c r="AN26" s="279"/>
      <c r="AO26" s="128"/>
      <c r="AP26" s="102"/>
      <c r="AQ26" s="50">
        <f t="shared" si="19"/>
        <v>0</v>
      </c>
      <c r="AR26" s="370"/>
      <c r="AS26" s="279"/>
      <c r="AT26" s="128"/>
      <c r="AU26" s="102"/>
      <c r="AV26" s="50">
        <f t="shared" si="20"/>
        <v>0</v>
      </c>
      <c r="AW26" s="370"/>
      <c r="AX26" s="279"/>
      <c r="AY26" s="128"/>
      <c r="AZ26" s="102"/>
      <c r="BA26" s="50">
        <f t="shared" si="21"/>
        <v>0</v>
      </c>
      <c r="BB26" s="370"/>
      <c r="BC26" s="279"/>
      <c r="BD26" s="128"/>
      <c r="BE26" s="102"/>
      <c r="BF26" s="50">
        <f t="shared" si="22"/>
        <v>0</v>
      </c>
      <c r="BG26" s="370"/>
      <c r="BH26" s="279"/>
      <c r="BI26" s="128"/>
      <c r="BJ26" s="102"/>
      <c r="BK26" s="50">
        <f t="shared" si="23"/>
        <v>0</v>
      </c>
      <c r="BL26" s="370"/>
      <c r="BM26" s="279"/>
      <c r="BN26" s="128"/>
      <c r="BO26" s="102"/>
      <c r="BP26" s="50">
        <f t="shared" si="24"/>
        <v>0</v>
      </c>
      <c r="BQ26" s="370"/>
    </row>
    <row r="27" spans="1:69" x14ac:dyDescent="0.15">
      <c r="A27" s="72" t="s">
        <v>29</v>
      </c>
      <c r="B27" s="61">
        <f>_xlfn.IFNA(VLOOKUP($A27,批次辅助!$A$4:$DC$41,MATCH($A$5&amp;B$4,批次辅助!$A$1:$DC$1,0),0),0)</f>
        <v>0</v>
      </c>
      <c r="C27" s="61">
        <f>_xlfn.IFNA(VLOOKUP($A27,批次辅助!$A$4:$DC$41,MATCH($A$5&amp;C$4,批次辅助!$A$1:$DC$1,0),0),0)</f>
        <v>0</v>
      </c>
      <c r="D27" s="61">
        <f>_xlfn.IFNA(VLOOKUP($A27,批次辅助!$A$4:$DC$41,MATCH($A$5&amp;D$4,批次辅助!$A$1:$DC$1,0),0),0)</f>
        <v>0</v>
      </c>
      <c r="E27" s="73"/>
      <c r="F27" s="74"/>
      <c r="G27" s="75"/>
      <c r="H27" s="62">
        <f t="shared" si="25"/>
        <v>0</v>
      </c>
      <c r="I27" s="62"/>
      <c r="J27" s="73"/>
      <c r="K27" s="74"/>
      <c r="L27" s="143"/>
      <c r="M27" s="62">
        <f t="shared" si="13"/>
        <v>0</v>
      </c>
      <c r="N27" s="62"/>
      <c r="O27" s="73"/>
      <c r="P27" s="135"/>
      <c r="Q27" s="143"/>
      <c r="R27" s="62">
        <f t="shared" si="14"/>
        <v>0</v>
      </c>
      <c r="S27" s="62"/>
      <c r="T27" s="73"/>
      <c r="U27" s="135"/>
      <c r="V27" s="143"/>
      <c r="W27" s="62">
        <f t="shared" si="15"/>
        <v>0</v>
      </c>
      <c r="X27" s="62"/>
      <c r="Y27" s="73"/>
      <c r="Z27" s="135"/>
      <c r="AA27" s="143"/>
      <c r="AB27" s="62">
        <f t="shared" si="16"/>
        <v>0</v>
      </c>
      <c r="AC27" s="62"/>
      <c r="AD27" s="73"/>
      <c r="AE27" s="135"/>
      <c r="AF27" s="143"/>
      <c r="AG27" s="62">
        <f t="shared" si="17"/>
        <v>0</v>
      </c>
      <c r="AH27" s="62"/>
      <c r="AI27" s="73"/>
      <c r="AJ27" s="135"/>
      <c r="AK27" s="143"/>
      <c r="AL27" s="62">
        <f t="shared" si="18"/>
        <v>0</v>
      </c>
      <c r="AM27" s="62"/>
      <c r="AN27" s="73"/>
      <c r="AO27" s="135"/>
      <c r="AP27" s="143"/>
      <c r="AQ27" s="62">
        <f t="shared" si="19"/>
        <v>0</v>
      </c>
      <c r="AR27" s="62"/>
      <c r="AS27" s="73"/>
      <c r="AT27" s="135"/>
      <c r="AU27" s="143"/>
      <c r="AV27" s="62">
        <f t="shared" si="20"/>
        <v>0</v>
      </c>
      <c r="AW27" s="62"/>
      <c r="AX27" s="73"/>
      <c r="AY27" s="135"/>
      <c r="AZ27" s="143"/>
      <c r="BA27" s="62">
        <f t="shared" si="21"/>
        <v>0</v>
      </c>
      <c r="BB27" s="62"/>
      <c r="BC27" s="73"/>
      <c r="BD27" s="135"/>
      <c r="BE27" s="143"/>
      <c r="BF27" s="62">
        <f t="shared" si="22"/>
        <v>0</v>
      </c>
      <c r="BG27" s="62"/>
      <c r="BH27" s="73"/>
      <c r="BI27" s="135"/>
      <c r="BJ27" s="143"/>
      <c r="BK27" s="62">
        <f t="shared" si="23"/>
        <v>0</v>
      </c>
      <c r="BL27" s="62"/>
      <c r="BM27" s="73"/>
      <c r="BN27" s="135"/>
      <c r="BO27" s="143"/>
      <c r="BP27" s="62">
        <f t="shared" si="24"/>
        <v>0</v>
      </c>
      <c r="BQ27" s="62"/>
    </row>
    <row r="28" spans="1:69" x14ac:dyDescent="0.15">
      <c r="A28" s="76" t="s">
        <v>28</v>
      </c>
      <c r="B28" s="76"/>
      <c r="C28" s="76"/>
      <c r="D28" s="76"/>
      <c r="E28" s="77"/>
      <c r="F28" s="136"/>
      <c r="G28" s="79"/>
      <c r="H28" s="62"/>
      <c r="I28" s="62"/>
      <c r="J28" s="77"/>
      <c r="K28" s="136"/>
      <c r="L28" s="144"/>
      <c r="M28" s="62"/>
      <c r="N28" s="62"/>
      <c r="O28" s="77"/>
      <c r="P28" s="136"/>
      <c r="Q28" s="144"/>
      <c r="R28" s="62"/>
      <c r="S28" s="62"/>
      <c r="T28" s="77"/>
      <c r="U28" s="136"/>
      <c r="V28" s="144"/>
      <c r="W28" s="62"/>
      <c r="X28" s="62"/>
      <c r="Y28" s="77"/>
      <c r="Z28" s="136"/>
      <c r="AA28" s="144"/>
      <c r="AB28" s="62"/>
      <c r="AC28" s="62"/>
      <c r="AD28" s="77"/>
      <c r="AE28" s="136"/>
      <c r="AF28" s="144"/>
      <c r="AG28" s="62"/>
      <c r="AH28" s="62"/>
      <c r="AI28" s="77"/>
      <c r="AJ28" s="136"/>
      <c r="AK28" s="144"/>
      <c r="AL28" s="62"/>
      <c r="AM28" s="62"/>
      <c r="AN28" s="77"/>
      <c r="AO28" s="136"/>
      <c r="AP28" s="144"/>
      <c r="AQ28" s="62"/>
      <c r="AR28" s="62"/>
      <c r="AS28" s="77"/>
      <c r="AT28" s="136"/>
      <c r="AU28" s="144"/>
      <c r="AV28" s="62"/>
      <c r="AW28" s="62"/>
      <c r="AX28" s="77"/>
      <c r="AY28" s="136"/>
      <c r="AZ28" s="144"/>
      <c r="BA28" s="62"/>
      <c r="BB28" s="62"/>
      <c r="BC28" s="77"/>
      <c r="BD28" s="136"/>
      <c r="BE28" s="144"/>
      <c r="BF28" s="62"/>
      <c r="BG28" s="62"/>
      <c r="BH28" s="77"/>
      <c r="BI28" s="136"/>
      <c r="BJ28" s="144"/>
      <c r="BK28" s="62"/>
      <c r="BL28" s="62"/>
      <c r="BM28" s="77"/>
      <c r="BN28" s="136"/>
      <c r="BO28" s="144"/>
      <c r="BP28" s="62"/>
      <c r="BQ28" s="62"/>
    </row>
    <row r="29" spans="1:69" x14ac:dyDescent="0.15">
      <c r="A29" s="65" t="s">
        <v>37</v>
      </c>
      <c r="B29" s="66"/>
      <c r="C29" s="66"/>
      <c r="D29" s="66"/>
      <c r="E29" s="66"/>
      <c r="F29" s="134"/>
      <c r="G29" s="68"/>
      <c r="H29" s="66">
        <f>H30*99.96%</f>
        <v>0.99372885542168665</v>
      </c>
      <c r="I29" s="66"/>
      <c r="J29" s="66"/>
      <c r="K29" s="134"/>
      <c r="L29" s="142"/>
      <c r="M29" s="66">
        <f>M30*99.96%</f>
        <v>0.99372885542168665</v>
      </c>
      <c r="N29" s="66"/>
      <c r="O29" s="66"/>
      <c r="P29" s="134"/>
      <c r="Q29" s="142"/>
      <c r="R29" s="66">
        <f>R30*99.96%</f>
        <v>0.99372885542168665</v>
      </c>
      <c r="S29" s="66"/>
      <c r="T29" s="66"/>
      <c r="U29" s="134"/>
      <c r="V29" s="142"/>
      <c r="W29" s="66">
        <f>W30*99.96%</f>
        <v>0.99372885542168665</v>
      </c>
      <c r="X29" s="66"/>
      <c r="Y29" s="66"/>
      <c r="Z29" s="134"/>
      <c r="AA29" s="142"/>
      <c r="AB29" s="66">
        <f>AB30*99.96%</f>
        <v>0.99372885542168665</v>
      </c>
      <c r="AC29" s="66"/>
      <c r="AD29" s="66"/>
      <c r="AE29" s="134"/>
      <c r="AF29" s="142"/>
      <c r="AG29" s="66">
        <f>AG30*99.96%</f>
        <v>0.99372885542168665</v>
      </c>
      <c r="AH29" s="66"/>
      <c r="AI29" s="66"/>
      <c r="AJ29" s="134"/>
      <c r="AK29" s="142"/>
      <c r="AL29" s="66">
        <f>AL30*99.96%</f>
        <v>0.99372885542168665</v>
      </c>
      <c r="AM29" s="66"/>
      <c r="AN29" s="66"/>
      <c r="AO29" s="134"/>
      <c r="AP29" s="142"/>
      <c r="AQ29" s="66">
        <f>AQ30*99.96%</f>
        <v>0.99372885542168665</v>
      </c>
      <c r="AR29" s="66"/>
      <c r="AS29" s="66"/>
      <c r="AT29" s="134"/>
      <c r="AU29" s="142"/>
      <c r="AV29" s="66">
        <f>AV30*99.96%</f>
        <v>0.99372885542168665</v>
      </c>
      <c r="AW29" s="66"/>
      <c r="AX29" s="66"/>
      <c r="AY29" s="134"/>
      <c r="AZ29" s="142"/>
      <c r="BA29" s="66">
        <f>BA30*99.96%</f>
        <v>0.99372885542168665</v>
      </c>
      <c r="BB29" s="66"/>
      <c r="BC29" s="66"/>
      <c r="BD29" s="134"/>
      <c r="BE29" s="142"/>
      <c r="BF29" s="66">
        <f>BF30*99.96%</f>
        <v>0.99372885542168665</v>
      </c>
      <c r="BG29" s="66"/>
      <c r="BH29" s="66"/>
      <c r="BI29" s="134"/>
      <c r="BJ29" s="142"/>
      <c r="BK29" s="66">
        <f>BK30*99.96%</f>
        <v>0.99372885542168665</v>
      </c>
      <c r="BL29" s="66"/>
      <c r="BM29" s="66"/>
      <c r="BN29" s="134"/>
      <c r="BO29" s="142"/>
      <c r="BP29" s="66">
        <f>BP30*99.96%</f>
        <v>0.99372885542168665</v>
      </c>
      <c r="BQ29" s="66"/>
    </row>
    <row r="30" spans="1:69" x14ac:dyDescent="0.35">
      <c r="A30" s="40" t="s">
        <v>458</v>
      </c>
      <c r="B30" s="41">
        <f>_xlfn.IFNA(VLOOKUP($A30,批次辅助!$A$4:$DC$41,MATCH($A$5&amp;B$4,批次辅助!$A$1:$DC$1,0),0),0)</f>
        <v>0</v>
      </c>
      <c r="C30" s="41">
        <f>_xlfn.IFNA(VLOOKUP($A30,批次辅助!$A$4:$DC$41,MATCH($A$5&amp;C$4,批次辅助!$A$1:$DC$1,0),0),0)</f>
        <v>0</v>
      </c>
      <c r="D30" s="41">
        <f>_xlfn.IFNA(VLOOKUP($A30,批次辅助!$A$4:$DC$41,MATCH($A$5&amp;D$4,批次辅助!$A$1:$DC$1,0),0),0)</f>
        <v>0</v>
      </c>
      <c r="E30" s="66"/>
      <c r="F30" s="134"/>
      <c r="G30" s="68"/>
      <c r="H30" s="66">
        <f>1-SUM(H31:H35)</f>
        <v>0.99412650602409636</v>
      </c>
      <c r="I30" s="66"/>
      <c r="J30" s="66"/>
      <c r="K30" s="134"/>
      <c r="L30" s="142"/>
      <c r="M30" s="66">
        <f>1-SUM(M31:M35)</f>
        <v>0.99412650602409636</v>
      </c>
      <c r="N30" s="66"/>
      <c r="O30" s="66"/>
      <c r="P30" s="134"/>
      <c r="Q30" s="142"/>
      <c r="R30" s="66">
        <f>1-SUM(R31:R35)</f>
        <v>0.99412650602409636</v>
      </c>
      <c r="S30" s="66"/>
      <c r="T30" s="66"/>
      <c r="U30" s="134"/>
      <c r="V30" s="142"/>
      <c r="W30" s="66">
        <f>1-SUM(W31:W35)</f>
        <v>0.99412650602409636</v>
      </c>
      <c r="X30" s="66"/>
      <c r="Y30" s="66"/>
      <c r="Z30" s="134"/>
      <c r="AA30" s="142"/>
      <c r="AB30" s="66">
        <f>1-SUM(AB31:AB35)</f>
        <v>0.99412650602409636</v>
      </c>
      <c r="AC30" s="66"/>
      <c r="AD30" s="66"/>
      <c r="AE30" s="134"/>
      <c r="AF30" s="142"/>
      <c r="AG30" s="66">
        <f>1-SUM(AG31:AG35)</f>
        <v>0.99412650602409636</v>
      </c>
      <c r="AH30" s="66"/>
      <c r="AI30" s="66"/>
      <c r="AJ30" s="134"/>
      <c r="AK30" s="142"/>
      <c r="AL30" s="66">
        <f>1-SUM(AL31:AL35)</f>
        <v>0.99412650602409636</v>
      </c>
      <c r="AM30" s="66"/>
      <c r="AN30" s="66"/>
      <c r="AO30" s="134"/>
      <c r="AP30" s="142"/>
      <c r="AQ30" s="66">
        <f>1-SUM(AQ31:AQ35)</f>
        <v>0.99412650602409636</v>
      </c>
      <c r="AR30" s="66"/>
      <c r="AS30" s="66"/>
      <c r="AT30" s="134"/>
      <c r="AU30" s="142"/>
      <c r="AV30" s="66">
        <f>1-SUM(AV31:AV35)</f>
        <v>0.99412650602409636</v>
      </c>
      <c r="AW30" s="66"/>
      <c r="AX30" s="66"/>
      <c r="AY30" s="134"/>
      <c r="AZ30" s="142"/>
      <c r="BA30" s="66">
        <f>1-SUM(BA31:BA35)</f>
        <v>0.99412650602409636</v>
      </c>
      <c r="BB30" s="66"/>
      <c r="BC30" s="66"/>
      <c r="BD30" s="134"/>
      <c r="BE30" s="142"/>
      <c r="BF30" s="66">
        <f>1-SUM(BF31:BF35)</f>
        <v>0.99412650602409636</v>
      </c>
      <c r="BG30" s="66"/>
      <c r="BH30" s="66"/>
      <c r="BI30" s="134"/>
      <c r="BJ30" s="142"/>
      <c r="BK30" s="66">
        <f>1-SUM(BK31:BK35)</f>
        <v>0.99412650602409636</v>
      </c>
      <c r="BL30" s="66"/>
      <c r="BM30" s="66"/>
      <c r="BN30" s="134"/>
      <c r="BO30" s="142"/>
      <c r="BP30" s="66">
        <f>1-SUM(BP31:BP35)</f>
        <v>0.99412650602409636</v>
      </c>
      <c r="BQ30" s="66"/>
    </row>
    <row r="31" spans="1:69" x14ac:dyDescent="0.15">
      <c r="A31" s="42" t="s">
        <v>52</v>
      </c>
      <c r="B31" s="43">
        <f>_xlfn.IFNA(VLOOKUP($A31,批次辅助!$A$4:$DC$41,MATCH($A$5&amp;B$4,批次辅助!$A$1:$DC$1,0),0),0)</f>
        <v>0</v>
      </c>
      <c r="C31" s="43">
        <f>_xlfn.IFNA(VLOOKUP($A31,批次辅助!$A$4:$DC$41,MATCH($A$5&amp;C$4,批次辅助!$A$1:$DC$1,0),0),0)</f>
        <v>0</v>
      </c>
      <c r="D31" s="43">
        <f>_xlfn.IFNA(VLOOKUP($A31,批次辅助!$A$4:$DC$41,MATCH($A$5&amp;D$4,批次辅助!$A$1:$DC$1,0),0),0)</f>
        <v>0</v>
      </c>
      <c r="E31" s="277"/>
      <c r="F31" s="132"/>
      <c r="G31" s="70">
        <v>0</v>
      </c>
      <c r="H31" s="277">
        <f>C31-F31+G31</f>
        <v>0</v>
      </c>
      <c r="I31" s="370"/>
      <c r="J31" s="277"/>
      <c r="K31" s="132"/>
      <c r="L31" s="105"/>
      <c r="M31" s="277">
        <f>H31-K31+L31</f>
        <v>0</v>
      </c>
      <c r="N31" s="370"/>
      <c r="O31" s="277"/>
      <c r="P31" s="132"/>
      <c r="Q31" s="105"/>
      <c r="R31" s="277">
        <f>M31-P31+Q31</f>
        <v>0</v>
      </c>
      <c r="S31" s="370"/>
      <c r="T31" s="277"/>
      <c r="U31" s="132"/>
      <c r="V31" s="105"/>
      <c r="W31" s="277">
        <f>R31-U31+V31</f>
        <v>0</v>
      </c>
      <c r="X31" s="370"/>
      <c r="Y31" s="277"/>
      <c r="Z31" s="132"/>
      <c r="AA31" s="105"/>
      <c r="AB31" s="277">
        <f>W31-Z31+AA31</f>
        <v>0</v>
      </c>
      <c r="AC31" s="370"/>
      <c r="AD31" s="277"/>
      <c r="AE31" s="132"/>
      <c r="AF31" s="105"/>
      <c r="AG31" s="277">
        <f>AB31-AE31+AF31</f>
        <v>0</v>
      </c>
      <c r="AH31" s="370"/>
      <c r="AI31" s="277"/>
      <c r="AJ31" s="132"/>
      <c r="AK31" s="105"/>
      <c r="AL31" s="277">
        <f>AG31-AJ31+AK31</f>
        <v>0</v>
      </c>
      <c r="AM31" s="370"/>
      <c r="AN31" s="277"/>
      <c r="AO31" s="132"/>
      <c r="AP31" s="105"/>
      <c r="AQ31" s="277">
        <f>AL31-AO31+AP31</f>
        <v>0</v>
      </c>
      <c r="AR31" s="370"/>
      <c r="AS31" s="277"/>
      <c r="AT31" s="132"/>
      <c r="AU31" s="105"/>
      <c r="AV31" s="277">
        <f>AQ31-AT31+AU31</f>
        <v>0</v>
      </c>
      <c r="AW31" s="370"/>
      <c r="AX31" s="277"/>
      <c r="AY31" s="132"/>
      <c r="AZ31" s="105"/>
      <c r="BA31" s="277">
        <f>AV31-AY31+AZ31</f>
        <v>0</v>
      </c>
      <c r="BB31" s="370"/>
      <c r="BC31" s="277"/>
      <c r="BD31" s="132"/>
      <c r="BE31" s="105"/>
      <c r="BF31" s="277">
        <f>BA31-BD31+BE31</f>
        <v>0</v>
      </c>
      <c r="BG31" s="370"/>
      <c r="BH31" s="277"/>
      <c r="BI31" s="132"/>
      <c r="BJ31" s="105"/>
      <c r="BK31" s="277">
        <f>BF31-BI31+BJ31</f>
        <v>0</v>
      </c>
      <c r="BL31" s="370"/>
      <c r="BM31" s="277"/>
      <c r="BN31" s="132"/>
      <c r="BO31" s="105"/>
      <c r="BP31" s="277">
        <f>BK31-BN31+BO31</f>
        <v>0</v>
      </c>
      <c r="BQ31" s="370"/>
    </row>
    <row r="32" spans="1:69" x14ac:dyDescent="0.15">
      <c r="A32" s="42" t="s">
        <v>545</v>
      </c>
      <c r="B32" s="43">
        <f>_xlfn.IFNA(VLOOKUP($A32,批次辅助!$A$4:$DC$41,MATCH($A$5&amp;B$4,批次辅助!$A$1:$DC$1,0),0),0)</f>
        <v>0</v>
      </c>
      <c r="C32" s="43">
        <f>_xlfn.IFNA(VLOOKUP($A32,批次辅助!$A$4:$DC$41,MATCH($A$5&amp;C$4,批次辅助!$A$1:$DC$1,0),0),0)</f>
        <v>0</v>
      </c>
      <c r="D32" s="43">
        <f>_xlfn.IFNA(VLOOKUP($A32,批次辅助!$A$4:$DC$41,MATCH($A$5&amp;D$4,批次辅助!$A$1:$DC$1,0),0),0)</f>
        <v>0</v>
      </c>
      <c r="E32" s="277"/>
      <c r="F32" s="132"/>
      <c r="G32" s="70">
        <v>3.7650602409638554E-3</v>
      </c>
      <c r="H32" s="277">
        <f t="shared" ref="H32:H36" si="26">C32-F32+G32</f>
        <v>3.7650602409638554E-3</v>
      </c>
      <c r="I32" s="370"/>
      <c r="J32" s="277"/>
      <c r="K32" s="132"/>
      <c r="L32" s="105"/>
      <c r="M32" s="277">
        <f t="shared" ref="M32:M36" si="27">H32-K32+L32</f>
        <v>3.7650602409638554E-3</v>
      </c>
      <c r="N32" s="370"/>
      <c r="O32" s="277"/>
      <c r="P32" s="132"/>
      <c r="Q32" s="105"/>
      <c r="R32" s="277">
        <f t="shared" ref="R32:R36" si="28">M32-P32+Q32</f>
        <v>3.7650602409638554E-3</v>
      </c>
      <c r="S32" s="370"/>
      <c r="T32" s="277"/>
      <c r="U32" s="132"/>
      <c r="V32" s="105"/>
      <c r="W32" s="277">
        <f t="shared" ref="W32:W36" si="29">R32-U32+V32</f>
        <v>3.7650602409638554E-3</v>
      </c>
      <c r="X32" s="370"/>
      <c r="Y32" s="277"/>
      <c r="Z32" s="132"/>
      <c r="AA32" s="105"/>
      <c r="AB32" s="277">
        <f t="shared" ref="AB32:AB36" si="30">W32-Z32+AA32</f>
        <v>3.7650602409638554E-3</v>
      </c>
      <c r="AC32" s="370"/>
      <c r="AD32" s="277"/>
      <c r="AE32" s="132"/>
      <c r="AF32" s="105"/>
      <c r="AG32" s="277">
        <f t="shared" ref="AG32:AG36" si="31">AB32-AE32+AF32</f>
        <v>3.7650602409638554E-3</v>
      </c>
      <c r="AH32" s="370"/>
      <c r="AI32" s="277"/>
      <c r="AJ32" s="132"/>
      <c r="AK32" s="105"/>
      <c r="AL32" s="277">
        <f t="shared" ref="AL32:AL36" si="32">AG32-AJ32+AK32</f>
        <v>3.7650602409638554E-3</v>
      </c>
      <c r="AM32" s="370"/>
      <c r="AN32" s="277"/>
      <c r="AO32" s="132"/>
      <c r="AP32" s="105"/>
      <c r="AQ32" s="277">
        <f t="shared" ref="AQ32:AQ36" si="33">AL32-AO32+AP32</f>
        <v>3.7650602409638554E-3</v>
      </c>
      <c r="AR32" s="370"/>
      <c r="AS32" s="277"/>
      <c r="AT32" s="132"/>
      <c r="AU32" s="105"/>
      <c r="AV32" s="277">
        <f t="shared" ref="AV32:AV36" si="34">AQ32-AT32+AU32</f>
        <v>3.7650602409638554E-3</v>
      </c>
      <c r="AW32" s="370"/>
      <c r="AX32" s="277"/>
      <c r="AY32" s="132"/>
      <c r="AZ32" s="105"/>
      <c r="BA32" s="277">
        <f t="shared" ref="BA32:BA36" si="35">AV32-AY32+AZ32</f>
        <v>3.7650602409638554E-3</v>
      </c>
      <c r="BB32" s="370"/>
      <c r="BC32" s="277"/>
      <c r="BD32" s="132"/>
      <c r="BE32" s="105"/>
      <c r="BF32" s="277">
        <f t="shared" ref="BF32:BF36" si="36">BA32-BD32+BE32</f>
        <v>3.7650602409638554E-3</v>
      </c>
      <c r="BG32" s="370"/>
      <c r="BH32" s="277"/>
      <c r="BI32" s="132"/>
      <c r="BJ32" s="105"/>
      <c r="BK32" s="277">
        <f t="shared" ref="BK32:BK36" si="37">BF32-BI32+BJ32</f>
        <v>3.7650602409638554E-3</v>
      </c>
      <c r="BL32" s="370"/>
      <c r="BM32" s="277"/>
      <c r="BN32" s="132"/>
      <c r="BO32" s="105"/>
      <c r="BP32" s="277">
        <f t="shared" ref="BP32:BP36" si="38">BK32-BN32+BO32</f>
        <v>3.7650602409638554E-3</v>
      </c>
      <c r="BQ32" s="370"/>
    </row>
    <row r="33" spans="1:69" x14ac:dyDescent="0.15">
      <c r="A33" s="42" t="s">
        <v>544</v>
      </c>
      <c r="B33" s="43">
        <f>_xlfn.IFNA(VLOOKUP($A33,批次辅助!$A$4:$DC$41,MATCH($A$5&amp;B$4,批次辅助!$A$1:$DC$1,0),0),0)</f>
        <v>0</v>
      </c>
      <c r="C33" s="43">
        <f>_xlfn.IFNA(VLOOKUP($A33,批次辅助!$A$4:$DC$41,MATCH($A$5&amp;C$4,批次辅助!$A$1:$DC$1,0),0),0)</f>
        <v>0</v>
      </c>
      <c r="D33" s="43">
        <f>_xlfn.IFNA(VLOOKUP($A33,批次辅助!$A$4:$DC$41,MATCH($A$5&amp;D$4,批次辅助!$A$1:$DC$1,0),0),0)</f>
        <v>0</v>
      </c>
      <c r="E33" s="277"/>
      <c r="F33" s="132"/>
      <c r="G33" s="70">
        <v>2.1084337349397591E-3</v>
      </c>
      <c r="H33" s="277">
        <f t="shared" si="26"/>
        <v>2.1084337349397591E-3</v>
      </c>
      <c r="I33" s="370"/>
      <c r="J33" s="277"/>
      <c r="K33" s="132"/>
      <c r="L33" s="105"/>
      <c r="M33" s="277">
        <f t="shared" si="27"/>
        <v>2.1084337349397591E-3</v>
      </c>
      <c r="N33" s="370"/>
      <c r="O33" s="277"/>
      <c r="P33" s="132"/>
      <c r="Q33" s="105"/>
      <c r="R33" s="277">
        <f t="shared" si="28"/>
        <v>2.1084337349397591E-3</v>
      </c>
      <c r="S33" s="370"/>
      <c r="T33" s="277"/>
      <c r="U33" s="132"/>
      <c r="V33" s="105"/>
      <c r="W33" s="277">
        <f t="shared" si="29"/>
        <v>2.1084337349397591E-3</v>
      </c>
      <c r="X33" s="370"/>
      <c r="Y33" s="277"/>
      <c r="Z33" s="132"/>
      <c r="AA33" s="105"/>
      <c r="AB33" s="277">
        <f t="shared" si="30"/>
        <v>2.1084337349397591E-3</v>
      </c>
      <c r="AC33" s="370"/>
      <c r="AD33" s="277"/>
      <c r="AE33" s="132"/>
      <c r="AF33" s="105"/>
      <c r="AG33" s="277">
        <f t="shared" si="31"/>
        <v>2.1084337349397591E-3</v>
      </c>
      <c r="AH33" s="370"/>
      <c r="AI33" s="277"/>
      <c r="AJ33" s="132"/>
      <c r="AK33" s="105"/>
      <c r="AL33" s="277">
        <f t="shared" si="32"/>
        <v>2.1084337349397591E-3</v>
      </c>
      <c r="AM33" s="370"/>
      <c r="AN33" s="277"/>
      <c r="AO33" s="132"/>
      <c r="AP33" s="105"/>
      <c r="AQ33" s="277">
        <f t="shared" si="33"/>
        <v>2.1084337349397591E-3</v>
      </c>
      <c r="AR33" s="370"/>
      <c r="AS33" s="277"/>
      <c r="AT33" s="132"/>
      <c r="AU33" s="105"/>
      <c r="AV33" s="277">
        <f t="shared" si="34"/>
        <v>2.1084337349397591E-3</v>
      </c>
      <c r="AW33" s="370"/>
      <c r="AX33" s="277"/>
      <c r="AY33" s="132"/>
      <c r="AZ33" s="105"/>
      <c r="BA33" s="277">
        <f t="shared" si="35"/>
        <v>2.1084337349397591E-3</v>
      </c>
      <c r="BB33" s="370"/>
      <c r="BC33" s="277"/>
      <c r="BD33" s="132"/>
      <c r="BE33" s="105"/>
      <c r="BF33" s="277">
        <f t="shared" si="36"/>
        <v>2.1084337349397591E-3</v>
      </c>
      <c r="BG33" s="370"/>
      <c r="BH33" s="277"/>
      <c r="BI33" s="132"/>
      <c r="BJ33" s="105"/>
      <c r="BK33" s="277">
        <f t="shared" si="37"/>
        <v>2.1084337349397591E-3</v>
      </c>
      <c r="BL33" s="370"/>
      <c r="BM33" s="277"/>
      <c r="BN33" s="132"/>
      <c r="BO33" s="105"/>
      <c r="BP33" s="277">
        <f t="shared" si="38"/>
        <v>2.1084337349397591E-3</v>
      </c>
      <c r="BQ33" s="370"/>
    </row>
    <row r="34" spans="1:69" x14ac:dyDescent="0.15">
      <c r="A34" s="42" t="s">
        <v>53</v>
      </c>
      <c r="B34" s="43">
        <f>_xlfn.IFNA(VLOOKUP($A34,批次辅助!$A$4:$DC$41,MATCH($A$5&amp;B$4,批次辅助!$A$1:$DC$1,0),0),0)</f>
        <v>0</v>
      </c>
      <c r="C34" s="43">
        <f>_xlfn.IFNA(VLOOKUP($A34,批次辅助!$A$4:$DC$41,MATCH($A$5&amp;C$4,批次辅助!$A$1:$DC$1,0),0),0)</f>
        <v>0</v>
      </c>
      <c r="D34" s="43">
        <f>_xlfn.IFNA(VLOOKUP($A34,批次辅助!$A$4:$DC$41,MATCH($A$5&amp;D$4,批次辅助!$A$1:$DC$1,0),0),0)</f>
        <v>0</v>
      </c>
      <c r="E34" s="47"/>
      <c r="F34" s="128"/>
      <c r="G34" s="46">
        <v>0</v>
      </c>
      <c r="H34" s="277">
        <f t="shared" si="26"/>
        <v>0</v>
      </c>
      <c r="I34" s="370"/>
      <c r="J34" s="47"/>
      <c r="K34" s="128"/>
      <c r="L34" s="102"/>
      <c r="M34" s="50">
        <f t="shared" si="27"/>
        <v>0</v>
      </c>
      <c r="N34" s="370"/>
      <c r="O34" s="47"/>
      <c r="P34" s="128"/>
      <c r="Q34" s="102"/>
      <c r="R34" s="50">
        <f t="shared" si="28"/>
        <v>0</v>
      </c>
      <c r="S34" s="370"/>
      <c r="T34" s="47"/>
      <c r="U34" s="128"/>
      <c r="V34" s="102"/>
      <c r="W34" s="50">
        <f t="shared" si="29"/>
        <v>0</v>
      </c>
      <c r="X34" s="370"/>
      <c r="Y34" s="47"/>
      <c r="Z34" s="128"/>
      <c r="AA34" s="102"/>
      <c r="AB34" s="50">
        <f t="shared" si="30"/>
        <v>0</v>
      </c>
      <c r="AC34" s="370"/>
      <c r="AD34" s="47"/>
      <c r="AE34" s="128"/>
      <c r="AF34" s="102"/>
      <c r="AG34" s="50">
        <f t="shared" si="31"/>
        <v>0</v>
      </c>
      <c r="AH34" s="370"/>
      <c r="AI34" s="47"/>
      <c r="AJ34" s="128"/>
      <c r="AK34" s="102"/>
      <c r="AL34" s="50">
        <f t="shared" si="32"/>
        <v>0</v>
      </c>
      <c r="AM34" s="370"/>
      <c r="AN34" s="47"/>
      <c r="AO34" s="128"/>
      <c r="AP34" s="102"/>
      <c r="AQ34" s="50">
        <f t="shared" si="33"/>
        <v>0</v>
      </c>
      <c r="AR34" s="370"/>
      <c r="AS34" s="47"/>
      <c r="AT34" s="128"/>
      <c r="AU34" s="102"/>
      <c r="AV34" s="50">
        <f t="shared" si="34"/>
        <v>0</v>
      </c>
      <c r="AW34" s="370"/>
      <c r="AX34" s="47"/>
      <c r="AY34" s="128"/>
      <c r="AZ34" s="102"/>
      <c r="BA34" s="50">
        <f t="shared" si="35"/>
        <v>0</v>
      </c>
      <c r="BB34" s="370"/>
      <c r="BC34" s="47"/>
      <c r="BD34" s="128"/>
      <c r="BE34" s="102"/>
      <c r="BF34" s="50">
        <f t="shared" si="36"/>
        <v>0</v>
      </c>
      <c r="BG34" s="370"/>
      <c r="BH34" s="47"/>
      <c r="BI34" s="128"/>
      <c r="BJ34" s="102"/>
      <c r="BK34" s="50">
        <f t="shared" si="37"/>
        <v>0</v>
      </c>
      <c r="BL34" s="370"/>
      <c r="BM34" s="47"/>
      <c r="BN34" s="128"/>
      <c r="BO34" s="102"/>
      <c r="BP34" s="50">
        <f t="shared" si="38"/>
        <v>0</v>
      </c>
      <c r="BQ34" s="370"/>
    </row>
    <row r="35" spans="1:69" x14ac:dyDescent="0.15">
      <c r="A35" s="42" t="s">
        <v>54</v>
      </c>
      <c r="B35" s="43">
        <f>_xlfn.IFNA(VLOOKUP($A35,批次辅助!$A$4:$DC$41,MATCH($A$5&amp;B$4,批次辅助!$A$1:$DC$1,0),0),0)</f>
        <v>0</v>
      </c>
      <c r="C35" s="43">
        <f>_xlfn.IFNA(VLOOKUP($A35,批次辅助!$A$4:$DC$41,MATCH($A$5&amp;C$4,批次辅助!$A$1:$DC$1,0),0),0)</f>
        <v>0</v>
      </c>
      <c r="D35" s="43">
        <f>_xlfn.IFNA(VLOOKUP($A35,批次辅助!$A$4:$DC$41,MATCH($A$5&amp;D$4,批次辅助!$A$1:$DC$1,0),0),0)</f>
        <v>0</v>
      </c>
      <c r="E35" s="47"/>
      <c r="F35" s="128"/>
      <c r="G35" s="46">
        <v>0</v>
      </c>
      <c r="H35" s="277">
        <f t="shared" si="26"/>
        <v>0</v>
      </c>
      <c r="I35" s="370"/>
      <c r="J35" s="47"/>
      <c r="K35" s="128"/>
      <c r="L35" s="102"/>
      <c r="M35" s="50">
        <f t="shared" si="27"/>
        <v>0</v>
      </c>
      <c r="N35" s="370"/>
      <c r="O35" s="47"/>
      <c r="P35" s="128"/>
      <c r="Q35" s="102"/>
      <c r="R35" s="50">
        <f t="shared" si="28"/>
        <v>0</v>
      </c>
      <c r="S35" s="370"/>
      <c r="T35" s="47"/>
      <c r="U35" s="128"/>
      <c r="V35" s="102"/>
      <c r="W35" s="50">
        <f t="shared" si="29"/>
        <v>0</v>
      </c>
      <c r="X35" s="370"/>
      <c r="Y35" s="47"/>
      <c r="Z35" s="128"/>
      <c r="AA35" s="102"/>
      <c r="AB35" s="50">
        <f t="shared" si="30"/>
        <v>0</v>
      </c>
      <c r="AC35" s="370"/>
      <c r="AD35" s="47"/>
      <c r="AE35" s="128"/>
      <c r="AF35" s="102"/>
      <c r="AG35" s="50">
        <f t="shared" si="31"/>
        <v>0</v>
      </c>
      <c r="AH35" s="370"/>
      <c r="AI35" s="47"/>
      <c r="AJ35" s="128"/>
      <c r="AK35" s="102"/>
      <c r="AL35" s="50">
        <f t="shared" si="32"/>
        <v>0</v>
      </c>
      <c r="AM35" s="370"/>
      <c r="AN35" s="47"/>
      <c r="AO35" s="128"/>
      <c r="AP35" s="102"/>
      <c r="AQ35" s="50">
        <f t="shared" si="33"/>
        <v>0</v>
      </c>
      <c r="AR35" s="370"/>
      <c r="AS35" s="47"/>
      <c r="AT35" s="128"/>
      <c r="AU35" s="102"/>
      <c r="AV35" s="50">
        <f t="shared" si="34"/>
        <v>0</v>
      </c>
      <c r="AW35" s="370"/>
      <c r="AX35" s="47"/>
      <c r="AY35" s="128"/>
      <c r="AZ35" s="102"/>
      <c r="BA35" s="50">
        <f t="shared" si="35"/>
        <v>0</v>
      </c>
      <c r="BB35" s="370"/>
      <c r="BC35" s="47"/>
      <c r="BD35" s="128"/>
      <c r="BE35" s="102"/>
      <c r="BF35" s="50">
        <f t="shared" si="36"/>
        <v>0</v>
      </c>
      <c r="BG35" s="370"/>
      <c r="BH35" s="47"/>
      <c r="BI35" s="128"/>
      <c r="BJ35" s="102"/>
      <c r="BK35" s="50">
        <f t="shared" si="37"/>
        <v>0</v>
      </c>
      <c r="BL35" s="370"/>
      <c r="BM35" s="47"/>
      <c r="BN35" s="128"/>
      <c r="BO35" s="102"/>
      <c r="BP35" s="50">
        <f t="shared" si="38"/>
        <v>0</v>
      </c>
      <c r="BQ35" s="370"/>
    </row>
    <row r="36" spans="1:69" x14ac:dyDescent="0.15">
      <c r="A36" s="72" t="s">
        <v>38</v>
      </c>
      <c r="B36" s="61">
        <f>_xlfn.IFNA(VLOOKUP($A36,批次辅助!$A$4:$DC$41,MATCH($A$5&amp;B$4,批次辅助!$A$1:$DC$1,0),0),0)</f>
        <v>0</v>
      </c>
      <c r="C36" s="61">
        <f>_xlfn.IFNA(VLOOKUP($A36,批次辅助!$A$4:$DC$41,MATCH($A$5&amp;C$4,批次辅助!$A$1:$DC$1,0),0),0)</f>
        <v>0</v>
      </c>
      <c r="D36" s="61">
        <f>_xlfn.IFNA(VLOOKUP($A36,批次辅助!$A$4:$DC$41,MATCH($A$5&amp;D$4,批次辅助!$A$1:$DC$1,0),0),0)</f>
        <v>0</v>
      </c>
      <c r="E36" s="73"/>
      <c r="F36" s="74"/>
      <c r="G36" s="75"/>
      <c r="H36" s="62">
        <f t="shared" si="26"/>
        <v>0</v>
      </c>
      <c r="I36" s="62"/>
      <c r="J36" s="73"/>
      <c r="K36" s="135"/>
      <c r="L36" s="143"/>
      <c r="M36" s="62">
        <f t="shared" si="27"/>
        <v>0</v>
      </c>
      <c r="N36" s="62"/>
      <c r="O36" s="73"/>
      <c r="P36" s="135"/>
      <c r="Q36" s="143"/>
      <c r="R36" s="62">
        <f t="shared" si="28"/>
        <v>0</v>
      </c>
      <c r="S36" s="62"/>
      <c r="T36" s="73"/>
      <c r="U36" s="135"/>
      <c r="V36" s="143"/>
      <c r="W36" s="62">
        <f t="shared" si="29"/>
        <v>0</v>
      </c>
      <c r="X36" s="62"/>
      <c r="Y36" s="73"/>
      <c r="Z36" s="135"/>
      <c r="AA36" s="143"/>
      <c r="AB36" s="62">
        <f t="shared" si="30"/>
        <v>0</v>
      </c>
      <c r="AC36" s="62"/>
      <c r="AD36" s="73"/>
      <c r="AE36" s="135"/>
      <c r="AF36" s="143"/>
      <c r="AG36" s="62">
        <f t="shared" si="31"/>
        <v>0</v>
      </c>
      <c r="AH36" s="62"/>
      <c r="AI36" s="73"/>
      <c r="AJ36" s="135"/>
      <c r="AK36" s="143"/>
      <c r="AL36" s="62">
        <f t="shared" si="32"/>
        <v>0</v>
      </c>
      <c r="AM36" s="62"/>
      <c r="AN36" s="73"/>
      <c r="AO36" s="135"/>
      <c r="AP36" s="143"/>
      <c r="AQ36" s="62">
        <f t="shared" si="33"/>
        <v>0</v>
      </c>
      <c r="AR36" s="62"/>
      <c r="AS36" s="73"/>
      <c r="AT36" s="135"/>
      <c r="AU36" s="143"/>
      <c r="AV36" s="62">
        <f t="shared" si="34"/>
        <v>0</v>
      </c>
      <c r="AW36" s="62"/>
      <c r="AX36" s="73"/>
      <c r="AY36" s="135"/>
      <c r="AZ36" s="143"/>
      <c r="BA36" s="62">
        <f t="shared" si="35"/>
        <v>0</v>
      </c>
      <c r="BB36" s="62"/>
      <c r="BC36" s="73"/>
      <c r="BD36" s="135"/>
      <c r="BE36" s="143"/>
      <c r="BF36" s="62">
        <f t="shared" si="36"/>
        <v>0</v>
      </c>
      <c r="BG36" s="62"/>
      <c r="BH36" s="73"/>
      <c r="BI36" s="135"/>
      <c r="BJ36" s="143"/>
      <c r="BK36" s="62">
        <f t="shared" si="37"/>
        <v>0</v>
      </c>
      <c r="BL36" s="62"/>
      <c r="BM36" s="73"/>
      <c r="BN36" s="135"/>
      <c r="BO36" s="143"/>
      <c r="BP36" s="62">
        <f t="shared" si="38"/>
        <v>0</v>
      </c>
      <c r="BQ36" s="62"/>
    </row>
    <row r="37" spans="1:69" x14ac:dyDescent="0.15">
      <c r="A37" s="76" t="s">
        <v>28</v>
      </c>
      <c r="B37" s="76"/>
      <c r="C37" s="76"/>
      <c r="D37" s="76"/>
      <c r="E37" s="77"/>
      <c r="F37" s="78"/>
      <c r="G37" s="79"/>
      <c r="H37" s="62"/>
      <c r="I37" s="62"/>
      <c r="J37" s="77"/>
      <c r="K37" s="136"/>
      <c r="L37" s="144"/>
      <c r="M37" s="62"/>
      <c r="N37" s="62"/>
      <c r="O37" s="77"/>
      <c r="P37" s="136"/>
      <c r="Q37" s="144"/>
      <c r="R37" s="62"/>
      <c r="S37" s="62"/>
      <c r="T37" s="77"/>
      <c r="U37" s="136"/>
      <c r="V37" s="144"/>
      <c r="W37" s="62"/>
      <c r="X37" s="62"/>
      <c r="Y37" s="77"/>
      <c r="Z37" s="136"/>
      <c r="AA37" s="144"/>
      <c r="AB37" s="62"/>
      <c r="AC37" s="62"/>
      <c r="AD37" s="77"/>
      <c r="AE37" s="136"/>
      <c r="AF37" s="144"/>
      <c r="AG37" s="62"/>
      <c r="AH37" s="62"/>
      <c r="AI37" s="77"/>
      <c r="AJ37" s="136"/>
      <c r="AK37" s="144"/>
      <c r="AL37" s="62"/>
      <c r="AM37" s="62"/>
      <c r="AN37" s="77"/>
      <c r="AO37" s="136"/>
      <c r="AP37" s="144"/>
      <c r="AQ37" s="62"/>
      <c r="AR37" s="62"/>
      <c r="AS37" s="77"/>
      <c r="AT37" s="136"/>
      <c r="AU37" s="144"/>
      <c r="AV37" s="62"/>
      <c r="AW37" s="62"/>
      <c r="AX37" s="77"/>
      <c r="AY37" s="136"/>
      <c r="AZ37" s="144"/>
      <c r="BA37" s="62"/>
      <c r="BB37" s="62"/>
      <c r="BC37" s="77"/>
      <c r="BD37" s="136"/>
      <c r="BE37" s="144"/>
      <c r="BF37" s="62"/>
      <c r="BG37" s="62"/>
      <c r="BH37" s="77"/>
      <c r="BI37" s="136"/>
      <c r="BJ37" s="144"/>
      <c r="BK37" s="62"/>
      <c r="BL37" s="62"/>
      <c r="BM37" s="77"/>
      <c r="BN37" s="136"/>
      <c r="BO37" s="144"/>
      <c r="BP37" s="62"/>
      <c r="BQ37" s="62"/>
    </row>
    <row r="38" spans="1:69" x14ac:dyDescent="0.15">
      <c r="A38" s="65" t="s">
        <v>36</v>
      </c>
      <c r="B38" s="66"/>
      <c r="C38" s="66"/>
      <c r="D38" s="66"/>
      <c r="E38" s="66"/>
      <c r="F38" s="67"/>
      <c r="G38" s="68"/>
      <c r="H38" s="66">
        <f>H39</f>
        <v>0.98887349397590363</v>
      </c>
      <c r="I38" s="66"/>
      <c r="J38" s="66"/>
      <c r="K38" s="134"/>
      <c r="L38" s="142"/>
      <c r="M38" s="66">
        <f>M39</f>
        <v>0.98887349397590363</v>
      </c>
      <c r="N38" s="66"/>
      <c r="O38" s="66"/>
      <c r="P38" s="134"/>
      <c r="Q38" s="142"/>
      <c r="R38" s="66">
        <f>R39</f>
        <v>0.98887349397590363</v>
      </c>
      <c r="S38" s="66"/>
      <c r="T38" s="66"/>
      <c r="U38" s="134"/>
      <c r="V38" s="142"/>
      <c r="W38" s="66">
        <f>W39</f>
        <v>0.98887349397590363</v>
      </c>
      <c r="X38" s="66"/>
      <c r="Y38" s="66"/>
      <c r="Z38" s="134"/>
      <c r="AA38" s="142"/>
      <c r="AB38" s="66">
        <f>AB39</f>
        <v>0.98887349397590363</v>
      </c>
      <c r="AC38" s="66"/>
      <c r="AD38" s="66"/>
      <c r="AE38" s="134"/>
      <c r="AF38" s="142"/>
      <c r="AG38" s="66">
        <f>AG39</f>
        <v>0.98887349397590363</v>
      </c>
      <c r="AH38" s="66"/>
      <c r="AI38" s="66"/>
      <c r="AJ38" s="134"/>
      <c r="AK38" s="142"/>
      <c r="AL38" s="66">
        <f>AL39</f>
        <v>0.98887349397590363</v>
      </c>
      <c r="AM38" s="66"/>
      <c r="AN38" s="66"/>
      <c r="AO38" s="134"/>
      <c r="AP38" s="142"/>
      <c r="AQ38" s="66">
        <f>AQ39</f>
        <v>0.98887349397590363</v>
      </c>
      <c r="AR38" s="66"/>
      <c r="AS38" s="66"/>
      <c r="AT38" s="134"/>
      <c r="AU38" s="142"/>
      <c r="AV38" s="66">
        <f>AV39</f>
        <v>0.98887349397590363</v>
      </c>
      <c r="AW38" s="66"/>
      <c r="AX38" s="66"/>
      <c r="AY38" s="134"/>
      <c r="AZ38" s="142"/>
      <c r="BA38" s="66">
        <f>BA39</f>
        <v>0.98887349397590363</v>
      </c>
      <c r="BB38" s="66"/>
      <c r="BC38" s="66"/>
      <c r="BD38" s="134"/>
      <c r="BE38" s="142"/>
      <c r="BF38" s="66">
        <f>BF39</f>
        <v>0.98887349397590363</v>
      </c>
      <c r="BG38" s="66"/>
      <c r="BH38" s="66"/>
      <c r="BI38" s="134"/>
      <c r="BJ38" s="142"/>
      <c r="BK38" s="66">
        <f>BK39</f>
        <v>0.98887349397590363</v>
      </c>
      <c r="BL38" s="66"/>
      <c r="BM38" s="66"/>
      <c r="BN38" s="134"/>
      <c r="BO38" s="142"/>
      <c r="BP38" s="66">
        <f>BP39</f>
        <v>0.98887349397590363</v>
      </c>
      <c r="BQ38" s="66"/>
    </row>
    <row r="39" spans="1:69" x14ac:dyDescent="0.35">
      <c r="A39" s="40" t="s">
        <v>460</v>
      </c>
      <c r="B39" s="41">
        <f>_xlfn.IFNA(VLOOKUP($A39,批次辅助!$A$4:$DC$41,MATCH($A$5&amp;B$4,批次辅助!$A$1:$DC$1,0),0),0)</f>
        <v>0</v>
      </c>
      <c r="C39" s="41">
        <f>_xlfn.IFNA(VLOOKUP($A39,批次辅助!$A$4:$DC$41,MATCH($A$5&amp;C$4,批次辅助!$A$1:$DC$1,0),0),0)</f>
        <v>0</v>
      </c>
      <c r="D39" s="41">
        <f>_xlfn.IFNA(VLOOKUP($A39,批次辅助!$A$4:$DC$41,MATCH($A$5&amp;D$4,批次辅助!$A$1:$DC$1,0),0),0)</f>
        <v>0</v>
      </c>
      <c r="E39" s="66"/>
      <c r="F39" s="67"/>
      <c r="G39" s="68"/>
      <c r="H39" s="66">
        <f>1-SUM(H40:H43)</f>
        <v>0.98887349397590363</v>
      </c>
      <c r="I39" s="66"/>
      <c r="J39" s="66"/>
      <c r="K39" s="134"/>
      <c r="L39" s="142"/>
      <c r="M39" s="66">
        <f>1-SUM(M40:M43)</f>
        <v>0.98887349397590363</v>
      </c>
      <c r="N39" s="66"/>
      <c r="O39" s="66"/>
      <c r="P39" s="134"/>
      <c r="Q39" s="142"/>
      <c r="R39" s="66">
        <f>1-SUM(R40:R43)</f>
        <v>0.98887349397590363</v>
      </c>
      <c r="S39" s="66"/>
      <c r="T39" s="66"/>
      <c r="U39" s="134"/>
      <c r="V39" s="142"/>
      <c r="W39" s="66">
        <f>1-SUM(W40:W43)</f>
        <v>0.98887349397590363</v>
      </c>
      <c r="X39" s="66"/>
      <c r="Y39" s="66"/>
      <c r="Z39" s="134"/>
      <c r="AA39" s="142"/>
      <c r="AB39" s="66">
        <f>1-SUM(AB40:AB43)</f>
        <v>0.98887349397590363</v>
      </c>
      <c r="AC39" s="66"/>
      <c r="AD39" s="66"/>
      <c r="AE39" s="134"/>
      <c r="AF39" s="142"/>
      <c r="AG39" s="66">
        <f>1-SUM(AG40:AG43)</f>
        <v>0.98887349397590363</v>
      </c>
      <c r="AH39" s="66"/>
      <c r="AI39" s="66"/>
      <c r="AJ39" s="134"/>
      <c r="AK39" s="142"/>
      <c r="AL39" s="66">
        <f>1-SUM(AL40:AL43)</f>
        <v>0.98887349397590363</v>
      </c>
      <c r="AM39" s="66"/>
      <c r="AN39" s="66"/>
      <c r="AO39" s="134"/>
      <c r="AP39" s="142"/>
      <c r="AQ39" s="66">
        <f>1-SUM(AQ40:AQ43)</f>
        <v>0.98887349397590363</v>
      </c>
      <c r="AR39" s="66"/>
      <c r="AS39" s="66"/>
      <c r="AT39" s="134"/>
      <c r="AU39" s="142"/>
      <c r="AV39" s="66">
        <f>1-SUM(AV40:AV43)</f>
        <v>0.98887349397590363</v>
      </c>
      <c r="AW39" s="66"/>
      <c r="AX39" s="66"/>
      <c r="AY39" s="134"/>
      <c r="AZ39" s="142"/>
      <c r="BA39" s="66">
        <f>1-SUM(BA40:BA43)</f>
        <v>0.98887349397590363</v>
      </c>
      <c r="BB39" s="66"/>
      <c r="BC39" s="66"/>
      <c r="BD39" s="134"/>
      <c r="BE39" s="142"/>
      <c r="BF39" s="66">
        <f>1-SUM(BF40:BF43)</f>
        <v>0.98887349397590363</v>
      </c>
      <c r="BG39" s="66"/>
      <c r="BH39" s="66"/>
      <c r="BI39" s="134"/>
      <c r="BJ39" s="142"/>
      <c r="BK39" s="66">
        <f>1-SUM(BK40:BK43)</f>
        <v>0.98887349397590363</v>
      </c>
      <c r="BL39" s="66"/>
      <c r="BM39" s="66"/>
      <c r="BN39" s="134"/>
      <c r="BO39" s="142"/>
      <c r="BP39" s="66">
        <f>1-SUM(BP40:BP43)</f>
        <v>0.98887349397590363</v>
      </c>
      <c r="BQ39" s="66"/>
    </row>
    <row r="40" spans="1:69" x14ac:dyDescent="0.15">
      <c r="A40" s="42" t="s">
        <v>55</v>
      </c>
      <c r="B40" s="43">
        <f>_xlfn.IFNA(VLOOKUP($A40,批次辅助!$A$4:$DC$41,MATCH($A$5&amp;B$4,批次辅助!$A$1:$DC$1,0),0),0)</f>
        <v>0</v>
      </c>
      <c r="C40" s="43">
        <f>_xlfn.IFNA(VLOOKUP($A40,批次辅助!$A$4:$DC$41,MATCH($A$5&amp;C$4,批次辅助!$A$1:$DC$1,0),0),0)</f>
        <v>0</v>
      </c>
      <c r="D40" s="43">
        <f>_xlfn.IFNA(VLOOKUP($A40,批次辅助!$A$4:$DC$41,MATCH($A$5&amp;D$4,批次辅助!$A$1:$DC$1,0),0),0)</f>
        <v>0</v>
      </c>
      <c r="E40" s="279"/>
      <c r="F40" s="69"/>
      <c r="G40" s="70">
        <v>4.5180722891566266E-4</v>
      </c>
      <c r="H40" s="277">
        <f>C40-F40+G40</f>
        <v>4.5180722891566266E-4</v>
      </c>
      <c r="I40" s="370"/>
      <c r="J40" s="277"/>
      <c r="K40" s="132"/>
      <c r="L40" s="105"/>
      <c r="M40" s="277">
        <f>H40-K40+L40</f>
        <v>4.5180722891566266E-4</v>
      </c>
      <c r="N40" s="370"/>
      <c r="O40" s="277"/>
      <c r="P40" s="132"/>
      <c r="Q40" s="105"/>
      <c r="R40" s="277">
        <f>M40-P40+Q40</f>
        <v>4.5180722891566266E-4</v>
      </c>
      <c r="S40" s="370"/>
      <c r="T40" s="277"/>
      <c r="U40" s="132"/>
      <c r="V40" s="105"/>
      <c r="W40" s="277">
        <f>R40-U40+V40</f>
        <v>4.5180722891566266E-4</v>
      </c>
      <c r="X40" s="370"/>
      <c r="Y40" s="277"/>
      <c r="Z40" s="132"/>
      <c r="AA40" s="105"/>
      <c r="AB40" s="277">
        <f>W40-Z40+AA40</f>
        <v>4.5180722891566266E-4</v>
      </c>
      <c r="AC40" s="370"/>
      <c r="AD40" s="277"/>
      <c r="AE40" s="132"/>
      <c r="AF40" s="105"/>
      <c r="AG40" s="277">
        <f>AB40-AE40+AF40</f>
        <v>4.5180722891566266E-4</v>
      </c>
      <c r="AH40" s="370"/>
      <c r="AI40" s="277"/>
      <c r="AJ40" s="132"/>
      <c r="AK40" s="105"/>
      <c r="AL40" s="277">
        <f>AG40-AJ40+AK40</f>
        <v>4.5180722891566266E-4</v>
      </c>
      <c r="AM40" s="370"/>
      <c r="AN40" s="277"/>
      <c r="AO40" s="132"/>
      <c r="AP40" s="105"/>
      <c r="AQ40" s="277">
        <f>AL40-AO40+AP40</f>
        <v>4.5180722891566266E-4</v>
      </c>
      <c r="AR40" s="370"/>
      <c r="AS40" s="277"/>
      <c r="AT40" s="132"/>
      <c r="AU40" s="105"/>
      <c r="AV40" s="277">
        <f>AQ40-AT40+AU40</f>
        <v>4.5180722891566266E-4</v>
      </c>
      <c r="AW40" s="370"/>
      <c r="AX40" s="277"/>
      <c r="AY40" s="132"/>
      <c r="AZ40" s="105"/>
      <c r="BA40" s="277">
        <f>AV40-AY40+AZ40</f>
        <v>4.5180722891566266E-4</v>
      </c>
      <c r="BB40" s="370"/>
      <c r="BC40" s="277"/>
      <c r="BD40" s="132"/>
      <c r="BE40" s="105"/>
      <c r="BF40" s="277">
        <f>BA40-BD40+BE40</f>
        <v>4.5180722891566266E-4</v>
      </c>
      <c r="BG40" s="370"/>
      <c r="BH40" s="277"/>
      <c r="BI40" s="132"/>
      <c r="BJ40" s="105"/>
      <c r="BK40" s="277">
        <f>BF40-BI40+BJ40</f>
        <v>4.5180722891566266E-4</v>
      </c>
      <c r="BL40" s="370"/>
      <c r="BM40" s="277"/>
      <c r="BN40" s="132"/>
      <c r="BO40" s="105"/>
      <c r="BP40" s="277">
        <f>BK40-BN40+BO40</f>
        <v>4.5180722891566266E-4</v>
      </c>
      <c r="BQ40" s="370"/>
    </row>
    <row r="41" spans="1:69" x14ac:dyDescent="0.15">
      <c r="A41" s="42" t="s">
        <v>56</v>
      </c>
      <c r="B41" s="43">
        <f>_xlfn.IFNA(VLOOKUP($A41,批次辅助!$A$4:$DC$41,MATCH($A$5&amp;B$4,批次辅助!$A$1:$DC$1,0),0),0)</f>
        <v>0</v>
      </c>
      <c r="C41" s="43">
        <f>_xlfn.IFNA(VLOOKUP($A41,批次辅助!$A$4:$DC$41,MATCH($A$5&amp;C$4,批次辅助!$A$1:$DC$1,0),0),0)</f>
        <v>0</v>
      </c>
      <c r="D41" s="43">
        <f>_xlfn.IFNA(VLOOKUP($A41,批次辅助!$A$4:$DC$41,MATCH($A$5&amp;D$4,批次辅助!$A$1:$DC$1,0),0),0)</f>
        <v>0</v>
      </c>
      <c r="E41" s="279"/>
      <c r="F41" s="45"/>
      <c r="G41" s="46">
        <v>0</v>
      </c>
      <c r="H41" s="277">
        <f t="shared" ref="H41:H44" si="39">C41-F41+G41</f>
        <v>0</v>
      </c>
      <c r="I41" s="370"/>
      <c r="J41" s="47"/>
      <c r="K41" s="128"/>
      <c r="L41" s="102"/>
      <c r="M41" s="50">
        <f t="shared" ref="M41:M44" si="40">H41-K41+L41</f>
        <v>0</v>
      </c>
      <c r="N41" s="370"/>
      <c r="O41" s="47"/>
      <c r="P41" s="128"/>
      <c r="Q41" s="102"/>
      <c r="R41" s="50">
        <f t="shared" ref="R41:R44" si="41">M41-P41+Q41</f>
        <v>0</v>
      </c>
      <c r="S41" s="370"/>
      <c r="T41" s="47"/>
      <c r="U41" s="128"/>
      <c r="V41" s="102"/>
      <c r="W41" s="50">
        <f t="shared" ref="W41:W44" si="42">R41-U41+V41</f>
        <v>0</v>
      </c>
      <c r="X41" s="370"/>
      <c r="Y41" s="47"/>
      <c r="Z41" s="128"/>
      <c r="AA41" s="102"/>
      <c r="AB41" s="50">
        <f t="shared" ref="AB41:AB44" si="43">W41-Z41+AA41</f>
        <v>0</v>
      </c>
      <c r="AC41" s="370"/>
      <c r="AD41" s="47"/>
      <c r="AE41" s="128"/>
      <c r="AF41" s="102"/>
      <c r="AG41" s="50">
        <f t="shared" ref="AG41:AG44" si="44">AB41-AE41+AF41</f>
        <v>0</v>
      </c>
      <c r="AH41" s="370"/>
      <c r="AI41" s="47"/>
      <c r="AJ41" s="128"/>
      <c r="AK41" s="102"/>
      <c r="AL41" s="50">
        <f t="shared" ref="AL41:AL44" si="45">AG41-AJ41+AK41</f>
        <v>0</v>
      </c>
      <c r="AM41" s="370"/>
      <c r="AN41" s="47"/>
      <c r="AO41" s="128"/>
      <c r="AP41" s="102"/>
      <c r="AQ41" s="50">
        <f t="shared" ref="AQ41:AQ44" si="46">AL41-AO41+AP41</f>
        <v>0</v>
      </c>
      <c r="AR41" s="370"/>
      <c r="AS41" s="47"/>
      <c r="AT41" s="128"/>
      <c r="AU41" s="102"/>
      <c r="AV41" s="50">
        <f t="shared" ref="AV41:AV44" si="47">AQ41-AT41+AU41</f>
        <v>0</v>
      </c>
      <c r="AW41" s="370"/>
      <c r="AX41" s="47"/>
      <c r="AY41" s="128"/>
      <c r="AZ41" s="102"/>
      <c r="BA41" s="50">
        <f t="shared" ref="BA41:BA44" si="48">AV41-AY41+AZ41</f>
        <v>0</v>
      </c>
      <c r="BB41" s="370"/>
      <c r="BC41" s="47"/>
      <c r="BD41" s="128"/>
      <c r="BE41" s="102"/>
      <c r="BF41" s="50">
        <f t="shared" ref="BF41:BF44" si="49">BA41-BD41+BE41</f>
        <v>0</v>
      </c>
      <c r="BG41" s="370"/>
      <c r="BH41" s="47"/>
      <c r="BI41" s="128"/>
      <c r="BJ41" s="102"/>
      <c r="BK41" s="50">
        <f t="shared" ref="BK41:BK44" si="50">BF41-BI41+BJ41</f>
        <v>0</v>
      </c>
      <c r="BL41" s="370"/>
      <c r="BM41" s="47"/>
      <c r="BN41" s="128"/>
      <c r="BO41" s="102"/>
      <c r="BP41" s="50">
        <f t="shared" ref="BP41:BP44" si="51">BK41-BN41+BO41</f>
        <v>0</v>
      </c>
      <c r="BQ41" s="370"/>
    </row>
    <row r="42" spans="1:69" x14ac:dyDescent="0.15">
      <c r="A42" s="42" t="s">
        <v>57</v>
      </c>
      <c r="B42" s="43">
        <f>_xlfn.IFNA(VLOOKUP($A42,批次辅助!$A$4:$DC$41,MATCH($A$5&amp;B$4,批次辅助!$A$1:$DC$1,0),0),0)</f>
        <v>0</v>
      </c>
      <c r="C42" s="43">
        <f>_xlfn.IFNA(VLOOKUP($A42,批次辅助!$A$4:$DC$41,MATCH($A$5&amp;C$4,批次辅助!$A$1:$DC$1,0),0),0)</f>
        <v>0</v>
      </c>
      <c r="D42" s="43">
        <f>_xlfn.IFNA(VLOOKUP($A42,批次辅助!$A$4:$DC$41,MATCH($A$5&amp;D$4,批次辅助!$A$1:$DC$1,0),0),0)</f>
        <v>0</v>
      </c>
      <c r="E42" s="279"/>
      <c r="F42" s="45"/>
      <c r="G42" s="46">
        <v>0</v>
      </c>
      <c r="H42" s="277">
        <f t="shared" si="39"/>
        <v>0</v>
      </c>
      <c r="I42" s="370"/>
      <c r="J42" s="47"/>
      <c r="K42" s="128"/>
      <c r="L42" s="102"/>
      <c r="M42" s="50">
        <f t="shared" si="40"/>
        <v>0</v>
      </c>
      <c r="N42" s="370"/>
      <c r="O42" s="47"/>
      <c r="P42" s="128"/>
      <c r="Q42" s="102"/>
      <c r="R42" s="50">
        <f t="shared" si="41"/>
        <v>0</v>
      </c>
      <c r="S42" s="370"/>
      <c r="T42" s="47"/>
      <c r="U42" s="128"/>
      <c r="V42" s="102"/>
      <c r="W42" s="50">
        <f t="shared" si="42"/>
        <v>0</v>
      </c>
      <c r="X42" s="370"/>
      <c r="Y42" s="47"/>
      <c r="Z42" s="128"/>
      <c r="AA42" s="102"/>
      <c r="AB42" s="50">
        <f t="shared" si="43"/>
        <v>0</v>
      </c>
      <c r="AC42" s="370"/>
      <c r="AD42" s="47"/>
      <c r="AE42" s="128"/>
      <c r="AF42" s="102"/>
      <c r="AG42" s="50">
        <f t="shared" si="44"/>
        <v>0</v>
      </c>
      <c r="AH42" s="370"/>
      <c r="AI42" s="47"/>
      <c r="AJ42" s="128"/>
      <c r="AK42" s="102"/>
      <c r="AL42" s="50">
        <f t="shared" si="45"/>
        <v>0</v>
      </c>
      <c r="AM42" s="370"/>
      <c r="AN42" s="47"/>
      <c r="AO42" s="128"/>
      <c r="AP42" s="102"/>
      <c r="AQ42" s="50">
        <f t="shared" si="46"/>
        <v>0</v>
      </c>
      <c r="AR42" s="370"/>
      <c r="AS42" s="47"/>
      <c r="AT42" s="128"/>
      <c r="AU42" s="102"/>
      <c r="AV42" s="50">
        <f t="shared" si="47"/>
        <v>0</v>
      </c>
      <c r="AW42" s="370"/>
      <c r="AX42" s="47"/>
      <c r="AY42" s="128"/>
      <c r="AZ42" s="102"/>
      <c r="BA42" s="50">
        <f t="shared" si="48"/>
        <v>0</v>
      </c>
      <c r="BB42" s="370"/>
      <c r="BC42" s="47"/>
      <c r="BD42" s="128"/>
      <c r="BE42" s="102"/>
      <c r="BF42" s="50">
        <f t="shared" si="49"/>
        <v>0</v>
      </c>
      <c r="BG42" s="370"/>
      <c r="BH42" s="47"/>
      <c r="BI42" s="128"/>
      <c r="BJ42" s="102"/>
      <c r="BK42" s="50">
        <f t="shared" si="50"/>
        <v>0</v>
      </c>
      <c r="BL42" s="370"/>
      <c r="BM42" s="47"/>
      <c r="BN42" s="128"/>
      <c r="BO42" s="102"/>
      <c r="BP42" s="50">
        <f t="shared" si="51"/>
        <v>0</v>
      </c>
      <c r="BQ42" s="370"/>
    </row>
    <row r="43" spans="1:69" x14ac:dyDescent="0.15">
      <c r="A43" s="42" t="s">
        <v>58</v>
      </c>
      <c r="B43" s="43">
        <f>_xlfn.IFNA(VLOOKUP($A43,批次辅助!$A$4:$DC$41,MATCH($A$5&amp;B$4,批次辅助!$A$1:$DC$1,0),0),0)</f>
        <v>0</v>
      </c>
      <c r="C43" s="43">
        <f>_xlfn.IFNA(VLOOKUP($A43,批次辅助!$A$4:$DC$41,MATCH($A$5&amp;C$4,批次辅助!$A$1:$DC$1,0),0),0)</f>
        <v>0</v>
      </c>
      <c r="D43" s="43">
        <f>_xlfn.IFNA(VLOOKUP($A43,批次辅助!$A$4:$DC$41,MATCH($A$5&amp;D$4,批次辅助!$A$1:$DC$1,0),0),0)</f>
        <v>0</v>
      </c>
      <c r="E43" s="279"/>
      <c r="F43" s="45"/>
      <c r="G43" s="46">
        <v>1.0674698795180723E-2</v>
      </c>
      <c r="H43" s="277">
        <f t="shared" si="39"/>
        <v>1.0674698795180723E-2</v>
      </c>
      <c r="I43" s="370"/>
      <c r="J43" s="279"/>
      <c r="K43" s="128"/>
      <c r="L43" s="102"/>
      <c r="M43" s="50">
        <f t="shared" si="40"/>
        <v>1.0674698795180723E-2</v>
      </c>
      <c r="N43" s="370"/>
      <c r="O43" s="279"/>
      <c r="P43" s="128"/>
      <c r="Q43" s="102"/>
      <c r="R43" s="50">
        <f t="shared" si="41"/>
        <v>1.0674698795180723E-2</v>
      </c>
      <c r="S43" s="370"/>
      <c r="T43" s="279"/>
      <c r="U43" s="128"/>
      <c r="V43" s="102"/>
      <c r="W43" s="50">
        <f t="shared" si="42"/>
        <v>1.0674698795180723E-2</v>
      </c>
      <c r="X43" s="370"/>
      <c r="Y43" s="279"/>
      <c r="Z43" s="128"/>
      <c r="AA43" s="102"/>
      <c r="AB43" s="50">
        <f t="shared" si="43"/>
        <v>1.0674698795180723E-2</v>
      </c>
      <c r="AC43" s="370"/>
      <c r="AD43" s="279"/>
      <c r="AE43" s="128"/>
      <c r="AF43" s="102"/>
      <c r="AG43" s="50">
        <f t="shared" si="44"/>
        <v>1.0674698795180723E-2</v>
      </c>
      <c r="AH43" s="370"/>
      <c r="AI43" s="279"/>
      <c r="AJ43" s="128"/>
      <c r="AK43" s="102"/>
      <c r="AL43" s="50">
        <f t="shared" si="45"/>
        <v>1.0674698795180723E-2</v>
      </c>
      <c r="AM43" s="370"/>
      <c r="AN43" s="279"/>
      <c r="AO43" s="128"/>
      <c r="AP43" s="102"/>
      <c r="AQ43" s="50">
        <f t="shared" si="46"/>
        <v>1.0674698795180723E-2</v>
      </c>
      <c r="AR43" s="370"/>
      <c r="AS43" s="279"/>
      <c r="AT43" s="128"/>
      <c r="AU43" s="102"/>
      <c r="AV43" s="50">
        <f t="shared" si="47"/>
        <v>1.0674698795180723E-2</v>
      </c>
      <c r="AW43" s="370"/>
      <c r="AX43" s="279"/>
      <c r="AY43" s="128"/>
      <c r="AZ43" s="102"/>
      <c r="BA43" s="50">
        <f t="shared" si="48"/>
        <v>1.0674698795180723E-2</v>
      </c>
      <c r="BB43" s="370"/>
      <c r="BC43" s="279"/>
      <c r="BD43" s="128"/>
      <c r="BE43" s="102"/>
      <c r="BF43" s="50">
        <f t="shared" si="49"/>
        <v>1.0674698795180723E-2</v>
      </c>
      <c r="BG43" s="370"/>
      <c r="BH43" s="279"/>
      <c r="BI43" s="128"/>
      <c r="BJ43" s="102"/>
      <c r="BK43" s="50">
        <f t="shared" si="50"/>
        <v>1.0674698795180723E-2</v>
      </c>
      <c r="BL43" s="370"/>
      <c r="BM43" s="279"/>
      <c r="BN43" s="128"/>
      <c r="BO43" s="102"/>
      <c r="BP43" s="50">
        <f t="shared" si="51"/>
        <v>1.0674698795180723E-2</v>
      </c>
      <c r="BQ43" s="370"/>
    </row>
    <row r="44" spans="1:69" x14ac:dyDescent="0.15">
      <c r="A44" s="72" t="s">
        <v>39</v>
      </c>
      <c r="B44" s="61">
        <f>_xlfn.IFNA(VLOOKUP($A44,批次辅助!$A$4:$DC$41,MATCH($A$5&amp;B$4,批次辅助!$A$1:$DC$1,0),0),0)</f>
        <v>0</v>
      </c>
      <c r="C44" s="61">
        <f>_xlfn.IFNA(VLOOKUP($A44,批次辅助!$A$4:$DC$41,MATCH($A$5&amp;C$4,批次辅助!$A$1:$DC$1,0),0),0)</f>
        <v>0</v>
      </c>
      <c r="D44" s="61">
        <f>_xlfn.IFNA(VLOOKUP($A44,批次辅助!$A$4:$DC$41,MATCH($A$5&amp;D$4,批次辅助!$A$1:$DC$1,0),0),0)</f>
        <v>0</v>
      </c>
      <c r="E44" s="73"/>
      <c r="F44" s="74"/>
      <c r="G44" s="75"/>
      <c r="H44" s="62">
        <f t="shared" si="39"/>
        <v>0</v>
      </c>
      <c r="I44" s="62"/>
      <c r="J44" s="73"/>
      <c r="K44" s="135"/>
      <c r="L44" s="143"/>
      <c r="M44" s="62">
        <f t="shared" si="40"/>
        <v>0</v>
      </c>
      <c r="N44" s="62"/>
      <c r="O44" s="73"/>
      <c r="P44" s="135"/>
      <c r="Q44" s="143"/>
      <c r="R44" s="62">
        <f t="shared" si="41"/>
        <v>0</v>
      </c>
      <c r="S44" s="62"/>
      <c r="T44" s="73"/>
      <c r="U44" s="135"/>
      <c r="V44" s="143"/>
      <c r="W44" s="62">
        <f t="shared" si="42"/>
        <v>0</v>
      </c>
      <c r="X44" s="62"/>
      <c r="Y44" s="73"/>
      <c r="Z44" s="135"/>
      <c r="AA44" s="143"/>
      <c r="AB44" s="62">
        <f t="shared" si="43"/>
        <v>0</v>
      </c>
      <c r="AC44" s="62"/>
      <c r="AD44" s="73"/>
      <c r="AE44" s="135"/>
      <c r="AF44" s="143"/>
      <c r="AG44" s="62">
        <f t="shared" si="44"/>
        <v>0</v>
      </c>
      <c r="AH44" s="62"/>
      <c r="AI44" s="73"/>
      <c r="AJ44" s="135"/>
      <c r="AK44" s="143"/>
      <c r="AL44" s="62">
        <f t="shared" si="45"/>
        <v>0</v>
      </c>
      <c r="AM44" s="62"/>
      <c r="AN44" s="73"/>
      <c r="AO44" s="135"/>
      <c r="AP44" s="143"/>
      <c r="AQ44" s="62">
        <f t="shared" si="46"/>
        <v>0</v>
      </c>
      <c r="AR44" s="62"/>
      <c r="AS44" s="73"/>
      <c r="AT44" s="135"/>
      <c r="AU44" s="143"/>
      <c r="AV44" s="62">
        <f t="shared" si="47"/>
        <v>0</v>
      </c>
      <c r="AW44" s="62"/>
      <c r="AX44" s="73"/>
      <c r="AY44" s="135"/>
      <c r="AZ44" s="143"/>
      <c r="BA44" s="62">
        <f t="shared" si="48"/>
        <v>0</v>
      </c>
      <c r="BB44" s="62"/>
      <c r="BC44" s="73"/>
      <c r="BD44" s="135"/>
      <c r="BE44" s="143"/>
      <c r="BF44" s="62">
        <f t="shared" si="49"/>
        <v>0</v>
      </c>
      <c r="BG44" s="62"/>
      <c r="BH44" s="73"/>
      <c r="BI44" s="135"/>
      <c r="BJ44" s="143"/>
      <c r="BK44" s="62">
        <f t="shared" si="50"/>
        <v>0</v>
      </c>
      <c r="BL44" s="62"/>
      <c r="BM44" s="73"/>
      <c r="BN44" s="135"/>
      <c r="BO44" s="143"/>
      <c r="BP44" s="62">
        <f t="shared" si="51"/>
        <v>0</v>
      </c>
      <c r="BQ44" s="62"/>
    </row>
    <row r="45" spans="1:69" x14ac:dyDescent="0.15">
      <c r="A45" s="76" t="s">
        <v>28</v>
      </c>
      <c r="B45" s="76"/>
      <c r="C45" s="76"/>
      <c r="D45" s="76"/>
      <c r="E45" s="77"/>
      <c r="F45" s="78"/>
      <c r="G45" s="79"/>
      <c r="H45" s="62"/>
      <c r="I45" s="62"/>
      <c r="J45" s="77"/>
      <c r="K45" s="80"/>
      <c r="L45" s="144"/>
      <c r="M45" s="62"/>
      <c r="N45" s="62"/>
      <c r="O45" s="77"/>
      <c r="P45" s="80"/>
      <c r="Q45" s="144"/>
      <c r="R45" s="62"/>
      <c r="S45" s="62"/>
      <c r="T45" s="77"/>
      <c r="U45" s="80"/>
      <c r="V45" s="144"/>
      <c r="W45" s="62"/>
      <c r="X45" s="62"/>
      <c r="Y45" s="77"/>
      <c r="Z45" s="80"/>
      <c r="AA45" s="144"/>
      <c r="AB45" s="62"/>
      <c r="AC45" s="62"/>
      <c r="AD45" s="77"/>
      <c r="AE45" s="80"/>
      <c r="AF45" s="144"/>
      <c r="AG45" s="62"/>
      <c r="AH45" s="62"/>
      <c r="AI45" s="77"/>
      <c r="AJ45" s="80"/>
      <c r="AK45" s="144"/>
      <c r="AL45" s="62"/>
      <c r="AM45" s="62"/>
      <c r="AN45" s="77"/>
      <c r="AO45" s="80"/>
      <c r="AP45" s="144"/>
      <c r="AQ45" s="62"/>
      <c r="AR45" s="62"/>
      <c r="AS45" s="77"/>
      <c r="AT45" s="80"/>
      <c r="AU45" s="144"/>
      <c r="AV45" s="62"/>
      <c r="AW45" s="62"/>
      <c r="AX45" s="77"/>
      <c r="AY45" s="80"/>
      <c r="AZ45" s="144"/>
      <c r="BA45" s="62"/>
      <c r="BB45" s="62"/>
      <c r="BC45" s="77"/>
      <c r="BD45" s="80"/>
      <c r="BE45" s="144"/>
      <c r="BF45" s="62"/>
      <c r="BG45" s="62"/>
      <c r="BH45" s="77"/>
      <c r="BI45" s="80"/>
      <c r="BJ45" s="144"/>
      <c r="BK45" s="62"/>
      <c r="BL45" s="62"/>
      <c r="BM45" s="77"/>
      <c r="BN45" s="80"/>
      <c r="BO45" s="144"/>
      <c r="BP45" s="62"/>
      <c r="BQ45" s="62"/>
    </row>
    <row r="46" spans="1:69" x14ac:dyDescent="0.15">
      <c r="A46" s="81" t="s">
        <v>476</v>
      </c>
      <c r="B46" s="81"/>
      <c r="C46" s="81"/>
      <c r="D46" s="81"/>
      <c r="E46" s="81"/>
      <c r="F46" s="82">
        <f>SUM(F13:F45)</f>
        <v>0</v>
      </c>
      <c r="G46" s="83">
        <f>SUM(G13:G45)</f>
        <v>0.27467469879518069</v>
      </c>
      <c r="H46" s="81"/>
      <c r="I46" s="81"/>
      <c r="J46" s="81"/>
      <c r="K46" s="84">
        <f>SUM(K13:K45)</f>
        <v>0</v>
      </c>
      <c r="L46" s="145">
        <f>SUM(L13:L45)</f>
        <v>0</v>
      </c>
      <c r="M46" s="81"/>
      <c r="N46" s="81"/>
      <c r="O46" s="81"/>
      <c r="P46" s="84">
        <f>SUM(P13:P45)</f>
        <v>0</v>
      </c>
      <c r="Q46" s="145">
        <f>SUM(Q13:Q45)</f>
        <v>0</v>
      </c>
      <c r="R46" s="81"/>
      <c r="S46" s="81"/>
      <c r="T46" s="81"/>
      <c r="U46" s="84">
        <f>SUM(U13:U45)</f>
        <v>0</v>
      </c>
      <c r="V46" s="145">
        <f>SUM(V13:V45)</f>
        <v>0</v>
      </c>
      <c r="W46" s="81"/>
      <c r="X46" s="81"/>
      <c r="Y46" s="81"/>
      <c r="Z46" s="84">
        <f>SUM(Z13:Z45)</f>
        <v>0</v>
      </c>
      <c r="AA46" s="145">
        <f>SUM(AA13:AA45)</f>
        <v>0</v>
      </c>
      <c r="AB46" s="81"/>
      <c r="AC46" s="81"/>
      <c r="AD46" s="81"/>
      <c r="AE46" s="84">
        <f>SUM(AE13:AE45)</f>
        <v>0</v>
      </c>
      <c r="AF46" s="145">
        <f>SUM(AF13:AF45)</f>
        <v>0</v>
      </c>
      <c r="AG46" s="81"/>
      <c r="AH46" s="81"/>
      <c r="AI46" s="81"/>
      <c r="AJ46" s="84">
        <f>SUM(AJ13:AJ45)</f>
        <v>0</v>
      </c>
      <c r="AK46" s="145">
        <f>SUM(AK13:AK45)</f>
        <v>0</v>
      </c>
      <c r="AL46" s="81"/>
      <c r="AM46" s="81"/>
      <c r="AN46" s="81"/>
      <c r="AO46" s="84">
        <f>SUM(AO13:AO45)</f>
        <v>0</v>
      </c>
      <c r="AP46" s="145">
        <f>SUM(AP13:AP45)</f>
        <v>0</v>
      </c>
      <c r="AQ46" s="81"/>
      <c r="AR46" s="81"/>
      <c r="AS46" s="81"/>
      <c r="AT46" s="84">
        <f>SUM(AT13:AT45)</f>
        <v>0</v>
      </c>
      <c r="AU46" s="145">
        <f>SUM(AU13:AU45)</f>
        <v>0</v>
      </c>
      <c r="AV46" s="81"/>
      <c r="AW46" s="81"/>
      <c r="AX46" s="81"/>
      <c r="AY46" s="84">
        <f>SUM(AY13:AY45)</f>
        <v>0</v>
      </c>
      <c r="AZ46" s="145">
        <f>SUM(AZ13:AZ45)</f>
        <v>0</v>
      </c>
      <c r="BA46" s="81"/>
      <c r="BB46" s="81"/>
      <c r="BC46" s="81"/>
      <c r="BD46" s="84">
        <f>SUM(BD13:BD45)</f>
        <v>0</v>
      </c>
      <c r="BE46" s="145">
        <f>SUM(BE13:BE45)</f>
        <v>0</v>
      </c>
      <c r="BF46" s="81"/>
      <c r="BG46" s="81"/>
      <c r="BH46" s="81"/>
      <c r="BI46" s="84">
        <f>SUM(BI13:BI45)</f>
        <v>0</v>
      </c>
      <c r="BJ46" s="145">
        <f>SUM(BJ13:BJ45)</f>
        <v>0</v>
      </c>
      <c r="BK46" s="81"/>
      <c r="BL46" s="81"/>
      <c r="BM46" s="81"/>
      <c r="BN46" s="84">
        <f>SUM(BN13:BN45)</f>
        <v>0</v>
      </c>
      <c r="BO46" s="145">
        <f>SUM(BO13:BO45)</f>
        <v>0</v>
      </c>
      <c r="BP46" s="81"/>
      <c r="BQ46" s="81"/>
    </row>
    <row r="48" spans="1:69" x14ac:dyDescent="0.15">
      <c r="A48" s="572" t="s">
        <v>481</v>
      </c>
      <c r="B48" s="572"/>
      <c r="C48" s="572"/>
      <c r="D48" s="572"/>
      <c r="E48" s="572"/>
      <c r="F48" s="572"/>
      <c r="G48" s="572"/>
      <c r="H48" s="572"/>
      <c r="I48" s="572"/>
      <c r="J48" s="572"/>
      <c r="K48" s="572"/>
    </row>
    <row r="49" spans="1:30" ht="49.5" x14ac:dyDescent="0.15">
      <c r="A49" s="573" t="s">
        <v>591</v>
      </c>
      <c r="B49" s="574"/>
      <c r="C49" s="574"/>
      <c r="D49" s="574"/>
      <c r="E49" s="574"/>
      <c r="F49" s="574"/>
      <c r="G49" s="574"/>
      <c r="H49" s="574"/>
      <c r="I49" s="574"/>
      <c r="J49" s="574"/>
      <c r="K49" s="574"/>
      <c r="L49" s="574"/>
      <c r="M49" s="574"/>
      <c r="N49" s="574"/>
      <c r="O49" s="575"/>
      <c r="P49" s="576" t="s">
        <v>589</v>
      </c>
      <c r="Q49" s="577"/>
      <c r="R49" s="577"/>
      <c r="S49" s="577"/>
      <c r="T49" s="577"/>
      <c r="U49" s="577"/>
      <c r="W49" s="578" t="s">
        <v>594</v>
      </c>
      <c r="X49" s="579"/>
      <c r="Y49" s="369" t="s">
        <v>596</v>
      </c>
      <c r="Z49" s="192" t="s">
        <v>596</v>
      </c>
      <c r="AC49" s="193"/>
      <c r="AD49" s="193"/>
    </row>
    <row r="50" spans="1:30" x14ac:dyDescent="0.15">
      <c r="A50" s="189" t="s">
        <v>469</v>
      </c>
      <c r="B50" s="190" t="str">
        <f>E3</f>
        <v>M06</v>
      </c>
      <c r="C50" s="190" t="str">
        <f>J3</f>
        <v>M06</v>
      </c>
      <c r="D50" s="189" t="str">
        <f>O3</f>
        <v/>
      </c>
      <c r="E50" s="189" t="str">
        <f>T3</f>
        <v/>
      </c>
      <c r="F50" s="189" t="str">
        <f>Y3</f>
        <v/>
      </c>
      <c r="G50" s="198" t="str">
        <f>AD3</f>
        <v/>
      </c>
      <c r="H50" s="198" t="str">
        <f>AI3</f>
        <v/>
      </c>
      <c r="I50" s="198" t="str">
        <f>AN3</f>
        <v/>
      </c>
      <c r="J50" s="198" t="str">
        <f>AS3</f>
        <v/>
      </c>
      <c r="K50" s="198" t="str">
        <f>AX3</f>
        <v/>
      </c>
      <c r="L50" s="198" t="str">
        <f>BC3</f>
        <v/>
      </c>
      <c r="M50" s="198" t="str">
        <f>BH3</f>
        <v/>
      </c>
      <c r="N50" s="198" t="str">
        <f>BM3</f>
        <v/>
      </c>
      <c r="O50" s="363" t="str">
        <f>P50</f>
        <v>M03</v>
      </c>
      <c r="P50" s="209" t="s">
        <v>1411</v>
      </c>
      <c r="Q50" s="209" t="s">
        <v>880</v>
      </c>
      <c r="R50" s="209" t="s">
        <v>910</v>
      </c>
      <c r="S50" s="209" t="s">
        <v>912</v>
      </c>
      <c r="T50" s="209" t="s">
        <v>1414</v>
      </c>
      <c r="U50" s="209"/>
      <c r="V50" s="87"/>
      <c r="W50" s="191" t="s">
        <v>450</v>
      </c>
      <c r="X50" s="356"/>
      <c r="Y50" s="356"/>
      <c r="Z50" s="356"/>
      <c r="AC50" s="194"/>
      <c r="AD50" s="194"/>
    </row>
    <row r="51" spans="1:30" x14ac:dyDescent="0.15">
      <c r="A51" s="31" t="s">
        <v>40</v>
      </c>
      <c r="B51" s="85" t="str">
        <f>E4</f>
        <v>05/21蒸镀批次</v>
      </c>
      <c r="C51" s="85" t="str">
        <f>J4</f>
        <v>06/29蒸镀批次</v>
      </c>
      <c r="D51" s="356" t="str">
        <f>O4</f>
        <v/>
      </c>
      <c r="E51" s="356" t="str">
        <f>T4</f>
        <v/>
      </c>
      <c r="F51" s="356" t="str">
        <f>Y4</f>
        <v/>
      </c>
      <c r="G51" s="537" t="str">
        <f>AD4</f>
        <v/>
      </c>
      <c r="H51" s="198" t="str">
        <f t="shared" ref="H51" si="52">AI4</f>
        <v/>
      </c>
      <c r="I51" s="198" t="str">
        <f>AN4</f>
        <v/>
      </c>
      <c r="J51" s="198" t="str">
        <f>AS4</f>
        <v/>
      </c>
      <c r="K51" s="198" t="str">
        <f>AX4</f>
        <v/>
      </c>
      <c r="L51" s="235" t="str">
        <f>BC4</f>
        <v/>
      </c>
      <c r="M51" s="235" t="str">
        <f t="shared" ref="M51" si="53">BH4</f>
        <v/>
      </c>
      <c r="N51" s="235" t="str">
        <f t="shared" ref="N51" si="54">BM4</f>
        <v/>
      </c>
      <c r="O51" s="364" t="str">
        <f>X51</f>
        <v>9/1~9/20批</v>
      </c>
      <c r="P51" s="210"/>
      <c r="Q51" s="85"/>
      <c r="R51" s="85"/>
      <c r="S51" s="85"/>
      <c r="T51" s="85"/>
      <c r="U51" s="85"/>
      <c r="W51" s="356" t="s">
        <v>451</v>
      </c>
      <c r="X51" s="356" t="s">
        <v>858</v>
      </c>
      <c r="Y51" s="356"/>
      <c r="Z51" s="356"/>
      <c r="AC51" s="194"/>
      <c r="AD51" s="194"/>
    </row>
    <row r="52" spans="1:30" x14ac:dyDescent="0.15">
      <c r="A52" s="356" t="s">
        <v>470</v>
      </c>
      <c r="B52" s="356">
        <f>E6</f>
        <v>1320</v>
      </c>
      <c r="C52" s="356">
        <f>J6</f>
        <v>1260</v>
      </c>
      <c r="D52" s="356">
        <f>O6</f>
        <v>0</v>
      </c>
      <c r="E52" s="356">
        <f>T6</f>
        <v>0</v>
      </c>
      <c r="F52" s="356">
        <f>Y6</f>
        <v>0</v>
      </c>
      <c r="G52" s="537">
        <f>AD6</f>
        <v>0</v>
      </c>
      <c r="H52" s="198">
        <f>AI6</f>
        <v>0</v>
      </c>
      <c r="I52" s="537">
        <f>AN6</f>
        <v>0</v>
      </c>
      <c r="J52" s="537">
        <f>AS6</f>
        <v>0</v>
      </c>
      <c r="K52" s="537">
        <f t="shared" ref="K52:L54" si="55">AX6</f>
        <v>0</v>
      </c>
      <c r="L52" s="537">
        <f t="shared" si="55"/>
        <v>0</v>
      </c>
      <c r="M52" s="537">
        <f>BH6</f>
        <v>0</v>
      </c>
      <c r="N52" s="537">
        <f>BM6</f>
        <v>0</v>
      </c>
      <c r="O52" s="364">
        <f>_xlfn.IFNA(VLOOKUP(A52,$W$52:$Y$86,2,0),"0%")/A2</f>
        <v>0</v>
      </c>
      <c r="P52" s="209">
        <f t="shared" ref="P52:T53" si="56">SUMIF($B$50:$O$50,P$50,$B52:$O52)</f>
        <v>0</v>
      </c>
      <c r="Q52" s="86">
        <f t="shared" si="56"/>
        <v>0</v>
      </c>
      <c r="R52" s="86">
        <f t="shared" si="56"/>
        <v>0</v>
      </c>
      <c r="S52" s="86">
        <f t="shared" si="56"/>
        <v>2580</v>
      </c>
      <c r="T52" s="86">
        <f t="shared" si="56"/>
        <v>0</v>
      </c>
      <c r="U52" s="86"/>
      <c r="W52" s="356" t="s">
        <v>470</v>
      </c>
      <c r="X52" s="356">
        <f>Z52-Y52</f>
        <v>0</v>
      </c>
      <c r="Y52" s="356"/>
      <c r="Z52" s="356"/>
      <c r="AC52" s="194"/>
      <c r="AD52" s="194"/>
    </row>
    <row r="53" spans="1:30" x14ac:dyDescent="0.15">
      <c r="A53" s="356" t="s">
        <v>472</v>
      </c>
      <c r="B53" s="356">
        <f>E7</f>
        <v>1320</v>
      </c>
      <c r="C53" s="356">
        <f>J7</f>
        <v>1260</v>
      </c>
      <c r="D53" s="356">
        <f>O7</f>
        <v>0</v>
      </c>
      <c r="E53" s="356">
        <f>T7</f>
        <v>0</v>
      </c>
      <c r="F53" s="356">
        <f>Y7</f>
        <v>0</v>
      </c>
      <c r="G53" s="537">
        <f>AD7</f>
        <v>0</v>
      </c>
      <c r="H53" s="198">
        <f t="shared" ref="H53:H54" si="57">AI7</f>
        <v>0</v>
      </c>
      <c r="I53" s="537">
        <f>AN7</f>
        <v>0</v>
      </c>
      <c r="J53" s="537">
        <f>AS7</f>
        <v>0</v>
      </c>
      <c r="K53" s="537">
        <f t="shared" si="55"/>
        <v>0</v>
      </c>
      <c r="L53" s="537">
        <f t="shared" si="55"/>
        <v>0</v>
      </c>
      <c r="M53" s="537">
        <f t="shared" ref="M53:M54" si="58">BH7</f>
        <v>0</v>
      </c>
      <c r="N53" s="537">
        <f t="shared" ref="N53:N54" si="59">BM7</f>
        <v>0</v>
      </c>
      <c r="O53" s="364">
        <f>O52</f>
        <v>0</v>
      </c>
      <c r="P53" s="209">
        <f t="shared" si="56"/>
        <v>0</v>
      </c>
      <c r="Q53" s="86">
        <f t="shared" si="56"/>
        <v>0</v>
      </c>
      <c r="R53" s="86">
        <f t="shared" si="56"/>
        <v>0</v>
      </c>
      <c r="S53" s="86">
        <f t="shared" si="56"/>
        <v>2580</v>
      </c>
      <c r="T53" s="86">
        <f t="shared" si="56"/>
        <v>0</v>
      </c>
      <c r="U53" s="86"/>
      <c r="W53" s="356" t="s">
        <v>472</v>
      </c>
      <c r="X53" s="356">
        <f>X52</f>
        <v>0</v>
      </c>
      <c r="Y53" s="356"/>
      <c r="Z53" s="356"/>
      <c r="AC53" s="194"/>
    </row>
    <row r="54" spans="1:30" x14ac:dyDescent="0.15">
      <c r="A54" s="356" t="s">
        <v>454</v>
      </c>
      <c r="B54" s="9">
        <f>E8</f>
        <v>1</v>
      </c>
      <c r="C54" s="9">
        <f>J8</f>
        <v>1</v>
      </c>
      <c r="D54" s="9">
        <f>O8</f>
        <v>0</v>
      </c>
      <c r="E54" s="9">
        <f>T8</f>
        <v>0</v>
      </c>
      <c r="F54" s="9">
        <f>Y8</f>
        <v>0</v>
      </c>
      <c r="G54" s="200">
        <f>AD8</f>
        <v>0</v>
      </c>
      <c r="H54" s="234">
        <f t="shared" si="57"/>
        <v>0</v>
      </c>
      <c r="I54" s="200">
        <f>AN8</f>
        <v>0</v>
      </c>
      <c r="J54" s="200">
        <f>AS8</f>
        <v>0</v>
      </c>
      <c r="K54" s="200">
        <f t="shared" si="55"/>
        <v>0</v>
      </c>
      <c r="L54" s="200">
        <f t="shared" si="55"/>
        <v>0</v>
      </c>
      <c r="M54" s="200">
        <f t="shared" si="58"/>
        <v>0</v>
      </c>
      <c r="N54" s="200">
        <f t="shared" si="59"/>
        <v>0</v>
      </c>
      <c r="O54" s="364" t="str">
        <f>_xlfn.IFNA(VLOOKUP(A54,$W$52:$Y$86,2,0),"0%")</f>
        <v>0%</v>
      </c>
      <c r="P54" s="211">
        <f>IFERROR(P53/P52,0)</f>
        <v>0</v>
      </c>
      <c r="Q54" s="88">
        <f>IFERROR(Q53/Q52,0)</f>
        <v>0</v>
      </c>
      <c r="R54" s="88">
        <f t="shared" ref="R54:T54" si="60">IFERROR(R53/R52,0)</f>
        <v>0</v>
      </c>
      <c r="S54" s="88">
        <f t="shared" si="60"/>
        <v>1</v>
      </c>
      <c r="T54" s="88">
        <f t="shared" si="60"/>
        <v>0</v>
      </c>
      <c r="U54" s="88"/>
      <c r="W54" s="356" t="s">
        <v>59</v>
      </c>
      <c r="X54" s="9">
        <f>IF(Y54=0%,0%,(Z54*Z52-Y52*Y54)/X52)</f>
        <v>0</v>
      </c>
      <c r="Y54" s="9"/>
      <c r="Z54" s="9"/>
      <c r="AC54" s="359"/>
    </row>
    <row r="55" spans="1:30" ht="21" x14ac:dyDescent="0.15">
      <c r="A55" s="538" t="s">
        <v>59</v>
      </c>
      <c r="B55" s="215">
        <f t="shared" ref="B55:B91" si="61">H9</f>
        <v>0.72309010602409618</v>
      </c>
      <c r="C55" s="215">
        <f t="shared" ref="C55:C91" si="62">M9</f>
        <v>0.72309010602409618</v>
      </c>
      <c r="D55" s="215">
        <f t="shared" ref="D55:D91" si="63">R9</f>
        <v>0.72309010602409618</v>
      </c>
      <c r="E55" s="215">
        <f t="shared" ref="E55:E91" si="64">W9</f>
        <v>0.72309010602409618</v>
      </c>
      <c r="F55" s="215">
        <f t="shared" ref="F55:F91" si="65">AB9</f>
        <v>0.72309010602409618</v>
      </c>
      <c r="G55" s="216">
        <f t="shared" ref="G55:G91" si="66">AG9</f>
        <v>0.72309010602409618</v>
      </c>
      <c r="H55" s="216">
        <f>AL9</f>
        <v>0.72309010602409618</v>
      </c>
      <c r="I55" s="216">
        <f t="shared" ref="I55:I93" si="67">AQ9</f>
        <v>0.72309010602409618</v>
      </c>
      <c r="J55" s="216">
        <f t="shared" ref="J55:J93" si="68">AV9</f>
        <v>0.72309010602409618</v>
      </c>
      <c r="K55" s="216">
        <f t="shared" ref="K55:K93" si="69">BA9</f>
        <v>0.72309010602409618</v>
      </c>
      <c r="L55" s="216">
        <f t="shared" ref="L55:L93" si="70">BF9</f>
        <v>0.72309010602409618</v>
      </c>
      <c r="M55" s="216">
        <f>BK9</f>
        <v>0.72309010602409618</v>
      </c>
      <c r="N55" s="216">
        <f>BP9</f>
        <v>0.72309010602409618</v>
      </c>
      <c r="O55" s="364">
        <f>_xlfn.IFNA(VLOOKUP(A55,$W$52:$Y$86,2,0),"0%")</f>
        <v>0</v>
      </c>
      <c r="P55" s="212">
        <f t="shared" ref="P55:T70" si="71">IF(P$53=0,0%,SUMPRODUCT(($B$50:$O$50=P$50)*$B$53:$O$53*$B55:$O55)/P$53)</f>
        <v>0</v>
      </c>
      <c r="Q55" s="96">
        <f t="shared" si="71"/>
        <v>0</v>
      </c>
      <c r="R55" s="96">
        <f t="shared" si="71"/>
        <v>0</v>
      </c>
      <c r="S55" s="96">
        <f t="shared" si="71"/>
        <v>0.72309010602409618</v>
      </c>
      <c r="T55" s="96">
        <f>IF(T$53=0,0%,SUMPRODUCT(($B$50:$O$50=T$50)*$B$53:$O$53*$B55:$O55)/T$53)</f>
        <v>0</v>
      </c>
      <c r="U55" s="96"/>
      <c r="W55" s="89"/>
      <c r="X55" s="89"/>
      <c r="AA55" s="154"/>
    </row>
    <row r="56" spans="1:30" ht="21" x14ac:dyDescent="0.15">
      <c r="A56" s="356" t="s">
        <v>33</v>
      </c>
      <c r="B56" s="8">
        <f t="shared" si="61"/>
        <v>0.72309010602409618</v>
      </c>
      <c r="C56" s="8">
        <f t="shared" si="62"/>
        <v>0.72309010602409618</v>
      </c>
      <c r="D56" s="8">
        <f t="shared" si="63"/>
        <v>0.72309010602409618</v>
      </c>
      <c r="E56" s="8">
        <f t="shared" si="64"/>
        <v>0.72309010602409618</v>
      </c>
      <c r="F56" s="8">
        <f t="shared" si="65"/>
        <v>0.72309010602409618</v>
      </c>
      <c r="G56" s="201">
        <f t="shared" si="66"/>
        <v>0.72309010602409618</v>
      </c>
      <c r="H56" s="201">
        <f t="shared" ref="H56:H93" si="72">AL10</f>
        <v>0.72309010602409618</v>
      </c>
      <c r="I56" s="201">
        <f t="shared" si="67"/>
        <v>0.72309010602409618</v>
      </c>
      <c r="J56" s="201">
        <f t="shared" si="68"/>
        <v>0.72309010602409618</v>
      </c>
      <c r="K56" s="201">
        <f t="shared" si="69"/>
        <v>0.72309010602409618</v>
      </c>
      <c r="L56" s="201">
        <f t="shared" si="70"/>
        <v>0.72309010602409618</v>
      </c>
      <c r="M56" s="201">
        <f>BK10</f>
        <v>0.72309010602409618</v>
      </c>
      <c r="N56" s="201">
        <f>BP10</f>
        <v>0.72309010602409618</v>
      </c>
      <c r="O56" s="364">
        <f>O55</f>
        <v>0</v>
      </c>
      <c r="P56" s="212">
        <f t="shared" si="71"/>
        <v>0</v>
      </c>
      <c r="Q56" s="96">
        <f t="shared" si="71"/>
        <v>0</v>
      </c>
      <c r="R56" s="96">
        <f t="shared" si="71"/>
        <v>0</v>
      </c>
      <c r="S56" s="96">
        <f t="shared" si="71"/>
        <v>0.72309010602409618</v>
      </c>
      <c r="T56" s="96">
        <f t="shared" si="71"/>
        <v>0</v>
      </c>
      <c r="U56" s="96"/>
      <c r="AA56" s="154"/>
    </row>
    <row r="57" spans="1:30" x14ac:dyDescent="0.15">
      <c r="A57" s="39" t="s">
        <v>32</v>
      </c>
      <c r="B57" s="90">
        <f t="shared" si="61"/>
        <v>0.80297934939759041</v>
      </c>
      <c r="C57" s="90">
        <f t="shared" si="62"/>
        <v>0.80297934939759041</v>
      </c>
      <c r="D57" s="90">
        <f t="shared" si="63"/>
        <v>0.80297934939759041</v>
      </c>
      <c r="E57" s="90">
        <f t="shared" si="64"/>
        <v>0.80297934939759041</v>
      </c>
      <c r="F57" s="90">
        <f t="shared" si="65"/>
        <v>0.80297934939759041</v>
      </c>
      <c r="G57" s="202">
        <f t="shared" si="66"/>
        <v>0.80297934939759041</v>
      </c>
      <c r="H57" s="202">
        <f t="shared" si="72"/>
        <v>0.80297934939759041</v>
      </c>
      <c r="I57" s="202">
        <f t="shared" si="67"/>
        <v>0.80297934939759041</v>
      </c>
      <c r="J57" s="202">
        <f t="shared" si="68"/>
        <v>0.80297934939759041</v>
      </c>
      <c r="K57" s="202">
        <f t="shared" si="69"/>
        <v>0.80297934939759041</v>
      </c>
      <c r="L57" s="202">
        <f t="shared" si="70"/>
        <v>0.80297934939759041</v>
      </c>
      <c r="M57" s="202">
        <f t="shared" ref="M57:M93" si="73">BK11</f>
        <v>0.80297934939759041</v>
      </c>
      <c r="N57" s="202">
        <f t="shared" ref="N57:N93" si="74">BP11</f>
        <v>0.80297934939759041</v>
      </c>
      <c r="O57" s="366">
        <f>O58*99.9%</f>
        <v>0</v>
      </c>
      <c r="P57" s="223">
        <f t="shared" si="71"/>
        <v>0</v>
      </c>
      <c r="Q57" s="224">
        <f t="shared" si="71"/>
        <v>0</v>
      </c>
      <c r="R57" s="224">
        <f t="shared" si="71"/>
        <v>0</v>
      </c>
      <c r="S57" s="224">
        <f t="shared" si="71"/>
        <v>0.80297934939759041</v>
      </c>
      <c r="T57" s="224">
        <f t="shared" si="71"/>
        <v>0</v>
      </c>
      <c r="U57" s="224"/>
      <c r="AA57" s="154"/>
    </row>
    <row r="58" spans="1:30" x14ac:dyDescent="0.35">
      <c r="A58" s="40" t="s">
        <v>60</v>
      </c>
      <c r="B58" s="91">
        <f t="shared" si="61"/>
        <v>0.80378313253012046</v>
      </c>
      <c r="C58" s="91">
        <f t="shared" si="62"/>
        <v>0.80378313253012046</v>
      </c>
      <c r="D58" s="91">
        <f t="shared" si="63"/>
        <v>0.80378313253012046</v>
      </c>
      <c r="E58" s="91">
        <f t="shared" si="64"/>
        <v>0.80378313253012046</v>
      </c>
      <c r="F58" s="91">
        <f t="shared" si="65"/>
        <v>0.80378313253012046</v>
      </c>
      <c r="G58" s="203">
        <f t="shared" si="66"/>
        <v>0.80378313253012046</v>
      </c>
      <c r="H58" s="203">
        <f t="shared" si="72"/>
        <v>0.80378313253012046</v>
      </c>
      <c r="I58" s="203">
        <f t="shared" si="67"/>
        <v>0.80378313253012046</v>
      </c>
      <c r="J58" s="203">
        <f t="shared" si="68"/>
        <v>0.80378313253012046</v>
      </c>
      <c r="K58" s="203">
        <f t="shared" si="69"/>
        <v>0.80378313253012046</v>
      </c>
      <c r="L58" s="203">
        <f t="shared" si="70"/>
        <v>0.80378313253012046</v>
      </c>
      <c r="M58" s="203">
        <f t="shared" si="73"/>
        <v>0.80378313253012046</v>
      </c>
      <c r="N58" s="203">
        <f t="shared" si="74"/>
        <v>0.80378313253012046</v>
      </c>
      <c r="O58" s="364" t="str">
        <f t="shared" ref="O58:O65" si="75">_xlfn.IFNA(VLOOKUP(A58,$W$52:$Y$86,2,0),"0%")</f>
        <v>0%</v>
      </c>
      <c r="P58" s="223">
        <f t="shared" si="71"/>
        <v>0</v>
      </c>
      <c r="Q58" s="224">
        <f t="shared" si="71"/>
        <v>0</v>
      </c>
      <c r="R58" s="224">
        <f t="shared" si="71"/>
        <v>0</v>
      </c>
      <c r="S58" s="224">
        <f t="shared" si="71"/>
        <v>0.80378313253012046</v>
      </c>
      <c r="T58" s="224">
        <f t="shared" si="71"/>
        <v>0</v>
      </c>
      <c r="U58" s="224"/>
      <c r="AA58" s="154"/>
    </row>
    <row r="59" spans="1:30" x14ac:dyDescent="0.15">
      <c r="A59" s="42" t="s">
        <v>42</v>
      </c>
      <c r="B59" s="53">
        <f t="shared" si="61"/>
        <v>4.2560240963855418E-2</v>
      </c>
      <c r="C59" s="53">
        <f t="shared" si="62"/>
        <v>4.2560240963855418E-2</v>
      </c>
      <c r="D59" s="53">
        <f t="shared" si="63"/>
        <v>4.2560240963855418E-2</v>
      </c>
      <c r="E59" s="53">
        <f t="shared" si="64"/>
        <v>4.2560240963855418E-2</v>
      </c>
      <c r="F59" s="53">
        <f t="shared" si="65"/>
        <v>4.2560240963855418E-2</v>
      </c>
      <c r="G59" s="204">
        <f t="shared" si="66"/>
        <v>4.2560240963855418E-2</v>
      </c>
      <c r="H59" s="204">
        <f t="shared" si="72"/>
        <v>4.2560240963855418E-2</v>
      </c>
      <c r="I59" s="204">
        <f t="shared" si="67"/>
        <v>4.2560240963855418E-2</v>
      </c>
      <c r="J59" s="204">
        <f t="shared" si="68"/>
        <v>4.2560240963855418E-2</v>
      </c>
      <c r="K59" s="204">
        <f t="shared" si="69"/>
        <v>4.2560240963855418E-2</v>
      </c>
      <c r="L59" s="204">
        <f t="shared" si="70"/>
        <v>4.2560240963855418E-2</v>
      </c>
      <c r="M59" s="204">
        <f t="shared" si="73"/>
        <v>4.2560240963855418E-2</v>
      </c>
      <c r="N59" s="204">
        <f t="shared" si="74"/>
        <v>4.2560240963855418E-2</v>
      </c>
      <c r="O59" s="364" t="str">
        <f t="shared" si="75"/>
        <v>0%</v>
      </c>
      <c r="P59" s="213">
        <f t="shared" si="71"/>
        <v>0</v>
      </c>
      <c r="Q59" s="92">
        <f t="shared" si="71"/>
        <v>0</v>
      </c>
      <c r="R59" s="92">
        <f t="shared" si="71"/>
        <v>0</v>
      </c>
      <c r="S59" s="92">
        <f t="shared" si="71"/>
        <v>4.2560240963855411E-2</v>
      </c>
      <c r="T59" s="92">
        <f t="shared" si="71"/>
        <v>0</v>
      </c>
      <c r="U59" s="92"/>
      <c r="AA59" s="154"/>
    </row>
    <row r="60" spans="1:30" x14ac:dyDescent="0.15">
      <c r="A60" s="42" t="s">
        <v>43</v>
      </c>
      <c r="B60" s="53">
        <f t="shared" si="61"/>
        <v>8.386746987951807E-2</v>
      </c>
      <c r="C60" s="53">
        <f t="shared" si="62"/>
        <v>8.386746987951807E-2</v>
      </c>
      <c r="D60" s="53">
        <f t="shared" si="63"/>
        <v>8.386746987951807E-2</v>
      </c>
      <c r="E60" s="53">
        <f t="shared" si="64"/>
        <v>8.386746987951807E-2</v>
      </c>
      <c r="F60" s="53">
        <f t="shared" si="65"/>
        <v>8.386746987951807E-2</v>
      </c>
      <c r="G60" s="204">
        <f t="shared" si="66"/>
        <v>8.386746987951807E-2</v>
      </c>
      <c r="H60" s="204">
        <f t="shared" si="72"/>
        <v>8.386746987951807E-2</v>
      </c>
      <c r="I60" s="204">
        <f t="shared" si="67"/>
        <v>8.386746987951807E-2</v>
      </c>
      <c r="J60" s="204">
        <f t="shared" si="68"/>
        <v>8.386746987951807E-2</v>
      </c>
      <c r="K60" s="204">
        <f t="shared" si="69"/>
        <v>8.386746987951807E-2</v>
      </c>
      <c r="L60" s="204">
        <f t="shared" si="70"/>
        <v>8.386746987951807E-2</v>
      </c>
      <c r="M60" s="204">
        <f t="shared" si="73"/>
        <v>8.386746987951807E-2</v>
      </c>
      <c r="N60" s="204">
        <f t="shared" si="74"/>
        <v>8.386746987951807E-2</v>
      </c>
      <c r="O60" s="364" t="str">
        <f t="shared" si="75"/>
        <v>0%</v>
      </c>
      <c r="P60" s="213">
        <f t="shared" si="71"/>
        <v>0</v>
      </c>
      <c r="Q60" s="92">
        <f t="shared" si="71"/>
        <v>0</v>
      </c>
      <c r="R60" s="92">
        <f t="shared" si="71"/>
        <v>0</v>
      </c>
      <c r="S60" s="92">
        <f t="shared" si="71"/>
        <v>8.386746987951807E-2</v>
      </c>
      <c r="T60" s="92">
        <f t="shared" si="71"/>
        <v>0</v>
      </c>
      <c r="U60" s="92"/>
      <c r="AA60" s="154"/>
    </row>
    <row r="61" spans="1:30" x14ac:dyDescent="0.15">
      <c r="A61" s="42" t="s">
        <v>44</v>
      </c>
      <c r="B61" s="53">
        <f t="shared" si="61"/>
        <v>0.01</v>
      </c>
      <c r="C61" s="53">
        <f t="shared" si="62"/>
        <v>0.01</v>
      </c>
      <c r="D61" s="53">
        <f t="shared" si="63"/>
        <v>0.01</v>
      </c>
      <c r="E61" s="53">
        <f t="shared" si="64"/>
        <v>0.01</v>
      </c>
      <c r="F61" s="53">
        <f t="shared" si="65"/>
        <v>0.01</v>
      </c>
      <c r="G61" s="204">
        <f t="shared" si="66"/>
        <v>0.01</v>
      </c>
      <c r="H61" s="204">
        <f t="shared" si="72"/>
        <v>0.01</v>
      </c>
      <c r="I61" s="204">
        <f t="shared" si="67"/>
        <v>0.01</v>
      </c>
      <c r="J61" s="204">
        <f t="shared" si="68"/>
        <v>0.01</v>
      </c>
      <c r="K61" s="204">
        <f t="shared" si="69"/>
        <v>0.01</v>
      </c>
      <c r="L61" s="204">
        <f t="shared" si="70"/>
        <v>0.01</v>
      </c>
      <c r="M61" s="204">
        <f t="shared" si="73"/>
        <v>0.01</v>
      </c>
      <c r="N61" s="204">
        <f t="shared" si="74"/>
        <v>0.01</v>
      </c>
      <c r="O61" s="364" t="str">
        <f t="shared" si="75"/>
        <v>0%</v>
      </c>
      <c r="P61" s="213">
        <f t="shared" si="71"/>
        <v>0</v>
      </c>
      <c r="Q61" s="92">
        <f t="shared" si="71"/>
        <v>0</v>
      </c>
      <c r="R61" s="92">
        <f t="shared" si="71"/>
        <v>0</v>
      </c>
      <c r="S61" s="92">
        <f t="shared" si="71"/>
        <v>0.01</v>
      </c>
      <c r="T61" s="92">
        <f t="shared" si="71"/>
        <v>0</v>
      </c>
      <c r="U61" s="92"/>
      <c r="AA61" s="154"/>
    </row>
    <row r="62" spans="1:30" x14ac:dyDescent="0.15">
      <c r="A62" s="53" t="s">
        <v>45</v>
      </c>
      <c r="B62" s="53">
        <f t="shared" si="61"/>
        <v>4.8192771084337352E-2</v>
      </c>
      <c r="C62" s="53">
        <f t="shared" si="62"/>
        <v>4.8192771084337352E-2</v>
      </c>
      <c r="D62" s="53">
        <f t="shared" si="63"/>
        <v>4.8192771084337352E-2</v>
      </c>
      <c r="E62" s="53">
        <f t="shared" si="64"/>
        <v>4.8192771084337352E-2</v>
      </c>
      <c r="F62" s="53">
        <f t="shared" si="65"/>
        <v>4.8192771084337352E-2</v>
      </c>
      <c r="G62" s="204">
        <f t="shared" si="66"/>
        <v>4.8192771084337352E-2</v>
      </c>
      <c r="H62" s="204">
        <f t="shared" si="72"/>
        <v>4.8192771084337352E-2</v>
      </c>
      <c r="I62" s="204">
        <f t="shared" si="67"/>
        <v>4.8192771084337352E-2</v>
      </c>
      <c r="J62" s="204">
        <f t="shared" si="68"/>
        <v>4.8192771084337352E-2</v>
      </c>
      <c r="K62" s="204">
        <f t="shared" si="69"/>
        <v>4.8192771084337352E-2</v>
      </c>
      <c r="L62" s="204">
        <f t="shared" si="70"/>
        <v>4.8192771084337352E-2</v>
      </c>
      <c r="M62" s="204">
        <f t="shared" si="73"/>
        <v>4.8192771084337352E-2</v>
      </c>
      <c r="N62" s="204">
        <f t="shared" si="74"/>
        <v>4.8192771084337352E-2</v>
      </c>
      <c r="O62" s="364" t="str">
        <f t="shared" si="75"/>
        <v>0%</v>
      </c>
      <c r="P62" s="213">
        <f t="shared" si="71"/>
        <v>0</v>
      </c>
      <c r="Q62" s="92">
        <f t="shared" si="71"/>
        <v>0</v>
      </c>
      <c r="R62" s="92">
        <f t="shared" si="71"/>
        <v>0</v>
      </c>
      <c r="S62" s="92">
        <f t="shared" si="71"/>
        <v>4.8192771084337352E-2</v>
      </c>
      <c r="T62" s="92">
        <f t="shared" si="71"/>
        <v>0</v>
      </c>
      <c r="U62" s="92"/>
      <c r="AA62" s="154"/>
    </row>
    <row r="63" spans="1:30" x14ac:dyDescent="0.15">
      <c r="A63" s="42" t="s">
        <v>46</v>
      </c>
      <c r="B63" s="53">
        <f t="shared" si="61"/>
        <v>9.0361445783132526E-3</v>
      </c>
      <c r="C63" s="53">
        <f t="shared" si="62"/>
        <v>9.0361445783132526E-3</v>
      </c>
      <c r="D63" s="53">
        <f t="shared" si="63"/>
        <v>9.0361445783132526E-3</v>
      </c>
      <c r="E63" s="53">
        <f t="shared" si="64"/>
        <v>9.0361445783132526E-3</v>
      </c>
      <c r="F63" s="53">
        <f t="shared" si="65"/>
        <v>9.0361445783132526E-3</v>
      </c>
      <c r="G63" s="204">
        <f t="shared" si="66"/>
        <v>9.0361445783132526E-3</v>
      </c>
      <c r="H63" s="204">
        <f t="shared" si="72"/>
        <v>9.0361445783132526E-3</v>
      </c>
      <c r="I63" s="204">
        <f t="shared" si="67"/>
        <v>9.0361445783132526E-3</v>
      </c>
      <c r="J63" s="204">
        <f t="shared" si="68"/>
        <v>9.0361445783132526E-3</v>
      </c>
      <c r="K63" s="204">
        <f t="shared" si="69"/>
        <v>9.0361445783132526E-3</v>
      </c>
      <c r="L63" s="204">
        <f t="shared" si="70"/>
        <v>9.0361445783132526E-3</v>
      </c>
      <c r="M63" s="204">
        <f t="shared" si="73"/>
        <v>9.0361445783132526E-3</v>
      </c>
      <c r="N63" s="204">
        <f t="shared" si="74"/>
        <v>9.0361445783132526E-3</v>
      </c>
      <c r="O63" s="364" t="str">
        <f t="shared" si="75"/>
        <v>0%</v>
      </c>
      <c r="P63" s="213">
        <f t="shared" si="71"/>
        <v>0</v>
      </c>
      <c r="Q63" s="92">
        <f t="shared" si="71"/>
        <v>0</v>
      </c>
      <c r="R63" s="92">
        <f t="shared" si="71"/>
        <v>0</v>
      </c>
      <c r="S63" s="92">
        <f t="shared" si="71"/>
        <v>9.0361445783132526E-3</v>
      </c>
      <c r="T63" s="92">
        <f t="shared" si="71"/>
        <v>0</v>
      </c>
      <c r="U63" s="92"/>
      <c r="AA63" s="154"/>
    </row>
    <row r="64" spans="1:30" x14ac:dyDescent="0.15">
      <c r="A64" s="42" t="s">
        <v>47</v>
      </c>
      <c r="B64" s="53">
        <f t="shared" si="61"/>
        <v>2.5602409638554218E-3</v>
      </c>
      <c r="C64" s="53">
        <f t="shared" si="62"/>
        <v>2.5602409638554218E-3</v>
      </c>
      <c r="D64" s="53">
        <f t="shared" si="63"/>
        <v>2.5602409638554218E-3</v>
      </c>
      <c r="E64" s="53">
        <f t="shared" si="64"/>
        <v>2.5602409638554218E-3</v>
      </c>
      <c r="F64" s="53">
        <f t="shared" si="65"/>
        <v>2.5602409638554218E-3</v>
      </c>
      <c r="G64" s="204">
        <f t="shared" si="66"/>
        <v>2.5602409638554218E-3</v>
      </c>
      <c r="H64" s="204">
        <f t="shared" si="72"/>
        <v>2.5602409638554218E-3</v>
      </c>
      <c r="I64" s="204">
        <f t="shared" si="67"/>
        <v>2.5602409638554218E-3</v>
      </c>
      <c r="J64" s="204">
        <f t="shared" si="68"/>
        <v>2.5602409638554218E-3</v>
      </c>
      <c r="K64" s="204">
        <f t="shared" si="69"/>
        <v>2.5602409638554218E-3</v>
      </c>
      <c r="L64" s="204">
        <f t="shared" si="70"/>
        <v>2.5602409638554218E-3</v>
      </c>
      <c r="M64" s="204">
        <f t="shared" si="73"/>
        <v>2.5602409638554218E-3</v>
      </c>
      <c r="N64" s="204">
        <f t="shared" si="74"/>
        <v>2.5602409638554218E-3</v>
      </c>
      <c r="O64" s="364" t="str">
        <f t="shared" si="75"/>
        <v>0%</v>
      </c>
      <c r="P64" s="213">
        <f t="shared" si="71"/>
        <v>0</v>
      </c>
      <c r="Q64" s="92">
        <f t="shared" si="71"/>
        <v>0</v>
      </c>
      <c r="R64" s="92">
        <f t="shared" si="71"/>
        <v>0</v>
      </c>
      <c r="S64" s="92">
        <f t="shared" si="71"/>
        <v>2.5602409638554218E-3</v>
      </c>
      <c r="T64" s="92">
        <f t="shared" si="71"/>
        <v>0</v>
      </c>
      <c r="U64" s="92"/>
      <c r="AA64" s="154"/>
    </row>
    <row r="65" spans="1:27" x14ac:dyDescent="0.15">
      <c r="A65" s="61" t="s">
        <v>31</v>
      </c>
      <c r="B65" s="61">
        <f t="shared" si="61"/>
        <v>0</v>
      </c>
      <c r="C65" s="61">
        <f t="shared" si="62"/>
        <v>0</v>
      </c>
      <c r="D65" s="61">
        <f t="shared" si="63"/>
        <v>0</v>
      </c>
      <c r="E65" s="61">
        <f t="shared" si="64"/>
        <v>0</v>
      </c>
      <c r="F65" s="61">
        <f t="shared" si="65"/>
        <v>0</v>
      </c>
      <c r="G65" s="205">
        <f t="shared" si="66"/>
        <v>0</v>
      </c>
      <c r="H65" s="205">
        <f t="shared" si="72"/>
        <v>0</v>
      </c>
      <c r="I65" s="205">
        <f t="shared" si="67"/>
        <v>0</v>
      </c>
      <c r="J65" s="205">
        <f t="shared" si="68"/>
        <v>0</v>
      </c>
      <c r="K65" s="205">
        <f t="shared" si="69"/>
        <v>0</v>
      </c>
      <c r="L65" s="205">
        <f t="shared" si="70"/>
        <v>0</v>
      </c>
      <c r="M65" s="205">
        <f t="shared" si="73"/>
        <v>0</v>
      </c>
      <c r="N65" s="205">
        <f t="shared" si="74"/>
        <v>0</v>
      </c>
      <c r="O65" s="364" t="str">
        <f t="shared" si="75"/>
        <v>0%</v>
      </c>
      <c r="P65" s="213">
        <f t="shared" si="71"/>
        <v>0</v>
      </c>
      <c r="Q65" s="92">
        <f t="shared" si="71"/>
        <v>0</v>
      </c>
      <c r="R65" s="92">
        <f t="shared" si="71"/>
        <v>0</v>
      </c>
      <c r="S65" s="92">
        <f t="shared" si="71"/>
        <v>0</v>
      </c>
      <c r="T65" s="92">
        <f t="shared" si="71"/>
        <v>0</v>
      </c>
      <c r="U65" s="92"/>
      <c r="AA65" s="154"/>
    </row>
    <row r="66" spans="1:27" x14ac:dyDescent="0.15">
      <c r="A66" s="65" t="s">
        <v>30</v>
      </c>
      <c r="B66" s="90">
        <f t="shared" si="61"/>
        <v>0.93760362650602413</v>
      </c>
      <c r="C66" s="90">
        <f t="shared" si="62"/>
        <v>0.93760362650602413</v>
      </c>
      <c r="D66" s="90">
        <f t="shared" si="63"/>
        <v>0.93760362650602413</v>
      </c>
      <c r="E66" s="90">
        <f t="shared" si="64"/>
        <v>0.93760362650602413</v>
      </c>
      <c r="F66" s="90">
        <f t="shared" si="65"/>
        <v>0.93760362650602413</v>
      </c>
      <c r="G66" s="202">
        <f t="shared" si="66"/>
        <v>0.93760362650602413</v>
      </c>
      <c r="H66" s="202">
        <f t="shared" si="72"/>
        <v>0.93760362650602413</v>
      </c>
      <c r="I66" s="202">
        <f t="shared" si="67"/>
        <v>0.93760362650602413</v>
      </c>
      <c r="J66" s="202">
        <f t="shared" si="68"/>
        <v>0.93760362650602413</v>
      </c>
      <c r="K66" s="202">
        <f t="shared" si="69"/>
        <v>0.93760362650602413</v>
      </c>
      <c r="L66" s="202">
        <f t="shared" si="70"/>
        <v>0.93760362650602413</v>
      </c>
      <c r="M66" s="202">
        <f t="shared" si="73"/>
        <v>0.93760362650602413</v>
      </c>
      <c r="N66" s="202">
        <f t="shared" si="74"/>
        <v>0.93760362650602413</v>
      </c>
      <c r="O66" s="366">
        <f>O67*99.9%</f>
        <v>0</v>
      </c>
      <c r="P66" s="225">
        <f t="shared" si="71"/>
        <v>0</v>
      </c>
      <c r="Q66" s="226">
        <f t="shared" si="71"/>
        <v>0</v>
      </c>
      <c r="R66" s="226">
        <f t="shared" si="71"/>
        <v>0</v>
      </c>
      <c r="S66" s="226">
        <f t="shared" si="71"/>
        <v>0.93760362650602413</v>
      </c>
      <c r="T66" s="226">
        <f t="shared" si="71"/>
        <v>0</v>
      </c>
      <c r="U66" s="226"/>
      <c r="AA66" s="154"/>
    </row>
    <row r="67" spans="1:27" x14ac:dyDescent="0.35">
      <c r="A67" s="40" t="s">
        <v>456</v>
      </c>
      <c r="B67" s="91">
        <f t="shared" si="61"/>
        <v>0.93854216867469875</v>
      </c>
      <c r="C67" s="91">
        <f t="shared" si="62"/>
        <v>0.93854216867469875</v>
      </c>
      <c r="D67" s="91">
        <f t="shared" si="63"/>
        <v>0.93854216867469875</v>
      </c>
      <c r="E67" s="91">
        <f t="shared" si="64"/>
        <v>0.93854216867469875</v>
      </c>
      <c r="F67" s="91">
        <f t="shared" si="65"/>
        <v>0.93854216867469875</v>
      </c>
      <c r="G67" s="203">
        <f t="shared" si="66"/>
        <v>0.93854216867469875</v>
      </c>
      <c r="H67" s="203">
        <f t="shared" si="72"/>
        <v>0.93854216867469875</v>
      </c>
      <c r="I67" s="203">
        <f t="shared" si="67"/>
        <v>0.93854216867469875</v>
      </c>
      <c r="J67" s="203">
        <f t="shared" si="68"/>
        <v>0.93854216867469875</v>
      </c>
      <c r="K67" s="203">
        <f t="shared" si="69"/>
        <v>0.93854216867469875</v>
      </c>
      <c r="L67" s="203">
        <f t="shared" si="70"/>
        <v>0.93854216867469875</v>
      </c>
      <c r="M67" s="203">
        <f t="shared" si="73"/>
        <v>0.93854216867469875</v>
      </c>
      <c r="N67" s="203">
        <f t="shared" si="74"/>
        <v>0.93854216867469875</v>
      </c>
      <c r="O67" s="364" t="str">
        <f t="shared" ref="O67:O74" si="76">_xlfn.IFNA(VLOOKUP(A67,$W$52:$Y$86,2,0),"0%")</f>
        <v>0%</v>
      </c>
      <c r="P67" s="225">
        <f t="shared" si="71"/>
        <v>0</v>
      </c>
      <c r="Q67" s="226">
        <f t="shared" si="71"/>
        <v>0</v>
      </c>
      <c r="R67" s="226">
        <f t="shared" si="71"/>
        <v>0</v>
      </c>
      <c r="S67" s="226">
        <f t="shared" si="71"/>
        <v>0.93854216867469886</v>
      </c>
      <c r="T67" s="226">
        <f t="shared" si="71"/>
        <v>0</v>
      </c>
      <c r="U67" s="226"/>
      <c r="AA67" s="154"/>
    </row>
    <row r="68" spans="1:27" x14ac:dyDescent="0.15">
      <c r="A68" s="42" t="s">
        <v>48</v>
      </c>
      <c r="B68" s="53">
        <f t="shared" si="61"/>
        <v>1.7000000000000001E-2</v>
      </c>
      <c r="C68" s="53">
        <f t="shared" si="62"/>
        <v>1.7000000000000001E-2</v>
      </c>
      <c r="D68" s="53">
        <f t="shared" si="63"/>
        <v>1.7000000000000001E-2</v>
      </c>
      <c r="E68" s="53">
        <f t="shared" si="64"/>
        <v>1.7000000000000001E-2</v>
      </c>
      <c r="F68" s="53">
        <f t="shared" si="65"/>
        <v>1.7000000000000001E-2</v>
      </c>
      <c r="G68" s="204">
        <f t="shared" si="66"/>
        <v>1.7000000000000001E-2</v>
      </c>
      <c r="H68" s="204">
        <f t="shared" si="72"/>
        <v>1.7000000000000001E-2</v>
      </c>
      <c r="I68" s="204">
        <f t="shared" si="67"/>
        <v>1.7000000000000001E-2</v>
      </c>
      <c r="J68" s="204">
        <f t="shared" si="68"/>
        <v>1.7000000000000001E-2</v>
      </c>
      <c r="K68" s="204">
        <f t="shared" si="69"/>
        <v>1.7000000000000001E-2</v>
      </c>
      <c r="L68" s="204">
        <f t="shared" si="70"/>
        <v>1.7000000000000001E-2</v>
      </c>
      <c r="M68" s="204">
        <f t="shared" si="73"/>
        <v>1.7000000000000001E-2</v>
      </c>
      <c r="N68" s="204">
        <f t="shared" si="74"/>
        <v>1.7000000000000001E-2</v>
      </c>
      <c r="O68" s="364" t="str">
        <f t="shared" si="76"/>
        <v>0%</v>
      </c>
      <c r="P68" s="213">
        <f t="shared" si="71"/>
        <v>0</v>
      </c>
      <c r="Q68" s="92">
        <f t="shared" si="71"/>
        <v>0</v>
      </c>
      <c r="R68" s="92">
        <f t="shared" si="71"/>
        <v>0</v>
      </c>
      <c r="S68" s="92">
        <f t="shared" si="71"/>
        <v>1.7000000000000001E-2</v>
      </c>
      <c r="T68" s="92">
        <f t="shared" si="71"/>
        <v>0</v>
      </c>
      <c r="U68" s="92"/>
      <c r="AA68" s="154"/>
    </row>
    <row r="69" spans="1:27" x14ac:dyDescent="0.15">
      <c r="A69" s="42" t="s">
        <v>49</v>
      </c>
      <c r="B69" s="53">
        <f t="shared" si="61"/>
        <v>6.7771084337349399E-3</v>
      </c>
      <c r="C69" s="53">
        <f t="shared" si="62"/>
        <v>6.7771084337349399E-3</v>
      </c>
      <c r="D69" s="53">
        <f t="shared" si="63"/>
        <v>6.7771084337349399E-3</v>
      </c>
      <c r="E69" s="53">
        <f t="shared" si="64"/>
        <v>6.7771084337349399E-3</v>
      </c>
      <c r="F69" s="53">
        <f t="shared" si="65"/>
        <v>6.7771084337349399E-3</v>
      </c>
      <c r="G69" s="204">
        <f t="shared" si="66"/>
        <v>6.7771084337349399E-3</v>
      </c>
      <c r="H69" s="204">
        <f t="shared" si="72"/>
        <v>6.7771084337349399E-3</v>
      </c>
      <c r="I69" s="204">
        <f t="shared" si="67"/>
        <v>6.7771084337349399E-3</v>
      </c>
      <c r="J69" s="204">
        <f t="shared" si="68"/>
        <v>6.7771084337349399E-3</v>
      </c>
      <c r="K69" s="204">
        <f t="shared" si="69"/>
        <v>6.7771084337349399E-3</v>
      </c>
      <c r="L69" s="204">
        <f t="shared" si="70"/>
        <v>6.7771084337349399E-3</v>
      </c>
      <c r="M69" s="204">
        <f t="shared" si="73"/>
        <v>6.7771084337349399E-3</v>
      </c>
      <c r="N69" s="204">
        <f t="shared" si="74"/>
        <v>6.7771084337349399E-3</v>
      </c>
      <c r="O69" s="364" t="str">
        <f t="shared" si="76"/>
        <v>0%</v>
      </c>
      <c r="P69" s="213">
        <f t="shared" si="71"/>
        <v>0</v>
      </c>
      <c r="Q69" s="92">
        <f t="shared" si="71"/>
        <v>0</v>
      </c>
      <c r="R69" s="92">
        <f t="shared" si="71"/>
        <v>0</v>
      </c>
      <c r="S69" s="92">
        <f t="shared" si="71"/>
        <v>6.7771084337349399E-3</v>
      </c>
      <c r="T69" s="92">
        <f t="shared" si="71"/>
        <v>0</v>
      </c>
      <c r="U69" s="92"/>
      <c r="AA69" s="154"/>
    </row>
    <row r="70" spans="1:27" x14ac:dyDescent="0.15">
      <c r="A70" s="42" t="s">
        <v>50</v>
      </c>
      <c r="B70" s="53">
        <f t="shared" si="61"/>
        <v>0.03</v>
      </c>
      <c r="C70" s="53">
        <f t="shared" si="62"/>
        <v>0.03</v>
      </c>
      <c r="D70" s="53">
        <f t="shared" si="63"/>
        <v>0.03</v>
      </c>
      <c r="E70" s="53">
        <f t="shared" si="64"/>
        <v>0.03</v>
      </c>
      <c r="F70" s="53">
        <f t="shared" si="65"/>
        <v>0.03</v>
      </c>
      <c r="G70" s="204">
        <f t="shared" si="66"/>
        <v>0.03</v>
      </c>
      <c r="H70" s="204">
        <f t="shared" si="72"/>
        <v>0.03</v>
      </c>
      <c r="I70" s="204">
        <f t="shared" si="67"/>
        <v>0.03</v>
      </c>
      <c r="J70" s="204">
        <f t="shared" si="68"/>
        <v>0.03</v>
      </c>
      <c r="K70" s="204">
        <f t="shared" si="69"/>
        <v>0.03</v>
      </c>
      <c r="L70" s="204">
        <f t="shared" si="70"/>
        <v>0.03</v>
      </c>
      <c r="M70" s="204">
        <f t="shared" si="73"/>
        <v>0.03</v>
      </c>
      <c r="N70" s="204">
        <f t="shared" si="74"/>
        <v>0.03</v>
      </c>
      <c r="O70" s="364" t="str">
        <f t="shared" si="76"/>
        <v>0%</v>
      </c>
      <c r="P70" s="213">
        <f t="shared" si="71"/>
        <v>0</v>
      </c>
      <c r="Q70" s="92">
        <f t="shared" si="71"/>
        <v>0</v>
      </c>
      <c r="R70" s="92">
        <f t="shared" si="71"/>
        <v>0</v>
      </c>
      <c r="S70" s="92">
        <f t="shared" si="71"/>
        <v>3.0000000000000002E-2</v>
      </c>
      <c r="T70" s="92">
        <f t="shared" si="71"/>
        <v>0</v>
      </c>
      <c r="U70" s="92"/>
      <c r="AA70" s="154"/>
    </row>
    <row r="71" spans="1:27" x14ac:dyDescent="0.15">
      <c r="A71" s="42" t="s">
        <v>51</v>
      </c>
      <c r="B71" s="53">
        <f t="shared" si="61"/>
        <v>7.6807228915662653E-3</v>
      </c>
      <c r="C71" s="53">
        <f t="shared" si="62"/>
        <v>7.6807228915662653E-3</v>
      </c>
      <c r="D71" s="53">
        <f t="shared" si="63"/>
        <v>7.6807228915662653E-3</v>
      </c>
      <c r="E71" s="53">
        <f t="shared" si="64"/>
        <v>7.6807228915662653E-3</v>
      </c>
      <c r="F71" s="53">
        <f t="shared" si="65"/>
        <v>7.6807228915662653E-3</v>
      </c>
      <c r="G71" s="204">
        <f t="shared" si="66"/>
        <v>7.6807228915662653E-3</v>
      </c>
      <c r="H71" s="204">
        <f t="shared" si="72"/>
        <v>7.6807228915662653E-3</v>
      </c>
      <c r="I71" s="204">
        <f t="shared" si="67"/>
        <v>7.6807228915662653E-3</v>
      </c>
      <c r="J71" s="204">
        <f t="shared" si="68"/>
        <v>7.6807228915662653E-3</v>
      </c>
      <c r="K71" s="204">
        <f t="shared" si="69"/>
        <v>7.6807228915662653E-3</v>
      </c>
      <c r="L71" s="204">
        <f t="shared" si="70"/>
        <v>7.6807228915662653E-3</v>
      </c>
      <c r="M71" s="204">
        <f t="shared" si="73"/>
        <v>7.6807228915662653E-3</v>
      </c>
      <c r="N71" s="204">
        <f t="shared" si="74"/>
        <v>7.6807228915662653E-3</v>
      </c>
      <c r="O71" s="364" t="str">
        <f t="shared" si="76"/>
        <v>0%</v>
      </c>
      <c r="P71" s="213">
        <f t="shared" ref="P71:T86" si="77">IF(P$53=0,0%,SUMPRODUCT(($B$50:$O$50=P$50)*$B$53:$O$53*$B71:$O71)/P$53)</f>
        <v>0</v>
      </c>
      <c r="Q71" s="92">
        <f t="shared" si="77"/>
        <v>0</v>
      </c>
      <c r="R71" s="92">
        <f t="shared" si="77"/>
        <v>0</v>
      </c>
      <c r="S71" s="92">
        <f t="shared" si="77"/>
        <v>7.6807228915662653E-3</v>
      </c>
      <c r="T71" s="92">
        <f t="shared" si="77"/>
        <v>0</v>
      </c>
      <c r="U71" s="92"/>
      <c r="AA71" s="154"/>
    </row>
    <row r="72" spans="1:27" x14ac:dyDescent="0.15">
      <c r="A72" s="42" t="s">
        <v>455</v>
      </c>
      <c r="B72" s="53">
        <f t="shared" si="61"/>
        <v>0</v>
      </c>
      <c r="C72" s="53">
        <f t="shared" si="62"/>
        <v>0</v>
      </c>
      <c r="D72" s="53">
        <f t="shared" si="63"/>
        <v>0</v>
      </c>
      <c r="E72" s="53">
        <f t="shared" si="64"/>
        <v>0</v>
      </c>
      <c r="F72" s="53">
        <f t="shared" si="65"/>
        <v>0</v>
      </c>
      <c r="G72" s="204">
        <f t="shared" si="66"/>
        <v>0</v>
      </c>
      <c r="H72" s="204">
        <f t="shared" si="72"/>
        <v>0</v>
      </c>
      <c r="I72" s="204">
        <f t="shared" si="67"/>
        <v>0</v>
      </c>
      <c r="J72" s="204">
        <f t="shared" si="68"/>
        <v>0</v>
      </c>
      <c r="K72" s="204">
        <f t="shared" si="69"/>
        <v>0</v>
      </c>
      <c r="L72" s="204">
        <f t="shared" si="70"/>
        <v>0</v>
      </c>
      <c r="M72" s="204">
        <f t="shared" si="73"/>
        <v>0</v>
      </c>
      <c r="N72" s="204">
        <f t="shared" si="74"/>
        <v>0</v>
      </c>
      <c r="O72" s="364" t="str">
        <f t="shared" si="76"/>
        <v>0%</v>
      </c>
      <c r="P72" s="213">
        <f t="shared" si="77"/>
        <v>0</v>
      </c>
      <c r="Q72" s="92">
        <f t="shared" si="77"/>
        <v>0</v>
      </c>
      <c r="R72" s="92">
        <f t="shared" si="77"/>
        <v>0</v>
      </c>
      <c r="S72" s="92">
        <f t="shared" si="77"/>
        <v>0</v>
      </c>
      <c r="T72" s="92">
        <f t="shared" si="77"/>
        <v>0</v>
      </c>
      <c r="U72" s="92"/>
      <c r="AA72" s="154"/>
    </row>
    <row r="73" spans="1:27" x14ac:dyDescent="0.15">
      <c r="A73" s="72" t="s">
        <v>29</v>
      </c>
      <c r="B73" s="61">
        <f t="shared" si="61"/>
        <v>0</v>
      </c>
      <c r="C73" s="61">
        <f t="shared" si="62"/>
        <v>0</v>
      </c>
      <c r="D73" s="61">
        <f t="shared" si="63"/>
        <v>0</v>
      </c>
      <c r="E73" s="61">
        <f t="shared" si="64"/>
        <v>0</v>
      </c>
      <c r="F73" s="61">
        <f t="shared" si="65"/>
        <v>0</v>
      </c>
      <c r="G73" s="205">
        <f t="shared" si="66"/>
        <v>0</v>
      </c>
      <c r="H73" s="205">
        <f t="shared" si="72"/>
        <v>0</v>
      </c>
      <c r="I73" s="205">
        <f t="shared" si="67"/>
        <v>0</v>
      </c>
      <c r="J73" s="205">
        <f t="shared" si="68"/>
        <v>0</v>
      </c>
      <c r="K73" s="205">
        <f t="shared" si="69"/>
        <v>0</v>
      </c>
      <c r="L73" s="205">
        <f t="shared" si="70"/>
        <v>0</v>
      </c>
      <c r="M73" s="205">
        <f t="shared" si="73"/>
        <v>0</v>
      </c>
      <c r="N73" s="205">
        <f t="shared" si="74"/>
        <v>0</v>
      </c>
      <c r="O73" s="364" t="str">
        <f t="shared" si="76"/>
        <v>0%</v>
      </c>
      <c r="P73" s="213">
        <f t="shared" si="77"/>
        <v>0</v>
      </c>
      <c r="Q73" s="92">
        <f t="shared" si="77"/>
        <v>0</v>
      </c>
      <c r="R73" s="92">
        <f t="shared" si="77"/>
        <v>0</v>
      </c>
      <c r="S73" s="92">
        <f t="shared" si="77"/>
        <v>0</v>
      </c>
      <c r="T73" s="92">
        <f t="shared" si="77"/>
        <v>0</v>
      </c>
      <c r="U73" s="92"/>
      <c r="AA73" s="154"/>
    </row>
    <row r="74" spans="1:27" x14ac:dyDescent="0.15">
      <c r="A74" s="76" t="s">
        <v>28</v>
      </c>
      <c r="B74" s="93">
        <f t="shared" si="61"/>
        <v>0</v>
      </c>
      <c r="C74" s="93">
        <f t="shared" si="62"/>
        <v>0</v>
      </c>
      <c r="D74" s="93">
        <f t="shared" si="63"/>
        <v>0</v>
      </c>
      <c r="E74" s="93">
        <f t="shared" si="64"/>
        <v>0</v>
      </c>
      <c r="F74" s="93">
        <f t="shared" si="65"/>
        <v>0</v>
      </c>
      <c r="G74" s="206">
        <f t="shared" si="66"/>
        <v>0</v>
      </c>
      <c r="H74" s="206">
        <f t="shared" si="72"/>
        <v>0</v>
      </c>
      <c r="I74" s="206">
        <f t="shared" si="67"/>
        <v>0</v>
      </c>
      <c r="J74" s="206">
        <f t="shared" si="68"/>
        <v>0</v>
      </c>
      <c r="K74" s="206">
        <f t="shared" si="69"/>
        <v>0</v>
      </c>
      <c r="L74" s="206">
        <f t="shared" si="70"/>
        <v>0</v>
      </c>
      <c r="M74" s="206">
        <f t="shared" si="73"/>
        <v>0</v>
      </c>
      <c r="N74" s="206">
        <f t="shared" si="74"/>
        <v>0</v>
      </c>
      <c r="O74" s="364" t="str">
        <f t="shared" si="76"/>
        <v>0%</v>
      </c>
      <c r="P74" s="213">
        <f t="shared" si="77"/>
        <v>0</v>
      </c>
      <c r="Q74" s="92">
        <f t="shared" si="77"/>
        <v>0</v>
      </c>
      <c r="R74" s="92">
        <f t="shared" si="77"/>
        <v>0</v>
      </c>
      <c r="S74" s="92">
        <f t="shared" si="77"/>
        <v>0</v>
      </c>
      <c r="T74" s="92">
        <f t="shared" si="77"/>
        <v>0</v>
      </c>
      <c r="U74" s="92"/>
      <c r="AA74" s="154"/>
    </row>
    <row r="75" spans="1:27" x14ac:dyDescent="0.15">
      <c r="A75" s="65" t="s">
        <v>37</v>
      </c>
      <c r="B75" s="39">
        <f t="shared" si="61"/>
        <v>0.99372885542168665</v>
      </c>
      <c r="C75" s="39">
        <f t="shared" si="62"/>
        <v>0.99372885542168665</v>
      </c>
      <c r="D75" s="39">
        <f t="shared" si="63"/>
        <v>0.99372885542168665</v>
      </c>
      <c r="E75" s="39">
        <f t="shared" si="64"/>
        <v>0.99372885542168665</v>
      </c>
      <c r="F75" s="39">
        <f t="shared" si="65"/>
        <v>0.99372885542168665</v>
      </c>
      <c r="G75" s="207">
        <f t="shared" si="66"/>
        <v>0.99372885542168665</v>
      </c>
      <c r="H75" s="207">
        <f t="shared" si="72"/>
        <v>0.99372885542168665</v>
      </c>
      <c r="I75" s="207">
        <f t="shared" si="67"/>
        <v>0.99372885542168665</v>
      </c>
      <c r="J75" s="207">
        <f t="shared" si="68"/>
        <v>0.99372885542168665</v>
      </c>
      <c r="K75" s="207">
        <f t="shared" si="69"/>
        <v>0.99372885542168665</v>
      </c>
      <c r="L75" s="207">
        <f t="shared" si="70"/>
        <v>0.99372885542168665</v>
      </c>
      <c r="M75" s="207">
        <f t="shared" si="73"/>
        <v>0.99372885542168665</v>
      </c>
      <c r="N75" s="207">
        <f t="shared" si="74"/>
        <v>0.99372885542168665</v>
      </c>
      <c r="O75" s="366">
        <f>O76*99.96%</f>
        <v>0</v>
      </c>
      <c r="P75" s="225">
        <f t="shared" si="77"/>
        <v>0</v>
      </c>
      <c r="Q75" s="226">
        <f t="shared" si="77"/>
        <v>0</v>
      </c>
      <c r="R75" s="226">
        <f t="shared" si="77"/>
        <v>0</v>
      </c>
      <c r="S75" s="226">
        <f t="shared" si="77"/>
        <v>0.99372885542168665</v>
      </c>
      <c r="T75" s="226">
        <f t="shared" si="77"/>
        <v>0</v>
      </c>
      <c r="U75" s="226"/>
      <c r="AA75" s="154"/>
    </row>
    <row r="76" spans="1:27" x14ac:dyDescent="0.35">
      <c r="A76" s="40" t="s">
        <v>458</v>
      </c>
      <c r="B76" s="41">
        <f t="shared" si="61"/>
        <v>0.99412650602409636</v>
      </c>
      <c r="C76" s="41">
        <f t="shared" si="62"/>
        <v>0.99412650602409636</v>
      </c>
      <c r="D76" s="41">
        <f t="shared" si="63"/>
        <v>0.99412650602409636</v>
      </c>
      <c r="E76" s="41">
        <f t="shared" si="64"/>
        <v>0.99412650602409636</v>
      </c>
      <c r="F76" s="41">
        <f t="shared" si="65"/>
        <v>0.99412650602409636</v>
      </c>
      <c r="G76" s="208">
        <f t="shared" si="66"/>
        <v>0.99412650602409636</v>
      </c>
      <c r="H76" s="208">
        <f t="shared" si="72"/>
        <v>0.99412650602409636</v>
      </c>
      <c r="I76" s="208">
        <f t="shared" si="67"/>
        <v>0.99412650602409636</v>
      </c>
      <c r="J76" s="208">
        <f t="shared" si="68"/>
        <v>0.99412650602409636</v>
      </c>
      <c r="K76" s="208">
        <f t="shared" si="69"/>
        <v>0.99412650602409636</v>
      </c>
      <c r="L76" s="208">
        <f t="shared" si="70"/>
        <v>0.99412650602409636</v>
      </c>
      <c r="M76" s="208">
        <f t="shared" si="73"/>
        <v>0.99412650602409636</v>
      </c>
      <c r="N76" s="208">
        <f t="shared" si="74"/>
        <v>0.99412650602409636</v>
      </c>
      <c r="O76" s="364" t="str">
        <f t="shared" ref="O76:O83" si="78">_xlfn.IFNA(VLOOKUP(A76,$W$52:$Y$86,2,0),"0%")</f>
        <v>0%</v>
      </c>
      <c r="P76" s="225">
        <f t="shared" si="77"/>
        <v>0</v>
      </c>
      <c r="Q76" s="226">
        <f t="shared" si="77"/>
        <v>0</v>
      </c>
      <c r="R76" s="226">
        <f t="shared" si="77"/>
        <v>0</v>
      </c>
      <c r="S76" s="226">
        <f t="shared" si="77"/>
        <v>0.99412650602409636</v>
      </c>
      <c r="T76" s="226">
        <f t="shared" si="77"/>
        <v>0</v>
      </c>
      <c r="U76" s="226"/>
      <c r="AA76" s="154"/>
    </row>
    <row r="77" spans="1:27" x14ac:dyDescent="0.15">
      <c r="A77" s="42" t="s">
        <v>52</v>
      </c>
      <c r="B77" s="53">
        <f t="shared" si="61"/>
        <v>0</v>
      </c>
      <c r="C77" s="53">
        <f t="shared" si="62"/>
        <v>0</v>
      </c>
      <c r="D77" s="53">
        <f t="shared" si="63"/>
        <v>0</v>
      </c>
      <c r="E77" s="53">
        <f t="shared" si="64"/>
        <v>0</v>
      </c>
      <c r="F77" s="53">
        <f t="shared" si="65"/>
        <v>0</v>
      </c>
      <c r="G77" s="204">
        <f t="shared" si="66"/>
        <v>0</v>
      </c>
      <c r="H77" s="204">
        <f t="shared" si="72"/>
        <v>0</v>
      </c>
      <c r="I77" s="204">
        <f t="shared" si="67"/>
        <v>0</v>
      </c>
      <c r="J77" s="204">
        <f t="shared" si="68"/>
        <v>0</v>
      </c>
      <c r="K77" s="204">
        <f t="shared" si="69"/>
        <v>0</v>
      </c>
      <c r="L77" s="204">
        <f t="shared" si="70"/>
        <v>0</v>
      </c>
      <c r="M77" s="204">
        <f t="shared" si="73"/>
        <v>0</v>
      </c>
      <c r="N77" s="204">
        <f t="shared" si="74"/>
        <v>0</v>
      </c>
      <c r="O77" s="364" t="str">
        <f t="shared" si="78"/>
        <v>0%</v>
      </c>
      <c r="P77" s="213">
        <f t="shared" si="77"/>
        <v>0</v>
      </c>
      <c r="Q77" s="92">
        <f t="shared" si="77"/>
        <v>0</v>
      </c>
      <c r="R77" s="92">
        <f t="shared" si="77"/>
        <v>0</v>
      </c>
      <c r="S77" s="92">
        <f t="shared" si="77"/>
        <v>0</v>
      </c>
      <c r="T77" s="92">
        <f t="shared" si="77"/>
        <v>0</v>
      </c>
      <c r="U77" s="92"/>
      <c r="AA77" s="154"/>
    </row>
    <row r="78" spans="1:27" x14ac:dyDescent="0.15">
      <c r="A78" s="42" t="s">
        <v>545</v>
      </c>
      <c r="B78" s="53">
        <f t="shared" si="61"/>
        <v>3.7650602409638554E-3</v>
      </c>
      <c r="C78" s="53">
        <f t="shared" si="62"/>
        <v>3.7650602409638554E-3</v>
      </c>
      <c r="D78" s="53">
        <f t="shared" si="63"/>
        <v>3.7650602409638554E-3</v>
      </c>
      <c r="E78" s="53">
        <f t="shared" si="64"/>
        <v>3.7650602409638554E-3</v>
      </c>
      <c r="F78" s="53">
        <f t="shared" si="65"/>
        <v>3.7650602409638554E-3</v>
      </c>
      <c r="G78" s="204">
        <f t="shared" si="66"/>
        <v>3.7650602409638554E-3</v>
      </c>
      <c r="H78" s="204">
        <f t="shared" si="72"/>
        <v>3.7650602409638554E-3</v>
      </c>
      <c r="I78" s="204">
        <f t="shared" si="67"/>
        <v>3.7650602409638554E-3</v>
      </c>
      <c r="J78" s="204">
        <f t="shared" si="68"/>
        <v>3.7650602409638554E-3</v>
      </c>
      <c r="K78" s="204">
        <f t="shared" si="69"/>
        <v>3.7650602409638554E-3</v>
      </c>
      <c r="L78" s="204">
        <f t="shared" si="70"/>
        <v>3.7650602409638554E-3</v>
      </c>
      <c r="M78" s="204">
        <f t="shared" si="73"/>
        <v>3.7650602409638554E-3</v>
      </c>
      <c r="N78" s="204">
        <f t="shared" si="74"/>
        <v>3.7650602409638554E-3</v>
      </c>
      <c r="O78" s="364" t="str">
        <f t="shared" si="78"/>
        <v>0%</v>
      </c>
      <c r="P78" s="213">
        <f t="shared" si="77"/>
        <v>0</v>
      </c>
      <c r="Q78" s="92">
        <f t="shared" si="77"/>
        <v>0</v>
      </c>
      <c r="R78" s="92">
        <f t="shared" si="77"/>
        <v>0</v>
      </c>
      <c r="S78" s="92">
        <f t="shared" si="77"/>
        <v>3.7650602409638554E-3</v>
      </c>
      <c r="T78" s="92">
        <f t="shared" si="77"/>
        <v>0</v>
      </c>
      <c r="U78" s="92"/>
      <c r="AA78" s="154"/>
    </row>
    <row r="79" spans="1:27" x14ac:dyDescent="0.15">
      <c r="A79" s="42" t="s">
        <v>544</v>
      </c>
      <c r="B79" s="53">
        <f t="shared" si="61"/>
        <v>2.1084337349397591E-3</v>
      </c>
      <c r="C79" s="53">
        <f t="shared" si="62"/>
        <v>2.1084337349397591E-3</v>
      </c>
      <c r="D79" s="53">
        <f t="shared" si="63"/>
        <v>2.1084337349397591E-3</v>
      </c>
      <c r="E79" s="53">
        <f t="shared" si="64"/>
        <v>2.1084337349397591E-3</v>
      </c>
      <c r="F79" s="53">
        <f t="shared" si="65"/>
        <v>2.1084337349397591E-3</v>
      </c>
      <c r="G79" s="204">
        <f t="shared" si="66"/>
        <v>2.1084337349397591E-3</v>
      </c>
      <c r="H79" s="204">
        <f t="shared" si="72"/>
        <v>2.1084337349397591E-3</v>
      </c>
      <c r="I79" s="204">
        <f t="shared" si="67"/>
        <v>2.1084337349397591E-3</v>
      </c>
      <c r="J79" s="204">
        <f t="shared" si="68"/>
        <v>2.1084337349397591E-3</v>
      </c>
      <c r="K79" s="204">
        <f t="shared" si="69"/>
        <v>2.1084337349397591E-3</v>
      </c>
      <c r="L79" s="204">
        <f t="shared" si="70"/>
        <v>2.1084337349397591E-3</v>
      </c>
      <c r="M79" s="204">
        <f t="shared" si="73"/>
        <v>2.1084337349397591E-3</v>
      </c>
      <c r="N79" s="204">
        <f t="shared" si="74"/>
        <v>2.1084337349397591E-3</v>
      </c>
      <c r="O79" s="364" t="str">
        <f t="shared" si="78"/>
        <v>0%</v>
      </c>
      <c r="P79" s="213">
        <f t="shared" si="77"/>
        <v>0</v>
      </c>
      <c r="Q79" s="92">
        <f t="shared" si="77"/>
        <v>0</v>
      </c>
      <c r="R79" s="92">
        <f t="shared" si="77"/>
        <v>0</v>
      </c>
      <c r="S79" s="92">
        <f t="shared" si="77"/>
        <v>2.1084337349397591E-3</v>
      </c>
      <c r="T79" s="92">
        <f t="shared" si="77"/>
        <v>0</v>
      </c>
      <c r="U79" s="92"/>
      <c r="AA79" s="154"/>
    </row>
    <row r="80" spans="1:27" x14ac:dyDescent="0.15">
      <c r="A80" s="42" t="s">
        <v>53</v>
      </c>
      <c r="B80" s="53">
        <f t="shared" si="61"/>
        <v>0</v>
      </c>
      <c r="C80" s="53">
        <f t="shared" si="62"/>
        <v>0</v>
      </c>
      <c r="D80" s="53">
        <f t="shared" si="63"/>
        <v>0</v>
      </c>
      <c r="E80" s="53">
        <f t="shared" si="64"/>
        <v>0</v>
      </c>
      <c r="F80" s="53">
        <f t="shared" si="65"/>
        <v>0</v>
      </c>
      <c r="G80" s="204">
        <f t="shared" si="66"/>
        <v>0</v>
      </c>
      <c r="H80" s="204">
        <f t="shared" si="72"/>
        <v>0</v>
      </c>
      <c r="I80" s="204">
        <f t="shared" si="67"/>
        <v>0</v>
      </c>
      <c r="J80" s="204">
        <f t="shared" si="68"/>
        <v>0</v>
      </c>
      <c r="K80" s="204">
        <f t="shared" si="69"/>
        <v>0</v>
      </c>
      <c r="L80" s="204">
        <f t="shared" si="70"/>
        <v>0</v>
      </c>
      <c r="M80" s="204">
        <f t="shared" si="73"/>
        <v>0</v>
      </c>
      <c r="N80" s="204">
        <f t="shared" si="74"/>
        <v>0</v>
      </c>
      <c r="O80" s="364" t="str">
        <f t="shared" si="78"/>
        <v>0%</v>
      </c>
      <c r="P80" s="213">
        <f t="shared" si="77"/>
        <v>0</v>
      </c>
      <c r="Q80" s="92">
        <f t="shared" si="77"/>
        <v>0</v>
      </c>
      <c r="R80" s="92">
        <f t="shared" si="77"/>
        <v>0</v>
      </c>
      <c r="S80" s="92">
        <f t="shared" si="77"/>
        <v>0</v>
      </c>
      <c r="T80" s="92">
        <f t="shared" si="77"/>
        <v>0</v>
      </c>
      <c r="U80" s="92"/>
      <c r="AA80" s="154"/>
    </row>
    <row r="81" spans="1:27" x14ac:dyDescent="0.15">
      <c r="A81" s="42" t="s">
        <v>54</v>
      </c>
      <c r="B81" s="53">
        <f t="shared" si="61"/>
        <v>0</v>
      </c>
      <c r="C81" s="53">
        <f t="shared" si="62"/>
        <v>0</v>
      </c>
      <c r="D81" s="53">
        <f t="shared" si="63"/>
        <v>0</v>
      </c>
      <c r="E81" s="53">
        <f t="shared" si="64"/>
        <v>0</v>
      </c>
      <c r="F81" s="53">
        <f t="shared" si="65"/>
        <v>0</v>
      </c>
      <c r="G81" s="204">
        <f t="shared" si="66"/>
        <v>0</v>
      </c>
      <c r="H81" s="204">
        <f t="shared" si="72"/>
        <v>0</v>
      </c>
      <c r="I81" s="204">
        <f t="shared" si="67"/>
        <v>0</v>
      </c>
      <c r="J81" s="204">
        <f t="shared" si="68"/>
        <v>0</v>
      </c>
      <c r="K81" s="204">
        <f t="shared" si="69"/>
        <v>0</v>
      </c>
      <c r="L81" s="204">
        <f t="shared" si="70"/>
        <v>0</v>
      </c>
      <c r="M81" s="204">
        <f t="shared" si="73"/>
        <v>0</v>
      </c>
      <c r="N81" s="204">
        <f t="shared" si="74"/>
        <v>0</v>
      </c>
      <c r="O81" s="364" t="str">
        <f t="shared" si="78"/>
        <v>0%</v>
      </c>
      <c r="P81" s="213">
        <f t="shared" si="77"/>
        <v>0</v>
      </c>
      <c r="Q81" s="92">
        <f t="shared" si="77"/>
        <v>0</v>
      </c>
      <c r="R81" s="92">
        <f t="shared" si="77"/>
        <v>0</v>
      </c>
      <c r="S81" s="92">
        <f t="shared" si="77"/>
        <v>0</v>
      </c>
      <c r="T81" s="92">
        <f t="shared" si="77"/>
        <v>0</v>
      </c>
      <c r="U81" s="92"/>
      <c r="AA81" s="154"/>
    </row>
    <row r="82" spans="1:27" x14ac:dyDescent="0.15">
      <c r="A82" s="72" t="s">
        <v>38</v>
      </c>
      <c r="B82" s="61">
        <f t="shared" si="61"/>
        <v>0</v>
      </c>
      <c r="C82" s="61">
        <f t="shared" si="62"/>
        <v>0</v>
      </c>
      <c r="D82" s="61">
        <f t="shared" si="63"/>
        <v>0</v>
      </c>
      <c r="E82" s="61">
        <f t="shared" si="64"/>
        <v>0</v>
      </c>
      <c r="F82" s="61">
        <f t="shared" si="65"/>
        <v>0</v>
      </c>
      <c r="G82" s="205">
        <f t="shared" si="66"/>
        <v>0</v>
      </c>
      <c r="H82" s="205">
        <f t="shared" si="72"/>
        <v>0</v>
      </c>
      <c r="I82" s="205">
        <f t="shared" si="67"/>
        <v>0</v>
      </c>
      <c r="J82" s="205">
        <f t="shared" si="68"/>
        <v>0</v>
      </c>
      <c r="K82" s="205">
        <f t="shared" si="69"/>
        <v>0</v>
      </c>
      <c r="L82" s="205">
        <f t="shared" si="70"/>
        <v>0</v>
      </c>
      <c r="M82" s="205">
        <f t="shared" si="73"/>
        <v>0</v>
      </c>
      <c r="N82" s="205">
        <f t="shared" si="74"/>
        <v>0</v>
      </c>
      <c r="O82" s="364" t="str">
        <f t="shared" si="78"/>
        <v>0%</v>
      </c>
      <c r="P82" s="213">
        <f t="shared" si="77"/>
        <v>0</v>
      </c>
      <c r="Q82" s="92">
        <f t="shared" si="77"/>
        <v>0</v>
      </c>
      <c r="R82" s="92">
        <f t="shared" si="77"/>
        <v>0</v>
      </c>
      <c r="S82" s="92">
        <f t="shared" si="77"/>
        <v>0</v>
      </c>
      <c r="T82" s="92">
        <f t="shared" si="77"/>
        <v>0</v>
      </c>
      <c r="U82" s="92"/>
      <c r="AA82" s="154"/>
    </row>
    <row r="83" spans="1:27" x14ac:dyDescent="0.15">
      <c r="A83" s="76" t="s">
        <v>28</v>
      </c>
      <c r="B83" s="93">
        <f t="shared" si="61"/>
        <v>0</v>
      </c>
      <c r="C83" s="93">
        <f t="shared" si="62"/>
        <v>0</v>
      </c>
      <c r="D83" s="93">
        <f t="shared" si="63"/>
        <v>0</v>
      </c>
      <c r="E83" s="93">
        <f t="shared" si="64"/>
        <v>0</v>
      </c>
      <c r="F83" s="93">
        <f t="shared" si="65"/>
        <v>0</v>
      </c>
      <c r="G83" s="206">
        <f t="shared" si="66"/>
        <v>0</v>
      </c>
      <c r="H83" s="206">
        <f t="shared" si="72"/>
        <v>0</v>
      </c>
      <c r="I83" s="206">
        <f t="shared" si="67"/>
        <v>0</v>
      </c>
      <c r="J83" s="206">
        <f t="shared" si="68"/>
        <v>0</v>
      </c>
      <c r="K83" s="206">
        <f t="shared" si="69"/>
        <v>0</v>
      </c>
      <c r="L83" s="206">
        <f t="shared" si="70"/>
        <v>0</v>
      </c>
      <c r="M83" s="206">
        <f t="shared" si="73"/>
        <v>0</v>
      </c>
      <c r="N83" s="206">
        <f t="shared" si="74"/>
        <v>0</v>
      </c>
      <c r="O83" s="364" t="str">
        <f t="shared" si="78"/>
        <v>0%</v>
      </c>
      <c r="P83" s="213">
        <f t="shared" si="77"/>
        <v>0</v>
      </c>
      <c r="Q83" s="92">
        <f t="shared" si="77"/>
        <v>0</v>
      </c>
      <c r="R83" s="92">
        <f t="shared" si="77"/>
        <v>0</v>
      </c>
      <c r="S83" s="92">
        <f t="shared" si="77"/>
        <v>0</v>
      </c>
      <c r="T83" s="92">
        <f t="shared" si="77"/>
        <v>0</v>
      </c>
      <c r="U83" s="92"/>
      <c r="AA83" s="154"/>
    </row>
    <row r="84" spans="1:27" x14ac:dyDescent="0.15">
      <c r="A84" s="65" t="s">
        <v>36</v>
      </c>
      <c r="B84" s="39">
        <f t="shared" si="61"/>
        <v>0.98887349397590363</v>
      </c>
      <c r="C84" s="39">
        <f t="shared" si="62"/>
        <v>0.98887349397590363</v>
      </c>
      <c r="D84" s="39">
        <f t="shared" si="63"/>
        <v>0.98887349397590363</v>
      </c>
      <c r="E84" s="39">
        <f t="shared" si="64"/>
        <v>0.98887349397590363</v>
      </c>
      <c r="F84" s="39">
        <f t="shared" si="65"/>
        <v>0.98887349397590363</v>
      </c>
      <c r="G84" s="207">
        <f t="shared" si="66"/>
        <v>0.98887349397590363</v>
      </c>
      <c r="H84" s="207">
        <f t="shared" si="72"/>
        <v>0.98887349397590363</v>
      </c>
      <c r="I84" s="207">
        <f t="shared" si="67"/>
        <v>0.98887349397590363</v>
      </c>
      <c r="J84" s="207">
        <f t="shared" si="68"/>
        <v>0.98887349397590363</v>
      </c>
      <c r="K84" s="207">
        <f t="shared" si="69"/>
        <v>0.98887349397590363</v>
      </c>
      <c r="L84" s="207">
        <f t="shared" si="70"/>
        <v>0.98887349397590363</v>
      </c>
      <c r="M84" s="207">
        <f t="shared" si="73"/>
        <v>0.98887349397590363</v>
      </c>
      <c r="N84" s="207">
        <f t="shared" si="74"/>
        <v>0.98887349397590363</v>
      </c>
      <c r="O84" s="364" t="str">
        <f>O85</f>
        <v>0%</v>
      </c>
      <c r="P84" s="225">
        <f t="shared" si="77"/>
        <v>0</v>
      </c>
      <c r="Q84" s="226">
        <f t="shared" si="77"/>
        <v>0</v>
      </c>
      <c r="R84" s="226">
        <f t="shared" si="77"/>
        <v>0</v>
      </c>
      <c r="S84" s="226">
        <f t="shared" si="77"/>
        <v>0.98887349397590374</v>
      </c>
      <c r="T84" s="226">
        <f t="shared" si="77"/>
        <v>0</v>
      </c>
      <c r="U84" s="226"/>
      <c r="AA84" s="154"/>
    </row>
    <row r="85" spans="1:27" x14ac:dyDescent="0.35">
      <c r="A85" s="40" t="s">
        <v>460</v>
      </c>
      <c r="B85" s="41">
        <f t="shared" si="61"/>
        <v>0.98887349397590363</v>
      </c>
      <c r="C85" s="41">
        <f t="shared" si="62"/>
        <v>0.98887349397590363</v>
      </c>
      <c r="D85" s="41">
        <f t="shared" si="63"/>
        <v>0.98887349397590363</v>
      </c>
      <c r="E85" s="41">
        <f t="shared" si="64"/>
        <v>0.98887349397590363</v>
      </c>
      <c r="F85" s="41">
        <f t="shared" si="65"/>
        <v>0.98887349397590363</v>
      </c>
      <c r="G85" s="208">
        <f t="shared" si="66"/>
        <v>0.98887349397590363</v>
      </c>
      <c r="H85" s="208">
        <f t="shared" si="72"/>
        <v>0.98887349397590363</v>
      </c>
      <c r="I85" s="208">
        <f t="shared" si="67"/>
        <v>0.98887349397590363</v>
      </c>
      <c r="J85" s="208">
        <f t="shared" si="68"/>
        <v>0.98887349397590363</v>
      </c>
      <c r="K85" s="208">
        <f t="shared" si="69"/>
        <v>0.98887349397590363</v>
      </c>
      <c r="L85" s="208">
        <f t="shared" si="70"/>
        <v>0.98887349397590363</v>
      </c>
      <c r="M85" s="208">
        <f t="shared" si="73"/>
        <v>0.98887349397590363</v>
      </c>
      <c r="N85" s="208">
        <f t="shared" si="74"/>
        <v>0.98887349397590363</v>
      </c>
      <c r="O85" s="364" t="str">
        <f t="shared" ref="O85:O94" si="79">_xlfn.IFNA(VLOOKUP(A85,$W$52:$Y$86,2,0),"0%")</f>
        <v>0%</v>
      </c>
      <c r="P85" s="225">
        <f t="shared" si="77"/>
        <v>0</v>
      </c>
      <c r="Q85" s="226">
        <f t="shared" si="77"/>
        <v>0</v>
      </c>
      <c r="R85" s="226">
        <f t="shared" si="77"/>
        <v>0</v>
      </c>
      <c r="S85" s="226">
        <f t="shared" si="77"/>
        <v>0.98887349397590374</v>
      </c>
      <c r="T85" s="226">
        <f t="shared" si="77"/>
        <v>0</v>
      </c>
      <c r="U85" s="226"/>
      <c r="AA85" s="154"/>
    </row>
    <row r="86" spans="1:27" x14ac:dyDescent="0.15">
      <c r="A86" s="42" t="s">
        <v>55</v>
      </c>
      <c r="B86" s="53">
        <f t="shared" si="61"/>
        <v>4.5180722891566266E-4</v>
      </c>
      <c r="C86" s="53">
        <f t="shared" si="62"/>
        <v>4.5180722891566266E-4</v>
      </c>
      <c r="D86" s="53">
        <f t="shared" si="63"/>
        <v>4.5180722891566266E-4</v>
      </c>
      <c r="E86" s="53">
        <f t="shared" si="64"/>
        <v>4.5180722891566266E-4</v>
      </c>
      <c r="F86" s="53">
        <f t="shared" si="65"/>
        <v>4.5180722891566266E-4</v>
      </c>
      <c r="G86" s="204">
        <f t="shared" si="66"/>
        <v>4.5180722891566266E-4</v>
      </c>
      <c r="H86" s="204">
        <f t="shared" si="72"/>
        <v>4.5180722891566266E-4</v>
      </c>
      <c r="I86" s="204">
        <f t="shared" si="67"/>
        <v>4.5180722891566266E-4</v>
      </c>
      <c r="J86" s="204">
        <f t="shared" si="68"/>
        <v>4.5180722891566266E-4</v>
      </c>
      <c r="K86" s="204">
        <f t="shared" si="69"/>
        <v>4.5180722891566266E-4</v>
      </c>
      <c r="L86" s="204">
        <f t="shared" si="70"/>
        <v>4.5180722891566266E-4</v>
      </c>
      <c r="M86" s="204">
        <f t="shared" si="73"/>
        <v>4.5180722891566266E-4</v>
      </c>
      <c r="N86" s="204">
        <f t="shared" si="74"/>
        <v>4.5180722891566266E-4</v>
      </c>
      <c r="O86" s="364" t="str">
        <f t="shared" si="79"/>
        <v>0%</v>
      </c>
      <c r="P86" s="213">
        <f t="shared" si="77"/>
        <v>0</v>
      </c>
      <c r="Q86" s="92">
        <f t="shared" si="77"/>
        <v>0</v>
      </c>
      <c r="R86" s="92">
        <f t="shared" si="77"/>
        <v>0</v>
      </c>
      <c r="S86" s="92">
        <f t="shared" si="77"/>
        <v>4.5180722891566261E-4</v>
      </c>
      <c r="T86" s="92">
        <f t="shared" si="77"/>
        <v>0</v>
      </c>
      <c r="U86" s="92"/>
      <c r="AA86" s="154"/>
    </row>
    <row r="87" spans="1:27" x14ac:dyDescent="0.15">
      <c r="A87" s="42" t="s">
        <v>56</v>
      </c>
      <c r="B87" s="53">
        <f t="shared" si="61"/>
        <v>0</v>
      </c>
      <c r="C87" s="53">
        <f t="shared" si="62"/>
        <v>0</v>
      </c>
      <c r="D87" s="53">
        <f t="shared" si="63"/>
        <v>0</v>
      </c>
      <c r="E87" s="53">
        <f t="shared" si="64"/>
        <v>0</v>
      </c>
      <c r="F87" s="53">
        <f t="shared" si="65"/>
        <v>0</v>
      </c>
      <c r="G87" s="204">
        <f t="shared" si="66"/>
        <v>0</v>
      </c>
      <c r="H87" s="204">
        <f t="shared" si="72"/>
        <v>0</v>
      </c>
      <c r="I87" s="204">
        <f t="shared" si="67"/>
        <v>0</v>
      </c>
      <c r="J87" s="204">
        <f t="shared" si="68"/>
        <v>0</v>
      </c>
      <c r="K87" s="204">
        <f t="shared" si="69"/>
        <v>0</v>
      </c>
      <c r="L87" s="204">
        <f t="shared" si="70"/>
        <v>0</v>
      </c>
      <c r="M87" s="204">
        <f t="shared" si="73"/>
        <v>0</v>
      </c>
      <c r="N87" s="204">
        <f t="shared" si="74"/>
        <v>0</v>
      </c>
      <c r="O87" s="364" t="str">
        <f t="shared" si="79"/>
        <v>0%</v>
      </c>
      <c r="P87" s="213">
        <f t="shared" ref="P87:T93" si="80">IF(P$53=0,0%,SUMPRODUCT(($B$50:$O$50=P$50)*$B$53:$O$53*$B87:$O87)/P$53)</f>
        <v>0</v>
      </c>
      <c r="Q87" s="92">
        <f t="shared" si="80"/>
        <v>0</v>
      </c>
      <c r="R87" s="92">
        <f t="shared" si="80"/>
        <v>0</v>
      </c>
      <c r="S87" s="92">
        <f t="shared" si="80"/>
        <v>0</v>
      </c>
      <c r="T87" s="92">
        <f t="shared" si="80"/>
        <v>0</v>
      </c>
      <c r="U87" s="92"/>
      <c r="AA87" s="154"/>
    </row>
    <row r="88" spans="1:27" x14ac:dyDescent="0.15">
      <c r="A88" s="42" t="s">
        <v>57</v>
      </c>
      <c r="B88" s="53">
        <f t="shared" si="61"/>
        <v>0</v>
      </c>
      <c r="C88" s="53">
        <f t="shared" si="62"/>
        <v>0</v>
      </c>
      <c r="D88" s="53">
        <f t="shared" si="63"/>
        <v>0</v>
      </c>
      <c r="E88" s="53">
        <f t="shared" si="64"/>
        <v>0</v>
      </c>
      <c r="F88" s="53">
        <f t="shared" si="65"/>
        <v>0</v>
      </c>
      <c r="G88" s="204">
        <f t="shared" si="66"/>
        <v>0</v>
      </c>
      <c r="H88" s="204">
        <f t="shared" si="72"/>
        <v>0</v>
      </c>
      <c r="I88" s="204">
        <f t="shared" si="67"/>
        <v>0</v>
      </c>
      <c r="J88" s="204">
        <f t="shared" si="68"/>
        <v>0</v>
      </c>
      <c r="K88" s="204">
        <f t="shared" si="69"/>
        <v>0</v>
      </c>
      <c r="L88" s="204">
        <f t="shared" si="70"/>
        <v>0</v>
      </c>
      <c r="M88" s="204">
        <f t="shared" si="73"/>
        <v>0</v>
      </c>
      <c r="N88" s="204">
        <f t="shared" si="74"/>
        <v>0</v>
      </c>
      <c r="O88" s="364" t="str">
        <f t="shared" si="79"/>
        <v>0%</v>
      </c>
      <c r="P88" s="213">
        <f t="shared" si="80"/>
        <v>0</v>
      </c>
      <c r="Q88" s="92">
        <f t="shared" si="80"/>
        <v>0</v>
      </c>
      <c r="R88" s="92">
        <f t="shared" si="80"/>
        <v>0</v>
      </c>
      <c r="S88" s="92">
        <f t="shared" si="80"/>
        <v>0</v>
      </c>
      <c r="T88" s="92">
        <f t="shared" si="80"/>
        <v>0</v>
      </c>
      <c r="U88" s="92"/>
      <c r="AA88" s="154"/>
    </row>
    <row r="89" spans="1:27" x14ac:dyDescent="0.15">
      <c r="A89" s="42" t="s">
        <v>58</v>
      </c>
      <c r="B89" s="53">
        <f t="shared" si="61"/>
        <v>1.0674698795180723E-2</v>
      </c>
      <c r="C89" s="53">
        <f t="shared" si="62"/>
        <v>1.0674698795180723E-2</v>
      </c>
      <c r="D89" s="53">
        <f t="shared" si="63"/>
        <v>1.0674698795180723E-2</v>
      </c>
      <c r="E89" s="53">
        <f t="shared" si="64"/>
        <v>1.0674698795180723E-2</v>
      </c>
      <c r="F89" s="53">
        <f t="shared" si="65"/>
        <v>1.0674698795180723E-2</v>
      </c>
      <c r="G89" s="204">
        <f t="shared" si="66"/>
        <v>1.0674698795180723E-2</v>
      </c>
      <c r="H89" s="204">
        <f t="shared" si="72"/>
        <v>1.0674698795180723E-2</v>
      </c>
      <c r="I89" s="204">
        <f t="shared" si="67"/>
        <v>1.0674698795180723E-2</v>
      </c>
      <c r="J89" s="204">
        <f t="shared" si="68"/>
        <v>1.0674698795180723E-2</v>
      </c>
      <c r="K89" s="204">
        <f t="shared" si="69"/>
        <v>1.0674698795180723E-2</v>
      </c>
      <c r="L89" s="204">
        <f t="shared" si="70"/>
        <v>1.0674698795180723E-2</v>
      </c>
      <c r="M89" s="204">
        <f t="shared" si="73"/>
        <v>1.0674698795180723E-2</v>
      </c>
      <c r="N89" s="204">
        <f t="shared" si="74"/>
        <v>1.0674698795180723E-2</v>
      </c>
      <c r="O89" s="364" t="str">
        <f t="shared" si="79"/>
        <v>0%</v>
      </c>
      <c r="P89" s="213">
        <f t="shared" si="80"/>
        <v>0</v>
      </c>
      <c r="Q89" s="92">
        <f t="shared" si="80"/>
        <v>0</v>
      </c>
      <c r="R89" s="92">
        <f t="shared" si="80"/>
        <v>0</v>
      </c>
      <c r="S89" s="92">
        <f t="shared" si="80"/>
        <v>1.0674698795180725E-2</v>
      </c>
      <c r="T89" s="92">
        <f t="shared" si="80"/>
        <v>0</v>
      </c>
      <c r="U89" s="92"/>
      <c r="AA89" s="154"/>
    </row>
    <row r="90" spans="1:27" x14ac:dyDescent="0.15">
      <c r="A90" s="72" t="s">
        <v>39</v>
      </c>
      <c r="B90" s="61">
        <f t="shared" si="61"/>
        <v>0</v>
      </c>
      <c r="C90" s="61">
        <f t="shared" si="62"/>
        <v>0</v>
      </c>
      <c r="D90" s="61">
        <f t="shared" si="63"/>
        <v>0</v>
      </c>
      <c r="E90" s="61">
        <f t="shared" si="64"/>
        <v>0</v>
      </c>
      <c r="F90" s="61">
        <f t="shared" si="65"/>
        <v>0</v>
      </c>
      <c r="G90" s="205">
        <f t="shared" si="66"/>
        <v>0</v>
      </c>
      <c r="H90" s="205">
        <f t="shared" si="72"/>
        <v>0</v>
      </c>
      <c r="I90" s="205">
        <f t="shared" si="67"/>
        <v>0</v>
      </c>
      <c r="J90" s="205">
        <f t="shared" si="68"/>
        <v>0</v>
      </c>
      <c r="K90" s="205">
        <f t="shared" si="69"/>
        <v>0</v>
      </c>
      <c r="L90" s="205">
        <f t="shared" si="70"/>
        <v>0</v>
      </c>
      <c r="M90" s="205">
        <f t="shared" si="73"/>
        <v>0</v>
      </c>
      <c r="N90" s="205">
        <f t="shared" si="74"/>
        <v>0</v>
      </c>
      <c r="O90" s="364" t="str">
        <f t="shared" si="79"/>
        <v>0%</v>
      </c>
      <c r="P90" s="213">
        <f t="shared" si="80"/>
        <v>0</v>
      </c>
      <c r="Q90" s="92">
        <f t="shared" si="80"/>
        <v>0</v>
      </c>
      <c r="R90" s="92">
        <f t="shared" si="80"/>
        <v>0</v>
      </c>
      <c r="S90" s="92">
        <f t="shared" si="80"/>
        <v>0</v>
      </c>
      <c r="T90" s="92">
        <f t="shared" si="80"/>
        <v>0</v>
      </c>
      <c r="U90" s="92"/>
      <c r="AA90" s="154"/>
    </row>
    <row r="91" spans="1:27" x14ac:dyDescent="0.15">
      <c r="A91" s="76" t="s">
        <v>28</v>
      </c>
      <c r="B91" s="93">
        <f t="shared" si="61"/>
        <v>0</v>
      </c>
      <c r="C91" s="93">
        <f t="shared" si="62"/>
        <v>0</v>
      </c>
      <c r="D91" s="93">
        <f t="shared" si="63"/>
        <v>0</v>
      </c>
      <c r="E91" s="93">
        <f t="shared" si="64"/>
        <v>0</v>
      </c>
      <c r="F91" s="93">
        <f t="shared" si="65"/>
        <v>0</v>
      </c>
      <c r="G91" s="206">
        <f t="shared" si="66"/>
        <v>0</v>
      </c>
      <c r="H91" s="206">
        <f t="shared" si="72"/>
        <v>0</v>
      </c>
      <c r="I91" s="206">
        <f t="shared" si="67"/>
        <v>0</v>
      </c>
      <c r="J91" s="206">
        <f t="shared" si="68"/>
        <v>0</v>
      </c>
      <c r="K91" s="206">
        <f t="shared" si="69"/>
        <v>0</v>
      </c>
      <c r="L91" s="206">
        <f t="shared" si="70"/>
        <v>0</v>
      </c>
      <c r="M91" s="206">
        <f t="shared" si="73"/>
        <v>0</v>
      </c>
      <c r="N91" s="206">
        <f t="shared" si="74"/>
        <v>0</v>
      </c>
      <c r="O91" s="364" t="str">
        <f t="shared" si="79"/>
        <v>0%</v>
      </c>
      <c r="P91" s="213">
        <f t="shared" si="80"/>
        <v>0</v>
      </c>
      <c r="Q91" s="92">
        <f t="shared" si="80"/>
        <v>0</v>
      </c>
      <c r="R91" s="92">
        <f t="shared" si="80"/>
        <v>0</v>
      </c>
      <c r="S91" s="92">
        <f t="shared" si="80"/>
        <v>0</v>
      </c>
      <c r="T91" s="92">
        <f t="shared" si="80"/>
        <v>0</v>
      </c>
      <c r="U91" s="92"/>
      <c r="AA91" s="154"/>
    </row>
    <row r="92" spans="1:27" x14ac:dyDescent="0.15">
      <c r="A92" s="81" t="s">
        <v>478</v>
      </c>
      <c r="B92" s="8">
        <f>F46</f>
        <v>0</v>
      </c>
      <c r="C92" s="8">
        <f>K46</f>
        <v>0</v>
      </c>
      <c r="D92" s="8">
        <f>P46</f>
        <v>0</v>
      </c>
      <c r="E92" s="8">
        <f>U46</f>
        <v>0</v>
      </c>
      <c r="F92" s="8">
        <f>Z46</f>
        <v>0</v>
      </c>
      <c r="G92" s="201">
        <f>AE46</f>
        <v>0</v>
      </c>
      <c r="H92" s="201">
        <f t="shared" si="72"/>
        <v>0</v>
      </c>
      <c r="I92" s="201">
        <f t="shared" si="67"/>
        <v>0</v>
      </c>
      <c r="J92" s="201">
        <f t="shared" si="68"/>
        <v>0</v>
      </c>
      <c r="K92" s="201">
        <f t="shared" si="69"/>
        <v>0</v>
      </c>
      <c r="L92" s="201">
        <f t="shared" si="70"/>
        <v>0</v>
      </c>
      <c r="M92" s="201">
        <f t="shared" si="73"/>
        <v>0</v>
      </c>
      <c r="N92" s="201">
        <f t="shared" si="74"/>
        <v>0</v>
      </c>
      <c r="O92" s="364" t="str">
        <f t="shared" si="79"/>
        <v>0%</v>
      </c>
      <c r="P92" s="213">
        <f t="shared" si="80"/>
        <v>0</v>
      </c>
      <c r="Q92" s="92">
        <f t="shared" si="80"/>
        <v>0</v>
      </c>
      <c r="R92" s="92">
        <f t="shared" si="80"/>
        <v>0</v>
      </c>
      <c r="S92" s="92">
        <f t="shared" si="80"/>
        <v>0</v>
      </c>
      <c r="T92" s="92">
        <f t="shared" si="80"/>
        <v>0</v>
      </c>
      <c r="U92" s="92"/>
      <c r="AA92" s="154"/>
    </row>
    <row r="93" spans="1:27" x14ac:dyDescent="0.15">
      <c r="A93" s="81" t="s">
        <v>479</v>
      </c>
      <c r="B93" s="8">
        <f>G46</f>
        <v>0.27467469879518069</v>
      </c>
      <c r="C93" s="8">
        <f>L46</f>
        <v>0</v>
      </c>
      <c r="D93" s="8">
        <f>Q46</f>
        <v>0</v>
      </c>
      <c r="E93" s="8">
        <f>V46</f>
        <v>0</v>
      </c>
      <c r="F93" s="8">
        <f>AA46</f>
        <v>0</v>
      </c>
      <c r="G93" s="201">
        <f>AF46</f>
        <v>0</v>
      </c>
      <c r="H93" s="201">
        <f t="shared" si="72"/>
        <v>0</v>
      </c>
      <c r="I93" s="201">
        <f t="shared" si="67"/>
        <v>0</v>
      </c>
      <c r="J93" s="201">
        <f t="shared" si="68"/>
        <v>0</v>
      </c>
      <c r="K93" s="201">
        <f t="shared" si="69"/>
        <v>0</v>
      </c>
      <c r="L93" s="201">
        <f t="shared" si="70"/>
        <v>0</v>
      </c>
      <c r="M93" s="201">
        <f t="shared" si="73"/>
        <v>0</v>
      </c>
      <c r="N93" s="201">
        <f t="shared" si="74"/>
        <v>0</v>
      </c>
      <c r="O93" s="364" t="str">
        <f t="shared" si="79"/>
        <v>0%</v>
      </c>
      <c r="P93" s="213">
        <f t="shared" si="80"/>
        <v>0</v>
      </c>
      <c r="Q93" s="92">
        <f t="shared" si="80"/>
        <v>0</v>
      </c>
      <c r="R93" s="92">
        <f t="shared" si="80"/>
        <v>0</v>
      </c>
      <c r="S93" s="92">
        <f t="shared" si="80"/>
        <v>0.14053124124404595</v>
      </c>
      <c r="T93" s="92">
        <f t="shared" si="80"/>
        <v>0</v>
      </c>
      <c r="U93" s="92"/>
      <c r="AA93" s="154"/>
    </row>
    <row r="94" spans="1:27" x14ac:dyDescent="0.15">
      <c r="O94" s="364" t="str">
        <f t="shared" si="79"/>
        <v>0%</v>
      </c>
    </row>
  </sheetData>
  <mergeCells count="33">
    <mergeCell ref="O3:S3"/>
    <mergeCell ref="B2:C2"/>
    <mergeCell ref="D2:D3"/>
    <mergeCell ref="E2:M2"/>
    <mergeCell ref="E3:I3"/>
    <mergeCell ref="J3:N3"/>
    <mergeCell ref="AX3:BB3"/>
    <mergeCell ref="BC3:BG3"/>
    <mergeCell ref="BH3:BL3"/>
    <mergeCell ref="BM3:BQ3"/>
    <mergeCell ref="E4:I4"/>
    <mergeCell ref="J4:N4"/>
    <mergeCell ref="O4:S4"/>
    <mergeCell ref="T4:X4"/>
    <mergeCell ref="Y4:AC4"/>
    <mergeCell ref="AD4:AH4"/>
    <mergeCell ref="T3:X3"/>
    <mergeCell ref="Y3:AC3"/>
    <mergeCell ref="AD3:AH3"/>
    <mergeCell ref="AI3:AM3"/>
    <mergeCell ref="AN3:AR3"/>
    <mergeCell ref="AS3:AW3"/>
    <mergeCell ref="BM4:BQ4"/>
    <mergeCell ref="A48:K48"/>
    <mergeCell ref="A49:O49"/>
    <mergeCell ref="P49:U49"/>
    <mergeCell ref="W49:X49"/>
    <mergeCell ref="AI4:AM4"/>
    <mergeCell ref="AN4:AR4"/>
    <mergeCell ref="AS4:AW4"/>
    <mergeCell ref="AX4:BB4"/>
    <mergeCell ref="BC4:BG4"/>
    <mergeCell ref="BH4:BL4"/>
  </mergeCells>
  <phoneticPr fontId="2" type="noConversion"/>
  <conditionalFormatting sqref="H21:I21">
    <cfRule type="cellIs" dxfId="1239" priority="386" operator="lessThan">
      <formula>#REF!</formula>
    </cfRule>
  </conditionalFormatting>
  <conditionalFormatting sqref="H9:I9">
    <cfRule type="cellIs" dxfId="1238" priority="388" operator="lessThan">
      <formula>#REF!</formula>
    </cfRule>
    <cfRule type="cellIs" dxfId="1237" priority="389" operator="greaterThan">
      <formula>#REF!</formula>
    </cfRule>
  </conditionalFormatting>
  <conditionalFormatting sqref="H10:I10">
    <cfRule type="cellIs" dxfId="1236" priority="387" operator="lessThan">
      <formula>#REF!</formula>
    </cfRule>
  </conditionalFormatting>
  <conditionalFormatting sqref="H11:I11">
    <cfRule type="cellIs" dxfId="1235" priority="385" operator="lessThan">
      <formula>#REF!</formula>
    </cfRule>
  </conditionalFormatting>
  <conditionalFormatting sqref="H12:I12">
    <cfRule type="cellIs" dxfId="1234" priority="384" operator="lessThan">
      <formula>#REF!</formula>
    </cfRule>
  </conditionalFormatting>
  <conditionalFormatting sqref="O19 O17">
    <cfRule type="cellIs" dxfId="1233" priority="383" operator="greaterThan">
      <formula>#REF!</formula>
    </cfRule>
  </conditionalFormatting>
  <conditionalFormatting sqref="H20:I20">
    <cfRule type="cellIs" dxfId="1232" priority="390" operator="lessThan">
      <formula>#REF!</formula>
    </cfRule>
    <cfRule type="cellIs" dxfId="1231" priority="391" operator="lessThan">
      <formula>#REF!</formula>
    </cfRule>
  </conditionalFormatting>
  <conditionalFormatting sqref="M21">
    <cfRule type="cellIs" dxfId="1230" priority="380" operator="lessThan">
      <formula>#REF!</formula>
    </cfRule>
  </conditionalFormatting>
  <conditionalFormatting sqref="M11:N11">
    <cfRule type="cellIs" dxfId="1229" priority="379" operator="lessThan">
      <formula>#REF!</formula>
    </cfRule>
  </conditionalFormatting>
  <conditionalFormatting sqref="M12:N12">
    <cfRule type="cellIs" dxfId="1228" priority="378" operator="lessThan">
      <formula>#REF!</formula>
    </cfRule>
  </conditionalFormatting>
  <conditionalFormatting sqref="M20">
    <cfRule type="cellIs" dxfId="1227" priority="381" operator="lessThan">
      <formula>#REF!</formula>
    </cfRule>
    <cfRule type="cellIs" dxfId="1226" priority="382" operator="lessThan">
      <formula>#REF!</formula>
    </cfRule>
  </conditionalFormatting>
  <conditionalFormatting sqref="H30:I30">
    <cfRule type="cellIs" dxfId="1225" priority="375" operator="lessThan">
      <formula>#REF!</formula>
    </cfRule>
  </conditionalFormatting>
  <conditionalFormatting sqref="H29:I29">
    <cfRule type="cellIs" dxfId="1224" priority="376" operator="lessThan">
      <formula>#REF!</formula>
    </cfRule>
    <cfRule type="cellIs" dxfId="1223" priority="377" operator="lessThan">
      <formula>#REF!</formula>
    </cfRule>
  </conditionalFormatting>
  <conditionalFormatting sqref="M30">
    <cfRule type="cellIs" dxfId="1222" priority="372" operator="lessThan">
      <formula>#REF!</formula>
    </cfRule>
  </conditionalFormatting>
  <conditionalFormatting sqref="M29">
    <cfRule type="cellIs" dxfId="1221" priority="373" operator="lessThan">
      <formula>#REF!</formula>
    </cfRule>
    <cfRule type="cellIs" dxfId="1220" priority="374" operator="lessThan">
      <formula>#REF!</formula>
    </cfRule>
  </conditionalFormatting>
  <conditionalFormatting sqref="H39:I39">
    <cfRule type="cellIs" dxfId="1219" priority="369" operator="lessThan">
      <formula>#REF!</formula>
    </cfRule>
  </conditionalFormatting>
  <conditionalFormatting sqref="H38:I38">
    <cfRule type="cellIs" dxfId="1218" priority="370" operator="lessThan">
      <formula>#REF!</formula>
    </cfRule>
    <cfRule type="cellIs" dxfId="1217" priority="371" operator="lessThan">
      <formula>#REF!</formula>
    </cfRule>
  </conditionalFormatting>
  <conditionalFormatting sqref="M39">
    <cfRule type="cellIs" dxfId="1216" priority="368" operator="lessThan">
      <formula>#REF!</formula>
    </cfRule>
  </conditionalFormatting>
  <conditionalFormatting sqref="R21">
    <cfRule type="cellIs" dxfId="1215" priority="365" operator="lessThan">
      <formula>#REF!</formula>
    </cfRule>
  </conditionalFormatting>
  <conditionalFormatting sqref="R11:S11">
    <cfRule type="cellIs" dxfId="1214" priority="364" operator="lessThan">
      <formula>#REF!</formula>
    </cfRule>
  </conditionalFormatting>
  <conditionalFormatting sqref="R12:S12">
    <cfRule type="cellIs" dxfId="1213" priority="363" operator="lessThan">
      <formula>#REF!</formula>
    </cfRule>
  </conditionalFormatting>
  <conditionalFormatting sqref="R20">
    <cfRule type="cellIs" dxfId="1212" priority="366" operator="lessThan">
      <formula>#REF!</formula>
    </cfRule>
    <cfRule type="cellIs" dxfId="1211" priority="367" operator="lessThan">
      <formula>#REF!</formula>
    </cfRule>
  </conditionalFormatting>
  <conditionalFormatting sqref="R30">
    <cfRule type="cellIs" dxfId="1210" priority="360" operator="lessThan">
      <formula>#REF!</formula>
    </cfRule>
  </conditionalFormatting>
  <conditionalFormatting sqref="R29">
    <cfRule type="cellIs" dxfId="1209" priority="361" operator="lessThan">
      <formula>#REF!</formula>
    </cfRule>
    <cfRule type="cellIs" dxfId="1208" priority="362" operator="lessThan">
      <formula>#REF!</formula>
    </cfRule>
  </conditionalFormatting>
  <conditionalFormatting sqref="R39">
    <cfRule type="cellIs" dxfId="1207" priority="359" operator="lessThan">
      <formula>#REF!</formula>
    </cfRule>
  </conditionalFormatting>
  <conditionalFormatting sqref="M9:N9">
    <cfRule type="cellIs" dxfId="1206" priority="357" operator="lessThan">
      <formula>#REF!</formula>
    </cfRule>
    <cfRule type="cellIs" dxfId="1205" priority="358" operator="greaterThan">
      <formula>#REF!</formula>
    </cfRule>
  </conditionalFormatting>
  <conditionalFormatting sqref="R9:S9">
    <cfRule type="cellIs" dxfId="1204" priority="355" operator="lessThan">
      <formula>#REF!</formula>
    </cfRule>
    <cfRule type="cellIs" dxfId="1203" priority="356" operator="greaterThan">
      <formula>#REF!</formula>
    </cfRule>
  </conditionalFormatting>
  <conditionalFormatting sqref="T19 T13:T15 T17">
    <cfRule type="cellIs" dxfId="1202" priority="354" operator="greaterThan">
      <formula>#REF!</formula>
    </cfRule>
  </conditionalFormatting>
  <conditionalFormatting sqref="W21">
    <cfRule type="cellIs" dxfId="1201" priority="351" operator="lessThan">
      <formula>#REF!</formula>
    </cfRule>
  </conditionalFormatting>
  <conditionalFormatting sqref="W11:X11">
    <cfRule type="cellIs" dxfId="1200" priority="350" operator="lessThan">
      <formula>#REF!</formula>
    </cfRule>
  </conditionalFormatting>
  <conditionalFormatting sqref="W12:X12">
    <cfRule type="cellIs" dxfId="1199" priority="349" operator="lessThan">
      <formula>#REF!</formula>
    </cfRule>
  </conditionalFormatting>
  <conditionalFormatting sqref="W20">
    <cfRule type="cellIs" dxfId="1198" priority="352" operator="lessThan">
      <formula>#REF!</formula>
    </cfRule>
    <cfRule type="cellIs" dxfId="1197" priority="353" operator="lessThan">
      <formula>#REF!</formula>
    </cfRule>
  </conditionalFormatting>
  <conditionalFormatting sqref="W30">
    <cfRule type="cellIs" dxfId="1196" priority="346" operator="lessThan">
      <formula>#REF!</formula>
    </cfRule>
  </conditionalFormatting>
  <conditionalFormatting sqref="W29">
    <cfRule type="cellIs" dxfId="1195" priority="347" operator="lessThan">
      <formula>#REF!</formula>
    </cfRule>
    <cfRule type="cellIs" dxfId="1194" priority="348" operator="lessThan">
      <formula>#REF!</formula>
    </cfRule>
  </conditionalFormatting>
  <conditionalFormatting sqref="W39">
    <cfRule type="cellIs" dxfId="1193" priority="345" operator="lessThan">
      <formula>#REF!</formula>
    </cfRule>
  </conditionalFormatting>
  <conditionalFormatting sqref="W9:X9">
    <cfRule type="cellIs" dxfId="1192" priority="343" operator="lessThan">
      <formula>#REF!</formula>
    </cfRule>
    <cfRule type="cellIs" dxfId="1191" priority="344" operator="greaterThan">
      <formula>#REF!</formula>
    </cfRule>
  </conditionalFormatting>
  <conditionalFormatting sqref="Y19 Y13:Y15 Y17">
    <cfRule type="cellIs" dxfId="1190" priority="342" operator="greaterThan">
      <formula>#REF!</formula>
    </cfRule>
  </conditionalFormatting>
  <conditionalFormatting sqref="AB21">
    <cfRule type="cellIs" dxfId="1189" priority="339" operator="lessThan">
      <formula>#REF!</formula>
    </cfRule>
  </conditionalFormatting>
  <conditionalFormatting sqref="AB11:AC11">
    <cfRule type="cellIs" dxfId="1188" priority="338" operator="lessThan">
      <formula>#REF!</formula>
    </cfRule>
  </conditionalFormatting>
  <conditionalFormatting sqref="AB12:AC12">
    <cfRule type="cellIs" dxfId="1187" priority="337" operator="lessThan">
      <formula>#REF!</formula>
    </cfRule>
  </conditionalFormatting>
  <conditionalFormatting sqref="AB20">
    <cfRule type="cellIs" dxfId="1186" priority="340" operator="lessThan">
      <formula>#REF!</formula>
    </cfRule>
    <cfRule type="cellIs" dxfId="1185" priority="341" operator="lessThan">
      <formula>#REF!</formula>
    </cfRule>
  </conditionalFormatting>
  <conditionalFormatting sqref="AB30">
    <cfRule type="cellIs" dxfId="1184" priority="334" operator="lessThan">
      <formula>#REF!</formula>
    </cfRule>
  </conditionalFormatting>
  <conditionalFormatting sqref="AB29">
    <cfRule type="cellIs" dxfId="1183" priority="335" operator="lessThan">
      <formula>#REF!</formula>
    </cfRule>
    <cfRule type="cellIs" dxfId="1182" priority="336" operator="lessThan">
      <formula>#REF!</formula>
    </cfRule>
  </conditionalFormatting>
  <conditionalFormatting sqref="AB39">
    <cfRule type="cellIs" dxfId="1181" priority="333" operator="lessThan">
      <formula>#REF!</formula>
    </cfRule>
  </conditionalFormatting>
  <conditionalFormatting sqref="AB9:AC9">
    <cfRule type="cellIs" dxfId="1180" priority="331" operator="lessThan">
      <formula>#REF!</formula>
    </cfRule>
    <cfRule type="cellIs" dxfId="1179" priority="332" operator="greaterThan">
      <formula>#REF!</formula>
    </cfRule>
  </conditionalFormatting>
  <conditionalFormatting sqref="AD19 AD13:AD15 AD17">
    <cfRule type="cellIs" dxfId="1178" priority="330" operator="greaterThan">
      <formula>#REF!</formula>
    </cfRule>
  </conditionalFormatting>
  <conditionalFormatting sqref="AG21">
    <cfRule type="cellIs" dxfId="1177" priority="327" operator="lessThan">
      <formula>#REF!</formula>
    </cfRule>
  </conditionalFormatting>
  <conditionalFormatting sqref="AG11:AH11">
    <cfRule type="cellIs" dxfId="1176" priority="326" operator="lessThan">
      <formula>#REF!</formula>
    </cfRule>
  </conditionalFormatting>
  <conditionalFormatting sqref="AG12:AH12">
    <cfRule type="cellIs" dxfId="1175" priority="325" operator="lessThan">
      <formula>#REF!</formula>
    </cfRule>
  </conditionalFormatting>
  <conditionalFormatting sqref="AG20">
    <cfRule type="cellIs" dxfId="1174" priority="328" operator="lessThan">
      <formula>#REF!</formula>
    </cfRule>
    <cfRule type="cellIs" dxfId="1173" priority="329" operator="lessThan">
      <formula>#REF!</formula>
    </cfRule>
  </conditionalFormatting>
  <conditionalFormatting sqref="AG30">
    <cfRule type="cellIs" dxfId="1172" priority="322" operator="lessThan">
      <formula>#REF!</formula>
    </cfRule>
  </conditionalFormatting>
  <conditionalFormatting sqref="AG29">
    <cfRule type="cellIs" dxfId="1171" priority="323" operator="lessThan">
      <formula>#REF!</formula>
    </cfRule>
    <cfRule type="cellIs" dxfId="1170" priority="324" operator="lessThan">
      <formula>#REF!</formula>
    </cfRule>
  </conditionalFormatting>
  <conditionalFormatting sqref="AG39">
    <cfRule type="cellIs" dxfId="1169" priority="321" operator="lessThan">
      <formula>#REF!</formula>
    </cfRule>
  </conditionalFormatting>
  <conditionalFormatting sqref="AG9:AH9">
    <cfRule type="cellIs" dxfId="1168" priority="319" operator="lessThan">
      <formula>#REF!</formula>
    </cfRule>
    <cfRule type="cellIs" dxfId="1167" priority="320" operator="greaterThan">
      <formula>#REF!</formula>
    </cfRule>
  </conditionalFormatting>
  <conditionalFormatting sqref="P19:Q19">
    <cfRule type="cellIs" dxfId="1166" priority="318" operator="greaterThan">
      <formula>#REF!</formula>
    </cfRule>
  </conditionalFormatting>
  <conditionalFormatting sqref="Q14:Q15">
    <cfRule type="cellIs" dxfId="1165" priority="316" operator="greaterThan">
      <formula>#REF!</formula>
    </cfRule>
  </conditionalFormatting>
  <conditionalFormatting sqref="Q13">
    <cfRule type="cellIs" dxfId="1164" priority="315" operator="greaterThan">
      <formula>#REF!</formula>
    </cfRule>
  </conditionalFormatting>
  <conditionalFormatting sqref="P17:Q17">
    <cfRule type="cellIs" dxfId="1163" priority="317" operator="greaterThan">
      <formula>#REF!</formula>
    </cfRule>
  </conditionalFormatting>
  <conditionalFormatting sqref="U19:V19">
    <cfRule type="cellIs" dxfId="1162" priority="314" operator="greaterThan">
      <formula>#REF!</formula>
    </cfRule>
  </conditionalFormatting>
  <conditionalFormatting sqref="U14:V15">
    <cfRule type="cellIs" dxfId="1161" priority="312" operator="greaterThan">
      <formula>#REF!</formula>
    </cfRule>
  </conditionalFormatting>
  <conditionalFormatting sqref="U13:V13">
    <cfRule type="cellIs" dxfId="1160" priority="311" operator="greaterThan">
      <formula>#REF!</formula>
    </cfRule>
  </conditionalFormatting>
  <conditionalFormatting sqref="U17:V17">
    <cfRule type="cellIs" dxfId="1159" priority="313" operator="greaterThan">
      <formula>#REF!</formula>
    </cfRule>
  </conditionalFormatting>
  <conditionalFormatting sqref="Z19:AA19">
    <cfRule type="cellIs" dxfId="1158" priority="310" operator="greaterThan">
      <formula>#REF!</formula>
    </cfRule>
  </conditionalFormatting>
  <conditionalFormatting sqref="Z14:AA15">
    <cfRule type="cellIs" dxfId="1157" priority="308" operator="greaterThan">
      <formula>#REF!</formula>
    </cfRule>
  </conditionalFormatting>
  <conditionalFormatting sqref="Z13:AA13">
    <cfRule type="cellIs" dxfId="1156" priority="307" operator="greaterThan">
      <formula>#REF!</formula>
    </cfRule>
  </conditionalFormatting>
  <conditionalFormatting sqref="Z17:AA17">
    <cfRule type="cellIs" dxfId="1155" priority="309" operator="greaterThan">
      <formula>#REF!</formula>
    </cfRule>
  </conditionalFormatting>
  <conditionalFormatting sqref="AE19:AF19">
    <cfRule type="cellIs" dxfId="1154" priority="306" operator="greaterThan">
      <formula>#REF!</formula>
    </cfRule>
  </conditionalFormatting>
  <conditionalFormatting sqref="AE14:AF15">
    <cfRule type="cellIs" dxfId="1153" priority="304" operator="greaterThan">
      <formula>#REF!</formula>
    </cfRule>
  </conditionalFormatting>
  <conditionalFormatting sqref="AE13:AF13">
    <cfRule type="cellIs" dxfId="1152" priority="303" operator="greaterThan">
      <formula>#REF!</formula>
    </cfRule>
  </conditionalFormatting>
  <conditionalFormatting sqref="AE17:AF17">
    <cfRule type="cellIs" dxfId="1151" priority="305" operator="greaterThan">
      <formula>#REF!</formula>
    </cfRule>
  </conditionalFormatting>
  <conditionalFormatting sqref="M38">
    <cfRule type="cellIs" dxfId="1150" priority="301" operator="lessThan">
      <formula>#REF!</formula>
    </cfRule>
    <cfRule type="cellIs" dxfId="1149" priority="302" operator="lessThan">
      <formula>#REF!</formula>
    </cfRule>
  </conditionalFormatting>
  <conditionalFormatting sqref="R38">
    <cfRule type="cellIs" dxfId="1148" priority="299" operator="lessThan">
      <formula>#REF!</formula>
    </cfRule>
    <cfRule type="cellIs" dxfId="1147" priority="300" operator="lessThan">
      <formula>#REF!</formula>
    </cfRule>
  </conditionalFormatting>
  <conditionalFormatting sqref="W38">
    <cfRule type="cellIs" dxfId="1146" priority="297" operator="lessThan">
      <formula>#REF!</formula>
    </cfRule>
    <cfRule type="cellIs" dxfId="1145" priority="298" operator="lessThan">
      <formula>#REF!</formula>
    </cfRule>
  </conditionalFormatting>
  <conditionalFormatting sqref="AB38">
    <cfRule type="cellIs" dxfId="1144" priority="295" operator="lessThan">
      <formula>#REF!</formula>
    </cfRule>
    <cfRule type="cellIs" dxfId="1143" priority="296" operator="lessThan">
      <formula>#REF!</formula>
    </cfRule>
  </conditionalFormatting>
  <conditionalFormatting sqref="AG38">
    <cfRule type="cellIs" dxfId="1142" priority="293" operator="lessThan">
      <formula>#REF!</formula>
    </cfRule>
    <cfRule type="cellIs" dxfId="1141" priority="294" operator="lessThan">
      <formula>#REF!</formula>
    </cfRule>
  </conditionalFormatting>
  <conditionalFormatting sqref="N10">
    <cfRule type="cellIs" dxfId="1140" priority="292" operator="lessThan">
      <formula>#REF!</formula>
    </cfRule>
  </conditionalFormatting>
  <conditionalFormatting sqref="S10">
    <cfRule type="cellIs" dxfId="1139" priority="291" operator="lessThan">
      <formula>#REF!</formula>
    </cfRule>
  </conditionalFormatting>
  <conditionalFormatting sqref="X10">
    <cfRule type="cellIs" dxfId="1138" priority="290" operator="lessThan">
      <formula>#REF!</formula>
    </cfRule>
  </conditionalFormatting>
  <conditionalFormatting sqref="AC10">
    <cfRule type="cellIs" dxfId="1137" priority="289" operator="lessThan">
      <formula>#REF!</formula>
    </cfRule>
  </conditionalFormatting>
  <conditionalFormatting sqref="AH10">
    <cfRule type="cellIs" dxfId="1136" priority="288" operator="lessThan">
      <formula>#REF!</formula>
    </cfRule>
  </conditionalFormatting>
  <conditionalFormatting sqref="AI19 AI13:AI15 AI17">
    <cfRule type="cellIs" dxfId="1135" priority="287" operator="greaterThan">
      <formula>#REF!</formula>
    </cfRule>
  </conditionalFormatting>
  <conditionalFormatting sqref="AL21">
    <cfRule type="cellIs" dxfId="1134" priority="284" operator="lessThan">
      <formula>#REF!</formula>
    </cfRule>
  </conditionalFormatting>
  <conditionalFormatting sqref="AL11:AM11">
    <cfRule type="cellIs" dxfId="1133" priority="283" operator="lessThan">
      <formula>#REF!</formula>
    </cfRule>
  </conditionalFormatting>
  <conditionalFormatting sqref="AL12:AM12">
    <cfRule type="cellIs" dxfId="1132" priority="282" operator="lessThan">
      <formula>#REF!</formula>
    </cfRule>
  </conditionalFormatting>
  <conditionalFormatting sqref="AL20">
    <cfRule type="cellIs" dxfId="1131" priority="285" operator="lessThan">
      <formula>#REF!</formula>
    </cfRule>
    <cfRule type="cellIs" dxfId="1130" priority="286" operator="lessThan">
      <formula>#REF!</formula>
    </cfRule>
  </conditionalFormatting>
  <conditionalFormatting sqref="AL30">
    <cfRule type="cellIs" dxfId="1129" priority="279" operator="lessThan">
      <formula>#REF!</formula>
    </cfRule>
  </conditionalFormatting>
  <conditionalFormatting sqref="AL29">
    <cfRule type="cellIs" dxfId="1128" priority="280" operator="lessThan">
      <formula>#REF!</formula>
    </cfRule>
    <cfRule type="cellIs" dxfId="1127" priority="281" operator="lessThan">
      <formula>#REF!</formula>
    </cfRule>
  </conditionalFormatting>
  <conditionalFormatting sqref="AL39">
    <cfRule type="cellIs" dxfId="1126" priority="278" operator="lessThan">
      <formula>#REF!</formula>
    </cfRule>
  </conditionalFormatting>
  <conditionalFormatting sqref="AL9:AM9">
    <cfRule type="cellIs" dxfId="1125" priority="276" operator="lessThan">
      <formula>#REF!</formula>
    </cfRule>
    <cfRule type="cellIs" dxfId="1124" priority="277" operator="greaterThan">
      <formula>#REF!</formula>
    </cfRule>
  </conditionalFormatting>
  <conditionalFormatting sqref="AJ19:AK19">
    <cfRule type="cellIs" dxfId="1123" priority="275" operator="greaterThan">
      <formula>#REF!</formula>
    </cfRule>
  </conditionalFormatting>
  <conditionalFormatting sqref="AJ14:AK15">
    <cfRule type="cellIs" dxfId="1122" priority="273" operator="greaterThan">
      <formula>#REF!</formula>
    </cfRule>
  </conditionalFormatting>
  <conditionalFormatting sqref="AJ13:AK13">
    <cfRule type="cellIs" dxfId="1121" priority="272" operator="greaterThan">
      <formula>#REF!</formula>
    </cfRule>
  </conditionalFormatting>
  <conditionalFormatting sqref="AJ17:AK17">
    <cfRule type="cellIs" dxfId="1120" priority="274" operator="greaterThan">
      <formula>#REF!</formula>
    </cfRule>
  </conditionalFormatting>
  <conditionalFormatting sqref="AL38">
    <cfRule type="cellIs" dxfId="1119" priority="270" operator="lessThan">
      <formula>#REF!</formula>
    </cfRule>
    <cfRule type="cellIs" dxfId="1118" priority="271" operator="lessThan">
      <formula>#REF!</formula>
    </cfRule>
  </conditionalFormatting>
  <conditionalFormatting sqref="AM10">
    <cfRule type="cellIs" dxfId="1117" priority="269" operator="lessThan">
      <formula>#REF!</formula>
    </cfRule>
  </conditionalFormatting>
  <conditionalFormatting sqref="AN19 AN13:AN15 AN17">
    <cfRule type="cellIs" dxfId="1116" priority="268" operator="greaterThan">
      <formula>#REF!</formula>
    </cfRule>
  </conditionalFormatting>
  <conditionalFormatting sqref="AQ21">
    <cfRule type="cellIs" dxfId="1115" priority="265" operator="lessThan">
      <formula>#REF!</formula>
    </cfRule>
  </conditionalFormatting>
  <conditionalFormatting sqref="AQ11:AR11">
    <cfRule type="cellIs" dxfId="1114" priority="264" operator="lessThan">
      <formula>#REF!</formula>
    </cfRule>
  </conditionalFormatting>
  <conditionalFormatting sqref="AQ12:AR12">
    <cfRule type="cellIs" dxfId="1113" priority="263" operator="lessThan">
      <formula>#REF!</formula>
    </cfRule>
  </conditionalFormatting>
  <conditionalFormatting sqref="AQ20">
    <cfRule type="cellIs" dxfId="1112" priority="266" operator="lessThan">
      <formula>#REF!</formula>
    </cfRule>
    <cfRule type="cellIs" dxfId="1111" priority="267" operator="lessThan">
      <formula>#REF!</formula>
    </cfRule>
  </conditionalFormatting>
  <conditionalFormatting sqref="AQ30">
    <cfRule type="cellIs" dxfId="1110" priority="260" operator="lessThan">
      <formula>#REF!</formula>
    </cfRule>
  </conditionalFormatting>
  <conditionalFormatting sqref="AQ29">
    <cfRule type="cellIs" dxfId="1109" priority="261" operator="lessThan">
      <formula>#REF!</formula>
    </cfRule>
    <cfRule type="cellIs" dxfId="1108" priority="262" operator="lessThan">
      <formula>#REF!</formula>
    </cfRule>
  </conditionalFormatting>
  <conditionalFormatting sqref="AQ39">
    <cfRule type="cellIs" dxfId="1107" priority="259" operator="lessThan">
      <formula>#REF!</formula>
    </cfRule>
  </conditionalFormatting>
  <conditionalFormatting sqref="AQ9:AR9">
    <cfRule type="cellIs" dxfId="1106" priority="257" operator="lessThan">
      <formula>#REF!</formula>
    </cfRule>
    <cfRule type="cellIs" dxfId="1105" priority="258" operator="greaterThan">
      <formula>#REF!</formula>
    </cfRule>
  </conditionalFormatting>
  <conditionalFormatting sqref="AO19:AP19">
    <cfRule type="cellIs" dxfId="1104" priority="256" operator="greaterThan">
      <formula>#REF!</formula>
    </cfRule>
  </conditionalFormatting>
  <conditionalFormatting sqref="AO14:AP15">
    <cfRule type="cellIs" dxfId="1103" priority="254" operator="greaterThan">
      <formula>#REF!</formula>
    </cfRule>
  </conditionalFormatting>
  <conditionalFormatting sqref="AO13:AP13">
    <cfRule type="cellIs" dxfId="1102" priority="253" operator="greaterThan">
      <formula>#REF!</formula>
    </cfRule>
  </conditionalFormatting>
  <conditionalFormatting sqref="AO17:AP17">
    <cfRule type="cellIs" dxfId="1101" priority="255" operator="greaterThan">
      <formula>#REF!</formula>
    </cfRule>
  </conditionalFormatting>
  <conditionalFormatting sqref="AQ38">
    <cfRule type="cellIs" dxfId="1100" priority="251" operator="lessThan">
      <formula>#REF!</formula>
    </cfRule>
    <cfRule type="cellIs" dxfId="1099" priority="252" operator="lessThan">
      <formula>#REF!</formula>
    </cfRule>
  </conditionalFormatting>
  <conditionalFormatting sqref="AR10">
    <cfRule type="cellIs" dxfId="1098" priority="250" operator="lessThan">
      <formula>#REF!</formula>
    </cfRule>
  </conditionalFormatting>
  <conditionalFormatting sqref="AS19 AS13:AS15 AS17">
    <cfRule type="cellIs" dxfId="1097" priority="249" operator="greaterThan">
      <formula>#REF!</formula>
    </cfRule>
  </conditionalFormatting>
  <conditionalFormatting sqref="AV21">
    <cfRule type="cellIs" dxfId="1096" priority="246" operator="lessThan">
      <formula>#REF!</formula>
    </cfRule>
  </conditionalFormatting>
  <conditionalFormatting sqref="AV11:AW11">
    <cfRule type="cellIs" dxfId="1095" priority="245" operator="lessThan">
      <formula>#REF!</formula>
    </cfRule>
  </conditionalFormatting>
  <conditionalFormatting sqref="AV12:AW12">
    <cfRule type="cellIs" dxfId="1094" priority="244" operator="lessThan">
      <formula>#REF!</formula>
    </cfRule>
  </conditionalFormatting>
  <conditionalFormatting sqref="AV20">
    <cfRule type="cellIs" dxfId="1093" priority="247" operator="lessThan">
      <formula>#REF!</formula>
    </cfRule>
    <cfRule type="cellIs" dxfId="1092" priority="248" operator="lessThan">
      <formula>#REF!</formula>
    </cfRule>
  </conditionalFormatting>
  <conditionalFormatting sqref="AV30">
    <cfRule type="cellIs" dxfId="1091" priority="241" operator="lessThan">
      <formula>#REF!</formula>
    </cfRule>
  </conditionalFormatting>
  <conditionalFormatting sqref="AV29">
    <cfRule type="cellIs" dxfId="1090" priority="242" operator="lessThan">
      <formula>#REF!</formula>
    </cfRule>
    <cfRule type="cellIs" dxfId="1089" priority="243" operator="lessThan">
      <formula>#REF!</formula>
    </cfRule>
  </conditionalFormatting>
  <conditionalFormatting sqref="AV39">
    <cfRule type="cellIs" dxfId="1088" priority="240" operator="lessThan">
      <formula>#REF!</formula>
    </cfRule>
  </conditionalFormatting>
  <conditionalFormatting sqref="AV9:AW9">
    <cfRule type="cellIs" dxfId="1087" priority="238" operator="lessThan">
      <formula>#REF!</formula>
    </cfRule>
    <cfRule type="cellIs" dxfId="1086" priority="239" operator="greaterThan">
      <formula>#REF!</formula>
    </cfRule>
  </conditionalFormatting>
  <conditionalFormatting sqref="AT19:AU19">
    <cfRule type="cellIs" dxfId="1085" priority="237" operator="greaterThan">
      <formula>#REF!</formula>
    </cfRule>
  </conditionalFormatting>
  <conditionalFormatting sqref="AT14:AU15">
    <cfRule type="cellIs" dxfId="1084" priority="235" operator="greaterThan">
      <formula>#REF!</formula>
    </cfRule>
  </conditionalFormatting>
  <conditionalFormatting sqref="AT13:AU13">
    <cfRule type="cellIs" dxfId="1083" priority="234" operator="greaterThan">
      <formula>#REF!</formula>
    </cfRule>
  </conditionalFormatting>
  <conditionalFormatting sqref="AT17:AU17">
    <cfRule type="cellIs" dxfId="1082" priority="236" operator="greaterThan">
      <formula>#REF!</formula>
    </cfRule>
  </conditionalFormatting>
  <conditionalFormatting sqref="AV38">
    <cfRule type="cellIs" dxfId="1081" priority="232" operator="lessThan">
      <formula>#REF!</formula>
    </cfRule>
    <cfRule type="cellIs" dxfId="1080" priority="233" operator="lessThan">
      <formula>#REF!</formula>
    </cfRule>
  </conditionalFormatting>
  <conditionalFormatting sqref="AW10">
    <cfRule type="cellIs" dxfId="1079" priority="231" operator="lessThan">
      <formula>#REF!</formula>
    </cfRule>
  </conditionalFormatting>
  <conditionalFormatting sqref="AX19 AX13:AX15 AX17">
    <cfRule type="cellIs" dxfId="1078" priority="230" operator="greaterThan">
      <formula>#REF!</formula>
    </cfRule>
  </conditionalFormatting>
  <conditionalFormatting sqref="BA21">
    <cfRule type="cellIs" dxfId="1077" priority="227" operator="lessThan">
      <formula>#REF!</formula>
    </cfRule>
  </conditionalFormatting>
  <conditionalFormatting sqref="BA11:BB11">
    <cfRule type="cellIs" dxfId="1076" priority="226" operator="lessThan">
      <formula>#REF!</formula>
    </cfRule>
  </conditionalFormatting>
  <conditionalFormatting sqref="BA12:BB12">
    <cfRule type="cellIs" dxfId="1075" priority="225" operator="lessThan">
      <formula>#REF!</formula>
    </cfRule>
  </conditionalFormatting>
  <conditionalFormatting sqref="BA20">
    <cfRule type="cellIs" dxfId="1074" priority="228" operator="lessThan">
      <formula>#REF!</formula>
    </cfRule>
    <cfRule type="cellIs" dxfId="1073" priority="229" operator="lessThan">
      <formula>#REF!</formula>
    </cfRule>
  </conditionalFormatting>
  <conditionalFormatting sqref="BA30">
    <cfRule type="cellIs" dxfId="1072" priority="222" operator="lessThan">
      <formula>#REF!</formula>
    </cfRule>
  </conditionalFormatting>
  <conditionalFormatting sqref="BA29">
    <cfRule type="cellIs" dxfId="1071" priority="223" operator="lessThan">
      <formula>#REF!</formula>
    </cfRule>
    <cfRule type="cellIs" dxfId="1070" priority="224" operator="lessThan">
      <formula>#REF!</formula>
    </cfRule>
  </conditionalFormatting>
  <conditionalFormatting sqref="BA39">
    <cfRule type="cellIs" dxfId="1069" priority="221" operator="lessThan">
      <formula>#REF!</formula>
    </cfRule>
  </conditionalFormatting>
  <conditionalFormatting sqref="BA9:BB9">
    <cfRule type="cellIs" dxfId="1068" priority="219" operator="lessThan">
      <formula>#REF!</formula>
    </cfRule>
    <cfRule type="cellIs" dxfId="1067" priority="220" operator="greaterThan">
      <formula>#REF!</formula>
    </cfRule>
  </conditionalFormatting>
  <conditionalFormatting sqref="AY19:AZ19">
    <cfRule type="cellIs" dxfId="1066" priority="218" operator="greaterThan">
      <formula>#REF!</formula>
    </cfRule>
  </conditionalFormatting>
  <conditionalFormatting sqref="AY14:AZ15">
    <cfRule type="cellIs" dxfId="1065" priority="216" operator="greaterThan">
      <formula>#REF!</formula>
    </cfRule>
  </conditionalFormatting>
  <conditionalFormatting sqref="AY13:AZ13">
    <cfRule type="cellIs" dxfId="1064" priority="215" operator="greaterThan">
      <formula>#REF!</formula>
    </cfRule>
  </conditionalFormatting>
  <conditionalFormatting sqref="AY17:AZ17">
    <cfRule type="cellIs" dxfId="1063" priority="217" operator="greaterThan">
      <formula>#REF!</formula>
    </cfRule>
  </conditionalFormatting>
  <conditionalFormatting sqref="BA38">
    <cfRule type="cellIs" dxfId="1062" priority="213" operator="lessThan">
      <formula>#REF!</formula>
    </cfRule>
    <cfRule type="cellIs" dxfId="1061" priority="214" operator="lessThan">
      <formula>#REF!</formula>
    </cfRule>
  </conditionalFormatting>
  <conditionalFormatting sqref="BB10">
    <cfRule type="cellIs" dxfId="1060" priority="212" operator="lessThan">
      <formula>#REF!</formula>
    </cfRule>
  </conditionalFormatting>
  <conditionalFormatting sqref="BC19 BC13:BC15 BC17">
    <cfRule type="cellIs" dxfId="1059" priority="211" operator="greaterThan">
      <formula>#REF!</formula>
    </cfRule>
  </conditionalFormatting>
  <conditionalFormatting sqref="BF21">
    <cfRule type="cellIs" dxfId="1058" priority="208" operator="lessThan">
      <formula>#REF!</formula>
    </cfRule>
  </conditionalFormatting>
  <conditionalFormatting sqref="BF11">
    <cfRule type="cellIs" dxfId="1057" priority="207" operator="lessThan">
      <formula>#REF!</formula>
    </cfRule>
  </conditionalFormatting>
  <conditionalFormatting sqref="BF12">
    <cfRule type="cellIs" dxfId="1056" priority="206" operator="lessThan">
      <formula>#REF!</formula>
    </cfRule>
  </conditionalFormatting>
  <conditionalFormatting sqref="BF20">
    <cfRule type="cellIs" dxfId="1055" priority="209" operator="lessThan">
      <formula>#REF!</formula>
    </cfRule>
    <cfRule type="cellIs" dxfId="1054" priority="210" operator="lessThan">
      <formula>#REF!</formula>
    </cfRule>
  </conditionalFormatting>
  <conditionalFormatting sqref="BF30">
    <cfRule type="cellIs" dxfId="1053" priority="203" operator="lessThan">
      <formula>#REF!</formula>
    </cfRule>
  </conditionalFormatting>
  <conditionalFormatting sqref="BF29">
    <cfRule type="cellIs" dxfId="1052" priority="204" operator="lessThan">
      <formula>#REF!</formula>
    </cfRule>
    <cfRule type="cellIs" dxfId="1051" priority="205" operator="lessThan">
      <formula>#REF!</formula>
    </cfRule>
  </conditionalFormatting>
  <conditionalFormatting sqref="BF39">
    <cfRule type="cellIs" dxfId="1050" priority="202" operator="lessThan">
      <formula>#REF!</formula>
    </cfRule>
  </conditionalFormatting>
  <conditionalFormatting sqref="BF9">
    <cfRule type="cellIs" dxfId="1049" priority="200" operator="lessThan">
      <formula>#REF!</formula>
    </cfRule>
    <cfRule type="cellIs" dxfId="1048" priority="201" operator="greaterThan">
      <formula>#REF!</formula>
    </cfRule>
  </conditionalFormatting>
  <conditionalFormatting sqref="BD19:BE19">
    <cfRule type="cellIs" dxfId="1047" priority="199" operator="greaterThan">
      <formula>#REF!</formula>
    </cfRule>
  </conditionalFormatting>
  <conditionalFormatting sqref="BD14:BE15">
    <cfRule type="cellIs" dxfId="1046" priority="197" operator="greaterThan">
      <formula>#REF!</formula>
    </cfRule>
  </conditionalFormatting>
  <conditionalFormatting sqref="BD13:BE13">
    <cfRule type="cellIs" dxfId="1045" priority="196" operator="greaterThan">
      <formula>#REF!</formula>
    </cfRule>
  </conditionalFormatting>
  <conditionalFormatting sqref="BD17:BE17">
    <cfRule type="cellIs" dxfId="1044" priority="198" operator="greaterThan">
      <formula>#REF!</formula>
    </cfRule>
  </conditionalFormatting>
  <conditionalFormatting sqref="BF38">
    <cfRule type="cellIs" dxfId="1043" priority="194" operator="lessThan">
      <formula>#REF!</formula>
    </cfRule>
    <cfRule type="cellIs" dxfId="1042" priority="195" operator="lessThan">
      <formula>#REF!</formula>
    </cfRule>
  </conditionalFormatting>
  <conditionalFormatting sqref="G19">
    <cfRule type="cellIs" dxfId="1041" priority="193" operator="greaterThan">
      <formula>#REF!</formula>
    </cfRule>
  </conditionalFormatting>
  <conditionalFormatting sqref="G17">
    <cfRule type="cellIs" dxfId="1040" priority="192" operator="greaterThan">
      <formula>#REF!</formula>
    </cfRule>
  </conditionalFormatting>
  <conditionalFormatting sqref="E15:F15">
    <cfRule type="cellIs" dxfId="1039" priority="189" operator="greaterThan">
      <formula>#REF!</formula>
    </cfRule>
  </conditionalFormatting>
  <conditionalFormatting sqref="E19:F19">
    <cfRule type="cellIs" dxfId="1038" priority="191" operator="greaterThan">
      <formula>#REF!</formula>
    </cfRule>
  </conditionalFormatting>
  <conditionalFormatting sqref="E17:F17">
    <cfRule type="cellIs" dxfId="1037" priority="190" operator="greaterThan">
      <formula>#REF!</formula>
    </cfRule>
  </conditionalFormatting>
  <conditionalFormatting sqref="E16:F16">
    <cfRule type="cellIs" dxfId="1036" priority="188" operator="greaterThan">
      <formula>#REF!</formula>
    </cfRule>
  </conditionalFormatting>
  <conditionalFormatting sqref="BG11">
    <cfRule type="cellIs" dxfId="1035" priority="187" operator="lessThan">
      <formula>#REF!</formula>
    </cfRule>
  </conditionalFormatting>
  <conditionalFormatting sqref="BG12">
    <cfRule type="cellIs" dxfId="1034" priority="186" operator="lessThan">
      <formula>#REF!</formula>
    </cfRule>
  </conditionalFormatting>
  <conditionalFormatting sqref="BG9">
    <cfRule type="cellIs" dxfId="1033" priority="184" operator="lessThan">
      <formula>#REF!</formula>
    </cfRule>
    <cfRule type="cellIs" dxfId="1032" priority="185" operator="greaterThan">
      <formula>#REF!</formula>
    </cfRule>
  </conditionalFormatting>
  <conditionalFormatting sqref="BG10">
    <cfRule type="cellIs" dxfId="1031" priority="183" operator="lessThan">
      <formula>#REF!</formula>
    </cfRule>
  </conditionalFormatting>
  <conditionalFormatting sqref="N21">
    <cfRule type="cellIs" dxfId="1030" priority="180" operator="lessThan">
      <formula>#REF!</formula>
    </cfRule>
  </conditionalFormatting>
  <conditionalFormatting sqref="N20">
    <cfRule type="cellIs" dxfId="1029" priority="181" operator="lessThan">
      <formula>#REF!</formula>
    </cfRule>
    <cfRule type="cellIs" dxfId="1028" priority="182" operator="lessThan">
      <formula>#REF!</formula>
    </cfRule>
  </conditionalFormatting>
  <conditionalFormatting sqref="N30">
    <cfRule type="cellIs" dxfId="1027" priority="177" operator="lessThan">
      <formula>#REF!</formula>
    </cfRule>
  </conditionalFormatting>
  <conditionalFormatting sqref="N29">
    <cfRule type="cellIs" dxfId="1026" priority="178" operator="lessThan">
      <formula>#REF!</formula>
    </cfRule>
    <cfRule type="cellIs" dxfId="1025" priority="179" operator="lessThan">
      <formula>#REF!</formula>
    </cfRule>
  </conditionalFormatting>
  <conditionalFormatting sqref="N39">
    <cfRule type="cellIs" dxfId="1024" priority="174" operator="lessThan">
      <formula>#REF!</formula>
    </cfRule>
  </conditionalFormatting>
  <conditionalFormatting sqref="N38">
    <cfRule type="cellIs" dxfId="1023" priority="175" operator="lessThan">
      <formula>#REF!</formula>
    </cfRule>
    <cfRule type="cellIs" dxfId="1022" priority="176" operator="lessThan">
      <formula>#REF!</formula>
    </cfRule>
  </conditionalFormatting>
  <conditionalFormatting sqref="S21">
    <cfRule type="cellIs" dxfId="1021" priority="171" operator="lessThan">
      <formula>#REF!</formula>
    </cfRule>
  </conditionalFormatting>
  <conditionalFormatting sqref="S20">
    <cfRule type="cellIs" dxfId="1020" priority="172" operator="lessThan">
      <formula>#REF!</formula>
    </cfRule>
    <cfRule type="cellIs" dxfId="1019" priority="173" operator="lessThan">
      <formula>#REF!</formula>
    </cfRule>
  </conditionalFormatting>
  <conditionalFormatting sqref="S30">
    <cfRule type="cellIs" dxfId="1018" priority="168" operator="lessThan">
      <formula>#REF!</formula>
    </cfRule>
  </conditionalFormatting>
  <conditionalFormatting sqref="S29">
    <cfRule type="cellIs" dxfId="1017" priority="169" operator="lessThan">
      <formula>#REF!</formula>
    </cfRule>
    <cfRule type="cellIs" dxfId="1016" priority="170" operator="lessThan">
      <formula>#REF!</formula>
    </cfRule>
  </conditionalFormatting>
  <conditionalFormatting sqref="S39">
    <cfRule type="cellIs" dxfId="1015" priority="165" operator="lessThan">
      <formula>#REF!</formula>
    </cfRule>
  </conditionalFormatting>
  <conditionalFormatting sqref="S38">
    <cfRule type="cellIs" dxfId="1014" priority="166" operator="lessThan">
      <formula>#REF!</formula>
    </cfRule>
    <cfRule type="cellIs" dxfId="1013" priority="167" operator="lessThan">
      <formula>#REF!</formula>
    </cfRule>
  </conditionalFormatting>
  <conditionalFormatting sqref="X21">
    <cfRule type="cellIs" dxfId="1012" priority="162" operator="lessThan">
      <formula>#REF!</formula>
    </cfRule>
  </conditionalFormatting>
  <conditionalFormatting sqref="X20">
    <cfRule type="cellIs" dxfId="1011" priority="163" operator="lessThan">
      <formula>#REF!</formula>
    </cfRule>
    <cfRule type="cellIs" dxfId="1010" priority="164" operator="lessThan">
      <formula>#REF!</formula>
    </cfRule>
  </conditionalFormatting>
  <conditionalFormatting sqref="X30">
    <cfRule type="cellIs" dxfId="1009" priority="159" operator="lessThan">
      <formula>#REF!</formula>
    </cfRule>
  </conditionalFormatting>
  <conditionalFormatting sqref="X29">
    <cfRule type="cellIs" dxfId="1008" priority="160" operator="lessThan">
      <formula>#REF!</formula>
    </cfRule>
    <cfRule type="cellIs" dxfId="1007" priority="161" operator="lessThan">
      <formula>#REF!</formula>
    </cfRule>
  </conditionalFormatting>
  <conditionalFormatting sqref="X39">
    <cfRule type="cellIs" dxfId="1006" priority="156" operator="lessThan">
      <formula>#REF!</formula>
    </cfRule>
  </conditionalFormatting>
  <conditionalFormatting sqref="X38">
    <cfRule type="cellIs" dxfId="1005" priority="157" operator="lessThan">
      <formula>#REF!</formula>
    </cfRule>
    <cfRule type="cellIs" dxfId="1004" priority="158" operator="lessThan">
      <formula>#REF!</formula>
    </cfRule>
  </conditionalFormatting>
  <conditionalFormatting sqref="AC21">
    <cfRule type="cellIs" dxfId="1003" priority="153" operator="lessThan">
      <formula>#REF!</formula>
    </cfRule>
  </conditionalFormatting>
  <conditionalFormatting sqref="AC20">
    <cfRule type="cellIs" dxfId="1002" priority="154" operator="lessThan">
      <formula>#REF!</formula>
    </cfRule>
    <cfRule type="cellIs" dxfId="1001" priority="155" operator="lessThan">
      <formula>#REF!</formula>
    </cfRule>
  </conditionalFormatting>
  <conditionalFormatting sqref="AC30">
    <cfRule type="cellIs" dxfId="1000" priority="150" operator="lessThan">
      <formula>#REF!</formula>
    </cfRule>
  </conditionalFormatting>
  <conditionalFormatting sqref="AC29">
    <cfRule type="cellIs" dxfId="999" priority="151" operator="lessThan">
      <formula>#REF!</formula>
    </cfRule>
    <cfRule type="cellIs" dxfId="998" priority="152" operator="lessThan">
      <formula>#REF!</formula>
    </cfRule>
  </conditionalFormatting>
  <conditionalFormatting sqref="AC39">
    <cfRule type="cellIs" dxfId="997" priority="147" operator="lessThan">
      <formula>#REF!</formula>
    </cfRule>
  </conditionalFormatting>
  <conditionalFormatting sqref="AC38">
    <cfRule type="cellIs" dxfId="996" priority="148" operator="lessThan">
      <formula>#REF!</formula>
    </cfRule>
    <cfRule type="cellIs" dxfId="995" priority="149" operator="lessThan">
      <formula>#REF!</formula>
    </cfRule>
  </conditionalFormatting>
  <conditionalFormatting sqref="AH21">
    <cfRule type="cellIs" dxfId="994" priority="144" operator="lessThan">
      <formula>#REF!</formula>
    </cfRule>
  </conditionalFormatting>
  <conditionalFormatting sqref="AH20">
    <cfRule type="cellIs" dxfId="993" priority="145" operator="lessThan">
      <formula>#REF!</formula>
    </cfRule>
    <cfRule type="cellIs" dxfId="992" priority="146" operator="lessThan">
      <formula>#REF!</formula>
    </cfRule>
  </conditionalFormatting>
  <conditionalFormatting sqref="AH30">
    <cfRule type="cellIs" dxfId="991" priority="141" operator="lessThan">
      <formula>#REF!</formula>
    </cfRule>
  </conditionalFormatting>
  <conditionalFormatting sqref="AH29">
    <cfRule type="cellIs" dxfId="990" priority="142" operator="lessThan">
      <formula>#REF!</formula>
    </cfRule>
    <cfRule type="cellIs" dxfId="989" priority="143" operator="lessThan">
      <formula>#REF!</formula>
    </cfRule>
  </conditionalFormatting>
  <conditionalFormatting sqref="AH39">
    <cfRule type="cellIs" dxfId="988" priority="138" operator="lessThan">
      <formula>#REF!</formula>
    </cfRule>
  </conditionalFormatting>
  <conditionalFormatting sqref="AH38">
    <cfRule type="cellIs" dxfId="987" priority="139" operator="lessThan">
      <formula>#REF!</formula>
    </cfRule>
    <cfRule type="cellIs" dxfId="986" priority="140" operator="lessThan">
      <formula>#REF!</formula>
    </cfRule>
  </conditionalFormatting>
  <conditionalFormatting sqref="AM21">
    <cfRule type="cellIs" dxfId="985" priority="135" operator="lessThan">
      <formula>#REF!</formula>
    </cfRule>
  </conditionalFormatting>
  <conditionalFormatting sqref="AM20">
    <cfRule type="cellIs" dxfId="984" priority="136" operator="lessThan">
      <formula>#REF!</formula>
    </cfRule>
    <cfRule type="cellIs" dxfId="983" priority="137" operator="lessThan">
      <formula>#REF!</formula>
    </cfRule>
  </conditionalFormatting>
  <conditionalFormatting sqref="AM30">
    <cfRule type="cellIs" dxfId="982" priority="132" operator="lessThan">
      <formula>#REF!</formula>
    </cfRule>
  </conditionalFormatting>
  <conditionalFormatting sqref="AM29">
    <cfRule type="cellIs" dxfId="981" priority="133" operator="lessThan">
      <formula>#REF!</formula>
    </cfRule>
    <cfRule type="cellIs" dxfId="980" priority="134" operator="lessThan">
      <formula>#REF!</formula>
    </cfRule>
  </conditionalFormatting>
  <conditionalFormatting sqref="AM39">
    <cfRule type="cellIs" dxfId="979" priority="129" operator="lessThan">
      <formula>#REF!</formula>
    </cfRule>
  </conditionalFormatting>
  <conditionalFormatting sqref="AM38">
    <cfRule type="cellIs" dxfId="978" priority="130" operator="lessThan">
      <formula>#REF!</formula>
    </cfRule>
    <cfRule type="cellIs" dxfId="977" priority="131" operator="lessThan">
      <formula>#REF!</formula>
    </cfRule>
  </conditionalFormatting>
  <conditionalFormatting sqref="AR21">
    <cfRule type="cellIs" dxfId="976" priority="126" operator="lessThan">
      <formula>#REF!</formula>
    </cfRule>
  </conditionalFormatting>
  <conditionalFormatting sqref="AR20">
    <cfRule type="cellIs" dxfId="975" priority="127" operator="lessThan">
      <formula>#REF!</formula>
    </cfRule>
    <cfRule type="cellIs" dxfId="974" priority="128" operator="lessThan">
      <formula>#REF!</formula>
    </cfRule>
  </conditionalFormatting>
  <conditionalFormatting sqref="AR30">
    <cfRule type="cellIs" dxfId="973" priority="123" operator="lessThan">
      <formula>#REF!</formula>
    </cfRule>
  </conditionalFormatting>
  <conditionalFormatting sqref="AR29">
    <cfRule type="cellIs" dxfId="972" priority="124" operator="lessThan">
      <formula>#REF!</formula>
    </cfRule>
    <cfRule type="cellIs" dxfId="971" priority="125" operator="lessThan">
      <formula>#REF!</formula>
    </cfRule>
  </conditionalFormatting>
  <conditionalFormatting sqref="AR39">
    <cfRule type="cellIs" dxfId="970" priority="120" operator="lessThan">
      <formula>#REF!</formula>
    </cfRule>
  </conditionalFormatting>
  <conditionalFormatting sqref="AR38">
    <cfRule type="cellIs" dxfId="969" priority="121" operator="lessThan">
      <formula>#REF!</formula>
    </cfRule>
    <cfRule type="cellIs" dxfId="968" priority="122" operator="lessThan">
      <formula>#REF!</formula>
    </cfRule>
  </conditionalFormatting>
  <conditionalFormatting sqref="AW21">
    <cfRule type="cellIs" dxfId="967" priority="117" operator="lessThan">
      <formula>#REF!</formula>
    </cfRule>
  </conditionalFormatting>
  <conditionalFormatting sqref="AW20">
    <cfRule type="cellIs" dxfId="966" priority="118" operator="lessThan">
      <formula>#REF!</formula>
    </cfRule>
    <cfRule type="cellIs" dxfId="965" priority="119" operator="lessThan">
      <formula>#REF!</formula>
    </cfRule>
  </conditionalFormatting>
  <conditionalFormatting sqref="AW30">
    <cfRule type="cellIs" dxfId="964" priority="114" operator="lessThan">
      <formula>#REF!</formula>
    </cfRule>
  </conditionalFormatting>
  <conditionalFormatting sqref="AW29">
    <cfRule type="cellIs" dxfId="963" priority="115" operator="lessThan">
      <formula>#REF!</formula>
    </cfRule>
    <cfRule type="cellIs" dxfId="962" priority="116" operator="lessThan">
      <formula>#REF!</formula>
    </cfRule>
  </conditionalFormatting>
  <conditionalFormatting sqref="AW39">
    <cfRule type="cellIs" dxfId="961" priority="111" operator="lessThan">
      <formula>#REF!</formula>
    </cfRule>
  </conditionalFormatting>
  <conditionalFormatting sqref="AW38">
    <cfRule type="cellIs" dxfId="960" priority="112" operator="lessThan">
      <formula>#REF!</formula>
    </cfRule>
    <cfRule type="cellIs" dxfId="959" priority="113" operator="lessThan">
      <formula>#REF!</formula>
    </cfRule>
  </conditionalFormatting>
  <conditionalFormatting sqref="BB21">
    <cfRule type="cellIs" dxfId="958" priority="108" operator="lessThan">
      <formula>#REF!</formula>
    </cfRule>
  </conditionalFormatting>
  <conditionalFormatting sqref="BB20">
    <cfRule type="cellIs" dxfId="957" priority="109" operator="lessThan">
      <formula>#REF!</formula>
    </cfRule>
    <cfRule type="cellIs" dxfId="956" priority="110" operator="lessThan">
      <formula>#REF!</formula>
    </cfRule>
  </conditionalFormatting>
  <conditionalFormatting sqref="BB30">
    <cfRule type="cellIs" dxfId="955" priority="105" operator="lessThan">
      <formula>#REF!</formula>
    </cfRule>
  </conditionalFormatting>
  <conditionalFormatting sqref="BB29">
    <cfRule type="cellIs" dxfId="954" priority="106" operator="lessThan">
      <formula>#REF!</formula>
    </cfRule>
    <cfRule type="cellIs" dxfId="953" priority="107" operator="lessThan">
      <formula>#REF!</formula>
    </cfRule>
  </conditionalFormatting>
  <conditionalFormatting sqref="BB39">
    <cfRule type="cellIs" dxfId="952" priority="102" operator="lessThan">
      <formula>#REF!</formula>
    </cfRule>
  </conditionalFormatting>
  <conditionalFormatting sqref="BB38">
    <cfRule type="cellIs" dxfId="951" priority="103" operator="lessThan">
      <formula>#REF!</formula>
    </cfRule>
    <cfRule type="cellIs" dxfId="950" priority="104" operator="lessThan">
      <formula>#REF!</formula>
    </cfRule>
  </conditionalFormatting>
  <conditionalFormatting sqref="BG21">
    <cfRule type="cellIs" dxfId="949" priority="99" operator="lessThan">
      <formula>#REF!</formula>
    </cfRule>
  </conditionalFormatting>
  <conditionalFormatting sqref="BG20">
    <cfRule type="cellIs" dxfId="948" priority="100" operator="lessThan">
      <formula>#REF!</formula>
    </cfRule>
    <cfRule type="cellIs" dxfId="947" priority="101" operator="lessThan">
      <formula>#REF!</formula>
    </cfRule>
  </conditionalFormatting>
  <conditionalFormatting sqref="BG30">
    <cfRule type="cellIs" dxfId="946" priority="96" operator="lessThan">
      <formula>#REF!</formula>
    </cfRule>
  </conditionalFormatting>
  <conditionalFormatting sqref="BG29">
    <cfRule type="cellIs" dxfId="945" priority="97" operator="lessThan">
      <formula>#REF!</formula>
    </cfRule>
    <cfRule type="cellIs" dxfId="944" priority="98" operator="lessThan">
      <formula>#REF!</formula>
    </cfRule>
  </conditionalFormatting>
  <conditionalFormatting sqref="BG39">
    <cfRule type="cellIs" dxfId="943" priority="93" operator="lessThan">
      <formula>#REF!</formula>
    </cfRule>
  </conditionalFormatting>
  <conditionalFormatting sqref="BG38">
    <cfRule type="cellIs" dxfId="942" priority="94" operator="lessThan">
      <formula>#REF!</formula>
    </cfRule>
    <cfRule type="cellIs" dxfId="941" priority="95" operator="lessThan">
      <formula>#REF!</formula>
    </cfRule>
  </conditionalFormatting>
  <conditionalFormatting sqref="P13">
    <cfRule type="cellIs" dxfId="940" priority="92" operator="greaterThan">
      <formula>#REF!</formula>
    </cfRule>
  </conditionalFormatting>
  <conditionalFormatting sqref="O13">
    <cfRule type="cellIs" dxfId="939" priority="91" operator="greaterThan">
      <formula>#REF!</formula>
    </cfRule>
  </conditionalFormatting>
  <conditionalFormatting sqref="F13:G13">
    <cfRule type="cellIs" dxfId="938" priority="90" operator="greaterThan">
      <formula>#REF!</formula>
    </cfRule>
  </conditionalFormatting>
  <conditionalFormatting sqref="E13">
    <cfRule type="cellIs" dxfId="937" priority="89" operator="greaterThan">
      <formula>#REF!</formula>
    </cfRule>
  </conditionalFormatting>
  <conditionalFormatting sqref="J19 J14:J15 J17">
    <cfRule type="cellIs" dxfId="936" priority="88" operator="greaterThan">
      <formula>#REF!</formula>
    </cfRule>
  </conditionalFormatting>
  <conditionalFormatting sqref="K19:L19">
    <cfRule type="cellIs" dxfId="935" priority="87" operator="greaterThan">
      <formula>#REF!</formula>
    </cfRule>
  </conditionalFormatting>
  <conditionalFormatting sqref="K14:L15">
    <cfRule type="cellIs" dxfId="934" priority="85" operator="greaterThan">
      <formula>#REF!</formula>
    </cfRule>
  </conditionalFormatting>
  <conditionalFormatting sqref="L13">
    <cfRule type="cellIs" dxfId="933" priority="84" operator="greaterThan">
      <formula>#REF!</formula>
    </cfRule>
  </conditionalFormatting>
  <conditionalFormatting sqref="K17:L17">
    <cfRule type="cellIs" dxfId="932" priority="86" operator="greaterThan">
      <formula>#REF!</formula>
    </cfRule>
  </conditionalFormatting>
  <conditionalFormatting sqref="K13">
    <cfRule type="cellIs" dxfId="931" priority="83" operator="greaterThan">
      <formula>#REF!</formula>
    </cfRule>
  </conditionalFormatting>
  <conditionalFormatting sqref="J13">
    <cfRule type="cellIs" dxfId="930" priority="82" operator="greaterThan">
      <formula>#REF!</formula>
    </cfRule>
  </conditionalFormatting>
  <conditionalFormatting sqref="E14">
    <cfRule type="cellIs" dxfId="929" priority="81" operator="greaterThan">
      <formula>#REF!</formula>
    </cfRule>
  </conditionalFormatting>
  <conditionalFormatting sqref="F14:G14">
    <cfRule type="cellIs" dxfId="928" priority="80" operator="greaterThan">
      <formula>#REF!</formula>
    </cfRule>
  </conditionalFormatting>
  <conditionalFormatting sqref="O14">
    <cfRule type="cellIs" dxfId="927" priority="79" operator="greaterThan">
      <formula>#REF!</formula>
    </cfRule>
  </conditionalFormatting>
  <conditionalFormatting sqref="P14:P15">
    <cfRule type="cellIs" dxfId="926" priority="78" operator="greaterThan">
      <formula>#REF!</formula>
    </cfRule>
  </conditionalFormatting>
  <conditionalFormatting sqref="O15">
    <cfRule type="cellIs" dxfId="925" priority="77" operator="greaterThan">
      <formula>#REF!</formula>
    </cfRule>
  </conditionalFormatting>
  <conditionalFormatting sqref="BH19 BH13:BH15 BH17">
    <cfRule type="cellIs" dxfId="924" priority="76" operator="greaterThan">
      <formula>#REF!</formula>
    </cfRule>
  </conditionalFormatting>
  <conditionalFormatting sqref="BK21">
    <cfRule type="cellIs" dxfId="923" priority="73" operator="lessThan">
      <formula>#REF!</formula>
    </cfRule>
  </conditionalFormatting>
  <conditionalFormatting sqref="BK11">
    <cfRule type="cellIs" dxfId="922" priority="72" operator="lessThan">
      <formula>#REF!</formula>
    </cfRule>
  </conditionalFormatting>
  <conditionalFormatting sqref="BK12">
    <cfRule type="cellIs" dxfId="921" priority="71" operator="lessThan">
      <formula>#REF!</formula>
    </cfRule>
  </conditionalFormatting>
  <conditionalFormatting sqref="BK20">
    <cfRule type="cellIs" dxfId="920" priority="74" operator="lessThan">
      <formula>#REF!</formula>
    </cfRule>
    <cfRule type="cellIs" dxfId="919" priority="75" operator="lessThan">
      <formula>#REF!</formula>
    </cfRule>
  </conditionalFormatting>
  <conditionalFormatting sqref="BK30">
    <cfRule type="cellIs" dxfId="918" priority="68" operator="lessThan">
      <formula>#REF!</formula>
    </cfRule>
  </conditionalFormatting>
  <conditionalFormatting sqref="BK29">
    <cfRule type="cellIs" dxfId="917" priority="69" operator="lessThan">
      <formula>#REF!</formula>
    </cfRule>
    <cfRule type="cellIs" dxfId="916" priority="70" operator="lessThan">
      <formula>#REF!</formula>
    </cfRule>
  </conditionalFormatting>
  <conditionalFormatting sqref="BK39">
    <cfRule type="cellIs" dxfId="915" priority="67" operator="lessThan">
      <formula>#REF!</formula>
    </cfRule>
  </conditionalFormatting>
  <conditionalFormatting sqref="BK9">
    <cfRule type="cellIs" dxfId="914" priority="65" operator="lessThan">
      <formula>#REF!</formula>
    </cfRule>
    <cfRule type="cellIs" dxfId="913" priority="66" operator="greaterThan">
      <formula>#REF!</formula>
    </cfRule>
  </conditionalFormatting>
  <conditionalFormatting sqref="BI19:BJ19">
    <cfRule type="cellIs" dxfId="912" priority="64" operator="greaterThan">
      <formula>#REF!</formula>
    </cfRule>
  </conditionalFormatting>
  <conditionalFormatting sqref="BI14:BJ15">
    <cfRule type="cellIs" dxfId="911" priority="62" operator="greaterThan">
      <formula>#REF!</formula>
    </cfRule>
  </conditionalFormatting>
  <conditionalFormatting sqref="BI13:BJ13">
    <cfRule type="cellIs" dxfId="910" priority="61" operator="greaterThan">
      <formula>#REF!</formula>
    </cfRule>
  </conditionalFormatting>
  <conditionalFormatting sqref="BI17:BJ17">
    <cfRule type="cellIs" dxfId="909" priority="63" operator="greaterThan">
      <formula>#REF!</formula>
    </cfRule>
  </conditionalFormatting>
  <conditionalFormatting sqref="BK38">
    <cfRule type="cellIs" dxfId="908" priority="59" operator="lessThan">
      <formula>#REF!</formula>
    </cfRule>
    <cfRule type="cellIs" dxfId="907" priority="60" operator="lessThan">
      <formula>#REF!</formula>
    </cfRule>
  </conditionalFormatting>
  <conditionalFormatting sqref="BL11">
    <cfRule type="cellIs" dxfId="906" priority="58" operator="lessThan">
      <formula>#REF!</formula>
    </cfRule>
  </conditionalFormatting>
  <conditionalFormatting sqref="BL12">
    <cfRule type="cellIs" dxfId="905" priority="57" operator="lessThan">
      <formula>#REF!</formula>
    </cfRule>
  </conditionalFormatting>
  <conditionalFormatting sqref="BL9">
    <cfRule type="cellIs" dxfId="904" priority="55" operator="lessThan">
      <formula>#REF!</formula>
    </cfRule>
    <cfRule type="cellIs" dxfId="903" priority="56" operator="greaterThan">
      <formula>#REF!</formula>
    </cfRule>
  </conditionalFormatting>
  <conditionalFormatting sqref="BL10">
    <cfRule type="cellIs" dxfId="902" priority="54" operator="lessThan">
      <formula>#REF!</formula>
    </cfRule>
  </conditionalFormatting>
  <conditionalFormatting sqref="BL21">
    <cfRule type="cellIs" dxfId="901" priority="51" operator="lessThan">
      <formula>#REF!</formula>
    </cfRule>
  </conditionalFormatting>
  <conditionalFormatting sqref="BL20">
    <cfRule type="cellIs" dxfId="900" priority="52" operator="lessThan">
      <formula>#REF!</formula>
    </cfRule>
    <cfRule type="cellIs" dxfId="899" priority="53" operator="lessThan">
      <formula>#REF!</formula>
    </cfRule>
  </conditionalFormatting>
  <conditionalFormatting sqref="BL30">
    <cfRule type="cellIs" dxfId="898" priority="48" operator="lessThan">
      <formula>#REF!</formula>
    </cfRule>
  </conditionalFormatting>
  <conditionalFormatting sqref="BL29">
    <cfRule type="cellIs" dxfId="897" priority="49" operator="lessThan">
      <formula>#REF!</formula>
    </cfRule>
    <cfRule type="cellIs" dxfId="896" priority="50" operator="lessThan">
      <formula>#REF!</formula>
    </cfRule>
  </conditionalFormatting>
  <conditionalFormatting sqref="BL39">
    <cfRule type="cellIs" dxfId="895" priority="45" operator="lessThan">
      <formula>#REF!</formula>
    </cfRule>
  </conditionalFormatting>
  <conditionalFormatting sqref="BL38">
    <cfRule type="cellIs" dxfId="894" priority="46" operator="lessThan">
      <formula>#REF!</formula>
    </cfRule>
    <cfRule type="cellIs" dxfId="893" priority="47" operator="lessThan">
      <formula>#REF!</formula>
    </cfRule>
  </conditionalFormatting>
  <conditionalFormatting sqref="BM19 BM13:BM15 BM17">
    <cfRule type="cellIs" dxfId="892" priority="44" operator="greaterThan">
      <formula>#REF!</formula>
    </cfRule>
  </conditionalFormatting>
  <conditionalFormatting sqref="BP21">
    <cfRule type="cellIs" dxfId="891" priority="41" operator="lessThan">
      <formula>#REF!</formula>
    </cfRule>
  </conditionalFormatting>
  <conditionalFormatting sqref="BP11">
    <cfRule type="cellIs" dxfId="890" priority="40" operator="lessThan">
      <formula>#REF!</formula>
    </cfRule>
  </conditionalFormatting>
  <conditionalFormatting sqref="BP12">
    <cfRule type="cellIs" dxfId="889" priority="39" operator="lessThan">
      <formula>#REF!</formula>
    </cfRule>
  </conditionalFormatting>
  <conditionalFormatting sqref="BP20">
    <cfRule type="cellIs" dxfId="888" priority="42" operator="lessThan">
      <formula>#REF!</formula>
    </cfRule>
    <cfRule type="cellIs" dxfId="887" priority="43" operator="lessThan">
      <formula>#REF!</formula>
    </cfRule>
  </conditionalFormatting>
  <conditionalFormatting sqref="BP30">
    <cfRule type="cellIs" dxfId="886" priority="36" operator="lessThan">
      <formula>#REF!</formula>
    </cfRule>
  </conditionalFormatting>
  <conditionalFormatting sqref="BP29">
    <cfRule type="cellIs" dxfId="885" priority="37" operator="lessThan">
      <formula>#REF!</formula>
    </cfRule>
    <cfRule type="cellIs" dxfId="884" priority="38" operator="lessThan">
      <formula>#REF!</formula>
    </cfRule>
  </conditionalFormatting>
  <conditionalFormatting sqref="BP39">
    <cfRule type="cellIs" dxfId="883" priority="35" operator="lessThan">
      <formula>#REF!</formula>
    </cfRule>
  </conditionalFormatting>
  <conditionalFormatting sqref="BP9">
    <cfRule type="cellIs" dxfId="882" priority="33" operator="lessThan">
      <formula>#REF!</formula>
    </cfRule>
    <cfRule type="cellIs" dxfId="881" priority="34" operator="greaterThan">
      <formula>#REF!</formula>
    </cfRule>
  </conditionalFormatting>
  <conditionalFormatting sqref="BN19:BO19">
    <cfRule type="cellIs" dxfId="880" priority="32" operator="greaterThan">
      <formula>#REF!</formula>
    </cfRule>
  </conditionalFormatting>
  <conditionalFormatting sqref="BN14:BO15">
    <cfRule type="cellIs" dxfId="879" priority="30" operator="greaterThan">
      <formula>#REF!</formula>
    </cfRule>
  </conditionalFormatting>
  <conditionalFormatting sqref="BN13:BO13">
    <cfRule type="cellIs" dxfId="878" priority="29" operator="greaterThan">
      <formula>#REF!</formula>
    </cfRule>
  </conditionalFormatting>
  <conditionalFormatting sqref="BN17:BO17">
    <cfRule type="cellIs" dxfId="877" priority="31" operator="greaterThan">
      <formula>#REF!</formula>
    </cfRule>
  </conditionalFormatting>
  <conditionalFormatting sqref="BP38">
    <cfRule type="cellIs" dxfId="876" priority="27" operator="lessThan">
      <formula>#REF!</formula>
    </cfRule>
    <cfRule type="cellIs" dxfId="875" priority="28" operator="lessThan">
      <formula>#REF!</formula>
    </cfRule>
  </conditionalFormatting>
  <conditionalFormatting sqref="BQ11">
    <cfRule type="cellIs" dxfId="874" priority="26" operator="lessThan">
      <formula>#REF!</formula>
    </cfRule>
  </conditionalFormatting>
  <conditionalFormatting sqref="BQ12">
    <cfRule type="cellIs" dxfId="873" priority="25" operator="lessThan">
      <formula>#REF!</formula>
    </cfRule>
  </conditionalFormatting>
  <conditionalFormatting sqref="BQ9">
    <cfRule type="cellIs" dxfId="872" priority="23" operator="lessThan">
      <formula>#REF!</formula>
    </cfRule>
    <cfRule type="cellIs" dxfId="871" priority="24" operator="greaterThan">
      <formula>#REF!</formula>
    </cfRule>
  </conditionalFormatting>
  <conditionalFormatting sqref="BQ10">
    <cfRule type="cellIs" dxfId="870" priority="22" operator="lessThan">
      <formula>#REF!</formula>
    </cfRule>
  </conditionalFormatting>
  <conditionalFormatting sqref="BQ21">
    <cfRule type="cellIs" dxfId="869" priority="19" operator="lessThan">
      <formula>#REF!</formula>
    </cfRule>
  </conditionalFormatting>
  <conditionalFormatting sqref="BQ20">
    <cfRule type="cellIs" dxfId="868" priority="20" operator="lessThan">
      <formula>#REF!</formula>
    </cfRule>
    <cfRule type="cellIs" dxfId="867" priority="21" operator="lessThan">
      <formula>#REF!</formula>
    </cfRule>
  </conditionalFormatting>
  <conditionalFormatting sqref="BQ30">
    <cfRule type="cellIs" dxfId="866" priority="16" operator="lessThan">
      <formula>#REF!</formula>
    </cfRule>
  </conditionalFormatting>
  <conditionalFormatting sqref="BQ29">
    <cfRule type="cellIs" dxfId="865" priority="17" operator="lessThan">
      <formula>#REF!</formula>
    </cfRule>
    <cfRule type="cellIs" dxfId="864" priority="18" operator="lessThan">
      <formula>#REF!</formula>
    </cfRule>
  </conditionalFormatting>
  <conditionalFormatting sqref="BQ39">
    <cfRule type="cellIs" dxfId="863" priority="13" operator="lessThan">
      <formula>#REF!</formula>
    </cfRule>
  </conditionalFormatting>
  <conditionalFormatting sqref="BQ38">
    <cfRule type="cellIs" dxfId="862" priority="14" operator="lessThan">
      <formula>#REF!</formula>
    </cfRule>
    <cfRule type="cellIs" dxfId="861" priority="15" operator="lessThan">
      <formula>#REF!</formula>
    </cfRule>
  </conditionalFormatting>
  <conditionalFormatting sqref="M10">
    <cfRule type="cellIs" dxfId="860" priority="12" operator="lessThan">
      <formula>#REF!</formula>
    </cfRule>
  </conditionalFormatting>
  <conditionalFormatting sqref="R10">
    <cfRule type="cellIs" dxfId="859" priority="11" operator="lessThan">
      <formula>#REF!</formula>
    </cfRule>
  </conditionalFormatting>
  <conditionalFormatting sqref="W10">
    <cfRule type="cellIs" dxfId="858" priority="10" operator="lessThan">
      <formula>#REF!</formula>
    </cfRule>
  </conditionalFormatting>
  <conditionalFormatting sqref="AB10">
    <cfRule type="cellIs" dxfId="857" priority="9" operator="lessThan">
      <formula>#REF!</formula>
    </cfRule>
  </conditionalFormatting>
  <conditionalFormatting sqref="AG10">
    <cfRule type="cellIs" dxfId="856" priority="8" operator="lessThan">
      <formula>#REF!</formula>
    </cfRule>
  </conditionalFormatting>
  <conditionalFormatting sqref="AL10">
    <cfRule type="cellIs" dxfId="855" priority="7" operator="lessThan">
      <formula>#REF!</formula>
    </cfRule>
  </conditionalFormatting>
  <conditionalFormatting sqref="AQ10">
    <cfRule type="cellIs" dxfId="854" priority="6" operator="lessThan">
      <formula>#REF!</formula>
    </cfRule>
  </conditionalFormatting>
  <conditionalFormatting sqref="AV10">
    <cfRule type="cellIs" dxfId="853" priority="5" operator="lessThan">
      <formula>#REF!</formula>
    </cfRule>
  </conditionalFormatting>
  <conditionalFormatting sqref="BA10">
    <cfRule type="cellIs" dxfId="852" priority="4" operator="lessThan">
      <formula>#REF!</formula>
    </cfRule>
  </conditionalFormatting>
  <conditionalFormatting sqref="BF10">
    <cfRule type="cellIs" dxfId="851" priority="3" operator="lessThan">
      <formula>#REF!</formula>
    </cfRule>
  </conditionalFormatting>
  <conditionalFormatting sqref="BK10">
    <cfRule type="cellIs" dxfId="850" priority="2" operator="lessThan">
      <formula>#REF!</formula>
    </cfRule>
  </conditionalFormatting>
  <conditionalFormatting sqref="BP10">
    <cfRule type="cellIs" dxfId="849" priority="1" operator="lessThan">
      <formula>#REF!</formula>
    </cfRule>
  </conditionalFormatting>
  <pageMargins left="0.7" right="0.7" top="0.75" bottom="0.75" header="0.3" footer="0.3"/>
  <pageSetup paperSize="9" orientation="portrait" r:id="rId1"/>
  <headerFooter>
    <oddHeader>&amp;C&amp;G</oddHeader>
  </headerFooter>
  <legacyDrawingHF r:id="rId2"/>
  <picture r:id="rId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BQ94"/>
  <sheetViews>
    <sheetView zoomScale="70" zoomScaleNormal="70" workbookViewId="0">
      <pane xSplit="3" ySplit="10" topLeftCell="D11" activePane="bottomRight" state="frozenSplit"/>
      <selection activeCell="V56" sqref="V56"/>
      <selection pane="topRight" activeCell="V56" sqref="V56"/>
      <selection pane="bottomLeft" activeCell="V56" sqref="V56"/>
      <selection pane="bottomRight" activeCell="F28" sqref="F28"/>
    </sheetView>
  </sheetViews>
  <sheetFormatPr defaultRowHeight="16.5" x14ac:dyDescent="0.15"/>
  <cols>
    <col min="1" max="1" width="21" style="97" customWidth="1"/>
    <col min="2" max="2" width="15" style="97" customWidth="1"/>
    <col min="3" max="4" width="11.25" style="97" customWidth="1"/>
    <col min="5" max="5" width="38.5" style="97" customWidth="1"/>
    <col min="6" max="7" width="10.625" style="97" customWidth="1"/>
    <col min="8" max="9" width="13.625" style="97" customWidth="1"/>
    <col min="10" max="10" width="44.5" style="97" customWidth="1"/>
    <col min="11" max="12" width="12.25" style="97" customWidth="1"/>
    <col min="13" max="14" width="11.875" style="97" customWidth="1"/>
    <col min="15" max="15" width="38.25" style="97" customWidth="1"/>
    <col min="16" max="17" width="12.25" style="97" customWidth="1"/>
    <col min="18" max="19" width="11.875" style="97" customWidth="1"/>
    <col min="20" max="20" width="31.625" style="97" customWidth="1"/>
    <col min="21" max="22" width="12.625" style="97" customWidth="1"/>
    <col min="23" max="24" width="11.875" style="97" customWidth="1"/>
    <col min="25" max="25" width="31.625" style="97" customWidth="1"/>
    <col min="26" max="27" width="9.125" style="97" bestFit="1" customWidth="1"/>
    <col min="28" max="28" width="9.625" style="97" bestFit="1" customWidth="1"/>
    <col min="29" max="29" width="9.625" style="97" customWidth="1"/>
    <col min="30" max="30" width="31.625" style="97" customWidth="1"/>
    <col min="31" max="32" width="9.125" style="97" bestFit="1" customWidth="1"/>
    <col min="33" max="33" width="9.625" style="97" bestFit="1" customWidth="1"/>
    <col min="34" max="34" width="9.625" style="97" customWidth="1"/>
    <col min="35" max="35" width="31.625" style="97" customWidth="1"/>
    <col min="36" max="37" width="9.125" style="97" bestFit="1" customWidth="1"/>
    <col min="38" max="38" width="9.625" style="97" bestFit="1" customWidth="1"/>
    <col min="39" max="39" width="9.625" style="97" customWidth="1"/>
    <col min="40" max="40" width="31.625" style="97" customWidth="1"/>
    <col min="41" max="42" width="9.125" style="97" bestFit="1" customWidth="1"/>
    <col min="43" max="43" width="9.625" style="97" bestFit="1" customWidth="1"/>
    <col min="44" max="44" width="9.625" style="97" customWidth="1"/>
    <col min="45" max="45" width="31.625" style="97" customWidth="1"/>
    <col min="46" max="47" width="9.125" style="97" bestFit="1" customWidth="1"/>
    <col min="48" max="48" width="9.625" style="97" bestFit="1" customWidth="1"/>
    <col min="49" max="49" width="9.625" style="97" customWidth="1"/>
    <col min="50" max="50" width="31.625" style="97" customWidth="1"/>
    <col min="51" max="52" width="9.125" style="97" bestFit="1" customWidth="1"/>
    <col min="53" max="53" width="9.625" style="97" bestFit="1" customWidth="1"/>
    <col min="54" max="54" width="9.625" style="97" customWidth="1"/>
    <col min="55" max="55" width="31.625" style="97" customWidth="1"/>
    <col min="56" max="57" width="9.125" style="97" bestFit="1" customWidth="1"/>
    <col min="58" max="58" width="9.625" style="97" bestFit="1" customWidth="1"/>
    <col min="59" max="59" width="9.625" style="97" customWidth="1"/>
    <col min="60" max="60" width="43.875" style="97" customWidth="1"/>
    <col min="61" max="62" width="9" style="97"/>
    <col min="63" max="63" width="15.125" style="97" customWidth="1"/>
    <col min="64" max="64" width="9" style="97"/>
    <col min="65" max="65" width="48.125" style="97" customWidth="1"/>
    <col min="66" max="67" width="9" style="97"/>
    <col min="68" max="68" width="16" style="97" customWidth="1"/>
    <col min="69" max="16384" width="9" style="97"/>
  </cols>
  <sheetData>
    <row r="1" spans="1:69" x14ac:dyDescent="0.15">
      <c r="B1" s="175" t="str">
        <f>VLOOKUP(A5,'PMC数据辅助&amp;月良率预估'!$AR$3:$AS$130,2,0)</f>
        <v>LTPS手机</v>
      </c>
      <c r="C1" s="177"/>
      <c r="E1" s="97" t="s">
        <v>474</v>
      </c>
      <c r="AI1" s="166"/>
      <c r="AJ1" s="166"/>
      <c r="AK1" s="166"/>
      <c r="AL1" s="166"/>
      <c r="AM1" s="166"/>
      <c r="AN1" s="166"/>
      <c r="AO1" s="166"/>
      <c r="AP1" s="166"/>
      <c r="AQ1" s="166"/>
      <c r="AR1" s="166"/>
      <c r="AS1" s="166"/>
      <c r="AT1" s="166"/>
      <c r="AU1" s="166"/>
      <c r="AV1" s="166"/>
      <c r="AW1" s="166"/>
      <c r="AX1" s="166"/>
      <c r="AY1" s="166"/>
      <c r="AZ1" s="166"/>
      <c r="BA1" s="166"/>
      <c r="BB1" s="166"/>
      <c r="BC1" s="166"/>
      <c r="BD1" s="166"/>
    </row>
    <row r="2" spans="1:69" x14ac:dyDescent="0.15">
      <c r="A2" s="356">
        <f>VLOOKUP(A5,切数!$C:$J,8,0)</f>
        <v>95</v>
      </c>
      <c r="B2" s="580" t="s">
        <v>27</v>
      </c>
      <c r="C2" s="580"/>
      <c r="D2" s="581" t="s">
        <v>553</v>
      </c>
      <c r="E2" s="583" t="s">
        <v>41</v>
      </c>
      <c r="F2" s="583"/>
      <c r="G2" s="583"/>
      <c r="H2" s="583"/>
      <c r="I2" s="583"/>
      <c r="J2" s="583"/>
      <c r="K2" s="583"/>
      <c r="L2" s="583"/>
      <c r="M2" s="583"/>
      <c r="N2" s="30"/>
      <c r="O2" s="30"/>
      <c r="P2" s="30"/>
      <c r="Q2" s="30"/>
      <c r="R2" s="30"/>
      <c r="S2" s="30"/>
    </row>
    <row r="3" spans="1:69" x14ac:dyDescent="0.15">
      <c r="A3" s="356" t="s">
        <v>469</v>
      </c>
      <c r="B3" s="481"/>
      <c r="C3" s="481"/>
      <c r="D3" s="582"/>
      <c r="E3" s="1" t="str">
        <f>_xlfn.IFNA(VLOOKUP($A$5&amp;E$4,'PMC数据辅助&amp;月良率预估'!$B$2:$G$1000,2,0),"")</f>
        <v/>
      </c>
      <c r="F3" s="567"/>
      <c r="G3" s="567"/>
      <c r="H3" s="567"/>
      <c r="I3" s="568"/>
      <c r="J3" s="1" t="str">
        <f>_xlfn.IFNA(VLOOKUP($A$5&amp;J$4,'PMC数据辅助&amp;月良率预估'!$B$2:$G$1000,2,0),"")</f>
        <v/>
      </c>
      <c r="K3" s="567"/>
      <c r="L3" s="567"/>
      <c r="M3" s="567"/>
      <c r="N3" s="568"/>
      <c r="O3" s="1" t="str">
        <f>_xlfn.IFNA(VLOOKUP($A$5&amp;O$4,'PMC数据辅助&amp;月良率预估'!$B$2:$G$1000,2,0),"")</f>
        <v/>
      </c>
      <c r="P3" s="567"/>
      <c r="Q3" s="567"/>
      <c r="R3" s="567"/>
      <c r="S3" s="568"/>
      <c r="T3" s="1" t="str">
        <f>_xlfn.IFNA(VLOOKUP($A$5&amp;T$4,'PMC数据辅助&amp;月良率预估'!$B$2:$G$1000,2,0),"")</f>
        <v/>
      </c>
      <c r="U3" s="567"/>
      <c r="V3" s="567"/>
      <c r="W3" s="567"/>
      <c r="X3" s="568"/>
      <c r="Y3" s="1" t="str">
        <f>_xlfn.IFNA(VLOOKUP($A$5&amp;Y$4,'PMC数据辅助&amp;月良率预估'!$B$2:$G$1000,2,0),"")</f>
        <v/>
      </c>
      <c r="Z3" s="567"/>
      <c r="AA3" s="567"/>
      <c r="AB3" s="567"/>
      <c r="AC3" s="568"/>
      <c r="AD3" s="1" t="str">
        <f>_xlfn.IFNA(VLOOKUP($A$5&amp;AD$4,'PMC数据辅助&amp;月良率预估'!$B$2:$G$1000,2,0),"")</f>
        <v/>
      </c>
      <c r="AE3" s="567"/>
      <c r="AF3" s="567"/>
      <c r="AG3" s="567"/>
      <c r="AH3" s="568"/>
      <c r="AI3" s="1" t="str">
        <f>_xlfn.IFNA(VLOOKUP($A$5&amp;AI$4,'PMC数据辅助&amp;月良率预估'!$B$2:$G$1000,2,0),"")</f>
        <v/>
      </c>
      <c r="AJ3" s="567"/>
      <c r="AK3" s="567"/>
      <c r="AL3" s="567"/>
      <c r="AM3" s="568"/>
      <c r="AN3" s="1" t="str">
        <f>_xlfn.IFNA(VLOOKUP($A$5&amp;AN$4,'PMC数据辅助&amp;月良率预估'!$B$2:$G$1000,2,0),"")</f>
        <v/>
      </c>
      <c r="AO3" s="567"/>
      <c r="AP3" s="567"/>
      <c r="AQ3" s="567"/>
      <c r="AR3" s="568"/>
      <c r="AS3" s="1" t="str">
        <f>_xlfn.IFNA(VLOOKUP($A$5&amp;AS$4,'PMC数据辅助&amp;月良率预估'!$B$2:$G$1000,2,0),"")</f>
        <v/>
      </c>
      <c r="AT3" s="567"/>
      <c r="AU3" s="567"/>
      <c r="AV3" s="567"/>
      <c r="AW3" s="568"/>
      <c r="AX3" s="1" t="str">
        <f>_xlfn.IFNA(VLOOKUP($A$5&amp;AX$4,'PMC数据辅助&amp;月良率预估'!$B$2:$G$1000,2,0),"")</f>
        <v/>
      </c>
      <c r="AY3" s="567"/>
      <c r="AZ3" s="567"/>
      <c r="BA3" s="567"/>
      <c r="BB3" s="568"/>
      <c r="BC3" s="1" t="str">
        <f>_xlfn.IFNA(VLOOKUP($A$5&amp;BC$4,'PMC数据辅助&amp;月良率预估'!$B$2:$G$1000,2,0),"")</f>
        <v/>
      </c>
      <c r="BD3" s="567"/>
      <c r="BE3" s="567"/>
      <c r="BF3" s="567"/>
      <c r="BG3" s="568"/>
      <c r="BH3" s="1" t="str">
        <f>_xlfn.IFNA(VLOOKUP($A$5&amp;BH$4,'PMC数据辅助&amp;月良率预估'!$B$2:$G$1000,2,0),"")</f>
        <v/>
      </c>
      <c r="BI3" s="567"/>
      <c r="BJ3" s="567"/>
      <c r="BK3" s="567"/>
      <c r="BL3" s="568"/>
      <c r="BM3" s="1" t="str">
        <f>_xlfn.IFNA(VLOOKUP($A$5&amp;BM$4,'PMC数据辅助&amp;月良率预估'!$B$2:$G$1000,2,0),"")</f>
        <v/>
      </c>
      <c r="BN3" s="567"/>
      <c r="BO3" s="567"/>
      <c r="BP3" s="567"/>
      <c r="BQ3" s="568"/>
    </row>
    <row r="4" spans="1:69" x14ac:dyDescent="0.15">
      <c r="A4" s="31" t="s">
        <v>40</v>
      </c>
      <c r="B4" s="94"/>
      <c r="C4" s="94"/>
      <c r="D4" s="115"/>
      <c r="E4" s="569" t="str">
        <f>_xlfn.IFNA(VLOOKUP($A$5&amp;COLUMN($A$1),'PMC数据辅助&amp;月良率预估'!$A:$F,5,0),"")</f>
        <v/>
      </c>
      <c r="F4" s="570"/>
      <c r="G4" s="570"/>
      <c r="H4" s="570"/>
      <c r="I4" s="571"/>
      <c r="J4" s="569" t="str">
        <f>_xlfn.IFNA(VLOOKUP($A$5&amp;COLUMN($B$1),'PMC数据辅助&amp;月良率预估'!$A:$F,5,0),"")</f>
        <v/>
      </c>
      <c r="K4" s="570"/>
      <c r="L4" s="570"/>
      <c r="M4" s="570"/>
      <c r="N4" s="571"/>
      <c r="O4" s="569" t="str">
        <f>_xlfn.IFNA(VLOOKUP($A$5&amp;COLUMN($C$1),'PMC数据辅助&amp;月良率预估'!$A:$F,5,0),"")</f>
        <v/>
      </c>
      <c r="P4" s="570"/>
      <c r="Q4" s="570"/>
      <c r="R4" s="570"/>
      <c r="S4" s="571"/>
      <c r="T4" s="569" t="str">
        <f>_xlfn.IFNA(VLOOKUP($A$5&amp;COLUMN($D$1),'PMC数据辅助&amp;月良率预估'!$A:$F,5,0),"")</f>
        <v/>
      </c>
      <c r="U4" s="570"/>
      <c r="V4" s="570"/>
      <c r="W4" s="570"/>
      <c r="X4" s="571"/>
      <c r="Y4" s="569" t="str">
        <f>_xlfn.IFNA(VLOOKUP($A$5&amp;COLUMN($E$1),'PMC数据辅助&amp;月良率预估'!$A:$F,5,0),"")</f>
        <v/>
      </c>
      <c r="Z4" s="570"/>
      <c r="AA4" s="570"/>
      <c r="AB4" s="570"/>
      <c r="AC4" s="571"/>
      <c r="AD4" s="569" t="str">
        <f>_xlfn.IFNA(VLOOKUP($A$5&amp;COLUMN($F$1),'PMC数据辅助&amp;月良率预估'!$A:$F,5,0),"")</f>
        <v/>
      </c>
      <c r="AE4" s="570"/>
      <c r="AF4" s="570"/>
      <c r="AG4" s="570"/>
      <c r="AH4" s="571"/>
      <c r="AI4" s="569" t="str">
        <f>_xlfn.IFNA(VLOOKUP($A$5&amp;COLUMN($G$1),'PMC数据辅助&amp;月良率预估'!$A:$F,5,0),"")</f>
        <v/>
      </c>
      <c r="AJ4" s="570"/>
      <c r="AK4" s="570"/>
      <c r="AL4" s="570"/>
      <c r="AM4" s="571"/>
      <c r="AN4" s="569" t="str">
        <f>_xlfn.IFNA(VLOOKUP($A$5&amp;COLUMN($H$1),'PMC数据辅助&amp;月良率预估'!$A:$F,5,0),"")</f>
        <v/>
      </c>
      <c r="AO4" s="570"/>
      <c r="AP4" s="570"/>
      <c r="AQ4" s="570"/>
      <c r="AR4" s="571"/>
      <c r="AS4" s="569" t="str">
        <f>_xlfn.IFNA(VLOOKUP($A$5&amp;COLUMN($I$1),'PMC数据辅助&amp;月良率预估'!$A:$F,5,0),"")</f>
        <v/>
      </c>
      <c r="AT4" s="570"/>
      <c r="AU4" s="570"/>
      <c r="AV4" s="570"/>
      <c r="AW4" s="571"/>
      <c r="AX4" s="569" t="str">
        <f>_xlfn.IFNA(VLOOKUP($A$5&amp;COLUMN($J$1),'PMC数据辅助&amp;月良率预估'!$A:$F,5,0),"")</f>
        <v/>
      </c>
      <c r="AY4" s="570"/>
      <c r="AZ4" s="570"/>
      <c r="BA4" s="570"/>
      <c r="BB4" s="571"/>
      <c r="BC4" s="569" t="str">
        <f>_xlfn.IFNA(VLOOKUP($A$5&amp;COLUMN($K$1),'PMC数据辅助&amp;月良率预估'!$A:$F,5,0),"")</f>
        <v/>
      </c>
      <c r="BD4" s="570"/>
      <c r="BE4" s="570"/>
      <c r="BF4" s="570"/>
      <c r="BG4" s="571"/>
      <c r="BH4" s="569" t="str">
        <f>_xlfn.IFNA(VLOOKUP($A$5&amp;COLUMN($L$1),'PMC数据辅助&amp;月良率预估'!$A:$F,5,0),"")</f>
        <v/>
      </c>
      <c r="BI4" s="570"/>
      <c r="BJ4" s="570"/>
      <c r="BK4" s="570"/>
      <c r="BL4" s="571"/>
      <c r="BM4" s="569" t="str">
        <f>_xlfn.IFNA(VLOOKUP($A$5&amp;COLUMN($M$1),'PMC数据辅助&amp;月良率预估'!$A:$F,5,0),"")</f>
        <v/>
      </c>
      <c r="BN4" s="570"/>
      <c r="BO4" s="570"/>
      <c r="BP4" s="570"/>
      <c r="BQ4" s="571"/>
    </row>
    <row r="5" spans="1:69" ht="51" customHeight="1" x14ac:dyDescent="0.15">
      <c r="A5" s="32" t="s">
        <v>929</v>
      </c>
      <c r="B5" s="32" t="s">
        <v>35</v>
      </c>
      <c r="C5" s="32" t="s">
        <v>35</v>
      </c>
      <c r="D5" s="32"/>
      <c r="E5" s="32" t="s">
        <v>467</v>
      </c>
      <c r="F5" s="33" t="s">
        <v>483</v>
      </c>
      <c r="G5" s="33" t="s">
        <v>484</v>
      </c>
      <c r="H5" s="33" t="s">
        <v>485</v>
      </c>
      <c r="I5" s="362" t="s">
        <v>840</v>
      </c>
      <c r="J5" s="32" t="s">
        <v>467</v>
      </c>
      <c r="K5" s="33" t="s">
        <v>483</v>
      </c>
      <c r="L5" s="33" t="s">
        <v>484</v>
      </c>
      <c r="M5" s="33" t="s">
        <v>485</v>
      </c>
      <c r="N5" s="362" t="s">
        <v>838</v>
      </c>
      <c r="O5" s="32" t="s">
        <v>467</v>
      </c>
      <c r="P5" s="33" t="s">
        <v>483</v>
      </c>
      <c r="Q5" s="33" t="s">
        <v>484</v>
      </c>
      <c r="R5" s="33" t="s">
        <v>485</v>
      </c>
      <c r="S5" s="362" t="s">
        <v>840</v>
      </c>
      <c r="T5" s="32" t="s">
        <v>467</v>
      </c>
      <c r="U5" s="33" t="s">
        <v>483</v>
      </c>
      <c r="V5" s="33" t="s">
        <v>484</v>
      </c>
      <c r="W5" s="33" t="s">
        <v>485</v>
      </c>
      <c r="X5" s="362" t="s">
        <v>840</v>
      </c>
      <c r="Y5" s="32" t="s">
        <v>467</v>
      </c>
      <c r="Z5" s="33" t="s">
        <v>483</v>
      </c>
      <c r="AA5" s="33" t="s">
        <v>484</v>
      </c>
      <c r="AB5" s="33" t="s">
        <v>485</v>
      </c>
      <c r="AC5" s="362" t="s">
        <v>840</v>
      </c>
      <c r="AD5" s="32" t="s">
        <v>467</v>
      </c>
      <c r="AE5" s="33" t="s">
        <v>483</v>
      </c>
      <c r="AF5" s="33" t="s">
        <v>484</v>
      </c>
      <c r="AG5" s="33" t="s">
        <v>485</v>
      </c>
      <c r="AH5" s="362" t="s">
        <v>840</v>
      </c>
      <c r="AI5" s="32" t="s">
        <v>467</v>
      </c>
      <c r="AJ5" s="33" t="s">
        <v>483</v>
      </c>
      <c r="AK5" s="33" t="s">
        <v>484</v>
      </c>
      <c r="AL5" s="33" t="s">
        <v>485</v>
      </c>
      <c r="AM5" s="362" t="s">
        <v>840</v>
      </c>
      <c r="AN5" s="32" t="s">
        <v>467</v>
      </c>
      <c r="AO5" s="33" t="s">
        <v>483</v>
      </c>
      <c r="AP5" s="33" t="s">
        <v>484</v>
      </c>
      <c r="AQ5" s="33" t="s">
        <v>485</v>
      </c>
      <c r="AR5" s="362" t="s">
        <v>840</v>
      </c>
      <c r="AS5" s="32" t="s">
        <v>467</v>
      </c>
      <c r="AT5" s="33" t="s">
        <v>483</v>
      </c>
      <c r="AU5" s="33" t="s">
        <v>484</v>
      </c>
      <c r="AV5" s="33" t="s">
        <v>485</v>
      </c>
      <c r="AW5" s="362" t="s">
        <v>840</v>
      </c>
      <c r="AX5" s="32" t="s">
        <v>467</v>
      </c>
      <c r="AY5" s="33" t="s">
        <v>483</v>
      </c>
      <c r="AZ5" s="33" t="s">
        <v>484</v>
      </c>
      <c r="BA5" s="33" t="s">
        <v>485</v>
      </c>
      <c r="BB5" s="362" t="s">
        <v>840</v>
      </c>
      <c r="BC5" s="32" t="s">
        <v>467</v>
      </c>
      <c r="BD5" s="33" t="s">
        <v>483</v>
      </c>
      <c r="BE5" s="33" t="s">
        <v>484</v>
      </c>
      <c r="BF5" s="33" t="s">
        <v>485</v>
      </c>
      <c r="BG5" s="362" t="s">
        <v>840</v>
      </c>
      <c r="BH5" s="32" t="s">
        <v>467</v>
      </c>
      <c r="BI5" s="33" t="s">
        <v>483</v>
      </c>
      <c r="BJ5" s="33" t="s">
        <v>484</v>
      </c>
      <c r="BK5" s="33" t="s">
        <v>485</v>
      </c>
      <c r="BL5" s="362" t="s">
        <v>839</v>
      </c>
      <c r="BM5" s="32" t="s">
        <v>467</v>
      </c>
      <c r="BN5" s="33" t="s">
        <v>483</v>
      </c>
      <c r="BO5" s="33" t="s">
        <v>484</v>
      </c>
      <c r="BP5" s="33" t="s">
        <v>485</v>
      </c>
      <c r="BQ5" s="362" t="s">
        <v>839</v>
      </c>
    </row>
    <row r="6" spans="1:69" x14ac:dyDescent="0.15">
      <c r="A6" s="34" t="s">
        <v>745</v>
      </c>
      <c r="B6" s="34">
        <f>_xlfn.IFNA(VLOOKUP($A6,批次辅助!$A$4:$DC$41,MATCH($A$5&amp;B$4,批次辅助!$A$1:$DC$1,0),0),0)</f>
        <v>0</v>
      </c>
      <c r="C6" s="34">
        <f>_xlfn.IFNA(VLOOKUP($A6,批次辅助!$A$4:$DC$41,MATCH($A$5&amp;C$4,批次辅助!$A$1:$DC$1,0),0),0)</f>
        <v>0</v>
      </c>
      <c r="D6" s="34">
        <f>_xlfn.IFNA(VLOOKUP($A6,批次辅助!$A$4:$DC$41,MATCH($A$5&amp;D$4,批次辅助!$A$1:$DC$1,0),0),0)</f>
        <v>0</v>
      </c>
      <c r="E6" s="34">
        <f>_xlfn.IFNA(VLOOKUP($A$5&amp;E$4,'PMC数据辅助&amp;月良率预估'!$B$2:$G$599,5,0),0)</f>
        <v>0</v>
      </c>
      <c r="F6" s="34"/>
      <c r="G6" s="34"/>
      <c r="H6" s="35"/>
      <c r="I6" s="35"/>
      <c r="J6" s="34">
        <f>_xlfn.IFNA(VLOOKUP($A$5&amp;J$4,'PMC数据辅助&amp;月良率预估'!$B$2:$G$599,5,0),0)</f>
        <v>0</v>
      </c>
      <c r="K6" s="34"/>
      <c r="L6" s="34"/>
      <c r="M6" s="35"/>
      <c r="N6" s="35"/>
      <c r="O6" s="34">
        <f>_xlfn.IFNA(VLOOKUP($A$5&amp;O$4,'PMC数据辅助&amp;月良率预估'!$B$2:$G$599,5,0),0)</f>
        <v>0</v>
      </c>
      <c r="P6" s="34"/>
      <c r="Q6" s="34"/>
      <c r="R6" s="35"/>
      <c r="S6" s="35"/>
      <c r="T6" s="34">
        <f>_xlfn.IFNA(VLOOKUP($A$5&amp;T$4,'PMC数据辅助&amp;月良率预估'!$B$2:$G$599,5,0),0)</f>
        <v>0</v>
      </c>
      <c r="U6" s="34"/>
      <c r="V6" s="34"/>
      <c r="W6" s="35"/>
      <c r="X6" s="35"/>
      <c r="Y6" s="34">
        <f>_xlfn.IFNA(VLOOKUP($A$5&amp;Y$4,'PMC数据辅助&amp;月良率预估'!$B$2:$G$599,5,0),0)</f>
        <v>0</v>
      </c>
      <c r="Z6" s="34"/>
      <c r="AA6" s="34"/>
      <c r="AB6" s="35"/>
      <c r="AC6" s="35"/>
      <c r="AD6" s="34">
        <f>_xlfn.IFNA(VLOOKUP($A$5&amp;AD$4,'PMC数据辅助&amp;月良率预估'!$B$2:$G$599,5,0),0)</f>
        <v>0</v>
      </c>
      <c r="AE6" s="34"/>
      <c r="AF6" s="34"/>
      <c r="AG6" s="35"/>
      <c r="AH6" s="35"/>
      <c r="AI6" s="34">
        <f>_xlfn.IFNA(VLOOKUP($A$5&amp;AI$4,'PMC数据辅助&amp;月良率预估'!$B$2:$G$599,5,0),0)</f>
        <v>0</v>
      </c>
      <c r="AJ6" s="34"/>
      <c r="AK6" s="34"/>
      <c r="AL6" s="35"/>
      <c r="AM6" s="35"/>
      <c r="AN6" s="34">
        <f>_xlfn.IFNA(VLOOKUP($A$5&amp;AN$4,'PMC数据辅助&amp;月良率预估'!$B$2:$G$599,5,0),0)</f>
        <v>0</v>
      </c>
      <c r="AO6" s="34"/>
      <c r="AP6" s="34"/>
      <c r="AQ6" s="35"/>
      <c r="AR6" s="35"/>
      <c r="AS6" s="34">
        <f>_xlfn.IFNA(VLOOKUP($A$5&amp;AS$4,'PMC数据辅助&amp;月良率预估'!$B$2:$G$599,5,0),0)</f>
        <v>0</v>
      </c>
      <c r="AT6" s="34"/>
      <c r="AU6" s="34"/>
      <c r="AV6" s="35"/>
      <c r="AW6" s="35"/>
      <c r="AX6" s="34">
        <f>_xlfn.IFNA(VLOOKUP($A$5&amp;AX$4,'PMC数据辅助&amp;月良率预估'!$B$2:$G$599,5,0),0)</f>
        <v>0</v>
      </c>
      <c r="AY6" s="34"/>
      <c r="AZ6" s="34"/>
      <c r="BA6" s="35"/>
      <c r="BB6" s="35"/>
      <c r="BC6" s="34">
        <f>_xlfn.IFNA(VLOOKUP($A$5&amp;BC$4,'PMC数据辅助&amp;月良率预估'!$B$2:$G$599,5,0),0)</f>
        <v>0</v>
      </c>
      <c r="BD6" s="34"/>
      <c r="BE6" s="34"/>
      <c r="BF6" s="35"/>
      <c r="BG6" s="35"/>
      <c r="BH6" s="34">
        <f>_xlfn.IFNA(VLOOKUP($A$5&amp;BH$4,'PMC数据辅助&amp;月良率预估'!$B$2:$G$599,5,0),0)</f>
        <v>0</v>
      </c>
      <c r="BI6" s="34"/>
      <c r="BJ6" s="34"/>
      <c r="BK6" s="35"/>
      <c r="BL6" s="35"/>
      <c r="BM6" s="34">
        <f>_xlfn.IFNA(VLOOKUP($A$5&amp;BM$4,'PMC数据辅助&amp;月良率预估'!$B$2:$G$599,5,0),0)</f>
        <v>0</v>
      </c>
      <c r="BN6" s="34"/>
      <c r="BO6" s="34"/>
      <c r="BP6" s="35"/>
      <c r="BQ6" s="35"/>
    </row>
    <row r="7" spans="1:69" x14ac:dyDescent="0.15">
      <c r="A7" s="34" t="s">
        <v>746</v>
      </c>
      <c r="B7" s="34">
        <f>_xlfn.IFNA(VLOOKUP($A7,批次辅助!$A$4:$DC$41,MATCH($A$5&amp;B$4,批次辅助!$A$1:$DC$1,0),0),0)</f>
        <v>0</v>
      </c>
      <c r="C7" s="34">
        <f>_xlfn.IFNA(VLOOKUP($A7,批次辅助!$A$4:$DC$41,MATCH($A$5&amp;C$4,批次辅助!$A$1:$DC$1,0),0),0)</f>
        <v>0</v>
      </c>
      <c r="D7" s="34">
        <f>_xlfn.IFNA(VLOOKUP($A7,批次辅助!$A$4:$DC$41,MATCH($A$5&amp;D$4,批次辅助!$A$1:$DC$1,0),0),0)</f>
        <v>0</v>
      </c>
      <c r="E7" s="34">
        <f>_xlfn.IFNA(VLOOKUP($A$5&amp;E$4,'PMC数据辅助&amp;月良率预估'!$B$2:$G$599,6,0),0)</f>
        <v>0</v>
      </c>
      <c r="F7" s="34"/>
      <c r="G7" s="34"/>
      <c r="H7" s="35"/>
      <c r="I7" s="35"/>
      <c r="J7" s="34">
        <f>_xlfn.IFNA(VLOOKUP($A$5&amp;J$4,'PMC数据辅助&amp;月良率预估'!$B$2:$G$599,6,0),0)</f>
        <v>0</v>
      </c>
      <c r="K7" s="34"/>
      <c r="L7" s="34"/>
      <c r="M7" s="35"/>
      <c r="N7" s="35"/>
      <c r="O7" s="34">
        <f>_xlfn.IFNA(VLOOKUP($A$5&amp;O$4,'PMC数据辅助&amp;月良率预估'!$B$2:$G$599,6,0),0)</f>
        <v>0</v>
      </c>
      <c r="P7" s="34"/>
      <c r="Q7" s="34"/>
      <c r="R7" s="35"/>
      <c r="S7" s="35"/>
      <c r="T7" s="34">
        <f>_xlfn.IFNA(VLOOKUP($A$5&amp;T$4,'PMC数据辅助&amp;月良率预估'!$B$2:$G$599,6,0),0)</f>
        <v>0</v>
      </c>
      <c r="U7" s="34"/>
      <c r="V7" s="34"/>
      <c r="W7" s="35"/>
      <c r="X7" s="35"/>
      <c r="Y7" s="34">
        <f>_xlfn.IFNA(VLOOKUP($A$5&amp;Y$4,'PMC数据辅助&amp;月良率预估'!$B$2:$G$599,6,0),0)</f>
        <v>0</v>
      </c>
      <c r="Z7" s="34"/>
      <c r="AA7" s="34"/>
      <c r="AB7" s="35"/>
      <c r="AC7" s="35"/>
      <c r="AD7" s="34">
        <f>_xlfn.IFNA(VLOOKUP($A$5&amp;AD$4,'PMC数据辅助&amp;月良率预估'!$B$2:$G$599,6,0),0)</f>
        <v>0</v>
      </c>
      <c r="AE7" s="34"/>
      <c r="AF7" s="34"/>
      <c r="AG7" s="35"/>
      <c r="AH7" s="35"/>
      <c r="AI7" s="34">
        <f>_xlfn.IFNA(VLOOKUP($A$5&amp;AI$4,'PMC数据辅助&amp;月良率预估'!$B$2:$G$599,6,0),0)</f>
        <v>0</v>
      </c>
      <c r="AJ7" s="34"/>
      <c r="AK7" s="34"/>
      <c r="AL7" s="35"/>
      <c r="AM7" s="35"/>
      <c r="AN7" s="34">
        <f>_xlfn.IFNA(VLOOKUP($A$5&amp;AN$4,'PMC数据辅助&amp;月良率预估'!$B$2:$G$599,6,0),0)</f>
        <v>0</v>
      </c>
      <c r="AO7" s="34"/>
      <c r="AP7" s="34"/>
      <c r="AQ7" s="35"/>
      <c r="AR7" s="35"/>
      <c r="AS7" s="34">
        <f>_xlfn.IFNA(VLOOKUP($A$5&amp;AS$4,'PMC数据辅助&amp;月良率预估'!$B$2:$G$599,6,0),0)</f>
        <v>0</v>
      </c>
      <c r="AT7" s="34"/>
      <c r="AU7" s="34"/>
      <c r="AV7" s="35"/>
      <c r="AW7" s="35"/>
      <c r="AX7" s="34">
        <f>_xlfn.IFNA(VLOOKUP($A$5&amp;AX$4,'PMC数据辅助&amp;月良率预估'!$B$2:$G$599,6,0),0)</f>
        <v>0</v>
      </c>
      <c r="AY7" s="34"/>
      <c r="AZ7" s="34"/>
      <c r="BA7" s="35"/>
      <c r="BB7" s="35"/>
      <c r="BC7" s="34">
        <f>_xlfn.IFNA(VLOOKUP($A$5&amp;BC$4,'PMC数据辅助&amp;月良率预估'!$B$2:$G$599,6,0),0)</f>
        <v>0</v>
      </c>
      <c r="BD7" s="34"/>
      <c r="BE7" s="34"/>
      <c r="BF7" s="35"/>
      <c r="BG7" s="35"/>
      <c r="BH7" s="34">
        <f>_xlfn.IFNA(VLOOKUP($A$5&amp;BH$4,'PMC数据辅助&amp;月良率预估'!$B$2:$G$599,6,0),0)</f>
        <v>0</v>
      </c>
      <c r="BI7" s="34"/>
      <c r="BJ7" s="34"/>
      <c r="BK7" s="35"/>
      <c r="BL7" s="35"/>
      <c r="BM7" s="34">
        <f>_xlfn.IFNA(VLOOKUP($A$5&amp;BM$4,'PMC数据辅助&amp;月良率预估'!$B$2:$G$599,6,0),0)</f>
        <v>0</v>
      </c>
      <c r="BN7" s="34"/>
      <c r="BO7" s="34"/>
      <c r="BP7" s="35"/>
      <c r="BQ7" s="35"/>
    </row>
    <row r="8" spans="1:69" s="119" customFormat="1" x14ac:dyDescent="0.15">
      <c r="A8" s="116" t="s">
        <v>454</v>
      </c>
      <c r="B8" s="117">
        <f>_xlfn.IFNA(VLOOKUP($A8,批次辅助!$A$4:$DC$41,MATCH($A$5&amp;B$4,批次辅助!$A$1:$DC$1,0),0),0)</f>
        <v>0</v>
      </c>
      <c r="C8" s="117">
        <f>_xlfn.IFNA(VLOOKUP($A8,批次辅助!$A$4:$DC$41,MATCH($A$5&amp;C$4,批次辅助!$A$1:$DC$1,0),0),0)</f>
        <v>0</v>
      </c>
      <c r="D8" s="117">
        <f>_xlfn.IFNA(VLOOKUP($A8,批次辅助!$A$4:$DC$41,MATCH($A$5&amp;D$4,批次辅助!$A$1:$DC$1,0),0),0)</f>
        <v>0</v>
      </c>
      <c r="E8" s="117">
        <f>IF(E6=0,0%,E7/E6)</f>
        <v>0</v>
      </c>
      <c r="F8" s="116"/>
      <c r="G8" s="116"/>
      <c r="H8" s="118"/>
      <c r="I8" s="118"/>
      <c r="J8" s="117">
        <f>IF(J6=0,0%,J7/J6)</f>
        <v>0</v>
      </c>
      <c r="K8" s="116"/>
      <c r="L8" s="116"/>
      <c r="M8" s="118"/>
      <c r="N8" s="118"/>
      <c r="O8" s="117">
        <f>IF(O6=0,0%,O7/O6)</f>
        <v>0</v>
      </c>
      <c r="P8" s="116"/>
      <c r="Q8" s="116"/>
      <c r="R8" s="118"/>
      <c r="S8" s="118"/>
      <c r="T8" s="117">
        <f>IF(T6=0,0%,T7/T6)</f>
        <v>0</v>
      </c>
      <c r="U8" s="116"/>
      <c r="V8" s="116"/>
      <c r="W8" s="118"/>
      <c r="X8" s="118"/>
      <c r="Y8" s="117">
        <f>IF(Y6=0,0%,Y7/Y6)</f>
        <v>0</v>
      </c>
      <c r="Z8" s="116"/>
      <c r="AA8" s="116"/>
      <c r="AB8" s="118"/>
      <c r="AC8" s="118"/>
      <c r="AD8" s="117">
        <f>IF(AD6=0,0%,AD7/AD6)</f>
        <v>0</v>
      </c>
      <c r="AE8" s="116"/>
      <c r="AF8" s="116"/>
      <c r="AG8" s="118"/>
      <c r="AH8" s="118"/>
      <c r="AI8" s="117">
        <f>IF(AI6=0,0%,AI7/AI6)</f>
        <v>0</v>
      </c>
      <c r="AJ8" s="116"/>
      <c r="AK8" s="116"/>
      <c r="AL8" s="118"/>
      <c r="AM8" s="118"/>
      <c r="AN8" s="117">
        <f>IF(AN6=0,0%,AN7/AN6)</f>
        <v>0</v>
      </c>
      <c r="AO8" s="116"/>
      <c r="AP8" s="116"/>
      <c r="AQ8" s="118"/>
      <c r="AR8" s="118"/>
      <c r="AS8" s="117">
        <f>IF(AS6=0,0%,AS7/AS6)</f>
        <v>0</v>
      </c>
      <c r="AT8" s="116"/>
      <c r="AU8" s="116"/>
      <c r="AV8" s="118"/>
      <c r="AW8" s="118"/>
      <c r="AX8" s="117">
        <f>IF(AX6=0,0%,AX7/AX6)</f>
        <v>0</v>
      </c>
      <c r="AY8" s="116"/>
      <c r="AZ8" s="116"/>
      <c r="BA8" s="118"/>
      <c r="BB8" s="118"/>
      <c r="BC8" s="117">
        <f>IF(BC6=0,0%,BC7/BC6)</f>
        <v>0</v>
      </c>
      <c r="BD8" s="116"/>
      <c r="BE8" s="116"/>
      <c r="BF8" s="118"/>
      <c r="BG8" s="118"/>
      <c r="BH8" s="117">
        <f>IF(BH6=0,0%,BH7/BH6)</f>
        <v>0</v>
      </c>
      <c r="BI8" s="116"/>
      <c r="BJ8" s="116"/>
      <c r="BK8" s="118"/>
      <c r="BL8" s="118"/>
      <c r="BM8" s="117">
        <f>IF(BM6=0,0%,BM7/BM6)</f>
        <v>0</v>
      </c>
      <c r="BN8" s="116"/>
      <c r="BO8" s="116"/>
      <c r="BP8" s="118"/>
      <c r="BQ8" s="118"/>
    </row>
    <row r="9" spans="1:69" s="161" customFormat="1" x14ac:dyDescent="0.15">
      <c r="A9" s="158" t="s">
        <v>34</v>
      </c>
      <c r="B9" s="159">
        <f>_xlfn.IFNA(VLOOKUP($A9,批次辅助!$A$4:$DC$41,MATCH($A$5&amp;B$4,批次辅助!$A$1:$DC$1,0),0),0)</f>
        <v>0</v>
      </c>
      <c r="C9" s="159">
        <f>_xlfn.IFNA(VLOOKUP($A9,批次辅助!$A$4:$DC$41,MATCH($A$5&amp;C$4,批次辅助!$A$1:$DC$1,0),0),0)</f>
        <v>0</v>
      </c>
      <c r="D9" s="159">
        <f>_xlfn.IFNA(VLOOKUP($A9,批次辅助!$A$4:$DC$41,MATCH($A$5&amp;D$4,批次辅助!$A$1:$DC$1,0),0),0)</f>
        <v>0</v>
      </c>
      <c r="E9" s="160"/>
      <c r="F9" s="160"/>
      <c r="G9" s="160"/>
      <c r="H9" s="160">
        <f>H10-H19-H27-H28-H36-H37-H44-H45</f>
        <v>0.93380855488372072</v>
      </c>
      <c r="I9" s="160"/>
      <c r="J9" s="160"/>
      <c r="K9" s="160"/>
      <c r="L9" s="160"/>
      <c r="M9" s="160">
        <f>M10-M19-M27-M28-M36-M37-M44-M45</f>
        <v>0.93380855488372072</v>
      </c>
      <c r="N9" s="160"/>
      <c r="O9" s="160"/>
      <c r="P9" s="160"/>
      <c r="Q9" s="160"/>
      <c r="R9" s="160">
        <f>R10-R19-R27-R28-R36-R37-R44-R45</f>
        <v>0.93380855488372072</v>
      </c>
      <c r="S9" s="160"/>
      <c r="T9" s="160"/>
      <c r="U9" s="160"/>
      <c r="V9" s="160"/>
      <c r="W9" s="160">
        <f>W10-W19-W27-W28-W36-W37-W44-W45</f>
        <v>0.93380855488372072</v>
      </c>
      <c r="X9" s="160"/>
      <c r="Y9" s="160"/>
      <c r="Z9" s="160"/>
      <c r="AA9" s="160"/>
      <c r="AB9" s="160">
        <f>AB10-AB19-AB27-AB28-AB36-AB37-AB44-AB45</f>
        <v>0.93380855488372072</v>
      </c>
      <c r="AC9" s="160"/>
      <c r="AD9" s="160"/>
      <c r="AE9" s="160"/>
      <c r="AF9" s="160"/>
      <c r="AG9" s="160">
        <f>AG10-AG19-AG27-AG28-AG36-AG37-AG44-AG45</f>
        <v>0.93380855488372072</v>
      </c>
      <c r="AH9" s="160"/>
      <c r="AI9" s="160"/>
      <c r="AJ9" s="160"/>
      <c r="AK9" s="160"/>
      <c r="AL9" s="160">
        <f>AL10-AL19-AL27-AL28-AL36-AL37-AL44-AL45</f>
        <v>0.93380855488372072</v>
      </c>
      <c r="AM9" s="160"/>
      <c r="AN9" s="160"/>
      <c r="AO9" s="160"/>
      <c r="AP9" s="160"/>
      <c r="AQ9" s="160">
        <f>AQ10-AQ19-AQ27-AQ28-AQ36-AQ37-AQ44-AQ45</f>
        <v>0.93380855488372072</v>
      </c>
      <c r="AR9" s="160"/>
      <c r="AS9" s="160"/>
      <c r="AT9" s="160"/>
      <c r="AU9" s="160"/>
      <c r="AV9" s="160">
        <f>AV10-AV19-AV27-AV28-AV36-AV37-AV44-AV45</f>
        <v>0.93380855488372072</v>
      </c>
      <c r="AW9" s="160"/>
      <c r="AX9" s="160"/>
      <c r="AY9" s="160"/>
      <c r="AZ9" s="160"/>
      <c r="BA9" s="160">
        <f>BA10-BA19-BA27-BA28-BA36-BA37-BA44-BA45</f>
        <v>0.93380855488372072</v>
      </c>
      <c r="BB9" s="160"/>
      <c r="BC9" s="160"/>
      <c r="BD9" s="160"/>
      <c r="BE9" s="160"/>
      <c r="BF9" s="160">
        <f>BF10-BF19-BF27-BF28-BF36-BF37-BF44-BF45</f>
        <v>0.93380855488372072</v>
      </c>
      <c r="BG9" s="160"/>
      <c r="BH9" s="160"/>
      <c r="BI9" s="160"/>
      <c r="BJ9" s="160"/>
      <c r="BK9" s="160">
        <f>BK10-BK19-BK27-BK28-BK36-BK37-BK44-BK45</f>
        <v>0.93380855488372072</v>
      </c>
      <c r="BL9" s="160"/>
      <c r="BM9" s="160"/>
      <c r="BN9" s="160"/>
      <c r="BO9" s="160"/>
      <c r="BP9" s="160">
        <f>BP10-BP19-BP27-BP28-BP36-BP37-BP44-BP45</f>
        <v>0.93380855488372072</v>
      </c>
      <c r="BQ9" s="160"/>
    </row>
    <row r="10" spans="1:69" x14ac:dyDescent="0.15">
      <c r="A10" s="36" t="s">
        <v>33</v>
      </c>
      <c r="B10" s="37">
        <f>B9+B19+B27+B28+B36+B37+B44+B45</f>
        <v>0</v>
      </c>
      <c r="C10" s="37">
        <f>C9+C19+C27+C28+C36+C37+C44+C45</f>
        <v>0</v>
      </c>
      <c r="D10" s="37">
        <f>D9+D19+D27+D28+D36+D37+D44+D45</f>
        <v>0</v>
      </c>
      <c r="E10" s="38"/>
      <c r="F10" s="38"/>
      <c r="G10" s="38"/>
      <c r="H10" s="38">
        <f>(H12+H21+H30+H39)*99.94%-3</f>
        <v>0.93380855488372072</v>
      </c>
      <c r="I10" s="38"/>
      <c r="J10" s="38"/>
      <c r="K10" s="38"/>
      <c r="L10" s="38"/>
      <c r="M10" s="38">
        <f>(M12+M21+M30+M39)*99.94%-3</f>
        <v>0.93380855488372072</v>
      </c>
      <c r="N10" s="38"/>
      <c r="O10" s="38"/>
      <c r="P10" s="38"/>
      <c r="Q10" s="38"/>
      <c r="R10" s="38">
        <f>(R12+R21+R30+R39)*99.94%-3</f>
        <v>0.93380855488372072</v>
      </c>
      <c r="S10" s="38"/>
      <c r="T10" s="38"/>
      <c r="U10" s="38"/>
      <c r="V10" s="38"/>
      <c r="W10" s="38">
        <f>(W12+W21+W30+W39)*99.94%-3</f>
        <v>0.93380855488372072</v>
      </c>
      <c r="X10" s="38"/>
      <c r="Y10" s="38"/>
      <c r="Z10" s="38"/>
      <c r="AA10" s="38"/>
      <c r="AB10" s="38">
        <f>(AB12+AB21+AB30+AB39)*99.94%-3</f>
        <v>0.93380855488372072</v>
      </c>
      <c r="AC10" s="38"/>
      <c r="AD10" s="38"/>
      <c r="AE10" s="38"/>
      <c r="AF10" s="38"/>
      <c r="AG10" s="38">
        <f>(AG12+AG21+AG30+AG39)*99.94%-3</f>
        <v>0.93380855488372072</v>
      </c>
      <c r="AH10" s="38"/>
      <c r="AI10" s="38"/>
      <c r="AJ10" s="38"/>
      <c r="AK10" s="38"/>
      <c r="AL10" s="38">
        <f>(AL12+AL21+AL30+AL39)*99.94%-3</f>
        <v>0.93380855488372072</v>
      </c>
      <c r="AM10" s="38"/>
      <c r="AN10" s="38"/>
      <c r="AO10" s="38"/>
      <c r="AP10" s="38"/>
      <c r="AQ10" s="38">
        <f>(AQ12+AQ21+AQ30+AQ39)*99.94%-3</f>
        <v>0.93380855488372072</v>
      </c>
      <c r="AR10" s="38"/>
      <c r="AS10" s="38"/>
      <c r="AT10" s="38"/>
      <c r="AU10" s="38"/>
      <c r="AV10" s="38">
        <f>(AV12+AV21+AV30+AV39)*99.94%-3</f>
        <v>0.93380855488372072</v>
      </c>
      <c r="AW10" s="38"/>
      <c r="AX10" s="38"/>
      <c r="AY10" s="38"/>
      <c r="AZ10" s="38"/>
      <c r="BA10" s="38">
        <f>(BA12+BA21+BA30+BA39)*99.94%-3</f>
        <v>0.93380855488372072</v>
      </c>
      <c r="BB10" s="38"/>
      <c r="BC10" s="38"/>
      <c r="BD10" s="38"/>
      <c r="BE10" s="38"/>
      <c r="BF10" s="38">
        <f>(BF12+BF21+BF30+BF39)*99.94%-3</f>
        <v>0.93380855488372072</v>
      </c>
      <c r="BG10" s="38"/>
      <c r="BH10" s="38"/>
      <c r="BI10" s="38"/>
      <c r="BJ10" s="38"/>
      <c r="BK10" s="38">
        <f>(BK12+BK21+BK30+BK39)*99.94%-3</f>
        <v>0.93380855488372072</v>
      </c>
      <c r="BL10" s="38"/>
      <c r="BM10" s="38"/>
      <c r="BN10" s="38"/>
      <c r="BO10" s="38"/>
      <c r="BP10" s="38">
        <f>(BP12+BP21+BP30+BP39)*99.94%-3</f>
        <v>0.93380855488372072</v>
      </c>
      <c r="BQ10" s="38"/>
    </row>
    <row r="11" spans="1:69" x14ac:dyDescent="0.15">
      <c r="A11" s="39" t="s">
        <v>32</v>
      </c>
      <c r="B11" s="39"/>
      <c r="C11" s="39"/>
      <c r="D11" s="39"/>
      <c r="E11" s="39"/>
      <c r="F11" s="39"/>
      <c r="G11" s="39"/>
      <c r="H11" s="39">
        <f>H12*99.9%</f>
        <v>0.9456066903304774</v>
      </c>
      <c r="I11" s="39"/>
      <c r="J11" s="39"/>
      <c r="K11" s="39"/>
      <c r="L11" s="39"/>
      <c r="M11" s="39">
        <f>M12*99.9%</f>
        <v>0.9456066903304774</v>
      </c>
      <c r="N11" s="39"/>
      <c r="O11" s="39"/>
      <c r="P11" s="39"/>
      <c r="Q11" s="39"/>
      <c r="R11" s="39">
        <f>R12*99.9%</f>
        <v>0.9456066903304774</v>
      </c>
      <c r="S11" s="39"/>
      <c r="T11" s="39"/>
      <c r="U11" s="39"/>
      <c r="V11" s="39"/>
      <c r="W11" s="39">
        <f>W12*99.9%</f>
        <v>0.9456066903304774</v>
      </c>
      <c r="X11" s="39"/>
      <c r="Y11" s="39"/>
      <c r="Z11" s="39"/>
      <c r="AA11" s="39"/>
      <c r="AB11" s="39">
        <f>AB12*99.9%</f>
        <v>0.9456066903304774</v>
      </c>
      <c r="AC11" s="39"/>
      <c r="AD11" s="39"/>
      <c r="AE11" s="39"/>
      <c r="AF11" s="39"/>
      <c r="AG11" s="39">
        <f>AG12*99.9%</f>
        <v>0.9456066903304774</v>
      </c>
      <c r="AH11" s="39"/>
      <c r="AI11" s="39"/>
      <c r="AJ11" s="39"/>
      <c r="AK11" s="39"/>
      <c r="AL11" s="39">
        <f>AL12*99.9%</f>
        <v>0.9456066903304774</v>
      </c>
      <c r="AM11" s="39"/>
      <c r="AN11" s="39"/>
      <c r="AO11" s="39"/>
      <c r="AP11" s="39"/>
      <c r="AQ11" s="39">
        <f>AQ12*99.9%</f>
        <v>0.9456066903304774</v>
      </c>
      <c r="AR11" s="39"/>
      <c r="AS11" s="39"/>
      <c r="AT11" s="39"/>
      <c r="AU11" s="39"/>
      <c r="AV11" s="39">
        <f>AV12*99.9%</f>
        <v>0.9456066903304774</v>
      </c>
      <c r="AW11" s="39"/>
      <c r="AX11" s="39"/>
      <c r="AY11" s="39"/>
      <c r="AZ11" s="39"/>
      <c r="BA11" s="39">
        <f>BA12*99.9%</f>
        <v>0.9456066903304774</v>
      </c>
      <c r="BB11" s="39"/>
      <c r="BC11" s="39"/>
      <c r="BD11" s="39"/>
      <c r="BE11" s="39"/>
      <c r="BF11" s="39">
        <f>BF12*99.9%</f>
        <v>0.9456066903304774</v>
      </c>
      <c r="BG11" s="39"/>
      <c r="BH11" s="39"/>
      <c r="BI11" s="39"/>
      <c r="BJ11" s="39"/>
      <c r="BK11" s="39">
        <f>BK12*99.9%</f>
        <v>0.9456066903304774</v>
      </c>
      <c r="BL11" s="39"/>
      <c r="BM11" s="39"/>
      <c r="BN11" s="39"/>
      <c r="BO11" s="39"/>
      <c r="BP11" s="39">
        <f>BP12*99.9%</f>
        <v>0.9456066903304774</v>
      </c>
      <c r="BQ11" s="39"/>
    </row>
    <row r="12" spans="1:69" x14ac:dyDescent="0.35">
      <c r="A12" s="40" t="s">
        <v>60</v>
      </c>
      <c r="B12" s="41">
        <f>_xlfn.IFNA(VLOOKUP($A12,批次辅助!$A$4:$DC$41,MATCH($A$5&amp;B$4,批次辅助!$A$1:$DC$1,0),0),0)</f>
        <v>0</v>
      </c>
      <c r="C12" s="41">
        <f>_xlfn.IFNA(VLOOKUP($A12,批次辅助!$A$4:$DC$41,MATCH($A$5&amp;C$4,批次辅助!$A$1:$DC$1,0),0),0)</f>
        <v>0</v>
      </c>
      <c r="D12" s="41">
        <f>_xlfn.IFNA(VLOOKUP($A12,批次辅助!$A$4:$DC$41,MATCH($A$5&amp;D$4,批次辅助!$A$1:$DC$1,0),0),0)</f>
        <v>0</v>
      </c>
      <c r="E12" s="39"/>
      <c r="F12" s="39"/>
      <c r="G12" s="39"/>
      <c r="H12" s="39">
        <f>1-SUM(H13:H18)</f>
        <v>0.94655324357405135</v>
      </c>
      <c r="I12" s="39"/>
      <c r="J12" s="39"/>
      <c r="K12" s="39"/>
      <c r="L12" s="39"/>
      <c r="M12" s="39">
        <f>1-SUM(M13:M18)</f>
        <v>0.94655324357405135</v>
      </c>
      <c r="N12" s="39"/>
      <c r="O12" s="39"/>
      <c r="P12" s="39"/>
      <c r="Q12" s="39"/>
      <c r="R12" s="39">
        <f>1-SUM(R13:R18)</f>
        <v>0.94655324357405135</v>
      </c>
      <c r="S12" s="39"/>
      <c r="T12" s="39"/>
      <c r="U12" s="39"/>
      <c r="V12" s="39"/>
      <c r="W12" s="39">
        <f>1-SUM(W13:W18)</f>
        <v>0.94655324357405135</v>
      </c>
      <c r="X12" s="39"/>
      <c r="Y12" s="39"/>
      <c r="Z12" s="39"/>
      <c r="AA12" s="39"/>
      <c r="AB12" s="39">
        <f>1-SUM(AB13:AB18)</f>
        <v>0.94655324357405135</v>
      </c>
      <c r="AC12" s="39"/>
      <c r="AD12" s="39"/>
      <c r="AE12" s="39"/>
      <c r="AF12" s="39"/>
      <c r="AG12" s="39">
        <f>1-SUM(AG13:AG18)</f>
        <v>0.94655324357405135</v>
      </c>
      <c r="AH12" s="39"/>
      <c r="AI12" s="39"/>
      <c r="AJ12" s="39"/>
      <c r="AK12" s="39"/>
      <c r="AL12" s="39">
        <f>1-SUM(AL13:AL18)</f>
        <v>0.94655324357405135</v>
      </c>
      <c r="AM12" s="39"/>
      <c r="AN12" s="39"/>
      <c r="AO12" s="39"/>
      <c r="AP12" s="39"/>
      <c r="AQ12" s="39">
        <f>1-SUM(AQ13:AQ18)</f>
        <v>0.94655324357405135</v>
      </c>
      <c r="AR12" s="39"/>
      <c r="AS12" s="39"/>
      <c r="AT12" s="39"/>
      <c r="AU12" s="39"/>
      <c r="AV12" s="39">
        <f>1-SUM(AV13:AV18)</f>
        <v>0.94655324357405135</v>
      </c>
      <c r="AW12" s="39"/>
      <c r="AX12" s="39"/>
      <c r="AY12" s="39"/>
      <c r="AZ12" s="39"/>
      <c r="BA12" s="39">
        <f>1-SUM(BA13:BA18)</f>
        <v>0.94655324357405135</v>
      </c>
      <c r="BB12" s="39"/>
      <c r="BC12" s="39"/>
      <c r="BD12" s="39"/>
      <c r="BE12" s="39"/>
      <c r="BF12" s="39">
        <f>1-SUM(BF13:BF18)</f>
        <v>0.94655324357405135</v>
      </c>
      <c r="BG12" s="39"/>
      <c r="BH12" s="39"/>
      <c r="BI12" s="39"/>
      <c r="BJ12" s="39"/>
      <c r="BK12" s="39">
        <f>1-SUM(BK13:BK18)</f>
        <v>0.94655324357405135</v>
      </c>
      <c r="BL12" s="39"/>
      <c r="BM12" s="39"/>
      <c r="BN12" s="39"/>
      <c r="BO12" s="39"/>
      <c r="BP12" s="39">
        <f>1-SUM(BP13:BP18)</f>
        <v>0.94655324357405135</v>
      </c>
      <c r="BQ12" s="39"/>
    </row>
    <row r="13" spans="1:69" x14ac:dyDescent="0.15">
      <c r="A13" s="42" t="s">
        <v>42</v>
      </c>
      <c r="B13" s="43">
        <f>_xlfn.IFNA(VLOOKUP($A13,批次辅助!$A$4:$DC$41,MATCH($A$5&amp;B$4,批次辅助!$A$1:$DC$1,0),0),0)</f>
        <v>0</v>
      </c>
      <c r="C13" s="43">
        <f>_xlfn.IFNA(VLOOKUP($A13,批次辅助!$A$4:$DC$41,MATCH($A$5&amp;C$4,批次辅助!$A$1:$DC$1,0),0),0)</f>
        <v>0</v>
      </c>
      <c r="D13" s="43">
        <f>_xlfn.IFNA(VLOOKUP($A13,批次辅助!$A$4:$DC$41,MATCH($A$5&amp;D$4,批次辅助!$A$1:$DC$1,0),0),0)</f>
        <v>0</v>
      </c>
      <c r="E13" s="279"/>
      <c r="F13" s="128"/>
      <c r="G13" s="102">
        <v>1.4999999999999999E-2</v>
      </c>
      <c r="H13" s="47">
        <f>C13-F13+G13</f>
        <v>1.4999999999999999E-2</v>
      </c>
      <c r="I13" s="370"/>
      <c r="J13" s="279"/>
      <c r="K13" s="128"/>
      <c r="L13" s="102"/>
      <c r="M13" s="47">
        <f>H13-K13+L13</f>
        <v>1.4999999999999999E-2</v>
      </c>
      <c r="N13" s="370"/>
      <c r="O13" s="278"/>
      <c r="P13" s="132"/>
      <c r="Q13" s="102"/>
      <c r="R13" s="47">
        <f>M13-P13+Q13</f>
        <v>1.4999999999999999E-2</v>
      </c>
      <c r="S13" s="370"/>
      <c r="T13" s="279"/>
      <c r="U13" s="128"/>
      <c r="V13" s="102"/>
      <c r="W13" s="47">
        <f>R13-U13+V13</f>
        <v>1.4999999999999999E-2</v>
      </c>
      <c r="X13" s="370"/>
      <c r="Y13" s="279"/>
      <c r="Z13" s="128"/>
      <c r="AA13" s="102"/>
      <c r="AB13" s="47">
        <f>W13-Z13+AA13</f>
        <v>1.4999999999999999E-2</v>
      </c>
      <c r="AC13" s="370"/>
      <c r="AD13" s="279"/>
      <c r="AE13" s="128"/>
      <c r="AF13" s="102"/>
      <c r="AG13" s="47">
        <f>AB13-AE13+AF13</f>
        <v>1.4999999999999999E-2</v>
      </c>
      <c r="AH13" s="370"/>
      <c r="AI13" s="279"/>
      <c r="AJ13" s="128"/>
      <c r="AK13" s="102"/>
      <c r="AL13" s="47">
        <f>AG13-AJ13+AK13</f>
        <v>1.4999999999999999E-2</v>
      </c>
      <c r="AM13" s="370"/>
      <c r="AN13" s="279"/>
      <c r="AO13" s="128"/>
      <c r="AP13" s="102"/>
      <c r="AQ13" s="47">
        <f>AL13-AO13+AP13</f>
        <v>1.4999999999999999E-2</v>
      </c>
      <c r="AR13" s="370"/>
      <c r="AS13" s="279"/>
      <c r="AT13" s="128"/>
      <c r="AU13" s="102"/>
      <c r="AV13" s="47">
        <f>AQ13-AT13+AU13</f>
        <v>1.4999999999999999E-2</v>
      </c>
      <c r="AW13" s="370"/>
      <c r="AX13" s="279"/>
      <c r="AY13" s="128"/>
      <c r="AZ13" s="102"/>
      <c r="BA13" s="47">
        <f>AV13-AY13+AZ13</f>
        <v>1.4999999999999999E-2</v>
      </c>
      <c r="BB13" s="370"/>
      <c r="BC13" s="279"/>
      <c r="BD13" s="128"/>
      <c r="BE13" s="102"/>
      <c r="BF13" s="47">
        <f>BA13-BD13+BE13</f>
        <v>1.4999999999999999E-2</v>
      </c>
      <c r="BG13" s="370"/>
      <c r="BH13" s="279"/>
      <c r="BI13" s="128"/>
      <c r="BJ13" s="102"/>
      <c r="BK13" s="47">
        <f>BF13-BI13+BJ13</f>
        <v>1.4999999999999999E-2</v>
      </c>
      <c r="BL13" s="370"/>
      <c r="BM13" s="279"/>
      <c r="BN13" s="128"/>
      <c r="BO13" s="102"/>
      <c r="BP13" s="47">
        <f>BK13-BN13+BO13</f>
        <v>1.4999999999999999E-2</v>
      </c>
      <c r="BQ13" s="370"/>
    </row>
    <row r="14" spans="1:69" x14ac:dyDescent="0.15">
      <c r="A14" s="42" t="s">
        <v>43</v>
      </c>
      <c r="B14" s="43">
        <f>_xlfn.IFNA(VLOOKUP($A14,批次辅助!$A$4:$DC$41,MATCH($A$5&amp;B$4,批次辅助!$A$1:$DC$1,0),0),0)</f>
        <v>0</v>
      </c>
      <c r="C14" s="43">
        <f>_xlfn.IFNA(VLOOKUP($A14,批次辅助!$A$4:$DC$41,MATCH($A$5&amp;C$4,批次辅助!$A$1:$DC$1,0),0),0)</f>
        <v>0</v>
      </c>
      <c r="D14" s="43">
        <f>_xlfn.IFNA(VLOOKUP($A14,批次辅助!$A$4:$DC$41,MATCH($A$5&amp;D$4,批次辅助!$A$1:$DC$1,0),0),0)</f>
        <v>0</v>
      </c>
      <c r="E14" s="51"/>
      <c r="F14" s="129"/>
      <c r="G14" s="140">
        <v>1.7999999999999999E-2</v>
      </c>
      <c r="H14" s="47">
        <f t="shared" ref="H14:H19" si="0">C14-F14+G14</f>
        <v>1.7999999999999999E-2</v>
      </c>
      <c r="I14" s="370"/>
      <c r="J14" s="51"/>
      <c r="K14" s="129"/>
      <c r="L14" s="140"/>
      <c r="M14" s="50">
        <f t="shared" ref="M14:M19" si="1">H14-K14+L14</f>
        <v>1.7999999999999999E-2</v>
      </c>
      <c r="N14" s="370"/>
      <c r="O14" s="278"/>
      <c r="P14" s="186"/>
      <c r="Q14" s="140"/>
      <c r="R14" s="50">
        <f t="shared" ref="R14:R19" si="2">M14-P14+Q14</f>
        <v>1.7999999999999999E-2</v>
      </c>
      <c r="S14" s="370"/>
      <c r="T14" s="51"/>
      <c r="U14" s="129"/>
      <c r="V14" s="140"/>
      <c r="W14" s="50">
        <f t="shared" ref="W14:W19" si="3">R14-U14+V14</f>
        <v>1.7999999999999999E-2</v>
      </c>
      <c r="X14" s="370"/>
      <c r="Y14" s="51"/>
      <c r="Z14" s="129"/>
      <c r="AA14" s="140"/>
      <c r="AB14" s="50">
        <f t="shared" ref="AB14:AB19" si="4">W14-Z14+AA14</f>
        <v>1.7999999999999999E-2</v>
      </c>
      <c r="AC14" s="370"/>
      <c r="AD14" s="51"/>
      <c r="AE14" s="129"/>
      <c r="AF14" s="140"/>
      <c r="AG14" s="50">
        <f t="shared" ref="AG14:AG19" si="5">AB14-AE14+AF14</f>
        <v>1.7999999999999999E-2</v>
      </c>
      <c r="AH14" s="370"/>
      <c r="AI14" s="51"/>
      <c r="AJ14" s="129"/>
      <c r="AK14" s="140"/>
      <c r="AL14" s="50">
        <f t="shared" ref="AL14:AL19" si="6">AG14-AJ14+AK14</f>
        <v>1.7999999999999999E-2</v>
      </c>
      <c r="AM14" s="370"/>
      <c r="AN14" s="51"/>
      <c r="AO14" s="129"/>
      <c r="AP14" s="140"/>
      <c r="AQ14" s="50">
        <f t="shared" ref="AQ14:AQ19" si="7">AL14-AO14+AP14</f>
        <v>1.7999999999999999E-2</v>
      </c>
      <c r="AR14" s="370"/>
      <c r="AS14" s="51"/>
      <c r="AT14" s="129"/>
      <c r="AU14" s="140"/>
      <c r="AV14" s="50">
        <f t="shared" ref="AV14:AV19" si="8">AQ14-AT14+AU14</f>
        <v>1.7999999999999999E-2</v>
      </c>
      <c r="AW14" s="370"/>
      <c r="AX14" s="51"/>
      <c r="AY14" s="129"/>
      <c r="AZ14" s="140"/>
      <c r="BA14" s="50">
        <f t="shared" ref="BA14:BA19" si="9">AV14-AY14+AZ14</f>
        <v>1.7999999999999999E-2</v>
      </c>
      <c r="BB14" s="370"/>
      <c r="BC14" s="51"/>
      <c r="BD14" s="129"/>
      <c r="BE14" s="140"/>
      <c r="BF14" s="50">
        <f t="shared" ref="BF14:BF19" si="10">BA14-BD14+BE14</f>
        <v>1.7999999999999999E-2</v>
      </c>
      <c r="BG14" s="370"/>
      <c r="BH14" s="51"/>
      <c r="BI14" s="129"/>
      <c r="BJ14" s="140"/>
      <c r="BK14" s="50">
        <f t="shared" ref="BK14:BK19" si="11">BF14-BI14+BJ14</f>
        <v>1.7999999999999999E-2</v>
      </c>
      <c r="BL14" s="370"/>
      <c r="BM14" s="51"/>
      <c r="BN14" s="129"/>
      <c r="BO14" s="140"/>
      <c r="BP14" s="50">
        <f t="shared" ref="BP14:BP19" si="12">BK14-BN14+BO14</f>
        <v>1.7999999999999999E-2</v>
      </c>
      <c r="BQ14" s="370"/>
    </row>
    <row r="15" spans="1:69" x14ac:dyDescent="0.15">
      <c r="A15" s="42" t="s">
        <v>44</v>
      </c>
      <c r="B15" s="43">
        <f>_xlfn.IFNA(VLOOKUP($A15,批次辅助!$A$4:$DC$41,MATCH($A$5&amp;B$4,批次辅助!$A$1:$DC$1,0),0),0)</f>
        <v>0</v>
      </c>
      <c r="C15" s="43">
        <f>_xlfn.IFNA(VLOOKUP($A15,批次辅助!$A$4:$DC$41,MATCH($A$5&amp;C$4,批次辅助!$A$1:$DC$1,0),0),0)</f>
        <v>0</v>
      </c>
      <c r="D15" s="43">
        <f>_xlfn.IFNA(VLOOKUP($A15,批次辅助!$A$4:$DC$41,MATCH($A$5&amp;D$4,批次辅助!$A$1:$DC$1,0),0),0)</f>
        <v>0</v>
      </c>
      <c r="E15" s="279"/>
      <c r="F15" s="128"/>
      <c r="G15" s="46">
        <v>5.0000000000000001E-3</v>
      </c>
      <c r="H15" s="47">
        <f t="shared" si="0"/>
        <v>5.0000000000000001E-3</v>
      </c>
      <c r="I15" s="370"/>
      <c r="J15" s="279"/>
      <c r="K15" s="128"/>
      <c r="L15" s="102"/>
      <c r="M15" s="50">
        <f t="shared" si="1"/>
        <v>5.0000000000000001E-3</v>
      </c>
      <c r="N15" s="370"/>
      <c r="O15" s="278"/>
      <c r="P15" s="132"/>
      <c r="Q15" s="102"/>
      <c r="R15" s="50">
        <f t="shared" si="2"/>
        <v>5.0000000000000001E-3</v>
      </c>
      <c r="S15" s="370"/>
      <c r="T15" s="279"/>
      <c r="U15" s="128"/>
      <c r="V15" s="102"/>
      <c r="W15" s="50">
        <f t="shared" si="3"/>
        <v>5.0000000000000001E-3</v>
      </c>
      <c r="X15" s="370"/>
      <c r="Y15" s="279"/>
      <c r="Z15" s="128"/>
      <c r="AA15" s="102"/>
      <c r="AB15" s="50">
        <f t="shared" si="4"/>
        <v>5.0000000000000001E-3</v>
      </c>
      <c r="AC15" s="370"/>
      <c r="AD15" s="279"/>
      <c r="AE15" s="128"/>
      <c r="AF15" s="102"/>
      <c r="AG15" s="50">
        <f t="shared" si="5"/>
        <v>5.0000000000000001E-3</v>
      </c>
      <c r="AH15" s="370"/>
      <c r="AI15" s="279"/>
      <c r="AJ15" s="128"/>
      <c r="AK15" s="102"/>
      <c r="AL15" s="50">
        <f t="shared" si="6"/>
        <v>5.0000000000000001E-3</v>
      </c>
      <c r="AM15" s="370"/>
      <c r="AN15" s="279"/>
      <c r="AO15" s="128"/>
      <c r="AP15" s="102"/>
      <c r="AQ15" s="50">
        <f t="shared" si="7"/>
        <v>5.0000000000000001E-3</v>
      </c>
      <c r="AR15" s="370"/>
      <c r="AS15" s="279"/>
      <c r="AT15" s="128"/>
      <c r="AU15" s="102"/>
      <c r="AV15" s="50">
        <f t="shared" si="8"/>
        <v>5.0000000000000001E-3</v>
      </c>
      <c r="AW15" s="370"/>
      <c r="AX15" s="279"/>
      <c r="AY15" s="128"/>
      <c r="AZ15" s="102"/>
      <c r="BA15" s="50">
        <f t="shared" si="9"/>
        <v>5.0000000000000001E-3</v>
      </c>
      <c r="BB15" s="370"/>
      <c r="BC15" s="279"/>
      <c r="BD15" s="128"/>
      <c r="BE15" s="102"/>
      <c r="BF15" s="50">
        <f t="shared" si="10"/>
        <v>5.0000000000000001E-3</v>
      </c>
      <c r="BG15" s="370"/>
      <c r="BH15" s="279"/>
      <c r="BI15" s="128"/>
      <c r="BJ15" s="102"/>
      <c r="BK15" s="50">
        <f t="shared" si="11"/>
        <v>5.0000000000000001E-3</v>
      </c>
      <c r="BL15" s="370"/>
      <c r="BM15" s="279"/>
      <c r="BN15" s="128"/>
      <c r="BO15" s="102"/>
      <c r="BP15" s="50">
        <f t="shared" si="12"/>
        <v>5.0000000000000001E-3</v>
      </c>
      <c r="BQ15" s="370"/>
    </row>
    <row r="16" spans="1:69" x14ac:dyDescent="0.15">
      <c r="A16" s="53" t="s">
        <v>45</v>
      </c>
      <c r="B16" s="53">
        <f>_xlfn.IFNA(VLOOKUP($A16,批次辅助!$A$4:$DC$41,MATCH($A$5&amp;B$4,批次辅助!$A$1:$DC$1,0),0),0)</f>
        <v>0</v>
      </c>
      <c r="C16" s="53">
        <f>_xlfn.IFNA(VLOOKUP($A16,批次辅助!$A$4:$DC$41,MATCH($A$5&amp;C$4,批次辅助!$A$1:$DC$1,0),0),0)</f>
        <v>0</v>
      </c>
      <c r="D16" s="53">
        <f>_xlfn.IFNA(VLOOKUP($A16,批次辅助!$A$4:$DC$41,MATCH($A$5&amp;D$4,批次辅助!$A$1:$DC$1,0),0),0)</f>
        <v>0</v>
      </c>
      <c r="E16" s="279"/>
      <c r="F16" s="128"/>
      <c r="G16" s="55">
        <v>8.9999999999999993E-3</v>
      </c>
      <c r="H16" s="47">
        <f t="shared" si="0"/>
        <v>8.9999999999999993E-3</v>
      </c>
      <c r="I16" s="370"/>
      <c r="J16" s="56"/>
      <c r="K16" s="130"/>
      <c r="L16" s="103"/>
      <c r="M16" s="50">
        <f t="shared" si="1"/>
        <v>8.9999999999999993E-3</v>
      </c>
      <c r="N16" s="370"/>
      <c r="O16" s="278"/>
      <c r="P16" s="132"/>
      <c r="Q16" s="103"/>
      <c r="R16" s="50">
        <f t="shared" si="2"/>
        <v>8.9999999999999993E-3</v>
      </c>
      <c r="S16" s="370"/>
      <c r="T16" s="56"/>
      <c r="U16" s="130"/>
      <c r="V16" s="103"/>
      <c r="W16" s="50">
        <f t="shared" si="3"/>
        <v>8.9999999999999993E-3</v>
      </c>
      <c r="X16" s="370"/>
      <c r="Y16" s="56"/>
      <c r="Z16" s="130"/>
      <c r="AA16" s="103"/>
      <c r="AB16" s="50">
        <f t="shared" si="4"/>
        <v>8.9999999999999993E-3</v>
      </c>
      <c r="AC16" s="370"/>
      <c r="AD16" s="56"/>
      <c r="AE16" s="130"/>
      <c r="AF16" s="103"/>
      <c r="AG16" s="50">
        <f t="shared" si="5"/>
        <v>8.9999999999999993E-3</v>
      </c>
      <c r="AH16" s="370"/>
      <c r="AI16" s="56"/>
      <c r="AJ16" s="130"/>
      <c r="AK16" s="103"/>
      <c r="AL16" s="50">
        <f t="shared" si="6"/>
        <v>8.9999999999999993E-3</v>
      </c>
      <c r="AM16" s="370"/>
      <c r="AN16" s="56"/>
      <c r="AO16" s="130"/>
      <c r="AP16" s="103"/>
      <c r="AQ16" s="50">
        <f t="shared" si="7"/>
        <v>8.9999999999999993E-3</v>
      </c>
      <c r="AR16" s="370"/>
      <c r="AS16" s="56"/>
      <c r="AT16" s="130"/>
      <c r="AU16" s="103"/>
      <c r="AV16" s="50">
        <f t="shared" si="8"/>
        <v>8.9999999999999993E-3</v>
      </c>
      <c r="AW16" s="370"/>
      <c r="AX16" s="56"/>
      <c r="AY16" s="130"/>
      <c r="AZ16" s="103"/>
      <c r="BA16" s="50">
        <f t="shared" si="9"/>
        <v>8.9999999999999993E-3</v>
      </c>
      <c r="BB16" s="370"/>
      <c r="BC16" s="56"/>
      <c r="BD16" s="130"/>
      <c r="BE16" s="103"/>
      <c r="BF16" s="50">
        <f t="shared" si="10"/>
        <v>8.9999999999999993E-3</v>
      </c>
      <c r="BG16" s="370"/>
      <c r="BH16" s="56"/>
      <c r="BI16" s="130"/>
      <c r="BJ16" s="103"/>
      <c r="BK16" s="50">
        <f t="shared" si="11"/>
        <v>8.9999999999999993E-3</v>
      </c>
      <c r="BL16" s="370"/>
      <c r="BM16" s="56"/>
      <c r="BN16" s="130"/>
      <c r="BO16" s="103"/>
      <c r="BP16" s="50">
        <f t="shared" si="12"/>
        <v>8.9999999999999993E-3</v>
      </c>
      <c r="BQ16" s="370"/>
    </row>
    <row r="17" spans="1:69" x14ac:dyDescent="0.15">
      <c r="A17" s="42" t="s">
        <v>46</v>
      </c>
      <c r="B17" s="53">
        <f>_xlfn.IFNA(VLOOKUP($A17,批次辅助!$A$4:$DC$41,MATCH($A$5&amp;B$4,批次辅助!$A$1:$DC$1,0),0),0)</f>
        <v>0</v>
      </c>
      <c r="C17" s="53">
        <f>_xlfn.IFNA(VLOOKUP($A17,批次辅助!$A$4:$DC$41,MATCH($A$5&amp;C$4,批次辅助!$A$1:$DC$1,0),0),0)</f>
        <v>0</v>
      </c>
      <c r="D17" s="53">
        <f>_xlfn.IFNA(VLOOKUP($A17,批次辅助!$A$4:$DC$41,MATCH($A$5&amp;D$4,批次辅助!$A$1:$DC$1,0),0),0)</f>
        <v>0</v>
      </c>
      <c r="E17" s="43"/>
      <c r="F17" s="131"/>
      <c r="G17" s="58">
        <v>5.446756425948592E-3</v>
      </c>
      <c r="H17" s="47">
        <f t="shared" si="0"/>
        <v>5.446756425948592E-3</v>
      </c>
      <c r="I17" s="370"/>
      <c r="J17" s="43"/>
      <c r="K17" s="131"/>
      <c r="L17" s="104"/>
      <c r="M17" s="53">
        <f t="shared" si="1"/>
        <v>5.446756425948592E-3</v>
      </c>
      <c r="N17" s="370"/>
      <c r="O17" s="330"/>
      <c r="P17" s="186"/>
      <c r="Q17" s="104"/>
      <c r="R17" s="53">
        <f t="shared" si="2"/>
        <v>5.446756425948592E-3</v>
      </c>
      <c r="S17" s="370"/>
      <c r="T17" s="43"/>
      <c r="U17" s="131"/>
      <c r="V17" s="104"/>
      <c r="W17" s="53">
        <f t="shared" si="3"/>
        <v>5.446756425948592E-3</v>
      </c>
      <c r="X17" s="370"/>
      <c r="Y17" s="43"/>
      <c r="Z17" s="131"/>
      <c r="AA17" s="104"/>
      <c r="AB17" s="53">
        <f t="shared" si="4"/>
        <v>5.446756425948592E-3</v>
      </c>
      <c r="AC17" s="370"/>
      <c r="AD17" s="43"/>
      <c r="AE17" s="131"/>
      <c r="AF17" s="104"/>
      <c r="AG17" s="53">
        <f t="shared" si="5"/>
        <v>5.446756425948592E-3</v>
      </c>
      <c r="AH17" s="370"/>
      <c r="AI17" s="43"/>
      <c r="AJ17" s="131"/>
      <c r="AK17" s="104"/>
      <c r="AL17" s="53">
        <f t="shared" si="6"/>
        <v>5.446756425948592E-3</v>
      </c>
      <c r="AM17" s="370"/>
      <c r="AN17" s="43"/>
      <c r="AO17" s="131"/>
      <c r="AP17" s="104"/>
      <c r="AQ17" s="53">
        <f t="shared" si="7"/>
        <v>5.446756425948592E-3</v>
      </c>
      <c r="AR17" s="370"/>
      <c r="AS17" s="43"/>
      <c r="AT17" s="131"/>
      <c r="AU17" s="104"/>
      <c r="AV17" s="53">
        <f t="shared" si="8"/>
        <v>5.446756425948592E-3</v>
      </c>
      <c r="AW17" s="370"/>
      <c r="AX17" s="43"/>
      <c r="AY17" s="131"/>
      <c r="AZ17" s="104"/>
      <c r="BA17" s="53">
        <f t="shared" si="9"/>
        <v>5.446756425948592E-3</v>
      </c>
      <c r="BB17" s="370"/>
      <c r="BC17" s="43"/>
      <c r="BD17" s="131"/>
      <c r="BE17" s="104"/>
      <c r="BF17" s="53">
        <f t="shared" si="10"/>
        <v>5.446756425948592E-3</v>
      </c>
      <c r="BG17" s="370"/>
      <c r="BH17" s="43"/>
      <c r="BI17" s="131"/>
      <c r="BJ17" s="104"/>
      <c r="BK17" s="53">
        <f t="shared" si="11"/>
        <v>5.446756425948592E-3</v>
      </c>
      <c r="BL17" s="370"/>
      <c r="BM17" s="43"/>
      <c r="BN17" s="131"/>
      <c r="BO17" s="104"/>
      <c r="BP17" s="53">
        <f t="shared" si="12"/>
        <v>5.446756425948592E-3</v>
      </c>
      <c r="BQ17" s="370"/>
    </row>
    <row r="18" spans="1:69" x14ac:dyDescent="0.15">
      <c r="A18" s="42" t="s">
        <v>47</v>
      </c>
      <c r="B18" s="43">
        <f>_xlfn.IFNA(VLOOKUP($A18,批次辅助!$A$4:$DC$41,MATCH($A$5&amp;B$4,批次辅助!$A$1:$DC$1,0),0),0)</f>
        <v>0</v>
      </c>
      <c r="C18" s="43">
        <f>_xlfn.IFNA(VLOOKUP($A18,批次辅助!$A$4:$DC$41,MATCH($A$5&amp;C$4,批次辅助!$A$1:$DC$1,0),0),0)</f>
        <v>0</v>
      </c>
      <c r="D18" s="114">
        <f>_xlfn.IFNA(VLOOKUP($A18,批次辅助!$A$4:$DC$41,MATCH($A$5&amp;D$4,批次辅助!$A$1:$DC$1,0),0),0)</f>
        <v>0</v>
      </c>
      <c r="E18" s="10"/>
      <c r="F18" s="132"/>
      <c r="G18" s="70">
        <v>1E-3</v>
      </c>
      <c r="H18" s="47">
        <f t="shared" si="0"/>
        <v>1E-3</v>
      </c>
      <c r="I18" s="370"/>
      <c r="J18" s="10"/>
      <c r="K18" s="132"/>
      <c r="L18" s="105"/>
      <c r="M18" s="43">
        <f t="shared" si="1"/>
        <v>1E-3</v>
      </c>
      <c r="N18" s="370"/>
      <c r="O18" s="10"/>
      <c r="P18" s="132"/>
      <c r="Q18" s="105"/>
      <c r="R18" s="43">
        <f t="shared" si="2"/>
        <v>1E-3</v>
      </c>
      <c r="S18" s="370"/>
      <c r="T18" s="10"/>
      <c r="U18" s="132"/>
      <c r="V18" s="105"/>
      <c r="W18" s="43">
        <f t="shared" si="3"/>
        <v>1E-3</v>
      </c>
      <c r="X18" s="370"/>
      <c r="Y18" s="10"/>
      <c r="Z18" s="132"/>
      <c r="AA18" s="105"/>
      <c r="AB18" s="43">
        <f t="shared" si="4"/>
        <v>1E-3</v>
      </c>
      <c r="AC18" s="370"/>
      <c r="AD18" s="10"/>
      <c r="AE18" s="132"/>
      <c r="AF18" s="105"/>
      <c r="AG18" s="43">
        <f t="shared" si="5"/>
        <v>1E-3</v>
      </c>
      <c r="AH18" s="370"/>
      <c r="AI18" s="10"/>
      <c r="AJ18" s="132"/>
      <c r="AK18" s="105"/>
      <c r="AL18" s="43">
        <f t="shared" si="6"/>
        <v>1E-3</v>
      </c>
      <c r="AM18" s="370"/>
      <c r="AN18" s="10"/>
      <c r="AO18" s="132"/>
      <c r="AP18" s="105"/>
      <c r="AQ18" s="43">
        <f t="shared" si="7"/>
        <v>1E-3</v>
      </c>
      <c r="AR18" s="370"/>
      <c r="AS18" s="10"/>
      <c r="AT18" s="132"/>
      <c r="AU18" s="105"/>
      <c r="AV18" s="43">
        <f t="shared" si="8"/>
        <v>1E-3</v>
      </c>
      <c r="AW18" s="370"/>
      <c r="AX18" s="10"/>
      <c r="AY18" s="132"/>
      <c r="AZ18" s="105"/>
      <c r="BA18" s="43">
        <f t="shared" si="9"/>
        <v>1E-3</v>
      </c>
      <c r="BB18" s="370"/>
      <c r="BC18" s="10"/>
      <c r="BD18" s="132"/>
      <c r="BE18" s="105"/>
      <c r="BF18" s="43">
        <f t="shared" si="10"/>
        <v>1E-3</v>
      </c>
      <c r="BG18" s="370"/>
      <c r="BH18" s="10"/>
      <c r="BI18" s="132"/>
      <c r="BJ18" s="105"/>
      <c r="BK18" s="43">
        <f t="shared" si="11"/>
        <v>1E-3</v>
      </c>
      <c r="BL18" s="370"/>
      <c r="BM18" s="10"/>
      <c r="BN18" s="132"/>
      <c r="BO18" s="105"/>
      <c r="BP18" s="43">
        <f t="shared" si="12"/>
        <v>1E-3</v>
      </c>
      <c r="BQ18" s="370"/>
    </row>
    <row r="19" spans="1:69" x14ac:dyDescent="0.15">
      <c r="A19" s="61" t="s">
        <v>31</v>
      </c>
      <c r="B19" s="61">
        <f>_xlfn.IFNA(VLOOKUP($A19,批次辅助!$A$4:$DC$41,MATCH($A$5&amp;B$4,批次辅助!$A$1:$DC$1,0),0),0)</f>
        <v>0</v>
      </c>
      <c r="C19" s="61">
        <f>_xlfn.IFNA(VLOOKUP($A19,批次辅助!$A$4:$DC$41,MATCH($A$5&amp;C$4,批次辅助!$A$1:$DC$1,0),0),0)</f>
        <v>0</v>
      </c>
      <c r="D19" s="61">
        <f>_xlfn.IFNA(VLOOKUP($A19,批次辅助!$A$4:$DC$41,MATCH($A$5&amp;D$4,批次辅助!$A$1:$DC$1,0),0),0)</f>
        <v>0</v>
      </c>
      <c r="E19" s="62"/>
      <c r="F19" s="133"/>
      <c r="G19" s="64"/>
      <c r="H19" s="62">
        <f t="shared" si="0"/>
        <v>0</v>
      </c>
      <c r="I19" s="62"/>
      <c r="J19" s="62"/>
      <c r="K19" s="133"/>
      <c r="L19" s="141"/>
      <c r="M19" s="62">
        <f t="shared" si="1"/>
        <v>0</v>
      </c>
      <c r="N19" s="62"/>
      <c r="O19" s="62"/>
      <c r="P19" s="133"/>
      <c r="Q19" s="141"/>
      <c r="R19" s="62">
        <f t="shared" si="2"/>
        <v>0</v>
      </c>
      <c r="S19" s="62"/>
      <c r="T19" s="62"/>
      <c r="U19" s="133"/>
      <c r="V19" s="141"/>
      <c r="W19" s="62">
        <f t="shared" si="3"/>
        <v>0</v>
      </c>
      <c r="X19" s="62"/>
      <c r="Y19" s="62"/>
      <c r="Z19" s="133"/>
      <c r="AA19" s="141"/>
      <c r="AB19" s="62">
        <f t="shared" si="4"/>
        <v>0</v>
      </c>
      <c r="AC19" s="62"/>
      <c r="AD19" s="62"/>
      <c r="AE19" s="133"/>
      <c r="AF19" s="141"/>
      <c r="AG19" s="62">
        <f t="shared" si="5"/>
        <v>0</v>
      </c>
      <c r="AH19" s="62"/>
      <c r="AI19" s="62"/>
      <c r="AJ19" s="133"/>
      <c r="AK19" s="141"/>
      <c r="AL19" s="62">
        <f t="shared" si="6"/>
        <v>0</v>
      </c>
      <c r="AM19" s="62"/>
      <c r="AN19" s="62"/>
      <c r="AO19" s="133"/>
      <c r="AP19" s="141"/>
      <c r="AQ19" s="62">
        <f t="shared" si="7"/>
        <v>0</v>
      </c>
      <c r="AR19" s="62"/>
      <c r="AS19" s="62"/>
      <c r="AT19" s="133"/>
      <c r="AU19" s="141"/>
      <c r="AV19" s="62">
        <f t="shared" si="8"/>
        <v>0</v>
      </c>
      <c r="AW19" s="62"/>
      <c r="AX19" s="62"/>
      <c r="AY19" s="133"/>
      <c r="AZ19" s="141"/>
      <c r="BA19" s="62">
        <f t="shared" si="9"/>
        <v>0</v>
      </c>
      <c r="BB19" s="62"/>
      <c r="BC19" s="62"/>
      <c r="BD19" s="133"/>
      <c r="BE19" s="141"/>
      <c r="BF19" s="62">
        <f t="shared" si="10"/>
        <v>0</v>
      </c>
      <c r="BG19" s="62"/>
      <c r="BH19" s="62"/>
      <c r="BI19" s="133"/>
      <c r="BJ19" s="141"/>
      <c r="BK19" s="62">
        <f t="shared" si="11"/>
        <v>0</v>
      </c>
      <c r="BL19" s="62"/>
      <c r="BM19" s="62"/>
      <c r="BN19" s="133"/>
      <c r="BO19" s="141"/>
      <c r="BP19" s="62">
        <f t="shared" si="12"/>
        <v>0</v>
      </c>
      <c r="BQ19" s="62"/>
    </row>
    <row r="20" spans="1:69" x14ac:dyDescent="0.15">
      <c r="A20" s="65" t="s">
        <v>30</v>
      </c>
      <c r="B20" s="66"/>
      <c r="C20" s="66"/>
      <c r="D20" s="66"/>
      <c r="E20" s="66"/>
      <c r="F20" s="134"/>
      <c r="G20" s="68"/>
      <c r="H20" s="66">
        <f>H21*99.9%</f>
        <v>0.98978902435740523</v>
      </c>
      <c r="I20" s="66"/>
      <c r="J20" s="66"/>
      <c r="K20" s="134"/>
      <c r="L20" s="142"/>
      <c r="M20" s="66">
        <f>M21*99.9%</f>
        <v>0.98978902435740523</v>
      </c>
      <c r="N20" s="66"/>
      <c r="O20" s="66"/>
      <c r="P20" s="134"/>
      <c r="Q20" s="142"/>
      <c r="R20" s="66">
        <f>R21*99.9%</f>
        <v>0.98978902435740523</v>
      </c>
      <c r="S20" s="66"/>
      <c r="T20" s="66"/>
      <c r="U20" s="134"/>
      <c r="V20" s="142"/>
      <c r="W20" s="66">
        <f>W21*99.9%</f>
        <v>0.98978902435740523</v>
      </c>
      <c r="X20" s="66"/>
      <c r="Y20" s="66"/>
      <c r="Z20" s="134"/>
      <c r="AA20" s="142"/>
      <c r="AB20" s="66">
        <f>AB21*99.9%</f>
        <v>0.98978902435740523</v>
      </c>
      <c r="AC20" s="66"/>
      <c r="AD20" s="66"/>
      <c r="AE20" s="134"/>
      <c r="AF20" s="142"/>
      <c r="AG20" s="66">
        <f>AG21*99.9%</f>
        <v>0.98978902435740523</v>
      </c>
      <c r="AH20" s="66"/>
      <c r="AI20" s="66"/>
      <c r="AJ20" s="134"/>
      <c r="AK20" s="142"/>
      <c r="AL20" s="66">
        <f>AL21*99.9%</f>
        <v>0.98978902435740523</v>
      </c>
      <c r="AM20" s="66"/>
      <c r="AN20" s="66"/>
      <c r="AO20" s="134"/>
      <c r="AP20" s="142"/>
      <c r="AQ20" s="66">
        <f>AQ21*99.9%</f>
        <v>0.98978902435740523</v>
      </c>
      <c r="AR20" s="66"/>
      <c r="AS20" s="66"/>
      <c r="AT20" s="134"/>
      <c r="AU20" s="142"/>
      <c r="AV20" s="66">
        <f>AV21*99.9%</f>
        <v>0.98978902435740523</v>
      </c>
      <c r="AW20" s="66"/>
      <c r="AX20" s="66"/>
      <c r="AY20" s="134"/>
      <c r="AZ20" s="142"/>
      <c r="BA20" s="66">
        <f>BA21*99.9%</f>
        <v>0.98978902435740523</v>
      </c>
      <c r="BB20" s="66"/>
      <c r="BC20" s="66"/>
      <c r="BD20" s="134"/>
      <c r="BE20" s="142"/>
      <c r="BF20" s="66">
        <f>BF21*99.9%</f>
        <v>0.98978902435740523</v>
      </c>
      <c r="BG20" s="66"/>
      <c r="BH20" s="66"/>
      <c r="BI20" s="134"/>
      <c r="BJ20" s="142"/>
      <c r="BK20" s="66">
        <f>BK21*99.9%</f>
        <v>0.98978902435740523</v>
      </c>
      <c r="BL20" s="66"/>
      <c r="BM20" s="66"/>
      <c r="BN20" s="134"/>
      <c r="BO20" s="142"/>
      <c r="BP20" s="66">
        <f>BP21*99.9%</f>
        <v>0.98978902435740523</v>
      </c>
      <c r="BQ20" s="66"/>
    </row>
    <row r="21" spans="1:69" x14ac:dyDescent="0.35">
      <c r="A21" s="40" t="s">
        <v>456</v>
      </c>
      <c r="B21" s="41">
        <f>_xlfn.IFNA(VLOOKUP($A21,批次辅助!$A$4:$DC$41,MATCH($A$5&amp;B$4,批次辅助!$A$1:$DC$1,0),0),0)</f>
        <v>0</v>
      </c>
      <c r="C21" s="41">
        <f>_xlfn.IFNA(VLOOKUP($A21,批次辅助!$A$4:$DC$41,MATCH($A$5&amp;C$4,批次辅助!$A$1:$DC$1,0),0),0)</f>
        <v>0</v>
      </c>
      <c r="D21" s="41">
        <f>_xlfn.IFNA(VLOOKUP($A21,批次辅助!$A$4:$DC$41,MATCH($A$5&amp;D$4,批次辅助!$A$1:$DC$1,0),0),0)</f>
        <v>0</v>
      </c>
      <c r="E21" s="66"/>
      <c r="F21" s="134"/>
      <c r="G21" s="68"/>
      <c r="H21" s="66">
        <f>1-SUM(H22:H26)</f>
        <v>0.99077980416156675</v>
      </c>
      <c r="I21" s="66"/>
      <c r="J21" s="66"/>
      <c r="K21" s="134"/>
      <c r="L21" s="142"/>
      <c r="M21" s="66">
        <f>1-SUM(M22:M26)</f>
        <v>0.99077980416156675</v>
      </c>
      <c r="N21" s="66"/>
      <c r="O21" s="66"/>
      <c r="P21" s="134"/>
      <c r="Q21" s="142"/>
      <c r="R21" s="66">
        <f>1-SUM(R22:R26)</f>
        <v>0.99077980416156675</v>
      </c>
      <c r="S21" s="66"/>
      <c r="T21" s="66"/>
      <c r="U21" s="134"/>
      <c r="V21" s="142"/>
      <c r="W21" s="66">
        <f>1-SUM(W22:W26)</f>
        <v>0.99077980416156675</v>
      </c>
      <c r="X21" s="66"/>
      <c r="Y21" s="66"/>
      <c r="Z21" s="134"/>
      <c r="AA21" s="142"/>
      <c r="AB21" s="66">
        <f>1-SUM(AB22:AB26)</f>
        <v>0.99077980416156675</v>
      </c>
      <c r="AC21" s="66"/>
      <c r="AD21" s="66"/>
      <c r="AE21" s="134"/>
      <c r="AF21" s="142"/>
      <c r="AG21" s="66">
        <f>1-SUM(AG22:AG26)</f>
        <v>0.99077980416156675</v>
      </c>
      <c r="AH21" s="66"/>
      <c r="AI21" s="66"/>
      <c r="AJ21" s="134"/>
      <c r="AK21" s="142"/>
      <c r="AL21" s="66">
        <f>1-SUM(AL22:AL26)</f>
        <v>0.99077980416156675</v>
      </c>
      <c r="AM21" s="66"/>
      <c r="AN21" s="66"/>
      <c r="AO21" s="134"/>
      <c r="AP21" s="142"/>
      <c r="AQ21" s="66">
        <f>1-SUM(AQ22:AQ26)</f>
        <v>0.99077980416156675</v>
      </c>
      <c r="AR21" s="66"/>
      <c r="AS21" s="66"/>
      <c r="AT21" s="134"/>
      <c r="AU21" s="142"/>
      <c r="AV21" s="66">
        <f>1-SUM(AV22:AV26)</f>
        <v>0.99077980416156675</v>
      </c>
      <c r="AW21" s="66"/>
      <c r="AX21" s="66"/>
      <c r="AY21" s="134"/>
      <c r="AZ21" s="142"/>
      <c r="BA21" s="66">
        <f>1-SUM(BA22:BA26)</f>
        <v>0.99077980416156675</v>
      </c>
      <c r="BB21" s="66"/>
      <c r="BC21" s="66"/>
      <c r="BD21" s="134"/>
      <c r="BE21" s="142"/>
      <c r="BF21" s="66">
        <f>1-SUM(BF22:BF26)</f>
        <v>0.99077980416156675</v>
      </c>
      <c r="BG21" s="66"/>
      <c r="BH21" s="66"/>
      <c r="BI21" s="134"/>
      <c r="BJ21" s="142"/>
      <c r="BK21" s="66">
        <f>1-SUM(BK22:BK26)</f>
        <v>0.99077980416156675</v>
      </c>
      <c r="BL21" s="66"/>
      <c r="BM21" s="66"/>
      <c r="BN21" s="134"/>
      <c r="BO21" s="142"/>
      <c r="BP21" s="66">
        <f>1-SUM(BP22:BP26)</f>
        <v>0.99077980416156675</v>
      </c>
      <c r="BQ21" s="66"/>
    </row>
    <row r="22" spans="1:69" x14ac:dyDescent="0.15">
      <c r="A22" s="42" t="s">
        <v>48</v>
      </c>
      <c r="B22" s="43">
        <f>_xlfn.IFNA(VLOOKUP($A22,批次辅助!$A$4:$DC$41,MATCH($A$5&amp;B$4,批次辅助!$A$1:$DC$1,0),0),0)</f>
        <v>0</v>
      </c>
      <c r="C22" s="43">
        <f>_xlfn.IFNA(VLOOKUP($A22,批次辅助!$A$4:$DC$41,MATCH($A$5&amp;C$4,批次辅助!$A$1:$DC$1,0),0),0)</f>
        <v>0</v>
      </c>
      <c r="D22" s="43">
        <f>_xlfn.IFNA(VLOOKUP($A22,批次辅助!$A$4:$DC$41,MATCH($A$5&amp;D$4,批次辅助!$A$1:$DC$1,0),0),0)</f>
        <v>0</v>
      </c>
      <c r="E22" s="277"/>
      <c r="F22" s="132"/>
      <c r="G22" s="70">
        <v>6.7000000000000002E-3</v>
      </c>
      <c r="H22" s="277">
        <f>C22-F22+G22</f>
        <v>6.7000000000000002E-3</v>
      </c>
      <c r="I22" s="370"/>
      <c r="J22" s="278"/>
      <c r="K22" s="132"/>
      <c r="L22" s="105"/>
      <c r="M22" s="277">
        <f>H22-K22+L22</f>
        <v>6.7000000000000002E-3</v>
      </c>
      <c r="N22" s="370"/>
      <c r="O22" s="277"/>
      <c r="P22" s="132"/>
      <c r="Q22" s="105"/>
      <c r="R22" s="277">
        <f>M22-P22+Q22</f>
        <v>6.7000000000000002E-3</v>
      </c>
      <c r="S22" s="370"/>
      <c r="T22" s="277"/>
      <c r="U22" s="132"/>
      <c r="V22" s="105"/>
      <c r="W22" s="277">
        <f>R22-U22+V22</f>
        <v>6.7000000000000002E-3</v>
      </c>
      <c r="X22" s="370"/>
      <c r="Y22" s="277"/>
      <c r="Z22" s="132"/>
      <c r="AA22" s="105"/>
      <c r="AB22" s="277">
        <f>W22-Z22+AA22</f>
        <v>6.7000000000000002E-3</v>
      </c>
      <c r="AC22" s="370"/>
      <c r="AD22" s="277"/>
      <c r="AE22" s="132"/>
      <c r="AF22" s="105"/>
      <c r="AG22" s="277">
        <f>AB22-AE22+AF22</f>
        <v>6.7000000000000002E-3</v>
      </c>
      <c r="AH22" s="370"/>
      <c r="AI22" s="277"/>
      <c r="AJ22" s="132"/>
      <c r="AK22" s="105"/>
      <c r="AL22" s="277">
        <f>AG22-AJ22+AK22</f>
        <v>6.7000000000000002E-3</v>
      </c>
      <c r="AM22" s="370"/>
      <c r="AN22" s="277"/>
      <c r="AO22" s="132"/>
      <c r="AP22" s="105"/>
      <c r="AQ22" s="277">
        <f>AL22-AO22+AP22</f>
        <v>6.7000000000000002E-3</v>
      </c>
      <c r="AR22" s="370"/>
      <c r="AS22" s="277"/>
      <c r="AT22" s="132"/>
      <c r="AU22" s="105"/>
      <c r="AV22" s="277">
        <f>AQ22-AT22+AU22</f>
        <v>6.7000000000000002E-3</v>
      </c>
      <c r="AW22" s="370"/>
      <c r="AX22" s="277"/>
      <c r="AY22" s="132"/>
      <c r="AZ22" s="105"/>
      <c r="BA22" s="277">
        <f>AV22-AY22+AZ22</f>
        <v>6.7000000000000002E-3</v>
      </c>
      <c r="BB22" s="370"/>
      <c r="BC22" s="277"/>
      <c r="BD22" s="132"/>
      <c r="BE22" s="105"/>
      <c r="BF22" s="277">
        <f>BA22-BD22+BE22</f>
        <v>6.7000000000000002E-3</v>
      </c>
      <c r="BG22" s="370"/>
      <c r="BH22" s="277"/>
      <c r="BI22" s="132"/>
      <c r="BJ22" s="105"/>
      <c r="BK22" s="277">
        <f>BF22-BI22+BJ22</f>
        <v>6.7000000000000002E-3</v>
      </c>
      <c r="BL22" s="370"/>
      <c r="BM22" s="277"/>
      <c r="BN22" s="132"/>
      <c r="BO22" s="105"/>
      <c r="BP22" s="277">
        <f>BK22-BN22+BO22</f>
        <v>6.7000000000000002E-3</v>
      </c>
      <c r="BQ22" s="370"/>
    </row>
    <row r="23" spans="1:69" x14ac:dyDescent="0.15">
      <c r="A23" s="42" t="s">
        <v>49</v>
      </c>
      <c r="B23" s="43">
        <f>_xlfn.IFNA(VLOOKUP($A23,批次辅助!$A$4:$DC$41,MATCH($A$5&amp;B$4,批次辅助!$A$1:$DC$1,0),0),0)</f>
        <v>0</v>
      </c>
      <c r="C23" s="43">
        <f>_xlfn.IFNA(VLOOKUP($A23,批次辅助!$A$4:$DC$41,MATCH($A$5&amp;C$4,批次辅助!$A$1:$DC$1,0),0),0)</f>
        <v>0</v>
      </c>
      <c r="D23" s="43">
        <f>_xlfn.IFNA(VLOOKUP($A23,批次辅助!$A$4:$DC$41,MATCH($A$5&amp;D$4,批次辅助!$A$1:$DC$1,0),0),0)</f>
        <v>0</v>
      </c>
      <c r="E23" s="277"/>
      <c r="F23" s="132"/>
      <c r="G23" s="46">
        <v>2E-3</v>
      </c>
      <c r="H23" s="277">
        <f>C23-F23+G23</f>
        <v>2E-3</v>
      </c>
      <c r="I23" s="370"/>
      <c r="J23" s="277"/>
      <c r="K23" s="132"/>
      <c r="L23" s="105"/>
      <c r="M23" s="50">
        <f t="shared" ref="M23:M27" si="13">H23-K23+L23</f>
        <v>2E-3</v>
      </c>
      <c r="N23" s="370"/>
      <c r="O23" s="47"/>
      <c r="P23" s="128"/>
      <c r="Q23" s="102"/>
      <c r="R23" s="50">
        <f t="shared" ref="R23:R27" si="14">M23-P23+Q23</f>
        <v>2E-3</v>
      </c>
      <c r="S23" s="370"/>
      <c r="T23" s="47"/>
      <c r="U23" s="128"/>
      <c r="V23" s="102"/>
      <c r="W23" s="50">
        <f t="shared" ref="W23:W27" si="15">R23-U23+V23</f>
        <v>2E-3</v>
      </c>
      <c r="X23" s="370"/>
      <c r="Y23" s="47"/>
      <c r="Z23" s="128"/>
      <c r="AA23" s="102"/>
      <c r="AB23" s="50">
        <f t="shared" ref="AB23:AB27" si="16">W23-Z23+AA23</f>
        <v>2E-3</v>
      </c>
      <c r="AC23" s="370"/>
      <c r="AD23" s="47"/>
      <c r="AE23" s="128"/>
      <c r="AF23" s="102"/>
      <c r="AG23" s="50">
        <f t="shared" ref="AG23:AG27" si="17">AB23-AE23+AF23</f>
        <v>2E-3</v>
      </c>
      <c r="AH23" s="370"/>
      <c r="AI23" s="47"/>
      <c r="AJ23" s="128"/>
      <c r="AK23" s="102"/>
      <c r="AL23" s="50">
        <f t="shared" ref="AL23:AL27" si="18">AG23-AJ23+AK23</f>
        <v>2E-3</v>
      </c>
      <c r="AM23" s="370"/>
      <c r="AN23" s="47"/>
      <c r="AO23" s="128"/>
      <c r="AP23" s="102"/>
      <c r="AQ23" s="50">
        <f t="shared" ref="AQ23:AQ27" si="19">AL23-AO23+AP23</f>
        <v>2E-3</v>
      </c>
      <c r="AR23" s="370"/>
      <c r="AS23" s="47"/>
      <c r="AT23" s="128"/>
      <c r="AU23" s="102"/>
      <c r="AV23" s="50">
        <f t="shared" ref="AV23:AV27" si="20">AQ23-AT23+AU23</f>
        <v>2E-3</v>
      </c>
      <c r="AW23" s="370"/>
      <c r="AX23" s="47"/>
      <c r="AY23" s="128"/>
      <c r="AZ23" s="102"/>
      <c r="BA23" s="50">
        <f t="shared" ref="BA23:BA27" si="21">AV23-AY23+AZ23</f>
        <v>2E-3</v>
      </c>
      <c r="BB23" s="370"/>
      <c r="BC23" s="47"/>
      <c r="BD23" s="128"/>
      <c r="BE23" s="102"/>
      <c r="BF23" s="50">
        <f t="shared" ref="BF23:BF27" si="22">BA23-BD23+BE23</f>
        <v>2E-3</v>
      </c>
      <c r="BG23" s="370"/>
      <c r="BH23" s="47"/>
      <c r="BI23" s="128"/>
      <c r="BJ23" s="102"/>
      <c r="BK23" s="50">
        <f t="shared" ref="BK23:BK27" si="23">BF23-BI23+BJ23</f>
        <v>2E-3</v>
      </c>
      <c r="BL23" s="370"/>
      <c r="BM23" s="47"/>
      <c r="BN23" s="128"/>
      <c r="BO23" s="102"/>
      <c r="BP23" s="50">
        <f t="shared" ref="BP23:BP27" si="24">BK23-BN23+BO23</f>
        <v>2E-3</v>
      </c>
      <c r="BQ23" s="370"/>
    </row>
    <row r="24" spans="1:69" x14ac:dyDescent="0.15">
      <c r="A24" s="42" t="s">
        <v>50</v>
      </c>
      <c r="B24" s="43">
        <f>_xlfn.IFNA(VLOOKUP($A24,批次辅助!$A$4:$DC$41,MATCH($A$5&amp;B$4,批次辅助!$A$1:$DC$1,0),0),0)</f>
        <v>0</v>
      </c>
      <c r="C24" s="43">
        <f>_xlfn.IFNA(VLOOKUP($A24,批次辅助!$A$4:$DC$41,MATCH($A$5&amp;C$4,批次辅助!$A$1:$DC$1,0),0),0)</f>
        <v>0</v>
      </c>
      <c r="D24" s="43">
        <f>_xlfn.IFNA(VLOOKUP($A24,批次辅助!$A$4:$DC$41,MATCH($A$5&amp;D$4,批次辅助!$A$1:$DC$1,0),0),0)</f>
        <v>0</v>
      </c>
      <c r="E24" s="277"/>
      <c r="F24" s="132"/>
      <c r="G24" s="102">
        <v>0</v>
      </c>
      <c r="H24" s="277">
        <f t="shared" ref="H24:H27" si="25">C24-F24+G24</f>
        <v>0</v>
      </c>
      <c r="I24" s="370"/>
      <c r="J24" s="277"/>
      <c r="K24" s="132"/>
      <c r="L24" s="102"/>
      <c r="M24" s="50">
        <f t="shared" si="13"/>
        <v>0</v>
      </c>
      <c r="N24" s="370"/>
      <c r="O24" s="47"/>
      <c r="P24" s="128"/>
      <c r="Q24" s="102"/>
      <c r="R24" s="50">
        <f t="shared" si="14"/>
        <v>0</v>
      </c>
      <c r="S24" s="370"/>
      <c r="T24" s="47"/>
      <c r="U24" s="128"/>
      <c r="V24" s="102"/>
      <c r="W24" s="50">
        <f t="shared" si="15"/>
        <v>0</v>
      </c>
      <c r="X24" s="370"/>
      <c r="Y24" s="47"/>
      <c r="Z24" s="128"/>
      <c r="AA24" s="102"/>
      <c r="AB24" s="50">
        <f t="shared" si="16"/>
        <v>0</v>
      </c>
      <c r="AC24" s="370"/>
      <c r="AD24" s="47"/>
      <c r="AE24" s="128"/>
      <c r="AF24" s="102"/>
      <c r="AG24" s="50">
        <f t="shared" si="17"/>
        <v>0</v>
      </c>
      <c r="AH24" s="370"/>
      <c r="AI24" s="47"/>
      <c r="AJ24" s="128"/>
      <c r="AK24" s="102"/>
      <c r="AL24" s="50">
        <f t="shared" si="18"/>
        <v>0</v>
      </c>
      <c r="AM24" s="370"/>
      <c r="AN24" s="47"/>
      <c r="AO24" s="128"/>
      <c r="AP24" s="102"/>
      <c r="AQ24" s="50">
        <f t="shared" si="19"/>
        <v>0</v>
      </c>
      <c r="AR24" s="370"/>
      <c r="AS24" s="47"/>
      <c r="AT24" s="128"/>
      <c r="AU24" s="102"/>
      <c r="AV24" s="50">
        <f t="shared" si="20"/>
        <v>0</v>
      </c>
      <c r="AW24" s="370"/>
      <c r="AX24" s="47"/>
      <c r="AY24" s="128"/>
      <c r="AZ24" s="102"/>
      <c r="BA24" s="50">
        <f t="shared" si="21"/>
        <v>0</v>
      </c>
      <c r="BB24" s="370"/>
      <c r="BC24" s="47"/>
      <c r="BD24" s="128"/>
      <c r="BE24" s="102"/>
      <c r="BF24" s="50">
        <f t="shared" si="22"/>
        <v>0</v>
      </c>
      <c r="BG24" s="370"/>
      <c r="BH24" s="47"/>
      <c r="BI24" s="128"/>
      <c r="BJ24" s="102"/>
      <c r="BK24" s="50">
        <f t="shared" si="23"/>
        <v>0</v>
      </c>
      <c r="BL24" s="370"/>
      <c r="BM24" s="47"/>
      <c r="BN24" s="128"/>
      <c r="BO24" s="102"/>
      <c r="BP24" s="50">
        <f t="shared" si="24"/>
        <v>0</v>
      </c>
      <c r="BQ24" s="370"/>
    </row>
    <row r="25" spans="1:69" x14ac:dyDescent="0.15">
      <c r="A25" s="42" t="s">
        <v>51</v>
      </c>
      <c r="B25" s="43">
        <f>_xlfn.IFNA(VLOOKUP($A25,批次辅助!$A$4:$DC$41,MATCH($A$5&amp;B$4,批次辅助!$A$1:$DC$1,0),0),0)</f>
        <v>0</v>
      </c>
      <c r="C25" s="43">
        <f>_xlfn.IFNA(VLOOKUP($A25,批次辅助!$A$4:$DC$41,MATCH($A$5&amp;C$4,批次辅助!$A$1:$DC$1,0),0),0)</f>
        <v>0</v>
      </c>
      <c r="D25" s="43">
        <f>_xlfn.IFNA(VLOOKUP($A25,批次辅助!$A$4:$DC$41,MATCH($A$5&amp;D$4,批次辅助!$A$1:$DC$1,0),0),0)</f>
        <v>0</v>
      </c>
      <c r="E25" s="47"/>
      <c r="F25" s="128"/>
      <c r="G25" s="46">
        <v>5.2019583843329251E-4</v>
      </c>
      <c r="H25" s="277">
        <f t="shared" si="25"/>
        <v>5.2019583843329251E-4</v>
      </c>
      <c r="I25" s="370"/>
      <c r="J25" s="47"/>
      <c r="K25" s="128"/>
      <c r="L25" s="102"/>
      <c r="M25" s="50">
        <f t="shared" si="13"/>
        <v>5.2019583843329251E-4</v>
      </c>
      <c r="N25" s="370"/>
      <c r="O25" s="47"/>
      <c r="P25" s="128"/>
      <c r="Q25" s="102"/>
      <c r="R25" s="50">
        <f t="shared" si="14"/>
        <v>5.2019583843329251E-4</v>
      </c>
      <c r="S25" s="370"/>
      <c r="T25" s="47"/>
      <c r="U25" s="128"/>
      <c r="V25" s="102"/>
      <c r="W25" s="50">
        <f t="shared" si="15"/>
        <v>5.2019583843329251E-4</v>
      </c>
      <c r="X25" s="370"/>
      <c r="Y25" s="47"/>
      <c r="Z25" s="128"/>
      <c r="AA25" s="102"/>
      <c r="AB25" s="50">
        <f t="shared" si="16"/>
        <v>5.2019583843329251E-4</v>
      </c>
      <c r="AC25" s="370"/>
      <c r="AD25" s="47"/>
      <c r="AE25" s="128"/>
      <c r="AF25" s="102"/>
      <c r="AG25" s="50">
        <f t="shared" si="17"/>
        <v>5.2019583843329251E-4</v>
      </c>
      <c r="AH25" s="370"/>
      <c r="AI25" s="47"/>
      <c r="AJ25" s="128"/>
      <c r="AK25" s="102"/>
      <c r="AL25" s="50">
        <f t="shared" si="18"/>
        <v>5.2019583843329251E-4</v>
      </c>
      <c r="AM25" s="370"/>
      <c r="AN25" s="47"/>
      <c r="AO25" s="128"/>
      <c r="AP25" s="102"/>
      <c r="AQ25" s="50">
        <f t="shared" si="19"/>
        <v>5.2019583843329251E-4</v>
      </c>
      <c r="AR25" s="370"/>
      <c r="AS25" s="47"/>
      <c r="AT25" s="128"/>
      <c r="AU25" s="102"/>
      <c r="AV25" s="50">
        <f t="shared" si="20"/>
        <v>5.2019583843329251E-4</v>
      </c>
      <c r="AW25" s="370"/>
      <c r="AX25" s="47"/>
      <c r="AY25" s="128"/>
      <c r="AZ25" s="102"/>
      <c r="BA25" s="50">
        <f t="shared" si="21"/>
        <v>5.2019583843329251E-4</v>
      </c>
      <c r="BB25" s="370"/>
      <c r="BC25" s="47"/>
      <c r="BD25" s="128"/>
      <c r="BE25" s="102"/>
      <c r="BF25" s="50">
        <f t="shared" si="22"/>
        <v>5.2019583843329251E-4</v>
      </c>
      <c r="BG25" s="370"/>
      <c r="BH25" s="47"/>
      <c r="BI25" s="128"/>
      <c r="BJ25" s="102"/>
      <c r="BK25" s="50">
        <f t="shared" si="23"/>
        <v>5.2019583843329251E-4</v>
      </c>
      <c r="BL25" s="370"/>
      <c r="BM25" s="47"/>
      <c r="BN25" s="128"/>
      <c r="BO25" s="102"/>
      <c r="BP25" s="50">
        <f t="shared" si="24"/>
        <v>5.2019583843329251E-4</v>
      </c>
      <c r="BQ25" s="370"/>
    </row>
    <row r="26" spans="1:69" x14ac:dyDescent="0.15">
      <c r="A26" s="42" t="s">
        <v>455</v>
      </c>
      <c r="B26" s="43">
        <f>_xlfn.IFNA(VLOOKUP($A26,批次辅助!$A$4:$DC$41,MATCH($A$5&amp;B$4,批次辅助!$A$1:$DC$1,0),0),0)</f>
        <v>0</v>
      </c>
      <c r="C26" s="43">
        <f>_xlfn.IFNA(VLOOKUP($A26,批次辅助!$A$4:$DC$41,MATCH($A$5&amp;C$4,批次辅助!$A$1:$DC$1,0),0),0)</f>
        <v>0</v>
      </c>
      <c r="D26" s="43">
        <f>_xlfn.IFNA(VLOOKUP($A26,批次辅助!$A$4:$DC$41,MATCH($A$5&amp;D$4,批次辅助!$A$1:$DC$1,0),0),0)</f>
        <v>0</v>
      </c>
      <c r="E26" s="279"/>
      <c r="F26" s="128"/>
      <c r="G26" s="46">
        <v>0</v>
      </c>
      <c r="H26" s="277">
        <f t="shared" si="25"/>
        <v>0</v>
      </c>
      <c r="I26" s="370"/>
      <c r="J26" s="279"/>
      <c r="K26" s="128"/>
      <c r="L26" s="102"/>
      <c r="M26" s="50">
        <f t="shared" si="13"/>
        <v>0</v>
      </c>
      <c r="N26" s="370"/>
      <c r="O26" s="279"/>
      <c r="P26" s="128"/>
      <c r="Q26" s="102"/>
      <c r="R26" s="50">
        <f t="shared" si="14"/>
        <v>0</v>
      </c>
      <c r="S26" s="370"/>
      <c r="T26" s="279"/>
      <c r="U26" s="128"/>
      <c r="V26" s="102"/>
      <c r="W26" s="50">
        <f t="shared" si="15"/>
        <v>0</v>
      </c>
      <c r="X26" s="370"/>
      <c r="Y26" s="279"/>
      <c r="Z26" s="128"/>
      <c r="AA26" s="102"/>
      <c r="AB26" s="50">
        <f t="shared" si="16"/>
        <v>0</v>
      </c>
      <c r="AC26" s="370"/>
      <c r="AD26" s="279"/>
      <c r="AE26" s="128"/>
      <c r="AF26" s="102"/>
      <c r="AG26" s="50">
        <f t="shared" si="17"/>
        <v>0</v>
      </c>
      <c r="AH26" s="370"/>
      <c r="AI26" s="279"/>
      <c r="AJ26" s="128"/>
      <c r="AK26" s="102"/>
      <c r="AL26" s="50">
        <f t="shared" si="18"/>
        <v>0</v>
      </c>
      <c r="AM26" s="370"/>
      <c r="AN26" s="279"/>
      <c r="AO26" s="128"/>
      <c r="AP26" s="102"/>
      <c r="AQ26" s="50">
        <f t="shared" si="19"/>
        <v>0</v>
      </c>
      <c r="AR26" s="370"/>
      <c r="AS26" s="279"/>
      <c r="AT26" s="128"/>
      <c r="AU26" s="102"/>
      <c r="AV26" s="50">
        <f t="shared" si="20"/>
        <v>0</v>
      </c>
      <c r="AW26" s="370"/>
      <c r="AX26" s="279"/>
      <c r="AY26" s="128"/>
      <c r="AZ26" s="102"/>
      <c r="BA26" s="50">
        <f t="shared" si="21"/>
        <v>0</v>
      </c>
      <c r="BB26" s="370"/>
      <c r="BC26" s="279"/>
      <c r="BD26" s="128"/>
      <c r="BE26" s="102"/>
      <c r="BF26" s="50">
        <f t="shared" si="22"/>
        <v>0</v>
      </c>
      <c r="BG26" s="370"/>
      <c r="BH26" s="279"/>
      <c r="BI26" s="128"/>
      <c r="BJ26" s="102"/>
      <c r="BK26" s="50">
        <f t="shared" si="23"/>
        <v>0</v>
      </c>
      <c r="BL26" s="370"/>
      <c r="BM26" s="279"/>
      <c r="BN26" s="128"/>
      <c r="BO26" s="102"/>
      <c r="BP26" s="50">
        <f t="shared" si="24"/>
        <v>0</v>
      </c>
      <c r="BQ26" s="370"/>
    </row>
    <row r="27" spans="1:69" x14ac:dyDescent="0.15">
      <c r="A27" s="72" t="s">
        <v>29</v>
      </c>
      <c r="B27" s="61">
        <f>_xlfn.IFNA(VLOOKUP($A27,批次辅助!$A$4:$DC$41,MATCH($A$5&amp;B$4,批次辅助!$A$1:$DC$1,0),0),0)</f>
        <v>0</v>
      </c>
      <c r="C27" s="61">
        <f>_xlfn.IFNA(VLOOKUP($A27,批次辅助!$A$4:$DC$41,MATCH($A$5&amp;C$4,批次辅助!$A$1:$DC$1,0),0),0)</f>
        <v>0</v>
      </c>
      <c r="D27" s="61">
        <f>_xlfn.IFNA(VLOOKUP($A27,批次辅助!$A$4:$DC$41,MATCH($A$5&amp;D$4,批次辅助!$A$1:$DC$1,0),0),0)</f>
        <v>0</v>
      </c>
      <c r="E27" s="73"/>
      <c r="F27" s="74"/>
      <c r="G27" s="75"/>
      <c r="H27" s="62">
        <f t="shared" si="25"/>
        <v>0</v>
      </c>
      <c r="I27" s="62"/>
      <c r="J27" s="73"/>
      <c r="K27" s="74"/>
      <c r="L27" s="143"/>
      <c r="M27" s="62">
        <f t="shared" si="13"/>
        <v>0</v>
      </c>
      <c r="N27" s="62"/>
      <c r="O27" s="73"/>
      <c r="P27" s="135"/>
      <c r="Q27" s="143"/>
      <c r="R27" s="62">
        <f t="shared" si="14"/>
        <v>0</v>
      </c>
      <c r="S27" s="62"/>
      <c r="T27" s="73"/>
      <c r="U27" s="135"/>
      <c r="V27" s="143"/>
      <c r="W27" s="62">
        <f t="shared" si="15"/>
        <v>0</v>
      </c>
      <c r="X27" s="62"/>
      <c r="Y27" s="73"/>
      <c r="Z27" s="135"/>
      <c r="AA27" s="143"/>
      <c r="AB27" s="62">
        <f t="shared" si="16"/>
        <v>0</v>
      </c>
      <c r="AC27" s="62"/>
      <c r="AD27" s="73"/>
      <c r="AE27" s="135"/>
      <c r="AF27" s="143"/>
      <c r="AG27" s="62">
        <f t="shared" si="17"/>
        <v>0</v>
      </c>
      <c r="AH27" s="62"/>
      <c r="AI27" s="73"/>
      <c r="AJ27" s="135"/>
      <c r="AK27" s="143"/>
      <c r="AL27" s="62">
        <f t="shared" si="18"/>
        <v>0</v>
      </c>
      <c r="AM27" s="62"/>
      <c r="AN27" s="73"/>
      <c r="AO27" s="135"/>
      <c r="AP27" s="143"/>
      <c r="AQ27" s="62">
        <f t="shared" si="19"/>
        <v>0</v>
      </c>
      <c r="AR27" s="62"/>
      <c r="AS27" s="73"/>
      <c r="AT27" s="135"/>
      <c r="AU27" s="143"/>
      <c r="AV27" s="62">
        <f t="shared" si="20"/>
        <v>0</v>
      </c>
      <c r="AW27" s="62"/>
      <c r="AX27" s="73"/>
      <c r="AY27" s="135"/>
      <c r="AZ27" s="143"/>
      <c r="BA27" s="62">
        <f t="shared" si="21"/>
        <v>0</v>
      </c>
      <c r="BB27" s="62"/>
      <c r="BC27" s="73"/>
      <c r="BD27" s="135"/>
      <c r="BE27" s="143"/>
      <c r="BF27" s="62">
        <f t="shared" si="22"/>
        <v>0</v>
      </c>
      <c r="BG27" s="62"/>
      <c r="BH27" s="73"/>
      <c r="BI27" s="135"/>
      <c r="BJ27" s="143"/>
      <c r="BK27" s="62">
        <f t="shared" si="23"/>
        <v>0</v>
      </c>
      <c r="BL27" s="62"/>
      <c r="BM27" s="73"/>
      <c r="BN27" s="135"/>
      <c r="BO27" s="143"/>
      <c r="BP27" s="62">
        <f t="shared" si="24"/>
        <v>0</v>
      </c>
      <c r="BQ27" s="62"/>
    </row>
    <row r="28" spans="1:69" x14ac:dyDescent="0.15">
      <c r="A28" s="76" t="s">
        <v>28</v>
      </c>
      <c r="B28" s="76"/>
      <c r="C28" s="76"/>
      <c r="D28" s="76"/>
      <c r="E28" s="77"/>
      <c r="F28" s="136"/>
      <c r="G28" s="79"/>
      <c r="H28" s="62"/>
      <c r="I28" s="62"/>
      <c r="J28" s="77"/>
      <c r="K28" s="136"/>
      <c r="L28" s="144"/>
      <c r="M28" s="62"/>
      <c r="N28" s="62"/>
      <c r="O28" s="77"/>
      <c r="P28" s="136"/>
      <c r="Q28" s="144"/>
      <c r="R28" s="62"/>
      <c r="S28" s="62"/>
      <c r="T28" s="77"/>
      <c r="U28" s="136"/>
      <c r="V28" s="144"/>
      <c r="W28" s="62"/>
      <c r="X28" s="62"/>
      <c r="Y28" s="77"/>
      <c r="Z28" s="136"/>
      <c r="AA28" s="144"/>
      <c r="AB28" s="62"/>
      <c r="AC28" s="62"/>
      <c r="AD28" s="77"/>
      <c r="AE28" s="136"/>
      <c r="AF28" s="144"/>
      <c r="AG28" s="62"/>
      <c r="AH28" s="62"/>
      <c r="AI28" s="77"/>
      <c r="AJ28" s="136"/>
      <c r="AK28" s="144"/>
      <c r="AL28" s="62"/>
      <c r="AM28" s="62"/>
      <c r="AN28" s="77"/>
      <c r="AO28" s="136"/>
      <c r="AP28" s="144"/>
      <c r="AQ28" s="62"/>
      <c r="AR28" s="62"/>
      <c r="AS28" s="77"/>
      <c r="AT28" s="136"/>
      <c r="AU28" s="144"/>
      <c r="AV28" s="62"/>
      <c r="AW28" s="62"/>
      <c r="AX28" s="77"/>
      <c r="AY28" s="136"/>
      <c r="AZ28" s="144"/>
      <c r="BA28" s="62"/>
      <c r="BB28" s="62"/>
      <c r="BC28" s="77"/>
      <c r="BD28" s="136"/>
      <c r="BE28" s="144"/>
      <c r="BF28" s="62"/>
      <c r="BG28" s="62"/>
      <c r="BH28" s="77"/>
      <c r="BI28" s="136"/>
      <c r="BJ28" s="144"/>
      <c r="BK28" s="62"/>
      <c r="BL28" s="62"/>
      <c r="BM28" s="77"/>
      <c r="BN28" s="136"/>
      <c r="BO28" s="144"/>
      <c r="BP28" s="62"/>
      <c r="BQ28" s="62"/>
    </row>
    <row r="29" spans="1:69" x14ac:dyDescent="0.15">
      <c r="A29" s="65" t="s">
        <v>37</v>
      </c>
      <c r="B29" s="66"/>
      <c r="C29" s="66"/>
      <c r="D29" s="66"/>
      <c r="E29" s="66"/>
      <c r="F29" s="134"/>
      <c r="G29" s="68"/>
      <c r="H29" s="66">
        <f>H30*99.96%</f>
        <v>0.99917177478580166</v>
      </c>
      <c r="I29" s="66"/>
      <c r="J29" s="66"/>
      <c r="K29" s="134"/>
      <c r="L29" s="142"/>
      <c r="M29" s="66">
        <f>M30*99.96%</f>
        <v>0.99917177478580166</v>
      </c>
      <c r="N29" s="66"/>
      <c r="O29" s="66"/>
      <c r="P29" s="134"/>
      <c r="Q29" s="142"/>
      <c r="R29" s="66">
        <f>R30*99.96%</f>
        <v>0.99917177478580166</v>
      </c>
      <c r="S29" s="66"/>
      <c r="T29" s="66"/>
      <c r="U29" s="134"/>
      <c r="V29" s="142"/>
      <c r="W29" s="66">
        <f>W30*99.96%</f>
        <v>0.99917177478580166</v>
      </c>
      <c r="X29" s="66"/>
      <c r="Y29" s="66"/>
      <c r="Z29" s="134"/>
      <c r="AA29" s="142"/>
      <c r="AB29" s="66">
        <f>AB30*99.96%</f>
        <v>0.99917177478580166</v>
      </c>
      <c r="AC29" s="66"/>
      <c r="AD29" s="66"/>
      <c r="AE29" s="134"/>
      <c r="AF29" s="142"/>
      <c r="AG29" s="66">
        <f>AG30*99.96%</f>
        <v>0.99917177478580166</v>
      </c>
      <c r="AH29" s="66"/>
      <c r="AI29" s="66"/>
      <c r="AJ29" s="134"/>
      <c r="AK29" s="142"/>
      <c r="AL29" s="66">
        <f>AL30*99.96%</f>
        <v>0.99917177478580166</v>
      </c>
      <c r="AM29" s="66"/>
      <c r="AN29" s="66"/>
      <c r="AO29" s="134"/>
      <c r="AP29" s="142"/>
      <c r="AQ29" s="66">
        <f>AQ30*99.96%</f>
        <v>0.99917177478580166</v>
      </c>
      <c r="AR29" s="66"/>
      <c r="AS29" s="66"/>
      <c r="AT29" s="134"/>
      <c r="AU29" s="142"/>
      <c r="AV29" s="66">
        <f>AV30*99.96%</f>
        <v>0.99917177478580166</v>
      </c>
      <c r="AW29" s="66"/>
      <c r="AX29" s="66"/>
      <c r="AY29" s="134"/>
      <c r="AZ29" s="142"/>
      <c r="BA29" s="66">
        <f>BA30*99.96%</f>
        <v>0.99917177478580166</v>
      </c>
      <c r="BB29" s="66"/>
      <c r="BC29" s="66"/>
      <c r="BD29" s="134"/>
      <c r="BE29" s="142"/>
      <c r="BF29" s="66">
        <f>BF30*99.96%</f>
        <v>0.99917177478580166</v>
      </c>
      <c r="BG29" s="66"/>
      <c r="BH29" s="66"/>
      <c r="BI29" s="134"/>
      <c r="BJ29" s="142"/>
      <c r="BK29" s="66">
        <f>BK30*99.96%</f>
        <v>0.99917177478580166</v>
      </c>
      <c r="BL29" s="66"/>
      <c r="BM29" s="66"/>
      <c r="BN29" s="134"/>
      <c r="BO29" s="142"/>
      <c r="BP29" s="66">
        <f>BP30*99.96%</f>
        <v>0.99917177478580166</v>
      </c>
      <c r="BQ29" s="66"/>
    </row>
    <row r="30" spans="1:69" x14ac:dyDescent="0.35">
      <c r="A30" s="40" t="s">
        <v>458</v>
      </c>
      <c r="B30" s="41">
        <f>_xlfn.IFNA(VLOOKUP($A30,批次辅助!$A$4:$DC$41,MATCH($A$5&amp;B$4,批次辅助!$A$1:$DC$1,0),0),0)</f>
        <v>0</v>
      </c>
      <c r="C30" s="41">
        <f>_xlfn.IFNA(VLOOKUP($A30,批次辅助!$A$4:$DC$41,MATCH($A$5&amp;C$4,批次辅助!$A$1:$DC$1,0),0),0)</f>
        <v>0</v>
      </c>
      <c r="D30" s="41">
        <f>_xlfn.IFNA(VLOOKUP($A30,批次辅助!$A$4:$DC$41,MATCH($A$5&amp;D$4,批次辅助!$A$1:$DC$1,0),0),0)</f>
        <v>0</v>
      </c>
      <c r="E30" s="66"/>
      <c r="F30" s="134"/>
      <c r="G30" s="68"/>
      <c r="H30" s="66">
        <f>1-SUM(H31:H35)</f>
        <v>0.99957160342717255</v>
      </c>
      <c r="I30" s="66"/>
      <c r="J30" s="66"/>
      <c r="K30" s="134"/>
      <c r="L30" s="142"/>
      <c r="M30" s="66">
        <f>1-SUM(M31:M35)</f>
        <v>0.99957160342717255</v>
      </c>
      <c r="N30" s="66"/>
      <c r="O30" s="66"/>
      <c r="P30" s="134"/>
      <c r="Q30" s="142"/>
      <c r="R30" s="66">
        <f>1-SUM(R31:R35)</f>
        <v>0.99957160342717255</v>
      </c>
      <c r="S30" s="66"/>
      <c r="T30" s="66"/>
      <c r="U30" s="134"/>
      <c r="V30" s="142"/>
      <c r="W30" s="66">
        <f>1-SUM(W31:W35)</f>
        <v>0.99957160342717255</v>
      </c>
      <c r="X30" s="66"/>
      <c r="Y30" s="66"/>
      <c r="Z30" s="134"/>
      <c r="AA30" s="142"/>
      <c r="AB30" s="66">
        <f>1-SUM(AB31:AB35)</f>
        <v>0.99957160342717255</v>
      </c>
      <c r="AC30" s="66"/>
      <c r="AD30" s="66"/>
      <c r="AE30" s="134"/>
      <c r="AF30" s="142"/>
      <c r="AG30" s="66">
        <f>1-SUM(AG31:AG35)</f>
        <v>0.99957160342717255</v>
      </c>
      <c r="AH30" s="66"/>
      <c r="AI30" s="66"/>
      <c r="AJ30" s="134"/>
      <c r="AK30" s="142"/>
      <c r="AL30" s="66">
        <f>1-SUM(AL31:AL35)</f>
        <v>0.99957160342717255</v>
      </c>
      <c r="AM30" s="66"/>
      <c r="AN30" s="66"/>
      <c r="AO30" s="134"/>
      <c r="AP30" s="142"/>
      <c r="AQ30" s="66">
        <f>1-SUM(AQ31:AQ35)</f>
        <v>0.99957160342717255</v>
      </c>
      <c r="AR30" s="66"/>
      <c r="AS30" s="66"/>
      <c r="AT30" s="134"/>
      <c r="AU30" s="142"/>
      <c r="AV30" s="66">
        <f>1-SUM(AV31:AV35)</f>
        <v>0.99957160342717255</v>
      </c>
      <c r="AW30" s="66"/>
      <c r="AX30" s="66"/>
      <c r="AY30" s="134"/>
      <c r="AZ30" s="142"/>
      <c r="BA30" s="66">
        <f>1-SUM(BA31:BA35)</f>
        <v>0.99957160342717255</v>
      </c>
      <c r="BB30" s="66"/>
      <c r="BC30" s="66"/>
      <c r="BD30" s="134"/>
      <c r="BE30" s="142"/>
      <c r="BF30" s="66">
        <f>1-SUM(BF31:BF35)</f>
        <v>0.99957160342717255</v>
      </c>
      <c r="BG30" s="66"/>
      <c r="BH30" s="66"/>
      <c r="BI30" s="134"/>
      <c r="BJ30" s="142"/>
      <c r="BK30" s="66">
        <f>1-SUM(BK31:BK35)</f>
        <v>0.99957160342717255</v>
      </c>
      <c r="BL30" s="66"/>
      <c r="BM30" s="66"/>
      <c r="BN30" s="134"/>
      <c r="BO30" s="142"/>
      <c r="BP30" s="66">
        <f>1-SUM(BP31:BP35)</f>
        <v>0.99957160342717255</v>
      </c>
      <c r="BQ30" s="66"/>
    </row>
    <row r="31" spans="1:69" x14ac:dyDescent="0.15">
      <c r="A31" s="42" t="s">
        <v>52</v>
      </c>
      <c r="B31" s="43">
        <f>_xlfn.IFNA(VLOOKUP($A31,批次辅助!$A$4:$DC$41,MATCH($A$5&amp;B$4,批次辅助!$A$1:$DC$1,0),0),0)</f>
        <v>0</v>
      </c>
      <c r="C31" s="43">
        <f>_xlfn.IFNA(VLOOKUP($A31,批次辅助!$A$4:$DC$41,MATCH($A$5&amp;C$4,批次辅助!$A$1:$DC$1,0),0),0)</f>
        <v>0</v>
      </c>
      <c r="D31" s="43">
        <f>_xlfn.IFNA(VLOOKUP($A31,批次辅助!$A$4:$DC$41,MATCH($A$5&amp;D$4,批次辅助!$A$1:$DC$1,0),0),0)</f>
        <v>0</v>
      </c>
      <c r="E31" s="277"/>
      <c r="F31" s="132"/>
      <c r="G31" s="70">
        <v>0</v>
      </c>
      <c r="H31" s="277">
        <f>C31-F31+G31</f>
        <v>0</v>
      </c>
      <c r="I31" s="370"/>
      <c r="J31" s="277"/>
      <c r="K31" s="132"/>
      <c r="L31" s="105"/>
      <c r="M31" s="277">
        <f>H31-K31+L31</f>
        <v>0</v>
      </c>
      <c r="N31" s="370"/>
      <c r="O31" s="277"/>
      <c r="P31" s="132"/>
      <c r="Q31" s="105"/>
      <c r="R31" s="277">
        <f>M31-P31+Q31</f>
        <v>0</v>
      </c>
      <c r="S31" s="370"/>
      <c r="T31" s="277"/>
      <c r="U31" s="132"/>
      <c r="V31" s="105"/>
      <c r="W31" s="277">
        <f>R31-U31+V31</f>
        <v>0</v>
      </c>
      <c r="X31" s="370"/>
      <c r="Y31" s="277"/>
      <c r="Z31" s="132"/>
      <c r="AA31" s="105"/>
      <c r="AB31" s="277">
        <f>W31-Z31+AA31</f>
        <v>0</v>
      </c>
      <c r="AC31" s="370"/>
      <c r="AD31" s="277"/>
      <c r="AE31" s="132"/>
      <c r="AF31" s="105"/>
      <c r="AG31" s="277">
        <f>AB31-AE31+AF31</f>
        <v>0</v>
      </c>
      <c r="AH31" s="370"/>
      <c r="AI31" s="277"/>
      <c r="AJ31" s="132"/>
      <c r="AK31" s="105"/>
      <c r="AL31" s="277">
        <f>AG31-AJ31+AK31</f>
        <v>0</v>
      </c>
      <c r="AM31" s="370"/>
      <c r="AN31" s="277"/>
      <c r="AO31" s="132"/>
      <c r="AP31" s="105"/>
      <c r="AQ31" s="277">
        <f>AL31-AO31+AP31</f>
        <v>0</v>
      </c>
      <c r="AR31" s="370"/>
      <c r="AS31" s="277"/>
      <c r="AT31" s="132"/>
      <c r="AU31" s="105"/>
      <c r="AV31" s="277">
        <f>AQ31-AT31+AU31</f>
        <v>0</v>
      </c>
      <c r="AW31" s="370"/>
      <c r="AX31" s="277"/>
      <c r="AY31" s="132"/>
      <c r="AZ31" s="105"/>
      <c r="BA31" s="277">
        <f>AV31-AY31+AZ31</f>
        <v>0</v>
      </c>
      <c r="BB31" s="370"/>
      <c r="BC31" s="277"/>
      <c r="BD31" s="132"/>
      <c r="BE31" s="105"/>
      <c r="BF31" s="277">
        <f>BA31-BD31+BE31</f>
        <v>0</v>
      </c>
      <c r="BG31" s="370"/>
      <c r="BH31" s="277"/>
      <c r="BI31" s="132"/>
      <c r="BJ31" s="105"/>
      <c r="BK31" s="277">
        <f>BF31-BI31+BJ31</f>
        <v>0</v>
      </c>
      <c r="BL31" s="370"/>
      <c r="BM31" s="277"/>
      <c r="BN31" s="132"/>
      <c r="BO31" s="105"/>
      <c r="BP31" s="277">
        <f>BK31-BN31+BO31</f>
        <v>0</v>
      </c>
      <c r="BQ31" s="370"/>
    </row>
    <row r="32" spans="1:69" x14ac:dyDescent="0.15">
      <c r="A32" s="42" t="s">
        <v>545</v>
      </c>
      <c r="B32" s="43">
        <f>_xlfn.IFNA(VLOOKUP($A32,批次辅助!$A$4:$DC$41,MATCH($A$5&amp;B$4,批次辅助!$A$1:$DC$1,0),0),0)</f>
        <v>0</v>
      </c>
      <c r="C32" s="43">
        <f>_xlfn.IFNA(VLOOKUP($A32,批次辅助!$A$4:$DC$41,MATCH($A$5&amp;C$4,批次辅助!$A$1:$DC$1,0),0),0)</f>
        <v>0</v>
      </c>
      <c r="D32" s="43">
        <f>_xlfn.IFNA(VLOOKUP($A32,批次辅助!$A$4:$DC$41,MATCH($A$5&amp;D$4,批次辅助!$A$1:$DC$1,0),0),0)</f>
        <v>0</v>
      </c>
      <c r="E32" s="277"/>
      <c r="F32" s="132"/>
      <c r="G32" s="70">
        <v>0</v>
      </c>
      <c r="H32" s="277">
        <f t="shared" ref="H32:H36" si="26">C32-F32+G32</f>
        <v>0</v>
      </c>
      <c r="I32" s="370"/>
      <c r="J32" s="277"/>
      <c r="K32" s="132"/>
      <c r="L32" s="105"/>
      <c r="M32" s="277">
        <f t="shared" ref="M32:M36" si="27">H32-K32+L32</f>
        <v>0</v>
      </c>
      <c r="N32" s="370"/>
      <c r="O32" s="277"/>
      <c r="P32" s="132"/>
      <c r="Q32" s="105"/>
      <c r="R32" s="277">
        <f t="shared" ref="R32:R36" si="28">M32-P32+Q32</f>
        <v>0</v>
      </c>
      <c r="S32" s="370"/>
      <c r="T32" s="277"/>
      <c r="U32" s="132"/>
      <c r="V32" s="105"/>
      <c r="W32" s="277">
        <f t="shared" ref="W32:W36" si="29">R32-U32+V32</f>
        <v>0</v>
      </c>
      <c r="X32" s="370"/>
      <c r="Y32" s="277"/>
      <c r="Z32" s="132"/>
      <c r="AA32" s="105"/>
      <c r="AB32" s="277">
        <f t="shared" ref="AB32:AB36" si="30">W32-Z32+AA32</f>
        <v>0</v>
      </c>
      <c r="AC32" s="370"/>
      <c r="AD32" s="277"/>
      <c r="AE32" s="132"/>
      <c r="AF32" s="105"/>
      <c r="AG32" s="277">
        <f t="shared" ref="AG32:AG36" si="31">AB32-AE32+AF32</f>
        <v>0</v>
      </c>
      <c r="AH32" s="370"/>
      <c r="AI32" s="277"/>
      <c r="AJ32" s="132"/>
      <c r="AK32" s="105"/>
      <c r="AL32" s="277">
        <f t="shared" ref="AL32:AL36" si="32">AG32-AJ32+AK32</f>
        <v>0</v>
      </c>
      <c r="AM32" s="370"/>
      <c r="AN32" s="277"/>
      <c r="AO32" s="132"/>
      <c r="AP32" s="105"/>
      <c r="AQ32" s="277">
        <f t="shared" ref="AQ32:AQ36" si="33">AL32-AO32+AP32</f>
        <v>0</v>
      </c>
      <c r="AR32" s="370"/>
      <c r="AS32" s="277"/>
      <c r="AT32" s="132"/>
      <c r="AU32" s="105"/>
      <c r="AV32" s="277">
        <f t="shared" ref="AV32:AV36" si="34">AQ32-AT32+AU32</f>
        <v>0</v>
      </c>
      <c r="AW32" s="370"/>
      <c r="AX32" s="277"/>
      <c r="AY32" s="132"/>
      <c r="AZ32" s="105"/>
      <c r="BA32" s="277">
        <f t="shared" ref="BA32:BA36" si="35">AV32-AY32+AZ32</f>
        <v>0</v>
      </c>
      <c r="BB32" s="370"/>
      <c r="BC32" s="277"/>
      <c r="BD32" s="132"/>
      <c r="BE32" s="105"/>
      <c r="BF32" s="277">
        <f t="shared" ref="BF32:BF36" si="36">BA32-BD32+BE32</f>
        <v>0</v>
      </c>
      <c r="BG32" s="370"/>
      <c r="BH32" s="277"/>
      <c r="BI32" s="132"/>
      <c r="BJ32" s="105"/>
      <c r="BK32" s="277">
        <f t="shared" ref="BK32:BK36" si="37">BF32-BI32+BJ32</f>
        <v>0</v>
      </c>
      <c r="BL32" s="370"/>
      <c r="BM32" s="277"/>
      <c r="BN32" s="132"/>
      <c r="BO32" s="105"/>
      <c r="BP32" s="277">
        <f t="shared" ref="BP32:BP36" si="38">BK32-BN32+BO32</f>
        <v>0</v>
      </c>
      <c r="BQ32" s="370"/>
    </row>
    <row r="33" spans="1:69" x14ac:dyDescent="0.15">
      <c r="A33" s="42" t="s">
        <v>544</v>
      </c>
      <c r="B33" s="43">
        <f>_xlfn.IFNA(VLOOKUP($A33,批次辅助!$A$4:$DC$41,MATCH($A$5&amp;B$4,批次辅助!$A$1:$DC$1,0),0),0)</f>
        <v>0</v>
      </c>
      <c r="C33" s="43">
        <f>_xlfn.IFNA(VLOOKUP($A33,批次辅助!$A$4:$DC$41,MATCH($A$5&amp;C$4,批次辅助!$A$1:$DC$1,0),0),0)</f>
        <v>0</v>
      </c>
      <c r="D33" s="43">
        <f>_xlfn.IFNA(VLOOKUP($A33,批次辅助!$A$4:$DC$41,MATCH($A$5&amp;D$4,批次辅助!$A$1:$DC$1,0),0),0)</f>
        <v>0</v>
      </c>
      <c r="E33" s="277"/>
      <c r="F33" s="132"/>
      <c r="G33" s="70">
        <v>0</v>
      </c>
      <c r="H33" s="277">
        <f t="shared" si="26"/>
        <v>0</v>
      </c>
      <c r="I33" s="370"/>
      <c r="J33" s="277"/>
      <c r="K33" s="132"/>
      <c r="L33" s="105"/>
      <c r="M33" s="277">
        <f t="shared" si="27"/>
        <v>0</v>
      </c>
      <c r="N33" s="370"/>
      <c r="O33" s="277"/>
      <c r="P33" s="132"/>
      <c r="Q33" s="105"/>
      <c r="R33" s="277">
        <f t="shared" si="28"/>
        <v>0</v>
      </c>
      <c r="S33" s="370"/>
      <c r="T33" s="277"/>
      <c r="U33" s="132"/>
      <c r="V33" s="105"/>
      <c r="W33" s="277">
        <f t="shared" si="29"/>
        <v>0</v>
      </c>
      <c r="X33" s="370"/>
      <c r="Y33" s="277"/>
      <c r="Z33" s="132"/>
      <c r="AA33" s="105"/>
      <c r="AB33" s="277">
        <f t="shared" si="30"/>
        <v>0</v>
      </c>
      <c r="AC33" s="370"/>
      <c r="AD33" s="277"/>
      <c r="AE33" s="132"/>
      <c r="AF33" s="105"/>
      <c r="AG33" s="277">
        <f t="shared" si="31"/>
        <v>0</v>
      </c>
      <c r="AH33" s="370"/>
      <c r="AI33" s="277"/>
      <c r="AJ33" s="132"/>
      <c r="AK33" s="105"/>
      <c r="AL33" s="277">
        <f t="shared" si="32"/>
        <v>0</v>
      </c>
      <c r="AM33" s="370"/>
      <c r="AN33" s="277"/>
      <c r="AO33" s="132"/>
      <c r="AP33" s="105"/>
      <c r="AQ33" s="277">
        <f t="shared" si="33"/>
        <v>0</v>
      </c>
      <c r="AR33" s="370"/>
      <c r="AS33" s="277"/>
      <c r="AT33" s="132"/>
      <c r="AU33" s="105"/>
      <c r="AV33" s="277">
        <f t="shared" si="34"/>
        <v>0</v>
      </c>
      <c r="AW33" s="370"/>
      <c r="AX33" s="277"/>
      <c r="AY33" s="132"/>
      <c r="AZ33" s="105"/>
      <c r="BA33" s="277">
        <f t="shared" si="35"/>
        <v>0</v>
      </c>
      <c r="BB33" s="370"/>
      <c r="BC33" s="277"/>
      <c r="BD33" s="132"/>
      <c r="BE33" s="105"/>
      <c r="BF33" s="277">
        <f t="shared" si="36"/>
        <v>0</v>
      </c>
      <c r="BG33" s="370"/>
      <c r="BH33" s="277"/>
      <c r="BI33" s="132"/>
      <c r="BJ33" s="105"/>
      <c r="BK33" s="277">
        <f t="shared" si="37"/>
        <v>0</v>
      </c>
      <c r="BL33" s="370"/>
      <c r="BM33" s="277"/>
      <c r="BN33" s="132"/>
      <c r="BO33" s="105"/>
      <c r="BP33" s="277">
        <f t="shared" si="38"/>
        <v>0</v>
      </c>
      <c r="BQ33" s="370"/>
    </row>
    <row r="34" spans="1:69" x14ac:dyDescent="0.15">
      <c r="A34" s="42" t="s">
        <v>53</v>
      </c>
      <c r="B34" s="43">
        <f>_xlfn.IFNA(VLOOKUP($A34,批次辅助!$A$4:$DC$41,MATCH($A$5&amp;B$4,批次辅助!$A$1:$DC$1,0),0),0)</f>
        <v>0</v>
      </c>
      <c r="C34" s="43">
        <f>_xlfn.IFNA(VLOOKUP($A34,批次辅助!$A$4:$DC$41,MATCH($A$5&amp;C$4,批次辅助!$A$1:$DC$1,0),0),0)</f>
        <v>0</v>
      </c>
      <c r="D34" s="43">
        <f>_xlfn.IFNA(VLOOKUP($A34,批次辅助!$A$4:$DC$41,MATCH($A$5&amp;D$4,批次辅助!$A$1:$DC$1,0),0),0)</f>
        <v>0</v>
      </c>
      <c r="E34" s="47"/>
      <c r="F34" s="128"/>
      <c r="G34" s="46">
        <v>1.5299877600979191E-4</v>
      </c>
      <c r="H34" s="277">
        <f t="shared" si="26"/>
        <v>1.5299877600979191E-4</v>
      </c>
      <c r="I34" s="370"/>
      <c r="J34" s="47"/>
      <c r="K34" s="128"/>
      <c r="L34" s="102"/>
      <c r="M34" s="50">
        <f t="shared" si="27"/>
        <v>1.5299877600979191E-4</v>
      </c>
      <c r="N34" s="370"/>
      <c r="O34" s="47"/>
      <c r="P34" s="128"/>
      <c r="Q34" s="102"/>
      <c r="R34" s="50">
        <f t="shared" si="28"/>
        <v>1.5299877600979191E-4</v>
      </c>
      <c r="S34" s="370"/>
      <c r="T34" s="47"/>
      <c r="U34" s="128"/>
      <c r="V34" s="102"/>
      <c r="W34" s="50">
        <f t="shared" si="29"/>
        <v>1.5299877600979191E-4</v>
      </c>
      <c r="X34" s="370"/>
      <c r="Y34" s="47"/>
      <c r="Z34" s="128"/>
      <c r="AA34" s="102"/>
      <c r="AB34" s="50">
        <f t="shared" si="30"/>
        <v>1.5299877600979191E-4</v>
      </c>
      <c r="AC34" s="370"/>
      <c r="AD34" s="47"/>
      <c r="AE34" s="128"/>
      <c r="AF34" s="102"/>
      <c r="AG34" s="50">
        <f t="shared" si="31"/>
        <v>1.5299877600979191E-4</v>
      </c>
      <c r="AH34" s="370"/>
      <c r="AI34" s="47"/>
      <c r="AJ34" s="128"/>
      <c r="AK34" s="102"/>
      <c r="AL34" s="50">
        <f t="shared" si="32"/>
        <v>1.5299877600979191E-4</v>
      </c>
      <c r="AM34" s="370"/>
      <c r="AN34" s="47"/>
      <c r="AO34" s="128"/>
      <c r="AP34" s="102"/>
      <c r="AQ34" s="50">
        <f t="shared" si="33"/>
        <v>1.5299877600979191E-4</v>
      </c>
      <c r="AR34" s="370"/>
      <c r="AS34" s="47"/>
      <c r="AT34" s="128"/>
      <c r="AU34" s="102"/>
      <c r="AV34" s="50">
        <f t="shared" si="34"/>
        <v>1.5299877600979191E-4</v>
      </c>
      <c r="AW34" s="370"/>
      <c r="AX34" s="47"/>
      <c r="AY34" s="128"/>
      <c r="AZ34" s="102"/>
      <c r="BA34" s="50">
        <f t="shared" si="35"/>
        <v>1.5299877600979191E-4</v>
      </c>
      <c r="BB34" s="370"/>
      <c r="BC34" s="47"/>
      <c r="BD34" s="128"/>
      <c r="BE34" s="102"/>
      <c r="BF34" s="50">
        <f t="shared" si="36"/>
        <v>1.5299877600979191E-4</v>
      </c>
      <c r="BG34" s="370"/>
      <c r="BH34" s="47"/>
      <c r="BI34" s="128"/>
      <c r="BJ34" s="102"/>
      <c r="BK34" s="50">
        <f t="shared" si="37"/>
        <v>1.5299877600979191E-4</v>
      </c>
      <c r="BL34" s="370"/>
      <c r="BM34" s="47"/>
      <c r="BN34" s="128"/>
      <c r="BO34" s="102"/>
      <c r="BP34" s="50">
        <f t="shared" si="38"/>
        <v>1.5299877600979191E-4</v>
      </c>
      <c r="BQ34" s="370"/>
    </row>
    <row r="35" spans="1:69" x14ac:dyDescent="0.15">
      <c r="A35" s="42" t="s">
        <v>54</v>
      </c>
      <c r="B35" s="43">
        <f>_xlfn.IFNA(VLOOKUP($A35,批次辅助!$A$4:$DC$41,MATCH($A$5&amp;B$4,批次辅助!$A$1:$DC$1,0),0),0)</f>
        <v>0</v>
      </c>
      <c r="C35" s="43">
        <f>_xlfn.IFNA(VLOOKUP($A35,批次辅助!$A$4:$DC$41,MATCH($A$5&amp;C$4,批次辅助!$A$1:$DC$1,0),0),0)</f>
        <v>0</v>
      </c>
      <c r="D35" s="43">
        <f>_xlfn.IFNA(VLOOKUP($A35,批次辅助!$A$4:$DC$41,MATCH($A$5&amp;D$4,批次辅助!$A$1:$DC$1,0),0),0)</f>
        <v>0</v>
      </c>
      <c r="E35" s="47"/>
      <c r="F35" s="128"/>
      <c r="G35" s="46">
        <v>2.7539779681762548E-4</v>
      </c>
      <c r="H35" s="277">
        <f t="shared" si="26"/>
        <v>2.7539779681762548E-4</v>
      </c>
      <c r="I35" s="370"/>
      <c r="J35" s="47"/>
      <c r="K35" s="128"/>
      <c r="L35" s="102"/>
      <c r="M35" s="50">
        <f t="shared" si="27"/>
        <v>2.7539779681762548E-4</v>
      </c>
      <c r="N35" s="370"/>
      <c r="O35" s="47"/>
      <c r="P35" s="128"/>
      <c r="Q35" s="102"/>
      <c r="R35" s="50">
        <f t="shared" si="28"/>
        <v>2.7539779681762548E-4</v>
      </c>
      <c r="S35" s="370"/>
      <c r="T35" s="47"/>
      <c r="U35" s="128"/>
      <c r="V35" s="102"/>
      <c r="W35" s="50">
        <f t="shared" si="29"/>
        <v>2.7539779681762548E-4</v>
      </c>
      <c r="X35" s="370"/>
      <c r="Y35" s="47"/>
      <c r="Z35" s="128"/>
      <c r="AA35" s="102"/>
      <c r="AB35" s="50">
        <f t="shared" si="30"/>
        <v>2.7539779681762548E-4</v>
      </c>
      <c r="AC35" s="370"/>
      <c r="AD35" s="47"/>
      <c r="AE35" s="128"/>
      <c r="AF35" s="102"/>
      <c r="AG35" s="50">
        <f t="shared" si="31"/>
        <v>2.7539779681762548E-4</v>
      </c>
      <c r="AH35" s="370"/>
      <c r="AI35" s="47"/>
      <c r="AJ35" s="128"/>
      <c r="AK35" s="102"/>
      <c r="AL35" s="50">
        <f t="shared" si="32"/>
        <v>2.7539779681762548E-4</v>
      </c>
      <c r="AM35" s="370"/>
      <c r="AN35" s="47"/>
      <c r="AO35" s="128"/>
      <c r="AP35" s="102"/>
      <c r="AQ35" s="50">
        <f t="shared" si="33"/>
        <v>2.7539779681762548E-4</v>
      </c>
      <c r="AR35" s="370"/>
      <c r="AS35" s="47"/>
      <c r="AT35" s="128"/>
      <c r="AU35" s="102"/>
      <c r="AV35" s="50">
        <f t="shared" si="34"/>
        <v>2.7539779681762548E-4</v>
      </c>
      <c r="AW35" s="370"/>
      <c r="AX35" s="47"/>
      <c r="AY35" s="128"/>
      <c r="AZ35" s="102"/>
      <c r="BA35" s="50">
        <f t="shared" si="35"/>
        <v>2.7539779681762548E-4</v>
      </c>
      <c r="BB35" s="370"/>
      <c r="BC35" s="47"/>
      <c r="BD35" s="128"/>
      <c r="BE35" s="102"/>
      <c r="BF35" s="50">
        <f t="shared" si="36"/>
        <v>2.7539779681762548E-4</v>
      </c>
      <c r="BG35" s="370"/>
      <c r="BH35" s="47"/>
      <c r="BI35" s="128"/>
      <c r="BJ35" s="102"/>
      <c r="BK35" s="50">
        <f t="shared" si="37"/>
        <v>2.7539779681762548E-4</v>
      </c>
      <c r="BL35" s="370"/>
      <c r="BM35" s="47"/>
      <c r="BN35" s="128"/>
      <c r="BO35" s="102"/>
      <c r="BP35" s="50">
        <f t="shared" si="38"/>
        <v>2.7539779681762548E-4</v>
      </c>
      <c r="BQ35" s="370"/>
    </row>
    <row r="36" spans="1:69" x14ac:dyDescent="0.15">
      <c r="A36" s="72" t="s">
        <v>38</v>
      </c>
      <c r="B36" s="61">
        <f>_xlfn.IFNA(VLOOKUP($A36,批次辅助!$A$4:$DC$41,MATCH($A$5&amp;B$4,批次辅助!$A$1:$DC$1,0),0),0)</f>
        <v>0</v>
      </c>
      <c r="C36" s="61">
        <f>_xlfn.IFNA(VLOOKUP($A36,批次辅助!$A$4:$DC$41,MATCH($A$5&amp;C$4,批次辅助!$A$1:$DC$1,0),0),0)</f>
        <v>0</v>
      </c>
      <c r="D36" s="61">
        <f>_xlfn.IFNA(VLOOKUP($A36,批次辅助!$A$4:$DC$41,MATCH($A$5&amp;D$4,批次辅助!$A$1:$DC$1,0),0),0)</f>
        <v>0</v>
      </c>
      <c r="E36" s="73"/>
      <c r="F36" s="74"/>
      <c r="G36" s="75"/>
      <c r="H36" s="62">
        <f t="shared" si="26"/>
        <v>0</v>
      </c>
      <c r="I36" s="62"/>
      <c r="J36" s="73"/>
      <c r="K36" s="135"/>
      <c r="L36" s="143"/>
      <c r="M36" s="62">
        <f t="shared" si="27"/>
        <v>0</v>
      </c>
      <c r="N36" s="62"/>
      <c r="O36" s="73"/>
      <c r="P36" s="135"/>
      <c r="Q36" s="143"/>
      <c r="R36" s="62">
        <f t="shared" si="28"/>
        <v>0</v>
      </c>
      <c r="S36" s="62"/>
      <c r="T36" s="73"/>
      <c r="U36" s="135"/>
      <c r="V36" s="143"/>
      <c r="W36" s="62">
        <f t="shared" si="29"/>
        <v>0</v>
      </c>
      <c r="X36" s="62"/>
      <c r="Y36" s="73"/>
      <c r="Z36" s="135"/>
      <c r="AA36" s="143"/>
      <c r="AB36" s="62">
        <f t="shared" si="30"/>
        <v>0</v>
      </c>
      <c r="AC36" s="62"/>
      <c r="AD36" s="73"/>
      <c r="AE36" s="135"/>
      <c r="AF36" s="143"/>
      <c r="AG36" s="62">
        <f t="shared" si="31"/>
        <v>0</v>
      </c>
      <c r="AH36" s="62"/>
      <c r="AI36" s="73"/>
      <c r="AJ36" s="135"/>
      <c r="AK36" s="143"/>
      <c r="AL36" s="62">
        <f t="shared" si="32"/>
        <v>0</v>
      </c>
      <c r="AM36" s="62"/>
      <c r="AN36" s="73"/>
      <c r="AO36" s="135"/>
      <c r="AP36" s="143"/>
      <c r="AQ36" s="62">
        <f t="shared" si="33"/>
        <v>0</v>
      </c>
      <c r="AR36" s="62"/>
      <c r="AS36" s="73"/>
      <c r="AT36" s="135"/>
      <c r="AU36" s="143"/>
      <c r="AV36" s="62">
        <f t="shared" si="34"/>
        <v>0</v>
      </c>
      <c r="AW36" s="62"/>
      <c r="AX36" s="73"/>
      <c r="AY36" s="135"/>
      <c r="AZ36" s="143"/>
      <c r="BA36" s="62">
        <f t="shared" si="35"/>
        <v>0</v>
      </c>
      <c r="BB36" s="62"/>
      <c r="BC36" s="73"/>
      <c r="BD36" s="135"/>
      <c r="BE36" s="143"/>
      <c r="BF36" s="62">
        <f t="shared" si="36"/>
        <v>0</v>
      </c>
      <c r="BG36" s="62"/>
      <c r="BH36" s="73"/>
      <c r="BI36" s="135"/>
      <c r="BJ36" s="143"/>
      <c r="BK36" s="62">
        <f t="shared" si="37"/>
        <v>0</v>
      </c>
      <c r="BL36" s="62"/>
      <c r="BM36" s="73"/>
      <c r="BN36" s="135"/>
      <c r="BO36" s="143"/>
      <c r="BP36" s="62">
        <f t="shared" si="38"/>
        <v>0</v>
      </c>
      <c r="BQ36" s="62"/>
    </row>
    <row r="37" spans="1:69" x14ac:dyDescent="0.15">
      <c r="A37" s="76" t="s">
        <v>28</v>
      </c>
      <c r="B37" s="76"/>
      <c r="C37" s="76"/>
      <c r="D37" s="76"/>
      <c r="E37" s="77"/>
      <c r="F37" s="78"/>
      <c r="G37" s="79"/>
      <c r="H37" s="62"/>
      <c r="I37" s="62"/>
      <c r="J37" s="77"/>
      <c r="K37" s="136"/>
      <c r="L37" s="144"/>
      <c r="M37" s="62"/>
      <c r="N37" s="62"/>
      <c r="O37" s="77"/>
      <c r="P37" s="136"/>
      <c r="Q37" s="144"/>
      <c r="R37" s="62"/>
      <c r="S37" s="62"/>
      <c r="T37" s="77"/>
      <c r="U37" s="136"/>
      <c r="V37" s="144"/>
      <c r="W37" s="62"/>
      <c r="X37" s="62"/>
      <c r="Y37" s="77"/>
      <c r="Z37" s="136"/>
      <c r="AA37" s="144"/>
      <c r="AB37" s="62"/>
      <c r="AC37" s="62"/>
      <c r="AD37" s="77"/>
      <c r="AE37" s="136"/>
      <c r="AF37" s="144"/>
      <c r="AG37" s="62"/>
      <c r="AH37" s="62"/>
      <c r="AI37" s="77"/>
      <c r="AJ37" s="136"/>
      <c r="AK37" s="144"/>
      <c r="AL37" s="62"/>
      <c r="AM37" s="62"/>
      <c r="AN37" s="77"/>
      <c r="AO37" s="136"/>
      <c r="AP37" s="144"/>
      <c r="AQ37" s="62"/>
      <c r="AR37" s="62"/>
      <c r="AS37" s="77"/>
      <c r="AT37" s="136"/>
      <c r="AU37" s="144"/>
      <c r="AV37" s="62"/>
      <c r="AW37" s="62"/>
      <c r="AX37" s="77"/>
      <c r="AY37" s="136"/>
      <c r="AZ37" s="144"/>
      <c r="BA37" s="62"/>
      <c r="BB37" s="62"/>
      <c r="BC37" s="77"/>
      <c r="BD37" s="136"/>
      <c r="BE37" s="144"/>
      <c r="BF37" s="62"/>
      <c r="BG37" s="62"/>
      <c r="BH37" s="77"/>
      <c r="BI37" s="136"/>
      <c r="BJ37" s="144"/>
      <c r="BK37" s="62"/>
      <c r="BL37" s="62"/>
      <c r="BM37" s="77"/>
      <c r="BN37" s="136"/>
      <c r="BO37" s="144"/>
      <c r="BP37" s="62"/>
      <c r="BQ37" s="62"/>
    </row>
    <row r="38" spans="1:69" x14ac:dyDescent="0.15">
      <c r="A38" s="65" t="s">
        <v>36</v>
      </c>
      <c r="B38" s="66"/>
      <c r="C38" s="66"/>
      <c r="D38" s="66"/>
      <c r="E38" s="66"/>
      <c r="F38" s="67"/>
      <c r="G38" s="68"/>
      <c r="H38" s="66">
        <f>H39</f>
        <v>0.99926560587515301</v>
      </c>
      <c r="I38" s="66"/>
      <c r="J38" s="66"/>
      <c r="K38" s="134"/>
      <c r="L38" s="142"/>
      <c r="M38" s="66">
        <f>M39</f>
        <v>0.99926560587515301</v>
      </c>
      <c r="N38" s="66"/>
      <c r="O38" s="66"/>
      <c r="P38" s="134"/>
      <c r="Q38" s="142"/>
      <c r="R38" s="66">
        <f>R39</f>
        <v>0.99926560587515301</v>
      </c>
      <c r="S38" s="66"/>
      <c r="T38" s="66"/>
      <c r="U38" s="134"/>
      <c r="V38" s="142"/>
      <c r="W38" s="66">
        <f>W39</f>
        <v>0.99926560587515301</v>
      </c>
      <c r="X38" s="66"/>
      <c r="Y38" s="66"/>
      <c r="Z38" s="134"/>
      <c r="AA38" s="142"/>
      <c r="AB38" s="66">
        <f>AB39</f>
        <v>0.99926560587515301</v>
      </c>
      <c r="AC38" s="66"/>
      <c r="AD38" s="66"/>
      <c r="AE38" s="134"/>
      <c r="AF38" s="142"/>
      <c r="AG38" s="66">
        <f>AG39</f>
        <v>0.99926560587515301</v>
      </c>
      <c r="AH38" s="66"/>
      <c r="AI38" s="66"/>
      <c r="AJ38" s="134"/>
      <c r="AK38" s="142"/>
      <c r="AL38" s="66">
        <f>AL39</f>
        <v>0.99926560587515301</v>
      </c>
      <c r="AM38" s="66"/>
      <c r="AN38" s="66"/>
      <c r="AO38" s="134"/>
      <c r="AP38" s="142"/>
      <c r="AQ38" s="66">
        <f>AQ39</f>
        <v>0.99926560587515301</v>
      </c>
      <c r="AR38" s="66"/>
      <c r="AS38" s="66"/>
      <c r="AT38" s="134"/>
      <c r="AU38" s="142"/>
      <c r="AV38" s="66">
        <f>AV39</f>
        <v>0.99926560587515301</v>
      </c>
      <c r="AW38" s="66"/>
      <c r="AX38" s="66"/>
      <c r="AY38" s="134"/>
      <c r="AZ38" s="142"/>
      <c r="BA38" s="66">
        <f>BA39</f>
        <v>0.99926560587515301</v>
      </c>
      <c r="BB38" s="66"/>
      <c r="BC38" s="66"/>
      <c r="BD38" s="134"/>
      <c r="BE38" s="142"/>
      <c r="BF38" s="66">
        <f>BF39</f>
        <v>0.99926560587515301</v>
      </c>
      <c r="BG38" s="66"/>
      <c r="BH38" s="66"/>
      <c r="BI38" s="134"/>
      <c r="BJ38" s="142"/>
      <c r="BK38" s="66">
        <f>BK39</f>
        <v>0.99926560587515301</v>
      </c>
      <c r="BL38" s="66"/>
      <c r="BM38" s="66"/>
      <c r="BN38" s="134"/>
      <c r="BO38" s="142"/>
      <c r="BP38" s="66">
        <f>BP39</f>
        <v>0.99926560587515301</v>
      </c>
      <c r="BQ38" s="66"/>
    </row>
    <row r="39" spans="1:69" x14ac:dyDescent="0.35">
      <c r="A39" s="40" t="s">
        <v>460</v>
      </c>
      <c r="B39" s="41">
        <f>_xlfn.IFNA(VLOOKUP($A39,批次辅助!$A$4:$DC$41,MATCH($A$5&amp;B$4,批次辅助!$A$1:$DC$1,0),0),0)</f>
        <v>0</v>
      </c>
      <c r="C39" s="41">
        <f>_xlfn.IFNA(VLOOKUP($A39,批次辅助!$A$4:$DC$41,MATCH($A$5&amp;C$4,批次辅助!$A$1:$DC$1,0),0),0)</f>
        <v>0</v>
      </c>
      <c r="D39" s="41">
        <f>_xlfn.IFNA(VLOOKUP($A39,批次辅助!$A$4:$DC$41,MATCH($A$5&amp;D$4,批次辅助!$A$1:$DC$1,0),0),0)</f>
        <v>0</v>
      </c>
      <c r="E39" s="66"/>
      <c r="F39" s="67"/>
      <c r="G39" s="68"/>
      <c r="H39" s="66">
        <f>1-SUM(H40:H43)</f>
        <v>0.99926560587515301</v>
      </c>
      <c r="I39" s="66"/>
      <c r="J39" s="66"/>
      <c r="K39" s="134"/>
      <c r="L39" s="142"/>
      <c r="M39" s="66">
        <f>1-SUM(M40:M43)</f>
        <v>0.99926560587515301</v>
      </c>
      <c r="N39" s="66"/>
      <c r="O39" s="66"/>
      <c r="P39" s="134"/>
      <c r="Q39" s="142"/>
      <c r="R39" s="66">
        <f>1-SUM(R40:R43)</f>
        <v>0.99926560587515301</v>
      </c>
      <c r="S39" s="66"/>
      <c r="T39" s="66"/>
      <c r="U39" s="134"/>
      <c r="V39" s="142"/>
      <c r="W39" s="66">
        <f>1-SUM(W40:W43)</f>
        <v>0.99926560587515301</v>
      </c>
      <c r="X39" s="66"/>
      <c r="Y39" s="66"/>
      <c r="Z39" s="134"/>
      <c r="AA39" s="142"/>
      <c r="AB39" s="66">
        <f>1-SUM(AB40:AB43)</f>
        <v>0.99926560587515301</v>
      </c>
      <c r="AC39" s="66"/>
      <c r="AD39" s="66"/>
      <c r="AE39" s="134"/>
      <c r="AF39" s="142"/>
      <c r="AG39" s="66">
        <f>1-SUM(AG40:AG43)</f>
        <v>0.99926560587515301</v>
      </c>
      <c r="AH39" s="66"/>
      <c r="AI39" s="66"/>
      <c r="AJ39" s="134"/>
      <c r="AK39" s="142"/>
      <c r="AL39" s="66">
        <f>1-SUM(AL40:AL43)</f>
        <v>0.99926560587515301</v>
      </c>
      <c r="AM39" s="66"/>
      <c r="AN39" s="66"/>
      <c r="AO39" s="134"/>
      <c r="AP39" s="142"/>
      <c r="AQ39" s="66">
        <f>1-SUM(AQ40:AQ43)</f>
        <v>0.99926560587515301</v>
      </c>
      <c r="AR39" s="66"/>
      <c r="AS39" s="66"/>
      <c r="AT39" s="134"/>
      <c r="AU39" s="142"/>
      <c r="AV39" s="66">
        <f>1-SUM(AV40:AV43)</f>
        <v>0.99926560587515301</v>
      </c>
      <c r="AW39" s="66"/>
      <c r="AX39" s="66"/>
      <c r="AY39" s="134"/>
      <c r="AZ39" s="142"/>
      <c r="BA39" s="66">
        <f>1-SUM(BA40:BA43)</f>
        <v>0.99926560587515301</v>
      </c>
      <c r="BB39" s="66"/>
      <c r="BC39" s="66"/>
      <c r="BD39" s="134"/>
      <c r="BE39" s="142"/>
      <c r="BF39" s="66">
        <f>1-SUM(BF40:BF43)</f>
        <v>0.99926560587515301</v>
      </c>
      <c r="BG39" s="66"/>
      <c r="BH39" s="66"/>
      <c r="BI39" s="134"/>
      <c r="BJ39" s="142"/>
      <c r="BK39" s="66">
        <f>1-SUM(BK40:BK43)</f>
        <v>0.99926560587515301</v>
      </c>
      <c r="BL39" s="66"/>
      <c r="BM39" s="66"/>
      <c r="BN39" s="134"/>
      <c r="BO39" s="142"/>
      <c r="BP39" s="66">
        <f>1-SUM(BP40:BP43)</f>
        <v>0.99926560587515301</v>
      </c>
      <c r="BQ39" s="66"/>
    </row>
    <row r="40" spans="1:69" x14ac:dyDescent="0.15">
      <c r="A40" s="42" t="s">
        <v>55</v>
      </c>
      <c r="B40" s="43">
        <f>_xlfn.IFNA(VLOOKUP($A40,批次辅助!$A$4:$DC$41,MATCH($A$5&amp;B$4,批次辅助!$A$1:$DC$1,0),0),0)</f>
        <v>0</v>
      </c>
      <c r="C40" s="43">
        <f>_xlfn.IFNA(VLOOKUP($A40,批次辅助!$A$4:$DC$41,MATCH($A$5&amp;C$4,批次辅助!$A$1:$DC$1,0),0),0)</f>
        <v>0</v>
      </c>
      <c r="D40" s="43">
        <f>_xlfn.IFNA(VLOOKUP($A40,批次辅助!$A$4:$DC$41,MATCH($A$5&amp;D$4,批次辅助!$A$1:$DC$1,0),0),0)</f>
        <v>0</v>
      </c>
      <c r="E40" s="279"/>
      <c r="F40" s="69"/>
      <c r="G40" s="70">
        <v>9.179926560587515E-5</v>
      </c>
      <c r="H40" s="277">
        <f>C40-F40+G40</f>
        <v>9.179926560587515E-5</v>
      </c>
      <c r="I40" s="370"/>
      <c r="J40" s="277"/>
      <c r="K40" s="132"/>
      <c r="L40" s="105"/>
      <c r="M40" s="277">
        <f>H40-K40+L40</f>
        <v>9.179926560587515E-5</v>
      </c>
      <c r="N40" s="370"/>
      <c r="O40" s="277"/>
      <c r="P40" s="132"/>
      <c r="Q40" s="105"/>
      <c r="R40" s="277">
        <f>M40-P40+Q40</f>
        <v>9.179926560587515E-5</v>
      </c>
      <c r="S40" s="370"/>
      <c r="T40" s="277"/>
      <c r="U40" s="132"/>
      <c r="V40" s="105"/>
      <c r="W40" s="277">
        <f>R40-U40+V40</f>
        <v>9.179926560587515E-5</v>
      </c>
      <c r="X40" s="370"/>
      <c r="Y40" s="277"/>
      <c r="Z40" s="132"/>
      <c r="AA40" s="105"/>
      <c r="AB40" s="277">
        <f>W40-Z40+AA40</f>
        <v>9.179926560587515E-5</v>
      </c>
      <c r="AC40" s="370"/>
      <c r="AD40" s="277"/>
      <c r="AE40" s="132"/>
      <c r="AF40" s="105"/>
      <c r="AG40" s="277">
        <f>AB40-AE40+AF40</f>
        <v>9.179926560587515E-5</v>
      </c>
      <c r="AH40" s="370"/>
      <c r="AI40" s="277"/>
      <c r="AJ40" s="132"/>
      <c r="AK40" s="105"/>
      <c r="AL40" s="277">
        <f>AG40-AJ40+AK40</f>
        <v>9.179926560587515E-5</v>
      </c>
      <c r="AM40" s="370"/>
      <c r="AN40" s="277"/>
      <c r="AO40" s="132"/>
      <c r="AP40" s="105"/>
      <c r="AQ40" s="277">
        <f>AL40-AO40+AP40</f>
        <v>9.179926560587515E-5</v>
      </c>
      <c r="AR40" s="370"/>
      <c r="AS40" s="277"/>
      <c r="AT40" s="132"/>
      <c r="AU40" s="105"/>
      <c r="AV40" s="277">
        <f>AQ40-AT40+AU40</f>
        <v>9.179926560587515E-5</v>
      </c>
      <c r="AW40" s="370"/>
      <c r="AX40" s="277"/>
      <c r="AY40" s="132"/>
      <c r="AZ40" s="105"/>
      <c r="BA40" s="277">
        <f>AV40-AY40+AZ40</f>
        <v>9.179926560587515E-5</v>
      </c>
      <c r="BB40" s="370"/>
      <c r="BC40" s="277"/>
      <c r="BD40" s="132"/>
      <c r="BE40" s="105"/>
      <c r="BF40" s="277">
        <f>BA40-BD40+BE40</f>
        <v>9.179926560587515E-5</v>
      </c>
      <c r="BG40" s="370"/>
      <c r="BH40" s="277"/>
      <c r="BI40" s="132"/>
      <c r="BJ40" s="105"/>
      <c r="BK40" s="277">
        <f>BF40-BI40+BJ40</f>
        <v>9.179926560587515E-5</v>
      </c>
      <c r="BL40" s="370"/>
      <c r="BM40" s="277"/>
      <c r="BN40" s="132"/>
      <c r="BO40" s="105"/>
      <c r="BP40" s="277">
        <f>BK40-BN40+BO40</f>
        <v>9.179926560587515E-5</v>
      </c>
      <c r="BQ40" s="370"/>
    </row>
    <row r="41" spans="1:69" x14ac:dyDescent="0.15">
      <c r="A41" s="42" t="s">
        <v>56</v>
      </c>
      <c r="B41" s="43">
        <f>_xlfn.IFNA(VLOOKUP($A41,批次辅助!$A$4:$DC$41,MATCH($A$5&amp;B$4,批次辅助!$A$1:$DC$1,0),0),0)</f>
        <v>0</v>
      </c>
      <c r="C41" s="43">
        <f>_xlfn.IFNA(VLOOKUP($A41,批次辅助!$A$4:$DC$41,MATCH($A$5&amp;C$4,批次辅助!$A$1:$DC$1,0),0),0)</f>
        <v>0</v>
      </c>
      <c r="D41" s="43">
        <f>_xlfn.IFNA(VLOOKUP($A41,批次辅助!$A$4:$DC$41,MATCH($A$5&amp;D$4,批次辅助!$A$1:$DC$1,0),0),0)</f>
        <v>0</v>
      </c>
      <c r="E41" s="279"/>
      <c r="F41" s="45"/>
      <c r="G41" s="46">
        <v>0</v>
      </c>
      <c r="H41" s="277">
        <f t="shared" ref="H41:H44" si="39">C41-F41+G41</f>
        <v>0</v>
      </c>
      <c r="I41" s="370"/>
      <c r="J41" s="47"/>
      <c r="K41" s="128"/>
      <c r="L41" s="102"/>
      <c r="M41" s="50">
        <f t="shared" ref="M41:M44" si="40">H41-K41+L41</f>
        <v>0</v>
      </c>
      <c r="N41" s="370"/>
      <c r="O41" s="47"/>
      <c r="P41" s="128"/>
      <c r="Q41" s="102"/>
      <c r="R41" s="50">
        <f t="shared" ref="R41:R44" si="41">M41-P41+Q41</f>
        <v>0</v>
      </c>
      <c r="S41" s="370"/>
      <c r="T41" s="47"/>
      <c r="U41" s="128"/>
      <c r="V41" s="102"/>
      <c r="W41" s="50">
        <f t="shared" ref="W41:W44" si="42">R41-U41+V41</f>
        <v>0</v>
      </c>
      <c r="X41" s="370"/>
      <c r="Y41" s="47"/>
      <c r="Z41" s="128"/>
      <c r="AA41" s="102"/>
      <c r="AB41" s="50">
        <f t="shared" ref="AB41:AB44" si="43">W41-Z41+AA41</f>
        <v>0</v>
      </c>
      <c r="AC41" s="370"/>
      <c r="AD41" s="47"/>
      <c r="AE41" s="128"/>
      <c r="AF41" s="102"/>
      <c r="AG41" s="50">
        <f t="shared" ref="AG41:AG44" si="44">AB41-AE41+AF41</f>
        <v>0</v>
      </c>
      <c r="AH41" s="370"/>
      <c r="AI41" s="47"/>
      <c r="AJ41" s="128"/>
      <c r="AK41" s="102"/>
      <c r="AL41" s="50">
        <f t="shared" ref="AL41:AL44" si="45">AG41-AJ41+AK41</f>
        <v>0</v>
      </c>
      <c r="AM41" s="370"/>
      <c r="AN41" s="47"/>
      <c r="AO41" s="128"/>
      <c r="AP41" s="102"/>
      <c r="AQ41" s="50">
        <f t="shared" ref="AQ41:AQ44" si="46">AL41-AO41+AP41</f>
        <v>0</v>
      </c>
      <c r="AR41" s="370"/>
      <c r="AS41" s="47"/>
      <c r="AT41" s="128"/>
      <c r="AU41" s="102"/>
      <c r="AV41" s="50">
        <f t="shared" ref="AV41:AV44" si="47">AQ41-AT41+AU41</f>
        <v>0</v>
      </c>
      <c r="AW41" s="370"/>
      <c r="AX41" s="47"/>
      <c r="AY41" s="128"/>
      <c r="AZ41" s="102"/>
      <c r="BA41" s="50">
        <f t="shared" ref="BA41:BA44" si="48">AV41-AY41+AZ41</f>
        <v>0</v>
      </c>
      <c r="BB41" s="370"/>
      <c r="BC41" s="47"/>
      <c r="BD41" s="128"/>
      <c r="BE41" s="102"/>
      <c r="BF41" s="50">
        <f t="shared" ref="BF41:BF44" si="49">BA41-BD41+BE41</f>
        <v>0</v>
      </c>
      <c r="BG41" s="370"/>
      <c r="BH41" s="47"/>
      <c r="BI41" s="128"/>
      <c r="BJ41" s="102"/>
      <c r="BK41" s="50">
        <f t="shared" ref="BK41:BK44" si="50">BF41-BI41+BJ41</f>
        <v>0</v>
      </c>
      <c r="BL41" s="370"/>
      <c r="BM41" s="47"/>
      <c r="BN41" s="128"/>
      <c r="BO41" s="102"/>
      <c r="BP41" s="50">
        <f t="shared" ref="BP41:BP44" si="51">BK41-BN41+BO41</f>
        <v>0</v>
      </c>
      <c r="BQ41" s="370"/>
    </row>
    <row r="42" spans="1:69" x14ac:dyDescent="0.15">
      <c r="A42" s="42" t="s">
        <v>57</v>
      </c>
      <c r="B42" s="43">
        <f>_xlfn.IFNA(VLOOKUP($A42,批次辅助!$A$4:$DC$41,MATCH($A$5&amp;B$4,批次辅助!$A$1:$DC$1,0),0),0)</f>
        <v>0</v>
      </c>
      <c r="C42" s="43">
        <f>_xlfn.IFNA(VLOOKUP($A42,批次辅助!$A$4:$DC$41,MATCH($A$5&amp;C$4,批次辅助!$A$1:$DC$1,0),0),0)</f>
        <v>0</v>
      </c>
      <c r="D42" s="43">
        <f>_xlfn.IFNA(VLOOKUP($A42,批次辅助!$A$4:$DC$41,MATCH($A$5&amp;D$4,批次辅助!$A$1:$DC$1,0),0),0)</f>
        <v>0</v>
      </c>
      <c r="E42" s="279"/>
      <c r="F42" s="45"/>
      <c r="G42" s="46">
        <v>0</v>
      </c>
      <c r="H42" s="277">
        <f t="shared" si="39"/>
        <v>0</v>
      </c>
      <c r="I42" s="370"/>
      <c r="J42" s="47"/>
      <c r="K42" s="128"/>
      <c r="L42" s="102"/>
      <c r="M42" s="50">
        <f t="shared" si="40"/>
        <v>0</v>
      </c>
      <c r="N42" s="370"/>
      <c r="O42" s="47"/>
      <c r="P42" s="128"/>
      <c r="Q42" s="102"/>
      <c r="R42" s="50">
        <f t="shared" si="41"/>
        <v>0</v>
      </c>
      <c r="S42" s="370"/>
      <c r="T42" s="47"/>
      <c r="U42" s="128"/>
      <c r="V42" s="102"/>
      <c r="W42" s="50">
        <f t="shared" si="42"/>
        <v>0</v>
      </c>
      <c r="X42" s="370"/>
      <c r="Y42" s="47"/>
      <c r="Z42" s="128"/>
      <c r="AA42" s="102"/>
      <c r="AB42" s="50">
        <f t="shared" si="43"/>
        <v>0</v>
      </c>
      <c r="AC42" s="370"/>
      <c r="AD42" s="47"/>
      <c r="AE42" s="128"/>
      <c r="AF42" s="102"/>
      <c r="AG42" s="50">
        <f t="shared" si="44"/>
        <v>0</v>
      </c>
      <c r="AH42" s="370"/>
      <c r="AI42" s="47"/>
      <c r="AJ42" s="128"/>
      <c r="AK42" s="102"/>
      <c r="AL42" s="50">
        <f t="shared" si="45"/>
        <v>0</v>
      </c>
      <c r="AM42" s="370"/>
      <c r="AN42" s="47"/>
      <c r="AO42" s="128"/>
      <c r="AP42" s="102"/>
      <c r="AQ42" s="50">
        <f t="shared" si="46"/>
        <v>0</v>
      </c>
      <c r="AR42" s="370"/>
      <c r="AS42" s="47"/>
      <c r="AT42" s="128"/>
      <c r="AU42" s="102"/>
      <c r="AV42" s="50">
        <f t="shared" si="47"/>
        <v>0</v>
      </c>
      <c r="AW42" s="370"/>
      <c r="AX42" s="47"/>
      <c r="AY42" s="128"/>
      <c r="AZ42" s="102"/>
      <c r="BA42" s="50">
        <f t="shared" si="48"/>
        <v>0</v>
      </c>
      <c r="BB42" s="370"/>
      <c r="BC42" s="47"/>
      <c r="BD42" s="128"/>
      <c r="BE42" s="102"/>
      <c r="BF42" s="50">
        <f t="shared" si="49"/>
        <v>0</v>
      </c>
      <c r="BG42" s="370"/>
      <c r="BH42" s="47"/>
      <c r="BI42" s="128"/>
      <c r="BJ42" s="102"/>
      <c r="BK42" s="50">
        <f t="shared" si="50"/>
        <v>0</v>
      </c>
      <c r="BL42" s="370"/>
      <c r="BM42" s="47"/>
      <c r="BN42" s="128"/>
      <c r="BO42" s="102"/>
      <c r="BP42" s="50">
        <f t="shared" si="51"/>
        <v>0</v>
      </c>
      <c r="BQ42" s="370"/>
    </row>
    <row r="43" spans="1:69" x14ac:dyDescent="0.15">
      <c r="A43" s="42" t="s">
        <v>58</v>
      </c>
      <c r="B43" s="43">
        <f>_xlfn.IFNA(VLOOKUP($A43,批次辅助!$A$4:$DC$41,MATCH($A$5&amp;B$4,批次辅助!$A$1:$DC$1,0),0),0)</f>
        <v>0</v>
      </c>
      <c r="C43" s="43">
        <f>_xlfn.IFNA(VLOOKUP($A43,批次辅助!$A$4:$DC$41,MATCH($A$5&amp;C$4,批次辅助!$A$1:$DC$1,0),0),0)</f>
        <v>0</v>
      </c>
      <c r="D43" s="43">
        <f>_xlfn.IFNA(VLOOKUP($A43,批次辅助!$A$4:$DC$41,MATCH($A$5&amp;D$4,批次辅助!$A$1:$DC$1,0),0),0)</f>
        <v>0</v>
      </c>
      <c r="E43" s="279"/>
      <c r="F43" s="45"/>
      <c r="G43" s="46">
        <v>6.4259485924112608E-4</v>
      </c>
      <c r="H43" s="277">
        <f t="shared" si="39"/>
        <v>6.4259485924112608E-4</v>
      </c>
      <c r="I43" s="370"/>
      <c r="J43" s="279"/>
      <c r="K43" s="128"/>
      <c r="L43" s="102"/>
      <c r="M43" s="50">
        <f t="shared" si="40"/>
        <v>6.4259485924112608E-4</v>
      </c>
      <c r="N43" s="370"/>
      <c r="O43" s="279"/>
      <c r="P43" s="128"/>
      <c r="Q43" s="102"/>
      <c r="R43" s="50">
        <f t="shared" si="41"/>
        <v>6.4259485924112608E-4</v>
      </c>
      <c r="S43" s="370"/>
      <c r="T43" s="279"/>
      <c r="U43" s="128"/>
      <c r="V43" s="102"/>
      <c r="W43" s="50">
        <f t="shared" si="42"/>
        <v>6.4259485924112608E-4</v>
      </c>
      <c r="X43" s="370"/>
      <c r="Y43" s="279"/>
      <c r="Z43" s="128"/>
      <c r="AA43" s="102"/>
      <c r="AB43" s="50">
        <f t="shared" si="43"/>
        <v>6.4259485924112608E-4</v>
      </c>
      <c r="AC43" s="370"/>
      <c r="AD43" s="279"/>
      <c r="AE43" s="128"/>
      <c r="AF43" s="102"/>
      <c r="AG43" s="50">
        <f t="shared" si="44"/>
        <v>6.4259485924112608E-4</v>
      </c>
      <c r="AH43" s="370"/>
      <c r="AI43" s="279"/>
      <c r="AJ43" s="128"/>
      <c r="AK43" s="102"/>
      <c r="AL43" s="50">
        <f t="shared" si="45"/>
        <v>6.4259485924112608E-4</v>
      </c>
      <c r="AM43" s="370"/>
      <c r="AN43" s="279"/>
      <c r="AO43" s="128"/>
      <c r="AP43" s="102"/>
      <c r="AQ43" s="50">
        <f t="shared" si="46"/>
        <v>6.4259485924112608E-4</v>
      </c>
      <c r="AR43" s="370"/>
      <c r="AS43" s="279"/>
      <c r="AT43" s="128"/>
      <c r="AU43" s="102"/>
      <c r="AV43" s="50">
        <f t="shared" si="47"/>
        <v>6.4259485924112608E-4</v>
      </c>
      <c r="AW43" s="370"/>
      <c r="AX43" s="279"/>
      <c r="AY43" s="128"/>
      <c r="AZ43" s="102"/>
      <c r="BA43" s="50">
        <f t="shared" si="48"/>
        <v>6.4259485924112608E-4</v>
      </c>
      <c r="BB43" s="370"/>
      <c r="BC43" s="279"/>
      <c r="BD43" s="128"/>
      <c r="BE43" s="102"/>
      <c r="BF43" s="50">
        <f t="shared" si="49"/>
        <v>6.4259485924112608E-4</v>
      </c>
      <c r="BG43" s="370"/>
      <c r="BH43" s="279"/>
      <c r="BI43" s="128"/>
      <c r="BJ43" s="102"/>
      <c r="BK43" s="50">
        <f t="shared" si="50"/>
        <v>6.4259485924112608E-4</v>
      </c>
      <c r="BL43" s="370"/>
      <c r="BM43" s="279"/>
      <c r="BN43" s="128"/>
      <c r="BO43" s="102"/>
      <c r="BP43" s="50">
        <f t="shared" si="51"/>
        <v>6.4259485924112608E-4</v>
      </c>
      <c r="BQ43" s="370"/>
    </row>
    <row r="44" spans="1:69" x14ac:dyDescent="0.15">
      <c r="A44" s="72" t="s">
        <v>39</v>
      </c>
      <c r="B44" s="61">
        <f>_xlfn.IFNA(VLOOKUP($A44,批次辅助!$A$4:$DC$41,MATCH($A$5&amp;B$4,批次辅助!$A$1:$DC$1,0),0),0)</f>
        <v>0</v>
      </c>
      <c r="C44" s="61">
        <f>_xlfn.IFNA(VLOOKUP($A44,批次辅助!$A$4:$DC$41,MATCH($A$5&amp;C$4,批次辅助!$A$1:$DC$1,0),0),0)</f>
        <v>0</v>
      </c>
      <c r="D44" s="61">
        <f>_xlfn.IFNA(VLOOKUP($A44,批次辅助!$A$4:$DC$41,MATCH($A$5&amp;D$4,批次辅助!$A$1:$DC$1,0),0),0)</f>
        <v>0</v>
      </c>
      <c r="E44" s="73"/>
      <c r="F44" s="74"/>
      <c r="G44" s="75"/>
      <c r="H44" s="62">
        <f t="shared" si="39"/>
        <v>0</v>
      </c>
      <c r="I44" s="62"/>
      <c r="J44" s="73"/>
      <c r="K44" s="135"/>
      <c r="L44" s="143"/>
      <c r="M44" s="62">
        <f t="shared" si="40"/>
        <v>0</v>
      </c>
      <c r="N44" s="62"/>
      <c r="O44" s="73"/>
      <c r="P44" s="135"/>
      <c r="Q44" s="143"/>
      <c r="R44" s="62">
        <f t="shared" si="41"/>
        <v>0</v>
      </c>
      <c r="S44" s="62"/>
      <c r="T44" s="73"/>
      <c r="U44" s="135"/>
      <c r="V44" s="143"/>
      <c r="W44" s="62">
        <f t="shared" si="42"/>
        <v>0</v>
      </c>
      <c r="X44" s="62"/>
      <c r="Y44" s="73"/>
      <c r="Z44" s="135"/>
      <c r="AA44" s="143"/>
      <c r="AB44" s="62">
        <f t="shared" si="43"/>
        <v>0</v>
      </c>
      <c r="AC44" s="62"/>
      <c r="AD44" s="73"/>
      <c r="AE44" s="135"/>
      <c r="AF44" s="143"/>
      <c r="AG44" s="62">
        <f t="shared" si="44"/>
        <v>0</v>
      </c>
      <c r="AH44" s="62"/>
      <c r="AI44" s="73"/>
      <c r="AJ44" s="135"/>
      <c r="AK44" s="143"/>
      <c r="AL44" s="62">
        <f t="shared" si="45"/>
        <v>0</v>
      </c>
      <c r="AM44" s="62"/>
      <c r="AN44" s="73"/>
      <c r="AO44" s="135"/>
      <c r="AP44" s="143"/>
      <c r="AQ44" s="62">
        <f t="shared" si="46"/>
        <v>0</v>
      </c>
      <c r="AR44" s="62"/>
      <c r="AS44" s="73"/>
      <c r="AT44" s="135"/>
      <c r="AU44" s="143"/>
      <c r="AV44" s="62">
        <f t="shared" si="47"/>
        <v>0</v>
      </c>
      <c r="AW44" s="62"/>
      <c r="AX44" s="73"/>
      <c r="AY44" s="135"/>
      <c r="AZ44" s="143"/>
      <c r="BA44" s="62">
        <f t="shared" si="48"/>
        <v>0</v>
      </c>
      <c r="BB44" s="62"/>
      <c r="BC44" s="73"/>
      <c r="BD44" s="135"/>
      <c r="BE44" s="143"/>
      <c r="BF44" s="62">
        <f t="shared" si="49"/>
        <v>0</v>
      </c>
      <c r="BG44" s="62"/>
      <c r="BH44" s="73"/>
      <c r="BI44" s="135"/>
      <c r="BJ44" s="143"/>
      <c r="BK44" s="62">
        <f t="shared" si="50"/>
        <v>0</v>
      </c>
      <c r="BL44" s="62"/>
      <c r="BM44" s="73"/>
      <c r="BN44" s="135"/>
      <c r="BO44" s="143"/>
      <c r="BP44" s="62">
        <f t="shared" si="51"/>
        <v>0</v>
      </c>
      <c r="BQ44" s="62"/>
    </row>
    <row r="45" spans="1:69" x14ac:dyDescent="0.15">
      <c r="A45" s="76" t="s">
        <v>28</v>
      </c>
      <c r="B45" s="76"/>
      <c r="C45" s="76"/>
      <c r="D45" s="76"/>
      <c r="E45" s="77"/>
      <c r="F45" s="78"/>
      <c r="G45" s="79"/>
      <c r="H45" s="62"/>
      <c r="I45" s="62"/>
      <c r="J45" s="77"/>
      <c r="K45" s="80"/>
      <c r="L45" s="144"/>
      <c r="M45" s="62"/>
      <c r="N45" s="62"/>
      <c r="O45" s="77"/>
      <c r="P45" s="80"/>
      <c r="Q45" s="144"/>
      <c r="R45" s="62"/>
      <c r="S45" s="62"/>
      <c r="T45" s="77"/>
      <c r="U45" s="80"/>
      <c r="V45" s="144"/>
      <c r="W45" s="62"/>
      <c r="X45" s="62"/>
      <c r="Y45" s="77"/>
      <c r="Z45" s="80"/>
      <c r="AA45" s="144"/>
      <c r="AB45" s="62"/>
      <c r="AC45" s="62"/>
      <c r="AD45" s="77"/>
      <c r="AE45" s="80"/>
      <c r="AF45" s="144"/>
      <c r="AG45" s="62"/>
      <c r="AH45" s="62"/>
      <c r="AI45" s="77"/>
      <c r="AJ45" s="80"/>
      <c r="AK45" s="144"/>
      <c r="AL45" s="62"/>
      <c r="AM45" s="62"/>
      <c r="AN45" s="77"/>
      <c r="AO45" s="80"/>
      <c r="AP45" s="144"/>
      <c r="AQ45" s="62"/>
      <c r="AR45" s="62"/>
      <c r="AS45" s="77"/>
      <c r="AT45" s="80"/>
      <c r="AU45" s="144"/>
      <c r="AV45" s="62"/>
      <c r="AW45" s="62"/>
      <c r="AX45" s="77"/>
      <c r="AY45" s="80"/>
      <c r="AZ45" s="144"/>
      <c r="BA45" s="62"/>
      <c r="BB45" s="62"/>
      <c r="BC45" s="77"/>
      <c r="BD45" s="80"/>
      <c r="BE45" s="144"/>
      <c r="BF45" s="62"/>
      <c r="BG45" s="62"/>
      <c r="BH45" s="77"/>
      <c r="BI45" s="80"/>
      <c r="BJ45" s="144"/>
      <c r="BK45" s="62"/>
      <c r="BL45" s="62"/>
      <c r="BM45" s="77"/>
      <c r="BN45" s="80"/>
      <c r="BO45" s="144"/>
      <c r="BP45" s="62"/>
      <c r="BQ45" s="62"/>
    </row>
    <row r="46" spans="1:69" x14ac:dyDescent="0.15">
      <c r="A46" s="81" t="s">
        <v>476</v>
      </c>
      <c r="B46" s="81"/>
      <c r="C46" s="81"/>
      <c r="D46" s="81"/>
      <c r="E46" s="81"/>
      <c r="F46" s="82">
        <f>SUM(F13:F45)</f>
        <v>0</v>
      </c>
      <c r="G46" s="83">
        <f>SUM(G13:G45)</f>
        <v>6.3829742962056304E-2</v>
      </c>
      <c r="H46" s="81"/>
      <c r="I46" s="81"/>
      <c r="J46" s="81"/>
      <c r="K46" s="84">
        <f>SUM(K13:K45)</f>
        <v>0</v>
      </c>
      <c r="L46" s="145">
        <f>SUM(L13:L45)</f>
        <v>0</v>
      </c>
      <c r="M46" s="81"/>
      <c r="N46" s="81"/>
      <c r="O46" s="81"/>
      <c r="P46" s="84">
        <f>SUM(P13:P45)</f>
        <v>0</v>
      </c>
      <c r="Q46" s="145">
        <f>SUM(Q13:Q45)</f>
        <v>0</v>
      </c>
      <c r="R46" s="81"/>
      <c r="S46" s="81"/>
      <c r="T46" s="81"/>
      <c r="U46" s="84">
        <f>SUM(U13:U45)</f>
        <v>0</v>
      </c>
      <c r="V46" s="145">
        <f>SUM(V13:V45)</f>
        <v>0</v>
      </c>
      <c r="W46" s="81"/>
      <c r="X46" s="81"/>
      <c r="Y46" s="81"/>
      <c r="Z46" s="84">
        <f>SUM(Z13:Z45)</f>
        <v>0</v>
      </c>
      <c r="AA46" s="145">
        <f>SUM(AA13:AA45)</f>
        <v>0</v>
      </c>
      <c r="AB46" s="81"/>
      <c r="AC46" s="81"/>
      <c r="AD46" s="81"/>
      <c r="AE46" s="84">
        <f>SUM(AE13:AE45)</f>
        <v>0</v>
      </c>
      <c r="AF46" s="145">
        <f>SUM(AF13:AF45)</f>
        <v>0</v>
      </c>
      <c r="AG46" s="81"/>
      <c r="AH46" s="81"/>
      <c r="AI46" s="81"/>
      <c r="AJ46" s="84">
        <f>SUM(AJ13:AJ45)</f>
        <v>0</v>
      </c>
      <c r="AK46" s="145">
        <f>SUM(AK13:AK45)</f>
        <v>0</v>
      </c>
      <c r="AL46" s="81"/>
      <c r="AM46" s="81"/>
      <c r="AN46" s="81"/>
      <c r="AO46" s="84">
        <f>SUM(AO13:AO45)</f>
        <v>0</v>
      </c>
      <c r="AP46" s="145">
        <f>SUM(AP13:AP45)</f>
        <v>0</v>
      </c>
      <c r="AQ46" s="81"/>
      <c r="AR46" s="81"/>
      <c r="AS46" s="81"/>
      <c r="AT46" s="84">
        <f>SUM(AT13:AT45)</f>
        <v>0</v>
      </c>
      <c r="AU46" s="145">
        <f>SUM(AU13:AU45)</f>
        <v>0</v>
      </c>
      <c r="AV46" s="81"/>
      <c r="AW46" s="81"/>
      <c r="AX46" s="81"/>
      <c r="AY46" s="84">
        <f>SUM(AY13:AY45)</f>
        <v>0</v>
      </c>
      <c r="AZ46" s="145">
        <f>SUM(AZ13:AZ45)</f>
        <v>0</v>
      </c>
      <c r="BA46" s="81"/>
      <c r="BB46" s="81"/>
      <c r="BC46" s="81"/>
      <c r="BD46" s="84">
        <f>SUM(BD13:BD45)</f>
        <v>0</v>
      </c>
      <c r="BE46" s="145">
        <f>SUM(BE13:BE45)</f>
        <v>0</v>
      </c>
      <c r="BF46" s="81"/>
      <c r="BG46" s="81"/>
      <c r="BH46" s="81"/>
      <c r="BI46" s="84">
        <f>SUM(BI13:BI45)</f>
        <v>0</v>
      </c>
      <c r="BJ46" s="145">
        <f>SUM(BJ13:BJ45)</f>
        <v>0</v>
      </c>
      <c r="BK46" s="81"/>
      <c r="BL46" s="81"/>
      <c r="BM46" s="81"/>
      <c r="BN46" s="84">
        <f>SUM(BN13:BN45)</f>
        <v>0</v>
      </c>
      <c r="BO46" s="145">
        <f>SUM(BO13:BO45)</f>
        <v>0</v>
      </c>
      <c r="BP46" s="81"/>
      <c r="BQ46" s="81"/>
    </row>
    <row r="48" spans="1:69" x14ac:dyDescent="0.15">
      <c r="A48" s="572" t="s">
        <v>481</v>
      </c>
      <c r="B48" s="572"/>
      <c r="C48" s="572"/>
      <c r="D48" s="572"/>
      <c r="E48" s="572"/>
      <c r="F48" s="572"/>
      <c r="G48" s="572"/>
      <c r="H48" s="572"/>
      <c r="I48" s="572"/>
      <c r="J48" s="572"/>
      <c r="K48" s="572"/>
    </row>
    <row r="49" spans="1:30" ht="49.5" x14ac:dyDescent="0.15">
      <c r="A49" s="573" t="s">
        <v>591</v>
      </c>
      <c r="B49" s="574"/>
      <c r="C49" s="574"/>
      <c r="D49" s="574"/>
      <c r="E49" s="574"/>
      <c r="F49" s="574"/>
      <c r="G49" s="574"/>
      <c r="H49" s="574"/>
      <c r="I49" s="574"/>
      <c r="J49" s="574"/>
      <c r="K49" s="574"/>
      <c r="L49" s="574"/>
      <c r="M49" s="574"/>
      <c r="N49" s="574"/>
      <c r="O49" s="575"/>
      <c r="P49" s="576" t="s">
        <v>589</v>
      </c>
      <c r="Q49" s="577"/>
      <c r="R49" s="577"/>
      <c r="S49" s="577"/>
      <c r="T49" s="577"/>
      <c r="U49" s="577"/>
      <c r="W49" s="578" t="s">
        <v>594</v>
      </c>
      <c r="X49" s="579"/>
      <c r="Y49" s="369" t="s">
        <v>596</v>
      </c>
      <c r="Z49" s="192" t="s">
        <v>596</v>
      </c>
      <c r="AC49" s="193"/>
      <c r="AD49" s="193"/>
    </row>
    <row r="50" spans="1:30" x14ac:dyDescent="0.15">
      <c r="A50" s="189" t="s">
        <v>469</v>
      </c>
      <c r="B50" s="190" t="str">
        <f>E3</f>
        <v/>
      </c>
      <c r="C50" s="190" t="str">
        <f>J3</f>
        <v/>
      </c>
      <c r="D50" s="189" t="str">
        <f>O3</f>
        <v/>
      </c>
      <c r="E50" s="189" t="str">
        <f>T3</f>
        <v/>
      </c>
      <c r="F50" s="189" t="str">
        <f>Y3</f>
        <v/>
      </c>
      <c r="G50" s="198" t="str">
        <f>AD3</f>
        <v/>
      </c>
      <c r="H50" s="198" t="str">
        <f>AI3</f>
        <v/>
      </c>
      <c r="I50" s="198" t="str">
        <f>AN3</f>
        <v/>
      </c>
      <c r="J50" s="198" t="str">
        <f>AS3</f>
        <v/>
      </c>
      <c r="K50" s="198" t="str">
        <f>AX3</f>
        <v/>
      </c>
      <c r="L50" s="198" t="str">
        <f>BC3</f>
        <v/>
      </c>
      <c r="M50" s="198" t="str">
        <f>BH3</f>
        <v/>
      </c>
      <c r="N50" s="198" t="str">
        <f>BM3</f>
        <v/>
      </c>
      <c r="O50" s="363" t="str">
        <f>P50</f>
        <v>M03</v>
      </c>
      <c r="P50" s="209" t="s">
        <v>1411</v>
      </c>
      <c r="Q50" s="209" t="s">
        <v>880</v>
      </c>
      <c r="R50" s="209" t="s">
        <v>910</v>
      </c>
      <c r="S50" s="209" t="s">
        <v>912</v>
      </c>
      <c r="T50" s="209" t="s">
        <v>1414</v>
      </c>
      <c r="U50" s="209"/>
      <c r="V50" s="87"/>
      <c r="W50" s="191" t="s">
        <v>450</v>
      </c>
      <c r="X50" s="356"/>
      <c r="Y50" s="356"/>
      <c r="Z50" s="356"/>
      <c r="AC50" s="194"/>
      <c r="AD50" s="194"/>
    </row>
    <row r="51" spans="1:30" x14ac:dyDescent="0.15">
      <c r="A51" s="31" t="s">
        <v>40</v>
      </c>
      <c r="B51" s="85" t="str">
        <f>E4</f>
        <v/>
      </c>
      <c r="C51" s="85" t="str">
        <f>J4</f>
        <v/>
      </c>
      <c r="D51" s="356" t="str">
        <f>O4</f>
        <v/>
      </c>
      <c r="E51" s="356" t="str">
        <f>T4</f>
        <v/>
      </c>
      <c r="F51" s="356" t="str">
        <f>Y4</f>
        <v/>
      </c>
      <c r="G51" s="482" t="str">
        <f>AD4</f>
        <v/>
      </c>
      <c r="H51" s="198" t="str">
        <f t="shared" ref="H51" si="52">AI4</f>
        <v/>
      </c>
      <c r="I51" s="198" t="str">
        <f>AN4</f>
        <v/>
      </c>
      <c r="J51" s="198" t="str">
        <f>AS4</f>
        <v/>
      </c>
      <c r="K51" s="198" t="str">
        <f>AX4</f>
        <v/>
      </c>
      <c r="L51" s="235" t="str">
        <f>BC4</f>
        <v/>
      </c>
      <c r="M51" s="235" t="str">
        <f t="shared" ref="M51" si="53">BH4</f>
        <v/>
      </c>
      <c r="N51" s="235" t="str">
        <f t="shared" ref="N51" si="54">BM4</f>
        <v/>
      </c>
      <c r="O51" s="364" t="str">
        <f>X51</f>
        <v>9/1~9/20批</v>
      </c>
      <c r="P51" s="210"/>
      <c r="Q51" s="85"/>
      <c r="R51" s="85"/>
      <c r="S51" s="85"/>
      <c r="T51" s="85"/>
      <c r="U51" s="85"/>
      <c r="W51" s="356" t="s">
        <v>451</v>
      </c>
      <c r="X51" s="356" t="s">
        <v>858</v>
      </c>
      <c r="Y51" s="356"/>
      <c r="Z51" s="356"/>
      <c r="AC51" s="194"/>
      <c r="AD51" s="194"/>
    </row>
    <row r="52" spans="1:30" x14ac:dyDescent="0.15">
      <c r="A52" s="356" t="s">
        <v>470</v>
      </c>
      <c r="B52" s="356">
        <f>E6</f>
        <v>0</v>
      </c>
      <c r="C52" s="356">
        <f>J6</f>
        <v>0</v>
      </c>
      <c r="D52" s="356">
        <f>O6</f>
        <v>0</v>
      </c>
      <c r="E52" s="356">
        <f>T6</f>
        <v>0</v>
      </c>
      <c r="F52" s="356">
        <f>Y6</f>
        <v>0</v>
      </c>
      <c r="G52" s="482">
        <f>AD6</f>
        <v>0</v>
      </c>
      <c r="H52" s="198">
        <f>AI6</f>
        <v>0</v>
      </c>
      <c r="I52" s="482">
        <f>AN6</f>
        <v>0</v>
      </c>
      <c r="J52" s="482">
        <f>AS6</f>
        <v>0</v>
      </c>
      <c r="K52" s="482">
        <f t="shared" ref="K52:L54" si="55">AX6</f>
        <v>0</v>
      </c>
      <c r="L52" s="482">
        <f t="shared" si="55"/>
        <v>0</v>
      </c>
      <c r="M52" s="482">
        <f>BH6</f>
        <v>0</v>
      </c>
      <c r="N52" s="482">
        <f>BM6</f>
        <v>0</v>
      </c>
      <c r="O52" s="364">
        <f>_xlfn.IFNA(VLOOKUP(A52,$W$52:$Y$86,2,0),"0%")/A2</f>
        <v>0</v>
      </c>
      <c r="P52" s="209">
        <f t="shared" ref="P52:T53" si="56">SUMIF($B$50:$O$50,P$50,$B52:$O52)</f>
        <v>0</v>
      </c>
      <c r="Q52" s="86">
        <f t="shared" si="56"/>
        <v>0</v>
      </c>
      <c r="R52" s="86">
        <f t="shared" si="56"/>
        <v>0</v>
      </c>
      <c r="S52" s="86">
        <f t="shared" si="56"/>
        <v>0</v>
      </c>
      <c r="T52" s="86">
        <f t="shared" si="56"/>
        <v>0</v>
      </c>
      <c r="U52" s="86"/>
      <c r="W52" s="356" t="s">
        <v>470</v>
      </c>
      <c r="X52" s="356">
        <f>Z52-Y52</f>
        <v>0</v>
      </c>
      <c r="Y52" s="356"/>
      <c r="Z52" s="356"/>
      <c r="AC52" s="194"/>
      <c r="AD52" s="194"/>
    </row>
    <row r="53" spans="1:30" x14ac:dyDescent="0.15">
      <c r="A53" s="356" t="s">
        <v>472</v>
      </c>
      <c r="B53" s="356">
        <f>E7</f>
        <v>0</v>
      </c>
      <c r="C53" s="356">
        <f>J7</f>
        <v>0</v>
      </c>
      <c r="D53" s="356">
        <f>O7</f>
        <v>0</v>
      </c>
      <c r="E53" s="356">
        <f>T7</f>
        <v>0</v>
      </c>
      <c r="F53" s="356">
        <f>Y7</f>
        <v>0</v>
      </c>
      <c r="G53" s="482">
        <f>AD7</f>
        <v>0</v>
      </c>
      <c r="H53" s="198">
        <f t="shared" ref="H53:H54" si="57">AI7</f>
        <v>0</v>
      </c>
      <c r="I53" s="482">
        <f>AN7</f>
        <v>0</v>
      </c>
      <c r="J53" s="482">
        <f>AS7</f>
        <v>0</v>
      </c>
      <c r="K53" s="482">
        <f t="shared" si="55"/>
        <v>0</v>
      </c>
      <c r="L53" s="482">
        <f t="shared" si="55"/>
        <v>0</v>
      </c>
      <c r="M53" s="482">
        <f t="shared" ref="M53:M54" si="58">BH7</f>
        <v>0</v>
      </c>
      <c r="N53" s="482">
        <f t="shared" ref="N53:N54" si="59">BM7</f>
        <v>0</v>
      </c>
      <c r="O53" s="364">
        <f>O52</f>
        <v>0</v>
      </c>
      <c r="P53" s="209">
        <f t="shared" si="56"/>
        <v>0</v>
      </c>
      <c r="Q53" s="86">
        <f t="shared" si="56"/>
        <v>0</v>
      </c>
      <c r="R53" s="86">
        <f t="shared" si="56"/>
        <v>0</v>
      </c>
      <c r="S53" s="86">
        <f t="shared" si="56"/>
        <v>0</v>
      </c>
      <c r="T53" s="86">
        <f t="shared" si="56"/>
        <v>0</v>
      </c>
      <c r="U53" s="86"/>
      <c r="W53" s="356" t="s">
        <v>472</v>
      </c>
      <c r="X53" s="356">
        <f>X52</f>
        <v>0</v>
      </c>
      <c r="Y53" s="356"/>
      <c r="Z53" s="356"/>
      <c r="AC53" s="194"/>
    </row>
    <row r="54" spans="1:30" x14ac:dyDescent="0.15">
      <c r="A54" s="356" t="s">
        <v>454</v>
      </c>
      <c r="B54" s="9">
        <f>E8</f>
        <v>0</v>
      </c>
      <c r="C54" s="9">
        <f>J8</f>
        <v>0</v>
      </c>
      <c r="D54" s="9">
        <f>O8</f>
        <v>0</v>
      </c>
      <c r="E54" s="9">
        <f>T8</f>
        <v>0</v>
      </c>
      <c r="F54" s="9">
        <f>Y8</f>
        <v>0</v>
      </c>
      <c r="G54" s="200">
        <f>AD8</f>
        <v>0</v>
      </c>
      <c r="H54" s="234">
        <f t="shared" si="57"/>
        <v>0</v>
      </c>
      <c r="I54" s="200">
        <f>AN8</f>
        <v>0</v>
      </c>
      <c r="J54" s="200">
        <f>AS8</f>
        <v>0</v>
      </c>
      <c r="K54" s="200">
        <f t="shared" si="55"/>
        <v>0</v>
      </c>
      <c r="L54" s="200">
        <f t="shared" si="55"/>
        <v>0</v>
      </c>
      <c r="M54" s="200">
        <f t="shared" si="58"/>
        <v>0</v>
      </c>
      <c r="N54" s="200">
        <f t="shared" si="59"/>
        <v>0</v>
      </c>
      <c r="O54" s="364" t="str">
        <f>_xlfn.IFNA(VLOOKUP(A54,$W$52:$Y$86,2,0),"0%")</f>
        <v>0%</v>
      </c>
      <c r="P54" s="211">
        <f>IFERROR(P53/P52,0)</f>
        <v>0</v>
      </c>
      <c r="Q54" s="88">
        <f>IFERROR(Q53/Q52,0)</f>
        <v>0</v>
      </c>
      <c r="R54" s="88">
        <f t="shared" ref="R54:T54" si="60">IFERROR(R53/R52,0)</f>
        <v>0</v>
      </c>
      <c r="S54" s="88">
        <f t="shared" si="60"/>
        <v>0</v>
      </c>
      <c r="T54" s="88">
        <f t="shared" si="60"/>
        <v>0</v>
      </c>
      <c r="U54" s="88"/>
      <c r="W54" s="356" t="s">
        <v>59</v>
      </c>
      <c r="X54" s="9">
        <f>IF(Y54=0%,0%,(Z54*Z52-Y52*Y54)/X52)</f>
        <v>0</v>
      </c>
      <c r="Y54" s="9"/>
      <c r="Z54" s="9"/>
      <c r="AC54" s="359"/>
    </row>
    <row r="55" spans="1:30" ht="21" x14ac:dyDescent="0.15">
      <c r="A55" s="481" t="s">
        <v>59</v>
      </c>
      <c r="B55" s="215">
        <f t="shared" ref="B55:B91" si="61">H9</f>
        <v>0.93380855488372072</v>
      </c>
      <c r="C55" s="215">
        <f t="shared" ref="C55:C91" si="62">M9</f>
        <v>0.93380855488372072</v>
      </c>
      <c r="D55" s="215">
        <f t="shared" ref="D55:D91" si="63">R9</f>
        <v>0.93380855488372072</v>
      </c>
      <c r="E55" s="215">
        <f t="shared" ref="E55:E91" si="64">W9</f>
        <v>0.93380855488372072</v>
      </c>
      <c r="F55" s="215">
        <f t="shared" ref="F55:F91" si="65">AB9</f>
        <v>0.93380855488372072</v>
      </c>
      <c r="G55" s="216">
        <f t="shared" ref="G55:G91" si="66">AG9</f>
        <v>0.93380855488372072</v>
      </c>
      <c r="H55" s="216">
        <f>AL9</f>
        <v>0.93380855488372072</v>
      </c>
      <c r="I55" s="216">
        <f t="shared" ref="I55:I93" si="67">AQ9</f>
        <v>0.93380855488372072</v>
      </c>
      <c r="J55" s="216">
        <f t="shared" ref="J55:J93" si="68">AV9</f>
        <v>0.93380855488372072</v>
      </c>
      <c r="K55" s="216">
        <f t="shared" ref="K55:K93" si="69">BA9</f>
        <v>0.93380855488372072</v>
      </c>
      <c r="L55" s="216">
        <f t="shared" ref="L55:L93" si="70">BF9</f>
        <v>0.93380855488372072</v>
      </c>
      <c r="M55" s="216">
        <f>BK9</f>
        <v>0.93380855488372072</v>
      </c>
      <c r="N55" s="216">
        <f>BP9</f>
        <v>0.93380855488372072</v>
      </c>
      <c r="O55" s="364">
        <f>_xlfn.IFNA(VLOOKUP(A55,$W$52:$Y$86,2,0),"0%")</f>
        <v>0</v>
      </c>
      <c r="P55" s="212">
        <f t="shared" ref="P55:T70" si="71">IF(P$53=0,0%,SUMPRODUCT(($B$50:$O$50=P$50)*$B$53:$O$53*$B55:$O55)/P$53)</f>
        <v>0</v>
      </c>
      <c r="Q55" s="96">
        <f t="shared" si="71"/>
        <v>0</v>
      </c>
      <c r="R55" s="96">
        <f t="shared" si="71"/>
        <v>0</v>
      </c>
      <c r="S55" s="96">
        <f t="shared" si="71"/>
        <v>0</v>
      </c>
      <c r="T55" s="96">
        <f>IF(T$53=0,0%,SUMPRODUCT(($B$50:$O$50=T$50)*$B$53:$O$53*$B55:$O55)/T$53)</f>
        <v>0</v>
      </c>
      <c r="U55" s="96"/>
      <c r="W55" s="89"/>
      <c r="X55" s="89"/>
      <c r="AA55" s="154"/>
    </row>
    <row r="56" spans="1:30" ht="21" x14ac:dyDescent="0.15">
      <c r="A56" s="356" t="s">
        <v>33</v>
      </c>
      <c r="B56" s="8">
        <f t="shared" si="61"/>
        <v>0.93380855488372072</v>
      </c>
      <c r="C56" s="8">
        <f t="shared" si="62"/>
        <v>0.93380855488372072</v>
      </c>
      <c r="D56" s="8">
        <f t="shared" si="63"/>
        <v>0.93380855488372072</v>
      </c>
      <c r="E56" s="8">
        <f t="shared" si="64"/>
        <v>0.93380855488372072</v>
      </c>
      <c r="F56" s="8">
        <f t="shared" si="65"/>
        <v>0.93380855488372072</v>
      </c>
      <c r="G56" s="201">
        <f t="shared" si="66"/>
        <v>0.93380855488372072</v>
      </c>
      <c r="H56" s="201">
        <f t="shared" ref="H56:H93" si="72">AL10</f>
        <v>0.93380855488372072</v>
      </c>
      <c r="I56" s="201">
        <f t="shared" si="67"/>
        <v>0.93380855488372072</v>
      </c>
      <c r="J56" s="201">
        <f t="shared" si="68"/>
        <v>0.93380855488372072</v>
      </c>
      <c r="K56" s="201">
        <f t="shared" si="69"/>
        <v>0.93380855488372072</v>
      </c>
      <c r="L56" s="201">
        <f t="shared" si="70"/>
        <v>0.93380855488372072</v>
      </c>
      <c r="M56" s="201">
        <f>BK10</f>
        <v>0.93380855488372072</v>
      </c>
      <c r="N56" s="201">
        <f>BP10</f>
        <v>0.93380855488372072</v>
      </c>
      <c r="O56" s="364">
        <f>O55</f>
        <v>0</v>
      </c>
      <c r="P56" s="212">
        <f t="shared" si="71"/>
        <v>0</v>
      </c>
      <c r="Q56" s="96">
        <f t="shared" si="71"/>
        <v>0</v>
      </c>
      <c r="R56" s="96">
        <f t="shared" si="71"/>
        <v>0</v>
      </c>
      <c r="S56" s="96">
        <f t="shared" si="71"/>
        <v>0</v>
      </c>
      <c r="T56" s="96">
        <f t="shared" si="71"/>
        <v>0</v>
      </c>
      <c r="U56" s="96"/>
      <c r="AA56" s="154"/>
    </row>
    <row r="57" spans="1:30" x14ac:dyDescent="0.15">
      <c r="A57" s="39" t="s">
        <v>32</v>
      </c>
      <c r="B57" s="90">
        <f t="shared" si="61"/>
        <v>0.9456066903304774</v>
      </c>
      <c r="C57" s="90">
        <f t="shared" si="62"/>
        <v>0.9456066903304774</v>
      </c>
      <c r="D57" s="90">
        <f t="shared" si="63"/>
        <v>0.9456066903304774</v>
      </c>
      <c r="E57" s="90">
        <f t="shared" si="64"/>
        <v>0.9456066903304774</v>
      </c>
      <c r="F57" s="90">
        <f t="shared" si="65"/>
        <v>0.9456066903304774</v>
      </c>
      <c r="G57" s="202">
        <f t="shared" si="66"/>
        <v>0.9456066903304774</v>
      </c>
      <c r="H57" s="202">
        <f t="shared" si="72"/>
        <v>0.9456066903304774</v>
      </c>
      <c r="I57" s="202">
        <f t="shared" si="67"/>
        <v>0.9456066903304774</v>
      </c>
      <c r="J57" s="202">
        <f t="shared" si="68"/>
        <v>0.9456066903304774</v>
      </c>
      <c r="K57" s="202">
        <f t="shared" si="69"/>
        <v>0.9456066903304774</v>
      </c>
      <c r="L57" s="202">
        <f t="shared" si="70"/>
        <v>0.9456066903304774</v>
      </c>
      <c r="M57" s="202">
        <f t="shared" ref="M57:M93" si="73">BK11</f>
        <v>0.9456066903304774</v>
      </c>
      <c r="N57" s="202">
        <f t="shared" ref="N57:N93" si="74">BP11</f>
        <v>0.9456066903304774</v>
      </c>
      <c r="O57" s="366">
        <f>O58*99.9%</f>
        <v>0</v>
      </c>
      <c r="P57" s="223">
        <f t="shared" si="71"/>
        <v>0</v>
      </c>
      <c r="Q57" s="224">
        <f t="shared" si="71"/>
        <v>0</v>
      </c>
      <c r="R57" s="224">
        <f t="shared" si="71"/>
        <v>0</v>
      </c>
      <c r="S57" s="224">
        <f t="shared" si="71"/>
        <v>0</v>
      </c>
      <c r="T57" s="224">
        <f t="shared" si="71"/>
        <v>0</v>
      </c>
      <c r="U57" s="224"/>
      <c r="AA57" s="154"/>
    </row>
    <row r="58" spans="1:30" x14ac:dyDescent="0.35">
      <c r="A58" s="40" t="s">
        <v>60</v>
      </c>
      <c r="B58" s="91">
        <f t="shared" si="61"/>
        <v>0.94655324357405135</v>
      </c>
      <c r="C58" s="91">
        <f t="shared" si="62"/>
        <v>0.94655324357405135</v>
      </c>
      <c r="D58" s="91">
        <f t="shared" si="63"/>
        <v>0.94655324357405135</v>
      </c>
      <c r="E58" s="91">
        <f t="shared" si="64"/>
        <v>0.94655324357405135</v>
      </c>
      <c r="F58" s="91">
        <f t="shared" si="65"/>
        <v>0.94655324357405135</v>
      </c>
      <c r="G58" s="203">
        <f t="shared" si="66"/>
        <v>0.94655324357405135</v>
      </c>
      <c r="H58" s="203">
        <f t="shared" si="72"/>
        <v>0.94655324357405135</v>
      </c>
      <c r="I58" s="203">
        <f t="shared" si="67"/>
        <v>0.94655324357405135</v>
      </c>
      <c r="J58" s="203">
        <f t="shared" si="68"/>
        <v>0.94655324357405135</v>
      </c>
      <c r="K58" s="203">
        <f t="shared" si="69"/>
        <v>0.94655324357405135</v>
      </c>
      <c r="L58" s="203">
        <f t="shared" si="70"/>
        <v>0.94655324357405135</v>
      </c>
      <c r="M58" s="203">
        <f t="shared" si="73"/>
        <v>0.94655324357405135</v>
      </c>
      <c r="N58" s="203">
        <f t="shared" si="74"/>
        <v>0.94655324357405135</v>
      </c>
      <c r="O58" s="364" t="str">
        <f t="shared" ref="O58:O65" si="75">_xlfn.IFNA(VLOOKUP(A58,$W$52:$Y$86,2,0),"0%")</f>
        <v>0%</v>
      </c>
      <c r="P58" s="223">
        <f t="shared" si="71"/>
        <v>0</v>
      </c>
      <c r="Q58" s="224">
        <f t="shared" si="71"/>
        <v>0</v>
      </c>
      <c r="R58" s="224">
        <f t="shared" si="71"/>
        <v>0</v>
      </c>
      <c r="S58" s="224">
        <f t="shared" si="71"/>
        <v>0</v>
      </c>
      <c r="T58" s="224">
        <f t="shared" si="71"/>
        <v>0</v>
      </c>
      <c r="U58" s="224"/>
      <c r="AA58" s="154"/>
    </row>
    <row r="59" spans="1:30" x14ac:dyDescent="0.15">
      <c r="A59" s="42" t="s">
        <v>42</v>
      </c>
      <c r="B59" s="53">
        <f t="shared" si="61"/>
        <v>1.4999999999999999E-2</v>
      </c>
      <c r="C59" s="53">
        <f t="shared" si="62"/>
        <v>1.4999999999999999E-2</v>
      </c>
      <c r="D59" s="53">
        <f t="shared" si="63"/>
        <v>1.4999999999999999E-2</v>
      </c>
      <c r="E59" s="53">
        <f t="shared" si="64"/>
        <v>1.4999999999999999E-2</v>
      </c>
      <c r="F59" s="53">
        <f t="shared" si="65"/>
        <v>1.4999999999999999E-2</v>
      </c>
      <c r="G59" s="204">
        <f t="shared" si="66"/>
        <v>1.4999999999999999E-2</v>
      </c>
      <c r="H59" s="204">
        <f t="shared" si="72"/>
        <v>1.4999999999999999E-2</v>
      </c>
      <c r="I59" s="204">
        <f t="shared" si="67"/>
        <v>1.4999999999999999E-2</v>
      </c>
      <c r="J59" s="204">
        <f t="shared" si="68"/>
        <v>1.4999999999999999E-2</v>
      </c>
      <c r="K59" s="204">
        <f t="shared" si="69"/>
        <v>1.4999999999999999E-2</v>
      </c>
      <c r="L59" s="204">
        <f t="shared" si="70"/>
        <v>1.4999999999999999E-2</v>
      </c>
      <c r="M59" s="204">
        <f t="shared" si="73"/>
        <v>1.4999999999999999E-2</v>
      </c>
      <c r="N59" s="204">
        <f t="shared" si="74"/>
        <v>1.4999999999999999E-2</v>
      </c>
      <c r="O59" s="364" t="str">
        <f t="shared" si="75"/>
        <v>0%</v>
      </c>
      <c r="P59" s="213">
        <f t="shared" si="71"/>
        <v>0</v>
      </c>
      <c r="Q59" s="92">
        <f t="shared" si="71"/>
        <v>0</v>
      </c>
      <c r="R59" s="92">
        <f t="shared" si="71"/>
        <v>0</v>
      </c>
      <c r="S59" s="92">
        <f t="shared" si="71"/>
        <v>0</v>
      </c>
      <c r="T59" s="92">
        <f t="shared" si="71"/>
        <v>0</v>
      </c>
      <c r="U59" s="92"/>
      <c r="AA59" s="154"/>
    </row>
    <row r="60" spans="1:30" x14ac:dyDescent="0.15">
      <c r="A60" s="42" t="s">
        <v>43</v>
      </c>
      <c r="B60" s="53">
        <f t="shared" si="61"/>
        <v>1.7999999999999999E-2</v>
      </c>
      <c r="C60" s="53">
        <f t="shared" si="62"/>
        <v>1.7999999999999999E-2</v>
      </c>
      <c r="D60" s="53">
        <f t="shared" si="63"/>
        <v>1.7999999999999999E-2</v>
      </c>
      <c r="E60" s="53">
        <f t="shared" si="64"/>
        <v>1.7999999999999999E-2</v>
      </c>
      <c r="F60" s="53">
        <f t="shared" si="65"/>
        <v>1.7999999999999999E-2</v>
      </c>
      <c r="G60" s="204">
        <f t="shared" si="66"/>
        <v>1.7999999999999999E-2</v>
      </c>
      <c r="H60" s="204">
        <f t="shared" si="72"/>
        <v>1.7999999999999999E-2</v>
      </c>
      <c r="I60" s="204">
        <f t="shared" si="67"/>
        <v>1.7999999999999999E-2</v>
      </c>
      <c r="J60" s="204">
        <f t="shared" si="68"/>
        <v>1.7999999999999999E-2</v>
      </c>
      <c r="K60" s="204">
        <f t="shared" si="69"/>
        <v>1.7999999999999999E-2</v>
      </c>
      <c r="L60" s="204">
        <f t="shared" si="70"/>
        <v>1.7999999999999999E-2</v>
      </c>
      <c r="M60" s="204">
        <f t="shared" si="73"/>
        <v>1.7999999999999999E-2</v>
      </c>
      <c r="N60" s="204">
        <f t="shared" si="74"/>
        <v>1.7999999999999999E-2</v>
      </c>
      <c r="O60" s="364" t="str">
        <f t="shared" si="75"/>
        <v>0%</v>
      </c>
      <c r="P60" s="213">
        <f t="shared" si="71"/>
        <v>0</v>
      </c>
      <c r="Q60" s="92">
        <f t="shared" si="71"/>
        <v>0</v>
      </c>
      <c r="R60" s="92">
        <f t="shared" si="71"/>
        <v>0</v>
      </c>
      <c r="S60" s="92">
        <f t="shared" si="71"/>
        <v>0</v>
      </c>
      <c r="T60" s="92">
        <f t="shared" si="71"/>
        <v>0</v>
      </c>
      <c r="U60" s="92"/>
      <c r="AA60" s="154"/>
    </row>
    <row r="61" spans="1:30" x14ac:dyDescent="0.15">
      <c r="A61" s="42" t="s">
        <v>44</v>
      </c>
      <c r="B61" s="53">
        <f t="shared" si="61"/>
        <v>5.0000000000000001E-3</v>
      </c>
      <c r="C61" s="53">
        <f t="shared" si="62"/>
        <v>5.0000000000000001E-3</v>
      </c>
      <c r="D61" s="53">
        <f t="shared" si="63"/>
        <v>5.0000000000000001E-3</v>
      </c>
      <c r="E61" s="53">
        <f t="shared" si="64"/>
        <v>5.0000000000000001E-3</v>
      </c>
      <c r="F61" s="53">
        <f t="shared" si="65"/>
        <v>5.0000000000000001E-3</v>
      </c>
      <c r="G61" s="204">
        <f t="shared" si="66"/>
        <v>5.0000000000000001E-3</v>
      </c>
      <c r="H61" s="204">
        <f t="shared" si="72"/>
        <v>5.0000000000000001E-3</v>
      </c>
      <c r="I61" s="204">
        <f t="shared" si="67"/>
        <v>5.0000000000000001E-3</v>
      </c>
      <c r="J61" s="204">
        <f t="shared" si="68"/>
        <v>5.0000000000000001E-3</v>
      </c>
      <c r="K61" s="204">
        <f t="shared" si="69"/>
        <v>5.0000000000000001E-3</v>
      </c>
      <c r="L61" s="204">
        <f t="shared" si="70"/>
        <v>5.0000000000000001E-3</v>
      </c>
      <c r="M61" s="204">
        <f t="shared" si="73"/>
        <v>5.0000000000000001E-3</v>
      </c>
      <c r="N61" s="204">
        <f t="shared" si="74"/>
        <v>5.0000000000000001E-3</v>
      </c>
      <c r="O61" s="364" t="str">
        <f t="shared" si="75"/>
        <v>0%</v>
      </c>
      <c r="P61" s="213">
        <f t="shared" si="71"/>
        <v>0</v>
      </c>
      <c r="Q61" s="92">
        <f t="shared" si="71"/>
        <v>0</v>
      </c>
      <c r="R61" s="92">
        <f t="shared" si="71"/>
        <v>0</v>
      </c>
      <c r="S61" s="92">
        <f t="shared" si="71"/>
        <v>0</v>
      </c>
      <c r="T61" s="92">
        <f t="shared" si="71"/>
        <v>0</v>
      </c>
      <c r="U61" s="92"/>
      <c r="AA61" s="154"/>
    </row>
    <row r="62" spans="1:30" x14ac:dyDescent="0.15">
      <c r="A62" s="53" t="s">
        <v>45</v>
      </c>
      <c r="B62" s="53">
        <f t="shared" si="61"/>
        <v>8.9999999999999993E-3</v>
      </c>
      <c r="C62" s="53">
        <f t="shared" si="62"/>
        <v>8.9999999999999993E-3</v>
      </c>
      <c r="D62" s="53">
        <f t="shared" si="63"/>
        <v>8.9999999999999993E-3</v>
      </c>
      <c r="E62" s="53">
        <f t="shared" si="64"/>
        <v>8.9999999999999993E-3</v>
      </c>
      <c r="F62" s="53">
        <f t="shared" si="65"/>
        <v>8.9999999999999993E-3</v>
      </c>
      <c r="G62" s="204">
        <f t="shared" si="66"/>
        <v>8.9999999999999993E-3</v>
      </c>
      <c r="H62" s="204">
        <f t="shared" si="72"/>
        <v>8.9999999999999993E-3</v>
      </c>
      <c r="I62" s="204">
        <f t="shared" si="67"/>
        <v>8.9999999999999993E-3</v>
      </c>
      <c r="J62" s="204">
        <f t="shared" si="68"/>
        <v>8.9999999999999993E-3</v>
      </c>
      <c r="K62" s="204">
        <f t="shared" si="69"/>
        <v>8.9999999999999993E-3</v>
      </c>
      <c r="L62" s="204">
        <f t="shared" si="70"/>
        <v>8.9999999999999993E-3</v>
      </c>
      <c r="M62" s="204">
        <f t="shared" si="73"/>
        <v>8.9999999999999993E-3</v>
      </c>
      <c r="N62" s="204">
        <f t="shared" si="74"/>
        <v>8.9999999999999993E-3</v>
      </c>
      <c r="O62" s="364" t="str">
        <f t="shared" si="75"/>
        <v>0%</v>
      </c>
      <c r="P62" s="213">
        <f t="shared" si="71"/>
        <v>0</v>
      </c>
      <c r="Q62" s="92">
        <f t="shared" si="71"/>
        <v>0</v>
      </c>
      <c r="R62" s="92">
        <f t="shared" si="71"/>
        <v>0</v>
      </c>
      <c r="S62" s="92">
        <f t="shared" si="71"/>
        <v>0</v>
      </c>
      <c r="T62" s="92">
        <f t="shared" si="71"/>
        <v>0</v>
      </c>
      <c r="U62" s="92"/>
      <c r="AA62" s="154"/>
    </row>
    <row r="63" spans="1:30" x14ac:dyDescent="0.15">
      <c r="A63" s="42" t="s">
        <v>46</v>
      </c>
      <c r="B63" s="53">
        <f t="shared" si="61"/>
        <v>5.446756425948592E-3</v>
      </c>
      <c r="C63" s="53">
        <f t="shared" si="62"/>
        <v>5.446756425948592E-3</v>
      </c>
      <c r="D63" s="53">
        <f t="shared" si="63"/>
        <v>5.446756425948592E-3</v>
      </c>
      <c r="E63" s="53">
        <f t="shared" si="64"/>
        <v>5.446756425948592E-3</v>
      </c>
      <c r="F63" s="53">
        <f t="shared" si="65"/>
        <v>5.446756425948592E-3</v>
      </c>
      <c r="G63" s="204">
        <f t="shared" si="66"/>
        <v>5.446756425948592E-3</v>
      </c>
      <c r="H63" s="204">
        <f t="shared" si="72"/>
        <v>5.446756425948592E-3</v>
      </c>
      <c r="I63" s="204">
        <f t="shared" si="67"/>
        <v>5.446756425948592E-3</v>
      </c>
      <c r="J63" s="204">
        <f t="shared" si="68"/>
        <v>5.446756425948592E-3</v>
      </c>
      <c r="K63" s="204">
        <f t="shared" si="69"/>
        <v>5.446756425948592E-3</v>
      </c>
      <c r="L63" s="204">
        <f t="shared" si="70"/>
        <v>5.446756425948592E-3</v>
      </c>
      <c r="M63" s="204">
        <f t="shared" si="73"/>
        <v>5.446756425948592E-3</v>
      </c>
      <c r="N63" s="204">
        <f t="shared" si="74"/>
        <v>5.446756425948592E-3</v>
      </c>
      <c r="O63" s="364" t="str">
        <f t="shared" si="75"/>
        <v>0%</v>
      </c>
      <c r="P63" s="213">
        <f t="shared" si="71"/>
        <v>0</v>
      </c>
      <c r="Q63" s="92">
        <f t="shared" si="71"/>
        <v>0</v>
      </c>
      <c r="R63" s="92">
        <f t="shared" si="71"/>
        <v>0</v>
      </c>
      <c r="S63" s="92">
        <f t="shared" si="71"/>
        <v>0</v>
      </c>
      <c r="T63" s="92">
        <f t="shared" si="71"/>
        <v>0</v>
      </c>
      <c r="U63" s="92"/>
      <c r="AA63" s="154"/>
    </row>
    <row r="64" spans="1:30" x14ac:dyDescent="0.15">
      <c r="A64" s="42" t="s">
        <v>47</v>
      </c>
      <c r="B64" s="53">
        <f t="shared" si="61"/>
        <v>1E-3</v>
      </c>
      <c r="C64" s="53">
        <f t="shared" si="62"/>
        <v>1E-3</v>
      </c>
      <c r="D64" s="53">
        <f t="shared" si="63"/>
        <v>1E-3</v>
      </c>
      <c r="E64" s="53">
        <f t="shared" si="64"/>
        <v>1E-3</v>
      </c>
      <c r="F64" s="53">
        <f t="shared" si="65"/>
        <v>1E-3</v>
      </c>
      <c r="G64" s="204">
        <f t="shared" si="66"/>
        <v>1E-3</v>
      </c>
      <c r="H64" s="204">
        <f t="shared" si="72"/>
        <v>1E-3</v>
      </c>
      <c r="I64" s="204">
        <f t="shared" si="67"/>
        <v>1E-3</v>
      </c>
      <c r="J64" s="204">
        <f t="shared" si="68"/>
        <v>1E-3</v>
      </c>
      <c r="K64" s="204">
        <f t="shared" si="69"/>
        <v>1E-3</v>
      </c>
      <c r="L64" s="204">
        <f t="shared" si="70"/>
        <v>1E-3</v>
      </c>
      <c r="M64" s="204">
        <f t="shared" si="73"/>
        <v>1E-3</v>
      </c>
      <c r="N64" s="204">
        <f t="shared" si="74"/>
        <v>1E-3</v>
      </c>
      <c r="O64" s="364" t="str">
        <f t="shared" si="75"/>
        <v>0%</v>
      </c>
      <c r="P64" s="213">
        <f t="shared" si="71"/>
        <v>0</v>
      </c>
      <c r="Q64" s="92">
        <f t="shared" si="71"/>
        <v>0</v>
      </c>
      <c r="R64" s="92">
        <f t="shared" si="71"/>
        <v>0</v>
      </c>
      <c r="S64" s="92">
        <f t="shared" si="71"/>
        <v>0</v>
      </c>
      <c r="T64" s="92">
        <f t="shared" si="71"/>
        <v>0</v>
      </c>
      <c r="U64" s="92"/>
      <c r="AA64" s="154"/>
    </row>
    <row r="65" spans="1:27" x14ac:dyDescent="0.15">
      <c r="A65" s="61" t="s">
        <v>31</v>
      </c>
      <c r="B65" s="61">
        <f t="shared" si="61"/>
        <v>0</v>
      </c>
      <c r="C65" s="61">
        <f t="shared" si="62"/>
        <v>0</v>
      </c>
      <c r="D65" s="61">
        <f t="shared" si="63"/>
        <v>0</v>
      </c>
      <c r="E65" s="61">
        <f t="shared" si="64"/>
        <v>0</v>
      </c>
      <c r="F65" s="61">
        <f t="shared" si="65"/>
        <v>0</v>
      </c>
      <c r="G65" s="205">
        <f t="shared" si="66"/>
        <v>0</v>
      </c>
      <c r="H65" s="205">
        <f t="shared" si="72"/>
        <v>0</v>
      </c>
      <c r="I65" s="205">
        <f t="shared" si="67"/>
        <v>0</v>
      </c>
      <c r="J65" s="205">
        <f t="shared" si="68"/>
        <v>0</v>
      </c>
      <c r="K65" s="205">
        <f t="shared" si="69"/>
        <v>0</v>
      </c>
      <c r="L65" s="205">
        <f t="shared" si="70"/>
        <v>0</v>
      </c>
      <c r="M65" s="205">
        <f t="shared" si="73"/>
        <v>0</v>
      </c>
      <c r="N65" s="205">
        <f t="shared" si="74"/>
        <v>0</v>
      </c>
      <c r="O65" s="364" t="str">
        <f t="shared" si="75"/>
        <v>0%</v>
      </c>
      <c r="P65" s="213">
        <f t="shared" si="71"/>
        <v>0</v>
      </c>
      <c r="Q65" s="92">
        <f t="shared" si="71"/>
        <v>0</v>
      </c>
      <c r="R65" s="92">
        <f t="shared" si="71"/>
        <v>0</v>
      </c>
      <c r="S65" s="92">
        <f t="shared" si="71"/>
        <v>0</v>
      </c>
      <c r="T65" s="92">
        <f t="shared" si="71"/>
        <v>0</v>
      </c>
      <c r="U65" s="92"/>
      <c r="AA65" s="154"/>
    </row>
    <row r="66" spans="1:27" x14ac:dyDescent="0.15">
      <c r="A66" s="65" t="s">
        <v>30</v>
      </c>
      <c r="B66" s="90">
        <f t="shared" si="61"/>
        <v>0.98978902435740523</v>
      </c>
      <c r="C66" s="90">
        <f t="shared" si="62"/>
        <v>0.98978902435740523</v>
      </c>
      <c r="D66" s="90">
        <f t="shared" si="63"/>
        <v>0.98978902435740523</v>
      </c>
      <c r="E66" s="90">
        <f t="shared" si="64"/>
        <v>0.98978902435740523</v>
      </c>
      <c r="F66" s="90">
        <f t="shared" si="65"/>
        <v>0.98978902435740523</v>
      </c>
      <c r="G66" s="202">
        <f t="shared" si="66"/>
        <v>0.98978902435740523</v>
      </c>
      <c r="H66" s="202">
        <f t="shared" si="72"/>
        <v>0.98978902435740523</v>
      </c>
      <c r="I66" s="202">
        <f t="shared" si="67"/>
        <v>0.98978902435740523</v>
      </c>
      <c r="J66" s="202">
        <f t="shared" si="68"/>
        <v>0.98978902435740523</v>
      </c>
      <c r="K66" s="202">
        <f t="shared" si="69"/>
        <v>0.98978902435740523</v>
      </c>
      <c r="L66" s="202">
        <f t="shared" si="70"/>
        <v>0.98978902435740523</v>
      </c>
      <c r="M66" s="202">
        <f t="shared" si="73"/>
        <v>0.98978902435740523</v>
      </c>
      <c r="N66" s="202">
        <f t="shared" si="74"/>
        <v>0.98978902435740523</v>
      </c>
      <c r="O66" s="366">
        <f>O67*99.9%</f>
        <v>0</v>
      </c>
      <c r="P66" s="225">
        <f t="shared" si="71"/>
        <v>0</v>
      </c>
      <c r="Q66" s="226">
        <f t="shared" si="71"/>
        <v>0</v>
      </c>
      <c r="R66" s="226">
        <f t="shared" si="71"/>
        <v>0</v>
      </c>
      <c r="S66" s="226">
        <f t="shared" si="71"/>
        <v>0</v>
      </c>
      <c r="T66" s="226">
        <f t="shared" si="71"/>
        <v>0</v>
      </c>
      <c r="U66" s="226"/>
      <c r="AA66" s="154"/>
    </row>
    <row r="67" spans="1:27" x14ac:dyDescent="0.35">
      <c r="A67" s="40" t="s">
        <v>456</v>
      </c>
      <c r="B67" s="91">
        <f t="shared" si="61"/>
        <v>0.99077980416156675</v>
      </c>
      <c r="C67" s="91">
        <f t="shared" si="62"/>
        <v>0.99077980416156675</v>
      </c>
      <c r="D67" s="91">
        <f t="shared" si="63"/>
        <v>0.99077980416156675</v>
      </c>
      <c r="E67" s="91">
        <f t="shared" si="64"/>
        <v>0.99077980416156675</v>
      </c>
      <c r="F67" s="91">
        <f t="shared" si="65"/>
        <v>0.99077980416156675</v>
      </c>
      <c r="G67" s="203">
        <f t="shared" si="66"/>
        <v>0.99077980416156675</v>
      </c>
      <c r="H67" s="203">
        <f t="shared" si="72"/>
        <v>0.99077980416156675</v>
      </c>
      <c r="I67" s="203">
        <f t="shared" si="67"/>
        <v>0.99077980416156675</v>
      </c>
      <c r="J67" s="203">
        <f t="shared" si="68"/>
        <v>0.99077980416156675</v>
      </c>
      <c r="K67" s="203">
        <f t="shared" si="69"/>
        <v>0.99077980416156675</v>
      </c>
      <c r="L67" s="203">
        <f t="shared" si="70"/>
        <v>0.99077980416156675</v>
      </c>
      <c r="M67" s="203">
        <f t="shared" si="73"/>
        <v>0.99077980416156675</v>
      </c>
      <c r="N67" s="203">
        <f t="shared" si="74"/>
        <v>0.99077980416156675</v>
      </c>
      <c r="O67" s="364" t="str">
        <f t="shared" ref="O67:O74" si="76">_xlfn.IFNA(VLOOKUP(A67,$W$52:$Y$86,2,0),"0%")</f>
        <v>0%</v>
      </c>
      <c r="P67" s="225">
        <f t="shared" si="71"/>
        <v>0</v>
      </c>
      <c r="Q67" s="226">
        <f t="shared" si="71"/>
        <v>0</v>
      </c>
      <c r="R67" s="226">
        <f t="shared" si="71"/>
        <v>0</v>
      </c>
      <c r="S67" s="226">
        <f t="shared" si="71"/>
        <v>0</v>
      </c>
      <c r="T67" s="226">
        <f t="shared" si="71"/>
        <v>0</v>
      </c>
      <c r="U67" s="226"/>
      <c r="AA67" s="154"/>
    </row>
    <row r="68" spans="1:27" x14ac:dyDescent="0.15">
      <c r="A68" s="42" t="s">
        <v>48</v>
      </c>
      <c r="B68" s="53">
        <f t="shared" si="61"/>
        <v>6.7000000000000002E-3</v>
      </c>
      <c r="C68" s="53">
        <f t="shared" si="62"/>
        <v>6.7000000000000002E-3</v>
      </c>
      <c r="D68" s="53">
        <f t="shared" si="63"/>
        <v>6.7000000000000002E-3</v>
      </c>
      <c r="E68" s="53">
        <f t="shared" si="64"/>
        <v>6.7000000000000002E-3</v>
      </c>
      <c r="F68" s="53">
        <f t="shared" si="65"/>
        <v>6.7000000000000002E-3</v>
      </c>
      <c r="G68" s="204">
        <f t="shared" si="66"/>
        <v>6.7000000000000002E-3</v>
      </c>
      <c r="H68" s="204">
        <f t="shared" si="72"/>
        <v>6.7000000000000002E-3</v>
      </c>
      <c r="I68" s="204">
        <f t="shared" si="67"/>
        <v>6.7000000000000002E-3</v>
      </c>
      <c r="J68" s="204">
        <f t="shared" si="68"/>
        <v>6.7000000000000002E-3</v>
      </c>
      <c r="K68" s="204">
        <f t="shared" si="69"/>
        <v>6.7000000000000002E-3</v>
      </c>
      <c r="L68" s="204">
        <f t="shared" si="70"/>
        <v>6.7000000000000002E-3</v>
      </c>
      <c r="M68" s="204">
        <f t="shared" si="73"/>
        <v>6.7000000000000002E-3</v>
      </c>
      <c r="N68" s="204">
        <f t="shared" si="74"/>
        <v>6.7000000000000002E-3</v>
      </c>
      <c r="O68" s="364" t="str">
        <f t="shared" si="76"/>
        <v>0%</v>
      </c>
      <c r="P68" s="213">
        <f t="shared" si="71"/>
        <v>0</v>
      </c>
      <c r="Q68" s="92">
        <f t="shared" si="71"/>
        <v>0</v>
      </c>
      <c r="R68" s="92">
        <f t="shared" si="71"/>
        <v>0</v>
      </c>
      <c r="S68" s="92">
        <f t="shared" si="71"/>
        <v>0</v>
      </c>
      <c r="T68" s="92">
        <f t="shared" si="71"/>
        <v>0</v>
      </c>
      <c r="U68" s="92"/>
      <c r="AA68" s="154"/>
    </row>
    <row r="69" spans="1:27" x14ac:dyDescent="0.15">
      <c r="A69" s="42" t="s">
        <v>49</v>
      </c>
      <c r="B69" s="53">
        <f t="shared" si="61"/>
        <v>2E-3</v>
      </c>
      <c r="C69" s="53">
        <f t="shared" si="62"/>
        <v>2E-3</v>
      </c>
      <c r="D69" s="53">
        <f t="shared" si="63"/>
        <v>2E-3</v>
      </c>
      <c r="E69" s="53">
        <f t="shared" si="64"/>
        <v>2E-3</v>
      </c>
      <c r="F69" s="53">
        <f t="shared" si="65"/>
        <v>2E-3</v>
      </c>
      <c r="G69" s="204">
        <f t="shared" si="66"/>
        <v>2E-3</v>
      </c>
      <c r="H69" s="204">
        <f t="shared" si="72"/>
        <v>2E-3</v>
      </c>
      <c r="I69" s="204">
        <f t="shared" si="67"/>
        <v>2E-3</v>
      </c>
      <c r="J69" s="204">
        <f t="shared" si="68"/>
        <v>2E-3</v>
      </c>
      <c r="K69" s="204">
        <f t="shared" si="69"/>
        <v>2E-3</v>
      </c>
      <c r="L69" s="204">
        <f t="shared" si="70"/>
        <v>2E-3</v>
      </c>
      <c r="M69" s="204">
        <f t="shared" si="73"/>
        <v>2E-3</v>
      </c>
      <c r="N69" s="204">
        <f t="shared" si="74"/>
        <v>2E-3</v>
      </c>
      <c r="O69" s="364" t="str">
        <f t="shared" si="76"/>
        <v>0%</v>
      </c>
      <c r="P69" s="213">
        <f t="shared" si="71"/>
        <v>0</v>
      </c>
      <c r="Q69" s="92">
        <f t="shared" si="71"/>
        <v>0</v>
      </c>
      <c r="R69" s="92">
        <f t="shared" si="71"/>
        <v>0</v>
      </c>
      <c r="S69" s="92">
        <f t="shared" si="71"/>
        <v>0</v>
      </c>
      <c r="T69" s="92">
        <f t="shared" si="71"/>
        <v>0</v>
      </c>
      <c r="U69" s="92"/>
      <c r="AA69" s="154"/>
    </row>
    <row r="70" spans="1:27" x14ac:dyDescent="0.15">
      <c r="A70" s="42" t="s">
        <v>50</v>
      </c>
      <c r="B70" s="53">
        <f t="shared" si="61"/>
        <v>0</v>
      </c>
      <c r="C70" s="53">
        <f t="shared" si="62"/>
        <v>0</v>
      </c>
      <c r="D70" s="53">
        <f t="shared" si="63"/>
        <v>0</v>
      </c>
      <c r="E70" s="53">
        <f t="shared" si="64"/>
        <v>0</v>
      </c>
      <c r="F70" s="53">
        <f t="shared" si="65"/>
        <v>0</v>
      </c>
      <c r="G70" s="204">
        <f t="shared" si="66"/>
        <v>0</v>
      </c>
      <c r="H70" s="204">
        <f t="shared" si="72"/>
        <v>0</v>
      </c>
      <c r="I70" s="204">
        <f t="shared" si="67"/>
        <v>0</v>
      </c>
      <c r="J70" s="204">
        <f t="shared" si="68"/>
        <v>0</v>
      </c>
      <c r="K70" s="204">
        <f t="shared" si="69"/>
        <v>0</v>
      </c>
      <c r="L70" s="204">
        <f t="shared" si="70"/>
        <v>0</v>
      </c>
      <c r="M70" s="204">
        <f t="shared" si="73"/>
        <v>0</v>
      </c>
      <c r="N70" s="204">
        <f t="shared" si="74"/>
        <v>0</v>
      </c>
      <c r="O70" s="364" t="str">
        <f t="shared" si="76"/>
        <v>0%</v>
      </c>
      <c r="P70" s="213">
        <f t="shared" si="71"/>
        <v>0</v>
      </c>
      <c r="Q70" s="92">
        <f t="shared" si="71"/>
        <v>0</v>
      </c>
      <c r="R70" s="92">
        <f t="shared" si="71"/>
        <v>0</v>
      </c>
      <c r="S70" s="92">
        <f t="shared" si="71"/>
        <v>0</v>
      </c>
      <c r="T70" s="92">
        <f t="shared" si="71"/>
        <v>0</v>
      </c>
      <c r="U70" s="92"/>
      <c r="AA70" s="154"/>
    </row>
    <row r="71" spans="1:27" x14ac:dyDescent="0.15">
      <c r="A71" s="42" t="s">
        <v>51</v>
      </c>
      <c r="B71" s="53">
        <f t="shared" si="61"/>
        <v>5.2019583843329251E-4</v>
      </c>
      <c r="C71" s="53">
        <f t="shared" si="62"/>
        <v>5.2019583843329251E-4</v>
      </c>
      <c r="D71" s="53">
        <f t="shared" si="63"/>
        <v>5.2019583843329251E-4</v>
      </c>
      <c r="E71" s="53">
        <f t="shared" si="64"/>
        <v>5.2019583843329251E-4</v>
      </c>
      <c r="F71" s="53">
        <f t="shared" si="65"/>
        <v>5.2019583843329251E-4</v>
      </c>
      <c r="G71" s="204">
        <f t="shared" si="66"/>
        <v>5.2019583843329251E-4</v>
      </c>
      <c r="H71" s="204">
        <f t="shared" si="72"/>
        <v>5.2019583843329251E-4</v>
      </c>
      <c r="I71" s="204">
        <f t="shared" si="67"/>
        <v>5.2019583843329251E-4</v>
      </c>
      <c r="J71" s="204">
        <f t="shared" si="68"/>
        <v>5.2019583843329251E-4</v>
      </c>
      <c r="K71" s="204">
        <f t="shared" si="69"/>
        <v>5.2019583843329251E-4</v>
      </c>
      <c r="L71" s="204">
        <f t="shared" si="70"/>
        <v>5.2019583843329251E-4</v>
      </c>
      <c r="M71" s="204">
        <f t="shared" si="73"/>
        <v>5.2019583843329251E-4</v>
      </c>
      <c r="N71" s="204">
        <f t="shared" si="74"/>
        <v>5.2019583843329251E-4</v>
      </c>
      <c r="O71" s="364" t="str">
        <f t="shared" si="76"/>
        <v>0%</v>
      </c>
      <c r="P71" s="213">
        <f t="shared" ref="P71:T86" si="77">IF(P$53=0,0%,SUMPRODUCT(($B$50:$O$50=P$50)*$B$53:$O$53*$B71:$O71)/P$53)</f>
        <v>0</v>
      </c>
      <c r="Q71" s="92">
        <f t="shared" si="77"/>
        <v>0</v>
      </c>
      <c r="R71" s="92">
        <f t="shared" si="77"/>
        <v>0</v>
      </c>
      <c r="S71" s="92">
        <f t="shared" si="77"/>
        <v>0</v>
      </c>
      <c r="T71" s="92">
        <f t="shared" si="77"/>
        <v>0</v>
      </c>
      <c r="U71" s="92"/>
      <c r="AA71" s="154"/>
    </row>
    <row r="72" spans="1:27" x14ac:dyDescent="0.15">
      <c r="A72" s="42" t="s">
        <v>455</v>
      </c>
      <c r="B72" s="53">
        <f t="shared" si="61"/>
        <v>0</v>
      </c>
      <c r="C72" s="53">
        <f t="shared" si="62"/>
        <v>0</v>
      </c>
      <c r="D72" s="53">
        <f t="shared" si="63"/>
        <v>0</v>
      </c>
      <c r="E72" s="53">
        <f t="shared" si="64"/>
        <v>0</v>
      </c>
      <c r="F72" s="53">
        <f t="shared" si="65"/>
        <v>0</v>
      </c>
      <c r="G72" s="204">
        <f t="shared" si="66"/>
        <v>0</v>
      </c>
      <c r="H72" s="204">
        <f t="shared" si="72"/>
        <v>0</v>
      </c>
      <c r="I72" s="204">
        <f t="shared" si="67"/>
        <v>0</v>
      </c>
      <c r="J72" s="204">
        <f t="shared" si="68"/>
        <v>0</v>
      </c>
      <c r="K72" s="204">
        <f t="shared" si="69"/>
        <v>0</v>
      </c>
      <c r="L72" s="204">
        <f t="shared" si="70"/>
        <v>0</v>
      </c>
      <c r="M72" s="204">
        <f t="shared" si="73"/>
        <v>0</v>
      </c>
      <c r="N72" s="204">
        <f t="shared" si="74"/>
        <v>0</v>
      </c>
      <c r="O72" s="364" t="str">
        <f t="shared" si="76"/>
        <v>0%</v>
      </c>
      <c r="P72" s="213">
        <f t="shared" si="77"/>
        <v>0</v>
      </c>
      <c r="Q72" s="92">
        <f t="shared" si="77"/>
        <v>0</v>
      </c>
      <c r="R72" s="92">
        <f t="shared" si="77"/>
        <v>0</v>
      </c>
      <c r="S72" s="92">
        <f t="shared" si="77"/>
        <v>0</v>
      </c>
      <c r="T72" s="92">
        <f t="shared" si="77"/>
        <v>0</v>
      </c>
      <c r="U72" s="92"/>
      <c r="AA72" s="154"/>
    </row>
    <row r="73" spans="1:27" x14ac:dyDescent="0.15">
      <c r="A73" s="72" t="s">
        <v>29</v>
      </c>
      <c r="B73" s="61">
        <f t="shared" si="61"/>
        <v>0</v>
      </c>
      <c r="C73" s="61">
        <f t="shared" si="62"/>
        <v>0</v>
      </c>
      <c r="D73" s="61">
        <f t="shared" si="63"/>
        <v>0</v>
      </c>
      <c r="E73" s="61">
        <f t="shared" si="64"/>
        <v>0</v>
      </c>
      <c r="F73" s="61">
        <f t="shared" si="65"/>
        <v>0</v>
      </c>
      <c r="G73" s="205">
        <f t="shared" si="66"/>
        <v>0</v>
      </c>
      <c r="H73" s="205">
        <f t="shared" si="72"/>
        <v>0</v>
      </c>
      <c r="I73" s="205">
        <f t="shared" si="67"/>
        <v>0</v>
      </c>
      <c r="J73" s="205">
        <f t="shared" si="68"/>
        <v>0</v>
      </c>
      <c r="K73" s="205">
        <f t="shared" si="69"/>
        <v>0</v>
      </c>
      <c r="L73" s="205">
        <f t="shared" si="70"/>
        <v>0</v>
      </c>
      <c r="M73" s="205">
        <f t="shared" si="73"/>
        <v>0</v>
      </c>
      <c r="N73" s="205">
        <f t="shared" si="74"/>
        <v>0</v>
      </c>
      <c r="O73" s="364" t="str">
        <f t="shared" si="76"/>
        <v>0%</v>
      </c>
      <c r="P73" s="213">
        <f t="shared" si="77"/>
        <v>0</v>
      </c>
      <c r="Q73" s="92">
        <f t="shared" si="77"/>
        <v>0</v>
      </c>
      <c r="R73" s="92">
        <f t="shared" si="77"/>
        <v>0</v>
      </c>
      <c r="S73" s="92">
        <f t="shared" si="77"/>
        <v>0</v>
      </c>
      <c r="T73" s="92">
        <f t="shared" si="77"/>
        <v>0</v>
      </c>
      <c r="U73" s="92"/>
      <c r="AA73" s="154"/>
    </row>
    <row r="74" spans="1:27" x14ac:dyDescent="0.15">
      <c r="A74" s="76" t="s">
        <v>28</v>
      </c>
      <c r="B74" s="93">
        <f t="shared" si="61"/>
        <v>0</v>
      </c>
      <c r="C74" s="93">
        <f t="shared" si="62"/>
        <v>0</v>
      </c>
      <c r="D74" s="93">
        <f t="shared" si="63"/>
        <v>0</v>
      </c>
      <c r="E74" s="93">
        <f t="shared" si="64"/>
        <v>0</v>
      </c>
      <c r="F74" s="93">
        <f t="shared" si="65"/>
        <v>0</v>
      </c>
      <c r="G74" s="206">
        <f t="shared" si="66"/>
        <v>0</v>
      </c>
      <c r="H74" s="206">
        <f t="shared" si="72"/>
        <v>0</v>
      </c>
      <c r="I74" s="206">
        <f t="shared" si="67"/>
        <v>0</v>
      </c>
      <c r="J74" s="206">
        <f t="shared" si="68"/>
        <v>0</v>
      </c>
      <c r="K74" s="206">
        <f t="shared" si="69"/>
        <v>0</v>
      </c>
      <c r="L74" s="206">
        <f t="shared" si="70"/>
        <v>0</v>
      </c>
      <c r="M74" s="206">
        <f t="shared" si="73"/>
        <v>0</v>
      </c>
      <c r="N74" s="206">
        <f t="shared" si="74"/>
        <v>0</v>
      </c>
      <c r="O74" s="364" t="str">
        <f t="shared" si="76"/>
        <v>0%</v>
      </c>
      <c r="P74" s="213">
        <f t="shared" si="77"/>
        <v>0</v>
      </c>
      <c r="Q74" s="92">
        <f t="shared" si="77"/>
        <v>0</v>
      </c>
      <c r="R74" s="92">
        <f t="shared" si="77"/>
        <v>0</v>
      </c>
      <c r="S74" s="92">
        <f t="shared" si="77"/>
        <v>0</v>
      </c>
      <c r="T74" s="92">
        <f t="shared" si="77"/>
        <v>0</v>
      </c>
      <c r="U74" s="92"/>
      <c r="AA74" s="154"/>
    </row>
    <row r="75" spans="1:27" x14ac:dyDescent="0.15">
      <c r="A75" s="65" t="s">
        <v>37</v>
      </c>
      <c r="B75" s="39">
        <f t="shared" si="61"/>
        <v>0.99917177478580166</v>
      </c>
      <c r="C75" s="39">
        <f t="shared" si="62"/>
        <v>0.99917177478580166</v>
      </c>
      <c r="D75" s="39">
        <f t="shared" si="63"/>
        <v>0.99917177478580166</v>
      </c>
      <c r="E75" s="39">
        <f t="shared" si="64"/>
        <v>0.99917177478580166</v>
      </c>
      <c r="F75" s="39">
        <f t="shared" si="65"/>
        <v>0.99917177478580166</v>
      </c>
      <c r="G75" s="207">
        <f t="shared" si="66"/>
        <v>0.99917177478580166</v>
      </c>
      <c r="H75" s="207">
        <f t="shared" si="72"/>
        <v>0.99917177478580166</v>
      </c>
      <c r="I75" s="207">
        <f t="shared" si="67"/>
        <v>0.99917177478580166</v>
      </c>
      <c r="J75" s="207">
        <f t="shared" si="68"/>
        <v>0.99917177478580166</v>
      </c>
      <c r="K75" s="207">
        <f t="shared" si="69"/>
        <v>0.99917177478580166</v>
      </c>
      <c r="L75" s="207">
        <f t="shared" si="70"/>
        <v>0.99917177478580166</v>
      </c>
      <c r="M75" s="207">
        <f t="shared" si="73"/>
        <v>0.99917177478580166</v>
      </c>
      <c r="N75" s="207">
        <f t="shared" si="74"/>
        <v>0.99917177478580166</v>
      </c>
      <c r="O75" s="366">
        <f>O76*99.96%</f>
        <v>0</v>
      </c>
      <c r="P75" s="225">
        <f t="shared" si="77"/>
        <v>0</v>
      </c>
      <c r="Q75" s="226">
        <f t="shared" si="77"/>
        <v>0</v>
      </c>
      <c r="R75" s="226">
        <f t="shared" si="77"/>
        <v>0</v>
      </c>
      <c r="S75" s="226">
        <f t="shared" si="77"/>
        <v>0</v>
      </c>
      <c r="T75" s="226">
        <f t="shared" si="77"/>
        <v>0</v>
      </c>
      <c r="U75" s="226"/>
      <c r="AA75" s="154"/>
    </row>
    <row r="76" spans="1:27" x14ac:dyDescent="0.35">
      <c r="A76" s="40" t="s">
        <v>458</v>
      </c>
      <c r="B76" s="41">
        <f t="shared" si="61"/>
        <v>0.99957160342717255</v>
      </c>
      <c r="C76" s="41">
        <f t="shared" si="62"/>
        <v>0.99957160342717255</v>
      </c>
      <c r="D76" s="41">
        <f t="shared" si="63"/>
        <v>0.99957160342717255</v>
      </c>
      <c r="E76" s="41">
        <f t="shared" si="64"/>
        <v>0.99957160342717255</v>
      </c>
      <c r="F76" s="41">
        <f t="shared" si="65"/>
        <v>0.99957160342717255</v>
      </c>
      <c r="G76" s="208">
        <f t="shared" si="66"/>
        <v>0.99957160342717255</v>
      </c>
      <c r="H76" s="208">
        <f t="shared" si="72"/>
        <v>0.99957160342717255</v>
      </c>
      <c r="I76" s="208">
        <f t="shared" si="67"/>
        <v>0.99957160342717255</v>
      </c>
      <c r="J76" s="208">
        <f t="shared" si="68"/>
        <v>0.99957160342717255</v>
      </c>
      <c r="K76" s="208">
        <f t="shared" si="69"/>
        <v>0.99957160342717255</v>
      </c>
      <c r="L76" s="208">
        <f t="shared" si="70"/>
        <v>0.99957160342717255</v>
      </c>
      <c r="M76" s="208">
        <f t="shared" si="73"/>
        <v>0.99957160342717255</v>
      </c>
      <c r="N76" s="208">
        <f t="shared" si="74"/>
        <v>0.99957160342717255</v>
      </c>
      <c r="O76" s="364" t="str">
        <f t="shared" ref="O76:O83" si="78">_xlfn.IFNA(VLOOKUP(A76,$W$52:$Y$86,2,0),"0%")</f>
        <v>0%</v>
      </c>
      <c r="P76" s="225">
        <f t="shared" si="77"/>
        <v>0</v>
      </c>
      <c r="Q76" s="226">
        <f t="shared" si="77"/>
        <v>0</v>
      </c>
      <c r="R76" s="226">
        <f t="shared" si="77"/>
        <v>0</v>
      </c>
      <c r="S76" s="226">
        <f t="shared" si="77"/>
        <v>0</v>
      </c>
      <c r="T76" s="226">
        <f t="shared" si="77"/>
        <v>0</v>
      </c>
      <c r="U76" s="226"/>
      <c r="AA76" s="154"/>
    </row>
    <row r="77" spans="1:27" x14ac:dyDescent="0.15">
      <c r="A77" s="42" t="s">
        <v>52</v>
      </c>
      <c r="B77" s="53">
        <f t="shared" si="61"/>
        <v>0</v>
      </c>
      <c r="C77" s="53">
        <f t="shared" si="62"/>
        <v>0</v>
      </c>
      <c r="D77" s="53">
        <f t="shared" si="63"/>
        <v>0</v>
      </c>
      <c r="E77" s="53">
        <f t="shared" si="64"/>
        <v>0</v>
      </c>
      <c r="F77" s="53">
        <f t="shared" si="65"/>
        <v>0</v>
      </c>
      <c r="G77" s="204">
        <f t="shared" si="66"/>
        <v>0</v>
      </c>
      <c r="H77" s="204">
        <f t="shared" si="72"/>
        <v>0</v>
      </c>
      <c r="I77" s="204">
        <f t="shared" si="67"/>
        <v>0</v>
      </c>
      <c r="J77" s="204">
        <f t="shared" si="68"/>
        <v>0</v>
      </c>
      <c r="K77" s="204">
        <f t="shared" si="69"/>
        <v>0</v>
      </c>
      <c r="L77" s="204">
        <f t="shared" si="70"/>
        <v>0</v>
      </c>
      <c r="M77" s="204">
        <f t="shared" si="73"/>
        <v>0</v>
      </c>
      <c r="N77" s="204">
        <f t="shared" si="74"/>
        <v>0</v>
      </c>
      <c r="O77" s="364" t="str">
        <f t="shared" si="78"/>
        <v>0%</v>
      </c>
      <c r="P77" s="213">
        <f t="shared" si="77"/>
        <v>0</v>
      </c>
      <c r="Q77" s="92">
        <f t="shared" si="77"/>
        <v>0</v>
      </c>
      <c r="R77" s="92">
        <f t="shared" si="77"/>
        <v>0</v>
      </c>
      <c r="S77" s="92">
        <f t="shared" si="77"/>
        <v>0</v>
      </c>
      <c r="T77" s="92">
        <f t="shared" si="77"/>
        <v>0</v>
      </c>
      <c r="U77" s="92"/>
      <c r="AA77" s="154"/>
    </row>
    <row r="78" spans="1:27" x14ac:dyDescent="0.15">
      <c r="A78" s="42" t="s">
        <v>545</v>
      </c>
      <c r="B78" s="53">
        <f t="shared" si="61"/>
        <v>0</v>
      </c>
      <c r="C78" s="53">
        <f t="shared" si="62"/>
        <v>0</v>
      </c>
      <c r="D78" s="53">
        <f t="shared" si="63"/>
        <v>0</v>
      </c>
      <c r="E78" s="53">
        <f t="shared" si="64"/>
        <v>0</v>
      </c>
      <c r="F78" s="53">
        <f t="shared" si="65"/>
        <v>0</v>
      </c>
      <c r="G78" s="204">
        <f t="shared" si="66"/>
        <v>0</v>
      </c>
      <c r="H78" s="204">
        <f t="shared" si="72"/>
        <v>0</v>
      </c>
      <c r="I78" s="204">
        <f t="shared" si="67"/>
        <v>0</v>
      </c>
      <c r="J78" s="204">
        <f t="shared" si="68"/>
        <v>0</v>
      </c>
      <c r="K78" s="204">
        <f t="shared" si="69"/>
        <v>0</v>
      </c>
      <c r="L78" s="204">
        <f t="shared" si="70"/>
        <v>0</v>
      </c>
      <c r="M78" s="204">
        <f t="shared" si="73"/>
        <v>0</v>
      </c>
      <c r="N78" s="204">
        <f t="shared" si="74"/>
        <v>0</v>
      </c>
      <c r="O78" s="364" t="str">
        <f t="shared" si="78"/>
        <v>0%</v>
      </c>
      <c r="P78" s="213">
        <f t="shared" si="77"/>
        <v>0</v>
      </c>
      <c r="Q78" s="92">
        <f t="shared" si="77"/>
        <v>0</v>
      </c>
      <c r="R78" s="92">
        <f t="shared" si="77"/>
        <v>0</v>
      </c>
      <c r="S78" s="92">
        <f t="shared" si="77"/>
        <v>0</v>
      </c>
      <c r="T78" s="92">
        <f t="shared" si="77"/>
        <v>0</v>
      </c>
      <c r="U78" s="92"/>
      <c r="AA78" s="154"/>
    </row>
    <row r="79" spans="1:27" x14ac:dyDescent="0.15">
      <c r="A79" s="42" t="s">
        <v>544</v>
      </c>
      <c r="B79" s="53">
        <f t="shared" si="61"/>
        <v>0</v>
      </c>
      <c r="C79" s="53">
        <f t="shared" si="62"/>
        <v>0</v>
      </c>
      <c r="D79" s="53">
        <f t="shared" si="63"/>
        <v>0</v>
      </c>
      <c r="E79" s="53">
        <f t="shared" si="64"/>
        <v>0</v>
      </c>
      <c r="F79" s="53">
        <f t="shared" si="65"/>
        <v>0</v>
      </c>
      <c r="G79" s="204">
        <f t="shared" si="66"/>
        <v>0</v>
      </c>
      <c r="H79" s="204">
        <f t="shared" si="72"/>
        <v>0</v>
      </c>
      <c r="I79" s="204">
        <f t="shared" si="67"/>
        <v>0</v>
      </c>
      <c r="J79" s="204">
        <f t="shared" si="68"/>
        <v>0</v>
      </c>
      <c r="K79" s="204">
        <f t="shared" si="69"/>
        <v>0</v>
      </c>
      <c r="L79" s="204">
        <f t="shared" si="70"/>
        <v>0</v>
      </c>
      <c r="M79" s="204">
        <f t="shared" si="73"/>
        <v>0</v>
      </c>
      <c r="N79" s="204">
        <f t="shared" si="74"/>
        <v>0</v>
      </c>
      <c r="O79" s="364" t="str">
        <f t="shared" si="78"/>
        <v>0%</v>
      </c>
      <c r="P79" s="213">
        <f t="shared" si="77"/>
        <v>0</v>
      </c>
      <c r="Q79" s="92">
        <f t="shared" si="77"/>
        <v>0</v>
      </c>
      <c r="R79" s="92">
        <f t="shared" si="77"/>
        <v>0</v>
      </c>
      <c r="S79" s="92">
        <f t="shared" si="77"/>
        <v>0</v>
      </c>
      <c r="T79" s="92">
        <f t="shared" si="77"/>
        <v>0</v>
      </c>
      <c r="U79" s="92"/>
      <c r="AA79" s="154"/>
    </row>
    <row r="80" spans="1:27" x14ac:dyDescent="0.15">
      <c r="A80" s="42" t="s">
        <v>53</v>
      </c>
      <c r="B80" s="53">
        <f t="shared" si="61"/>
        <v>1.5299877600979191E-4</v>
      </c>
      <c r="C80" s="53">
        <f t="shared" si="62"/>
        <v>1.5299877600979191E-4</v>
      </c>
      <c r="D80" s="53">
        <f t="shared" si="63"/>
        <v>1.5299877600979191E-4</v>
      </c>
      <c r="E80" s="53">
        <f t="shared" si="64"/>
        <v>1.5299877600979191E-4</v>
      </c>
      <c r="F80" s="53">
        <f t="shared" si="65"/>
        <v>1.5299877600979191E-4</v>
      </c>
      <c r="G80" s="204">
        <f t="shared" si="66"/>
        <v>1.5299877600979191E-4</v>
      </c>
      <c r="H80" s="204">
        <f t="shared" si="72"/>
        <v>1.5299877600979191E-4</v>
      </c>
      <c r="I80" s="204">
        <f t="shared" si="67"/>
        <v>1.5299877600979191E-4</v>
      </c>
      <c r="J80" s="204">
        <f t="shared" si="68"/>
        <v>1.5299877600979191E-4</v>
      </c>
      <c r="K80" s="204">
        <f t="shared" si="69"/>
        <v>1.5299877600979191E-4</v>
      </c>
      <c r="L80" s="204">
        <f t="shared" si="70"/>
        <v>1.5299877600979191E-4</v>
      </c>
      <c r="M80" s="204">
        <f t="shared" si="73"/>
        <v>1.5299877600979191E-4</v>
      </c>
      <c r="N80" s="204">
        <f t="shared" si="74"/>
        <v>1.5299877600979191E-4</v>
      </c>
      <c r="O80" s="364" t="str">
        <f t="shared" si="78"/>
        <v>0%</v>
      </c>
      <c r="P80" s="213">
        <f t="shared" si="77"/>
        <v>0</v>
      </c>
      <c r="Q80" s="92">
        <f t="shared" si="77"/>
        <v>0</v>
      </c>
      <c r="R80" s="92">
        <f t="shared" si="77"/>
        <v>0</v>
      </c>
      <c r="S80" s="92">
        <f t="shared" si="77"/>
        <v>0</v>
      </c>
      <c r="T80" s="92">
        <f t="shared" si="77"/>
        <v>0</v>
      </c>
      <c r="U80" s="92"/>
      <c r="AA80" s="154"/>
    </row>
    <row r="81" spans="1:27" x14ac:dyDescent="0.15">
      <c r="A81" s="42" t="s">
        <v>54</v>
      </c>
      <c r="B81" s="53">
        <f t="shared" si="61"/>
        <v>2.7539779681762548E-4</v>
      </c>
      <c r="C81" s="53">
        <f t="shared" si="62"/>
        <v>2.7539779681762548E-4</v>
      </c>
      <c r="D81" s="53">
        <f t="shared" si="63"/>
        <v>2.7539779681762548E-4</v>
      </c>
      <c r="E81" s="53">
        <f t="shared" si="64"/>
        <v>2.7539779681762548E-4</v>
      </c>
      <c r="F81" s="53">
        <f t="shared" si="65"/>
        <v>2.7539779681762548E-4</v>
      </c>
      <c r="G81" s="204">
        <f t="shared" si="66"/>
        <v>2.7539779681762548E-4</v>
      </c>
      <c r="H81" s="204">
        <f t="shared" si="72"/>
        <v>2.7539779681762548E-4</v>
      </c>
      <c r="I81" s="204">
        <f t="shared" si="67"/>
        <v>2.7539779681762548E-4</v>
      </c>
      <c r="J81" s="204">
        <f t="shared" si="68"/>
        <v>2.7539779681762548E-4</v>
      </c>
      <c r="K81" s="204">
        <f t="shared" si="69"/>
        <v>2.7539779681762548E-4</v>
      </c>
      <c r="L81" s="204">
        <f t="shared" si="70"/>
        <v>2.7539779681762548E-4</v>
      </c>
      <c r="M81" s="204">
        <f t="shared" si="73"/>
        <v>2.7539779681762548E-4</v>
      </c>
      <c r="N81" s="204">
        <f t="shared" si="74"/>
        <v>2.7539779681762548E-4</v>
      </c>
      <c r="O81" s="364" t="str">
        <f t="shared" si="78"/>
        <v>0%</v>
      </c>
      <c r="P81" s="213">
        <f t="shared" si="77"/>
        <v>0</v>
      </c>
      <c r="Q81" s="92">
        <f t="shared" si="77"/>
        <v>0</v>
      </c>
      <c r="R81" s="92">
        <f t="shared" si="77"/>
        <v>0</v>
      </c>
      <c r="S81" s="92">
        <f t="shared" si="77"/>
        <v>0</v>
      </c>
      <c r="T81" s="92">
        <f t="shared" si="77"/>
        <v>0</v>
      </c>
      <c r="U81" s="92"/>
      <c r="AA81" s="154"/>
    </row>
    <row r="82" spans="1:27" x14ac:dyDescent="0.15">
      <c r="A82" s="72" t="s">
        <v>38</v>
      </c>
      <c r="B82" s="61">
        <f t="shared" si="61"/>
        <v>0</v>
      </c>
      <c r="C82" s="61">
        <f t="shared" si="62"/>
        <v>0</v>
      </c>
      <c r="D82" s="61">
        <f t="shared" si="63"/>
        <v>0</v>
      </c>
      <c r="E82" s="61">
        <f t="shared" si="64"/>
        <v>0</v>
      </c>
      <c r="F82" s="61">
        <f t="shared" si="65"/>
        <v>0</v>
      </c>
      <c r="G82" s="205">
        <f t="shared" si="66"/>
        <v>0</v>
      </c>
      <c r="H82" s="205">
        <f t="shared" si="72"/>
        <v>0</v>
      </c>
      <c r="I82" s="205">
        <f t="shared" si="67"/>
        <v>0</v>
      </c>
      <c r="J82" s="205">
        <f t="shared" si="68"/>
        <v>0</v>
      </c>
      <c r="K82" s="205">
        <f t="shared" si="69"/>
        <v>0</v>
      </c>
      <c r="L82" s="205">
        <f t="shared" si="70"/>
        <v>0</v>
      </c>
      <c r="M82" s="205">
        <f t="shared" si="73"/>
        <v>0</v>
      </c>
      <c r="N82" s="205">
        <f t="shared" si="74"/>
        <v>0</v>
      </c>
      <c r="O82" s="364" t="str">
        <f t="shared" si="78"/>
        <v>0%</v>
      </c>
      <c r="P82" s="213">
        <f t="shared" si="77"/>
        <v>0</v>
      </c>
      <c r="Q82" s="92">
        <f t="shared" si="77"/>
        <v>0</v>
      </c>
      <c r="R82" s="92">
        <f t="shared" si="77"/>
        <v>0</v>
      </c>
      <c r="S82" s="92">
        <f t="shared" si="77"/>
        <v>0</v>
      </c>
      <c r="T82" s="92">
        <f t="shared" si="77"/>
        <v>0</v>
      </c>
      <c r="U82" s="92"/>
      <c r="AA82" s="154"/>
    </row>
    <row r="83" spans="1:27" x14ac:dyDescent="0.15">
      <c r="A83" s="76" t="s">
        <v>28</v>
      </c>
      <c r="B83" s="93">
        <f t="shared" si="61"/>
        <v>0</v>
      </c>
      <c r="C83" s="93">
        <f t="shared" si="62"/>
        <v>0</v>
      </c>
      <c r="D83" s="93">
        <f t="shared" si="63"/>
        <v>0</v>
      </c>
      <c r="E83" s="93">
        <f t="shared" si="64"/>
        <v>0</v>
      </c>
      <c r="F83" s="93">
        <f t="shared" si="65"/>
        <v>0</v>
      </c>
      <c r="G83" s="206">
        <f t="shared" si="66"/>
        <v>0</v>
      </c>
      <c r="H83" s="206">
        <f t="shared" si="72"/>
        <v>0</v>
      </c>
      <c r="I83" s="206">
        <f t="shared" si="67"/>
        <v>0</v>
      </c>
      <c r="J83" s="206">
        <f t="shared" si="68"/>
        <v>0</v>
      </c>
      <c r="K83" s="206">
        <f t="shared" si="69"/>
        <v>0</v>
      </c>
      <c r="L83" s="206">
        <f t="shared" si="70"/>
        <v>0</v>
      </c>
      <c r="M83" s="206">
        <f t="shared" si="73"/>
        <v>0</v>
      </c>
      <c r="N83" s="206">
        <f t="shared" si="74"/>
        <v>0</v>
      </c>
      <c r="O83" s="364" t="str">
        <f t="shared" si="78"/>
        <v>0%</v>
      </c>
      <c r="P83" s="213">
        <f t="shared" si="77"/>
        <v>0</v>
      </c>
      <c r="Q83" s="92">
        <f t="shared" si="77"/>
        <v>0</v>
      </c>
      <c r="R83" s="92">
        <f t="shared" si="77"/>
        <v>0</v>
      </c>
      <c r="S83" s="92">
        <f t="shared" si="77"/>
        <v>0</v>
      </c>
      <c r="T83" s="92">
        <f t="shared" si="77"/>
        <v>0</v>
      </c>
      <c r="U83" s="92"/>
      <c r="AA83" s="154"/>
    </row>
    <row r="84" spans="1:27" x14ac:dyDescent="0.15">
      <c r="A84" s="65" t="s">
        <v>36</v>
      </c>
      <c r="B84" s="39">
        <f t="shared" si="61"/>
        <v>0.99926560587515301</v>
      </c>
      <c r="C84" s="39">
        <f t="shared" si="62"/>
        <v>0.99926560587515301</v>
      </c>
      <c r="D84" s="39">
        <f t="shared" si="63"/>
        <v>0.99926560587515301</v>
      </c>
      <c r="E84" s="39">
        <f t="shared" si="64"/>
        <v>0.99926560587515301</v>
      </c>
      <c r="F84" s="39">
        <f t="shared" si="65"/>
        <v>0.99926560587515301</v>
      </c>
      <c r="G84" s="207">
        <f t="shared" si="66"/>
        <v>0.99926560587515301</v>
      </c>
      <c r="H84" s="207">
        <f t="shared" si="72"/>
        <v>0.99926560587515301</v>
      </c>
      <c r="I84" s="207">
        <f t="shared" si="67"/>
        <v>0.99926560587515301</v>
      </c>
      <c r="J84" s="207">
        <f t="shared" si="68"/>
        <v>0.99926560587515301</v>
      </c>
      <c r="K84" s="207">
        <f t="shared" si="69"/>
        <v>0.99926560587515301</v>
      </c>
      <c r="L84" s="207">
        <f t="shared" si="70"/>
        <v>0.99926560587515301</v>
      </c>
      <c r="M84" s="207">
        <f t="shared" si="73"/>
        <v>0.99926560587515301</v>
      </c>
      <c r="N84" s="207">
        <f t="shared" si="74"/>
        <v>0.99926560587515301</v>
      </c>
      <c r="O84" s="364" t="str">
        <f>O85</f>
        <v>0%</v>
      </c>
      <c r="P84" s="225">
        <f t="shared" si="77"/>
        <v>0</v>
      </c>
      <c r="Q84" s="226">
        <f t="shared" si="77"/>
        <v>0</v>
      </c>
      <c r="R84" s="226">
        <f t="shared" si="77"/>
        <v>0</v>
      </c>
      <c r="S84" s="226">
        <f t="shared" si="77"/>
        <v>0</v>
      </c>
      <c r="T84" s="226">
        <f t="shared" si="77"/>
        <v>0</v>
      </c>
      <c r="U84" s="226"/>
      <c r="AA84" s="154"/>
    </row>
    <row r="85" spans="1:27" x14ac:dyDescent="0.35">
      <c r="A85" s="40" t="s">
        <v>460</v>
      </c>
      <c r="B85" s="41">
        <f t="shared" si="61"/>
        <v>0.99926560587515301</v>
      </c>
      <c r="C85" s="41">
        <f t="shared" si="62"/>
        <v>0.99926560587515301</v>
      </c>
      <c r="D85" s="41">
        <f t="shared" si="63"/>
        <v>0.99926560587515301</v>
      </c>
      <c r="E85" s="41">
        <f t="shared" si="64"/>
        <v>0.99926560587515301</v>
      </c>
      <c r="F85" s="41">
        <f t="shared" si="65"/>
        <v>0.99926560587515301</v>
      </c>
      <c r="G85" s="208">
        <f t="shared" si="66"/>
        <v>0.99926560587515301</v>
      </c>
      <c r="H85" s="208">
        <f t="shared" si="72"/>
        <v>0.99926560587515301</v>
      </c>
      <c r="I85" s="208">
        <f t="shared" si="67"/>
        <v>0.99926560587515301</v>
      </c>
      <c r="J85" s="208">
        <f t="shared" si="68"/>
        <v>0.99926560587515301</v>
      </c>
      <c r="K85" s="208">
        <f t="shared" si="69"/>
        <v>0.99926560587515301</v>
      </c>
      <c r="L85" s="208">
        <f t="shared" si="70"/>
        <v>0.99926560587515301</v>
      </c>
      <c r="M85" s="208">
        <f t="shared" si="73"/>
        <v>0.99926560587515301</v>
      </c>
      <c r="N85" s="208">
        <f t="shared" si="74"/>
        <v>0.99926560587515301</v>
      </c>
      <c r="O85" s="364" t="str">
        <f t="shared" ref="O85:O94" si="79">_xlfn.IFNA(VLOOKUP(A85,$W$52:$Y$86,2,0),"0%")</f>
        <v>0%</v>
      </c>
      <c r="P85" s="225">
        <f t="shared" si="77"/>
        <v>0</v>
      </c>
      <c r="Q85" s="226">
        <f t="shared" si="77"/>
        <v>0</v>
      </c>
      <c r="R85" s="226">
        <f t="shared" si="77"/>
        <v>0</v>
      </c>
      <c r="S85" s="226">
        <f t="shared" si="77"/>
        <v>0</v>
      </c>
      <c r="T85" s="226">
        <f t="shared" si="77"/>
        <v>0</v>
      </c>
      <c r="U85" s="226"/>
      <c r="AA85" s="154"/>
    </row>
    <row r="86" spans="1:27" x14ac:dyDescent="0.15">
      <c r="A86" s="42" t="s">
        <v>55</v>
      </c>
      <c r="B86" s="53">
        <f t="shared" si="61"/>
        <v>9.179926560587515E-5</v>
      </c>
      <c r="C86" s="53">
        <f t="shared" si="62"/>
        <v>9.179926560587515E-5</v>
      </c>
      <c r="D86" s="53">
        <f t="shared" si="63"/>
        <v>9.179926560587515E-5</v>
      </c>
      <c r="E86" s="53">
        <f t="shared" si="64"/>
        <v>9.179926560587515E-5</v>
      </c>
      <c r="F86" s="53">
        <f t="shared" si="65"/>
        <v>9.179926560587515E-5</v>
      </c>
      <c r="G86" s="204">
        <f t="shared" si="66"/>
        <v>9.179926560587515E-5</v>
      </c>
      <c r="H86" s="204">
        <f t="shared" si="72"/>
        <v>9.179926560587515E-5</v>
      </c>
      <c r="I86" s="204">
        <f t="shared" si="67"/>
        <v>9.179926560587515E-5</v>
      </c>
      <c r="J86" s="204">
        <f t="shared" si="68"/>
        <v>9.179926560587515E-5</v>
      </c>
      <c r="K86" s="204">
        <f t="shared" si="69"/>
        <v>9.179926560587515E-5</v>
      </c>
      <c r="L86" s="204">
        <f t="shared" si="70"/>
        <v>9.179926560587515E-5</v>
      </c>
      <c r="M86" s="204">
        <f t="shared" si="73"/>
        <v>9.179926560587515E-5</v>
      </c>
      <c r="N86" s="204">
        <f t="shared" si="74"/>
        <v>9.179926560587515E-5</v>
      </c>
      <c r="O86" s="364" t="str">
        <f t="shared" si="79"/>
        <v>0%</v>
      </c>
      <c r="P86" s="213">
        <f t="shared" si="77"/>
        <v>0</v>
      </c>
      <c r="Q86" s="92">
        <f t="shared" si="77"/>
        <v>0</v>
      </c>
      <c r="R86" s="92">
        <f t="shared" si="77"/>
        <v>0</v>
      </c>
      <c r="S86" s="92">
        <f t="shared" si="77"/>
        <v>0</v>
      </c>
      <c r="T86" s="92">
        <f t="shared" si="77"/>
        <v>0</v>
      </c>
      <c r="U86" s="92"/>
      <c r="AA86" s="154"/>
    </row>
    <row r="87" spans="1:27" x14ac:dyDescent="0.15">
      <c r="A87" s="42" t="s">
        <v>56</v>
      </c>
      <c r="B87" s="53">
        <f t="shared" si="61"/>
        <v>0</v>
      </c>
      <c r="C87" s="53">
        <f t="shared" si="62"/>
        <v>0</v>
      </c>
      <c r="D87" s="53">
        <f t="shared" si="63"/>
        <v>0</v>
      </c>
      <c r="E87" s="53">
        <f t="shared" si="64"/>
        <v>0</v>
      </c>
      <c r="F87" s="53">
        <f t="shared" si="65"/>
        <v>0</v>
      </c>
      <c r="G87" s="204">
        <f t="shared" si="66"/>
        <v>0</v>
      </c>
      <c r="H87" s="204">
        <f t="shared" si="72"/>
        <v>0</v>
      </c>
      <c r="I87" s="204">
        <f t="shared" si="67"/>
        <v>0</v>
      </c>
      <c r="J87" s="204">
        <f t="shared" si="68"/>
        <v>0</v>
      </c>
      <c r="K87" s="204">
        <f t="shared" si="69"/>
        <v>0</v>
      </c>
      <c r="L87" s="204">
        <f t="shared" si="70"/>
        <v>0</v>
      </c>
      <c r="M87" s="204">
        <f t="shared" si="73"/>
        <v>0</v>
      </c>
      <c r="N87" s="204">
        <f t="shared" si="74"/>
        <v>0</v>
      </c>
      <c r="O87" s="364" t="str">
        <f t="shared" si="79"/>
        <v>0%</v>
      </c>
      <c r="P87" s="213">
        <f t="shared" ref="P87:T93" si="80">IF(P$53=0,0%,SUMPRODUCT(($B$50:$O$50=P$50)*$B$53:$O$53*$B87:$O87)/P$53)</f>
        <v>0</v>
      </c>
      <c r="Q87" s="92">
        <f t="shared" si="80"/>
        <v>0</v>
      </c>
      <c r="R87" s="92">
        <f t="shared" si="80"/>
        <v>0</v>
      </c>
      <c r="S87" s="92">
        <f t="shared" si="80"/>
        <v>0</v>
      </c>
      <c r="T87" s="92">
        <f t="shared" si="80"/>
        <v>0</v>
      </c>
      <c r="U87" s="92"/>
      <c r="AA87" s="154"/>
    </row>
    <row r="88" spans="1:27" x14ac:dyDescent="0.15">
      <c r="A88" s="42" t="s">
        <v>57</v>
      </c>
      <c r="B88" s="53">
        <f t="shared" si="61"/>
        <v>0</v>
      </c>
      <c r="C88" s="53">
        <f t="shared" si="62"/>
        <v>0</v>
      </c>
      <c r="D88" s="53">
        <f t="shared" si="63"/>
        <v>0</v>
      </c>
      <c r="E88" s="53">
        <f t="shared" si="64"/>
        <v>0</v>
      </c>
      <c r="F88" s="53">
        <f t="shared" si="65"/>
        <v>0</v>
      </c>
      <c r="G88" s="204">
        <f t="shared" si="66"/>
        <v>0</v>
      </c>
      <c r="H88" s="204">
        <f t="shared" si="72"/>
        <v>0</v>
      </c>
      <c r="I88" s="204">
        <f t="shared" si="67"/>
        <v>0</v>
      </c>
      <c r="J88" s="204">
        <f t="shared" si="68"/>
        <v>0</v>
      </c>
      <c r="K88" s="204">
        <f t="shared" si="69"/>
        <v>0</v>
      </c>
      <c r="L88" s="204">
        <f t="shared" si="70"/>
        <v>0</v>
      </c>
      <c r="M88" s="204">
        <f t="shared" si="73"/>
        <v>0</v>
      </c>
      <c r="N88" s="204">
        <f t="shared" si="74"/>
        <v>0</v>
      </c>
      <c r="O88" s="364" t="str">
        <f t="shared" si="79"/>
        <v>0%</v>
      </c>
      <c r="P88" s="213">
        <f t="shared" si="80"/>
        <v>0</v>
      </c>
      <c r="Q88" s="92">
        <f t="shared" si="80"/>
        <v>0</v>
      </c>
      <c r="R88" s="92">
        <f t="shared" si="80"/>
        <v>0</v>
      </c>
      <c r="S88" s="92">
        <f t="shared" si="80"/>
        <v>0</v>
      </c>
      <c r="T88" s="92">
        <f t="shared" si="80"/>
        <v>0</v>
      </c>
      <c r="U88" s="92"/>
      <c r="AA88" s="154"/>
    </row>
    <row r="89" spans="1:27" x14ac:dyDescent="0.15">
      <c r="A89" s="42" t="s">
        <v>58</v>
      </c>
      <c r="B89" s="53">
        <f t="shared" si="61"/>
        <v>6.4259485924112608E-4</v>
      </c>
      <c r="C89" s="53">
        <f t="shared" si="62"/>
        <v>6.4259485924112608E-4</v>
      </c>
      <c r="D89" s="53">
        <f t="shared" si="63"/>
        <v>6.4259485924112608E-4</v>
      </c>
      <c r="E89" s="53">
        <f t="shared" si="64"/>
        <v>6.4259485924112608E-4</v>
      </c>
      <c r="F89" s="53">
        <f t="shared" si="65"/>
        <v>6.4259485924112608E-4</v>
      </c>
      <c r="G89" s="204">
        <f t="shared" si="66"/>
        <v>6.4259485924112608E-4</v>
      </c>
      <c r="H89" s="204">
        <f t="shared" si="72"/>
        <v>6.4259485924112608E-4</v>
      </c>
      <c r="I89" s="204">
        <f t="shared" si="67"/>
        <v>6.4259485924112608E-4</v>
      </c>
      <c r="J89" s="204">
        <f t="shared" si="68"/>
        <v>6.4259485924112608E-4</v>
      </c>
      <c r="K89" s="204">
        <f t="shared" si="69"/>
        <v>6.4259485924112608E-4</v>
      </c>
      <c r="L89" s="204">
        <f t="shared" si="70"/>
        <v>6.4259485924112608E-4</v>
      </c>
      <c r="M89" s="204">
        <f t="shared" si="73"/>
        <v>6.4259485924112608E-4</v>
      </c>
      <c r="N89" s="204">
        <f t="shared" si="74"/>
        <v>6.4259485924112608E-4</v>
      </c>
      <c r="O89" s="364" t="str">
        <f t="shared" si="79"/>
        <v>0%</v>
      </c>
      <c r="P89" s="213">
        <f t="shared" si="80"/>
        <v>0</v>
      </c>
      <c r="Q89" s="92">
        <f t="shared" si="80"/>
        <v>0</v>
      </c>
      <c r="R89" s="92">
        <f t="shared" si="80"/>
        <v>0</v>
      </c>
      <c r="S89" s="92">
        <f t="shared" si="80"/>
        <v>0</v>
      </c>
      <c r="T89" s="92">
        <f t="shared" si="80"/>
        <v>0</v>
      </c>
      <c r="U89" s="92"/>
      <c r="AA89" s="154"/>
    </row>
    <row r="90" spans="1:27" x14ac:dyDescent="0.15">
      <c r="A90" s="72" t="s">
        <v>39</v>
      </c>
      <c r="B90" s="61">
        <f t="shared" si="61"/>
        <v>0</v>
      </c>
      <c r="C90" s="61">
        <f t="shared" si="62"/>
        <v>0</v>
      </c>
      <c r="D90" s="61">
        <f t="shared" si="63"/>
        <v>0</v>
      </c>
      <c r="E90" s="61">
        <f t="shared" si="64"/>
        <v>0</v>
      </c>
      <c r="F90" s="61">
        <f t="shared" si="65"/>
        <v>0</v>
      </c>
      <c r="G90" s="205">
        <f t="shared" si="66"/>
        <v>0</v>
      </c>
      <c r="H90" s="205">
        <f t="shared" si="72"/>
        <v>0</v>
      </c>
      <c r="I90" s="205">
        <f t="shared" si="67"/>
        <v>0</v>
      </c>
      <c r="J90" s="205">
        <f t="shared" si="68"/>
        <v>0</v>
      </c>
      <c r="K90" s="205">
        <f t="shared" si="69"/>
        <v>0</v>
      </c>
      <c r="L90" s="205">
        <f t="shared" si="70"/>
        <v>0</v>
      </c>
      <c r="M90" s="205">
        <f t="shared" si="73"/>
        <v>0</v>
      </c>
      <c r="N90" s="205">
        <f t="shared" si="74"/>
        <v>0</v>
      </c>
      <c r="O90" s="364" t="str">
        <f t="shared" si="79"/>
        <v>0%</v>
      </c>
      <c r="P90" s="213">
        <f t="shared" si="80"/>
        <v>0</v>
      </c>
      <c r="Q90" s="92">
        <f t="shared" si="80"/>
        <v>0</v>
      </c>
      <c r="R90" s="92">
        <f t="shared" si="80"/>
        <v>0</v>
      </c>
      <c r="S90" s="92">
        <f t="shared" si="80"/>
        <v>0</v>
      </c>
      <c r="T90" s="92">
        <f t="shared" si="80"/>
        <v>0</v>
      </c>
      <c r="U90" s="92"/>
      <c r="AA90" s="154"/>
    </row>
    <row r="91" spans="1:27" x14ac:dyDescent="0.15">
      <c r="A91" s="76" t="s">
        <v>28</v>
      </c>
      <c r="B91" s="93">
        <f t="shared" si="61"/>
        <v>0</v>
      </c>
      <c r="C91" s="93">
        <f t="shared" si="62"/>
        <v>0</v>
      </c>
      <c r="D91" s="93">
        <f t="shared" si="63"/>
        <v>0</v>
      </c>
      <c r="E91" s="93">
        <f t="shared" si="64"/>
        <v>0</v>
      </c>
      <c r="F91" s="93">
        <f t="shared" si="65"/>
        <v>0</v>
      </c>
      <c r="G91" s="206">
        <f t="shared" si="66"/>
        <v>0</v>
      </c>
      <c r="H91" s="206">
        <f t="shared" si="72"/>
        <v>0</v>
      </c>
      <c r="I91" s="206">
        <f t="shared" si="67"/>
        <v>0</v>
      </c>
      <c r="J91" s="206">
        <f t="shared" si="68"/>
        <v>0</v>
      </c>
      <c r="K91" s="206">
        <f t="shared" si="69"/>
        <v>0</v>
      </c>
      <c r="L91" s="206">
        <f t="shared" si="70"/>
        <v>0</v>
      </c>
      <c r="M91" s="206">
        <f t="shared" si="73"/>
        <v>0</v>
      </c>
      <c r="N91" s="206">
        <f t="shared" si="74"/>
        <v>0</v>
      </c>
      <c r="O91" s="364" t="str">
        <f t="shared" si="79"/>
        <v>0%</v>
      </c>
      <c r="P91" s="213">
        <f t="shared" si="80"/>
        <v>0</v>
      </c>
      <c r="Q91" s="92">
        <f t="shared" si="80"/>
        <v>0</v>
      </c>
      <c r="R91" s="92">
        <f t="shared" si="80"/>
        <v>0</v>
      </c>
      <c r="S91" s="92">
        <f t="shared" si="80"/>
        <v>0</v>
      </c>
      <c r="T91" s="92">
        <f t="shared" si="80"/>
        <v>0</v>
      </c>
      <c r="U91" s="92"/>
      <c r="AA91" s="154"/>
    </row>
    <row r="92" spans="1:27" x14ac:dyDescent="0.15">
      <c r="A92" s="81" t="s">
        <v>478</v>
      </c>
      <c r="B92" s="8">
        <f>F46</f>
        <v>0</v>
      </c>
      <c r="C92" s="8">
        <f>K46</f>
        <v>0</v>
      </c>
      <c r="D92" s="8">
        <f>P46</f>
        <v>0</v>
      </c>
      <c r="E92" s="8">
        <f>U46</f>
        <v>0</v>
      </c>
      <c r="F92" s="8">
        <f>Z46</f>
        <v>0</v>
      </c>
      <c r="G92" s="201">
        <f>AE46</f>
        <v>0</v>
      </c>
      <c r="H92" s="201">
        <f t="shared" si="72"/>
        <v>0</v>
      </c>
      <c r="I92" s="201">
        <f t="shared" si="67"/>
        <v>0</v>
      </c>
      <c r="J92" s="201">
        <f t="shared" si="68"/>
        <v>0</v>
      </c>
      <c r="K92" s="201">
        <f t="shared" si="69"/>
        <v>0</v>
      </c>
      <c r="L92" s="201">
        <f t="shared" si="70"/>
        <v>0</v>
      </c>
      <c r="M92" s="201">
        <f t="shared" si="73"/>
        <v>0</v>
      </c>
      <c r="N92" s="201">
        <f t="shared" si="74"/>
        <v>0</v>
      </c>
      <c r="O92" s="364" t="str">
        <f t="shared" si="79"/>
        <v>0%</v>
      </c>
      <c r="P92" s="213">
        <f t="shared" si="80"/>
        <v>0</v>
      </c>
      <c r="Q92" s="92">
        <f t="shared" si="80"/>
        <v>0</v>
      </c>
      <c r="R92" s="92">
        <f t="shared" si="80"/>
        <v>0</v>
      </c>
      <c r="S92" s="92">
        <f t="shared" si="80"/>
        <v>0</v>
      </c>
      <c r="T92" s="92">
        <f t="shared" si="80"/>
        <v>0</v>
      </c>
      <c r="U92" s="92"/>
      <c r="AA92" s="154"/>
    </row>
    <row r="93" spans="1:27" x14ac:dyDescent="0.15">
      <c r="A93" s="81" t="s">
        <v>479</v>
      </c>
      <c r="B93" s="8">
        <f>G46</f>
        <v>6.3829742962056304E-2</v>
      </c>
      <c r="C93" s="8">
        <f>L46</f>
        <v>0</v>
      </c>
      <c r="D93" s="8">
        <f>Q46</f>
        <v>0</v>
      </c>
      <c r="E93" s="8">
        <f>V46</f>
        <v>0</v>
      </c>
      <c r="F93" s="8">
        <f>AA46</f>
        <v>0</v>
      </c>
      <c r="G93" s="201">
        <f>AF46</f>
        <v>0</v>
      </c>
      <c r="H93" s="201">
        <f t="shared" si="72"/>
        <v>0</v>
      </c>
      <c r="I93" s="201">
        <f t="shared" si="67"/>
        <v>0</v>
      </c>
      <c r="J93" s="201">
        <f t="shared" si="68"/>
        <v>0</v>
      </c>
      <c r="K93" s="201">
        <f t="shared" si="69"/>
        <v>0</v>
      </c>
      <c r="L93" s="201">
        <f t="shared" si="70"/>
        <v>0</v>
      </c>
      <c r="M93" s="201">
        <f t="shared" si="73"/>
        <v>0</v>
      </c>
      <c r="N93" s="201">
        <f t="shared" si="74"/>
        <v>0</v>
      </c>
      <c r="O93" s="364" t="str">
        <f t="shared" si="79"/>
        <v>0%</v>
      </c>
      <c r="P93" s="213">
        <f t="shared" si="80"/>
        <v>0</v>
      </c>
      <c r="Q93" s="92">
        <f t="shared" si="80"/>
        <v>0</v>
      </c>
      <c r="R93" s="92">
        <f t="shared" si="80"/>
        <v>0</v>
      </c>
      <c r="S93" s="92">
        <f t="shared" si="80"/>
        <v>0</v>
      </c>
      <c r="T93" s="92">
        <f t="shared" si="80"/>
        <v>0</v>
      </c>
      <c r="U93" s="92"/>
      <c r="AA93" s="154"/>
    </row>
    <row r="94" spans="1:27" x14ac:dyDescent="0.15">
      <c r="O94" s="364" t="str">
        <f t="shared" si="79"/>
        <v>0%</v>
      </c>
    </row>
  </sheetData>
  <mergeCells count="33">
    <mergeCell ref="BM4:BQ4"/>
    <mergeCell ref="A48:K48"/>
    <mergeCell ref="A49:O49"/>
    <mergeCell ref="P49:U49"/>
    <mergeCell ref="W49:X49"/>
    <mergeCell ref="AI4:AM4"/>
    <mergeCell ref="AN4:AR4"/>
    <mergeCell ref="AS4:AW4"/>
    <mergeCell ref="AX4:BB4"/>
    <mergeCell ref="BC4:BG4"/>
    <mergeCell ref="BH4:BL4"/>
    <mergeCell ref="AX3:BB3"/>
    <mergeCell ref="BC3:BG3"/>
    <mergeCell ref="BH3:BL3"/>
    <mergeCell ref="BM3:BQ3"/>
    <mergeCell ref="E4:I4"/>
    <mergeCell ref="J4:N4"/>
    <mergeCell ref="O4:S4"/>
    <mergeCell ref="T4:X4"/>
    <mergeCell ref="Y4:AC4"/>
    <mergeCell ref="AD4:AH4"/>
    <mergeCell ref="T3:X3"/>
    <mergeCell ref="Y3:AC3"/>
    <mergeCell ref="AD3:AH3"/>
    <mergeCell ref="AI3:AM3"/>
    <mergeCell ref="AN3:AR3"/>
    <mergeCell ref="AS3:AW3"/>
    <mergeCell ref="O3:S3"/>
    <mergeCell ref="B2:C2"/>
    <mergeCell ref="D2:D3"/>
    <mergeCell ref="E2:M2"/>
    <mergeCell ref="E3:I3"/>
    <mergeCell ref="J3:N3"/>
  </mergeCells>
  <phoneticPr fontId="2" type="noConversion"/>
  <conditionalFormatting sqref="H21:I21">
    <cfRule type="cellIs" dxfId="848" priority="401" operator="lessThan">
      <formula>#REF!</formula>
    </cfRule>
  </conditionalFormatting>
  <conditionalFormatting sqref="H9:I9">
    <cfRule type="cellIs" dxfId="847" priority="403" operator="lessThan">
      <formula>#REF!</formula>
    </cfRule>
    <cfRule type="cellIs" dxfId="846" priority="404" operator="greaterThan">
      <formula>#REF!</formula>
    </cfRule>
  </conditionalFormatting>
  <conditionalFormatting sqref="H10:I10">
    <cfRule type="cellIs" dxfId="845" priority="402" operator="lessThan">
      <formula>#REF!</formula>
    </cfRule>
  </conditionalFormatting>
  <conditionalFormatting sqref="H11:I11">
    <cfRule type="cellIs" dxfId="844" priority="400" operator="lessThan">
      <formula>#REF!</formula>
    </cfRule>
  </conditionalFormatting>
  <conditionalFormatting sqref="H12:I12">
    <cfRule type="cellIs" dxfId="843" priority="399" operator="lessThan">
      <formula>#REF!</formula>
    </cfRule>
  </conditionalFormatting>
  <conditionalFormatting sqref="O19 O17">
    <cfRule type="cellIs" dxfId="842" priority="398" operator="greaterThan">
      <formula>#REF!</formula>
    </cfRule>
  </conditionalFormatting>
  <conditionalFormatting sqref="H20:I20">
    <cfRule type="cellIs" dxfId="841" priority="405" operator="lessThan">
      <formula>#REF!</formula>
    </cfRule>
    <cfRule type="cellIs" dxfId="840" priority="406" operator="lessThan">
      <formula>#REF!</formula>
    </cfRule>
  </conditionalFormatting>
  <conditionalFormatting sqref="M21">
    <cfRule type="cellIs" dxfId="839" priority="395" operator="lessThan">
      <formula>#REF!</formula>
    </cfRule>
  </conditionalFormatting>
  <conditionalFormatting sqref="M11:N11">
    <cfRule type="cellIs" dxfId="838" priority="394" operator="lessThan">
      <formula>#REF!</formula>
    </cfRule>
  </conditionalFormatting>
  <conditionalFormatting sqref="M12:N12">
    <cfRule type="cellIs" dxfId="837" priority="393" operator="lessThan">
      <formula>#REF!</formula>
    </cfRule>
  </conditionalFormatting>
  <conditionalFormatting sqref="M20">
    <cfRule type="cellIs" dxfId="836" priority="396" operator="lessThan">
      <formula>#REF!</formula>
    </cfRule>
    <cfRule type="cellIs" dxfId="835" priority="397" operator="lessThan">
      <formula>#REF!</formula>
    </cfRule>
  </conditionalFormatting>
  <conditionalFormatting sqref="H30:I30">
    <cfRule type="cellIs" dxfId="834" priority="390" operator="lessThan">
      <formula>#REF!</formula>
    </cfRule>
  </conditionalFormatting>
  <conditionalFormatting sqref="H29:I29">
    <cfRule type="cellIs" dxfId="833" priority="391" operator="lessThan">
      <formula>#REF!</formula>
    </cfRule>
    <cfRule type="cellIs" dxfId="832" priority="392" operator="lessThan">
      <formula>#REF!</formula>
    </cfRule>
  </conditionalFormatting>
  <conditionalFormatting sqref="M30">
    <cfRule type="cellIs" dxfId="831" priority="387" operator="lessThan">
      <formula>#REF!</formula>
    </cfRule>
  </conditionalFormatting>
  <conditionalFormatting sqref="M29">
    <cfRule type="cellIs" dxfId="830" priority="388" operator="lessThan">
      <formula>#REF!</formula>
    </cfRule>
    <cfRule type="cellIs" dxfId="829" priority="389" operator="lessThan">
      <formula>#REF!</formula>
    </cfRule>
  </conditionalFormatting>
  <conditionalFormatting sqref="H39:I39">
    <cfRule type="cellIs" dxfId="828" priority="384" operator="lessThan">
      <formula>#REF!</formula>
    </cfRule>
  </conditionalFormatting>
  <conditionalFormatting sqref="H38:I38">
    <cfRule type="cellIs" dxfId="827" priority="385" operator="lessThan">
      <formula>#REF!</formula>
    </cfRule>
    <cfRule type="cellIs" dxfId="826" priority="386" operator="lessThan">
      <formula>#REF!</formula>
    </cfRule>
  </conditionalFormatting>
  <conditionalFormatting sqref="M39">
    <cfRule type="cellIs" dxfId="825" priority="383" operator="lessThan">
      <formula>#REF!</formula>
    </cfRule>
  </conditionalFormatting>
  <conditionalFormatting sqref="R21">
    <cfRule type="cellIs" dxfId="824" priority="380" operator="lessThan">
      <formula>#REF!</formula>
    </cfRule>
  </conditionalFormatting>
  <conditionalFormatting sqref="R11:S11">
    <cfRule type="cellIs" dxfId="823" priority="379" operator="lessThan">
      <formula>#REF!</formula>
    </cfRule>
  </conditionalFormatting>
  <conditionalFormatting sqref="R12:S12">
    <cfRule type="cellIs" dxfId="822" priority="378" operator="lessThan">
      <formula>#REF!</formula>
    </cfRule>
  </conditionalFormatting>
  <conditionalFormatting sqref="R20">
    <cfRule type="cellIs" dxfId="821" priority="381" operator="lessThan">
      <formula>#REF!</formula>
    </cfRule>
    <cfRule type="cellIs" dxfId="820" priority="382" operator="lessThan">
      <formula>#REF!</formula>
    </cfRule>
  </conditionalFormatting>
  <conditionalFormatting sqref="R30">
    <cfRule type="cellIs" dxfId="819" priority="375" operator="lessThan">
      <formula>#REF!</formula>
    </cfRule>
  </conditionalFormatting>
  <conditionalFormatting sqref="R29">
    <cfRule type="cellIs" dxfId="818" priority="376" operator="lessThan">
      <formula>#REF!</formula>
    </cfRule>
    <cfRule type="cellIs" dxfId="817" priority="377" operator="lessThan">
      <formula>#REF!</formula>
    </cfRule>
  </conditionalFormatting>
  <conditionalFormatting sqref="R39">
    <cfRule type="cellIs" dxfId="816" priority="374" operator="lessThan">
      <formula>#REF!</formula>
    </cfRule>
  </conditionalFormatting>
  <conditionalFormatting sqref="M9:N9">
    <cfRule type="cellIs" dxfId="815" priority="372" operator="lessThan">
      <formula>#REF!</formula>
    </cfRule>
    <cfRule type="cellIs" dxfId="814" priority="373" operator="greaterThan">
      <formula>#REF!</formula>
    </cfRule>
  </conditionalFormatting>
  <conditionalFormatting sqref="R9:S9">
    <cfRule type="cellIs" dxfId="813" priority="370" operator="lessThan">
      <formula>#REF!</formula>
    </cfRule>
    <cfRule type="cellIs" dxfId="812" priority="371" operator="greaterThan">
      <formula>#REF!</formula>
    </cfRule>
  </conditionalFormatting>
  <conditionalFormatting sqref="T19 T13:T15 T17">
    <cfRule type="cellIs" dxfId="811" priority="369" operator="greaterThan">
      <formula>#REF!</formula>
    </cfRule>
  </conditionalFormatting>
  <conditionalFormatting sqref="W21">
    <cfRule type="cellIs" dxfId="810" priority="366" operator="lessThan">
      <formula>#REF!</formula>
    </cfRule>
  </conditionalFormatting>
  <conditionalFormatting sqref="W11:X11">
    <cfRule type="cellIs" dxfId="809" priority="365" operator="lessThan">
      <formula>#REF!</formula>
    </cfRule>
  </conditionalFormatting>
  <conditionalFormatting sqref="W12:X12">
    <cfRule type="cellIs" dxfId="808" priority="364" operator="lessThan">
      <formula>#REF!</formula>
    </cfRule>
  </conditionalFormatting>
  <conditionalFormatting sqref="W20">
    <cfRule type="cellIs" dxfId="807" priority="367" operator="lessThan">
      <formula>#REF!</formula>
    </cfRule>
    <cfRule type="cellIs" dxfId="806" priority="368" operator="lessThan">
      <formula>#REF!</formula>
    </cfRule>
  </conditionalFormatting>
  <conditionalFormatting sqref="W30">
    <cfRule type="cellIs" dxfId="805" priority="361" operator="lessThan">
      <formula>#REF!</formula>
    </cfRule>
  </conditionalFormatting>
  <conditionalFormatting sqref="W29">
    <cfRule type="cellIs" dxfId="804" priority="362" operator="lessThan">
      <formula>#REF!</formula>
    </cfRule>
    <cfRule type="cellIs" dxfId="803" priority="363" operator="lessThan">
      <formula>#REF!</formula>
    </cfRule>
  </conditionalFormatting>
  <conditionalFormatting sqref="W39">
    <cfRule type="cellIs" dxfId="802" priority="360" operator="lessThan">
      <formula>#REF!</formula>
    </cfRule>
  </conditionalFormatting>
  <conditionalFormatting sqref="W9:X9">
    <cfRule type="cellIs" dxfId="801" priority="358" operator="lessThan">
      <formula>#REF!</formula>
    </cfRule>
    <cfRule type="cellIs" dxfId="800" priority="359" operator="greaterThan">
      <formula>#REF!</formula>
    </cfRule>
  </conditionalFormatting>
  <conditionalFormatting sqref="Y19 Y13:Y15 Y17">
    <cfRule type="cellIs" dxfId="799" priority="357" operator="greaterThan">
      <formula>#REF!</formula>
    </cfRule>
  </conditionalFormatting>
  <conditionalFormatting sqref="AB21">
    <cfRule type="cellIs" dxfId="798" priority="354" operator="lessThan">
      <formula>#REF!</formula>
    </cfRule>
  </conditionalFormatting>
  <conditionalFormatting sqref="AB11:AC11">
    <cfRule type="cellIs" dxfId="797" priority="353" operator="lessThan">
      <formula>#REF!</formula>
    </cfRule>
  </conditionalFormatting>
  <conditionalFormatting sqref="AB12:AC12">
    <cfRule type="cellIs" dxfId="796" priority="352" operator="lessThan">
      <formula>#REF!</formula>
    </cfRule>
  </conditionalFormatting>
  <conditionalFormatting sqref="AB20">
    <cfRule type="cellIs" dxfId="795" priority="355" operator="lessThan">
      <formula>#REF!</formula>
    </cfRule>
    <cfRule type="cellIs" dxfId="794" priority="356" operator="lessThan">
      <formula>#REF!</formula>
    </cfRule>
  </conditionalFormatting>
  <conditionalFormatting sqref="AB30">
    <cfRule type="cellIs" dxfId="793" priority="349" operator="lessThan">
      <formula>#REF!</formula>
    </cfRule>
  </conditionalFormatting>
  <conditionalFormatting sqref="AB29">
    <cfRule type="cellIs" dxfId="792" priority="350" operator="lessThan">
      <formula>#REF!</formula>
    </cfRule>
    <cfRule type="cellIs" dxfId="791" priority="351" operator="lessThan">
      <formula>#REF!</formula>
    </cfRule>
  </conditionalFormatting>
  <conditionalFormatting sqref="AB39">
    <cfRule type="cellIs" dxfId="790" priority="348" operator="lessThan">
      <formula>#REF!</formula>
    </cfRule>
  </conditionalFormatting>
  <conditionalFormatting sqref="AB9:AC9">
    <cfRule type="cellIs" dxfId="789" priority="346" operator="lessThan">
      <formula>#REF!</formula>
    </cfRule>
    <cfRule type="cellIs" dxfId="788" priority="347" operator="greaterThan">
      <formula>#REF!</formula>
    </cfRule>
  </conditionalFormatting>
  <conditionalFormatting sqref="AD19 AD13:AD15 AD17">
    <cfRule type="cellIs" dxfId="787" priority="345" operator="greaterThan">
      <formula>#REF!</formula>
    </cfRule>
  </conditionalFormatting>
  <conditionalFormatting sqref="AG21">
    <cfRule type="cellIs" dxfId="786" priority="342" operator="lessThan">
      <formula>#REF!</formula>
    </cfRule>
  </conditionalFormatting>
  <conditionalFormatting sqref="AG11:AH11">
    <cfRule type="cellIs" dxfId="785" priority="341" operator="lessThan">
      <formula>#REF!</formula>
    </cfRule>
  </conditionalFormatting>
  <conditionalFormatting sqref="AG12:AH12">
    <cfRule type="cellIs" dxfId="784" priority="340" operator="lessThan">
      <formula>#REF!</formula>
    </cfRule>
  </conditionalFormatting>
  <conditionalFormatting sqref="AG20">
    <cfRule type="cellIs" dxfId="783" priority="343" operator="lessThan">
      <formula>#REF!</formula>
    </cfRule>
    <cfRule type="cellIs" dxfId="782" priority="344" operator="lessThan">
      <formula>#REF!</formula>
    </cfRule>
  </conditionalFormatting>
  <conditionalFormatting sqref="AG30">
    <cfRule type="cellIs" dxfId="781" priority="337" operator="lessThan">
      <formula>#REF!</formula>
    </cfRule>
  </conditionalFormatting>
  <conditionalFormatting sqref="AG29">
    <cfRule type="cellIs" dxfId="780" priority="338" operator="lessThan">
      <formula>#REF!</formula>
    </cfRule>
    <cfRule type="cellIs" dxfId="779" priority="339" operator="lessThan">
      <formula>#REF!</formula>
    </cfRule>
  </conditionalFormatting>
  <conditionalFormatting sqref="AG39">
    <cfRule type="cellIs" dxfId="778" priority="336" operator="lessThan">
      <formula>#REF!</formula>
    </cfRule>
  </conditionalFormatting>
  <conditionalFormatting sqref="AG9:AH9">
    <cfRule type="cellIs" dxfId="777" priority="334" operator="lessThan">
      <formula>#REF!</formula>
    </cfRule>
    <cfRule type="cellIs" dxfId="776" priority="335" operator="greaterThan">
      <formula>#REF!</formula>
    </cfRule>
  </conditionalFormatting>
  <conditionalFormatting sqref="P19:Q19">
    <cfRule type="cellIs" dxfId="775" priority="333" operator="greaterThan">
      <formula>#REF!</formula>
    </cfRule>
  </conditionalFormatting>
  <conditionalFormatting sqref="Q14:Q15">
    <cfRule type="cellIs" dxfId="774" priority="331" operator="greaterThan">
      <formula>#REF!</formula>
    </cfRule>
  </conditionalFormatting>
  <conditionalFormatting sqref="Q13">
    <cfRule type="cellIs" dxfId="773" priority="330" operator="greaterThan">
      <formula>#REF!</formula>
    </cfRule>
  </conditionalFormatting>
  <conditionalFormatting sqref="P17:Q17">
    <cfRule type="cellIs" dxfId="772" priority="332" operator="greaterThan">
      <formula>#REF!</formula>
    </cfRule>
  </conditionalFormatting>
  <conditionalFormatting sqref="U19:V19">
    <cfRule type="cellIs" dxfId="771" priority="329" operator="greaterThan">
      <formula>#REF!</formula>
    </cfRule>
  </conditionalFormatting>
  <conditionalFormatting sqref="U14:V15">
    <cfRule type="cellIs" dxfId="770" priority="327" operator="greaterThan">
      <formula>#REF!</formula>
    </cfRule>
  </conditionalFormatting>
  <conditionalFormatting sqref="U13:V13">
    <cfRule type="cellIs" dxfId="769" priority="326" operator="greaterThan">
      <formula>#REF!</formula>
    </cfRule>
  </conditionalFormatting>
  <conditionalFormatting sqref="U17:V17">
    <cfRule type="cellIs" dxfId="768" priority="328" operator="greaterThan">
      <formula>#REF!</formula>
    </cfRule>
  </conditionalFormatting>
  <conditionalFormatting sqref="Z19:AA19">
    <cfRule type="cellIs" dxfId="767" priority="325" operator="greaterThan">
      <formula>#REF!</formula>
    </cfRule>
  </conditionalFormatting>
  <conditionalFormatting sqref="Z14:AA15">
    <cfRule type="cellIs" dxfId="766" priority="323" operator="greaterThan">
      <formula>#REF!</formula>
    </cfRule>
  </conditionalFormatting>
  <conditionalFormatting sqref="Z13:AA13">
    <cfRule type="cellIs" dxfId="765" priority="322" operator="greaterThan">
      <formula>#REF!</formula>
    </cfRule>
  </conditionalFormatting>
  <conditionalFormatting sqref="Z17:AA17">
    <cfRule type="cellIs" dxfId="764" priority="324" operator="greaterThan">
      <formula>#REF!</formula>
    </cfRule>
  </conditionalFormatting>
  <conditionalFormatting sqref="AE19:AF19">
    <cfRule type="cellIs" dxfId="763" priority="321" operator="greaterThan">
      <formula>#REF!</formula>
    </cfRule>
  </conditionalFormatting>
  <conditionalFormatting sqref="AE14:AF15">
    <cfRule type="cellIs" dxfId="762" priority="319" operator="greaterThan">
      <formula>#REF!</formula>
    </cfRule>
  </conditionalFormatting>
  <conditionalFormatting sqref="AE13:AF13">
    <cfRule type="cellIs" dxfId="761" priority="318" operator="greaterThan">
      <formula>#REF!</formula>
    </cfRule>
  </conditionalFormatting>
  <conditionalFormatting sqref="AE17:AF17">
    <cfRule type="cellIs" dxfId="760" priority="320" operator="greaterThan">
      <formula>#REF!</formula>
    </cfRule>
  </conditionalFormatting>
  <conditionalFormatting sqref="M38">
    <cfRule type="cellIs" dxfId="759" priority="316" operator="lessThan">
      <formula>#REF!</formula>
    </cfRule>
    <cfRule type="cellIs" dxfId="758" priority="317" operator="lessThan">
      <formula>#REF!</formula>
    </cfRule>
  </conditionalFormatting>
  <conditionalFormatting sqref="R38">
    <cfRule type="cellIs" dxfId="757" priority="314" operator="lessThan">
      <formula>#REF!</formula>
    </cfRule>
    <cfRule type="cellIs" dxfId="756" priority="315" operator="lessThan">
      <formula>#REF!</formula>
    </cfRule>
  </conditionalFormatting>
  <conditionalFormatting sqref="W38">
    <cfRule type="cellIs" dxfId="755" priority="312" operator="lessThan">
      <formula>#REF!</formula>
    </cfRule>
    <cfRule type="cellIs" dxfId="754" priority="313" operator="lessThan">
      <formula>#REF!</formula>
    </cfRule>
  </conditionalFormatting>
  <conditionalFormatting sqref="AB38">
    <cfRule type="cellIs" dxfId="753" priority="310" operator="lessThan">
      <formula>#REF!</formula>
    </cfRule>
    <cfRule type="cellIs" dxfId="752" priority="311" operator="lessThan">
      <formula>#REF!</formula>
    </cfRule>
  </conditionalFormatting>
  <conditionalFormatting sqref="AG38">
    <cfRule type="cellIs" dxfId="751" priority="308" operator="lessThan">
      <formula>#REF!</formula>
    </cfRule>
    <cfRule type="cellIs" dxfId="750" priority="309" operator="lessThan">
      <formula>#REF!</formula>
    </cfRule>
  </conditionalFormatting>
  <conditionalFormatting sqref="N10">
    <cfRule type="cellIs" dxfId="749" priority="307" operator="lessThan">
      <formula>#REF!</formula>
    </cfRule>
  </conditionalFormatting>
  <conditionalFormatting sqref="S10">
    <cfRule type="cellIs" dxfId="748" priority="306" operator="lessThan">
      <formula>#REF!</formula>
    </cfRule>
  </conditionalFormatting>
  <conditionalFormatting sqref="X10">
    <cfRule type="cellIs" dxfId="747" priority="305" operator="lessThan">
      <formula>#REF!</formula>
    </cfRule>
  </conditionalFormatting>
  <conditionalFormatting sqref="AC10">
    <cfRule type="cellIs" dxfId="746" priority="304" operator="lessThan">
      <formula>#REF!</formula>
    </cfRule>
  </conditionalFormatting>
  <conditionalFormatting sqref="AH10">
    <cfRule type="cellIs" dxfId="745" priority="303" operator="lessThan">
      <formula>#REF!</formula>
    </cfRule>
  </conditionalFormatting>
  <conditionalFormatting sqref="AI19 AI13:AI15 AI17">
    <cfRule type="cellIs" dxfId="744" priority="302" operator="greaterThan">
      <formula>#REF!</formula>
    </cfRule>
  </conditionalFormatting>
  <conditionalFormatting sqref="AL21">
    <cfRule type="cellIs" dxfId="743" priority="299" operator="lessThan">
      <formula>#REF!</formula>
    </cfRule>
  </conditionalFormatting>
  <conditionalFormatting sqref="AL11:AM11">
    <cfRule type="cellIs" dxfId="742" priority="298" operator="lessThan">
      <formula>#REF!</formula>
    </cfRule>
  </conditionalFormatting>
  <conditionalFormatting sqref="AL12:AM12">
    <cfRule type="cellIs" dxfId="741" priority="297" operator="lessThan">
      <formula>#REF!</formula>
    </cfRule>
  </conditionalFormatting>
  <conditionalFormatting sqref="AL20">
    <cfRule type="cellIs" dxfId="740" priority="300" operator="lessThan">
      <formula>#REF!</formula>
    </cfRule>
    <cfRule type="cellIs" dxfId="739" priority="301" operator="lessThan">
      <formula>#REF!</formula>
    </cfRule>
  </conditionalFormatting>
  <conditionalFormatting sqref="AL30">
    <cfRule type="cellIs" dxfId="738" priority="294" operator="lessThan">
      <formula>#REF!</formula>
    </cfRule>
  </conditionalFormatting>
  <conditionalFormatting sqref="AL29">
    <cfRule type="cellIs" dxfId="737" priority="295" operator="lessThan">
      <formula>#REF!</formula>
    </cfRule>
    <cfRule type="cellIs" dxfId="736" priority="296" operator="lessThan">
      <formula>#REF!</formula>
    </cfRule>
  </conditionalFormatting>
  <conditionalFormatting sqref="AL39">
    <cfRule type="cellIs" dxfId="735" priority="293" operator="lessThan">
      <formula>#REF!</formula>
    </cfRule>
  </conditionalFormatting>
  <conditionalFormatting sqref="AL9:AM9">
    <cfRule type="cellIs" dxfId="734" priority="291" operator="lessThan">
      <formula>#REF!</formula>
    </cfRule>
    <cfRule type="cellIs" dxfId="733" priority="292" operator="greaterThan">
      <formula>#REF!</formula>
    </cfRule>
  </conditionalFormatting>
  <conditionalFormatting sqref="AJ19:AK19">
    <cfRule type="cellIs" dxfId="732" priority="290" operator="greaterThan">
      <formula>#REF!</formula>
    </cfRule>
  </conditionalFormatting>
  <conditionalFormatting sqref="AJ14:AK15">
    <cfRule type="cellIs" dxfId="731" priority="288" operator="greaterThan">
      <formula>#REF!</formula>
    </cfRule>
  </conditionalFormatting>
  <conditionalFormatting sqref="AJ13:AK13">
    <cfRule type="cellIs" dxfId="730" priority="287" operator="greaterThan">
      <formula>#REF!</formula>
    </cfRule>
  </conditionalFormatting>
  <conditionalFormatting sqref="AJ17:AK17">
    <cfRule type="cellIs" dxfId="729" priority="289" operator="greaterThan">
      <formula>#REF!</formula>
    </cfRule>
  </conditionalFormatting>
  <conditionalFormatting sqref="AL38">
    <cfRule type="cellIs" dxfId="728" priority="285" operator="lessThan">
      <formula>#REF!</formula>
    </cfRule>
    <cfRule type="cellIs" dxfId="727" priority="286" operator="lessThan">
      <formula>#REF!</formula>
    </cfRule>
  </conditionalFormatting>
  <conditionalFormatting sqref="AM10">
    <cfRule type="cellIs" dxfId="726" priority="284" operator="lessThan">
      <formula>#REF!</formula>
    </cfRule>
  </conditionalFormatting>
  <conditionalFormatting sqref="AN19 AN13:AN15 AN17">
    <cfRule type="cellIs" dxfId="725" priority="283" operator="greaterThan">
      <formula>#REF!</formula>
    </cfRule>
  </conditionalFormatting>
  <conditionalFormatting sqref="AQ21">
    <cfRule type="cellIs" dxfId="724" priority="280" operator="lessThan">
      <formula>#REF!</formula>
    </cfRule>
  </conditionalFormatting>
  <conditionalFormatting sqref="AQ11:AR11">
    <cfRule type="cellIs" dxfId="723" priority="279" operator="lessThan">
      <formula>#REF!</formula>
    </cfRule>
  </conditionalFormatting>
  <conditionalFormatting sqref="AQ12:AR12">
    <cfRule type="cellIs" dxfId="722" priority="278" operator="lessThan">
      <formula>#REF!</formula>
    </cfRule>
  </conditionalFormatting>
  <conditionalFormatting sqref="AQ20">
    <cfRule type="cellIs" dxfId="721" priority="281" operator="lessThan">
      <formula>#REF!</formula>
    </cfRule>
    <cfRule type="cellIs" dxfId="720" priority="282" operator="lessThan">
      <formula>#REF!</formula>
    </cfRule>
  </conditionalFormatting>
  <conditionalFormatting sqref="AQ30">
    <cfRule type="cellIs" dxfId="719" priority="275" operator="lessThan">
      <formula>#REF!</formula>
    </cfRule>
  </conditionalFormatting>
  <conditionalFormatting sqref="AQ29">
    <cfRule type="cellIs" dxfId="718" priority="276" operator="lessThan">
      <formula>#REF!</formula>
    </cfRule>
    <cfRule type="cellIs" dxfId="717" priority="277" operator="lessThan">
      <formula>#REF!</formula>
    </cfRule>
  </conditionalFormatting>
  <conditionalFormatting sqref="AQ39">
    <cfRule type="cellIs" dxfId="716" priority="274" operator="lessThan">
      <formula>#REF!</formula>
    </cfRule>
  </conditionalFormatting>
  <conditionalFormatting sqref="AQ9:AR9">
    <cfRule type="cellIs" dxfId="715" priority="272" operator="lessThan">
      <formula>#REF!</formula>
    </cfRule>
    <cfRule type="cellIs" dxfId="714" priority="273" operator="greaterThan">
      <formula>#REF!</formula>
    </cfRule>
  </conditionalFormatting>
  <conditionalFormatting sqref="AO19:AP19">
    <cfRule type="cellIs" dxfId="713" priority="271" operator="greaterThan">
      <formula>#REF!</formula>
    </cfRule>
  </conditionalFormatting>
  <conditionalFormatting sqref="AO14:AP15">
    <cfRule type="cellIs" dxfId="712" priority="269" operator="greaterThan">
      <formula>#REF!</formula>
    </cfRule>
  </conditionalFormatting>
  <conditionalFormatting sqref="AO13:AP13">
    <cfRule type="cellIs" dxfId="711" priority="268" operator="greaterThan">
      <formula>#REF!</formula>
    </cfRule>
  </conditionalFormatting>
  <conditionalFormatting sqref="AO17:AP17">
    <cfRule type="cellIs" dxfId="710" priority="270" operator="greaterThan">
      <formula>#REF!</formula>
    </cfRule>
  </conditionalFormatting>
  <conditionalFormatting sqref="AQ38">
    <cfRule type="cellIs" dxfId="709" priority="266" operator="lessThan">
      <formula>#REF!</formula>
    </cfRule>
    <cfRule type="cellIs" dxfId="708" priority="267" operator="lessThan">
      <formula>#REF!</formula>
    </cfRule>
  </conditionalFormatting>
  <conditionalFormatting sqref="AR10">
    <cfRule type="cellIs" dxfId="707" priority="265" operator="lessThan">
      <formula>#REF!</formula>
    </cfRule>
  </conditionalFormatting>
  <conditionalFormatting sqref="AS19 AS13:AS15 AS17">
    <cfRule type="cellIs" dxfId="706" priority="264" operator="greaterThan">
      <formula>#REF!</formula>
    </cfRule>
  </conditionalFormatting>
  <conditionalFormatting sqref="AV21">
    <cfRule type="cellIs" dxfId="705" priority="261" operator="lessThan">
      <formula>#REF!</formula>
    </cfRule>
  </conditionalFormatting>
  <conditionalFormatting sqref="AV11:AW11">
    <cfRule type="cellIs" dxfId="704" priority="260" operator="lessThan">
      <formula>#REF!</formula>
    </cfRule>
  </conditionalFormatting>
  <conditionalFormatting sqref="AV12:AW12">
    <cfRule type="cellIs" dxfId="703" priority="259" operator="lessThan">
      <formula>#REF!</formula>
    </cfRule>
  </conditionalFormatting>
  <conditionalFormatting sqref="AV20">
    <cfRule type="cellIs" dxfId="702" priority="262" operator="lessThan">
      <formula>#REF!</formula>
    </cfRule>
    <cfRule type="cellIs" dxfId="701" priority="263" operator="lessThan">
      <formula>#REF!</formula>
    </cfRule>
  </conditionalFormatting>
  <conditionalFormatting sqref="AV30">
    <cfRule type="cellIs" dxfId="700" priority="256" operator="lessThan">
      <formula>#REF!</formula>
    </cfRule>
  </conditionalFormatting>
  <conditionalFormatting sqref="AV29">
    <cfRule type="cellIs" dxfId="699" priority="257" operator="lessThan">
      <formula>#REF!</formula>
    </cfRule>
    <cfRule type="cellIs" dxfId="698" priority="258" operator="lessThan">
      <formula>#REF!</formula>
    </cfRule>
  </conditionalFormatting>
  <conditionalFormatting sqref="AV39">
    <cfRule type="cellIs" dxfId="697" priority="255" operator="lessThan">
      <formula>#REF!</formula>
    </cfRule>
  </conditionalFormatting>
  <conditionalFormatting sqref="AV9:AW9">
    <cfRule type="cellIs" dxfId="696" priority="253" operator="lessThan">
      <formula>#REF!</formula>
    </cfRule>
    <cfRule type="cellIs" dxfId="695" priority="254" operator="greaterThan">
      <formula>#REF!</formula>
    </cfRule>
  </conditionalFormatting>
  <conditionalFormatting sqref="AT19:AU19">
    <cfRule type="cellIs" dxfId="694" priority="252" operator="greaterThan">
      <formula>#REF!</formula>
    </cfRule>
  </conditionalFormatting>
  <conditionalFormatting sqref="AT14:AU15">
    <cfRule type="cellIs" dxfId="693" priority="250" operator="greaterThan">
      <formula>#REF!</formula>
    </cfRule>
  </conditionalFormatting>
  <conditionalFormatting sqref="AT13:AU13">
    <cfRule type="cellIs" dxfId="692" priority="249" operator="greaterThan">
      <formula>#REF!</formula>
    </cfRule>
  </conditionalFormatting>
  <conditionalFormatting sqref="AT17:AU17">
    <cfRule type="cellIs" dxfId="691" priority="251" operator="greaterThan">
      <formula>#REF!</formula>
    </cfRule>
  </conditionalFormatting>
  <conditionalFormatting sqref="AV38">
    <cfRule type="cellIs" dxfId="690" priority="247" operator="lessThan">
      <formula>#REF!</formula>
    </cfRule>
    <cfRule type="cellIs" dxfId="689" priority="248" operator="lessThan">
      <formula>#REF!</formula>
    </cfRule>
  </conditionalFormatting>
  <conditionalFormatting sqref="AW10">
    <cfRule type="cellIs" dxfId="688" priority="246" operator="lessThan">
      <formula>#REF!</formula>
    </cfRule>
  </conditionalFormatting>
  <conditionalFormatting sqref="AX19 AX13:AX15 AX17">
    <cfRule type="cellIs" dxfId="687" priority="245" operator="greaterThan">
      <formula>#REF!</formula>
    </cfRule>
  </conditionalFormatting>
  <conditionalFormatting sqref="BA21">
    <cfRule type="cellIs" dxfId="686" priority="242" operator="lessThan">
      <formula>#REF!</formula>
    </cfRule>
  </conditionalFormatting>
  <conditionalFormatting sqref="BA11:BB11">
    <cfRule type="cellIs" dxfId="685" priority="241" operator="lessThan">
      <formula>#REF!</formula>
    </cfRule>
  </conditionalFormatting>
  <conditionalFormatting sqref="BA12:BB12">
    <cfRule type="cellIs" dxfId="684" priority="240" operator="lessThan">
      <formula>#REF!</formula>
    </cfRule>
  </conditionalFormatting>
  <conditionalFormatting sqref="BA20">
    <cfRule type="cellIs" dxfId="683" priority="243" operator="lessThan">
      <formula>#REF!</formula>
    </cfRule>
    <cfRule type="cellIs" dxfId="682" priority="244" operator="lessThan">
      <formula>#REF!</formula>
    </cfRule>
  </conditionalFormatting>
  <conditionalFormatting sqref="BA30">
    <cfRule type="cellIs" dxfId="681" priority="237" operator="lessThan">
      <formula>#REF!</formula>
    </cfRule>
  </conditionalFormatting>
  <conditionalFormatting sqref="BA29">
    <cfRule type="cellIs" dxfId="680" priority="238" operator="lessThan">
      <formula>#REF!</formula>
    </cfRule>
    <cfRule type="cellIs" dxfId="679" priority="239" operator="lessThan">
      <formula>#REF!</formula>
    </cfRule>
  </conditionalFormatting>
  <conditionalFormatting sqref="BA39">
    <cfRule type="cellIs" dxfId="678" priority="236" operator="lessThan">
      <formula>#REF!</formula>
    </cfRule>
  </conditionalFormatting>
  <conditionalFormatting sqref="BA9:BB9">
    <cfRule type="cellIs" dxfId="677" priority="234" operator="lessThan">
      <formula>#REF!</formula>
    </cfRule>
    <cfRule type="cellIs" dxfId="676" priority="235" operator="greaterThan">
      <formula>#REF!</formula>
    </cfRule>
  </conditionalFormatting>
  <conditionalFormatting sqref="AY19:AZ19">
    <cfRule type="cellIs" dxfId="675" priority="233" operator="greaterThan">
      <formula>#REF!</formula>
    </cfRule>
  </conditionalFormatting>
  <conditionalFormatting sqref="AY14:AZ15">
    <cfRule type="cellIs" dxfId="674" priority="231" operator="greaterThan">
      <formula>#REF!</formula>
    </cfRule>
  </conditionalFormatting>
  <conditionalFormatting sqref="AY13:AZ13">
    <cfRule type="cellIs" dxfId="673" priority="230" operator="greaterThan">
      <formula>#REF!</formula>
    </cfRule>
  </conditionalFormatting>
  <conditionalFormatting sqref="AY17:AZ17">
    <cfRule type="cellIs" dxfId="672" priority="232" operator="greaterThan">
      <formula>#REF!</formula>
    </cfRule>
  </conditionalFormatting>
  <conditionalFormatting sqref="BA38">
    <cfRule type="cellIs" dxfId="671" priority="228" operator="lessThan">
      <formula>#REF!</formula>
    </cfRule>
    <cfRule type="cellIs" dxfId="670" priority="229" operator="lessThan">
      <formula>#REF!</formula>
    </cfRule>
  </conditionalFormatting>
  <conditionalFormatting sqref="BB10">
    <cfRule type="cellIs" dxfId="669" priority="227" operator="lessThan">
      <formula>#REF!</formula>
    </cfRule>
  </conditionalFormatting>
  <conditionalFormatting sqref="BC19 BC13:BC15 BC17">
    <cfRule type="cellIs" dxfId="668" priority="226" operator="greaterThan">
      <formula>#REF!</formula>
    </cfRule>
  </conditionalFormatting>
  <conditionalFormatting sqref="BF21">
    <cfRule type="cellIs" dxfId="667" priority="223" operator="lessThan">
      <formula>#REF!</formula>
    </cfRule>
  </conditionalFormatting>
  <conditionalFormatting sqref="BF11">
    <cfRule type="cellIs" dxfId="666" priority="222" operator="lessThan">
      <formula>#REF!</formula>
    </cfRule>
  </conditionalFormatting>
  <conditionalFormatting sqref="BF12">
    <cfRule type="cellIs" dxfId="665" priority="221" operator="lessThan">
      <formula>#REF!</formula>
    </cfRule>
  </conditionalFormatting>
  <conditionalFormatting sqref="BF20">
    <cfRule type="cellIs" dxfId="664" priority="224" operator="lessThan">
      <formula>#REF!</formula>
    </cfRule>
    <cfRule type="cellIs" dxfId="663" priority="225" operator="lessThan">
      <formula>#REF!</formula>
    </cfRule>
  </conditionalFormatting>
  <conditionalFormatting sqref="BF30">
    <cfRule type="cellIs" dxfId="662" priority="218" operator="lessThan">
      <formula>#REF!</formula>
    </cfRule>
  </conditionalFormatting>
  <conditionalFormatting sqref="BF29">
    <cfRule type="cellIs" dxfId="661" priority="219" operator="lessThan">
      <formula>#REF!</formula>
    </cfRule>
    <cfRule type="cellIs" dxfId="660" priority="220" operator="lessThan">
      <formula>#REF!</formula>
    </cfRule>
  </conditionalFormatting>
  <conditionalFormatting sqref="BF39">
    <cfRule type="cellIs" dxfId="659" priority="217" operator="lessThan">
      <formula>#REF!</formula>
    </cfRule>
  </conditionalFormatting>
  <conditionalFormatting sqref="BF9">
    <cfRule type="cellIs" dxfId="658" priority="215" operator="lessThan">
      <formula>#REF!</formula>
    </cfRule>
    <cfRule type="cellIs" dxfId="657" priority="216" operator="greaterThan">
      <formula>#REF!</formula>
    </cfRule>
  </conditionalFormatting>
  <conditionalFormatting sqref="BD19:BE19">
    <cfRule type="cellIs" dxfId="656" priority="214" operator="greaterThan">
      <formula>#REF!</formula>
    </cfRule>
  </conditionalFormatting>
  <conditionalFormatting sqref="BD14:BE15">
    <cfRule type="cellIs" dxfId="655" priority="212" operator="greaterThan">
      <formula>#REF!</formula>
    </cfRule>
  </conditionalFormatting>
  <conditionalFormatting sqref="BD13:BE13">
    <cfRule type="cellIs" dxfId="654" priority="211" operator="greaterThan">
      <formula>#REF!</formula>
    </cfRule>
  </conditionalFormatting>
  <conditionalFormatting sqref="BD17:BE17">
    <cfRule type="cellIs" dxfId="653" priority="213" operator="greaterThan">
      <formula>#REF!</formula>
    </cfRule>
  </conditionalFormatting>
  <conditionalFormatting sqref="BF38">
    <cfRule type="cellIs" dxfId="652" priority="209" operator="lessThan">
      <formula>#REF!</formula>
    </cfRule>
    <cfRule type="cellIs" dxfId="651" priority="210" operator="lessThan">
      <formula>#REF!</formula>
    </cfRule>
  </conditionalFormatting>
  <conditionalFormatting sqref="G19">
    <cfRule type="cellIs" dxfId="650" priority="207" operator="greaterThan">
      <formula>#REF!</formula>
    </cfRule>
  </conditionalFormatting>
  <conditionalFormatting sqref="G17">
    <cfRule type="cellIs" dxfId="649" priority="206" operator="greaterThan">
      <formula>#REF!</formula>
    </cfRule>
  </conditionalFormatting>
  <conditionalFormatting sqref="E15:F15">
    <cfRule type="cellIs" dxfId="648" priority="203" operator="greaterThan">
      <formula>#REF!</formula>
    </cfRule>
  </conditionalFormatting>
  <conditionalFormatting sqref="E19:F19">
    <cfRule type="cellIs" dxfId="647" priority="205" operator="greaterThan">
      <formula>#REF!</formula>
    </cfRule>
  </conditionalFormatting>
  <conditionalFormatting sqref="E17:F17">
    <cfRule type="cellIs" dxfId="646" priority="204" operator="greaterThan">
      <formula>#REF!</formula>
    </cfRule>
  </conditionalFormatting>
  <conditionalFormatting sqref="E16:F16">
    <cfRule type="cellIs" dxfId="645" priority="202" operator="greaterThan">
      <formula>#REF!</formula>
    </cfRule>
  </conditionalFormatting>
  <conditionalFormatting sqref="BG11">
    <cfRule type="cellIs" dxfId="644" priority="201" operator="lessThan">
      <formula>#REF!</formula>
    </cfRule>
  </conditionalFormatting>
  <conditionalFormatting sqref="BG12">
    <cfRule type="cellIs" dxfId="643" priority="200" operator="lessThan">
      <formula>#REF!</formula>
    </cfRule>
  </conditionalFormatting>
  <conditionalFormatting sqref="BG9">
    <cfRule type="cellIs" dxfId="642" priority="198" operator="lessThan">
      <formula>#REF!</formula>
    </cfRule>
    <cfRule type="cellIs" dxfId="641" priority="199" operator="greaterThan">
      <formula>#REF!</formula>
    </cfRule>
  </conditionalFormatting>
  <conditionalFormatting sqref="BG10">
    <cfRule type="cellIs" dxfId="640" priority="197" operator="lessThan">
      <formula>#REF!</formula>
    </cfRule>
  </conditionalFormatting>
  <conditionalFormatting sqref="N21">
    <cfRule type="cellIs" dxfId="639" priority="194" operator="lessThan">
      <formula>#REF!</formula>
    </cfRule>
  </conditionalFormatting>
  <conditionalFormatting sqref="N20">
    <cfRule type="cellIs" dxfId="638" priority="195" operator="lessThan">
      <formula>#REF!</formula>
    </cfRule>
    <cfRule type="cellIs" dxfId="637" priority="196" operator="lessThan">
      <formula>#REF!</formula>
    </cfRule>
  </conditionalFormatting>
  <conditionalFormatting sqref="N30">
    <cfRule type="cellIs" dxfId="636" priority="191" operator="lessThan">
      <formula>#REF!</formula>
    </cfRule>
  </conditionalFormatting>
  <conditionalFormatting sqref="N29">
    <cfRule type="cellIs" dxfId="635" priority="192" operator="lessThan">
      <formula>#REF!</formula>
    </cfRule>
    <cfRule type="cellIs" dxfId="634" priority="193" operator="lessThan">
      <formula>#REF!</formula>
    </cfRule>
  </conditionalFormatting>
  <conditionalFormatting sqref="N39">
    <cfRule type="cellIs" dxfId="633" priority="188" operator="lessThan">
      <formula>#REF!</formula>
    </cfRule>
  </conditionalFormatting>
  <conditionalFormatting sqref="N38">
    <cfRule type="cellIs" dxfId="632" priority="189" operator="lessThan">
      <formula>#REF!</formula>
    </cfRule>
    <cfRule type="cellIs" dxfId="631" priority="190" operator="lessThan">
      <formula>#REF!</formula>
    </cfRule>
  </conditionalFormatting>
  <conditionalFormatting sqref="S21">
    <cfRule type="cellIs" dxfId="630" priority="185" operator="lessThan">
      <formula>#REF!</formula>
    </cfRule>
  </conditionalFormatting>
  <conditionalFormatting sqref="S20">
    <cfRule type="cellIs" dxfId="629" priority="186" operator="lessThan">
      <formula>#REF!</formula>
    </cfRule>
    <cfRule type="cellIs" dxfId="628" priority="187" operator="lessThan">
      <formula>#REF!</formula>
    </cfRule>
  </conditionalFormatting>
  <conditionalFormatting sqref="S30">
    <cfRule type="cellIs" dxfId="627" priority="182" operator="lessThan">
      <formula>#REF!</formula>
    </cfRule>
  </conditionalFormatting>
  <conditionalFormatting sqref="S29">
    <cfRule type="cellIs" dxfId="626" priority="183" operator="lessThan">
      <formula>#REF!</formula>
    </cfRule>
    <cfRule type="cellIs" dxfId="625" priority="184" operator="lessThan">
      <formula>#REF!</formula>
    </cfRule>
  </conditionalFormatting>
  <conditionalFormatting sqref="S39">
    <cfRule type="cellIs" dxfId="624" priority="179" operator="lessThan">
      <formula>#REF!</formula>
    </cfRule>
  </conditionalFormatting>
  <conditionalFormatting sqref="S38">
    <cfRule type="cellIs" dxfId="623" priority="180" operator="lessThan">
      <formula>#REF!</formula>
    </cfRule>
    <cfRule type="cellIs" dxfId="622" priority="181" operator="lessThan">
      <formula>#REF!</formula>
    </cfRule>
  </conditionalFormatting>
  <conditionalFormatting sqref="X21">
    <cfRule type="cellIs" dxfId="621" priority="176" operator="lessThan">
      <formula>#REF!</formula>
    </cfRule>
  </conditionalFormatting>
  <conditionalFormatting sqref="X20">
    <cfRule type="cellIs" dxfId="620" priority="177" operator="lessThan">
      <formula>#REF!</formula>
    </cfRule>
    <cfRule type="cellIs" dxfId="619" priority="178" operator="lessThan">
      <formula>#REF!</formula>
    </cfRule>
  </conditionalFormatting>
  <conditionalFormatting sqref="X30">
    <cfRule type="cellIs" dxfId="618" priority="173" operator="lessThan">
      <formula>#REF!</formula>
    </cfRule>
  </conditionalFormatting>
  <conditionalFormatting sqref="X29">
    <cfRule type="cellIs" dxfId="617" priority="174" operator="lessThan">
      <formula>#REF!</formula>
    </cfRule>
    <cfRule type="cellIs" dxfId="616" priority="175" operator="lessThan">
      <formula>#REF!</formula>
    </cfRule>
  </conditionalFormatting>
  <conditionalFormatting sqref="X39">
    <cfRule type="cellIs" dxfId="615" priority="170" operator="lessThan">
      <formula>#REF!</formula>
    </cfRule>
  </conditionalFormatting>
  <conditionalFormatting sqref="X38">
    <cfRule type="cellIs" dxfId="614" priority="171" operator="lessThan">
      <formula>#REF!</formula>
    </cfRule>
    <cfRule type="cellIs" dxfId="613" priority="172" operator="lessThan">
      <formula>#REF!</formula>
    </cfRule>
  </conditionalFormatting>
  <conditionalFormatting sqref="AC21">
    <cfRule type="cellIs" dxfId="612" priority="167" operator="lessThan">
      <formula>#REF!</formula>
    </cfRule>
  </conditionalFormatting>
  <conditionalFormatting sqref="AC20">
    <cfRule type="cellIs" dxfId="611" priority="168" operator="lessThan">
      <formula>#REF!</formula>
    </cfRule>
    <cfRule type="cellIs" dxfId="610" priority="169" operator="lessThan">
      <formula>#REF!</formula>
    </cfRule>
  </conditionalFormatting>
  <conditionalFormatting sqref="AC30">
    <cfRule type="cellIs" dxfId="609" priority="164" operator="lessThan">
      <formula>#REF!</formula>
    </cfRule>
  </conditionalFormatting>
  <conditionalFormatting sqref="AC29">
    <cfRule type="cellIs" dxfId="608" priority="165" operator="lessThan">
      <formula>#REF!</formula>
    </cfRule>
    <cfRule type="cellIs" dxfId="607" priority="166" operator="lessThan">
      <formula>#REF!</formula>
    </cfRule>
  </conditionalFormatting>
  <conditionalFormatting sqref="AC39">
    <cfRule type="cellIs" dxfId="606" priority="161" operator="lessThan">
      <formula>#REF!</formula>
    </cfRule>
  </conditionalFormatting>
  <conditionalFormatting sqref="AC38">
    <cfRule type="cellIs" dxfId="605" priority="162" operator="lessThan">
      <formula>#REF!</formula>
    </cfRule>
    <cfRule type="cellIs" dxfId="604" priority="163" operator="lessThan">
      <formula>#REF!</formula>
    </cfRule>
  </conditionalFormatting>
  <conditionalFormatting sqref="AH21">
    <cfRule type="cellIs" dxfId="603" priority="158" operator="lessThan">
      <formula>#REF!</formula>
    </cfRule>
  </conditionalFormatting>
  <conditionalFormatting sqref="AH20">
    <cfRule type="cellIs" dxfId="602" priority="159" operator="lessThan">
      <formula>#REF!</formula>
    </cfRule>
    <cfRule type="cellIs" dxfId="601" priority="160" operator="lessThan">
      <formula>#REF!</formula>
    </cfRule>
  </conditionalFormatting>
  <conditionalFormatting sqref="AH30">
    <cfRule type="cellIs" dxfId="600" priority="155" operator="lessThan">
      <formula>#REF!</formula>
    </cfRule>
  </conditionalFormatting>
  <conditionalFormatting sqref="AH29">
    <cfRule type="cellIs" dxfId="599" priority="156" operator="lessThan">
      <formula>#REF!</formula>
    </cfRule>
    <cfRule type="cellIs" dxfId="598" priority="157" operator="lessThan">
      <formula>#REF!</formula>
    </cfRule>
  </conditionalFormatting>
  <conditionalFormatting sqref="AH39">
    <cfRule type="cellIs" dxfId="597" priority="152" operator="lessThan">
      <formula>#REF!</formula>
    </cfRule>
  </conditionalFormatting>
  <conditionalFormatting sqref="AH38">
    <cfRule type="cellIs" dxfId="596" priority="153" operator="lessThan">
      <formula>#REF!</formula>
    </cfRule>
    <cfRule type="cellIs" dxfId="595" priority="154" operator="lessThan">
      <formula>#REF!</formula>
    </cfRule>
  </conditionalFormatting>
  <conditionalFormatting sqref="AM21">
    <cfRule type="cellIs" dxfId="594" priority="149" operator="lessThan">
      <formula>#REF!</formula>
    </cfRule>
  </conditionalFormatting>
  <conditionalFormatting sqref="AM20">
    <cfRule type="cellIs" dxfId="593" priority="150" operator="lessThan">
      <formula>#REF!</formula>
    </cfRule>
    <cfRule type="cellIs" dxfId="592" priority="151" operator="lessThan">
      <formula>#REF!</formula>
    </cfRule>
  </conditionalFormatting>
  <conditionalFormatting sqref="AM30">
    <cfRule type="cellIs" dxfId="591" priority="146" operator="lessThan">
      <formula>#REF!</formula>
    </cfRule>
  </conditionalFormatting>
  <conditionalFormatting sqref="AM29">
    <cfRule type="cellIs" dxfId="590" priority="147" operator="lessThan">
      <formula>#REF!</formula>
    </cfRule>
    <cfRule type="cellIs" dxfId="589" priority="148" operator="lessThan">
      <formula>#REF!</formula>
    </cfRule>
  </conditionalFormatting>
  <conditionalFormatting sqref="AM39">
    <cfRule type="cellIs" dxfId="588" priority="143" operator="lessThan">
      <formula>#REF!</formula>
    </cfRule>
  </conditionalFormatting>
  <conditionalFormatting sqref="AM38">
    <cfRule type="cellIs" dxfId="587" priority="144" operator="lessThan">
      <formula>#REF!</formula>
    </cfRule>
    <cfRule type="cellIs" dxfId="586" priority="145" operator="lessThan">
      <formula>#REF!</formula>
    </cfRule>
  </conditionalFormatting>
  <conditionalFormatting sqref="AR21">
    <cfRule type="cellIs" dxfId="585" priority="140" operator="lessThan">
      <formula>#REF!</formula>
    </cfRule>
  </conditionalFormatting>
  <conditionalFormatting sqref="AR20">
    <cfRule type="cellIs" dxfId="584" priority="141" operator="lessThan">
      <formula>#REF!</formula>
    </cfRule>
    <cfRule type="cellIs" dxfId="583" priority="142" operator="lessThan">
      <formula>#REF!</formula>
    </cfRule>
  </conditionalFormatting>
  <conditionalFormatting sqref="AR30">
    <cfRule type="cellIs" dxfId="582" priority="137" operator="lessThan">
      <formula>#REF!</formula>
    </cfRule>
  </conditionalFormatting>
  <conditionalFormatting sqref="AR29">
    <cfRule type="cellIs" dxfId="581" priority="138" operator="lessThan">
      <formula>#REF!</formula>
    </cfRule>
    <cfRule type="cellIs" dxfId="580" priority="139" operator="lessThan">
      <formula>#REF!</formula>
    </cfRule>
  </conditionalFormatting>
  <conditionalFormatting sqref="AR39">
    <cfRule type="cellIs" dxfId="579" priority="134" operator="lessThan">
      <formula>#REF!</formula>
    </cfRule>
  </conditionalFormatting>
  <conditionalFormatting sqref="AR38">
    <cfRule type="cellIs" dxfId="578" priority="135" operator="lessThan">
      <formula>#REF!</formula>
    </cfRule>
    <cfRule type="cellIs" dxfId="577" priority="136" operator="lessThan">
      <formula>#REF!</formula>
    </cfRule>
  </conditionalFormatting>
  <conditionalFormatting sqref="AW21">
    <cfRule type="cellIs" dxfId="576" priority="131" operator="lessThan">
      <formula>#REF!</formula>
    </cfRule>
  </conditionalFormatting>
  <conditionalFormatting sqref="AW20">
    <cfRule type="cellIs" dxfId="575" priority="132" operator="lessThan">
      <formula>#REF!</formula>
    </cfRule>
    <cfRule type="cellIs" dxfId="574" priority="133" operator="lessThan">
      <formula>#REF!</formula>
    </cfRule>
  </conditionalFormatting>
  <conditionalFormatting sqref="AW30">
    <cfRule type="cellIs" dxfId="573" priority="128" operator="lessThan">
      <formula>#REF!</formula>
    </cfRule>
  </conditionalFormatting>
  <conditionalFormatting sqref="AW29">
    <cfRule type="cellIs" dxfId="572" priority="129" operator="lessThan">
      <formula>#REF!</formula>
    </cfRule>
    <cfRule type="cellIs" dxfId="571" priority="130" operator="lessThan">
      <formula>#REF!</formula>
    </cfRule>
  </conditionalFormatting>
  <conditionalFormatting sqref="AW39">
    <cfRule type="cellIs" dxfId="570" priority="125" operator="lessThan">
      <formula>#REF!</formula>
    </cfRule>
  </conditionalFormatting>
  <conditionalFormatting sqref="AW38">
    <cfRule type="cellIs" dxfId="569" priority="126" operator="lessThan">
      <formula>#REF!</formula>
    </cfRule>
    <cfRule type="cellIs" dxfId="568" priority="127" operator="lessThan">
      <formula>#REF!</formula>
    </cfRule>
  </conditionalFormatting>
  <conditionalFormatting sqref="BB21">
    <cfRule type="cellIs" dxfId="567" priority="122" operator="lessThan">
      <formula>#REF!</formula>
    </cfRule>
  </conditionalFormatting>
  <conditionalFormatting sqref="BB20">
    <cfRule type="cellIs" dxfId="566" priority="123" operator="lessThan">
      <formula>#REF!</formula>
    </cfRule>
    <cfRule type="cellIs" dxfId="565" priority="124" operator="lessThan">
      <formula>#REF!</formula>
    </cfRule>
  </conditionalFormatting>
  <conditionalFormatting sqref="BB30">
    <cfRule type="cellIs" dxfId="564" priority="119" operator="lessThan">
      <formula>#REF!</formula>
    </cfRule>
  </conditionalFormatting>
  <conditionalFormatting sqref="BB29">
    <cfRule type="cellIs" dxfId="563" priority="120" operator="lessThan">
      <formula>#REF!</formula>
    </cfRule>
    <cfRule type="cellIs" dxfId="562" priority="121" operator="lessThan">
      <formula>#REF!</formula>
    </cfRule>
  </conditionalFormatting>
  <conditionalFormatting sqref="BB39">
    <cfRule type="cellIs" dxfId="561" priority="116" operator="lessThan">
      <formula>#REF!</formula>
    </cfRule>
  </conditionalFormatting>
  <conditionalFormatting sqref="BB38">
    <cfRule type="cellIs" dxfId="560" priority="117" operator="lessThan">
      <formula>#REF!</formula>
    </cfRule>
    <cfRule type="cellIs" dxfId="559" priority="118" operator="lessThan">
      <formula>#REF!</formula>
    </cfRule>
  </conditionalFormatting>
  <conditionalFormatting sqref="BG21">
    <cfRule type="cellIs" dxfId="558" priority="113" operator="lessThan">
      <formula>#REF!</formula>
    </cfRule>
  </conditionalFormatting>
  <conditionalFormatting sqref="BG20">
    <cfRule type="cellIs" dxfId="557" priority="114" operator="lessThan">
      <formula>#REF!</formula>
    </cfRule>
    <cfRule type="cellIs" dxfId="556" priority="115" operator="lessThan">
      <formula>#REF!</formula>
    </cfRule>
  </conditionalFormatting>
  <conditionalFormatting sqref="BG30">
    <cfRule type="cellIs" dxfId="555" priority="110" operator="lessThan">
      <formula>#REF!</formula>
    </cfRule>
  </conditionalFormatting>
  <conditionalFormatting sqref="BG29">
    <cfRule type="cellIs" dxfId="554" priority="111" operator="lessThan">
      <formula>#REF!</formula>
    </cfRule>
    <cfRule type="cellIs" dxfId="553" priority="112" operator="lessThan">
      <formula>#REF!</formula>
    </cfRule>
  </conditionalFormatting>
  <conditionalFormatting sqref="BG39">
    <cfRule type="cellIs" dxfId="552" priority="107" operator="lessThan">
      <formula>#REF!</formula>
    </cfRule>
  </conditionalFormatting>
  <conditionalFormatting sqref="BG38">
    <cfRule type="cellIs" dxfId="551" priority="108" operator="lessThan">
      <formula>#REF!</formula>
    </cfRule>
    <cfRule type="cellIs" dxfId="550" priority="109" operator="lessThan">
      <formula>#REF!</formula>
    </cfRule>
  </conditionalFormatting>
  <conditionalFormatting sqref="P13">
    <cfRule type="cellIs" dxfId="549" priority="106" operator="greaterThan">
      <formula>#REF!</formula>
    </cfRule>
  </conditionalFormatting>
  <conditionalFormatting sqref="O13">
    <cfRule type="cellIs" dxfId="548" priority="105" operator="greaterThan">
      <formula>#REF!</formula>
    </cfRule>
  </conditionalFormatting>
  <conditionalFormatting sqref="F13:G13">
    <cfRule type="cellIs" dxfId="547" priority="104" operator="greaterThan">
      <formula>#REF!</formula>
    </cfRule>
  </conditionalFormatting>
  <conditionalFormatting sqref="E13">
    <cfRule type="cellIs" dxfId="546" priority="103" operator="greaterThan">
      <formula>#REF!</formula>
    </cfRule>
  </conditionalFormatting>
  <conditionalFormatting sqref="J19 J14:J15 J17">
    <cfRule type="cellIs" dxfId="545" priority="102" operator="greaterThan">
      <formula>#REF!</formula>
    </cfRule>
  </conditionalFormatting>
  <conditionalFormatting sqref="K19:L19">
    <cfRule type="cellIs" dxfId="544" priority="101" operator="greaterThan">
      <formula>#REF!</formula>
    </cfRule>
  </conditionalFormatting>
  <conditionalFormatting sqref="K14:L15">
    <cfRule type="cellIs" dxfId="543" priority="99" operator="greaterThan">
      <formula>#REF!</formula>
    </cfRule>
  </conditionalFormatting>
  <conditionalFormatting sqref="L13">
    <cfRule type="cellIs" dxfId="542" priority="98" operator="greaterThan">
      <formula>#REF!</formula>
    </cfRule>
  </conditionalFormatting>
  <conditionalFormatting sqref="K17:L17">
    <cfRule type="cellIs" dxfId="541" priority="100" operator="greaterThan">
      <formula>#REF!</formula>
    </cfRule>
  </conditionalFormatting>
  <conditionalFormatting sqref="K13">
    <cfRule type="cellIs" dxfId="540" priority="97" operator="greaterThan">
      <formula>#REF!</formula>
    </cfRule>
  </conditionalFormatting>
  <conditionalFormatting sqref="J13">
    <cfRule type="cellIs" dxfId="539" priority="96" operator="greaterThan">
      <formula>#REF!</formula>
    </cfRule>
  </conditionalFormatting>
  <conditionalFormatting sqref="E14">
    <cfRule type="cellIs" dxfId="538" priority="95" operator="greaterThan">
      <formula>#REF!</formula>
    </cfRule>
  </conditionalFormatting>
  <conditionalFormatting sqref="F14:G14">
    <cfRule type="cellIs" dxfId="537" priority="94" operator="greaterThan">
      <formula>#REF!</formula>
    </cfRule>
  </conditionalFormatting>
  <conditionalFormatting sqref="O14">
    <cfRule type="cellIs" dxfId="536" priority="93" operator="greaterThan">
      <formula>#REF!</formula>
    </cfRule>
  </conditionalFormatting>
  <conditionalFormatting sqref="P14:P15">
    <cfRule type="cellIs" dxfId="535" priority="92" operator="greaterThan">
      <formula>#REF!</formula>
    </cfRule>
  </conditionalFormatting>
  <conditionalFormatting sqref="O15">
    <cfRule type="cellIs" dxfId="534" priority="91" operator="greaterThan">
      <formula>#REF!</formula>
    </cfRule>
  </conditionalFormatting>
  <conditionalFormatting sqref="BH19 BH13:BH15 BH17">
    <cfRule type="cellIs" dxfId="533" priority="90" operator="greaterThan">
      <formula>#REF!</formula>
    </cfRule>
  </conditionalFormatting>
  <conditionalFormatting sqref="BK21">
    <cfRule type="cellIs" dxfId="532" priority="87" operator="lessThan">
      <formula>#REF!</formula>
    </cfRule>
  </conditionalFormatting>
  <conditionalFormatting sqref="BK11">
    <cfRule type="cellIs" dxfId="531" priority="86" operator="lessThan">
      <formula>#REF!</formula>
    </cfRule>
  </conditionalFormatting>
  <conditionalFormatting sqref="BK12">
    <cfRule type="cellIs" dxfId="530" priority="85" operator="lessThan">
      <formula>#REF!</formula>
    </cfRule>
  </conditionalFormatting>
  <conditionalFormatting sqref="BK20">
    <cfRule type="cellIs" dxfId="529" priority="88" operator="lessThan">
      <formula>#REF!</formula>
    </cfRule>
    <cfRule type="cellIs" dxfId="528" priority="89" operator="lessThan">
      <formula>#REF!</formula>
    </cfRule>
  </conditionalFormatting>
  <conditionalFormatting sqref="BK30">
    <cfRule type="cellIs" dxfId="527" priority="82" operator="lessThan">
      <formula>#REF!</formula>
    </cfRule>
  </conditionalFormatting>
  <conditionalFormatting sqref="BK29">
    <cfRule type="cellIs" dxfId="526" priority="83" operator="lessThan">
      <formula>#REF!</formula>
    </cfRule>
    <cfRule type="cellIs" dxfId="525" priority="84" operator="lessThan">
      <formula>#REF!</formula>
    </cfRule>
  </conditionalFormatting>
  <conditionalFormatting sqref="BK39">
    <cfRule type="cellIs" dxfId="524" priority="81" operator="lessThan">
      <formula>#REF!</formula>
    </cfRule>
  </conditionalFormatting>
  <conditionalFormatting sqref="BK9">
    <cfRule type="cellIs" dxfId="523" priority="79" operator="lessThan">
      <formula>#REF!</formula>
    </cfRule>
    <cfRule type="cellIs" dxfId="522" priority="80" operator="greaterThan">
      <formula>#REF!</formula>
    </cfRule>
  </conditionalFormatting>
  <conditionalFormatting sqref="BI19:BJ19">
    <cfRule type="cellIs" dxfId="521" priority="78" operator="greaterThan">
      <formula>#REF!</formula>
    </cfRule>
  </conditionalFormatting>
  <conditionalFormatting sqref="BI14:BJ15">
    <cfRule type="cellIs" dxfId="520" priority="76" operator="greaterThan">
      <formula>#REF!</formula>
    </cfRule>
  </conditionalFormatting>
  <conditionalFormatting sqref="BI13:BJ13">
    <cfRule type="cellIs" dxfId="519" priority="75" operator="greaterThan">
      <formula>#REF!</formula>
    </cfRule>
  </conditionalFormatting>
  <conditionalFormatting sqref="BI17:BJ17">
    <cfRule type="cellIs" dxfId="518" priority="77" operator="greaterThan">
      <formula>#REF!</formula>
    </cfRule>
  </conditionalFormatting>
  <conditionalFormatting sqref="BK38">
    <cfRule type="cellIs" dxfId="517" priority="73" operator="lessThan">
      <formula>#REF!</formula>
    </cfRule>
    <cfRule type="cellIs" dxfId="516" priority="74" operator="lessThan">
      <formula>#REF!</formula>
    </cfRule>
  </conditionalFormatting>
  <conditionalFormatting sqref="BL11">
    <cfRule type="cellIs" dxfId="515" priority="71" operator="lessThan">
      <formula>#REF!</formula>
    </cfRule>
  </conditionalFormatting>
  <conditionalFormatting sqref="BL12">
    <cfRule type="cellIs" dxfId="514" priority="70" operator="lessThan">
      <formula>#REF!</formula>
    </cfRule>
  </conditionalFormatting>
  <conditionalFormatting sqref="BL9">
    <cfRule type="cellIs" dxfId="513" priority="68" operator="lessThan">
      <formula>#REF!</formula>
    </cfRule>
    <cfRule type="cellIs" dxfId="512" priority="69" operator="greaterThan">
      <formula>#REF!</formula>
    </cfRule>
  </conditionalFormatting>
  <conditionalFormatting sqref="BL10">
    <cfRule type="cellIs" dxfId="511" priority="67" operator="lessThan">
      <formula>#REF!</formula>
    </cfRule>
  </conditionalFormatting>
  <conditionalFormatting sqref="BL21">
    <cfRule type="cellIs" dxfId="510" priority="64" operator="lessThan">
      <formula>#REF!</formula>
    </cfRule>
  </conditionalFormatting>
  <conditionalFormatting sqref="BL20">
    <cfRule type="cellIs" dxfId="509" priority="65" operator="lessThan">
      <formula>#REF!</formula>
    </cfRule>
    <cfRule type="cellIs" dxfId="508" priority="66" operator="lessThan">
      <formula>#REF!</formula>
    </cfRule>
  </conditionalFormatting>
  <conditionalFormatting sqref="BL30">
    <cfRule type="cellIs" dxfId="507" priority="61" operator="lessThan">
      <formula>#REF!</formula>
    </cfRule>
  </conditionalFormatting>
  <conditionalFormatting sqref="BL29">
    <cfRule type="cellIs" dxfId="506" priority="62" operator="lessThan">
      <formula>#REF!</formula>
    </cfRule>
    <cfRule type="cellIs" dxfId="505" priority="63" operator="lessThan">
      <formula>#REF!</formula>
    </cfRule>
  </conditionalFormatting>
  <conditionalFormatting sqref="BL39">
    <cfRule type="cellIs" dxfId="504" priority="58" operator="lessThan">
      <formula>#REF!</formula>
    </cfRule>
  </conditionalFormatting>
  <conditionalFormatting sqref="BL38">
    <cfRule type="cellIs" dxfId="503" priority="59" operator="lessThan">
      <formula>#REF!</formula>
    </cfRule>
    <cfRule type="cellIs" dxfId="502" priority="60" operator="lessThan">
      <formula>#REF!</formula>
    </cfRule>
  </conditionalFormatting>
  <conditionalFormatting sqref="BM19 BM13:BM15 BM17">
    <cfRule type="cellIs" dxfId="501" priority="57" operator="greaterThan">
      <formula>#REF!</formula>
    </cfRule>
  </conditionalFormatting>
  <conditionalFormatting sqref="BP21">
    <cfRule type="cellIs" dxfId="500" priority="54" operator="lessThan">
      <formula>#REF!</formula>
    </cfRule>
  </conditionalFormatting>
  <conditionalFormatting sqref="BP11">
    <cfRule type="cellIs" dxfId="499" priority="53" operator="lessThan">
      <formula>#REF!</formula>
    </cfRule>
  </conditionalFormatting>
  <conditionalFormatting sqref="BP12">
    <cfRule type="cellIs" dxfId="498" priority="52" operator="lessThan">
      <formula>#REF!</formula>
    </cfRule>
  </conditionalFormatting>
  <conditionalFormatting sqref="BP20">
    <cfRule type="cellIs" dxfId="497" priority="55" operator="lessThan">
      <formula>#REF!</formula>
    </cfRule>
    <cfRule type="cellIs" dxfId="496" priority="56" operator="lessThan">
      <formula>#REF!</formula>
    </cfRule>
  </conditionalFormatting>
  <conditionalFormatting sqref="BP30">
    <cfRule type="cellIs" dxfId="495" priority="49" operator="lessThan">
      <formula>#REF!</formula>
    </cfRule>
  </conditionalFormatting>
  <conditionalFormatting sqref="BP29">
    <cfRule type="cellIs" dxfId="494" priority="50" operator="lessThan">
      <formula>#REF!</formula>
    </cfRule>
    <cfRule type="cellIs" dxfId="493" priority="51" operator="lessThan">
      <formula>#REF!</formula>
    </cfRule>
  </conditionalFormatting>
  <conditionalFormatting sqref="BP39">
    <cfRule type="cellIs" dxfId="492" priority="48" operator="lessThan">
      <formula>#REF!</formula>
    </cfRule>
  </conditionalFormatting>
  <conditionalFormatting sqref="BP9">
    <cfRule type="cellIs" dxfId="491" priority="46" operator="lessThan">
      <formula>#REF!</formula>
    </cfRule>
    <cfRule type="cellIs" dxfId="490" priority="47" operator="greaterThan">
      <formula>#REF!</formula>
    </cfRule>
  </conditionalFormatting>
  <conditionalFormatting sqref="BN19:BO19">
    <cfRule type="cellIs" dxfId="489" priority="45" operator="greaterThan">
      <formula>#REF!</formula>
    </cfRule>
  </conditionalFormatting>
  <conditionalFormatting sqref="BN14:BO15">
    <cfRule type="cellIs" dxfId="488" priority="43" operator="greaterThan">
      <formula>#REF!</formula>
    </cfRule>
  </conditionalFormatting>
  <conditionalFormatting sqref="BN13:BO13">
    <cfRule type="cellIs" dxfId="487" priority="42" operator="greaterThan">
      <formula>#REF!</formula>
    </cfRule>
  </conditionalFormatting>
  <conditionalFormatting sqref="BN17:BO17">
    <cfRule type="cellIs" dxfId="486" priority="44" operator="greaterThan">
      <formula>#REF!</formula>
    </cfRule>
  </conditionalFormatting>
  <conditionalFormatting sqref="BP38">
    <cfRule type="cellIs" dxfId="485" priority="40" operator="lessThan">
      <formula>#REF!</formula>
    </cfRule>
    <cfRule type="cellIs" dxfId="484" priority="41" operator="lessThan">
      <formula>#REF!</formula>
    </cfRule>
  </conditionalFormatting>
  <conditionalFormatting sqref="BQ11">
    <cfRule type="cellIs" dxfId="483" priority="38" operator="lessThan">
      <formula>#REF!</formula>
    </cfRule>
  </conditionalFormatting>
  <conditionalFormatting sqref="BQ12">
    <cfRule type="cellIs" dxfId="482" priority="37" operator="lessThan">
      <formula>#REF!</formula>
    </cfRule>
  </conditionalFormatting>
  <conditionalFormatting sqref="BQ9">
    <cfRule type="cellIs" dxfId="481" priority="35" operator="lessThan">
      <formula>#REF!</formula>
    </cfRule>
    <cfRule type="cellIs" dxfId="480" priority="36" operator="greaterThan">
      <formula>#REF!</formula>
    </cfRule>
  </conditionalFormatting>
  <conditionalFormatting sqref="BQ10">
    <cfRule type="cellIs" dxfId="479" priority="34" operator="lessThan">
      <formula>#REF!</formula>
    </cfRule>
  </conditionalFormatting>
  <conditionalFormatting sqref="BQ21">
    <cfRule type="cellIs" dxfId="478" priority="31" operator="lessThan">
      <formula>#REF!</formula>
    </cfRule>
  </conditionalFormatting>
  <conditionalFormatting sqref="BQ20">
    <cfRule type="cellIs" dxfId="477" priority="32" operator="lessThan">
      <formula>#REF!</formula>
    </cfRule>
    <cfRule type="cellIs" dxfId="476" priority="33" operator="lessThan">
      <formula>#REF!</formula>
    </cfRule>
  </conditionalFormatting>
  <conditionalFormatting sqref="BQ30">
    <cfRule type="cellIs" dxfId="475" priority="28" operator="lessThan">
      <formula>#REF!</formula>
    </cfRule>
  </conditionalFormatting>
  <conditionalFormatting sqref="BQ29">
    <cfRule type="cellIs" dxfId="474" priority="29" operator="lessThan">
      <formula>#REF!</formula>
    </cfRule>
    <cfRule type="cellIs" dxfId="473" priority="30" operator="lessThan">
      <formula>#REF!</formula>
    </cfRule>
  </conditionalFormatting>
  <conditionalFormatting sqref="BQ39">
    <cfRule type="cellIs" dxfId="472" priority="25" operator="lessThan">
      <formula>#REF!</formula>
    </cfRule>
  </conditionalFormatting>
  <conditionalFormatting sqref="BQ38">
    <cfRule type="cellIs" dxfId="471" priority="26" operator="lessThan">
      <formula>#REF!</formula>
    </cfRule>
    <cfRule type="cellIs" dxfId="470" priority="27" operator="lessThan">
      <formula>#REF!</formula>
    </cfRule>
  </conditionalFormatting>
  <conditionalFormatting sqref="M10">
    <cfRule type="cellIs" dxfId="469" priority="12" operator="lessThan">
      <formula>#REF!</formula>
    </cfRule>
  </conditionalFormatting>
  <conditionalFormatting sqref="R10">
    <cfRule type="cellIs" dxfId="468" priority="11" operator="lessThan">
      <formula>#REF!</formula>
    </cfRule>
  </conditionalFormatting>
  <conditionalFormatting sqref="W10">
    <cfRule type="cellIs" dxfId="467" priority="10" operator="lessThan">
      <formula>#REF!</formula>
    </cfRule>
  </conditionalFormatting>
  <conditionalFormatting sqref="AB10">
    <cfRule type="cellIs" dxfId="466" priority="9" operator="lessThan">
      <formula>#REF!</formula>
    </cfRule>
  </conditionalFormatting>
  <conditionalFormatting sqref="AG10">
    <cfRule type="cellIs" dxfId="465" priority="8" operator="lessThan">
      <formula>#REF!</formula>
    </cfRule>
  </conditionalFormatting>
  <conditionalFormatting sqref="AL10">
    <cfRule type="cellIs" dxfId="464" priority="7" operator="lessThan">
      <formula>#REF!</formula>
    </cfRule>
  </conditionalFormatting>
  <conditionalFormatting sqref="AQ10">
    <cfRule type="cellIs" dxfId="463" priority="6" operator="lessThan">
      <formula>#REF!</formula>
    </cfRule>
  </conditionalFormatting>
  <conditionalFormatting sqref="AV10">
    <cfRule type="cellIs" dxfId="462" priority="5" operator="lessThan">
      <formula>#REF!</formula>
    </cfRule>
  </conditionalFormatting>
  <conditionalFormatting sqref="BA10">
    <cfRule type="cellIs" dxfId="461" priority="4" operator="lessThan">
      <formula>#REF!</formula>
    </cfRule>
  </conditionalFormatting>
  <conditionalFormatting sqref="BF10">
    <cfRule type="cellIs" dxfId="460" priority="3" operator="lessThan">
      <formula>#REF!</formula>
    </cfRule>
  </conditionalFormatting>
  <conditionalFormatting sqref="BK10">
    <cfRule type="cellIs" dxfId="459" priority="2" operator="lessThan">
      <formula>#REF!</formula>
    </cfRule>
  </conditionalFormatting>
  <conditionalFormatting sqref="BP10">
    <cfRule type="cellIs" dxfId="458" priority="1" operator="lessThan">
      <formula>#REF!</formula>
    </cfRule>
  </conditionalFormatting>
  <pageMargins left="0.7" right="0.7" top="0.75" bottom="0.75" header="0.3" footer="0.3"/>
  <pageSetup paperSize="9" orientation="portrait" r:id="rId1"/>
  <headerFooter>
    <oddHeader>&amp;C&amp;G</oddHeader>
  </headerFooter>
  <legacyDrawingHF r:id="rId2"/>
  <picture r:id="rId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BQ94"/>
  <sheetViews>
    <sheetView zoomScale="70" zoomScaleNormal="70" workbookViewId="0">
      <pane xSplit="3" ySplit="10" topLeftCell="D11" activePane="bottomRight" state="frozenSplit"/>
      <selection activeCell="V56" sqref="V56"/>
      <selection pane="topRight" activeCell="V56" sqref="V56"/>
      <selection pane="bottomLeft" activeCell="V56" sqref="V56"/>
      <selection pane="bottomRight" activeCell="E20" sqref="E20"/>
    </sheetView>
  </sheetViews>
  <sheetFormatPr defaultRowHeight="16.5" x14ac:dyDescent="0.15"/>
  <cols>
    <col min="1" max="1" width="21" style="97" customWidth="1"/>
    <col min="2" max="2" width="15" style="97" customWidth="1"/>
    <col min="3" max="4" width="11.25" style="97" customWidth="1"/>
    <col min="5" max="5" width="38.5" style="97" customWidth="1"/>
    <col min="6" max="7" width="10.625" style="97" customWidth="1"/>
    <col min="8" max="9" width="13.625" style="97" customWidth="1"/>
    <col min="10" max="10" width="44.5" style="97" customWidth="1"/>
    <col min="11" max="12" width="12.25" style="97" customWidth="1"/>
    <col min="13" max="14" width="11.875" style="97" customWidth="1"/>
    <col min="15" max="15" width="38.25" style="97" customWidth="1"/>
    <col min="16" max="17" width="12.25" style="97" customWidth="1"/>
    <col min="18" max="19" width="11.875" style="97" customWidth="1"/>
    <col min="20" max="20" width="31.625" style="97" customWidth="1"/>
    <col min="21" max="22" width="12.625" style="97" customWidth="1"/>
    <col min="23" max="24" width="11.875" style="97" customWidth="1"/>
    <col min="25" max="25" width="31.625" style="97" customWidth="1"/>
    <col min="26" max="27" width="9.125" style="97" bestFit="1" customWidth="1"/>
    <col min="28" max="28" width="9.625" style="97" bestFit="1" customWidth="1"/>
    <col min="29" max="29" width="9.625" style="97" customWidth="1"/>
    <col min="30" max="30" width="31.625" style="97" customWidth="1"/>
    <col min="31" max="32" width="9.125" style="97" bestFit="1" customWidth="1"/>
    <col min="33" max="33" width="9.625" style="97" bestFit="1" customWidth="1"/>
    <col min="34" max="34" width="9.625" style="97" customWidth="1"/>
    <col min="35" max="35" width="31.625" style="97" customWidth="1"/>
    <col min="36" max="37" width="9.125" style="97" bestFit="1" customWidth="1"/>
    <col min="38" max="38" width="9.625" style="97" bestFit="1" customWidth="1"/>
    <col min="39" max="39" width="9.625" style="97" customWidth="1"/>
    <col min="40" max="40" width="31.625" style="97" customWidth="1"/>
    <col min="41" max="42" width="9.125" style="97" bestFit="1" customWidth="1"/>
    <col min="43" max="43" width="9.625" style="97" bestFit="1" customWidth="1"/>
    <col min="44" max="44" width="9.625" style="97" customWidth="1"/>
    <col min="45" max="45" width="31.625" style="97" customWidth="1"/>
    <col min="46" max="47" width="9.125" style="97" bestFit="1" customWidth="1"/>
    <col min="48" max="48" width="9.625" style="97" bestFit="1" customWidth="1"/>
    <col min="49" max="49" width="9.625" style="97" customWidth="1"/>
    <col min="50" max="50" width="31.625" style="97" customWidth="1"/>
    <col min="51" max="52" width="9.125" style="97" bestFit="1" customWidth="1"/>
    <col min="53" max="53" width="9.625" style="97" bestFit="1" customWidth="1"/>
    <col min="54" max="54" width="9.625" style="97" customWidth="1"/>
    <col min="55" max="55" width="31.625" style="97" customWidth="1"/>
    <col min="56" max="57" width="9.125" style="97" bestFit="1" customWidth="1"/>
    <col min="58" max="58" width="9.625" style="97" bestFit="1" customWidth="1"/>
    <col min="59" max="59" width="9.625" style="97" customWidth="1"/>
    <col min="60" max="60" width="43.875" style="97" customWidth="1"/>
    <col min="61" max="62" width="9" style="97"/>
    <col min="63" max="63" width="15.125" style="97" customWidth="1"/>
    <col min="64" max="64" width="9" style="97"/>
    <col min="65" max="65" width="48.125" style="97" customWidth="1"/>
    <col min="66" max="67" width="9" style="97"/>
    <col min="68" max="68" width="16" style="97" customWidth="1"/>
    <col min="69" max="16384" width="9" style="97"/>
  </cols>
  <sheetData>
    <row r="1" spans="1:69" x14ac:dyDescent="0.15">
      <c r="B1" s="175" t="str">
        <f>VLOOKUP(A5,'PMC数据辅助&amp;月良率预估'!$AR$3:$AS$130,2,0)</f>
        <v>LTPS手机</v>
      </c>
      <c r="C1" s="177"/>
      <c r="E1" s="97" t="s">
        <v>474</v>
      </c>
      <c r="AI1" s="166"/>
      <c r="AJ1" s="166"/>
      <c r="AK1" s="166"/>
      <c r="AL1" s="166"/>
      <c r="AM1" s="166"/>
      <c r="AN1" s="166"/>
      <c r="AO1" s="166"/>
      <c r="AP1" s="166"/>
      <c r="AQ1" s="166"/>
      <c r="AR1" s="166"/>
      <c r="AS1" s="166"/>
      <c r="AT1" s="166"/>
      <c r="AU1" s="166"/>
      <c r="AV1" s="166"/>
      <c r="AW1" s="166"/>
      <c r="AX1" s="166"/>
      <c r="AY1" s="166"/>
      <c r="AZ1" s="166"/>
      <c r="BA1" s="166"/>
      <c r="BB1" s="166"/>
      <c r="BC1" s="166"/>
      <c r="BD1" s="166"/>
    </row>
    <row r="2" spans="1:69" x14ac:dyDescent="0.15">
      <c r="A2" s="356">
        <f>VLOOKUP(A5,切数!$C:$J,8,0)</f>
        <v>95</v>
      </c>
      <c r="B2" s="580" t="s">
        <v>27</v>
      </c>
      <c r="C2" s="580"/>
      <c r="D2" s="581" t="s">
        <v>553</v>
      </c>
      <c r="E2" s="583" t="s">
        <v>41</v>
      </c>
      <c r="F2" s="583"/>
      <c r="G2" s="583"/>
      <c r="H2" s="583"/>
      <c r="I2" s="583"/>
      <c r="J2" s="583"/>
      <c r="K2" s="583"/>
      <c r="L2" s="583"/>
      <c r="M2" s="583"/>
      <c r="N2" s="30"/>
      <c r="O2" s="30"/>
      <c r="P2" s="30"/>
      <c r="Q2" s="30"/>
      <c r="R2" s="30"/>
      <c r="S2" s="30"/>
    </row>
    <row r="3" spans="1:69" x14ac:dyDescent="0.15">
      <c r="A3" s="356" t="s">
        <v>469</v>
      </c>
      <c r="B3" s="481"/>
      <c r="C3" s="481"/>
      <c r="D3" s="582"/>
      <c r="E3" s="1" t="str">
        <f>_xlfn.IFNA(VLOOKUP($A$5&amp;E$4,'PMC数据辅助&amp;月良率预估'!$B$2:$G$1000,2,0),"")</f>
        <v/>
      </c>
      <c r="F3" s="567"/>
      <c r="G3" s="567"/>
      <c r="H3" s="567"/>
      <c r="I3" s="568"/>
      <c r="J3" s="1" t="str">
        <f>_xlfn.IFNA(VLOOKUP($A$5&amp;J$4,'PMC数据辅助&amp;月良率预估'!$B$2:$G$1000,2,0),"")</f>
        <v/>
      </c>
      <c r="K3" s="567"/>
      <c r="L3" s="567"/>
      <c r="M3" s="567"/>
      <c r="N3" s="568"/>
      <c r="O3" s="1" t="str">
        <f>_xlfn.IFNA(VLOOKUP($A$5&amp;O$4,'PMC数据辅助&amp;月良率预估'!$B$2:$G$1000,2,0),"")</f>
        <v/>
      </c>
      <c r="P3" s="567"/>
      <c r="Q3" s="567"/>
      <c r="R3" s="567"/>
      <c r="S3" s="568"/>
      <c r="T3" s="1" t="str">
        <f>_xlfn.IFNA(VLOOKUP($A$5&amp;T$4,'PMC数据辅助&amp;月良率预估'!$B$2:$G$1000,2,0),"")</f>
        <v/>
      </c>
      <c r="U3" s="567"/>
      <c r="V3" s="567"/>
      <c r="W3" s="567"/>
      <c r="X3" s="568"/>
      <c r="Y3" s="1" t="str">
        <f>_xlfn.IFNA(VLOOKUP($A$5&amp;Y$4,'PMC数据辅助&amp;月良率预估'!$B$2:$G$1000,2,0),"")</f>
        <v/>
      </c>
      <c r="Z3" s="567"/>
      <c r="AA3" s="567"/>
      <c r="AB3" s="567"/>
      <c r="AC3" s="568"/>
      <c r="AD3" s="1" t="str">
        <f>_xlfn.IFNA(VLOOKUP($A$5&amp;AD$4,'PMC数据辅助&amp;月良率预估'!$B$2:$G$1000,2,0),"")</f>
        <v/>
      </c>
      <c r="AE3" s="567"/>
      <c r="AF3" s="567"/>
      <c r="AG3" s="567"/>
      <c r="AH3" s="568"/>
      <c r="AI3" s="1" t="str">
        <f>_xlfn.IFNA(VLOOKUP($A$5&amp;AI$4,'PMC数据辅助&amp;月良率预估'!$B$2:$G$1000,2,0),"")</f>
        <v/>
      </c>
      <c r="AJ3" s="567"/>
      <c r="AK3" s="567"/>
      <c r="AL3" s="567"/>
      <c r="AM3" s="568"/>
      <c r="AN3" s="1" t="str">
        <f>_xlfn.IFNA(VLOOKUP($A$5&amp;AN$4,'PMC数据辅助&amp;月良率预估'!$B$2:$G$1000,2,0),"")</f>
        <v/>
      </c>
      <c r="AO3" s="567"/>
      <c r="AP3" s="567"/>
      <c r="AQ3" s="567"/>
      <c r="AR3" s="568"/>
      <c r="AS3" s="1" t="str">
        <f>_xlfn.IFNA(VLOOKUP($A$5&amp;AS$4,'PMC数据辅助&amp;月良率预估'!$B$2:$G$1000,2,0),"")</f>
        <v/>
      </c>
      <c r="AT3" s="567"/>
      <c r="AU3" s="567"/>
      <c r="AV3" s="567"/>
      <c r="AW3" s="568"/>
      <c r="AX3" s="1" t="str">
        <f>_xlfn.IFNA(VLOOKUP($A$5&amp;AX$4,'PMC数据辅助&amp;月良率预估'!$B$2:$G$1000,2,0),"")</f>
        <v/>
      </c>
      <c r="AY3" s="567"/>
      <c r="AZ3" s="567"/>
      <c r="BA3" s="567"/>
      <c r="BB3" s="568"/>
      <c r="BC3" s="1" t="str">
        <f>_xlfn.IFNA(VLOOKUP($A$5&amp;BC$4,'PMC数据辅助&amp;月良率预估'!$B$2:$G$1000,2,0),"")</f>
        <v/>
      </c>
      <c r="BD3" s="567"/>
      <c r="BE3" s="567"/>
      <c r="BF3" s="567"/>
      <c r="BG3" s="568"/>
      <c r="BH3" s="1" t="str">
        <f>_xlfn.IFNA(VLOOKUP($A$5&amp;BH$4,'PMC数据辅助&amp;月良率预估'!$B$2:$G$1000,2,0),"")</f>
        <v/>
      </c>
      <c r="BI3" s="567"/>
      <c r="BJ3" s="567"/>
      <c r="BK3" s="567"/>
      <c r="BL3" s="568"/>
      <c r="BM3" s="1" t="str">
        <f>_xlfn.IFNA(VLOOKUP($A$5&amp;BM$4,'PMC数据辅助&amp;月良率预估'!$B$2:$G$1000,2,0),"")</f>
        <v/>
      </c>
      <c r="BN3" s="567"/>
      <c r="BO3" s="567"/>
      <c r="BP3" s="567"/>
      <c r="BQ3" s="568"/>
    </row>
    <row r="4" spans="1:69" x14ac:dyDescent="0.15">
      <c r="A4" s="31" t="s">
        <v>40</v>
      </c>
      <c r="B4" s="94"/>
      <c r="C4" s="94"/>
      <c r="D4" s="115"/>
      <c r="E4" s="569" t="str">
        <f>_xlfn.IFNA(VLOOKUP($A$5&amp;COLUMN($A$1),'PMC数据辅助&amp;月良率预估'!$A:$F,5,0),"")</f>
        <v/>
      </c>
      <c r="F4" s="570"/>
      <c r="G4" s="570"/>
      <c r="H4" s="570"/>
      <c r="I4" s="571"/>
      <c r="J4" s="569" t="str">
        <f>_xlfn.IFNA(VLOOKUP($A$5&amp;COLUMN($B$1),'PMC数据辅助&amp;月良率预估'!$A:$F,5,0),"")</f>
        <v/>
      </c>
      <c r="K4" s="570"/>
      <c r="L4" s="570"/>
      <c r="M4" s="570"/>
      <c r="N4" s="571"/>
      <c r="O4" s="569" t="str">
        <f>_xlfn.IFNA(VLOOKUP($A$5&amp;COLUMN($C$1),'PMC数据辅助&amp;月良率预估'!$A:$F,5,0),"")</f>
        <v/>
      </c>
      <c r="P4" s="570"/>
      <c r="Q4" s="570"/>
      <c r="R4" s="570"/>
      <c r="S4" s="571"/>
      <c r="T4" s="569" t="str">
        <f>_xlfn.IFNA(VLOOKUP($A$5&amp;COLUMN($D$1),'PMC数据辅助&amp;月良率预估'!$A:$F,5,0),"")</f>
        <v/>
      </c>
      <c r="U4" s="570"/>
      <c r="V4" s="570"/>
      <c r="W4" s="570"/>
      <c r="X4" s="571"/>
      <c r="Y4" s="569" t="str">
        <f>_xlfn.IFNA(VLOOKUP($A$5&amp;COLUMN($E$1),'PMC数据辅助&amp;月良率预估'!$A:$F,5,0),"")</f>
        <v/>
      </c>
      <c r="Z4" s="570"/>
      <c r="AA4" s="570"/>
      <c r="AB4" s="570"/>
      <c r="AC4" s="571"/>
      <c r="AD4" s="569" t="str">
        <f>_xlfn.IFNA(VLOOKUP($A$5&amp;COLUMN($F$1),'PMC数据辅助&amp;月良率预估'!$A:$F,5,0),"")</f>
        <v/>
      </c>
      <c r="AE4" s="570"/>
      <c r="AF4" s="570"/>
      <c r="AG4" s="570"/>
      <c r="AH4" s="571"/>
      <c r="AI4" s="569" t="str">
        <f>_xlfn.IFNA(VLOOKUP($A$5&amp;COLUMN($G$1),'PMC数据辅助&amp;月良率预估'!$A:$F,5,0),"")</f>
        <v/>
      </c>
      <c r="AJ4" s="570"/>
      <c r="AK4" s="570"/>
      <c r="AL4" s="570"/>
      <c r="AM4" s="571"/>
      <c r="AN4" s="569" t="str">
        <f>_xlfn.IFNA(VLOOKUP($A$5&amp;COLUMN($H$1),'PMC数据辅助&amp;月良率预估'!$A:$F,5,0),"")</f>
        <v/>
      </c>
      <c r="AO4" s="570"/>
      <c r="AP4" s="570"/>
      <c r="AQ4" s="570"/>
      <c r="AR4" s="571"/>
      <c r="AS4" s="569" t="str">
        <f>_xlfn.IFNA(VLOOKUP($A$5&amp;COLUMN($I$1),'PMC数据辅助&amp;月良率预估'!$A:$F,5,0),"")</f>
        <v/>
      </c>
      <c r="AT4" s="570"/>
      <c r="AU4" s="570"/>
      <c r="AV4" s="570"/>
      <c r="AW4" s="571"/>
      <c r="AX4" s="569" t="str">
        <f>_xlfn.IFNA(VLOOKUP($A$5&amp;COLUMN($J$1),'PMC数据辅助&amp;月良率预估'!$A:$F,5,0),"")</f>
        <v/>
      </c>
      <c r="AY4" s="570"/>
      <c r="AZ4" s="570"/>
      <c r="BA4" s="570"/>
      <c r="BB4" s="571"/>
      <c r="BC4" s="569" t="str">
        <f>_xlfn.IFNA(VLOOKUP($A$5&amp;COLUMN($K$1),'PMC数据辅助&amp;月良率预估'!$A:$F,5,0),"")</f>
        <v/>
      </c>
      <c r="BD4" s="570"/>
      <c r="BE4" s="570"/>
      <c r="BF4" s="570"/>
      <c r="BG4" s="571"/>
      <c r="BH4" s="569" t="str">
        <f>_xlfn.IFNA(VLOOKUP($A$5&amp;COLUMN($L$1),'PMC数据辅助&amp;月良率预估'!$A:$F,5,0),"")</f>
        <v/>
      </c>
      <c r="BI4" s="570"/>
      <c r="BJ4" s="570"/>
      <c r="BK4" s="570"/>
      <c r="BL4" s="571"/>
      <c r="BM4" s="569" t="str">
        <f>_xlfn.IFNA(VLOOKUP($A$5&amp;COLUMN($M$1),'PMC数据辅助&amp;月良率预估'!$A:$F,5,0),"")</f>
        <v/>
      </c>
      <c r="BN4" s="570"/>
      <c r="BO4" s="570"/>
      <c r="BP4" s="570"/>
      <c r="BQ4" s="571"/>
    </row>
    <row r="5" spans="1:69" ht="51" customHeight="1" x14ac:dyDescent="0.15">
      <c r="A5" s="32" t="s">
        <v>928</v>
      </c>
      <c r="B5" s="32" t="s">
        <v>35</v>
      </c>
      <c r="C5" s="32" t="s">
        <v>35</v>
      </c>
      <c r="D5" s="32"/>
      <c r="E5" s="32" t="s">
        <v>467</v>
      </c>
      <c r="F5" s="33" t="s">
        <v>483</v>
      </c>
      <c r="G5" s="33" t="s">
        <v>484</v>
      </c>
      <c r="H5" s="33" t="s">
        <v>485</v>
      </c>
      <c r="I5" s="362" t="s">
        <v>840</v>
      </c>
      <c r="J5" s="32" t="s">
        <v>467</v>
      </c>
      <c r="K5" s="33" t="s">
        <v>483</v>
      </c>
      <c r="L5" s="33" t="s">
        <v>484</v>
      </c>
      <c r="M5" s="33" t="s">
        <v>485</v>
      </c>
      <c r="N5" s="362" t="s">
        <v>838</v>
      </c>
      <c r="O5" s="32" t="s">
        <v>467</v>
      </c>
      <c r="P5" s="33" t="s">
        <v>483</v>
      </c>
      <c r="Q5" s="33" t="s">
        <v>484</v>
      </c>
      <c r="R5" s="33" t="s">
        <v>485</v>
      </c>
      <c r="S5" s="362" t="s">
        <v>840</v>
      </c>
      <c r="T5" s="32" t="s">
        <v>467</v>
      </c>
      <c r="U5" s="33" t="s">
        <v>483</v>
      </c>
      <c r="V5" s="33" t="s">
        <v>484</v>
      </c>
      <c r="W5" s="33" t="s">
        <v>485</v>
      </c>
      <c r="X5" s="362" t="s">
        <v>840</v>
      </c>
      <c r="Y5" s="32" t="s">
        <v>467</v>
      </c>
      <c r="Z5" s="33" t="s">
        <v>483</v>
      </c>
      <c r="AA5" s="33" t="s">
        <v>484</v>
      </c>
      <c r="AB5" s="33" t="s">
        <v>485</v>
      </c>
      <c r="AC5" s="362" t="s">
        <v>840</v>
      </c>
      <c r="AD5" s="32" t="s">
        <v>467</v>
      </c>
      <c r="AE5" s="33" t="s">
        <v>483</v>
      </c>
      <c r="AF5" s="33" t="s">
        <v>484</v>
      </c>
      <c r="AG5" s="33" t="s">
        <v>485</v>
      </c>
      <c r="AH5" s="362" t="s">
        <v>840</v>
      </c>
      <c r="AI5" s="32" t="s">
        <v>467</v>
      </c>
      <c r="AJ5" s="33" t="s">
        <v>483</v>
      </c>
      <c r="AK5" s="33" t="s">
        <v>484</v>
      </c>
      <c r="AL5" s="33" t="s">
        <v>485</v>
      </c>
      <c r="AM5" s="362" t="s">
        <v>840</v>
      </c>
      <c r="AN5" s="32" t="s">
        <v>467</v>
      </c>
      <c r="AO5" s="33" t="s">
        <v>483</v>
      </c>
      <c r="AP5" s="33" t="s">
        <v>484</v>
      </c>
      <c r="AQ5" s="33" t="s">
        <v>485</v>
      </c>
      <c r="AR5" s="362" t="s">
        <v>840</v>
      </c>
      <c r="AS5" s="32" t="s">
        <v>467</v>
      </c>
      <c r="AT5" s="33" t="s">
        <v>483</v>
      </c>
      <c r="AU5" s="33" t="s">
        <v>484</v>
      </c>
      <c r="AV5" s="33" t="s">
        <v>485</v>
      </c>
      <c r="AW5" s="362" t="s">
        <v>840</v>
      </c>
      <c r="AX5" s="32" t="s">
        <v>467</v>
      </c>
      <c r="AY5" s="33" t="s">
        <v>483</v>
      </c>
      <c r="AZ5" s="33" t="s">
        <v>484</v>
      </c>
      <c r="BA5" s="33" t="s">
        <v>485</v>
      </c>
      <c r="BB5" s="362" t="s">
        <v>840</v>
      </c>
      <c r="BC5" s="32" t="s">
        <v>467</v>
      </c>
      <c r="BD5" s="33" t="s">
        <v>483</v>
      </c>
      <c r="BE5" s="33" t="s">
        <v>484</v>
      </c>
      <c r="BF5" s="33" t="s">
        <v>485</v>
      </c>
      <c r="BG5" s="362" t="s">
        <v>840</v>
      </c>
      <c r="BH5" s="32" t="s">
        <v>467</v>
      </c>
      <c r="BI5" s="33" t="s">
        <v>483</v>
      </c>
      <c r="BJ5" s="33" t="s">
        <v>484</v>
      </c>
      <c r="BK5" s="33" t="s">
        <v>485</v>
      </c>
      <c r="BL5" s="362" t="s">
        <v>839</v>
      </c>
      <c r="BM5" s="32" t="s">
        <v>467</v>
      </c>
      <c r="BN5" s="33" t="s">
        <v>483</v>
      </c>
      <c r="BO5" s="33" t="s">
        <v>484</v>
      </c>
      <c r="BP5" s="33" t="s">
        <v>485</v>
      </c>
      <c r="BQ5" s="362" t="s">
        <v>839</v>
      </c>
    </row>
    <row r="6" spans="1:69" x14ac:dyDescent="0.15">
      <c r="A6" s="34" t="s">
        <v>745</v>
      </c>
      <c r="B6" s="34">
        <f>_xlfn.IFNA(VLOOKUP($A6,批次辅助!$A$4:$DC$41,MATCH($A$5&amp;B$4,批次辅助!$A$1:$DC$1,0),0),0)</f>
        <v>0</v>
      </c>
      <c r="C6" s="34">
        <f>_xlfn.IFNA(VLOOKUP($A6,批次辅助!$A$4:$DC$41,MATCH($A$5&amp;C$4,批次辅助!$A$1:$DC$1,0),0),0)</f>
        <v>0</v>
      </c>
      <c r="D6" s="34">
        <f>_xlfn.IFNA(VLOOKUP($A6,批次辅助!$A$4:$DC$41,MATCH($A$5&amp;D$4,批次辅助!$A$1:$DC$1,0),0),0)</f>
        <v>0</v>
      </c>
      <c r="E6" s="34">
        <f>_xlfn.IFNA(VLOOKUP($A$5&amp;E$4,'PMC数据辅助&amp;月良率预估'!$B$2:$G$599,5,0),0)</f>
        <v>0</v>
      </c>
      <c r="F6" s="34"/>
      <c r="G6" s="34"/>
      <c r="H6" s="35"/>
      <c r="I6" s="35"/>
      <c r="J6" s="34">
        <f>_xlfn.IFNA(VLOOKUP($A$5&amp;J$4,'PMC数据辅助&amp;月良率预估'!$B$2:$G$599,5,0),0)</f>
        <v>0</v>
      </c>
      <c r="K6" s="34"/>
      <c r="L6" s="34"/>
      <c r="M6" s="35"/>
      <c r="N6" s="35"/>
      <c r="O6" s="34">
        <f>_xlfn.IFNA(VLOOKUP($A$5&amp;O$4,'PMC数据辅助&amp;月良率预估'!$B$2:$G$599,5,0),0)</f>
        <v>0</v>
      </c>
      <c r="P6" s="34"/>
      <c r="Q6" s="34"/>
      <c r="R6" s="35"/>
      <c r="S6" s="35"/>
      <c r="T6" s="34">
        <f>_xlfn.IFNA(VLOOKUP($A$5&amp;T$4,'PMC数据辅助&amp;月良率预估'!$B$2:$G$599,5,0),0)</f>
        <v>0</v>
      </c>
      <c r="U6" s="34"/>
      <c r="V6" s="34"/>
      <c r="W6" s="35"/>
      <c r="X6" s="35"/>
      <c r="Y6" s="34">
        <f>_xlfn.IFNA(VLOOKUP($A$5&amp;Y$4,'PMC数据辅助&amp;月良率预估'!$B$2:$G$599,5,0),0)</f>
        <v>0</v>
      </c>
      <c r="Z6" s="34"/>
      <c r="AA6" s="34"/>
      <c r="AB6" s="35"/>
      <c r="AC6" s="35"/>
      <c r="AD6" s="34">
        <f>_xlfn.IFNA(VLOOKUP($A$5&amp;AD$4,'PMC数据辅助&amp;月良率预估'!$B$2:$G$599,5,0),0)</f>
        <v>0</v>
      </c>
      <c r="AE6" s="34"/>
      <c r="AF6" s="34"/>
      <c r="AG6" s="35"/>
      <c r="AH6" s="35"/>
      <c r="AI6" s="34">
        <f>_xlfn.IFNA(VLOOKUP($A$5&amp;AI$4,'PMC数据辅助&amp;月良率预估'!$B$2:$G$599,5,0),0)</f>
        <v>0</v>
      </c>
      <c r="AJ6" s="34"/>
      <c r="AK6" s="34"/>
      <c r="AL6" s="35"/>
      <c r="AM6" s="35"/>
      <c r="AN6" s="34">
        <f>_xlfn.IFNA(VLOOKUP($A$5&amp;AN$4,'PMC数据辅助&amp;月良率预估'!$B$2:$G$599,5,0),0)</f>
        <v>0</v>
      </c>
      <c r="AO6" s="34"/>
      <c r="AP6" s="34"/>
      <c r="AQ6" s="35"/>
      <c r="AR6" s="35"/>
      <c r="AS6" s="34">
        <f>_xlfn.IFNA(VLOOKUP($A$5&amp;AS$4,'PMC数据辅助&amp;月良率预估'!$B$2:$G$599,5,0),0)</f>
        <v>0</v>
      </c>
      <c r="AT6" s="34"/>
      <c r="AU6" s="34"/>
      <c r="AV6" s="35"/>
      <c r="AW6" s="35"/>
      <c r="AX6" s="34">
        <f>_xlfn.IFNA(VLOOKUP($A$5&amp;AX$4,'PMC数据辅助&amp;月良率预估'!$B$2:$G$599,5,0),0)</f>
        <v>0</v>
      </c>
      <c r="AY6" s="34"/>
      <c r="AZ6" s="34"/>
      <c r="BA6" s="35"/>
      <c r="BB6" s="35"/>
      <c r="BC6" s="34">
        <f>_xlfn.IFNA(VLOOKUP($A$5&amp;BC$4,'PMC数据辅助&amp;月良率预估'!$B$2:$G$599,5,0),0)</f>
        <v>0</v>
      </c>
      <c r="BD6" s="34"/>
      <c r="BE6" s="34"/>
      <c r="BF6" s="35"/>
      <c r="BG6" s="35"/>
      <c r="BH6" s="34">
        <f>_xlfn.IFNA(VLOOKUP($A$5&amp;BH$4,'PMC数据辅助&amp;月良率预估'!$B$2:$G$599,5,0),0)</f>
        <v>0</v>
      </c>
      <c r="BI6" s="34"/>
      <c r="BJ6" s="34"/>
      <c r="BK6" s="35"/>
      <c r="BL6" s="35"/>
      <c r="BM6" s="34">
        <f>_xlfn.IFNA(VLOOKUP($A$5&amp;BM$4,'PMC数据辅助&amp;月良率预估'!$B$2:$G$599,5,0),0)</f>
        <v>0</v>
      </c>
      <c r="BN6" s="34"/>
      <c r="BO6" s="34"/>
      <c r="BP6" s="35"/>
      <c r="BQ6" s="35"/>
    </row>
    <row r="7" spans="1:69" x14ac:dyDescent="0.15">
      <c r="A7" s="34" t="s">
        <v>746</v>
      </c>
      <c r="B7" s="34">
        <f>_xlfn.IFNA(VLOOKUP($A7,批次辅助!$A$4:$DC$41,MATCH($A$5&amp;B$4,批次辅助!$A$1:$DC$1,0),0),0)</f>
        <v>0</v>
      </c>
      <c r="C7" s="34">
        <f>_xlfn.IFNA(VLOOKUP($A7,批次辅助!$A$4:$DC$41,MATCH($A$5&amp;C$4,批次辅助!$A$1:$DC$1,0),0),0)</f>
        <v>0</v>
      </c>
      <c r="D7" s="34">
        <f>_xlfn.IFNA(VLOOKUP($A7,批次辅助!$A$4:$DC$41,MATCH($A$5&amp;D$4,批次辅助!$A$1:$DC$1,0),0),0)</f>
        <v>0</v>
      </c>
      <c r="E7" s="34">
        <f>_xlfn.IFNA(VLOOKUP($A$5&amp;E$4,'PMC数据辅助&amp;月良率预估'!$B$2:$G$599,6,0),0)</f>
        <v>0</v>
      </c>
      <c r="F7" s="34"/>
      <c r="G7" s="34"/>
      <c r="H7" s="35"/>
      <c r="I7" s="35"/>
      <c r="J7" s="34">
        <f>_xlfn.IFNA(VLOOKUP($A$5&amp;J$4,'PMC数据辅助&amp;月良率预估'!$B$2:$G$599,6,0),0)</f>
        <v>0</v>
      </c>
      <c r="K7" s="34"/>
      <c r="L7" s="34"/>
      <c r="M7" s="35"/>
      <c r="N7" s="35"/>
      <c r="O7" s="34">
        <f>_xlfn.IFNA(VLOOKUP($A$5&amp;O$4,'PMC数据辅助&amp;月良率预估'!$B$2:$G$599,6,0),0)</f>
        <v>0</v>
      </c>
      <c r="P7" s="34"/>
      <c r="Q7" s="34"/>
      <c r="R7" s="35"/>
      <c r="S7" s="35"/>
      <c r="T7" s="34">
        <f>_xlfn.IFNA(VLOOKUP($A$5&amp;T$4,'PMC数据辅助&amp;月良率预估'!$B$2:$G$599,6,0),0)</f>
        <v>0</v>
      </c>
      <c r="U7" s="34"/>
      <c r="V7" s="34"/>
      <c r="W7" s="35"/>
      <c r="X7" s="35"/>
      <c r="Y7" s="34">
        <f>_xlfn.IFNA(VLOOKUP($A$5&amp;Y$4,'PMC数据辅助&amp;月良率预估'!$B$2:$G$599,6,0),0)</f>
        <v>0</v>
      </c>
      <c r="Z7" s="34"/>
      <c r="AA7" s="34"/>
      <c r="AB7" s="35"/>
      <c r="AC7" s="35"/>
      <c r="AD7" s="34">
        <f>_xlfn.IFNA(VLOOKUP($A$5&amp;AD$4,'PMC数据辅助&amp;月良率预估'!$B$2:$G$599,6,0),0)</f>
        <v>0</v>
      </c>
      <c r="AE7" s="34"/>
      <c r="AF7" s="34"/>
      <c r="AG7" s="35"/>
      <c r="AH7" s="35"/>
      <c r="AI7" s="34">
        <f>_xlfn.IFNA(VLOOKUP($A$5&amp;AI$4,'PMC数据辅助&amp;月良率预估'!$B$2:$G$599,6,0),0)</f>
        <v>0</v>
      </c>
      <c r="AJ7" s="34"/>
      <c r="AK7" s="34"/>
      <c r="AL7" s="35"/>
      <c r="AM7" s="35"/>
      <c r="AN7" s="34">
        <f>_xlfn.IFNA(VLOOKUP($A$5&amp;AN$4,'PMC数据辅助&amp;月良率预估'!$B$2:$G$599,6,0),0)</f>
        <v>0</v>
      </c>
      <c r="AO7" s="34"/>
      <c r="AP7" s="34"/>
      <c r="AQ7" s="35"/>
      <c r="AR7" s="35"/>
      <c r="AS7" s="34">
        <f>_xlfn.IFNA(VLOOKUP($A$5&amp;AS$4,'PMC数据辅助&amp;月良率预估'!$B$2:$G$599,6,0),0)</f>
        <v>0</v>
      </c>
      <c r="AT7" s="34"/>
      <c r="AU7" s="34"/>
      <c r="AV7" s="35"/>
      <c r="AW7" s="35"/>
      <c r="AX7" s="34">
        <f>_xlfn.IFNA(VLOOKUP($A$5&amp;AX$4,'PMC数据辅助&amp;月良率预估'!$B$2:$G$599,6,0),0)</f>
        <v>0</v>
      </c>
      <c r="AY7" s="34"/>
      <c r="AZ7" s="34"/>
      <c r="BA7" s="35"/>
      <c r="BB7" s="35"/>
      <c r="BC7" s="34">
        <f>_xlfn.IFNA(VLOOKUP($A$5&amp;BC$4,'PMC数据辅助&amp;月良率预估'!$B$2:$G$599,6,0),0)</f>
        <v>0</v>
      </c>
      <c r="BD7" s="34"/>
      <c r="BE7" s="34"/>
      <c r="BF7" s="35"/>
      <c r="BG7" s="35"/>
      <c r="BH7" s="34">
        <f>_xlfn.IFNA(VLOOKUP($A$5&amp;BH$4,'PMC数据辅助&amp;月良率预估'!$B$2:$G$599,6,0),0)</f>
        <v>0</v>
      </c>
      <c r="BI7" s="34"/>
      <c r="BJ7" s="34"/>
      <c r="BK7" s="35"/>
      <c r="BL7" s="35"/>
      <c r="BM7" s="34">
        <f>_xlfn.IFNA(VLOOKUP($A$5&amp;BM$4,'PMC数据辅助&amp;月良率预估'!$B$2:$G$599,6,0),0)</f>
        <v>0</v>
      </c>
      <c r="BN7" s="34"/>
      <c r="BO7" s="34"/>
      <c r="BP7" s="35"/>
      <c r="BQ7" s="35"/>
    </row>
    <row r="8" spans="1:69" s="119" customFormat="1" x14ac:dyDescent="0.15">
      <c r="A8" s="116" t="s">
        <v>454</v>
      </c>
      <c r="B8" s="117">
        <f>_xlfn.IFNA(VLOOKUP($A8,批次辅助!$A$4:$DC$41,MATCH($A$5&amp;B$4,批次辅助!$A$1:$DC$1,0),0),0)</f>
        <v>0</v>
      </c>
      <c r="C8" s="117">
        <f>_xlfn.IFNA(VLOOKUP($A8,批次辅助!$A$4:$DC$41,MATCH($A$5&amp;C$4,批次辅助!$A$1:$DC$1,0),0),0)</f>
        <v>0</v>
      </c>
      <c r="D8" s="117">
        <f>_xlfn.IFNA(VLOOKUP($A8,批次辅助!$A$4:$DC$41,MATCH($A$5&amp;D$4,批次辅助!$A$1:$DC$1,0),0),0)</f>
        <v>0</v>
      </c>
      <c r="E8" s="117">
        <f>IF(E6=0,0%,E7/E6)</f>
        <v>0</v>
      </c>
      <c r="F8" s="116"/>
      <c r="G8" s="116"/>
      <c r="H8" s="118"/>
      <c r="I8" s="118"/>
      <c r="J8" s="117">
        <f>IF(J6=0,0%,J7/J6)</f>
        <v>0</v>
      </c>
      <c r="K8" s="116"/>
      <c r="L8" s="116"/>
      <c r="M8" s="118"/>
      <c r="N8" s="118"/>
      <c r="O8" s="117">
        <f>IF(O6=0,0%,O7/O6)</f>
        <v>0</v>
      </c>
      <c r="P8" s="116"/>
      <c r="Q8" s="116"/>
      <c r="R8" s="118"/>
      <c r="S8" s="118"/>
      <c r="T8" s="117">
        <f>IF(T6=0,0%,T7/T6)</f>
        <v>0</v>
      </c>
      <c r="U8" s="116"/>
      <c r="V8" s="116"/>
      <c r="W8" s="118"/>
      <c r="X8" s="118"/>
      <c r="Y8" s="117">
        <f>IF(Y6=0,0%,Y7/Y6)</f>
        <v>0</v>
      </c>
      <c r="Z8" s="116"/>
      <c r="AA8" s="116"/>
      <c r="AB8" s="118"/>
      <c r="AC8" s="118"/>
      <c r="AD8" s="117">
        <f>IF(AD6=0,0%,AD7/AD6)</f>
        <v>0</v>
      </c>
      <c r="AE8" s="116"/>
      <c r="AF8" s="116"/>
      <c r="AG8" s="118"/>
      <c r="AH8" s="118"/>
      <c r="AI8" s="117">
        <f>IF(AI6=0,0%,AI7/AI6)</f>
        <v>0</v>
      </c>
      <c r="AJ8" s="116"/>
      <c r="AK8" s="116"/>
      <c r="AL8" s="118"/>
      <c r="AM8" s="118"/>
      <c r="AN8" s="117">
        <f>IF(AN6=0,0%,AN7/AN6)</f>
        <v>0</v>
      </c>
      <c r="AO8" s="116"/>
      <c r="AP8" s="116"/>
      <c r="AQ8" s="118"/>
      <c r="AR8" s="118"/>
      <c r="AS8" s="117">
        <f>IF(AS6=0,0%,AS7/AS6)</f>
        <v>0</v>
      </c>
      <c r="AT8" s="116"/>
      <c r="AU8" s="116"/>
      <c r="AV8" s="118"/>
      <c r="AW8" s="118"/>
      <c r="AX8" s="117">
        <f>IF(AX6=0,0%,AX7/AX6)</f>
        <v>0</v>
      </c>
      <c r="AY8" s="116"/>
      <c r="AZ8" s="116"/>
      <c r="BA8" s="118"/>
      <c r="BB8" s="118"/>
      <c r="BC8" s="117">
        <f>IF(BC6=0,0%,BC7/BC6)</f>
        <v>0</v>
      </c>
      <c r="BD8" s="116"/>
      <c r="BE8" s="116"/>
      <c r="BF8" s="118"/>
      <c r="BG8" s="118"/>
      <c r="BH8" s="117">
        <f>IF(BH6=0,0%,BH7/BH6)</f>
        <v>0</v>
      </c>
      <c r="BI8" s="116"/>
      <c r="BJ8" s="116"/>
      <c r="BK8" s="118"/>
      <c r="BL8" s="118"/>
      <c r="BM8" s="117">
        <f>IF(BM6=0,0%,BM7/BM6)</f>
        <v>0</v>
      </c>
      <c r="BN8" s="116"/>
      <c r="BO8" s="116"/>
      <c r="BP8" s="118"/>
      <c r="BQ8" s="118"/>
    </row>
    <row r="9" spans="1:69" s="161" customFormat="1" x14ac:dyDescent="0.15">
      <c r="A9" s="158" t="s">
        <v>34</v>
      </c>
      <c r="B9" s="159">
        <f>_xlfn.IFNA(VLOOKUP($A9,批次辅助!$A$4:$DC$41,MATCH($A$5&amp;B$4,批次辅助!$A$1:$DC$1,0),0),0)</f>
        <v>0</v>
      </c>
      <c r="C9" s="159">
        <f>_xlfn.IFNA(VLOOKUP($A9,批次辅助!$A$4:$DC$41,MATCH($A$5&amp;C$4,批次辅助!$A$1:$DC$1,0),0),0)</f>
        <v>0</v>
      </c>
      <c r="D9" s="159">
        <f>_xlfn.IFNA(VLOOKUP($A9,批次辅助!$A$4:$DC$41,MATCH($A$5&amp;D$4,批次辅助!$A$1:$DC$1,0),0),0)</f>
        <v>0</v>
      </c>
      <c r="E9" s="160"/>
      <c r="F9" s="160"/>
      <c r="G9" s="160"/>
      <c r="H9" s="160">
        <f>H10-H19-H27-H28-H36-H37-H44-H45</f>
        <v>0.95172144037558626</v>
      </c>
      <c r="I9" s="160"/>
      <c r="J9" s="160"/>
      <c r="K9" s="160"/>
      <c r="L9" s="160"/>
      <c r="M9" s="160">
        <f>M10-M19-M27-M28-M36-M37-M44-M45</f>
        <v>0.95172144037558626</v>
      </c>
      <c r="N9" s="160"/>
      <c r="O9" s="160"/>
      <c r="P9" s="160"/>
      <c r="Q9" s="160"/>
      <c r="R9" s="160">
        <f>R10-R19-R27-R28-R36-R37-R44-R45</f>
        <v>0.95172144037558626</v>
      </c>
      <c r="S9" s="160"/>
      <c r="T9" s="160"/>
      <c r="U9" s="160"/>
      <c r="V9" s="160"/>
      <c r="W9" s="160">
        <f>W10-W19-W27-W28-W36-W37-W44-W45</f>
        <v>0.95172144037558626</v>
      </c>
      <c r="X9" s="160"/>
      <c r="Y9" s="160"/>
      <c r="Z9" s="160"/>
      <c r="AA9" s="160"/>
      <c r="AB9" s="160">
        <f>AB10-AB19-AB27-AB28-AB36-AB37-AB44-AB45</f>
        <v>0.95172144037558626</v>
      </c>
      <c r="AC9" s="160"/>
      <c r="AD9" s="160"/>
      <c r="AE9" s="160"/>
      <c r="AF9" s="160"/>
      <c r="AG9" s="160">
        <f>AG10-AG19-AG27-AG28-AG36-AG37-AG44-AG45</f>
        <v>0.95172144037558626</v>
      </c>
      <c r="AH9" s="160"/>
      <c r="AI9" s="160"/>
      <c r="AJ9" s="160"/>
      <c r="AK9" s="160"/>
      <c r="AL9" s="160">
        <f>AL10-AL19-AL27-AL28-AL36-AL37-AL44-AL45</f>
        <v>0.95172144037558626</v>
      </c>
      <c r="AM9" s="160"/>
      <c r="AN9" s="160"/>
      <c r="AO9" s="160"/>
      <c r="AP9" s="160"/>
      <c r="AQ9" s="160">
        <f>AQ10-AQ19-AQ27-AQ28-AQ36-AQ37-AQ44-AQ45</f>
        <v>0.95172144037558626</v>
      </c>
      <c r="AR9" s="160"/>
      <c r="AS9" s="160"/>
      <c r="AT9" s="160"/>
      <c r="AU9" s="160"/>
      <c r="AV9" s="160">
        <f>AV10-AV19-AV27-AV28-AV36-AV37-AV44-AV45</f>
        <v>0.95172144037558626</v>
      </c>
      <c r="AW9" s="160"/>
      <c r="AX9" s="160"/>
      <c r="AY9" s="160"/>
      <c r="AZ9" s="160"/>
      <c r="BA9" s="160">
        <f>BA10-BA19-BA27-BA28-BA36-BA37-BA44-BA45</f>
        <v>0.95172144037558626</v>
      </c>
      <c r="BB9" s="160"/>
      <c r="BC9" s="160"/>
      <c r="BD9" s="160"/>
      <c r="BE9" s="160"/>
      <c r="BF9" s="160">
        <f>BF10-BF19-BF27-BF28-BF36-BF37-BF44-BF45</f>
        <v>0.95172144037558626</v>
      </c>
      <c r="BG9" s="160"/>
      <c r="BH9" s="160"/>
      <c r="BI9" s="160"/>
      <c r="BJ9" s="160"/>
      <c r="BK9" s="160">
        <f>BK10-BK19-BK27-BK28-BK36-BK37-BK44-BK45</f>
        <v>0.95172144037558626</v>
      </c>
      <c r="BL9" s="160"/>
      <c r="BM9" s="160"/>
      <c r="BN9" s="160"/>
      <c r="BO9" s="160"/>
      <c r="BP9" s="160">
        <f>BP10-BP19-BP27-BP28-BP36-BP37-BP44-BP45</f>
        <v>0.95172144037558626</v>
      </c>
      <c r="BQ9" s="160"/>
    </row>
    <row r="10" spans="1:69" x14ac:dyDescent="0.15">
      <c r="A10" s="36" t="s">
        <v>33</v>
      </c>
      <c r="B10" s="37">
        <f>B9+B19+B27+B28+B36+B37+B44+B45</f>
        <v>0</v>
      </c>
      <c r="C10" s="37">
        <f>C9+C19+C27+C28+C36+C37+C44+C45</f>
        <v>0</v>
      </c>
      <c r="D10" s="37">
        <f>D9+D19+D27+D28+D36+D37+D44+D45</f>
        <v>0</v>
      </c>
      <c r="E10" s="38"/>
      <c r="F10" s="38"/>
      <c r="G10" s="38"/>
      <c r="H10" s="38">
        <f>(H12+H21+H30+H39)*99.94%-3</f>
        <v>0.95172144037558626</v>
      </c>
      <c r="I10" s="38"/>
      <c r="J10" s="38"/>
      <c r="K10" s="38"/>
      <c r="L10" s="38"/>
      <c r="M10" s="38">
        <f>(M12+M21+M30+M39)*99.94%-3</f>
        <v>0.95172144037558626</v>
      </c>
      <c r="N10" s="38"/>
      <c r="O10" s="38"/>
      <c r="P10" s="38"/>
      <c r="Q10" s="38"/>
      <c r="R10" s="38">
        <f>(R12+R21+R30+R39)*99.94%-3</f>
        <v>0.95172144037558626</v>
      </c>
      <c r="S10" s="38"/>
      <c r="T10" s="38"/>
      <c r="U10" s="38"/>
      <c r="V10" s="38"/>
      <c r="W10" s="38">
        <f>(W12+W21+W30+W39)*99.94%-3</f>
        <v>0.95172144037558626</v>
      </c>
      <c r="X10" s="38"/>
      <c r="Y10" s="38"/>
      <c r="Z10" s="38"/>
      <c r="AA10" s="38"/>
      <c r="AB10" s="38">
        <f>(AB12+AB21+AB30+AB39)*99.94%-3</f>
        <v>0.95172144037558626</v>
      </c>
      <c r="AC10" s="38"/>
      <c r="AD10" s="38"/>
      <c r="AE10" s="38"/>
      <c r="AF10" s="38"/>
      <c r="AG10" s="38">
        <f>(AG12+AG21+AG30+AG39)*99.94%-3</f>
        <v>0.95172144037558626</v>
      </c>
      <c r="AH10" s="38"/>
      <c r="AI10" s="38"/>
      <c r="AJ10" s="38"/>
      <c r="AK10" s="38"/>
      <c r="AL10" s="38">
        <f>(AL12+AL21+AL30+AL39)*99.94%-3</f>
        <v>0.95172144037558626</v>
      </c>
      <c r="AM10" s="38"/>
      <c r="AN10" s="38"/>
      <c r="AO10" s="38"/>
      <c r="AP10" s="38"/>
      <c r="AQ10" s="38">
        <f>(AQ12+AQ21+AQ30+AQ39)*99.94%-3</f>
        <v>0.95172144037558626</v>
      </c>
      <c r="AR10" s="38"/>
      <c r="AS10" s="38"/>
      <c r="AT10" s="38"/>
      <c r="AU10" s="38"/>
      <c r="AV10" s="38">
        <f>(AV12+AV21+AV30+AV39)*99.94%-3</f>
        <v>0.95172144037558626</v>
      </c>
      <c r="AW10" s="38"/>
      <c r="AX10" s="38"/>
      <c r="AY10" s="38"/>
      <c r="AZ10" s="38"/>
      <c r="BA10" s="38">
        <f>(BA12+BA21+BA30+BA39)*99.94%-3</f>
        <v>0.95172144037558626</v>
      </c>
      <c r="BB10" s="38"/>
      <c r="BC10" s="38"/>
      <c r="BD10" s="38"/>
      <c r="BE10" s="38"/>
      <c r="BF10" s="38">
        <f>(BF12+BF21+BF30+BF39)*99.94%-3</f>
        <v>0.95172144037558626</v>
      </c>
      <c r="BG10" s="38"/>
      <c r="BH10" s="38"/>
      <c r="BI10" s="38"/>
      <c r="BJ10" s="38"/>
      <c r="BK10" s="38">
        <f>(BK12+BK21+BK30+BK39)*99.94%-3</f>
        <v>0.95172144037558626</v>
      </c>
      <c r="BL10" s="38"/>
      <c r="BM10" s="38"/>
      <c r="BN10" s="38"/>
      <c r="BO10" s="38"/>
      <c r="BP10" s="38">
        <f>(BP12+BP21+BP30+BP39)*99.94%-3</f>
        <v>0.95172144037558626</v>
      </c>
      <c r="BQ10" s="38"/>
    </row>
    <row r="11" spans="1:69" x14ac:dyDescent="0.15">
      <c r="A11" s="39" t="s">
        <v>32</v>
      </c>
      <c r="B11" s="39"/>
      <c r="C11" s="39"/>
      <c r="D11" s="39"/>
      <c r="E11" s="39"/>
      <c r="F11" s="39"/>
      <c r="G11" s="39"/>
      <c r="H11" s="39">
        <f>H12*99.9%</f>
        <v>0.96297980059303201</v>
      </c>
      <c r="I11" s="39"/>
      <c r="J11" s="39"/>
      <c r="K11" s="39"/>
      <c r="L11" s="39"/>
      <c r="M11" s="39">
        <f>M12*99.9%</f>
        <v>0.96297980059303201</v>
      </c>
      <c r="N11" s="39"/>
      <c r="O11" s="39"/>
      <c r="P11" s="39"/>
      <c r="Q11" s="39"/>
      <c r="R11" s="39">
        <f>R12*99.9%</f>
        <v>0.96297980059303201</v>
      </c>
      <c r="S11" s="39"/>
      <c r="T11" s="39"/>
      <c r="U11" s="39"/>
      <c r="V11" s="39"/>
      <c r="W11" s="39">
        <f>W12*99.9%</f>
        <v>0.96297980059303201</v>
      </c>
      <c r="X11" s="39"/>
      <c r="Y11" s="39"/>
      <c r="Z11" s="39"/>
      <c r="AA11" s="39"/>
      <c r="AB11" s="39">
        <f>AB12*99.9%</f>
        <v>0.96297980059303201</v>
      </c>
      <c r="AC11" s="39"/>
      <c r="AD11" s="39"/>
      <c r="AE11" s="39"/>
      <c r="AF11" s="39"/>
      <c r="AG11" s="39">
        <f>AG12*99.9%</f>
        <v>0.96297980059303201</v>
      </c>
      <c r="AH11" s="39"/>
      <c r="AI11" s="39"/>
      <c r="AJ11" s="39"/>
      <c r="AK11" s="39"/>
      <c r="AL11" s="39">
        <f>AL12*99.9%</f>
        <v>0.96297980059303201</v>
      </c>
      <c r="AM11" s="39"/>
      <c r="AN11" s="39"/>
      <c r="AO11" s="39"/>
      <c r="AP11" s="39"/>
      <c r="AQ11" s="39">
        <f>AQ12*99.9%</f>
        <v>0.96297980059303201</v>
      </c>
      <c r="AR11" s="39"/>
      <c r="AS11" s="39"/>
      <c r="AT11" s="39"/>
      <c r="AU11" s="39"/>
      <c r="AV11" s="39">
        <f>AV12*99.9%</f>
        <v>0.96297980059303201</v>
      </c>
      <c r="AW11" s="39"/>
      <c r="AX11" s="39"/>
      <c r="AY11" s="39"/>
      <c r="AZ11" s="39"/>
      <c r="BA11" s="39">
        <f>BA12*99.9%</f>
        <v>0.96297980059303201</v>
      </c>
      <c r="BB11" s="39"/>
      <c r="BC11" s="39"/>
      <c r="BD11" s="39"/>
      <c r="BE11" s="39"/>
      <c r="BF11" s="39">
        <f>BF12*99.9%</f>
        <v>0.96297980059303201</v>
      </c>
      <c r="BG11" s="39"/>
      <c r="BH11" s="39"/>
      <c r="BI11" s="39"/>
      <c r="BJ11" s="39"/>
      <c r="BK11" s="39">
        <f>BK12*99.9%</f>
        <v>0.96297980059303201</v>
      </c>
      <c r="BL11" s="39"/>
      <c r="BM11" s="39"/>
      <c r="BN11" s="39"/>
      <c r="BO11" s="39"/>
      <c r="BP11" s="39">
        <f>BP12*99.9%</f>
        <v>0.96297980059303201</v>
      </c>
      <c r="BQ11" s="39"/>
    </row>
    <row r="12" spans="1:69" x14ac:dyDescent="0.35">
      <c r="A12" s="40" t="s">
        <v>60</v>
      </c>
      <c r="B12" s="41">
        <f>_xlfn.IFNA(VLOOKUP($A12,批次辅助!$A$4:$DC$41,MATCH($A$5&amp;B$4,批次辅助!$A$1:$DC$1,0),0),0)</f>
        <v>0</v>
      </c>
      <c r="C12" s="41">
        <f>_xlfn.IFNA(VLOOKUP($A12,批次辅助!$A$4:$DC$41,MATCH($A$5&amp;C$4,批次辅助!$A$1:$DC$1,0),0),0)</f>
        <v>0</v>
      </c>
      <c r="D12" s="41">
        <f>_xlfn.IFNA(VLOOKUP($A12,批次辅助!$A$4:$DC$41,MATCH($A$5&amp;D$4,批次辅助!$A$1:$DC$1,0),0),0)</f>
        <v>0</v>
      </c>
      <c r="E12" s="39"/>
      <c r="F12" s="39"/>
      <c r="G12" s="39"/>
      <c r="H12" s="39">
        <f>1-SUM(H13:H18)</f>
        <v>0.96394374433736929</v>
      </c>
      <c r="I12" s="39"/>
      <c r="J12" s="39"/>
      <c r="K12" s="39"/>
      <c r="L12" s="39"/>
      <c r="M12" s="39">
        <f>1-SUM(M13:M18)</f>
        <v>0.96394374433736929</v>
      </c>
      <c r="N12" s="39"/>
      <c r="O12" s="39"/>
      <c r="P12" s="39"/>
      <c r="Q12" s="39"/>
      <c r="R12" s="39">
        <f>1-SUM(R13:R18)</f>
        <v>0.96394374433736929</v>
      </c>
      <c r="S12" s="39"/>
      <c r="T12" s="39"/>
      <c r="U12" s="39"/>
      <c r="V12" s="39"/>
      <c r="W12" s="39">
        <f>1-SUM(W13:W18)</f>
        <v>0.96394374433736929</v>
      </c>
      <c r="X12" s="39"/>
      <c r="Y12" s="39"/>
      <c r="Z12" s="39"/>
      <c r="AA12" s="39"/>
      <c r="AB12" s="39">
        <f>1-SUM(AB13:AB18)</f>
        <v>0.96394374433736929</v>
      </c>
      <c r="AC12" s="39"/>
      <c r="AD12" s="39"/>
      <c r="AE12" s="39"/>
      <c r="AF12" s="39"/>
      <c r="AG12" s="39">
        <f>1-SUM(AG13:AG18)</f>
        <v>0.96394374433736929</v>
      </c>
      <c r="AH12" s="39"/>
      <c r="AI12" s="39"/>
      <c r="AJ12" s="39"/>
      <c r="AK12" s="39"/>
      <c r="AL12" s="39">
        <f>1-SUM(AL13:AL18)</f>
        <v>0.96394374433736929</v>
      </c>
      <c r="AM12" s="39"/>
      <c r="AN12" s="39"/>
      <c r="AO12" s="39"/>
      <c r="AP12" s="39"/>
      <c r="AQ12" s="39">
        <f>1-SUM(AQ13:AQ18)</f>
        <v>0.96394374433736929</v>
      </c>
      <c r="AR12" s="39"/>
      <c r="AS12" s="39"/>
      <c r="AT12" s="39"/>
      <c r="AU12" s="39"/>
      <c r="AV12" s="39">
        <f>1-SUM(AV13:AV18)</f>
        <v>0.96394374433736929</v>
      </c>
      <c r="AW12" s="39"/>
      <c r="AX12" s="39"/>
      <c r="AY12" s="39"/>
      <c r="AZ12" s="39"/>
      <c r="BA12" s="39">
        <f>1-SUM(BA13:BA18)</f>
        <v>0.96394374433736929</v>
      </c>
      <c r="BB12" s="39"/>
      <c r="BC12" s="39"/>
      <c r="BD12" s="39"/>
      <c r="BE12" s="39"/>
      <c r="BF12" s="39">
        <f>1-SUM(BF13:BF18)</f>
        <v>0.96394374433736929</v>
      </c>
      <c r="BG12" s="39"/>
      <c r="BH12" s="39"/>
      <c r="BI12" s="39"/>
      <c r="BJ12" s="39"/>
      <c r="BK12" s="39">
        <f>1-SUM(BK13:BK18)</f>
        <v>0.96394374433736929</v>
      </c>
      <c r="BL12" s="39"/>
      <c r="BM12" s="39"/>
      <c r="BN12" s="39"/>
      <c r="BO12" s="39"/>
      <c r="BP12" s="39">
        <f>1-SUM(BP13:BP18)</f>
        <v>0.96394374433736929</v>
      </c>
      <c r="BQ12" s="39"/>
    </row>
    <row r="13" spans="1:69" x14ac:dyDescent="0.15">
      <c r="A13" s="42" t="s">
        <v>42</v>
      </c>
      <c r="B13" s="43">
        <f>_xlfn.IFNA(VLOOKUP($A13,批次辅助!$A$4:$DC$41,MATCH($A$5&amp;B$4,批次辅助!$A$1:$DC$1,0),0),0)</f>
        <v>0</v>
      </c>
      <c r="C13" s="43">
        <f>_xlfn.IFNA(VLOOKUP($A13,批次辅助!$A$4:$DC$41,MATCH($A$5&amp;C$4,批次辅助!$A$1:$DC$1,0),0),0)</f>
        <v>0</v>
      </c>
      <c r="D13" s="43">
        <f>_xlfn.IFNA(VLOOKUP($A13,批次辅助!$A$4:$DC$41,MATCH($A$5&amp;D$4,批次辅助!$A$1:$DC$1,0),0),0)</f>
        <v>0</v>
      </c>
      <c r="E13" s="279"/>
      <c r="F13" s="128"/>
      <c r="G13" s="102">
        <v>1.1654723663619141E-2</v>
      </c>
      <c r="H13" s="47">
        <f>C13-F13+G13</f>
        <v>1.1654723663619141E-2</v>
      </c>
      <c r="I13" s="370"/>
      <c r="J13" s="279"/>
      <c r="K13" s="128"/>
      <c r="L13" s="102"/>
      <c r="M13" s="47">
        <f>H13-K13+L13</f>
        <v>1.1654723663619141E-2</v>
      </c>
      <c r="N13" s="370"/>
      <c r="O13" s="278"/>
      <c r="P13" s="132"/>
      <c r="Q13" s="102"/>
      <c r="R13" s="47">
        <f>M13-P13+Q13</f>
        <v>1.1654723663619141E-2</v>
      </c>
      <c r="S13" s="370"/>
      <c r="T13" s="279"/>
      <c r="U13" s="128"/>
      <c r="V13" s="102"/>
      <c r="W13" s="47">
        <f>R13-U13+V13</f>
        <v>1.1654723663619141E-2</v>
      </c>
      <c r="X13" s="370"/>
      <c r="Y13" s="279"/>
      <c r="Z13" s="128"/>
      <c r="AA13" s="102"/>
      <c r="AB13" s="47">
        <f>W13-Z13+AA13</f>
        <v>1.1654723663619141E-2</v>
      </c>
      <c r="AC13" s="370"/>
      <c r="AD13" s="279"/>
      <c r="AE13" s="128"/>
      <c r="AF13" s="102"/>
      <c r="AG13" s="47">
        <f>AB13-AE13+AF13</f>
        <v>1.1654723663619141E-2</v>
      </c>
      <c r="AH13" s="370"/>
      <c r="AI13" s="279"/>
      <c r="AJ13" s="128"/>
      <c r="AK13" s="102"/>
      <c r="AL13" s="47">
        <f>AG13-AJ13+AK13</f>
        <v>1.1654723663619141E-2</v>
      </c>
      <c r="AM13" s="370"/>
      <c r="AN13" s="279"/>
      <c r="AO13" s="128"/>
      <c r="AP13" s="102"/>
      <c r="AQ13" s="47">
        <f>AL13-AO13+AP13</f>
        <v>1.1654723663619141E-2</v>
      </c>
      <c r="AR13" s="370"/>
      <c r="AS13" s="279"/>
      <c r="AT13" s="128"/>
      <c r="AU13" s="102"/>
      <c r="AV13" s="47">
        <f>AQ13-AT13+AU13</f>
        <v>1.1654723663619141E-2</v>
      </c>
      <c r="AW13" s="370"/>
      <c r="AX13" s="279"/>
      <c r="AY13" s="128"/>
      <c r="AZ13" s="102"/>
      <c r="BA13" s="47">
        <f>AV13-AY13+AZ13</f>
        <v>1.1654723663619141E-2</v>
      </c>
      <c r="BB13" s="370"/>
      <c r="BC13" s="279"/>
      <c r="BD13" s="128"/>
      <c r="BE13" s="102"/>
      <c r="BF13" s="47">
        <f>BA13-BD13+BE13</f>
        <v>1.1654723663619141E-2</v>
      </c>
      <c r="BG13" s="370"/>
      <c r="BH13" s="279"/>
      <c r="BI13" s="128"/>
      <c r="BJ13" s="102"/>
      <c r="BK13" s="47">
        <f>BF13-BI13+BJ13</f>
        <v>1.1654723663619141E-2</v>
      </c>
      <c r="BL13" s="370"/>
      <c r="BM13" s="279"/>
      <c r="BN13" s="128"/>
      <c r="BO13" s="102"/>
      <c r="BP13" s="47">
        <f>BK13-BN13+BO13</f>
        <v>1.1654723663619141E-2</v>
      </c>
      <c r="BQ13" s="370"/>
    </row>
    <row r="14" spans="1:69" x14ac:dyDescent="0.15">
      <c r="A14" s="42" t="s">
        <v>43</v>
      </c>
      <c r="B14" s="43">
        <f>_xlfn.IFNA(VLOOKUP($A14,批次辅助!$A$4:$DC$41,MATCH($A$5&amp;B$4,批次辅助!$A$1:$DC$1,0),0),0)</f>
        <v>0</v>
      </c>
      <c r="C14" s="43">
        <f>_xlfn.IFNA(VLOOKUP($A14,批次辅助!$A$4:$DC$41,MATCH($A$5&amp;C$4,批次辅助!$A$1:$DC$1,0),0),0)</f>
        <v>0</v>
      </c>
      <c r="D14" s="43">
        <f>_xlfn.IFNA(VLOOKUP($A14,批次辅助!$A$4:$DC$41,MATCH($A$5&amp;D$4,批次辅助!$A$1:$DC$1,0),0),0)</f>
        <v>0</v>
      </c>
      <c r="E14" s="51"/>
      <c r="F14" s="129"/>
      <c r="G14" s="140">
        <v>1.3194959229058561E-2</v>
      </c>
      <c r="H14" s="47">
        <f t="shared" ref="H14:H19" si="0">C14-F14+G14</f>
        <v>1.3194959229058561E-2</v>
      </c>
      <c r="I14" s="370"/>
      <c r="J14" s="51"/>
      <c r="K14" s="129"/>
      <c r="L14" s="140"/>
      <c r="M14" s="50">
        <f t="shared" ref="M14:M19" si="1">H14-K14+L14</f>
        <v>1.3194959229058561E-2</v>
      </c>
      <c r="N14" s="370"/>
      <c r="O14" s="278"/>
      <c r="P14" s="186"/>
      <c r="Q14" s="140"/>
      <c r="R14" s="50">
        <f t="shared" ref="R14:R19" si="2">M14-P14+Q14</f>
        <v>1.3194959229058561E-2</v>
      </c>
      <c r="S14" s="370"/>
      <c r="T14" s="51"/>
      <c r="U14" s="129"/>
      <c r="V14" s="140"/>
      <c r="W14" s="50">
        <f t="shared" ref="W14:W19" si="3">R14-U14+V14</f>
        <v>1.3194959229058561E-2</v>
      </c>
      <c r="X14" s="370"/>
      <c r="Y14" s="51"/>
      <c r="Z14" s="129"/>
      <c r="AA14" s="140"/>
      <c r="AB14" s="50">
        <f t="shared" ref="AB14:AB19" si="4">W14-Z14+AA14</f>
        <v>1.3194959229058561E-2</v>
      </c>
      <c r="AC14" s="370"/>
      <c r="AD14" s="51"/>
      <c r="AE14" s="129"/>
      <c r="AF14" s="140"/>
      <c r="AG14" s="50">
        <f t="shared" ref="AG14:AG19" si="5">AB14-AE14+AF14</f>
        <v>1.3194959229058561E-2</v>
      </c>
      <c r="AH14" s="370"/>
      <c r="AI14" s="51"/>
      <c r="AJ14" s="129"/>
      <c r="AK14" s="140"/>
      <c r="AL14" s="50">
        <f t="shared" ref="AL14:AL19" si="6">AG14-AJ14+AK14</f>
        <v>1.3194959229058561E-2</v>
      </c>
      <c r="AM14" s="370"/>
      <c r="AN14" s="51"/>
      <c r="AO14" s="129"/>
      <c r="AP14" s="140"/>
      <c r="AQ14" s="50">
        <f t="shared" ref="AQ14:AQ19" si="7">AL14-AO14+AP14</f>
        <v>1.3194959229058561E-2</v>
      </c>
      <c r="AR14" s="370"/>
      <c r="AS14" s="51"/>
      <c r="AT14" s="129"/>
      <c r="AU14" s="140"/>
      <c r="AV14" s="50">
        <f t="shared" ref="AV14:AV19" si="8">AQ14-AT14+AU14</f>
        <v>1.3194959229058561E-2</v>
      </c>
      <c r="AW14" s="370"/>
      <c r="AX14" s="51"/>
      <c r="AY14" s="129"/>
      <c r="AZ14" s="140"/>
      <c r="BA14" s="50">
        <f t="shared" ref="BA14:BA19" si="9">AV14-AY14+AZ14</f>
        <v>1.3194959229058561E-2</v>
      </c>
      <c r="BB14" s="370"/>
      <c r="BC14" s="51"/>
      <c r="BD14" s="129"/>
      <c r="BE14" s="140"/>
      <c r="BF14" s="50">
        <f t="shared" ref="BF14:BF19" si="10">BA14-BD14+BE14</f>
        <v>1.3194959229058561E-2</v>
      </c>
      <c r="BG14" s="370"/>
      <c r="BH14" s="51"/>
      <c r="BI14" s="129"/>
      <c r="BJ14" s="140"/>
      <c r="BK14" s="50">
        <f t="shared" ref="BK14:BK19" si="11">BF14-BI14+BJ14</f>
        <v>1.3194959229058561E-2</v>
      </c>
      <c r="BL14" s="370"/>
      <c r="BM14" s="51"/>
      <c r="BN14" s="129"/>
      <c r="BO14" s="140"/>
      <c r="BP14" s="50">
        <f t="shared" ref="BP14:BP19" si="12">BK14-BN14+BO14</f>
        <v>1.3194959229058561E-2</v>
      </c>
      <c r="BQ14" s="370"/>
    </row>
    <row r="15" spans="1:69" x14ac:dyDescent="0.15">
      <c r="A15" s="42" t="s">
        <v>44</v>
      </c>
      <c r="B15" s="43">
        <f>_xlfn.IFNA(VLOOKUP($A15,批次辅助!$A$4:$DC$41,MATCH($A$5&amp;B$4,批次辅助!$A$1:$DC$1,0),0),0)</f>
        <v>0</v>
      </c>
      <c r="C15" s="43">
        <f>_xlfn.IFNA(VLOOKUP($A15,批次辅助!$A$4:$DC$41,MATCH($A$5&amp;C$4,批次辅助!$A$1:$DC$1,0),0),0)</f>
        <v>0</v>
      </c>
      <c r="D15" s="43">
        <f>_xlfn.IFNA(VLOOKUP($A15,批次辅助!$A$4:$DC$41,MATCH($A$5&amp;D$4,批次辅助!$A$1:$DC$1,0),0),0)</f>
        <v>0</v>
      </c>
      <c r="E15" s="279"/>
      <c r="F15" s="128"/>
      <c r="G15" s="46">
        <v>8.6483815171732148E-4</v>
      </c>
      <c r="H15" s="47">
        <f t="shared" si="0"/>
        <v>8.6483815171732148E-4</v>
      </c>
      <c r="I15" s="370"/>
      <c r="J15" s="279"/>
      <c r="K15" s="128"/>
      <c r="L15" s="102"/>
      <c r="M15" s="50">
        <f t="shared" si="1"/>
        <v>8.6483815171732148E-4</v>
      </c>
      <c r="N15" s="370"/>
      <c r="O15" s="278"/>
      <c r="P15" s="132"/>
      <c r="Q15" s="102"/>
      <c r="R15" s="50">
        <f t="shared" si="2"/>
        <v>8.6483815171732148E-4</v>
      </c>
      <c r="S15" s="370"/>
      <c r="T15" s="279"/>
      <c r="U15" s="128"/>
      <c r="V15" s="102"/>
      <c r="W15" s="50">
        <f t="shared" si="3"/>
        <v>8.6483815171732148E-4</v>
      </c>
      <c r="X15" s="370"/>
      <c r="Y15" s="279"/>
      <c r="Z15" s="128"/>
      <c r="AA15" s="102"/>
      <c r="AB15" s="50">
        <f t="shared" si="4"/>
        <v>8.6483815171732148E-4</v>
      </c>
      <c r="AC15" s="370"/>
      <c r="AD15" s="279"/>
      <c r="AE15" s="128"/>
      <c r="AF15" s="102"/>
      <c r="AG15" s="50">
        <f t="shared" si="5"/>
        <v>8.6483815171732148E-4</v>
      </c>
      <c r="AH15" s="370"/>
      <c r="AI15" s="279"/>
      <c r="AJ15" s="128"/>
      <c r="AK15" s="102"/>
      <c r="AL15" s="50">
        <f t="shared" si="6"/>
        <v>8.6483815171732148E-4</v>
      </c>
      <c r="AM15" s="370"/>
      <c r="AN15" s="279"/>
      <c r="AO15" s="128"/>
      <c r="AP15" s="102"/>
      <c r="AQ15" s="50">
        <f t="shared" si="7"/>
        <v>8.6483815171732148E-4</v>
      </c>
      <c r="AR15" s="370"/>
      <c r="AS15" s="279"/>
      <c r="AT15" s="128"/>
      <c r="AU15" s="102"/>
      <c r="AV15" s="50">
        <f t="shared" si="8"/>
        <v>8.6483815171732148E-4</v>
      </c>
      <c r="AW15" s="370"/>
      <c r="AX15" s="279"/>
      <c r="AY15" s="128"/>
      <c r="AZ15" s="102"/>
      <c r="BA15" s="50">
        <f t="shared" si="9"/>
        <v>8.6483815171732148E-4</v>
      </c>
      <c r="BB15" s="370"/>
      <c r="BC15" s="279"/>
      <c r="BD15" s="128"/>
      <c r="BE15" s="102"/>
      <c r="BF15" s="50">
        <f t="shared" si="10"/>
        <v>8.6483815171732148E-4</v>
      </c>
      <c r="BG15" s="370"/>
      <c r="BH15" s="279"/>
      <c r="BI15" s="128"/>
      <c r="BJ15" s="102"/>
      <c r="BK15" s="50">
        <f t="shared" si="11"/>
        <v>8.6483815171732148E-4</v>
      </c>
      <c r="BL15" s="370"/>
      <c r="BM15" s="279"/>
      <c r="BN15" s="128"/>
      <c r="BO15" s="102"/>
      <c r="BP15" s="50">
        <f t="shared" si="12"/>
        <v>8.6483815171732148E-4</v>
      </c>
      <c r="BQ15" s="370"/>
    </row>
    <row r="16" spans="1:69" x14ac:dyDescent="0.15">
      <c r="A16" s="53" t="s">
        <v>45</v>
      </c>
      <c r="B16" s="53">
        <f>_xlfn.IFNA(VLOOKUP($A16,批次辅助!$A$4:$DC$41,MATCH($A$5&amp;B$4,批次辅助!$A$1:$DC$1,0),0),0)</f>
        <v>0</v>
      </c>
      <c r="C16" s="53">
        <f>_xlfn.IFNA(VLOOKUP($A16,批次辅助!$A$4:$DC$41,MATCH($A$5&amp;C$4,批次辅助!$A$1:$DC$1,0),0),0)</f>
        <v>0</v>
      </c>
      <c r="D16" s="53">
        <f>_xlfn.IFNA(VLOOKUP($A16,批次辅助!$A$4:$DC$41,MATCH($A$5&amp;D$4,批次辅助!$A$1:$DC$1,0),0),0)</f>
        <v>0</v>
      </c>
      <c r="E16" s="279"/>
      <c r="F16" s="128"/>
      <c r="G16" s="55">
        <v>5.0291574005436124E-3</v>
      </c>
      <c r="H16" s="47">
        <f t="shared" si="0"/>
        <v>5.0291574005436124E-3</v>
      </c>
      <c r="I16" s="370"/>
      <c r="J16" s="56"/>
      <c r="K16" s="130"/>
      <c r="L16" s="103"/>
      <c r="M16" s="50">
        <f t="shared" si="1"/>
        <v>5.0291574005436124E-3</v>
      </c>
      <c r="N16" s="370"/>
      <c r="O16" s="278"/>
      <c r="P16" s="132"/>
      <c r="Q16" s="103"/>
      <c r="R16" s="50">
        <f t="shared" si="2"/>
        <v>5.0291574005436124E-3</v>
      </c>
      <c r="S16" s="370"/>
      <c r="T16" s="56"/>
      <c r="U16" s="130"/>
      <c r="V16" s="103"/>
      <c r="W16" s="50">
        <f t="shared" si="3"/>
        <v>5.0291574005436124E-3</v>
      </c>
      <c r="X16" s="370"/>
      <c r="Y16" s="56"/>
      <c r="Z16" s="130"/>
      <c r="AA16" s="103"/>
      <c r="AB16" s="50">
        <f t="shared" si="4"/>
        <v>5.0291574005436124E-3</v>
      </c>
      <c r="AC16" s="370"/>
      <c r="AD16" s="56"/>
      <c r="AE16" s="130"/>
      <c r="AF16" s="103"/>
      <c r="AG16" s="50">
        <f t="shared" si="5"/>
        <v>5.0291574005436124E-3</v>
      </c>
      <c r="AH16" s="370"/>
      <c r="AI16" s="56"/>
      <c r="AJ16" s="130"/>
      <c r="AK16" s="103"/>
      <c r="AL16" s="50">
        <f t="shared" si="6"/>
        <v>5.0291574005436124E-3</v>
      </c>
      <c r="AM16" s="370"/>
      <c r="AN16" s="56"/>
      <c r="AO16" s="130"/>
      <c r="AP16" s="103"/>
      <c r="AQ16" s="50">
        <f t="shared" si="7"/>
        <v>5.0291574005436124E-3</v>
      </c>
      <c r="AR16" s="370"/>
      <c r="AS16" s="56"/>
      <c r="AT16" s="130"/>
      <c r="AU16" s="103"/>
      <c r="AV16" s="50">
        <f t="shared" si="8"/>
        <v>5.0291574005436124E-3</v>
      </c>
      <c r="AW16" s="370"/>
      <c r="AX16" s="56"/>
      <c r="AY16" s="130"/>
      <c r="AZ16" s="103"/>
      <c r="BA16" s="50">
        <f t="shared" si="9"/>
        <v>5.0291574005436124E-3</v>
      </c>
      <c r="BB16" s="370"/>
      <c r="BC16" s="56"/>
      <c r="BD16" s="130"/>
      <c r="BE16" s="103"/>
      <c r="BF16" s="50">
        <f t="shared" si="10"/>
        <v>5.0291574005436124E-3</v>
      </c>
      <c r="BG16" s="370"/>
      <c r="BH16" s="56"/>
      <c r="BI16" s="130"/>
      <c r="BJ16" s="103"/>
      <c r="BK16" s="50">
        <f t="shared" si="11"/>
        <v>5.0291574005436124E-3</v>
      </c>
      <c r="BL16" s="370"/>
      <c r="BM16" s="56"/>
      <c r="BN16" s="130"/>
      <c r="BO16" s="103"/>
      <c r="BP16" s="50">
        <f t="shared" si="12"/>
        <v>5.0291574005436124E-3</v>
      </c>
      <c r="BQ16" s="370"/>
    </row>
    <row r="17" spans="1:69" x14ac:dyDescent="0.15">
      <c r="A17" s="42" t="s">
        <v>46</v>
      </c>
      <c r="B17" s="53">
        <f>_xlfn.IFNA(VLOOKUP($A17,批次辅助!$A$4:$DC$41,MATCH($A$5&amp;B$4,批次辅助!$A$1:$DC$1,0),0),0)</f>
        <v>0</v>
      </c>
      <c r="C17" s="53">
        <f>_xlfn.IFNA(VLOOKUP($A17,批次辅助!$A$4:$DC$41,MATCH($A$5&amp;C$4,批次辅助!$A$1:$DC$1,0),0),0)</f>
        <v>0</v>
      </c>
      <c r="D17" s="53">
        <f>_xlfn.IFNA(VLOOKUP($A17,批次辅助!$A$4:$DC$41,MATCH($A$5&amp;D$4,批次辅助!$A$1:$DC$1,0),0),0)</f>
        <v>0</v>
      </c>
      <c r="E17" s="43"/>
      <c r="F17" s="131"/>
      <c r="G17" s="58">
        <v>1.9108804876039865E-3</v>
      </c>
      <c r="H17" s="47">
        <f t="shared" si="0"/>
        <v>1.9108804876039865E-3</v>
      </c>
      <c r="I17" s="370"/>
      <c r="J17" s="43"/>
      <c r="K17" s="131"/>
      <c r="L17" s="104"/>
      <c r="M17" s="53">
        <f t="shared" si="1"/>
        <v>1.9108804876039865E-3</v>
      </c>
      <c r="N17" s="370"/>
      <c r="O17" s="330"/>
      <c r="P17" s="186"/>
      <c r="Q17" s="104"/>
      <c r="R17" s="53">
        <f t="shared" si="2"/>
        <v>1.9108804876039865E-3</v>
      </c>
      <c r="S17" s="370"/>
      <c r="T17" s="43"/>
      <c r="U17" s="131"/>
      <c r="V17" s="104"/>
      <c r="W17" s="53">
        <f t="shared" si="3"/>
        <v>1.9108804876039865E-3</v>
      </c>
      <c r="X17" s="370"/>
      <c r="Y17" s="43"/>
      <c r="Z17" s="131"/>
      <c r="AA17" s="104"/>
      <c r="AB17" s="53">
        <f t="shared" si="4"/>
        <v>1.9108804876039865E-3</v>
      </c>
      <c r="AC17" s="370"/>
      <c r="AD17" s="43"/>
      <c r="AE17" s="131"/>
      <c r="AF17" s="104"/>
      <c r="AG17" s="53">
        <f t="shared" si="5"/>
        <v>1.9108804876039865E-3</v>
      </c>
      <c r="AH17" s="370"/>
      <c r="AI17" s="43"/>
      <c r="AJ17" s="131"/>
      <c r="AK17" s="104"/>
      <c r="AL17" s="53">
        <f t="shared" si="6"/>
        <v>1.9108804876039865E-3</v>
      </c>
      <c r="AM17" s="370"/>
      <c r="AN17" s="43"/>
      <c r="AO17" s="131"/>
      <c r="AP17" s="104"/>
      <c r="AQ17" s="53">
        <f t="shared" si="7"/>
        <v>1.9108804876039865E-3</v>
      </c>
      <c r="AR17" s="370"/>
      <c r="AS17" s="43"/>
      <c r="AT17" s="131"/>
      <c r="AU17" s="104"/>
      <c r="AV17" s="53">
        <f t="shared" si="8"/>
        <v>1.9108804876039865E-3</v>
      </c>
      <c r="AW17" s="370"/>
      <c r="AX17" s="43"/>
      <c r="AY17" s="131"/>
      <c r="AZ17" s="104"/>
      <c r="BA17" s="53">
        <f t="shared" si="9"/>
        <v>1.9108804876039865E-3</v>
      </c>
      <c r="BB17" s="370"/>
      <c r="BC17" s="43"/>
      <c r="BD17" s="131"/>
      <c r="BE17" s="104"/>
      <c r="BF17" s="53">
        <f t="shared" si="10"/>
        <v>1.9108804876039865E-3</v>
      </c>
      <c r="BG17" s="370"/>
      <c r="BH17" s="43"/>
      <c r="BI17" s="131"/>
      <c r="BJ17" s="104"/>
      <c r="BK17" s="53">
        <f t="shared" si="11"/>
        <v>1.9108804876039865E-3</v>
      </c>
      <c r="BL17" s="370"/>
      <c r="BM17" s="43"/>
      <c r="BN17" s="131"/>
      <c r="BO17" s="104"/>
      <c r="BP17" s="53">
        <f t="shared" si="12"/>
        <v>1.9108804876039865E-3</v>
      </c>
      <c r="BQ17" s="370"/>
    </row>
    <row r="18" spans="1:69" x14ac:dyDescent="0.15">
      <c r="A18" s="42" t="s">
        <v>47</v>
      </c>
      <c r="B18" s="43">
        <f>_xlfn.IFNA(VLOOKUP($A18,批次辅助!$A$4:$DC$41,MATCH($A$5&amp;B$4,批次辅助!$A$1:$DC$1,0),0),0)</f>
        <v>0</v>
      </c>
      <c r="C18" s="43">
        <f>_xlfn.IFNA(VLOOKUP($A18,批次辅助!$A$4:$DC$41,MATCH($A$5&amp;C$4,批次辅助!$A$1:$DC$1,0),0),0)</f>
        <v>0</v>
      </c>
      <c r="D18" s="114">
        <f>_xlfn.IFNA(VLOOKUP($A18,批次辅助!$A$4:$DC$41,MATCH($A$5&amp;D$4,批次辅助!$A$1:$DC$1,0),0),0)</f>
        <v>0</v>
      </c>
      <c r="E18" s="10"/>
      <c r="F18" s="132"/>
      <c r="G18" s="70">
        <v>3.4016967300881311E-3</v>
      </c>
      <c r="H18" s="47">
        <f t="shared" si="0"/>
        <v>3.4016967300881311E-3</v>
      </c>
      <c r="I18" s="370"/>
      <c r="J18" s="10"/>
      <c r="K18" s="132"/>
      <c r="L18" s="105"/>
      <c r="M18" s="43">
        <f t="shared" si="1"/>
        <v>3.4016967300881311E-3</v>
      </c>
      <c r="N18" s="370"/>
      <c r="O18" s="10"/>
      <c r="P18" s="132"/>
      <c r="Q18" s="105"/>
      <c r="R18" s="43">
        <f t="shared" si="2"/>
        <v>3.4016967300881311E-3</v>
      </c>
      <c r="S18" s="370"/>
      <c r="T18" s="10"/>
      <c r="U18" s="132"/>
      <c r="V18" s="105"/>
      <c r="W18" s="43">
        <f t="shared" si="3"/>
        <v>3.4016967300881311E-3</v>
      </c>
      <c r="X18" s="370"/>
      <c r="Y18" s="10"/>
      <c r="Z18" s="132"/>
      <c r="AA18" s="105"/>
      <c r="AB18" s="43">
        <f t="shared" si="4"/>
        <v>3.4016967300881311E-3</v>
      </c>
      <c r="AC18" s="370"/>
      <c r="AD18" s="10"/>
      <c r="AE18" s="132"/>
      <c r="AF18" s="105"/>
      <c r="AG18" s="43">
        <f t="shared" si="5"/>
        <v>3.4016967300881311E-3</v>
      </c>
      <c r="AH18" s="370"/>
      <c r="AI18" s="10"/>
      <c r="AJ18" s="132"/>
      <c r="AK18" s="105"/>
      <c r="AL18" s="43">
        <f t="shared" si="6"/>
        <v>3.4016967300881311E-3</v>
      </c>
      <c r="AM18" s="370"/>
      <c r="AN18" s="10"/>
      <c r="AO18" s="132"/>
      <c r="AP18" s="105"/>
      <c r="AQ18" s="43">
        <f t="shared" si="7"/>
        <v>3.4016967300881311E-3</v>
      </c>
      <c r="AR18" s="370"/>
      <c r="AS18" s="10"/>
      <c r="AT18" s="132"/>
      <c r="AU18" s="105"/>
      <c r="AV18" s="43">
        <f t="shared" si="8"/>
        <v>3.4016967300881311E-3</v>
      </c>
      <c r="AW18" s="370"/>
      <c r="AX18" s="10"/>
      <c r="AY18" s="132"/>
      <c r="AZ18" s="105"/>
      <c r="BA18" s="43">
        <f t="shared" si="9"/>
        <v>3.4016967300881311E-3</v>
      </c>
      <c r="BB18" s="370"/>
      <c r="BC18" s="10"/>
      <c r="BD18" s="132"/>
      <c r="BE18" s="105"/>
      <c r="BF18" s="43">
        <f t="shared" si="10"/>
        <v>3.4016967300881311E-3</v>
      </c>
      <c r="BG18" s="370"/>
      <c r="BH18" s="10"/>
      <c r="BI18" s="132"/>
      <c r="BJ18" s="105"/>
      <c r="BK18" s="43">
        <f t="shared" si="11"/>
        <v>3.4016967300881311E-3</v>
      </c>
      <c r="BL18" s="370"/>
      <c r="BM18" s="10"/>
      <c r="BN18" s="132"/>
      <c r="BO18" s="105"/>
      <c r="BP18" s="43">
        <f t="shared" si="12"/>
        <v>3.4016967300881311E-3</v>
      </c>
      <c r="BQ18" s="370"/>
    </row>
    <row r="19" spans="1:69" x14ac:dyDescent="0.15">
      <c r="A19" s="61" t="s">
        <v>31</v>
      </c>
      <c r="B19" s="61">
        <f>_xlfn.IFNA(VLOOKUP($A19,批次辅助!$A$4:$DC$41,MATCH($A$5&amp;B$4,批次辅助!$A$1:$DC$1,0),0),0)</f>
        <v>0</v>
      </c>
      <c r="C19" s="61">
        <f>_xlfn.IFNA(VLOOKUP($A19,批次辅助!$A$4:$DC$41,MATCH($A$5&amp;C$4,批次辅助!$A$1:$DC$1,0),0),0)</f>
        <v>0</v>
      </c>
      <c r="D19" s="61">
        <f>_xlfn.IFNA(VLOOKUP($A19,批次辅助!$A$4:$DC$41,MATCH($A$5&amp;D$4,批次辅助!$A$1:$DC$1,0),0),0)</f>
        <v>0</v>
      </c>
      <c r="E19" s="62"/>
      <c r="F19" s="133"/>
      <c r="G19" s="64"/>
      <c r="H19" s="62">
        <f t="shared" si="0"/>
        <v>0</v>
      </c>
      <c r="I19" s="62"/>
      <c r="J19" s="62"/>
      <c r="K19" s="133"/>
      <c r="L19" s="141"/>
      <c r="M19" s="62">
        <f t="shared" si="1"/>
        <v>0</v>
      </c>
      <c r="N19" s="62"/>
      <c r="O19" s="62"/>
      <c r="P19" s="133"/>
      <c r="Q19" s="141"/>
      <c r="R19" s="62">
        <f t="shared" si="2"/>
        <v>0</v>
      </c>
      <c r="S19" s="62"/>
      <c r="T19" s="62"/>
      <c r="U19" s="133"/>
      <c r="V19" s="141"/>
      <c r="W19" s="62">
        <f t="shared" si="3"/>
        <v>0</v>
      </c>
      <c r="X19" s="62"/>
      <c r="Y19" s="62"/>
      <c r="Z19" s="133"/>
      <c r="AA19" s="141"/>
      <c r="AB19" s="62">
        <f t="shared" si="4"/>
        <v>0</v>
      </c>
      <c r="AC19" s="62"/>
      <c r="AD19" s="62"/>
      <c r="AE19" s="133"/>
      <c r="AF19" s="141"/>
      <c r="AG19" s="62">
        <f t="shared" si="5"/>
        <v>0</v>
      </c>
      <c r="AH19" s="62"/>
      <c r="AI19" s="62"/>
      <c r="AJ19" s="133"/>
      <c r="AK19" s="141"/>
      <c r="AL19" s="62">
        <f t="shared" si="6"/>
        <v>0</v>
      </c>
      <c r="AM19" s="62"/>
      <c r="AN19" s="62"/>
      <c r="AO19" s="133"/>
      <c r="AP19" s="141"/>
      <c r="AQ19" s="62">
        <f t="shared" si="7"/>
        <v>0</v>
      </c>
      <c r="AR19" s="62"/>
      <c r="AS19" s="62"/>
      <c r="AT19" s="133"/>
      <c r="AU19" s="141"/>
      <c r="AV19" s="62">
        <f t="shared" si="8"/>
        <v>0</v>
      </c>
      <c r="AW19" s="62"/>
      <c r="AX19" s="62"/>
      <c r="AY19" s="133"/>
      <c r="AZ19" s="141"/>
      <c r="BA19" s="62">
        <f t="shared" si="9"/>
        <v>0</v>
      </c>
      <c r="BB19" s="62"/>
      <c r="BC19" s="62"/>
      <c r="BD19" s="133"/>
      <c r="BE19" s="141"/>
      <c r="BF19" s="62">
        <f t="shared" si="10"/>
        <v>0</v>
      </c>
      <c r="BG19" s="62"/>
      <c r="BH19" s="62"/>
      <c r="BI19" s="133"/>
      <c r="BJ19" s="141"/>
      <c r="BK19" s="62">
        <f t="shared" si="11"/>
        <v>0</v>
      </c>
      <c r="BL19" s="62"/>
      <c r="BM19" s="62"/>
      <c r="BN19" s="133"/>
      <c r="BO19" s="141"/>
      <c r="BP19" s="62">
        <f t="shared" si="12"/>
        <v>0</v>
      </c>
      <c r="BQ19" s="62"/>
    </row>
    <row r="20" spans="1:69" x14ac:dyDescent="0.15">
      <c r="A20" s="65" t="s">
        <v>30</v>
      </c>
      <c r="B20" s="66"/>
      <c r="C20" s="66"/>
      <c r="D20" s="66"/>
      <c r="E20" s="66"/>
      <c r="F20" s="134"/>
      <c r="G20" s="68"/>
      <c r="H20" s="66">
        <f>H21*99.9%</f>
        <v>0.99201374722016311</v>
      </c>
      <c r="I20" s="66"/>
      <c r="J20" s="66"/>
      <c r="K20" s="134"/>
      <c r="L20" s="142"/>
      <c r="M20" s="66">
        <f>M21*99.9%</f>
        <v>0.99201374722016311</v>
      </c>
      <c r="N20" s="66"/>
      <c r="O20" s="66"/>
      <c r="P20" s="134"/>
      <c r="Q20" s="142"/>
      <c r="R20" s="66">
        <f>R21*99.9%</f>
        <v>0.99201374722016311</v>
      </c>
      <c r="S20" s="66"/>
      <c r="T20" s="66"/>
      <c r="U20" s="134"/>
      <c r="V20" s="142"/>
      <c r="W20" s="66">
        <f>W21*99.9%</f>
        <v>0.99201374722016311</v>
      </c>
      <c r="X20" s="66"/>
      <c r="Y20" s="66"/>
      <c r="Z20" s="134"/>
      <c r="AA20" s="142"/>
      <c r="AB20" s="66">
        <f>AB21*99.9%</f>
        <v>0.99201374722016311</v>
      </c>
      <c r="AC20" s="66"/>
      <c r="AD20" s="66"/>
      <c r="AE20" s="134"/>
      <c r="AF20" s="142"/>
      <c r="AG20" s="66">
        <f>AG21*99.9%</f>
        <v>0.99201374722016311</v>
      </c>
      <c r="AH20" s="66"/>
      <c r="AI20" s="66"/>
      <c r="AJ20" s="134"/>
      <c r="AK20" s="142"/>
      <c r="AL20" s="66">
        <f>AL21*99.9%</f>
        <v>0.99201374722016311</v>
      </c>
      <c r="AM20" s="66"/>
      <c r="AN20" s="66"/>
      <c r="AO20" s="134"/>
      <c r="AP20" s="142"/>
      <c r="AQ20" s="66">
        <f>AQ21*99.9%</f>
        <v>0.99201374722016311</v>
      </c>
      <c r="AR20" s="66"/>
      <c r="AS20" s="66"/>
      <c r="AT20" s="134"/>
      <c r="AU20" s="142"/>
      <c r="AV20" s="66">
        <f>AV21*99.9%</f>
        <v>0.99201374722016311</v>
      </c>
      <c r="AW20" s="66"/>
      <c r="AX20" s="66"/>
      <c r="AY20" s="134"/>
      <c r="AZ20" s="142"/>
      <c r="BA20" s="66">
        <f>BA21*99.9%</f>
        <v>0.99201374722016311</v>
      </c>
      <c r="BB20" s="66"/>
      <c r="BC20" s="66"/>
      <c r="BD20" s="134"/>
      <c r="BE20" s="142"/>
      <c r="BF20" s="66">
        <f>BF21*99.9%</f>
        <v>0.99201374722016311</v>
      </c>
      <c r="BG20" s="66"/>
      <c r="BH20" s="66"/>
      <c r="BI20" s="134"/>
      <c r="BJ20" s="142"/>
      <c r="BK20" s="66">
        <f>BK21*99.9%</f>
        <v>0.99201374722016311</v>
      </c>
      <c r="BL20" s="66"/>
      <c r="BM20" s="66"/>
      <c r="BN20" s="134"/>
      <c r="BO20" s="142"/>
      <c r="BP20" s="66">
        <f>BP21*99.9%</f>
        <v>0.99201374722016311</v>
      </c>
      <c r="BQ20" s="66"/>
    </row>
    <row r="21" spans="1:69" x14ac:dyDescent="0.35">
      <c r="A21" s="40" t="s">
        <v>456</v>
      </c>
      <c r="B21" s="41">
        <f>_xlfn.IFNA(VLOOKUP($A21,批次辅助!$A$4:$DC$41,MATCH($A$5&amp;B$4,批次辅助!$A$1:$DC$1,0),0),0)</f>
        <v>0</v>
      </c>
      <c r="C21" s="41">
        <f>_xlfn.IFNA(VLOOKUP($A21,批次辅助!$A$4:$DC$41,MATCH($A$5&amp;C$4,批次辅助!$A$1:$DC$1,0),0),0)</f>
        <v>0</v>
      </c>
      <c r="D21" s="41">
        <f>_xlfn.IFNA(VLOOKUP($A21,批次辅助!$A$4:$DC$41,MATCH($A$5&amp;D$4,批次辅助!$A$1:$DC$1,0),0),0)</f>
        <v>0</v>
      </c>
      <c r="E21" s="66"/>
      <c r="F21" s="134"/>
      <c r="G21" s="68"/>
      <c r="H21" s="66">
        <f>1-SUM(H22:H26)</f>
        <v>0.99300675397413718</v>
      </c>
      <c r="I21" s="66"/>
      <c r="J21" s="66"/>
      <c r="K21" s="134"/>
      <c r="L21" s="142"/>
      <c r="M21" s="66">
        <f>1-SUM(M22:M26)</f>
        <v>0.99300675397413718</v>
      </c>
      <c r="N21" s="66"/>
      <c r="O21" s="66"/>
      <c r="P21" s="134"/>
      <c r="Q21" s="142"/>
      <c r="R21" s="66">
        <f>1-SUM(R22:R26)</f>
        <v>0.99300675397413718</v>
      </c>
      <c r="S21" s="66"/>
      <c r="T21" s="66"/>
      <c r="U21" s="134"/>
      <c r="V21" s="142"/>
      <c r="W21" s="66">
        <f>1-SUM(W22:W26)</f>
        <v>0.99300675397413718</v>
      </c>
      <c r="X21" s="66"/>
      <c r="Y21" s="66"/>
      <c r="Z21" s="134"/>
      <c r="AA21" s="142"/>
      <c r="AB21" s="66">
        <f>1-SUM(AB22:AB26)</f>
        <v>0.99300675397413718</v>
      </c>
      <c r="AC21" s="66"/>
      <c r="AD21" s="66"/>
      <c r="AE21" s="134"/>
      <c r="AF21" s="142"/>
      <c r="AG21" s="66">
        <f>1-SUM(AG22:AG26)</f>
        <v>0.99300675397413718</v>
      </c>
      <c r="AH21" s="66"/>
      <c r="AI21" s="66"/>
      <c r="AJ21" s="134"/>
      <c r="AK21" s="142"/>
      <c r="AL21" s="66">
        <f>1-SUM(AL22:AL26)</f>
        <v>0.99300675397413718</v>
      </c>
      <c r="AM21" s="66"/>
      <c r="AN21" s="66"/>
      <c r="AO21" s="134"/>
      <c r="AP21" s="142"/>
      <c r="AQ21" s="66">
        <f>1-SUM(AQ22:AQ26)</f>
        <v>0.99300675397413718</v>
      </c>
      <c r="AR21" s="66"/>
      <c r="AS21" s="66"/>
      <c r="AT21" s="134"/>
      <c r="AU21" s="142"/>
      <c r="AV21" s="66">
        <f>1-SUM(AV22:AV26)</f>
        <v>0.99300675397413718</v>
      </c>
      <c r="AW21" s="66"/>
      <c r="AX21" s="66"/>
      <c r="AY21" s="134"/>
      <c r="AZ21" s="142"/>
      <c r="BA21" s="66">
        <f>1-SUM(BA22:BA26)</f>
        <v>0.99300675397413718</v>
      </c>
      <c r="BB21" s="66"/>
      <c r="BC21" s="66"/>
      <c r="BD21" s="134"/>
      <c r="BE21" s="142"/>
      <c r="BF21" s="66">
        <f>1-SUM(BF22:BF26)</f>
        <v>0.99300675397413718</v>
      </c>
      <c r="BG21" s="66"/>
      <c r="BH21" s="66"/>
      <c r="BI21" s="134"/>
      <c r="BJ21" s="142"/>
      <c r="BK21" s="66">
        <f>1-SUM(BK22:BK26)</f>
        <v>0.99300675397413718</v>
      </c>
      <c r="BL21" s="66"/>
      <c r="BM21" s="66"/>
      <c r="BN21" s="134"/>
      <c r="BO21" s="142"/>
      <c r="BP21" s="66">
        <f>1-SUM(BP22:BP26)</f>
        <v>0.99300675397413718</v>
      </c>
      <c r="BQ21" s="66"/>
    </row>
    <row r="22" spans="1:69" x14ac:dyDescent="0.15">
      <c r="A22" s="42" t="s">
        <v>48</v>
      </c>
      <c r="B22" s="43">
        <f>_xlfn.IFNA(VLOOKUP($A22,批次辅助!$A$4:$DC$41,MATCH($A$5&amp;B$4,批次辅助!$A$1:$DC$1,0),0),0)</f>
        <v>0</v>
      </c>
      <c r="C22" s="43">
        <f>_xlfn.IFNA(VLOOKUP($A22,批次辅助!$A$4:$DC$41,MATCH($A$5&amp;C$4,批次辅助!$A$1:$DC$1,0),0),0)</f>
        <v>0</v>
      </c>
      <c r="D22" s="43">
        <f>_xlfn.IFNA(VLOOKUP($A22,批次辅助!$A$4:$DC$41,MATCH($A$5&amp;D$4,批次辅助!$A$1:$DC$1,0),0),0)</f>
        <v>0</v>
      </c>
      <c r="E22" s="277"/>
      <c r="F22" s="132"/>
      <c r="G22" s="70">
        <v>5.4612470142492387E-3</v>
      </c>
      <c r="H22" s="277">
        <f>C22-F22+G22</f>
        <v>5.4612470142492387E-3</v>
      </c>
      <c r="I22" s="370"/>
      <c r="J22" s="278"/>
      <c r="K22" s="132"/>
      <c r="L22" s="105"/>
      <c r="M22" s="277">
        <f>H22-K22+L22</f>
        <v>5.4612470142492387E-3</v>
      </c>
      <c r="N22" s="370"/>
      <c r="O22" s="277"/>
      <c r="P22" s="132"/>
      <c r="Q22" s="105"/>
      <c r="R22" s="277">
        <f>M22-P22+Q22</f>
        <v>5.4612470142492387E-3</v>
      </c>
      <c r="S22" s="370"/>
      <c r="T22" s="277"/>
      <c r="U22" s="132"/>
      <c r="V22" s="105"/>
      <c r="W22" s="277">
        <f>R22-U22+V22</f>
        <v>5.4612470142492387E-3</v>
      </c>
      <c r="X22" s="370"/>
      <c r="Y22" s="277"/>
      <c r="Z22" s="132"/>
      <c r="AA22" s="105"/>
      <c r="AB22" s="277">
        <f>W22-Z22+AA22</f>
        <v>5.4612470142492387E-3</v>
      </c>
      <c r="AC22" s="370"/>
      <c r="AD22" s="277"/>
      <c r="AE22" s="132"/>
      <c r="AF22" s="105"/>
      <c r="AG22" s="277">
        <f>AB22-AE22+AF22</f>
        <v>5.4612470142492387E-3</v>
      </c>
      <c r="AH22" s="370"/>
      <c r="AI22" s="277"/>
      <c r="AJ22" s="132"/>
      <c r="AK22" s="105"/>
      <c r="AL22" s="277">
        <f>AG22-AJ22+AK22</f>
        <v>5.4612470142492387E-3</v>
      </c>
      <c r="AM22" s="370"/>
      <c r="AN22" s="277"/>
      <c r="AO22" s="132"/>
      <c r="AP22" s="105"/>
      <c r="AQ22" s="277">
        <f>AL22-AO22+AP22</f>
        <v>5.4612470142492387E-3</v>
      </c>
      <c r="AR22" s="370"/>
      <c r="AS22" s="277"/>
      <c r="AT22" s="132"/>
      <c r="AU22" s="105"/>
      <c r="AV22" s="277">
        <f>AQ22-AT22+AU22</f>
        <v>5.4612470142492387E-3</v>
      </c>
      <c r="AW22" s="370"/>
      <c r="AX22" s="277"/>
      <c r="AY22" s="132"/>
      <c r="AZ22" s="105"/>
      <c r="BA22" s="277">
        <f>AV22-AY22+AZ22</f>
        <v>5.4612470142492387E-3</v>
      </c>
      <c r="BB22" s="370"/>
      <c r="BC22" s="277"/>
      <c r="BD22" s="132"/>
      <c r="BE22" s="105"/>
      <c r="BF22" s="277">
        <f>BA22-BD22+BE22</f>
        <v>5.4612470142492387E-3</v>
      </c>
      <c r="BG22" s="370"/>
      <c r="BH22" s="277"/>
      <c r="BI22" s="132"/>
      <c r="BJ22" s="105"/>
      <c r="BK22" s="277">
        <f>BF22-BI22+BJ22</f>
        <v>5.4612470142492387E-3</v>
      </c>
      <c r="BL22" s="370"/>
      <c r="BM22" s="277"/>
      <c r="BN22" s="132"/>
      <c r="BO22" s="105"/>
      <c r="BP22" s="277">
        <f>BK22-BN22+BO22</f>
        <v>5.4612470142492387E-3</v>
      </c>
      <c r="BQ22" s="370"/>
    </row>
    <row r="23" spans="1:69" x14ac:dyDescent="0.15">
      <c r="A23" s="42" t="s">
        <v>49</v>
      </c>
      <c r="B23" s="43">
        <f>_xlfn.IFNA(VLOOKUP($A23,批次辅助!$A$4:$DC$41,MATCH($A$5&amp;B$4,批次辅助!$A$1:$DC$1,0),0),0)</f>
        <v>0</v>
      </c>
      <c r="C23" s="43">
        <f>_xlfn.IFNA(VLOOKUP($A23,批次辅助!$A$4:$DC$41,MATCH($A$5&amp;C$4,批次辅助!$A$1:$DC$1,0),0),0)</f>
        <v>0</v>
      </c>
      <c r="D23" s="43">
        <f>_xlfn.IFNA(VLOOKUP($A23,批次辅助!$A$4:$DC$41,MATCH($A$5&amp;D$4,批次辅助!$A$1:$DC$1,0),0),0)</f>
        <v>0</v>
      </c>
      <c r="E23" s="277"/>
      <c r="F23" s="132"/>
      <c r="G23" s="46">
        <v>1.0048595667572688E-3</v>
      </c>
      <c r="H23" s="277">
        <f>C23-F23+G23</f>
        <v>1.0048595667572688E-3</v>
      </c>
      <c r="I23" s="370"/>
      <c r="J23" s="277"/>
      <c r="K23" s="132"/>
      <c r="L23" s="105"/>
      <c r="M23" s="50">
        <f t="shared" ref="M23:M27" si="13">H23-K23+L23</f>
        <v>1.0048595667572688E-3</v>
      </c>
      <c r="N23" s="370"/>
      <c r="O23" s="47"/>
      <c r="P23" s="128"/>
      <c r="Q23" s="102"/>
      <c r="R23" s="50">
        <f t="shared" ref="R23:R27" si="14">M23-P23+Q23</f>
        <v>1.0048595667572688E-3</v>
      </c>
      <c r="S23" s="370"/>
      <c r="T23" s="47"/>
      <c r="U23" s="128"/>
      <c r="V23" s="102"/>
      <c r="W23" s="50">
        <f t="shared" ref="W23:W27" si="15">R23-U23+V23</f>
        <v>1.0048595667572688E-3</v>
      </c>
      <c r="X23" s="370"/>
      <c r="Y23" s="47"/>
      <c r="Z23" s="128"/>
      <c r="AA23" s="102"/>
      <c r="AB23" s="50">
        <f t="shared" ref="AB23:AB27" si="16">W23-Z23+AA23</f>
        <v>1.0048595667572688E-3</v>
      </c>
      <c r="AC23" s="370"/>
      <c r="AD23" s="47"/>
      <c r="AE23" s="128"/>
      <c r="AF23" s="102"/>
      <c r="AG23" s="50">
        <f t="shared" ref="AG23:AG27" si="17">AB23-AE23+AF23</f>
        <v>1.0048595667572688E-3</v>
      </c>
      <c r="AH23" s="370"/>
      <c r="AI23" s="47"/>
      <c r="AJ23" s="128"/>
      <c r="AK23" s="102"/>
      <c r="AL23" s="50">
        <f t="shared" ref="AL23:AL27" si="18">AG23-AJ23+AK23</f>
        <v>1.0048595667572688E-3</v>
      </c>
      <c r="AM23" s="370"/>
      <c r="AN23" s="47"/>
      <c r="AO23" s="128"/>
      <c r="AP23" s="102"/>
      <c r="AQ23" s="50">
        <f t="shared" ref="AQ23:AQ27" si="19">AL23-AO23+AP23</f>
        <v>1.0048595667572688E-3</v>
      </c>
      <c r="AR23" s="370"/>
      <c r="AS23" s="47"/>
      <c r="AT23" s="128"/>
      <c r="AU23" s="102"/>
      <c r="AV23" s="50">
        <f t="shared" ref="AV23:AV27" si="20">AQ23-AT23+AU23</f>
        <v>1.0048595667572688E-3</v>
      </c>
      <c r="AW23" s="370"/>
      <c r="AX23" s="47"/>
      <c r="AY23" s="128"/>
      <c r="AZ23" s="102"/>
      <c r="BA23" s="50">
        <f t="shared" ref="BA23:BA27" si="21">AV23-AY23+AZ23</f>
        <v>1.0048595667572688E-3</v>
      </c>
      <c r="BB23" s="370"/>
      <c r="BC23" s="47"/>
      <c r="BD23" s="128"/>
      <c r="BE23" s="102"/>
      <c r="BF23" s="50">
        <f t="shared" ref="BF23:BF27" si="22">BA23-BD23+BE23</f>
        <v>1.0048595667572688E-3</v>
      </c>
      <c r="BG23" s="370"/>
      <c r="BH23" s="47"/>
      <c r="BI23" s="128"/>
      <c r="BJ23" s="102"/>
      <c r="BK23" s="50">
        <f t="shared" ref="BK23:BK27" si="23">BF23-BI23+BJ23</f>
        <v>1.0048595667572688E-3</v>
      </c>
      <c r="BL23" s="370"/>
      <c r="BM23" s="47"/>
      <c r="BN23" s="128"/>
      <c r="BO23" s="102"/>
      <c r="BP23" s="50">
        <f t="shared" ref="BP23:BP27" si="24">BK23-BN23+BO23</f>
        <v>1.0048595667572688E-3</v>
      </c>
      <c r="BQ23" s="370"/>
    </row>
    <row r="24" spans="1:69" x14ac:dyDescent="0.15">
      <c r="A24" s="42" t="s">
        <v>50</v>
      </c>
      <c r="B24" s="43">
        <f>_xlfn.IFNA(VLOOKUP($A24,批次辅助!$A$4:$DC$41,MATCH($A$5&amp;B$4,批次辅助!$A$1:$DC$1,0),0),0)</f>
        <v>0</v>
      </c>
      <c r="C24" s="43">
        <f>_xlfn.IFNA(VLOOKUP($A24,批次辅助!$A$4:$DC$41,MATCH($A$5&amp;C$4,批次辅助!$A$1:$DC$1,0),0),0)</f>
        <v>0</v>
      </c>
      <c r="D24" s="43">
        <f>_xlfn.IFNA(VLOOKUP($A24,批次辅助!$A$4:$DC$41,MATCH($A$5&amp;D$4,批次辅助!$A$1:$DC$1,0),0),0)</f>
        <v>0</v>
      </c>
      <c r="E24" s="277"/>
      <c r="F24" s="132"/>
      <c r="G24" s="102">
        <v>0</v>
      </c>
      <c r="H24" s="277">
        <f t="shared" ref="H24:H27" si="25">C24-F24+G24</f>
        <v>0</v>
      </c>
      <c r="I24" s="370"/>
      <c r="J24" s="277"/>
      <c r="K24" s="132"/>
      <c r="L24" s="102"/>
      <c r="M24" s="50">
        <f t="shared" si="13"/>
        <v>0</v>
      </c>
      <c r="N24" s="370"/>
      <c r="O24" s="47"/>
      <c r="P24" s="128"/>
      <c r="Q24" s="102"/>
      <c r="R24" s="50">
        <f t="shared" si="14"/>
        <v>0</v>
      </c>
      <c r="S24" s="370"/>
      <c r="T24" s="47"/>
      <c r="U24" s="128"/>
      <c r="V24" s="102"/>
      <c r="W24" s="50">
        <f t="shared" si="15"/>
        <v>0</v>
      </c>
      <c r="X24" s="370"/>
      <c r="Y24" s="47"/>
      <c r="Z24" s="128"/>
      <c r="AA24" s="102"/>
      <c r="AB24" s="50">
        <f t="shared" si="16"/>
        <v>0</v>
      </c>
      <c r="AC24" s="370"/>
      <c r="AD24" s="47"/>
      <c r="AE24" s="128"/>
      <c r="AF24" s="102"/>
      <c r="AG24" s="50">
        <f t="shared" si="17"/>
        <v>0</v>
      </c>
      <c r="AH24" s="370"/>
      <c r="AI24" s="47"/>
      <c r="AJ24" s="128"/>
      <c r="AK24" s="102"/>
      <c r="AL24" s="50">
        <f t="shared" si="18"/>
        <v>0</v>
      </c>
      <c r="AM24" s="370"/>
      <c r="AN24" s="47"/>
      <c r="AO24" s="128"/>
      <c r="AP24" s="102"/>
      <c r="AQ24" s="50">
        <f t="shared" si="19"/>
        <v>0</v>
      </c>
      <c r="AR24" s="370"/>
      <c r="AS24" s="47"/>
      <c r="AT24" s="128"/>
      <c r="AU24" s="102"/>
      <c r="AV24" s="50">
        <f t="shared" si="20"/>
        <v>0</v>
      </c>
      <c r="AW24" s="370"/>
      <c r="AX24" s="47"/>
      <c r="AY24" s="128"/>
      <c r="AZ24" s="102"/>
      <c r="BA24" s="50">
        <f t="shared" si="21"/>
        <v>0</v>
      </c>
      <c r="BB24" s="370"/>
      <c r="BC24" s="47"/>
      <c r="BD24" s="128"/>
      <c r="BE24" s="102"/>
      <c r="BF24" s="50">
        <f t="shared" si="22"/>
        <v>0</v>
      </c>
      <c r="BG24" s="370"/>
      <c r="BH24" s="47"/>
      <c r="BI24" s="128"/>
      <c r="BJ24" s="102"/>
      <c r="BK24" s="50">
        <f t="shared" si="23"/>
        <v>0</v>
      </c>
      <c r="BL24" s="370"/>
      <c r="BM24" s="47"/>
      <c r="BN24" s="128"/>
      <c r="BO24" s="102"/>
      <c r="BP24" s="50">
        <f t="shared" si="24"/>
        <v>0</v>
      </c>
      <c r="BQ24" s="370"/>
    </row>
    <row r="25" spans="1:69" x14ac:dyDescent="0.15">
      <c r="A25" s="42" t="s">
        <v>51</v>
      </c>
      <c r="B25" s="43">
        <f>_xlfn.IFNA(VLOOKUP($A25,批次辅助!$A$4:$DC$41,MATCH($A$5&amp;B$4,批次辅助!$A$1:$DC$1,0),0),0)</f>
        <v>0</v>
      </c>
      <c r="C25" s="43">
        <f>_xlfn.IFNA(VLOOKUP($A25,批次辅助!$A$4:$DC$41,MATCH($A$5&amp;C$4,批次辅助!$A$1:$DC$1,0),0),0)</f>
        <v>0</v>
      </c>
      <c r="D25" s="43">
        <f>_xlfn.IFNA(VLOOKUP($A25,批次辅助!$A$4:$DC$41,MATCH($A$5&amp;D$4,批次辅助!$A$1:$DC$1,0),0),0)</f>
        <v>0</v>
      </c>
      <c r="E25" s="47"/>
      <c r="F25" s="128"/>
      <c r="G25" s="46">
        <v>5.2713944485627219E-4</v>
      </c>
      <c r="H25" s="277">
        <f t="shared" si="25"/>
        <v>5.2713944485627219E-4</v>
      </c>
      <c r="I25" s="370"/>
      <c r="J25" s="47"/>
      <c r="K25" s="128"/>
      <c r="L25" s="102"/>
      <c r="M25" s="50">
        <f t="shared" si="13"/>
        <v>5.2713944485627219E-4</v>
      </c>
      <c r="N25" s="370"/>
      <c r="O25" s="47"/>
      <c r="P25" s="128"/>
      <c r="Q25" s="102"/>
      <c r="R25" s="50">
        <f t="shared" si="14"/>
        <v>5.2713944485627219E-4</v>
      </c>
      <c r="S25" s="370"/>
      <c r="T25" s="47"/>
      <c r="U25" s="128"/>
      <c r="V25" s="102"/>
      <c r="W25" s="50">
        <f t="shared" si="15"/>
        <v>5.2713944485627219E-4</v>
      </c>
      <c r="X25" s="370"/>
      <c r="Y25" s="47"/>
      <c r="Z25" s="128"/>
      <c r="AA25" s="102"/>
      <c r="AB25" s="50">
        <f t="shared" si="16"/>
        <v>5.2713944485627219E-4</v>
      </c>
      <c r="AC25" s="370"/>
      <c r="AD25" s="47"/>
      <c r="AE25" s="128"/>
      <c r="AF25" s="102"/>
      <c r="AG25" s="50">
        <f t="shared" si="17"/>
        <v>5.2713944485627219E-4</v>
      </c>
      <c r="AH25" s="370"/>
      <c r="AI25" s="47"/>
      <c r="AJ25" s="128"/>
      <c r="AK25" s="102"/>
      <c r="AL25" s="50">
        <f t="shared" si="18"/>
        <v>5.2713944485627219E-4</v>
      </c>
      <c r="AM25" s="370"/>
      <c r="AN25" s="47"/>
      <c r="AO25" s="128"/>
      <c r="AP25" s="102"/>
      <c r="AQ25" s="50">
        <f t="shared" si="19"/>
        <v>5.2713944485627219E-4</v>
      </c>
      <c r="AR25" s="370"/>
      <c r="AS25" s="47"/>
      <c r="AT25" s="128"/>
      <c r="AU25" s="102"/>
      <c r="AV25" s="50">
        <f t="shared" si="20"/>
        <v>5.2713944485627219E-4</v>
      </c>
      <c r="AW25" s="370"/>
      <c r="AX25" s="47"/>
      <c r="AY25" s="128"/>
      <c r="AZ25" s="102"/>
      <c r="BA25" s="50">
        <f t="shared" si="21"/>
        <v>5.2713944485627219E-4</v>
      </c>
      <c r="BB25" s="370"/>
      <c r="BC25" s="47"/>
      <c r="BD25" s="128"/>
      <c r="BE25" s="102"/>
      <c r="BF25" s="50">
        <f t="shared" si="22"/>
        <v>5.2713944485627219E-4</v>
      </c>
      <c r="BG25" s="370"/>
      <c r="BH25" s="47"/>
      <c r="BI25" s="128"/>
      <c r="BJ25" s="102"/>
      <c r="BK25" s="50">
        <f t="shared" si="23"/>
        <v>5.2713944485627219E-4</v>
      </c>
      <c r="BL25" s="370"/>
      <c r="BM25" s="47"/>
      <c r="BN25" s="128"/>
      <c r="BO25" s="102"/>
      <c r="BP25" s="50">
        <f t="shared" si="24"/>
        <v>5.2713944485627219E-4</v>
      </c>
      <c r="BQ25" s="370"/>
    </row>
    <row r="26" spans="1:69" x14ac:dyDescent="0.15">
      <c r="A26" s="42" t="s">
        <v>455</v>
      </c>
      <c r="B26" s="43">
        <f>_xlfn.IFNA(VLOOKUP($A26,批次辅助!$A$4:$DC$41,MATCH($A$5&amp;B$4,批次辅助!$A$1:$DC$1,0),0),0)</f>
        <v>0</v>
      </c>
      <c r="C26" s="43">
        <f>_xlfn.IFNA(VLOOKUP($A26,批次辅助!$A$4:$DC$41,MATCH($A$5&amp;C$4,批次辅助!$A$1:$DC$1,0),0),0)</f>
        <v>0</v>
      </c>
      <c r="D26" s="43">
        <f>_xlfn.IFNA(VLOOKUP($A26,批次辅助!$A$4:$DC$41,MATCH($A$5&amp;D$4,批次辅助!$A$1:$DC$1,0),0),0)</f>
        <v>0</v>
      </c>
      <c r="E26" s="279"/>
      <c r="F26" s="128"/>
      <c r="G26" s="46">
        <v>0</v>
      </c>
      <c r="H26" s="277">
        <f t="shared" si="25"/>
        <v>0</v>
      </c>
      <c r="I26" s="370"/>
      <c r="J26" s="279"/>
      <c r="K26" s="128"/>
      <c r="L26" s="102"/>
      <c r="M26" s="50">
        <f t="shared" si="13"/>
        <v>0</v>
      </c>
      <c r="N26" s="370"/>
      <c r="O26" s="279"/>
      <c r="P26" s="128"/>
      <c r="Q26" s="102"/>
      <c r="R26" s="50">
        <f t="shared" si="14"/>
        <v>0</v>
      </c>
      <c r="S26" s="370"/>
      <c r="T26" s="279"/>
      <c r="U26" s="128"/>
      <c r="V26" s="102"/>
      <c r="W26" s="50">
        <f t="shared" si="15"/>
        <v>0</v>
      </c>
      <c r="X26" s="370"/>
      <c r="Y26" s="279"/>
      <c r="Z26" s="128"/>
      <c r="AA26" s="102"/>
      <c r="AB26" s="50">
        <f t="shared" si="16"/>
        <v>0</v>
      </c>
      <c r="AC26" s="370"/>
      <c r="AD26" s="279"/>
      <c r="AE26" s="128"/>
      <c r="AF26" s="102"/>
      <c r="AG26" s="50">
        <f t="shared" si="17"/>
        <v>0</v>
      </c>
      <c r="AH26" s="370"/>
      <c r="AI26" s="279"/>
      <c r="AJ26" s="128"/>
      <c r="AK26" s="102"/>
      <c r="AL26" s="50">
        <f t="shared" si="18"/>
        <v>0</v>
      </c>
      <c r="AM26" s="370"/>
      <c r="AN26" s="279"/>
      <c r="AO26" s="128"/>
      <c r="AP26" s="102"/>
      <c r="AQ26" s="50">
        <f t="shared" si="19"/>
        <v>0</v>
      </c>
      <c r="AR26" s="370"/>
      <c r="AS26" s="279"/>
      <c r="AT26" s="128"/>
      <c r="AU26" s="102"/>
      <c r="AV26" s="50">
        <f t="shared" si="20"/>
        <v>0</v>
      </c>
      <c r="AW26" s="370"/>
      <c r="AX26" s="279"/>
      <c r="AY26" s="128"/>
      <c r="AZ26" s="102"/>
      <c r="BA26" s="50">
        <f t="shared" si="21"/>
        <v>0</v>
      </c>
      <c r="BB26" s="370"/>
      <c r="BC26" s="279"/>
      <c r="BD26" s="128"/>
      <c r="BE26" s="102"/>
      <c r="BF26" s="50">
        <f t="shared" si="22"/>
        <v>0</v>
      </c>
      <c r="BG26" s="370"/>
      <c r="BH26" s="279"/>
      <c r="BI26" s="128"/>
      <c r="BJ26" s="102"/>
      <c r="BK26" s="50">
        <f t="shared" si="23"/>
        <v>0</v>
      </c>
      <c r="BL26" s="370"/>
      <c r="BM26" s="279"/>
      <c r="BN26" s="128"/>
      <c r="BO26" s="102"/>
      <c r="BP26" s="50">
        <f t="shared" si="24"/>
        <v>0</v>
      </c>
      <c r="BQ26" s="370"/>
    </row>
    <row r="27" spans="1:69" x14ac:dyDescent="0.15">
      <c r="A27" s="72" t="s">
        <v>29</v>
      </c>
      <c r="B27" s="61">
        <f>_xlfn.IFNA(VLOOKUP($A27,批次辅助!$A$4:$DC$41,MATCH($A$5&amp;B$4,批次辅助!$A$1:$DC$1,0),0),0)</f>
        <v>0</v>
      </c>
      <c r="C27" s="61">
        <f>_xlfn.IFNA(VLOOKUP($A27,批次辅助!$A$4:$DC$41,MATCH($A$5&amp;C$4,批次辅助!$A$1:$DC$1,0),0),0)</f>
        <v>0</v>
      </c>
      <c r="D27" s="61">
        <f>_xlfn.IFNA(VLOOKUP($A27,批次辅助!$A$4:$DC$41,MATCH($A$5&amp;D$4,批次辅助!$A$1:$DC$1,0),0),0)</f>
        <v>0</v>
      </c>
      <c r="E27" s="73"/>
      <c r="F27" s="74"/>
      <c r="G27" s="75"/>
      <c r="H27" s="62">
        <f t="shared" si="25"/>
        <v>0</v>
      </c>
      <c r="I27" s="62"/>
      <c r="J27" s="73"/>
      <c r="K27" s="74"/>
      <c r="L27" s="143"/>
      <c r="M27" s="62">
        <f t="shared" si="13"/>
        <v>0</v>
      </c>
      <c r="N27" s="62"/>
      <c r="O27" s="73"/>
      <c r="P27" s="135"/>
      <c r="Q27" s="143"/>
      <c r="R27" s="62">
        <f t="shared" si="14"/>
        <v>0</v>
      </c>
      <c r="S27" s="62"/>
      <c r="T27" s="73"/>
      <c r="U27" s="135"/>
      <c r="V27" s="143"/>
      <c r="W27" s="62">
        <f t="shared" si="15"/>
        <v>0</v>
      </c>
      <c r="X27" s="62"/>
      <c r="Y27" s="73"/>
      <c r="Z27" s="135"/>
      <c r="AA27" s="143"/>
      <c r="AB27" s="62">
        <f t="shared" si="16"/>
        <v>0</v>
      </c>
      <c r="AC27" s="62"/>
      <c r="AD27" s="73"/>
      <c r="AE27" s="135"/>
      <c r="AF27" s="143"/>
      <c r="AG27" s="62">
        <f t="shared" si="17"/>
        <v>0</v>
      </c>
      <c r="AH27" s="62"/>
      <c r="AI27" s="73"/>
      <c r="AJ27" s="135"/>
      <c r="AK27" s="143"/>
      <c r="AL27" s="62">
        <f t="shared" si="18"/>
        <v>0</v>
      </c>
      <c r="AM27" s="62"/>
      <c r="AN27" s="73"/>
      <c r="AO27" s="135"/>
      <c r="AP27" s="143"/>
      <c r="AQ27" s="62">
        <f t="shared" si="19"/>
        <v>0</v>
      </c>
      <c r="AR27" s="62"/>
      <c r="AS27" s="73"/>
      <c r="AT27" s="135"/>
      <c r="AU27" s="143"/>
      <c r="AV27" s="62">
        <f t="shared" si="20"/>
        <v>0</v>
      </c>
      <c r="AW27" s="62"/>
      <c r="AX27" s="73"/>
      <c r="AY27" s="135"/>
      <c r="AZ27" s="143"/>
      <c r="BA27" s="62">
        <f t="shared" si="21"/>
        <v>0</v>
      </c>
      <c r="BB27" s="62"/>
      <c r="BC27" s="73"/>
      <c r="BD27" s="135"/>
      <c r="BE27" s="143"/>
      <c r="BF27" s="62">
        <f t="shared" si="22"/>
        <v>0</v>
      </c>
      <c r="BG27" s="62"/>
      <c r="BH27" s="73"/>
      <c r="BI27" s="135"/>
      <c r="BJ27" s="143"/>
      <c r="BK27" s="62">
        <f t="shared" si="23"/>
        <v>0</v>
      </c>
      <c r="BL27" s="62"/>
      <c r="BM27" s="73"/>
      <c r="BN27" s="135"/>
      <c r="BO27" s="143"/>
      <c r="BP27" s="62">
        <f t="shared" si="24"/>
        <v>0</v>
      </c>
      <c r="BQ27" s="62"/>
    </row>
    <row r="28" spans="1:69" x14ac:dyDescent="0.15">
      <c r="A28" s="76" t="s">
        <v>28</v>
      </c>
      <c r="B28" s="76"/>
      <c r="C28" s="76"/>
      <c r="D28" s="76"/>
      <c r="E28" s="77"/>
      <c r="F28" s="136"/>
      <c r="G28" s="79"/>
      <c r="H28" s="62"/>
      <c r="I28" s="62"/>
      <c r="J28" s="77"/>
      <c r="K28" s="136"/>
      <c r="L28" s="144"/>
      <c r="M28" s="62"/>
      <c r="N28" s="62"/>
      <c r="O28" s="77"/>
      <c r="P28" s="136"/>
      <c r="Q28" s="144"/>
      <c r="R28" s="62"/>
      <c r="S28" s="62"/>
      <c r="T28" s="77"/>
      <c r="U28" s="136"/>
      <c r="V28" s="144"/>
      <c r="W28" s="62"/>
      <c r="X28" s="62"/>
      <c r="Y28" s="77"/>
      <c r="Z28" s="136"/>
      <c r="AA28" s="144"/>
      <c r="AB28" s="62"/>
      <c r="AC28" s="62"/>
      <c r="AD28" s="77"/>
      <c r="AE28" s="136"/>
      <c r="AF28" s="144"/>
      <c r="AG28" s="62"/>
      <c r="AH28" s="62"/>
      <c r="AI28" s="77"/>
      <c r="AJ28" s="136"/>
      <c r="AK28" s="144"/>
      <c r="AL28" s="62"/>
      <c r="AM28" s="62"/>
      <c r="AN28" s="77"/>
      <c r="AO28" s="136"/>
      <c r="AP28" s="144"/>
      <c r="AQ28" s="62"/>
      <c r="AR28" s="62"/>
      <c r="AS28" s="77"/>
      <c r="AT28" s="136"/>
      <c r="AU28" s="144"/>
      <c r="AV28" s="62"/>
      <c r="AW28" s="62"/>
      <c r="AX28" s="77"/>
      <c r="AY28" s="136"/>
      <c r="AZ28" s="144"/>
      <c r="BA28" s="62"/>
      <c r="BB28" s="62"/>
      <c r="BC28" s="77"/>
      <c r="BD28" s="136"/>
      <c r="BE28" s="144"/>
      <c r="BF28" s="62"/>
      <c r="BG28" s="62"/>
      <c r="BH28" s="77"/>
      <c r="BI28" s="136"/>
      <c r="BJ28" s="144"/>
      <c r="BK28" s="62"/>
      <c r="BL28" s="62"/>
      <c r="BM28" s="77"/>
      <c r="BN28" s="136"/>
      <c r="BO28" s="144"/>
      <c r="BP28" s="62"/>
      <c r="BQ28" s="62"/>
    </row>
    <row r="29" spans="1:69" x14ac:dyDescent="0.15">
      <c r="A29" s="65" t="s">
        <v>37</v>
      </c>
      <c r="B29" s="66"/>
      <c r="C29" s="66"/>
      <c r="D29" s="66"/>
      <c r="E29" s="66"/>
      <c r="F29" s="134"/>
      <c r="G29" s="68"/>
      <c r="H29" s="66">
        <f>H30*99.96%</f>
        <v>0.99760079999999995</v>
      </c>
      <c r="I29" s="66"/>
      <c r="J29" s="66"/>
      <c r="K29" s="134"/>
      <c r="L29" s="142"/>
      <c r="M29" s="66">
        <f>M30*99.96%</f>
        <v>0.99760079999999995</v>
      </c>
      <c r="N29" s="66"/>
      <c r="O29" s="66"/>
      <c r="P29" s="134"/>
      <c r="Q29" s="142"/>
      <c r="R29" s="66">
        <f>R30*99.96%</f>
        <v>0.99760079999999995</v>
      </c>
      <c r="S29" s="66"/>
      <c r="T29" s="66"/>
      <c r="U29" s="134"/>
      <c r="V29" s="142"/>
      <c r="W29" s="66">
        <f>W30*99.96%</f>
        <v>0.99760079999999995</v>
      </c>
      <c r="X29" s="66"/>
      <c r="Y29" s="66"/>
      <c r="Z29" s="134"/>
      <c r="AA29" s="142"/>
      <c r="AB29" s="66">
        <f>AB30*99.96%</f>
        <v>0.99760079999999995</v>
      </c>
      <c r="AC29" s="66"/>
      <c r="AD29" s="66"/>
      <c r="AE29" s="134"/>
      <c r="AF29" s="142"/>
      <c r="AG29" s="66">
        <f>AG30*99.96%</f>
        <v>0.99760079999999995</v>
      </c>
      <c r="AH29" s="66"/>
      <c r="AI29" s="66"/>
      <c r="AJ29" s="134"/>
      <c r="AK29" s="142"/>
      <c r="AL29" s="66">
        <f>AL30*99.96%</f>
        <v>0.99760079999999995</v>
      </c>
      <c r="AM29" s="66"/>
      <c r="AN29" s="66"/>
      <c r="AO29" s="134"/>
      <c r="AP29" s="142"/>
      <c r="AQ29" s="66">
        <f>AQ30*99.96%</f>
        <v>0.99760079999999995</v>
      </c>
      <c r="AR29" s="66"/>
      <c r="AS29" s="66"/>
      <c r="AT29" s="134"/>
      <c r="AU29" s="142"/>
      <c r="AV29" s="66">
        <f>AV30*99.96%</f>
        <v>0.99760079999999995</v>
      </c>
      <c r="AW29" s="66"/>
      <c r="AX29" s="66"/>
      <c r="AY29" s="134"/>
      <c r="AZ29" s="142"/>
      <c r="BA29" s="66">
        <f>BA30*99.96%</f>
        <v>0.99760079999999995</v>
      </c>
      <c r="BB29" s="66"/>
      <c r="BC29" s="66"/>
      <c r="BD29" s="134"/>
      <c r="BE29" s="142"/>
      <c r="BF29" s="66">
        <f>BF30*99.96%</f>
        <v>0.99760079999999995</v>
      </c>
      <c r="BG29" s="66"/>
      <c r="BH29" s="66"/>
      <c r="BI29" s="134"/>
      <c r="BJ29" s="142"/>
      <c r="BK29" s="66">
        <f>BK30*99.96%</f>
        <v>0.99760079999999995</v>
      </c>
      <c r="BL29" s="66"/>
      <c r="BM29" s="66"/>
      <c r="BN29" s="134"/>
      <c r="BO29" s="142"/>
      <c r="BP29" s="66">
        <f>BP30*99.96%</f>
        <v>0.99760079999999995</v>
      </c>
      <c r="BQ29" s="66"/>
    </row>
    <row r="30" spans="1:69" x14ac:dyDescent="0.35">
      <c r="A30" s="40" t="s">
        <v>458</v>
      </c>
      <c r="B30" s="41">
        <f>_xlfn.IFNA(VLOOKUP($A30,批次辅助!$A$4:$DC$41,MATCH($A$5&amp;B$4,批次辅助!$A$1:$DC$1,0),0),0)</f>
        <v>0</v>
      </c>
      <c r="C30" s="41">
        <f>_xlfn.IFNA(VLOOKUP($A30,批次辅助!$A$4:$DC$41,MATCH($A$5&amp;C$4,批次辅助!$A$1:$DC$1,0),0),0)</f>
        <v>0</v>
      </c>
      <c r="D30" s="41">
        <f>_xlfn.IFNA(VLOOKUP($A30,批次辅助!$A$4:$DC$41,MATCH($A$5&amp;D$4,批次辅助!$A$1:$DC$1,0),0),0)</f>
        <v>0</v>
      </c>
      <c r="E30" s="66"/>
      <c r="F30" s="134"/>
      <c r="G30" s="68"/>
      <c r="H30" s="66">
        <f>1-SUM(H31:H35)</f>
        <v>0.998</v>
      </c>
      <c r="I30" s="66"/>
      <c r="J30" s="66"/>
      <c r="K30" s="134"/>
      <c r="L30" s="142"/>
      <c r="M30" s="66">
        <f>1-SUM(M31:M35)</f>
        <v>0.998</v>
      </c>
      <c r="N30" s="66"/>
      <c r="O30" s="66"/>
      <c r="P30" s="134"/>
      <c r="Q30" s="142"/>
      <c r="R30" s="66">
        <f>1-SUM(R31:R35)</f>
        <v>0.998</v>
      </c>
      <c r="S30" s="66"/>
      <c r="T30" s="66"/>
      <c r="U30" s="134"/>
      <c r="V30" s="142"/>
      <c r="W30" s="66">
        <f>1-SUM(W31:W35)</f>
        <v>0.998</v>
      </c>
      <c r="X30" s="66"/>
      <c r="Y30" s="66"/>
      <c r="Z30" s="134"/>
      <c r="AA30" s="142"/>
      <c r="AB30" s="66">
        <f>1-SUM(AB31:AB35)</f>
        <v>0.998</v>
      </c>
      <c r="AC30" s="66"/>
      <c r="AD30" s="66"/>
      <c r="AE30" s="134"/>
      <c r="AF30" s="142"/>
      <c r="AG30" s="66">
        <f>1-SUM(AG31:AG35)</f>
        <v>0.998</v>
      </c>
      <c r="AH30" s="66"/>
      <c r="AI30" s="66"/>
      <c r="AJ30" s="134"/>
      <c r="AK30" s="142"/>
      <c r="AL30" s="66">
        <f>1-SUM(AL31:AL35)</f>
        <v>0.998</v>
      </c>
      <c r="AM30" s="66"/>
      <c r="AN30" s="66"/>
      <c r="AO30" s="134"/>
      <c r="AP30" s="142"/>
      <c r="AQ30" s="66">
        <f>1-SUM(AQ31:AQ35)</f>
        <v>0.998</v>
      </c>
      <c r="AR30" s="66"/>
      <c r="AS30" s="66"/>
      <c r="AT30" s="134"/>
      <c r="AU30" s="142"/>
      <c r="AV30" s="66">
        <f>1-SUM(AV31:AV35)</f>
        <v>0.998</v>
      </c>
      <c r="AW30" s="66"/>
      <c r="AX30" s="66"/>
      <c r="AY30" s="134"/>
      <c r="AZ30" s="142"/>
      <c r="BA30" s="66">
        <f>1-SUM(BA31:BA35)</f>
        <v>0.998</v>
      </c>
      <c r="BB30" s="66"/>
      <c r="BC30" s="66"/>
      <c r="BD30" s="134"/>
      <c r="BE30" s="142"/>
      <c r="BF30" s="66">
        <f>1-SUM(BF31:BF35)</f>
        <v>0.998</v>
      </c>
      <c r="BG30" s="66"/>
      <c r="BH30" s="66"/>
      <c r="BI30" s="134"/>
      <c r="BJ30" s="142"/>
      <c r="BK30" s="66">
        <f>1-SUM(BK31:BK35)</f>
        <v>0.998</v>
      </c>
      <c r="BL30" s="66"/>
      <c r="BM30" s="66"/>
      <c r="BN30" s="134"/>
      <c r="BO30" s="142"/>
      <c r="BP30" s="66">
        <f>1-SUM(BP31:BP35)</f>
        <v>0.998</v>
      </c>
      <c r="BQ30" s="66"/>
    </row>
    <row r="31" spans="1:69" x14ac:dyDescent="0.15">
      <c r="A31" s="42" t="s">
        <v>52</v>
      </c>
      <c r="B31" s="43">
        <f>_xlfn.IFNA(VLOOKUP($A31,批次辅助!$A$4:$DC$41,MATCH($A$5&amp;B$4,批次辅助!$A$1:$DC$1,0),0),0)</f>
        <v>0</v>
      </c>
      <c r="C31" s="43">
        <f>_xlfn.IFNA(VLOOKUP($A31,批次辅助!$A$4:$DC$41,MATCH($A$5&amp;C$4,批次辅助!$A$1:$DC$1,0),0),0)</f>
        <v>0</v>
      </c>
      <c r="D31" s="43">
        <f>_xlfn.IFNA(VLOOKUP($A31,批次辅助!$A$4:$DC$41,MATCH($A$5&amp;D$4,批次辅助!$A$1:$DC$1,0),0),0)</f>
        <v>0</v>
      </c>
      <c r="E31" s="277"/>
      <c r="F31" s="132"/>
      <c r="G31" s="70"/>
      <c r="H31" s="277">
        <f>C31-F31+G31</f>
        <v>0</v>
      </c>
      <c r="I31" s="370"/>
      <c r="J31" s="277"/>
      <c r="K31" s="132"/>
      <c r="L31" s="105"/>
      <c r="M31" s="277">
        <f>H31-K31+L31</f>
        <v>0</v>
      </c>
      <c r="N31" s="370"/>
      <c r="O31" s="277"/>
      <c r="P31" s="132"/>
      <c r="Q31" s="105"/>
      <c r="R31" s="277">
        <f>M31-P31+Q31</f>
        <v>0</v>
      </c>
      <c r="S31" s="370"/>
      <c r="T31" s="277"/>
      <c r="U31" s="132"/>
      <c r="V31" s="105"/>
      <c r="W31" s="277">
        <f>R31-U31+V31</f>
        <v>0</v>
      </c>
      <c r="X31" s="370"/>
      <c r="Y31" s="277"/>
      <c r="Z31" s="132"/>
      <c r="AA31" s="105"/>
      <c r="AB31" s="277">
        <f>W31-Z31+AA31</f>
        <v>0</v>
      </c>
      <c r="AC31" s="370"/>
      <c r="AD31" s="277"/>
      <c r="AE31" s="132"/>
      <c r="AF31" s="105"/>
      <c r="AG31" s="277">
        <f>AB31-AE31+AF31</f>
        <v>0</v>
      </c>
      <c r="AH31" s="370"/>
      <c r="AI31" s="277"/>
      <c r="AJ31" s="132"/>
      <c r="AK31" s="105"/>
      <c r="AL31" s="277">
        <f>AG31-AJ31+AK31</f>
        <v>0</v>
      </c>
      <c r="AM31" s="370"/>
      <c r="AN31" s="277"/>
      <c r="AO31" s="132"/>
      <c r="AP31" s="105"/>
      <c r="AQ31" s="277">
        <f>AL31-AO31+AP31</f>
        <v>0</v>
      </c>
      <c r="AR31" s="370"/>
      <c r="AS31" s="277"/>
      <c r="AT31" s="132"/>
      <c r="AU31" s="105"/>
      <c r="AV31" s="277">
        <f>AQ31-AT31+AU31</f>
        <v>0</v>
      </c>
      <c r="AW31" s="370"/>
      <c r="AX31" s="277"/>
      <c r="AY31" s="132"/>
      <c r="AZ31" s="105"/>
      <c r="BA31" s="277">
        <f>AV31-AY31+AZ31</f>
        <v>0</v>
      </c>
      <c r="BB31" s="370"/>
      <c r="BC31" s="277"/>
      <c r="BD31" s="132"/>
      <c r="BE31" s="105"/>
      <c r="BF31" s="277">
        <f>BA31-BD31+BE31</f>
        <v>0</v>
      </c>
      <c r="BG31" s="370"/>
      <c r="BH31" s="277"/>
      <c r="BI31" s="132"/>
      <c r="BJ31" s="105"/>
      <c r="BK31" s="277">
        <f>BF31-BI31+BJ31</f>
        <v>0</v>
      </c>
      <c r="BL31" s="370"/>
      <c r="BM31" s="277"/>
      <c r="BN31" s="132"/>
      <c r="BO31" s="105"/>
      <c r="BP31" s="277">
        <f>BK31-BN31+BO31</f>
        <v>0</v>
      </c>
      <c r="BQ31" s="370"/>
    </row>
    <row r="32" spans="1:69" x14ac:dyDescent="0.15">
      <c r="A32" s="42" t="s">
        <v>545</v>
      </c>
      <c r="B32" s="43">
        <f>_xlfn.IFNA(VLOOKUP($A32,批次辅助!$A$4:$DC$41,MATCH($A$5&amp;B$4,批次辅助!$A$1:$DC$1,0),0),0)</f>
        <v>0</v>
      </c>
      <c r="C32" s="43">
        <f>_xlfn.IFNA(VLOOKUP($A32,批次辅助!$A$4:$DC$41,MATCH($A$5&amp;C$4,批次辅助!$A$1:$DC$1,0),0),0)</f>
        <v>0</v>
      </c>
      <c r="D32" s="43">
        <f>_xlfn.IFNA(VLOOKUP($A32,批次辅助!$A$4:$DC$41,MATCH($A$5&amp;D$4,批次辅助!$A$1:$DC$1,0),0),0)</f>
        <v>0</v>
      </c>
      <c r="E32" s="277"/>
      <c r="F32" s="132"/>
      <c r="G32" s="70">
        <v>2E-3</v>
      </c>
      <c r="H32" s="277">
        <f t="shared" ref="H32:H36" si="26">C32-F32+G32</f>
        <v>2E-3</v>
      </c>
      <c r="I32" s="370"/>
      <c r="J32" s="277"/>
      <c r="K32" s="132"/>
      <c r="L32" s="105"/>
      <c r="M32" s="277">
        <f t="shared" ref="M32:M36" si="27">H32-K32+L32</f>
        <v>2E-3</v>
      </c>
      <c r="N32" s="370"/>
      <c r="O32" s="277"/>
      <c r="P32" s="132"/>
      <c r="Q32" s="105"/>
      <c r="R32" s="277">
        <f t="shared" ref="R32:R36" si="28">M32-P32+Q32</f>
        <v>2E-3</v>
      </c>
      <c r="S32" s="370"/>
      <c r="T32" s="277"/>
      <c r="U32" s="132"/>
      <c r="V32" s="105"/>
      <c r="W32" s="277">
        <f t="shared" ref="W32:W36" si="29">R32-U32+V32</f>
        <v>2E-3</v>
      </c>
      <c r="X32" s="370"/>
      <c r="Y32" s="277"/>
      <c r="Z32" s="132"/>
      <c r="AA32" s="105"/>
      <c r="AB32" s="277">
        <f t="shared" ref="AB32:AB36" si="30">W32-Z32+AA32</f>
        <v>2E-3</v>
      </c>
      <c r="AC32" s="370"/>
      <c r="AD32" s="277"/>
      <c r="AE32" s="132"/>
      <c r="AF32" s="105"/>
      <c r="AG32" s="277">
        <f t="shared" ref="AG32:AG36" si="31">AB32-AE32+AF32</f>
        <v>2E-3</v>
      </c>
      <c r="AH32" s="370"/>
      <c r="AI32" s="277"/>
      <c r="AJ32" s="132"/>
      <c r="AK32" s="105"/>
      <c r="AL32" s="277">
        <f t="shared" ref="AL32:AL36" si="32">AG32-AJ32+AK32</f>
        <v>2E-3</v>
      </c>
      <c r="AM32" s="370"/>
      <c r="AN32" s="277"/>
      <c r="AO32" s="132"/>
      <c r="AP32" s="105"/>
      <c r="AQ32" s="277">
        <f t="shared" ref="AQ32:AQ36" si="33">AL32-AO32+AP32</f>
        <v>2E-3</v>
      </c>
      <c r="AR32" s="370"/>
      <c r="AS32" s="277"/>
      <c r="AT32" s="132"/>
      <c r="AU32" s="105"/>
      <c r="AV32" s="277">
        <f t="shared" ref="AV32:AV36" si="34">AQ32-AT32+AU32</f>
        <v>2E-3</v>
      </c>
      <c r="AW32" s="370"/>
      <c r="AX32" s="277"/>
      <c r="AY32" s="132"/>
      <c r="AZ32" s="105"/>
      <c r="BA32" s="277">
        <f t="shared" ref="BA32:BA36" si="35">AV32-AY32+AZ32</f>
        <v>2E-3</v>
      </c>
      <c r="BB32" s="370"/>
      <c r="BC32" s="277"/>
      <c r="BD32" s="132"/>
      <c r="BE32" s="105"/>
      <c r="BF32" s="277">
        <f t="shared" ref="BF32:BF36" si="36">BA32-BD32+BE32</f>
        <v>2E-3</v>
      </c>
      <c r="BG32" s="370"/>
      <c r="BH32" s="277"/>
      <c r="BI32" s="132"/>
      <c r="BJ32" s="105"/>
      <c r="BK32" s="277">
        <f t="shared" ref="BK32:BK36" si="37">BF32-BI32+BJ32</f>
        <v>2E-3</v>
      </c>
      <c r="BL32" s="370"/>
      <c r="BM32" s="277"/>
      <c r="BN32" s="132"/>
      <c r="BO32" s="105"/>
      <c r="BP32" s="277">
        <f t="shared" ref="BP32:BP36" si="38">BK32-BN32+BO32</f>
        <v>2E-3</v>
      </c>
      <c r="BQ32" s="370"/>
    </row>
    <row r="33" spans="1:69" x14ac:dyDescent="0.15">
      <c r="A33" s="42" t="s">
        <v>544</v>
      </c>
      <c r="B33" s="43">
        <f>_xlfn.IFNA(VLOOKUP($A33,批次辅助!$A$4:$DC$41,MATCH($A$5&amp;B$4,批次辅助!$A$1:$DC$1,0),0),0)</f>
        <v>0</v>
      </c>
      <c r="C33" s="43">
        <f>_xlfn.IFNA(VLOOKUP($A33,批次辅助!$A$4:$DC$41,MATCH($A$5&amp;C$4,批次辅助!$A$1:$DC$1,0),0),0)</f>
        <v>0</v>
      </c>
      <c r="D33" s="43">
        <f>_xlfn.IFNA(VLOOKUP($A33,批次辅助!$A$4:$DC$41,MATCH($A$5&amp;D$4,批次辅助!$A$1:$DC$1,0),0),0)</f>
        <v>0</v>
      </c>
      <c r="E33" s="277"/>
      <c r="F33" s="132"/>
      <c r="G33" s="70"/>
      <c r="H33" s="277">
        <f t="shared" si="26"/>
        <v>0</v>
      </c>
      <c r="I33" s="370"/>
      <c r="J33" s="277"/>
      <c r="K33" s="132"/>
      <c r="L33" s="105"/>
      <c r="M33" s="277">
        <f t="shared" si="27"/>
        <v>0</v>
      </c>
      <c r="N33" s="370"/>
      <c r="O33" s="277"/>
      <c r="P33" s="132"/>
      <c r="Q33" s="105"/>
      <c r="R33" s="277">
        <f t="shared" si="28"/>
        <v>0</v>
      </c>
      <c r="S33" s="370"/>
      <c r="T33" s="277"/>
      <c r="U33" s="132"/>
      <c r="V33" s="105"/>
      <c r="W33" s="277">
        <f t="shared" si="29"/>
        <v>0</v>
      </c>
      <c r="X33" s="370"/>
      <c r="Y33" s="277"/>
      <c r="Z33" s="132"/>
      <c r="AA33" s="105"/>
      <c r="AB33" s="277">
        <f t="shared" si="30"/>
        <v>0</v>
      </c>
      <c r="AC33" s="370"/>
      <c r="AD33" s="277"/>
      <c r="AE33" s="132"/>
      <c r="AF33" s="105"/>
      <c r="AG33" s="277">
        <f t="shared" si="31"/>
        <v>0</v>
      </c>
      <c r="AH33" s="370"/>
      <c r="AI33" s="277"/>
      <c r="AJ33" s="132"/>
      <c r="AK33" s="105"/>
      <c r="AL33" s="277">
        <f t="shared" si="32"/>
        <v>0</v>
      </c>
      <c r="AM33" s="370"/>
      <c r="AN33" s="277"/>
      <c r="AO33" s="132"/>
      <c r="AP33" s="105"/>
      <c r="AQ33" s="277">
        <f t="shared" si="33"/>
        <v>0</v>
      </c>
      <c r="AR33" s="370"/>
      <c r="AS33" s="277"/>
      <c r="AT33" s="132"/>
      <c r="AU33" s="105"/>
      <c r="AV33" s="277">
        <f t="shared" si="34"/>
        <v>0</v>
      </c>
      <c r="AW33" s="370"/>
      <c r="AX33" s="277"/>
      <c r="AY33" s="132"/>
      <c r="AZ33" s="105"/>
      <c r="BA33" s="277">
        <f t="shared" si="35"/>
        <v>0</v>
      </c>
      <c r="BB33" s="370"/>
      <c r="BC33" s="277"/>
      <c r="BD33" s="132"/>
      <c r="BE33" s="105"/>
      <c r="BF33" s="277">
        <f t="shared" si="36"/>
        <v>0</v>
      </c>
      <c r="BG33" s="370"/>
      <c r="BH33" s="277"/>
      <c r="BI33" s="132"/>
      <c r="BJ33" s="105"/>
      <c r="BK33" s="277">
        <f t="shared" si="37"/>
        <v>0</v>
      </c>
      <c r="BL33" s="370"/>
      <c r="BM33" s="277"/>
      <c r="BN33" s="132"/>
      <c r="BO33" s="105"/>
      <c r="BP33" s="277">
        <f t="shared" si="38"/>
        <v>0</v>
      </c>
      <c r="BQ33" s="370"/>
    </row>
    <row r="34" spans="1:69" x14ac:dyDescent="0.15">
      <c r="A34" s="42" t="s">
        <v>53</v>
      </c>
      <c r="B34" s="43">
        <f>_xlfn.IFNA(VLOOKUP($A34,批次辅助!$A$4:$DC$41,MATCH($A$5&amp;B$4,批次辅助!$A$1:$DC$1,0),0),0)</f>
        <v>0</v>
      </c>
      <c r="C34" s="43">
        <f>_xlfn.IFNA(VLOOKUP($A34,批次辅助!$A$4:$DC$41,MATCH($A$5&amp;C$4,批次辅助!$A$1:$DC$1,0),0),0)</f>
        <v>0</v>
      </c>
      <c r="D34" s="43">
        <f>_xlfn.IFNA(VLOOKUP($A34,批次辅助!$A$4:$DC$41,MATCH($A$5&amp;D$4,批次辅助!$A$1:$DC$1,0),0),0)</f>
        <v>0</v>
      </c>
      <c r="E34" s="47"/>
      <c r="F34" s="128"/>
      <c r="G34" s="46"/>
      <c r="H34" s="277">
        <f t="shared" si="26"/>
        <v>0</v>
      </c>
      <c r="I34" s="370"/>
      <c r="J34" s="47"/>
      <c r="K34" s="128"/>
      <c r="L34" s="102"/>
      <c r="M34" s="50">
        <f t="shared" si="27"/>
        <v>0</v>
      </c>
      <c r="N34" s="370"/>
      <c r="O34" s="47"/>
      <c r="P34" s="128"/>
      <c r="Q34" s="102"/>
      <c r="R34" s="50">
        <f t="shared" si="28"/>
        <v>0</v>
      </c>
      <c r="S34" s="370"/>
      <c r="T34" s="47"/>
      <c r="U34" s="128"/>
      <c r="V34" s="102"/>
      <c r="W34" s="50">
        <f t="shared" si="29"/>
        <v>0</v>
      </c>
      <c r="X34" s="370"/>
      <c r="Y34" s="47"/>
      <c r="Z34" s="128"/>
      <c r="AA34" s="102"/>
      <c r="AB34" s="50">
        <f t="shared" si="30"/>
        <v>0</v>
      </c>
      <c r="AC34" s="370"/>
      <c r="AD34" s="47"/>
      <c r="AE34" s="128"/>
      <c r="AF34" s="102"/>
      <c r="AG34" s="50">
        <f t="shared" si="31"/>
        <v>0</v>
      </c>
      <c r="AH34" s="370"/>
      <c r="AI34" s="47"/>
      <c r="AJ34" s="128"/>
      <c r="AK34" s="102"/>
      <c r="AL34" s="50">
        <f t="shared" si="32"/>
        <v>0</v>
      </c>
      <c r="AM34" s="370"/>
      <c r="AN34" s="47"/>
      <c r="AO34" s="128"/>
      <c r="AP34" s="102"/>
      <c r="AQ34" s="50">
        <f t="shared" si="33"/>
        <v>0</v>
      </c>
      <c r="AR34" s="370"/>
      <c r="AS34" s="47"/>
      <c r="AT34" s="128"/>
      <c r="AU34" s="102"/>
      <c r="AV34" s="50">
        <f t="shared" si="34"/>
        <v>0</v>
      </c>
      <c r="AW34" s="370"/>
      <c r="AX34" s="47"/>
      <c r="AY34" s="128"/>
      <c r="AZ34" s="102"/>
      <c r="BA34" s="50">
        <f t="shared" si="35"/>
        <v>0</v>
      </c>
      <c r="BB34" s="370"/>
      <c r="BC34" s="47"/>
      <c r="BD34" s="128"/>
      <c r="BE34" s="102"/>
      <c r="BF34" s="50">
        <f t="shared" si="36"/>
        <v>0</v>
      </c>
      <c r="BG34" s="370"/>
      <c r="BH34" s="47"/>
      <c r="BI34" s="128"/>
      <c r="BJ34" s="102"/>
      <c r="BK34" s="50">
        <f t="shared" si="37"/>
        <v>0</v>
      </c>
      <c r="BL34" s="370"/>
      <c r="BM34" s="47"/>
      <c r="BN34" s="128"/>
      <c r="BO34" s="102"/>
      <c r="BP34" s="50">
        <f t="shared" si="38"/>
        <v>0</v>
      </c>
      <c r="BQ34" s="370"/>
    </row>
    <row r="35" spans="1:69" x14ac:dyDescent="0.15">
      <c r="A35" s="42" t="s">
        <v>54</v>
      </c>
      <c r="B35" s="43">
        <f>_xlfn.IFNA(VLOOKUP($A35,批次辅助!$A$4:$DC$41,MATCH($A$5&amp;B$4,批次辅助!$A$1:$DC$1,0),0),0)</f>
        <v>0</v>
      </c>
      <c r="C35" s="43">
        <f>_xlfn.IFNA(VLOOKUP($A35,批次辅助!$A$4:$DC$41,MATCH($A$5&amp;C$4,批次辅助!$A$1:$DC$1,0),0),0)</f>
        <v>0</v>
      </c>
      <c r="D35" s="43">
        <f>_xlfn.IFNA(VLOOKUP($A35,批次辅助!$A$4:$DC$41,MATCH($A$5&amp;D$4,批次辅助!$A$1:$DC$1,0),0),0)</f>
        <v>0</v>
      </c>
      <c r="E35" s="47"/>
      <c r="F35" s="128"/>
      <c r="G35" s="46"/>
      <c r="H35" s="277">
        <f t="shared" si="26"/>
        <v>0</v>
      </c>
      <c r="I35" s="370"/>
      <c r="J35" s="47"/>
      <c r="K35" s="128"/>
      <c r="L35" s="102"/>
      <c r="M35" s="50">
        <f t="shared" si="27"/>
        <v>0</v>
      </c>
      <c r="N35" s="370"/>
      <c r="O35" s="47"/>
      <c r="P35" s="128"/>
      <c r="Q35" s="102"/>
      <c r="R35" s="50">
        <f t="shared" si="28"/>
        <v>0</v>
      </c>
      <c r="S35" s="370"/>
      <c r="T35" s="47"/>
      <c r="U35" s="128"/>
      <c r="V35" s="102"/>
      <c r="W35" s="50">
        <f t="shared" si="29"/>
        <v>0</v>
      </c>
      <c r="X35" s="370"/>
      <c r="Y35" s="47"/>
      <c r="Z35" s="128"/>
      <c r="AA35" s="102"/>
      <c r="AB35" s="50">
        <f t="shared" si="30"/>
        <v>0</v>
      </c>
      <c r="AC35" s="370"/>
      <c r="AD35" s="47"/>
      <c r="AE35" s="128"/>
      <c r="AF35" s="102"/>
      <c r="AG35" s="50">
        <f t="shared" si="31"/>
        <v>0</v>
      </c>
      <c r="AH35" s="370"/>
      <c r="AI35" s="47"/>
      <c r="AJ35" s="128"/>
      <c r="AK35" s="102"/>
      <c r="AL35" s="50">
        <f t="shared" si="32"/>
        <v>0</v>
      </c>
      <c r="AM35" s="370"/>
      <c r="AN35" s="47"/>
      <c r="AO35" s="128"/>
      <c r="AP35" s="102"/>
      <c r="AQ35" s="50">
        <f t="shared" si="33"/>
        <v>0</v>
      </c>
      <c r="AR35" s="370"/>
      <c r="AS35" s="47"/>
      <c r="AT35" s="128"/>
      <c r="AU35" s="102"/>
      <c r="AV35" s="50">
        <f t="shared" si="34"/>
        <v>0</v>
      </c>
      <c r="AW35" s="370"/>
      <c r="AX35" s="47"/>
      <c r="AY35" s="128"/>
      <c r="AZ35" s="102"/>
      <c r="BA35" s="50">
        <f t="shared" si="35"/>
        <v>0</v>
      </c>
      <c r="BB35" s="370"/>
      <c r="BC35" s="47"/>
      <c r="BD35" s="128"/>
      <c r="BE35" s="102"/>
      <c r="BF35" s="50">
        <f t="shared" si="36"/>
        <v>0</v>
      </c>
      <c r="BG35" s="370"/>
      <c r="BH35" s="47"/>
      <c r="BI35" s="128"/>
      <c r="BJ35" s="102"/>
      <c r="BK35" s="50">
        <f t="shared" si="37"/>
        <v>0</v>
      </c>
      <c r="BL35" s="370"/>
      <c r="BM35" s="47"/>
      <c r="BN35" s="128"/>
      <c r="BO35" s="102"/>
      <c r="BP35" s="50">
        <f t="shared" si="38"/>
        <v>0</v>
      </c>
      <c r="BQ35" s="370"/>
    </row>
    <row r="36" spans="1:69" x14ac:dyDescent="0.15">
      <c r="A36" s="72" t="s">
        <v>38</v>
      </c>
      <c r="B36" s="61">
        <f>_xlfn.IFNA(VLOOKUP($A36,批次辅助!$A$4:$DC$41,MATCH($A$5&amp;B$4,批次辅助!$A$1:$DC$1,0),0),0)</f>
        <v>0</v>
      </c>
      <c r="C36" s="61">
        <f>_xlfn.IFNA(VLOOKUP($A36,批次辅助!$A$4:$DC$41,MATCH($A$5&amp;C$4,批次辅助!$A$1:$DC$1,0),0),0)</f>
        <v>0</v>
      </c>
      <c r="D36" s="61">
        <f>_xlfn.IFNA(VLOOKUP($A36,批次辅助!$A$4:$DC$41,MATCH($A$5&amp;D$4,批次辅助!$A$1:$DC$1,0),0),0)</f>
        <v>0</v>
      </c>
      <c r="E36" s="73"/>
      <c r="F36" s="74"/>
      <c r="G36" s="75"/>
      <c r="H36" s="62">
        <f t="shared" si="26"/>
        <v>0</v>
      </c>
      <c r="I36" s="62"/>
      <c r="J36" s="73"/>
      <c r="K36" s="135"/>
      <c r="L36" s="143"/>
      <c r="M36" s="62">
        <f t="shared" si="27"/>
        <v>0</v>
      </c>
      <c r="N36" s="62"/>
      <c r="O36" s="73"/>
      <c r="P36" s="135"/>
      <c r="Q36" s="143"/>
      <c r="R36" s="62">
        <f t="shared" si="28"/>
        <v>0</v>
      </c>
      <c r="S36" s="62"/>
      <c r="T36" s="73"/>
      <c r="U36" s="135"/>
      <c r="V36" s="143"/>
      <c r="W36" s="62">
        <f t="shared" si="29"/>
        <v>0</v>
      </c>
      <c r="X36" s="62"/>
      <c r="Y36" s="73"/>
      <c r="Z36" s="135"/>
      <c r="AA36" s="143"/>
      <c r="AB36" s="62">
        <f t="shared" si="30"/>
        <v>0</v>
      </c>
      <c r="AC36" s="62"/>
      <c r="AD36" s="73"/>
      <c r="AE36" s="135"/>
      <c r="AF36" s="143"/>
      <c r="AG36" s="62">
        <f t="shared" si="31"/>
        <v>0</v>
      </c>
      <c r="AH36" s="62"/>
      <c r="AI36" s="73"/>
      <c r="AJ36" s="135"/>
      <c r="AK36" s="143"/>
      <c r="AL36" s="62">
        <f t="shared" si="32"/>
        <v>0</v>
      </c>
      <c r="AM36" s="62"/>
      <c r="AN36" s="73"/>
      <c r="AO36" s="135"/>
      <c r="AP36" s="143"/>
      <c r="AQ36" s="62">
        <f t="shared" si="33"/>
        <v>0</v>
      </c>
      <c r="AR36" s="62"/>
      <c r="AS36" s="73"/>
      <c r="AT36" s="135"/>
      <c r="AU36" s="143"/>
      <c r="AV36" s="62">
        <f t="shared" si="34"/>
        <v>0</v>
      </c>
      <c r="AW36" s="62"/>
      <c r="AX36" s="73"/>
      <c r="AY36" s="135"/>
      <c r="AZ36" s="143"/>
      <c r="BA36" s="62">
        <f t="shared" si="35"/>
        <v>0</v>
      </c>
      <c r="BB36" s="62"/>
      <c r="BC36" s="73"/>
      <c r="BD36" s="135"/>
      <c r="BE36" s="143"/>
      <c r="BF36" s="62">
        <f t="shared" si="36"/>
        <v>0</v>
      </c>
      <c r="BG36" s="62"/>
      <c r="BH36" s="73"/>
      <c r="BI36" s="135"/>
      <c r="BJ36" s="143"/>
      <c r="BK36" s="62">
        <f t="shared" si="37"/>
        <v>0</v>
      </c>
      <c r="BL36" s="62"/>
      <c r="BM36" s="73"/>
      <c r="BN36" s="135"/>
      <c r="BO36" s="143"/>
      <c r="BP36" s="62">
        <f t="shared" si="38"/>
        <v>0</v>
      </c>
      <c r="BQ36" s="62"/>
    </row>
    <row r="37" spans="1:69" x14ac:dyDescent="0.15">
      <c r="A37" s="76" t="s">
        <v>28</v>
      </c>
      <c r="B37" s="76"/>
      <c r="C37" s="76"/>
      <c r="D37" s="76"/>
      <c r="E37" s="77"/>
      <c r="F37" s="78"/>
      <c r="G37" s="79"/>
      <c r="H37" s="62"/>
      <c r="I37" s="62"/>
      <c r="J37" s="77"/>
      <c r="K37" s="136"/>
      <c r="L37" s="144"/>
      <c r="M37" s="62"/>
      <c r="N37" s="62"/>
      <c r="O37" s="77"/>
      <c r="P37" s="136"/>
      <c r="Q37" s="144"/>
      <c r="R37" s="62"/>
      <c r="S37" s="62"/>
      <c r="T37" s="77"/>
      <c r="U37" s="136"/>
      <c r="V37" s="144"/>
      <c r="W37" s="62"/>
      <c r="X37" s="62"/>
      <c r="Y37" s="77"/>
      <c r="Z37" s="136"/>
      <c r="AA37" s="144"/>
      <c r="AB37" s="62"/>
      <c r="AC37" s="62"/>
      <c r="AD37" s="77"/>
      <c r="AE37" s="136"/>
      <c r="AF37" s="144"/>
      <c r="AG37" s="62"/>
      <c r="AH37" s="62"/>
      <c r="AI37" s="77"/>
      <c r="AJ37" s="136"/>
      <c r="AK37" s="144"/>
      <c r="AL37" s="62"/>
      <c r="AM37" s="62"/>
      <c r="AN37" s="77"/>
      <c r="AO37" s="136"/>
      <c r="AP37" s="144"/>
      <c r="AQ37" s="62"/>
      <c r="AR37" s="62"/>
      <c r="AS37" s="77"/>
      <c r="AT37" s="136"/>
      <c r="AU37" s="144"/>
      <c r="AV37" s="62"/>
      <c r="AW37" s="62"/>
      <c r="AX37" s="77"/>
      <c r="AY37" s="136"/>
      <c r="AZ37" s="144"/>
      <c r="BA37" s="62"/>
      <c r="BB37" s="62"/>
      <c r="BC37" s="77"/>
      <c r="BD37" s="136"/>
      <c r="BE37" s="144"/>
      <c r="BF37" s="62"/>
      <c r="BG37" s="62"/>
      <c r="BH37" s="77"/>
      <c r="BI37" s="136"/>
      <c r="BJ37" s="144"/>
      <c r="BK37" s="62"/>
      <c r="BL37" s="62"/>
      <c r="BM37" s="77"/>
      <c r="BN37" s="136"/>
      <c r="BO37" s="144"/>
      <c r="BP37" s="62"/>
      <c r="BQ37" s="62"/>
    </row>
    <row r="38" spans="1:69" x14ac:dyDescent="0.15">
      <c r="A38" s="65" t="s">
        <v>36</v>
      </c>
      <c r="B38" s="66"/>
      <c r="C38" s="66"/>
      <c r="D38" s="66"/>
      <c r="E38" s="66"/>
      <c r="F38" s="67"/>
      <c r="G38" s="68"/>
      <c r="H38" s="66">
        <f>H39</f>
        <v>0.99914339840210853</v>
      </c>
      <c r="I38" s="66"/>
      <c r="J38" s="66"/>
      <c r="K38" s="134"/>
      <c r="L38" s="142"/>
      <c r="M38" s="66">
        <f>M39</f>
        <v>0.99914339840210853</v>
      </c>
      <c r="N38" s="66"/>
      <c r="O38" s="66"/>
      <c r="P38" s="134"/>
      <c r="Q38" s="142"/>
      <c r="R38" s="66">
        <f>R39</f>
        <v>0.99914339840210853</v>
      </c>
      <c r="S38" s="66"/>
      <c r="T38" s="66"/>
      <c r="U38" s="134"/>
      <c r="V38" s="142"/>
      <c r="W38" s="66">
        <f>W39</f>
        <v>0.99914339840210853</v>
      </c>
      <c r="X38" s="66"/>
      <c r="Y38" s="66"/>
      <c r="Z38" s="134"/>
      <c r="AA38" s="142"/>
      <c r="AB38" s="66">
        <f>AB39</f>
        <v>0.99914339840210853</v>
      </c>
      <c r="AC38" s="66"/>
      <c r="AD38" s="66"/>
      <c r="AE38" s="134"/>
      <c r="AF38" s="142"/>
      <c r="AG38" s="66">
        <f>AG39</f>
        <v>0.99914339840210853</v>
      </c>
      <c r="AH38" s="66"/>
      <c r="AI38" s="66"/>
      <c r="AJ38" s="134"/>
      <c r="AK38" s="142"/>
      <c r="AL38" s="66">
        <f>AL39</f>
        <v>0.99914339840210853</v>
      </c>
      <c r="AM38" s="66"/>
      <c r="AN38" s="66"/>
      <c r="AO38" s="134"/>
      <c r="AP38" s="142"/>
      <c r="AQ38" s="66">
        <f>AQ39</f>
        <v>0.99914339840210853</v>
      </c>
      <c r="AR38" s="66"/>
      <c r="AS38" s="66"/>
      <c r="AT38" s="134"/>
      <c r="AU38" s="142"/>
      <c r="AV38" s="66">
        <f>AV39</f>
        <v>0.99914339840210853</v>
      </c>
      <c r="AW38" s="66"/>
      <c r="AX38" s="66"/>
      <c r="AY38" s="134"/>
      <c r="AZ38" s="142"/>
      <c r="BA38" s="66">
        <f>BA39</f>
        <v>0.99914339840210853</v>
      </c>
      <c r="BB38" s="66"/>
      <c r="BC38" s="66"/>
      <c r="BD38" s="134"/>
      <c r="BE38" s="142"/>
      <c r="BF38" s="66">
        <f>BF39</f>
        <v>0.99914339840210853</v>
      </c>
      <c r="BG38" s="66"/>
      <c r="BH38" s="66"/>
      <c r="BI38" s="134"/>
      <c r="BJ38" s="142"/>
      <c r="BK38" s="66">
        <f>BK39</f>
        <v>0.99914339840210853</v>
      </c>
      <c r="BL38" s="66"/>
      <c r="BM38" s="66"/>
      <c r="BN38" s="134"/>
      <c r="BO38" s="142"/>
      <c r="BP38" s="66">
        <f>BP39</f>
        <v>0.99914339840210853</v>
      </c>
      <c r="BQ38" s="66"/>
    </row>
    <row r="39" spans="1:69" x14ac:dyDescent="0.35">
      <c r="A39" s="40" t="s">
        <v>460</v>
      </c>
      <c r="B39" s="41">
        <f>_xlfn.IFNA(VLOOKUP($A39,批次辅助!$A$4:$DC$41,MATCH($A$5&amp;B$4,批次辅助!$A$1:$DC$1,0),0),0)</f>
        <v>0</v>
      </c>
      <c r="C39" s="41">
        <f>_xlfn.IFNA(VLOOKUP($A39,批次辅助!$A$4:$DC$41,MATCH($A$5&amp;C$4,批次辅助!$A$1:$DC$1,0),0),0)</f>
        <v>0</v>
      </c>
      <c r="D39" s="41">
        <f>_xlfn.IFNA(VLOOKUP($A39,批次辅助!$A$4:$DC$41,MATCH($A$5&amp;D$4,批次辅助!$A$1:$DC$1,0),0),0)</f>
        <v>0</v>
      </c>
      <c r="E39" s="66"/>
      <c r="F39" s="67"/>
      <c r="G39" s="68"/>
      <c r="H39" s="66">
        <f>1-SUM(H40:H43)</f>
        <v>0.99914339840210853</v>
      </c>
      <c r="I39" s="66"/>
      <c r="J39" s="66"/>
      <c r="K39" s="134"/>
      <c r="L39" s="142"/>
      <c r="M39" s="66">
        <f>1-SUM(M40:M43)</f>
        <v>0.99914339840210853</v>
      </c>
      <c r="N39" s="66"/>
      <c r="O39" s="66"/>
      <c r="P39" s="134"/>
      <c r="Q39" s="142"/>
      <c r="R39" s="66">
        <f>1-SUM(R40:R43)</f>
        <v>0.99914339840210853</v>
      </c>
      <c r="S39" s="66"/>
      <c r="T39" s="66"/>
      <c r="U39" s="134"/>
      <c r="V39" s="142"/>
      <c r="W39" s="66">
        <f>1-SUM(W40:W43)</f>
        <v>0.99914339840210853</v>
      </c>
      <c r="X39" s="66"/>
      <c r="Y39" s="66"/>
      <c r="Z39" s="134"/>
      <c r="AA39" s="142"/>
      <c r="AB39" s="66">
        <f>1-SUM(AB40:AB43)</f>
        <v>0.99914339840210853</v>
      </c>
      <c r="AC39" s="66"/>
      <c r="AD39" s="66"/>
      <c r="AE39" s="134"/>
      <c r="AF39" s="142"/>
      <c r="AG39" s="66">
        <f>1-SUM(AG40:AG43)</f>
        <v>0.99914339840210853</v>
      </c>
      <c r="AH39" s="66"/>
      <c r="AI39" s="66"/>
      <c r="AJ39" s="134"/>
      <c r="AK39" s="142"/>
      <c r="AL39" s="66">
        <f>1-SUM(AL40:AL43)</f>
        <v>0.99914339840210853</v>
      </c>
      <c r="AM39" s="66"/>
      <c r="AN39" s="66"/>
      <c r="AO39" s="134"/>
      <c r="AP39" s="142"/>
      <c r="AQ39" s="66">
        <f>1-SUM(AQ40:AQ43)</f>
        <v>0.99914339840210853</v>
      </c>
      <c r="AR39" s="66"/>
      <c r="AS39" s="66"/>
      <c r="AT39" s="134"/>
      <c r="AU39" s="142"/>
      <c r="AV39" s="66">
        <f>1-SUM(AV40:AV43)</f>
        <v>0.99914339840210853</v>
      </c>
      <c r="AW39" s="66"/>
      <c r="AX39" s="66"/>
      <c r="AY39" s="134"/>
      <c r="AZ39" s="142"/>
      <c r="BA39" s="66">
        <f>1-SUM(BA40:BA43)</f>
        <v>0.99914339840210853</v>
      </c>
      <c r="BB39" s="66"/>
      <c r="BC39" s="66"/>
      <c r="BD39" s="134"/>
      <c r="BE39" s="142"/>
      <c r="BF39" s="66">
        <f>1-SUM(BF40:BF43)</f>
        <v>0.99914339840210853</v>
      </c>
      <c r="BG39" s="66"/>
      <c r="BH39" s="66"/>
      <c r="BI39" s="134"/>
      <c r="BJ39" s="142"/>
      <c r="BK39" s="66">
        <f>1-SUM(BK40:BK43)</f>
        <v>0.99914339840210853</v>
      </c>
      <c r="BL39" s="66"/>
      <c r="BM39" s="66"/>
      <c r="BN39" s="134"/>
      <c r="BO39" s="142"/>
      <c r="BP39" s="66">
        <f>1-SUM(BP40:BP43)</f>
        <v>0.99914339840210853</v>
      </c>
      <c r="BQ39" s="66"/>
    </row>
    <row r="40" spans="1:69" x14ac:dyDescent="0.15">
      <c r="A40" s="42" t="s">
        <v>55</v>
      </c>
      <c r="B40" s="43">
        <f>_xlfn.IFNA(VLOOKUP($A40,批次辅助!$A$4:$DC$41,MATCH($A$5&amp;B$4,批次辅助!$A$1:$DC$1,0),0),0)</f>
        <v>0</v>
      </c>
      <c r="C40" s="43">
        <f>_xlfn.IFNA(VLOOKUP($A40,批次辅助!$A$4:$DC$41,MATCH($A$5&amp;C$4,批次辅助!$A$1:$DC$1,0),0),0)</f>
        <v>0</v>
      </c>
      <c r="D40" s="43">
        <f>_xlfn.IFNA(VLOOKUP($A40,批次辅助!$A$4:$DC$41,MATCH($A$5&amp;D$4,批次辅助!$A$1:$DC$1,0),0),0)</f>
        <v>0</v>
      </c>
      <c r="E40" s="279"/>
      <c r="F40" s="69"/>
      <c r="G40" s="70">
        <v>3.2946215303517012E-5</v>
      </c>
      <c r="H40" s="277">
        <f>C40-F40+G40</f>
        <v>3.2946215303517012E-5</v>
      </c>
      <c r="I40" s="370"/>
      <c r="J40" s="277"/>
      <c r="K40" s="132"/>
      <c r="L40" s="105"/>
      <c r="M40" s="277">
        <f>H40-K40+L40</f>
        <v>3.2946215303517012E-5</v>
      </c>
      <c r="N40" s="370"/>
      <c r="O40" s="277"/>
      <c r="P40" s="132"/>
      <c r="Q40" s="105"/>
      <c r="R40" s="277">
        <f>M40-P40+Q40</f>
        <v>3.2946215303517012E-5</v>
      </c>
      <c r="S40" s="370"/>
      <c r="T40" s="277"/>
      <c r="U40" s="132"/>
      <c r="V40" s="105"/>
      <c r="W40" s="277">
        <f>R40-U40+V40</f>
        <v>3.2946215303517012E-5</v>
      </c>
      <c r="X40" s="370"/>
      <c r="Y40" s="277"/>
      <c r="Z40" s="132"/>
      <c r="AA40" s="105"/>
      <c r="AB40" s="277">
        <f>W40-Z40+AA40</f>
        <v>3.2946215303517012E-5</v>
      </c>
      <c r="AC40" s="370"/>
      <c r="AD40" s="277"/>
      <c r="AE40" s="132"/>
      <c r="AF40" s="105"/>
      <c r="AG40" s="277">
        <f>AB40-AE40+AF40</f>
        <v>3.2946215303517012E-5</v>
      </c>
      <c r="AH40" s="370"/>
      <c r="AI40" s="277"/>
      <c r="AJ40" s="132"/>
      <c r="AK40" s="105"/>
      <c r="AL40" s="277">
        <f>AG40-AJ40+AK40</f>
        <v>3.2946215303517012E-5</v>
      </c>
      <c r="AM40" s="370"/>
      <c r="AN40" s="277"/>
      <c r="AO40" s="132"/>
      <c r="AP40" s="105"/>
      <c r="AQ40" s="277">
        <f>AL40-AO40+AP40</f>
        <v>3.2946215303517012E-5</v>
      </c>
      <c r="AR40" s="370"/>
      <c r="AS40" s="277"/>
      <c r="AT40" s="132"/>
      <c r="AU40" s="105"/>
      <c r="AV40" s="277">
        <f>AQ40-AT40+AU40</f>
        <v>3.2946215303517012E-5</v>
      </c>
      <c r="AW40" s="370"/>
      <c r="AX40" s="277"/>
      <c r="AY40" s="132"/>
      <c r="AZ40" s="105"/>
      <c r="BA40" s="277">
        <f>AV40-AY40+AZ40</f>
        <v>3.2946215303517012E-5</v>
      </c>
      <c r="BB40" s="370"/>
      <c r="BC40" s="277"/>
      <c r="BD40" s="132"/>
      <c r="BE40" s="105"/>
      <c r="BF40" s="277">
        <f>BA40-BD40+BE40</f>
        <v>3.2946215303517012E-5</v>
      </c>
      <c r="BG40" s="370"/>
      <c r="BH40" s="277"/>
      <c r="BI40" s="132"/>
      <c r="BJ40" s="105"/>
      <c r="BK40" s="277">
        <f>BF40-BI40+BJ40</f>
        <v>3.2946215303517012E-5</v>
      </c>
      <c r="BL40" s="370"/>
      <c r="BM40" s="277"/>
      <c r="BN40" s="132"/>
      <c r="BO40" s="105"/>
      <c r="BP40" s="277">
        <f>BK40-BN40+BO40</f>
        <v>3.2946215303517012E-5</v>
      </c>
      <c r="BQ40" s="370"/>
    </row>
    <row r="41" spans="1:69" x14ac:dyDescent="0.15">
      <c r="A41" s="42" t="s">
        <v>56</v>
      </c>
      <c r="B41" s="43">
        <f>_xlfn.IFNA(VLOOKUP($A41,批次辅助!$A$4:$DC$41,MATCH($A$5&amp;B$4,批次辅助!$A$1:$DC$1,0),0),0)</f>
        <v>0</v>
      </c>
      <c r="C41" s="43">
        <f>_xlfn.IFNA(VLOOKUP($A41,批次辅助!$A$4:$DC$41,MATCH($A$5&amp;C$4,批次辅助!$A$1:$DC$1,0),0),0)</f>
        <v>0</v>
      </c>
      <c r="D41" s="43">
        <f>_xlfn.IFNA(VLOOKUP($A41,批次辅助!$A$4:$DC$41,MATCH($A$5&amp;D$4,批次辅助!$A$1:$DC$1,0),0),0)</f>
        <v>0</v>
      </c>
      <c r="E41" s="279"/>
      <c r="F41" s="45"/>
      <c r="G41" s="46">
        <v>0</v>
      </c>
      <c r="H41" s="277">
        <f t="shared" ref="H41:H44" si="39">C41-F41+G41</f>
        <v>0</v>
      </c>
      <c r="I41" s="370"/>
      <c r="J41" s="47"/>
      <c r="K41" s="128"/>
      <c r="L41" s="102"/>
      <c r="M41" s="50">
        <f t="shared" ref="M41:M44" si="40">H41-K41+L41</f>
        <v>0</v>
      </c>
      <c r="N41" s="370"/>
      <c r="O41" s="47"/>
      <c r="P41" s="128"/>
      <c r="Q41" s="102"/>
      <c r="R41" s="50">
        <f t="shared" ref="R41:R44" si="41">M41-P41+Q41</f>
        <v>0</v>
      </c>
      <c r="S41" s="370"/>
      <c r="T41" s="47"/>
      <c r="U41" s="128"/>
      <c r="V41" s="102"/>
      <c r="W41" s="50">
        <f t="shared" ref="W41:W44" si="42">R41-U41+V41</f>
        <v>0</v>
      </c>
      <c r="X41" s="370"/>
      <c r="Y41" s="47"/>
      <c r="Z41" s="128"/>
      <c r="AA41" s="102"/>
      <c r="AB41" s="50">
        <f t="shared" ref="AB41:AB44" si="43">W41-Z41+AA41</f>
        <v>0</v>
      </c>
      <c r="AC41" s="370"/>
      <c r="AD41" s="47"/>
      <c r="AE41" s="128"/>
      <c r="AF41" s="102"/>
      <c r="AG41" s="50">
        <f t="shared" ref="AG41:AG44" si="44">AB41-AE41+AF41</f>
        <v>0</v>
      </c>
      <c r="AH41" s="370"/>
      <c r="AI41" s="47"/>
      <c r="AJ41" s="128"/>
      <c r="AK41" s="102"/>
      <c r="AL41" s="50">
        <f t="shared" ref="AL41:AL44" si="45">AG41-AJ41+AK41</f>
        <v>0</v>
      </c>
      <c r="AM41" s="370"/>
      <c r="AN41" s="47"/>
      <c r="AO41" s="128"/>
      <c r="AP41" s="102"/>
      <c r="AQ41" s="50">
        <f t="shared" ref="AQ41:AQ44" si="46">AL41-AO41+AP41</f>
        <v>0</v>
      </c>
      <c r="AR41" s="370"/>
      <c r="AS41" s="47"/>
      <c r="AT41" s="128"/>
      <c r="AU41" s="102"/>
      <c r="AV41" s="50">
        <f t="shared" ref="AV41:AV44" si="47">AQ41-AT41+AU41</f>
        <v>0</v>
      </c>
      <c r="AW41" s="370"/>
      <c r="AX41" s="47"/>
      <c r="AY41" s="128"/>
      <c r="AZ41" s="102"/>
      <c r="BA41" s="50">
        <f t="shared" ref="BA41:BA44" si="48">AV41-AY41+AZ41</f>
        <v>0</v>
      </c>
      <c r="BB41" s="370"/>
      <c r="BC41" s="47"/>
      <c r="BD41" s="128"/>
      <c r="BE41" s="102"/>
      <c r="BF41" s="50">
        <f t="shared" ref="BF41:BF44" si="49">BA41-BD41+BE41</f>
        <v>0</v>
      </c>
      <c r="BG41" s="370"/>
      <c r="BH41" s="47"/>
      <c r="BI41" s="128"/>
      <c r="BJ41" s="102"/>
      <c r="BK41" s="50">
        <f t="shared" ref="BK41:BK44" si="50">BF41-BI41+BJ41</f>
        <v>0</v>
      </c>
      <c r="BL41" s="370"/>
      <c r="BM41" s="47"/>
      <c r="BN41" s="128"/>
      <c r="BO41" s="102"/>
      <c r="BP41" s="50">
        <f t="shared" ref="BP41:BP44" si="51">BK41-BN41+BO41</f>
        <v>0</v>
      </c>
      <c r="BQ41" s="370"/>
    </row>
    <row r="42" spans="1:69" x14ac:dyDescent="0.15">
      <c r="A42" s="42" t="s">
        <v>57</v>
      </c>
      <c r="B42" s="43">
        <f>_xlfn.IFNA(VLOOKUP($A42,批次辅助!$A$4:$DC$41,MATCH($A$5&amp;B$4,批次辅助!$A$1:$DC$1,0),0),0)</f>
        <v>0</v>
      </c>
      <c r="C42" s="43">
        <f>_xlfn.IFNA(VLOOKUP($A42,批次辅助!$A$4:$DC$41,MATCH($A$5&amp;C$4,批次辅助!$A$1:$DC$1,0),0),0)</f>
        <v>0</v>
      </c>
      <c r="D42" s="43">
        <f>_xlfn.IFNA(VLOOKUP($A42,批次辅助!$A$4:$DC$41,MATCH($A$5&amp;D$4,批次辅助!$A$1:$DC$1,0),0),0)</f>
        <v>0</v>
      </c>
      <c r="E42" s="279"/>
      <c r="F42" s="45"/>
      <c r="G42" s="46">
        <v>0</v>
      </c>
      <c r="H42" s="277">
        <f t="shared" si="39"/>
        <v>0</v>
      </c>
      <c r="I42" s="370"/>
      <c r="J42" s="47"/>
      <c r="K42" s="128"/>
      <c r="L42" s="102"/>
      <c r="M42" s="50">
        <f t="shared" si="40"/>
        <v>0</v>
      </c>
      <c r="N42" s="370"/>
      <c r="O42" s="47"/>
      <c r="P42" s="128"/>
      <c r="Q42" s="102"/>
      <c r="R42" s="50">
        <f t="shared" si="41"/>
        <v>0</v>
      </c>
      <c r="S42" s="370"/>
      <c r="T42" s="47"/>
      <c r="U42" s="128"/>
      <c r="V42" s="102"/>
      <c r="W42" s="50">
        <f t="shared" si="42"/>
        <v>0</v>
      </c>
      <c r="X42" s="370"/>
      <c r="Y42" s="47"/>
      <c r="Z42" s="128"/>
      <c r="AA42" s="102"/>
      <c r="AB42" s="50">
        <f t="shared" si="43"/>
        <v>0</v>
      </c>
      <c r="AC42" s="370"/>
      <c r="AD42" s="47"/>
      <c r="AE42" s="128"/>
      <c r="AF42" s="102"/>
      <c r="AG42" s="50">
        <f t="shared" si="44"/>
        <v>0</v>
      </c>
      <c r="AH42" s="370"/>
      <c r="AI42" s="47"/>
      <c r="AJ42" s="128"/>
      <c r="AK42" s="102"/>
      <c r="AL42" s="50">
        <f t="shared" si="45"/>
        <v>0</v>
      </c>
      <c r="AM42" s="370"/>
      <c r="AN42" s="47"/>
      <c r="AO42" s="128"/>
      <c r="AP42" s="102"/>
      <c r="AQ42" s="50">
        <f t="shared" si="46"/>
        <v>0</v>
      </c>
      <c r="AR42" s="370"/>
      <c r="AS42" s="47"/>
      <c r="AT42" s="128"/>
      <c r="AU42" s="102"/>
      <c r="AV42" s="50">
        <f t="shared" si="47"/>
        <v>0</v>
      </c>
      <c r="AW42" s="370"/>
      <c r="AX42" s="47"/>
      <c r="AY42" s="128"/>
      <c r="AZ42" s="102"/>
      <c r="BA42" s="50">
        <f t="shared" si="48"/>
        <v>0</v>
      </c>
      <c r="BB42" s="370"/>
      <c r="BC42" s="47"/>
      <c r="BD42" s="128"/>
      <c r="BE42" s="102"/>
      <c r="BF42" s="50">
        <f t="shared" si="49"/>
        <v>0</v>
      </c>
      <c r="BG42" s="370"/>
      <c r="BH42" s="47"/>
      <c r="BI42" s="128"/>
      <c r="BJ42" s="102"/>
      <c r="BK42" s="50">
        <f t="shared" si="50"/>
        <v>0</v>
      </c>
      <c r="BL42" s="370"/>
      <c r="BM42" s="47"/>
      <c r="BN42" s="128"/>
      <c r="BO42" s="102"/>
      <c r="BP42" s="50">
        <f t="shared" si="51"/>
        <v>0</v>
      </c>
      <c r="BQ42" s="370"/>
    </row>
    <row r="43" spans="1:69" x14ac:dyDescent="0.15">
      <c r="A43" s="42" t="s">
        <v>58</v>
      </c>
      <c r="B43" s="43">
        <f>_xlfn.IFNA(VLOOKUP($A43,批次辅助!$A$4:$DC$41,MATCH($A$5&amp;B$4,批次辅助!$A$1:$DC$1,0),0),0)</f>
        <v>0</v>
      </c>
      <c r="C43" s="43">
        <f>_xlfn.IFNA(VLOOKUP($A43,批次辅助!$A$4:$DC$41,MATCH($A$5&amp;C$4,批次辅助!$A$1:$DC$1,0),0),0)</f>
        <v>0</v>
      </c>
      <c r="D43" s="43">
        <f>_xlfn.IFNA(VLOOKUP($A43,批次辅助!$A$4:$DC$41,MATCH($A$5&amp;D$4,批次辅助!$A$1:$DC$1,0),0),0)</f>
        <v>0</v>
      </c>
      <c r="E43" s="279"/>
      <c r="F43" s="45"/>
      <c r="G43" s="46">
        <v>8.2365538258792517E-4</v>
      </c>
      <c r="H43" s="277">
        <f t="shared" si="39"/>
        <v>8.2365538258792517E-4</v>
      </c>
      <c r="I43" s="370"/>
      <c r="J43" s="279"/>
      <c r="K43" s="128"/>
      <c r="L43" s="102"/>
      <c r="M43" s="50">
        <f t="shared" si="40"/>
        <v>8.2365538258792517E-4</v>
      </c>
      <c r="N43" s="370"/>
      <c r="O43" s="279"/>
      <c r="P43" s="128"/>
      <c r="Q43" s="102"/>
      <c r="R43" s="50">
        <f t="shared" si="41"/>
        <v>8.2365538258792517E-4</v>
      </c>
      <c r="S43" s="370"/>
      <c r="T43" s="279"/>
      <c r="U43" s="128"/>
      <c r="V43" s="102"/>
      <c r="W43" s="50">
        <f t="shared" si="42"/>
        <v>8.2365538258792517E-4</v>
      </c>
      <c r="X43" s="370"/>
      <c r="Y43" s="279"/>
      <c r="Z43" s="128"/>
      <c r="AA43" s="102"/>
      <c r="AB43" s="50">
        <f t="shared" si="43"/>
        <v>8.2365538258792517E-4</v>
      </c>
      <c r="AC43" s="370"/>
      <c r="AD43" s="279"/>
      <c r="AE43" s="128"/>
      <c r="AF43" s="102"/>
      <c r="AG43" s="50">
        <f t="shared" si="44"/>
        <v>8.2365538258792517E-4</v>
      </c>
      <c r="AH43" s="370"/>
      <c r="AI43" s="279"/>
      <c r="AJ43" s="128"/>
      <c r="AK43" s="102"/>
      <c r="AL43" s="50">
        <f t="shared" si="45"/>
        <v>8.2365538258792517E-4</v>
      </c>
      <c r="AM43" s="370"/>
      <c r="AN43" s="279"/>
      <c r="AO43" s="128"/>
      <c r="AP43" s="102"/>
      <c r="AQ43" s="50">
        <f t="shared" si="46"/>
        <v>8.2365538258792517E-4</v>
      </c>
      <c r="AR43" s="370"/>
      <c r="AS43" s="279"/>
      <c r="AT43" s="128"/>
      <c r="AU43" s="102"/>
      <c r="AV43" s="50">
        <f t="shared" si="47"/>
        <v>8.2365538258792517E-4</v>
      </c>
      <c r="AW43" s="370"/>
      <c r="AX43" s="279"/>
      <c r="AY43" s="128"/>
      <c r="AZ43" s="102"/>
      <c r="BA43" s="50">
        <f t="shared" si="48"/>
        <v>8.2365538258792517E-4</v>
      </c>
      <c r="BB43" s="370"/>
      <c r="BC43" s="279"/>
      <c r="BD43" s="128"/>
      <c r="BE43" s="102"/>
      <c r="BF43" s="50">
        <f t="shared" si="49"/>
        <v>8.2365538258792517E-4</v>
      </c>
      <c r="BG43" s="370"/>
      <c r="BH43" s="279"/>
      <c r="BI43" s="128"/>
      <c r="BJ43" s="102"/>
      <c r="BK43" s="50">
        <f t="shared" si="50"/>
        <v>8.2365538258792517E-4</v>
      </c>
      <c r="BL43" s="370"/>
      <c r="BM43" s="279"/>
      <c r="BN43" s="128"/>
      <c r="BO43" s="102"/>
      <c r="BP43" s="50">
        <f t="shared" si="51"/>
        <v>8.2365538258792517E-4</v>
      </c>
      <c r="BQ43" s="370"/>
    </row>
    <row r="44" spans="1:69" x14ac:dyDescent="0.15">
      <c r="A44" s="72" t="s">
        <v>39</v>
      </c>
      <c r="B44" s="61">
        <f>_xlfn.IFNA(VLOOKUP($A44,批次辅助!$A$4:$DC$41,MATCH($A$5&amp;B$4,批次辅助!$A$1:$DC$1,0),0),0)</f>
        <v>0</v>
      </c>
      <c r="C44" s="61">
        <f>_xlfn.IFNA(VLOOKUP($A44,批次辅助!$A$4:$DC$41,MATCH($A$5&amp;C$4,批次辅助!$A$1:$DC$1,0),0),0)</f>
        <v>0</v>
      </c>
      <c r="D44" s="61">
        <f>_xlfn.IFNA(VLOOKUP($A44,批次辅助!$A$4:$DC$41,MATCH($A$5&amp;D$4,批次辅助!$A$1:$DC$1,0),0),0)</f>
        <v>0</v>
      </c>
      <c r="E44" s="73"/>
      <c r="F44" s="74"/>
      <c r="G44" s="75"/>
      <c r="H44" s="62">
        <f t="shared" si="39"/>
        <v>0</v>
      </c>
      <c r="I44" s="62"/>
      <c r="J44" s="73"/>
      <c r="K44" s="135"/>
      <c r="L44" s="143"/>
      <c r="M44" s="62">
        <f t="shared" si="40"/>
        <v>0</v>
      </c>
      <c r="N44" s="62"/>
      <c r="O44" s="73"/>
      <c r="P44" s="135"/>
      <c r="Q44" s="143"/>
      <c r="R44" s="62">
        <f t="shared" si="41"/>
        <v>0</v>
      </c>
      <c r="S44" s="62"/>
      <c r="T44" s="73"/>
      <c r="U44" s="135"/>
      <c r="V44" s="143"/>
      <c r="W44" s="62">
        <f t="shared" si="42"/>
        <v>0</v>
      </c>
      <c r="X44" s="62"/>
      <c r="Y44" s="73"/>
      <c r="Z44" s="135"/>
      <c r="AA44" s="143"/>
      <c r="AB44" s="62">
        <f t="shared" si="43"/>
        <v>0</v>
      </c>
      <c r="AC44" s="62"/>
      <c r="AD44" s="73"/>
      <c r="AE44" s="135"/>
      <c r="AF44" s="143"/>
      <c r="AG44" s="62">
        <f t="shared" si="44"/>
        <v>0</v>
      </c>
      <c r="AH44" s="62"/>
      <c r="AI44" s="73"/>
      <c r="AJ44" s="135"/>
      <c r="AK44" s="143"/>
      <c r="AL44" s="62">
        <f t="shared" si="45"/>
        <v>0</v>
      </c>
      <c r="AM44" s="62"/>
      <c r="AN44" s="73"/>
      <c r="AO44" s="135"/>
      <c r="AP44" s="143"/>
      <c r="AQ44" s="62">
        <f t="shared" si="46"/>
        <v>0</v>
      </c>
      <c r="AR44" s="62"/>
      <c r="AS44" s="73"/>
      <c r="AT44" s="135"/>
      <c r="AU44" s="143"/>
      <c r="AV44" s="62">
        <f t="shared" si="47"/>
        <v>0</v>
      </c>
      <c r="AW44" s="62"/>
      <c r="AX44" s="73"/>
      <c r="AY44" s="135"/>
      <c r="AZ44" s="143"/>
      <c r="BA44" s="62">
        <f t="shared" si="48"/>
        <v>0</v>
      </c>
      <c r="BB44" s="62"/>
      <c r="BC44" s="73"/>
      <c r="BD44" s="135"/>
      <c r="BE44" s="143"/>
      <c r="BF44" s="62">
        <f t="shared" si="49"/>
        <v>0</v>
      </c>
      <c r="BG44" s="62"/>
      <c r="BH44" s="73"/>
      <c r="BI44" s="135"/>
      <c r="BJ44" s="143"/>
      <c r="BK44" s="62">
        <f t="shared" si="50"/>
        <v>0</v>
      </c>
      <c r="BL44" s="62"/>
      <c r="BM44" s="73"/>
      <c r="BN44" s="135"/>
      <c r="BO44" s="143"/>
      <c r="BP44" s="62">
        <f t="shared" si="51"/>
        <v>0</v>
      </c>
      <c r="BQ44" s="62"/>
    </row>
    <row r="45" spans="1:69" x14ac:dyDescent="0.15">
      <c r="A45" s="76" t="s">
        <v>28</v>
      </c>
      <c r="B45" s="76"/>
      <c r="C45" s="76"/>
      <c r="D45" s="76"/>
      <c r="E45" s="77"/>
      <c r="F45" s="78"/>
      <c r="G45" s="79"/>
      <c r="H45" s="62"/>
      <c r="I45" s="62"/>
      <c r="J45" s="77"/>
      <c r="K45" s="80"/>
      <c r="L45" s="144"/>
      <c r="M45" s="62"/>
      <c r="N45" s="62"/>
      <c r="O45" s="77"/>
      <c r="P45" s="80"/>
      <c r="Q45" s="144"/>
      <c r="R45" s="62"/>
      <c r="S45" s="62"/>
      <c r="T45" s="77"/>
      <c r="U45" s="80"/>
      <c r="V45" s="144"/>
      <c r="W45" s="62"/>
      <c r="X45" s="62"/>
      <c r="Y45" s="77"/>
      <c r="Z45" s="80"/>
      <c r="AA45" s="144"/>
      <c r="AB45" s="62"/>
      <c r="AC45" s="62"/>
      <c r="AD45" s="77"/>
      <c r="AE45" s="80"/>
      <c r="AF45" s="144"/>
      <c r="AG45" s="62"/>
      <c r="AH45" s="62"/>
      <c r="AI45" s="77"/>
      <c r="AJ45" s="80"/>
      <c r="AK45" s="144"/>
      <c r="AL45" s="62"/>
      <c r="AM45" s="62"/>
      <c r="AN45" s="77"/>
      <c r="AO45" s="80"/>
      <c r="AP45" s="144"/>
      <c r="AQ45" s="62"/>
      <c r="AR45" s="62"/>
      <c r="AS45" s="77"/>
      <c r="AT45" s="80"/>
      <c r="AU45" s="144"/>
      <c r="AV45" s="62"/>
      <c r="AW45" s="62"/>
      <c r="AX45" s="77"/>
      <c r="AY45" s="80"/>
      <c r="AZ45" s="144"/>
      <c r="BA45" s="62"/>
      <c r="BB45" s="62"/>
      <c r="BC45" s="77"/>
      <c r="BD45" s="80"/>
      <c r="BE45" s="144"/>
      <c r="BF45" s="62"/>
      <c r="BG45" s="62"/>
      <c r="BH45" s="77"/>
      <c r="BI45" s="80"/>
      <c r="BJ45" s="144"/>
      <c r="BK45" s="62"/>
      <c r="BL45" s="62"/>
      <c r="BM45" s="77"/>
      <c r="BN45" s="80"/>
      <c r="BO45" s="144"/>
      <c r="BP45" s="62"/>
      <c r="BQ45" s="62"/>
    </row>
    <row r="46" spans="1:69" x14ac:dyDescent="0.15">
      <c r="A46" s="81" t="s">
        <v>476</v>
      </c>
      <c r="B46" s="81"/>
      <c r="C46" s="81"/>
      <c r="D46" s="81"/>
      <c r="E46" s="81"/>
      <c r="F46" s="82">
        <f>SUM(F13:F45)</f>
        <v>0</v>
      </c>
      <c r="G46" s="83">
        <f>SUM(G13:G45)</f>
        <v>4.5906103286384975E-2</v>
      </c>
      <c r="H46" s="81"/>
      <c r="I46" s="81"/>
      <c r="J46" s="81"/>
      <c r="K46" s="84">
        <f>SUM(K13:K45)</f>
        <v>0</v>
      </c>
      <c r="L46" s="145">
        <f>SUM(L13:L45)</f>
        <v>0</v>
      </c>
      <c r="M46" s="81"/>
      <c r="N46" s="81"/>
      <c r="O46" s="81"/>
      <c r="P46" s="84">
        <f>SUM(P13:P45)</f>
        <v>0</v>
      </c>
      <c r="Q46" s="145">
        <f>SUM(Q13:Q45)</f>
        <v>0</v>
      </c>
      <c r="R46" s="81"/>
      <c r="S46" s="81"/>
      <c r="T46" s="81"/>
      <c r="U46" s="84">
        <f>SUM(U13:U45)</f>
        <v>0</v>
      </c>
      <c r="V46" s="145">
        <f>SUM(V13:V45)</f>
        <v>0</v>
      </c>
      <c r="W46" s="81"/>
      <c r="X46" s="81"/>
      <c r="Y46" s="81"/>
      <c r="Z46" s="84">
        <f>SUM(Z13:Z45)</f>
        <v>0</v>
      </c>
      <c r="AA46" s="145">
        <f>SUM(AA13:AA45)</f>
        <v>0</v>
      </c>
      <c r="AB46" s="81"/>
      <c r="AC46" s="81"/>
      <c r="AD46" s="81"/>
      <c r="AE46" s="84">
        <f>SUM(AE13:AE45)</f>
        <v>0</v>
      </c>
      <c r="AF46" s="145">
        <f>SUM(AF13:AF45)</f>
        <v>0</v>
      </c>
      <c r="AG46" s="81"/>
      <c r="AH46" s="81"/>
      <c r="AI46" s="81"/>
      <c r="AJ46" s="84">
        <f>SUM(AJ13:AJ45)</f>
        <v>0</v>
      </c>
      <c r="AK46" s="145">
        <f>SUM(AK13:AK45)</f>
        <v>0</v>
      </c>
      <c r="AL46" s="81"/>
      <c r="AM46" s="81"/>
      <c r="AN46" s="81"/>
      <c r="AO46" s="84">
        <f>SUM(AO13:AO45)</f>
        <v>0</v>
      </c>
      <c r="AP46" s="145">
        <f>SUM(AP13:AP45)</f>
        <v>0</v>
      </c>
      <c r="AQ46" s="81"/>
      <c r="AR46" s="81"/>
      <c r="AS46" s="81"/>
      <c r="AT46" s="84">
        <f>SUM(AT13:AT45)</f>
        <v>0</v>
      </c>
      <c r="AU46" s="145">
        <f>SUM(AU13:AU45)</f>
        <v>0</v>
      </c>
      <c r="AV46" s="81"/>
      <c r="AW46" s="81"/>
      <c r="AX46" s="81"/>
      <c r="AY46" s="84">
        <f>SUM(AY13:AY45)</f>
        <v>0</v>
      </c>
      <c r="AZ46" s="145">
        <f>SUM(AZ13:AZ45)</f>
        <v>0</v>
      </c>
      <c r="BA46" s="81"/>
      <c r="BB46" s="81"/>
      <c r="BC46" s="81"/>
      <c r="BD46" s="84">
        <f>SUM(BD13:BD45)</f>
        <v>0</v>
      </c>
      <c r="BE46" s="145">
        <f>SUM(BE13:BE45)</f>
        <v>0</v>
      </c>
      <c r="BF46" s="81"/>
      <c r="BG46" s="81"/>
      <c r="BH46" s="81"/>
      <c r="BI46" s="84">
        <f>SUM(BI13:BI45)</f>
        <v>0</v>
      </c>
      <c r="BJ46" s="145">
        <f>SUM(BJ13:BJ45)</f>
        <v>0</v>
      </c>
      <c r="BK46" s="81"/>
      <c r="BL46" s="81"/>
      <c r="BM46" s="81"/>
      <c r="BN46" s="84">
        <f>SUM(BN13:BN45)</f>
        <v>0</v>
      </c>
      <c r="BO46" s="145">
        <f>SUM(BO13:BO45)</f>
        <v>0</v>
      </c>
      <c r="BP46" s="81"/>
      <c r="BQ46" s="81"/>
    </row>
    <row r="48" spans="1:69" x14ac:dyDescent="0.15">
      <c r="A48" s="572" t="s">
        <v>481</v>
      </c>
      <c r="B48" s="572"/>
      <c r="C48" s="572"/>
      <c r="D48" s="572"/>
      <c r="E48" s="572"/>
      <c r="F48" s="572"/>
      <c r="G48" s="572"/>
      <c r="H48" s="572"/>
      <c r="I48" s="572"/>
      <c r="J48" s="572"/>
      <c r="K48" s="572"/>
    </row>
    <row r="49" spans="1:30" ht="49.5" x14ac:dyDescent="0.15">
      <c r="A49" s="573" t="s">
        <v>591</v>
      </c>
      <c r="B49" s="574"/>
      <c r="C49" s="574"/>
      <c r="D49" s="574"/>
      <c r="E49" s="574"/>
      <c r="F49" s="574"/>
      <c r="G49" s="574"/>
      <c r="H49" s="574"/>
      <c r="I49" s="574"/>
      <c r="J49" s="574"/>
      <c r="K49" s="574"/>
      <c r="L49" s="574"/>
      <c r="M49" s="574"/>
      <c r="N49" s="574"/>
      <c r="O49" s="575"/>
      <c r="P49" s="576" t="s">
        <v>589</v>
      </c>
      <c r="Q49" s="577"/>
      <c r="R49" s="577"/>
      <c r="S49" s="577"/>
      <c r="T49" s="577"/>
      <c r="U49" s="577"/>
      <c r="W49" s="578" t="s">
        <v>594</v>
      </c>
      <c r="X49" s="579"/>
      <c r="Y49" s="369" t="s">
        <v>596</v>
      </c>
      <c r="Z49" s="192" t="s">
        <v>596</v>
      </c>
      <c r="AC49" s="193"/>
      <c r="AD49" s="193"/>
    </row>
    <row r="50" spans="1:30" x14ac:dyDescent="0.15">
      <c r="A50" s="189" t="s">
        <v>469</v>
      </c>
      <c r="B50" s="190" t="str">
        <f>E3</f>
        <v/>
      </c>
      <c r="C50" s="190" t="str">
        <f>J3</f>
        <v/>
      </c>
      <c r="D50" s="189" t="str">
        <f>O3</f>
        <v/>
      </c>
      <c r="E50" s="189" t="str">
        <f>T3</f>
        <v/>
      </c>
      <c r="F50" s="189" t="str">
        <f>Y3</f>
        <v/>
      </c>
      <c r="G50" s="198" t="str">
        <f>AD3</f>
        <v/>
      </c>
      <c r="H50" s="198" t="str">
        <f>AI3</f>
        <v/>
      </c>
      <c r="I50" s="198" t="str">
        <f>AN3</f>
        <v/>
      </c>
      <c r="J50" s="198" t="str">
        <f>AS3</f>
        <v/>
      </c>
      <c r="K50" s="198" t="str">
        <f>AX3</f>
        <v/>
      </c>
      <c r="L50" s="198" t="str">
        <f>BC3</f>
        <v/>
      </c>
      <c r="M50" s="198" t="str">
        <f>BH3</f>
        <v/>
      </c>
      <c r="N50" s="198" t="str">
        <f>BM3</f>
        <v/>
      </c>
      <c r="O50" s="363" t="str">
        <f>P50</f>
        <v>M03</v>
      </c>
      <c r="P50" s="209" t="s">
        <v>1411</v>
      </c>
      <c r="Q50" s="209" t="s">
        <v>880</v>
      </c>
      <c r="R50" s="209" t="s">
        <v>910</v>
      </c>
      <c r="S50" s="209" t="s">
        <v>912</v>
      </c>
      <c r="T50" s="209" t="s">
        <v>1414</v>
      </c>
      <c r="U50" s="209"/>
      <c r="V50" s="87"/>
      <c r="W50" s="191" t="s">
        <v>450</v>
      </c>
      <c r="X50" s="356"/>
      <c r="Y50" s="356"/>
      <c r="Z50" s="356"/>
      <c r="AC50" s="194"/>
      <c r="AD50" s="194"/>
    </row>
    <row r="51" spans="1:30" x14ac:dyDescent="0.15">
      <c r="A51" s="31" t="s">
        <v>40</v>
      </c>
      <c r="B51" s="85" t="str">
        <f>E4</f>
        <v/>
      </c>
      <c r="C51" s="85" t="str">
        <f>J4</f>
        <v/>
      </c>
      <c r="D51" s="356" t="str">
        <f>O4</f>
        <v/>
      </c>
      <c r="E51" s="356" t="str">
        <f>T4</f>
        <v/>
      </c>
      <c r="F51" s="356" t="str">
        <f>Y4</f>
        <v/>
      </c>
      <c r="G51" s="482" t="str">
        <f>AD4</f>
        <v/>
      </c>
      <c r="H51" s="198" t="str">
        <f t="shared" ref="H51" si="52">AI4</f>
        <v/>
      </c>
      <c r="I51" s="198" t="str">
        <f>AN4</f>
        <v/>
      </c>
      <c r="J51" s="198" t="str">
        <f>AS4</f>
        <v/>
      </c>
      <c r="K51" s="198" t="str">
        <f>AX4</f>
        <v/>
      </c>
      <c r="L51" s="235" t="str">
        <f>BC4</f>
        <v/>
      </c>
      <c r="M51" s="235" t="str">
        <f t="shared" ref="M51" si="53">BH4</f>
        <v/>
      </c>
      <c r="N51" s="235" t="str">
        <f t="shared" ref="N51" si="54">BM4</f>
        <v/>
      </c>
      <c r="O51" s="364" t="str">
        <f>X51</f>
        <v>9/1~9/20批</v>
      </c>
      <c r="P51" s="210"/>
      <c r="Q51" s="85"/>
      <c r="R51" s="85"/>
      <c r="S51" s="85"/>
      <c r="T51" s="85"/>
      <c r="U51" s="85"/>
      <c r="W51" s="356" t="s">
        <v>451</v>
      </c>
      <c r="X51" s="356" t="s">
        <v>858</v>
      </c>
      <c r="Y51" s="356"/>
      <c r="Z51" s="356"/>
      <c r="AC51" s="194"/>
      <c r="AD51" s="194"/>
    </row>
    <row r="52" spans="1:30" x14ac:dyDescent="0.15">
      <c r="A52" s="356" t="s">
        <v>470</v>
      </c>
      <c r="B52" s="356">
        <f>E6</f>
        <v>0</v>
      </c>
      <c r="C52" s="356">
        <f>J6</f>
        <v>0</v>
      </c>
      <c r="D52" s="356">
        <f>O6</f>
        <v>0</v>
      </c>
      <c r="E52" s="356">
        <f>T6</f>
        <v>0</v>
      </c>
      <c r="F52" s="356">
        <f>Y6</f>
        <v>0</v>
      </c>
      <c r="G52" s="482">
        <f>AD6</f>
        <v>0</v>
      </c>
      <c r="H52" s="198">
        <f>AI6</f>
        <v>0</v>
      </c>
      <c r="I52" s="482">
        <f>AN6</f>
        <v>0</v>
      </c>
      <c r="J52" s="482">
        <f>AS6</f>
        <v>0</v>
      </c>
      <c r="K52" s="482">
        <f t="shared" ref="K52:L54" si="55">AX6</f>
        <v>0</v>
      </c>
      <c r="L52" s="482">
        <f t="shared" si="55"/>
        <v>0</v>
      </c>
      <c r="M52" s="482">
        <f>BH6</f>
        <v>0</v>
      </c>
      <c r="N52" s="482">
        <f>BM6</f>
        <v>0</v>
      </c>
      <c r="O52" s="364">
        <f>_xlfn.IFNA(VLOOKUP(A52,$W$52:$Y$86,2,0),"0%")/A2</f>
        <v>0</v>
      </c>
      <c r="P52" s="209">
        <f t="shared" ref="P52:T53" si="56">SUMIF($B$50:$O$50,P$50,$B52:$O52)</f>
        <v>0</v>
      </c>
      <c r="Q52" s="86">
        <f t="shared" si="56"/>
        <v>0</v>
      </c>
      <c r="R52" s="86">
        <f t="shared" si="56"/>
        <v>0</v>
      </c>
      <c r="S52" s="86">
        <f t="shared" si="56"/>
        <v>0</v>
      </c>
      <c r="T52" s="86">
        <f t="shared" si="56"/>
        <v>0</v>
      </c>
      <c r="U52" s="86"/>
      <c r="W52" s="356" t="s">
        <v>470</v>
      </c>
      <c r="X52" s="356">
        <f>Z52-Y52</f>
        <v>0</v>
      </c>
      <c r="Y52" s="356"/>
      <c r="Z52" s="356"/>
      <c r="AC52" s="194"/>
      <c r="AD52" s="194"/>
    </row>
    <row r="53" spans="1:30" x14ac:dyDescent="0.15">
      <c r="A53" s="356" t="s">
        <v>472</v>
      </c>
      <c r="B53" s="356">
        <f>E7</f>
        <v>0</v>
      </c>
      <c r="C53" s="356">
        <f>J7</f>
        <v>0</v>
      </c>
      <c r="D53" s="356">
        <f>O7</f>
        <v>0</v>
      </c>
      <c r="E53" s="356">
        <f>T7</f>
        <v>0</v>
      </c>
      <c r="F53" s="356">
        <f>Y7</f>
        <v>0</v>
      </c>
      <c r="G53" s="482">
        <f>AD7</f>
        <v>0</v>
      </c>
      <c r="H53" s="198">
        <f t="shared" ref="H53:H54" si="57">AI7</f>
        <v>0</v>
      </c>
      <c r="I53" s="482">
        <f>AN7</f>
        <v>0</v>
      </c>
      <c r="J53" s="482">
        <f>AS7</f>
        <v>0</v>
      </c>
      <c r="K53" s="482">
        <f t="shared" si="55"/>
        <v>0</v>
      </c>
      <c r="L53" s="482">
        <f t="shared" si="55"/>
        <v>0</v>
      </c>
      <c r="M53" s="482">
        <f t="shared" ref="M53:M54" si="58">BH7</f>
        <v>0</v>
      </c>
      <c r="N53" s="482">
        <f t="shared" ref="N53:N54" si="59">BM7</f>
        <v>0</v>
      </c>
      <c r="O53" s="364">
        <f>O52</f>
        <v>0</v>
      </c>
      <c r="P53" s="209">
        <f t="shared" si="56"/>
        <v>0</v>
      </c>
      <c r="Q53" s="86">
        <f t="shared" si="56"/>
        <v>0</v>
      </c>
      <c r="R53" s="86">
        <f t="shared" si="56"/>
        <v>0</v>
      </c>
      <c r="S53" s="86">
        <f t="shared" si="56"/>
        <v>0</v>
      </c>
      <c r="T53" s="86">
        <f t="shared" si="56"/>
        <v>0</v>
      </c>
      <c r="U53" s="86"/>
      <c r="W53" s="356" t="s">
        <v>472</v>
      </c>
      <c r="X53" s="356">
        <f>X52</f>
        <v>0</v>
      </c>
      <c r="Y53" s="356"/>
      <c r="Z53" s="356"/>
      <c r="AC53" s="194"/>
    </row>
    <row r="54" spans="1:30" x14ac:dyDescent="0.15">
      <c r="A54" s="356" t="s">
        <v>454</v>
      </c>
      <c r="B54" s="9">
        <f>E8</f>
        <v>0</v>
      </c>
      <c r="C54" s="9">
        <f>J8</f>
        <v>0</v>
      </c>
      <c r="D54" s="9">
        <f>O8</f>
        <v>0</v>
      </c>
      <c r="E54" s="9">
        <f>T8</f>
        <v>0</v>
      </c>
      <c r="F54" s="9">
        <f>Y8</f>
        <v>0</v>
      </c>
      <c r="G54" s="200">
        <f>AD8</f>
        <v>0</v>
      </c>
      <c r="H54" s="234">
        <f t="shared" si="57"/>
        <v>0</v>
      </c>
      <c r="I54" s="200">
        <f>AN8</f>
        <v>0</v>
      </c>
      <c r="J54" s="200">
        <f>AS8</f>
        <v>0</v>
      </c>
      <c r="K54" s="200">
        <f t="shared" si="55"/>
        <v>0</v>
      </c>
      <c r="L54" s="200">
        <f t="shared" si="55"/>
        <v>0</v>
      </c>
      <c r="M54" s="200">
        <f t="shared" si="58"/>
        <v>0</v>
      </c>
      <c r="N54" s="200">
        <f t="shared" si="59"/>
        <v>0</v>
      </c>
      <c r="O54" s="364" t="str">
        <f>_xlfn.IFNA(VLOOKUP(A54,$W$52:$Y$86,2,0),"0%")</f>
        <v>0%</v>
      </c>
      <c r="P54" s="211">
        <f>IFERROR(P53/P52,0)</f>
        <v>0</v>
      </c>
      <c r="Q54" s="88">
        <f>IFERROR(Q53/Q52,0)</f>
        <v>0</v>
      </c>
      <c r="R54" s="88">
        <f t="shared" ref="R54:T54" si="60">IFERROR(R53/R52,0)</f>
        <v>0</v>
      </c>
      <c r="S54" s="88">
        <f t="shared" si="60"/>
        <v>0</v>
      </c>
      <c r="T54" s="88">
        <f t="shared" si="60"/>
        <v>0</v>
      </c>
      <c r="U54" s="88"/>
      <c r="W54" s="356" t="s">
        <v>59</v>
      </c>
      <c r="X54" s="9">
        <f>IF(Y54=0%,0%,(Z54*Z52-Y52*Y54)/X52)</f>
        <v>0</v>
      </c>
      <c r="Y54" s="9"/>
      <c r="Z54" s="9"/>
      <c r="AC54" s="359"/>
    </row>
    <row r="55" spans="1:30" ht="21" x14ac:dyDescent="0.15">
      <c r="A55" s="481" t="s">
        <v>59</v>
      </c>
      <c r="B55" s="215">
        <f t="shared" ref="B55:B91" si="61">H9</f>
        <v>0.95172144037558626</v>
      </c>
      <c r="C55" s="215">
        <f t="shared" ref="C55:C91" si="62">M9</f>
        <v>0.95172144037558626</v>
      </c>
      <c r="D55" s="215">
        <f t="shared" ref="D55:D91" si="63">R9</f>
        <v>0.95172144037558626</v>
      </c>
      <c r="E55" s="215">
        <f t="shared" ref="E55:E91" si="64">W9</f>
        <v>0.95172144037558626</v>
      </c>
      <c r="F55" s="215">
        <f t="shared" ref="F55:F91" si="65">AB9</f>
        <v>0.95172144037558626</v>
      </c>
      <c r="G55" s="216">
        <f t="shared" ref="G55:G91" si="66">AG9</f>
        <v>0.95172144037558626</v>
      </c>
      <c r="H55" s="216">
        <f>AL9</f>
        <v>0.95172144037558626</v>
      </c>
      <c r="I55" s="216">
        <f t="shared" ref="I55:I93" si="67">AQ9</f>
        <v>0.95172144037558626</v>
      </c>
      <c r="J55" s="216">
        <f t="shared" ref="J55:J93" si="68">AV9</f>
        <v>0.95172144037558626</v>
      </c>
      <c r="K55" s="216">
        <f t="shared" ref="K55:K93" si="69">BA9</f>
        <v>0.95172144037558626</v>
      </c>
      <c r="L55" s="216">
        <f t="shared" ref="L55:L93" si="70">BF9</f>
        <v>0.95172144037558626</v>
      </c>
      <c r="M55" s="216">
        <f>BK9</f>
        <v>0.95172144037558626</v>
      </c>
      <c r="N55" s="216">
        <f>BP9</f>
        <v>0.95172144037558626</v>
      </c>
      <c r="O55" s="364">
        <f>_xlfn.IFNA(VLOOKUP(A55,$W$52:$Y$86,2,0),"0%")</f>
        <v>0</v>
      </c>
      <c r="P55" s="212">
        <f t="shared" ref="P55:T70" si="71">IF(P$53=0,0%,SUMPRODUCT(($B$50:$O$50=P$50)*$B$53:$O$53*$B55:$O55)/P$53)</f>
        <v>0</v>
      </c>
      <c r="Q55" s="96">
        <f t="shared" si="71"/>
        <v>0</v>
      </c>
      <c r="R55" s="96">
        <f t="shared" si="71"/>
        <v>0</v>
      </c>
      <c r="S55" s="96">
        <f t="shared" si="71"/>
        <v>0</v>
      </c>
      <c r="T55" s="96">
        <f>IF(T$53=0,0%,SUMPRODUCT(($B$50:$O$50=T$50)*$B$53:$O$53*$B55:$O55)/T$53)</f>
        <v>0</v>
      </c>
      <c r="U55" s="96"/>
      <c r="W55" s="89"/>
      <c r="X55" s="89"/>
      <c r="AA55" s="154"/>
    </row>
    <row r="56" spans="1:30" ht="21" x14ac:dyDescent="0.15">
      <c r="A56" s="356" t="s">
        <v>33</v>
      </c>
      <c r="B56" s="8">
        <f t="shared" si="61"/>
        <v>0.95172144037558626</v>
      </c>
      <c r="C56" s="8">
        <f t="shared" si="62"/>
        <v>0.95172144037558626</v>
      </c>
      <c r="D56" s="8">
        <f t="shared" si="63"/>
        <v>0.95172144037558626</v>
      </c>
      <c r="E56" s="8">
        <f t="shared" si="64"/>
        <v>0.95172144037558626</v>
      </c>
      <c r="F56" s="8">
        <f t="shared" si="65"/>
        <v>0.95172144037558626</v>
      </c>
      <c r="G56" s="201">
        <f t="shared" si="66"/>
        <v>0.95172144037558626</v>
      </c>
      <c r="H56" s="201">
        <f t="shared" ref="H56:H93" si="72">AL10</f>
        <v>0.95172144037558626</v>
      </c>
      <c r="I56" s="201">
        <f t="shared" si="67"/>
        <v>0.95172144037558626</v>
      </c>
      <c r="J56" s="201">
        <f t="shared" si="68"/>
        <v>0.95172144037558626</v>
      </c>
      <c r="K56" s="201">
        <f t="shared" si="69"/>
        <v>0.95172144037558626</v>
      </c>
      <c r="L56" s="201">
        <f t="shared" si="70"/>
        <v>0.95172144037558626</v>
      </c>
      <c r="M56" s="201">
        <f>BK10</f>
        <v>0.95172144037558626</v>
      </c>
      <c r="N56" s="201">
        <f>BP10</f>
        <v>0.95172144037558626</v>
      </c>
      <c r="O56" s="364">
        <f>O55</f>
        <v>0</v>
      </c>
      <c r="P56" s="212">
        <f t="shared" si="71"/>
        <v>0</v>
      </c>
      <c r="Q56" s="96">
        <f t="shared" si="71"/>
        <v>0</v>
      </c>
      <c r="R56" s="96">
        <f t="shared" si="71"/>
        <v>0</v>
      </c>
      <c r="S56" s="96">
        <f t="shared" si="71"/>
        <v>0</v>
      </c>
      <c r="T56" s="96">
        <f t="shared" si="71"/>
        <v>0</v>
      </c>
      <c r="U56" s="96"/>
      <c r="AA56" s="154"/>
    </row>
    <row r="57" spans="1:30" x14ac:dyDescent="0.15">
      <c r="A57" s="39" t="s">
        <v>32</v>
      </c>
      <c r="B57" s="90">
        <f t="shared" si="61"/>
        <v>0.96297980059303201</v>
      </c>
      <c r="C57" s="90">
        <f t="shared" si="62"/>
        <v>0.96297980059303201</v>
      </c>
      <c r="D57" s="90">
        <f t="shared" si="63"/>
        <v>0.96297980059303201</v>
      </c>
      <c r="E57" s="90">
        <f t="shared" si="64"/>
        <v>0.96297980059303201</v>
      </c>
      <c r="F57" s="90">
        <f t="shared" si="65"/>
        <v>0.96297980059303201</v>
      </c>
      <c r="G57" s="202">
        <f t="shared" si="66"/>
        <v>0.96297980059303201</v>
      </c>
      <c r="H57" s="202">
        <f t="shared" si="72"/>
        <v>0.96297980059303201</v>
      </c>
      <c r="I57" s="202">
        <f t="shared" si="67"/>
        <v>0.96297980059303201</v>
      </c>
      <c r="J57" s="202">
        <f t="shared" si="68"/>
        <v>0.96297980059303201</v>
      </c>
      <c r="K57" s="202">
        <f t="shared" si="69"/>
        <v>0.96297980059303201</v>
      </c>
      <c r="L57" s="202">
        <f t="shared" si="70"/>
        <v>0.96297980059303201</v>
      </c>
      <c r="M57" s="202">
        <f t="shared" ref="M57:M93" si="73">BK11</f>
        <v>0.96297980059303201</v>
      </c>
      <c r="N57" s="202">
        <f t="shared" ref="N57:N93" si="74">BP11</f>
        <v>0.96297980059303201</v>
      </c>
      <c r="O57" s="366">
        <f>O58*99.9%</f>
        <v>0</v>
      </c>
      <c r="P57" s="223">
        <f t="shared" si="71"/>
        <v>0</v>
      </c>
      <c r="Q57" s="224">
        <f t="shared" si="71"/>
        <v>0</v>
      </c>
      <c r="R57" s="224">
        <f t="shared" si="71"/>
        <v>0</v>
      </c>
      <c r="S57" s="224">
        <f t="shared" si="71"/>
        <v>0</v>
      </c>
      <c r="T57" s="224">
        <f t="shared" si="71"/>
        <v>0</v>
      </c>
      <c r="U57" s="224"/>
      <c r="AA57" s="154"/>
    </row>
    <row r="58" spans="1:30" x14ac:dyDescent="0.35">
      <c r="A58" s="40" t="s">
        <v>60</v>
      </c>
      <c r="B58" s="91">
        <f t="shared" si="61"/>
        <v>0.96394374433736929</v>
      </c>
      <c r="C58" s="91">
        <f t="shared" si="62"/>
        <v>0.96394374433736929</v>
      </c>
      <c r="D58" s="91">
        <f t="shared" si="63"/>
        <v>0.96394374433736929</v>
      </c>
      <c r="E58" s="91">
        <f t="shared" si="64"/>
        <v>0.96394374433736929</v>
      </c>
      <c r="F58" s="91">
        <f t="shared" si="65"/>
        <v>0.96394374433736929</v>
      </c>
      <c r="G58" s="203">
        <f t="shared" si="66"/>
        <v>0.96394374433736929</v>
      </c>
      <c r="H58" s="203">
        <f t="shared" si="72"/>
        <v>0.96394374433736929</v>
      </c>
      <c r="I58" s="203">
        <f t="shared" si="67"/>
        <v>0.96394374433736929</v>
      </c>
      <c r="J58" s="203">
        <f t="shared" si="68"/>
        <v>0.96394374433736929</v>
      </c>
      <c r="K58" s="203">
        <f t="shared" si="69"/>
        <v>0.96394374433736929</v>
      </c>
      <c r="L58" s="203">
        <f t="shared" si="70"/>
        <v>0.96394374433736929</v>
      </c>
      <c r="M58" s="203">
        <f t="shared" si="73"/>
        <v>0.96394374433736929</v>
      </c>
      <c r="N58" s="203">
        <f t="shared" si="74"/>
        <v>0.96394374433736929</v>
      </c>
      <c r="O58" s="364" t="str">
        <f t="shared" ref="O58:O65" si="75">_xlfn.IFNA(VLOOKUP(A58,$W$52:$Y$86,2,0),"0%")</f>
        <v>0%</v>
      </c>
      <c r="P58" s="223">
        <f t="shared" si="71"/>
        <v>0</v>
      </c>
      <c r="Q58" s="224">
        <f t="shared" si="71"/>
        <v>0</v>
      </c>
      <c r="R58" s="224">
        <f t="shared" si="71"/>
        <v>0</v>
      </c>
      <c r="S58" s="224">
        <f t="shared" si="71"/>
        <v>0</v>
      </c>
      <c r="T58" s="224">
        <f t="shared" si="71"/>
        <v>0</v>
      </c>
      <c r="U58" s="224"/>
      <c r="AA58" s="154"/>
    </row>
    <row r="59" spans="1:30" x14ac:dyDescent="0.15">
      <c r="A59" s="42" t="s">
        <v>42</v>
      </c>
      <c r="B59" s="53">
        <f t="shared" si="61"/>
        <v>1.1654723663619141E-2</v>
      </c>
      <c r="C59" s="53">
        <f t="shared" si="62"/>
        <v>1.1654723663619141E-2</v>
      </c>
      <c r="D59" s="53">
        <f t="shared" si="63"/>
        <v>1.1654723663619141E-2</v>
      </c>
      <c r="E59" s="53">
        <f t="shared" si="64"/>
        <v>1.1654723663619141E-2</v>
      </c>
      <c r="F59" s="53">
        <f t="shared" si="65"/>
        <v>1.1654723663619141E-2</v>
      </c>
      <c r="G59" s="204">
        <f t="shared" si="66"/>
        <v>1.1654723663619141E-2</v>
      </c>
      <c r="H59" s="204">
        <f t="shared" si="72"/>
        <v>1.1654723663619141E-2</v>
      </c>
      <c r="I59" s="204">
        <f t="shared" si="67"/>
        <v>1.1654723663619141E-2</v>
      </c>
      <c r="J59" s="204">
        <f t="shared" si="68"/>
        <v>1.1654723663619141E-2</v>
      </c>
      <c r="K59" s="204">
        <f t="shared" si="69"/>
        <v>1.1654723663619141E-2</v>
      </c>
      <c r="L59" s="204">
        <f t="shared" si="70"/>
        <v>1.1654723663619141E-2</v>
      </c>
      <c r="M59" s="204">
        <f t="shared" si="73"/>
        <v>1.1654723663619141E-2</v>
      </c>
      <c r="N59" s="204">
        <f t="shared" si="74"/>
        <v>1.1654723663619141E-2</v>
      </c>
      <c r="O59" s="364" t="str">
        <f t="shared" si="75"/>
        <v>0%</v>
      </c>
      <c r="P59" s="213">
        <f t="shared" si="71"/>
        <v>0</v>
      </c>
      <c r="Q59" s="92">
        <f t="shared" si="71"/>
        <v>0</v>
      </c>
      <c r="R59" s="92">
        <f t="shared" si="71"/>
        <v>0</v>
      </c>
      <c r="S59" s="92">
        <f t="shared" si="71"/>
        <v>0</v>
      </c>
      <c r="T59" s="92">
        <f t="shared" si="71"/>
        <v>0</v>
      </c>
      <c r="U59" s="92"/>
      <c r="AA59" s="154"/>
    </row>
    <row r="60" spans="1:30" x14ac:dyDescent="0.15">
      <c r="A60" s="42" t="s">
        <v>43</v>
      </c>
      <c r="B60" s="53">
        <f t="shared" si="61"/>
        <v>1.3194959229058561E-2</v>
      </c>
      <c r="C60" s="53">
        <f t="shared" si="62"/>
        <v>1.3194959229058561E-2</v>
      </c>
      <c r="D60" s="53">
        <f t="shared" si="63"/>
        <v>1.3194959229058561E-2</v>
      </c>
      <c r="E60" s="53">
        <f t="shared" si="64"/>
        <v>1.3194959229058561E-2</v>
      </c>
      <c r="F60" s="53">
        <f t="shared" si="65"/>
        <v>1.3194959229058561E-2</v>
      </c>
      <c r="G60" s="204">
        <f t="shared" si="66"/>
        <v>1.3194959229058561E-2</v>
      </c>
      <c r="H60" s="204">
        <f t="shared" si="72"/>
        <v>1.3194959229058561E-2</v>
      </c>
      <c r="I60" s="204">
        <f t="shared" si="67"/>
        <v>1.3194959229058561E-2</v>
      </c>
      <c r="J60" s="204">
        <f t="shared" si="68"/>
        <v>1.3194959229058561E-2</v>
      </c>
      <c r="K60" s="204">
        <f t="shared" si="69"/>
        <v>1.3194959229058561E-2</v>
      </c>
      <c r="L60" s="204">
        <f t="shared" si="70"/>
        <v>1.3194959229058561E-2</v>
      </c>
      <c r="M60" s="204">
        <f t="shared" si="73"/>
        <v>1.3194959229058561E-2</v>
      </c>
      <c r="N60" s="204">
        <f t="shared" si="74"/>
        <v>1.3194959229058561E-2</v>
      </c>
      <c r="O60" s="364" t="str">
        <f t="shared" si="75"/>
        <v>0%</v>
      </c>
      <c r="P60" s="213">
        <f t="shared" si="71"/>
        <v>0</v>
      </c>
      <c r="Q60" s="92">
        <f t="shared" si="71"/>
        <v>0</v>
      </c>
      <c r="R60" s="92">
        <f t="shared" si="71"/>
        <v>0</v>
      </c>
      <c r="S60" s="92">
        <f t="shared" si="71"/>
        <v>0</v>
      </c>
      <c r="T60" s="92">
        <f t="shared" si="71"/>
        <v>0</v>
      </c>
      <c r="U60" s="92"/>
      <c r="AA60" s="154"/>
    </row>
    <row r="61" spans="1:30" x14ac:dyDescent="0.15">
      <c r="A61" s="42" t="s">
        <v>44</v>
      </c>
      <c r="B61" s="53">
        <f t="shared" si="61"/>
        <v>8.6483815171732148E-4</v>
      </c>
      <c r="C61" s="53">
        <f t="shared" si="62"/>
        <v>8.6483815171732148E-4</v>
      </c>
      <c r="D61" s="53">
        <f t="shared" si="63"/>
        <v>8.6483815171732148E-4</v>
      </c>
      <c r="E61" s="53">
        <f t="shared" si="64"/>
        <v>8.6483815171732148E-4</v>
      </c>
      <c r="F61" s="53">
        <f t="shared" si="65"/>
        <v>8.6483815171732148E-4</v>
      </c>
      <c r="G61" s="204">
        <f t="shared" si="66"/>
        <v>8.6483815171732148E-4</v>
      </c>
      <c r="H61" s="204">
        <f t="shared" si="72"/>
        <v>8.6483815171732148E-4</v>
      </c>
      <c r="I61" s="204">
        <f t="shared" si="67"/>
        <v>8.6483815171732148E-4</v>
      </c>
      <c r="J61" s="204">
        <f t="shared" si="68"/>
        <v>8.6483815171732148E-4</v>
      </c>
      <c r="K61" s="204">
        <f t="shared" si="69"/>
        <v>8.6483815171732148E-4</v>
      </c>
      <c r="L61" s="204">
        <f t="shared" si="70"/>
        <v>8.6483815171732148E-4</v>
      </c>
      <c r="M61" s="204">
        <f t="shared" si="73"/>
        <v>8.6483815171732148E-4</v>
      </c>
      <c r="N61" s="204">
        <f t="shared" si="74"/>
        <v>8.6483815171732148E-4</v>
      </c>
      <c r="O61" s="364" t="str">
        <f t="shared" si="75"/>
        <v>0%</v>
      </c>
      <c r="P61" s="213">
        <f t="shared" si="71"/>
        <v>0</v>
      </c>
      <c r="Q61" s="92">
        <f t="shared" si="71"/>
        <v>0</v>
      </c>
      <c r="R61" s="92">
        <f t="shared" si="71"/>
        <v>0</v>
      </c>
      <c r="S61" s="92">
        <f t="shared" si="71"/>
        <v>0</v>
      </c>
      <c r="T61" s="92">
        <f t="shared" si="71"/>
        <v>0</v>
      </c>
      <c r="U61" s="92"/>
      <c r="AA61" s="154"/>
    </row>
    <row r="62" spans="1:30" x14ac:dyDescent="0.15">
      <c r="A62" s="53" t="s">
        <v>45</v>
      </c>
      <c r="B62" s="53">
        <f t="shared" si="61"/>
        <v>5.0291574005436124E-3</v>
      </c>
      <c r="C62" s="53">
        <f t="shared" si="62"/>
        <v>5.0291574005436124E-3</v>
      </c>
      <c r="D62" s="53">
        <f t="shared" si="63"/>
        <v>5.0291574005436124E-3</v>
      </c>
      <c r="E62" s="53">
        <f t="shared" si="64"/>
        <v>5.0291574005436124E-3</v>
      </c>
      <c r="F62" s="53">
        <f t="shared" si="65"/>
        <v>5.0291574005436124E-3</v>
      </c>
      <c r="G62" s="204">
        <f t="shared" si="66"/>
        <v>5.0291574005436124E-3</v>
      </c>
      <c r="H62" s="204">
        <f t="shared" si="72"/>
        <v>5.0291574005436124E-3</v>
      </c>
      <c r="I62" s="204">
        <f t="shared" si="67"/>
        <v>5.0291574005436124E-3</v>
      </c>
      <c r="J62" s="204">
        <f t="shared" si="68"/>
        <v>5.0291574005436124E-3</v>
      </c>
      <c r="K62" s="204">
        <f t="shared" si="69"/>
        <v>5.0291574005436124E-3</v>
      </c>
      <c r="L62" s="204">
        <f t="shared" si="70"/>
        <v>5.0291574005436124E-3</v>
      </c>
      <c r="M62" s="204">
        <f t="shared" si="73"/>
        <v>5.0291574005436124E-3</v>
      </c>
      <c r="N62" s="204">
        <f t="shared" si="74"/>
        <v>5.0291574005436124E-3</v>
      </c>
      <c r="O62" s="364" t="str">
        <f t="shared" si="75"/>
        <v>0%</v>
      </c>
      <c r="P62" s="213">
        <f t="shared" si="71"/>
        <v>0</v>
      </c>
      <c r="Q62" s="92">
        <f t="shared" si="71"/>
        <v>0</v>
      </c>
      <c r="R62" s="92">
        <f t="shared" si="71"/>
        <v>0</v>
      </c>
      <c r="S62" s="92">
        <f t="shared" si="71"/>
        <v>0</v>
      </c>
      <c r="T62" s="92">
        <f t="shared" si="71"/>
        <v>0</v>
      </c>
      <c r="U62" s="92"/>
      <c r="AA62" s="154"/>
    </row>
    <row r="63" spans="1:30" x14ac:dyDescent="0.15">
      <c r="A63" s="42" t="s">
        <v>46</v>
      </c>
      <c r="B63" s="53">
        <f t="shared" si="61"/>
        <v>1.9108804876039865E-3</v>
      </c>
      <c r="C63" s="53">
        <f t="shared" si="62"/>
        <v>1.9108804876039865E-3</v>
      </c>
      <c r="D63" s="53">
        <f t="shared" si="63"/>
        <v>1.9108804876039865E-3</v>
      </c>
      <c r="E63" s="53">
        <f t="shared" si="64"/>
        <v>1.9108804876039865E-3</v>
      </c>
      <c r="F63" s="53">
        <f t="shared" si="65"/>
        <v>1.9108804876039865E-3</v>
      </c>
      <c r="G63" s="204">
        <f t="shared" si="66"/>
        <v>1.9108804876039865E-3</v>
      </c>
      <c r="H63" s="204">
        <f t="shared" si="72"/>
        <v>1.9108804876039865E-3</v>
      </c>
      <c r="I63" s="204">
        <f t="shared" si="67"/>
        <v>1.9108804876039865E-3</v>
      </c>
      <c r="J63" s="204">
        <f t="shared" si="68"/>
        <v>1.9108804876039865E-3</v>
      </c>
      <c r="K63" s="204">
        <f t="shared" si="69"/>
        <v>1.9108804876039865E-3</v>
      </c>
      <c r="L63" s="204">
        <f t="shared" si="70"/>
        <v>1.9108804876039865E-3</v>
      </c>
      <c r="M63" s="204">
        <f t="shared" si="73"/>
        <v>1.9108804876039865E-3</v>
      </c>
      <c r="N63" s="204">
        <f t="shared" si="74"/>
        <v>1.9108804876039865E-3</v>
      </c>
      <c r="O63" s="364" t="str">
        <f t="shared" si="75"/>
        <v>0%</v>
      </c>
      <c r="P63" s="213">
        <f t="shared" si="71"/>
        <v>0</v>
      </c>
      <c r="Q63" s="92">
        <f t="shared" si="71"/>
        <v>0</v>
      </c>
      <c r="R63" s="92">
        <f t="shared" si="71"/>
        <v>0</v>
      </c>
      <c r="S63" s="92">
        <f t="shared" si="71"/>
        <v>0</v>
      </c>
      <c r="T63" s="92">
        <f t="shared" si="71"/>
        <v>0</v>
      </c>
      <c r="U63" s="92"/>
      <c r="AA63" s="154"/>
    </row>
    <row r="64" spans="1:30" x14ac:dyDescent="0.15">
      <c r="A64" s="42" t="s">
        <v>47</v>
      </c>
      <c r="B64" s="53">
        <f t="shared" si="61"/>
        <v>3.4016967300881311E-3</v>
      </c>
      <c r="C64" s="53">
        <f t="shared" si="62"/>
        <v>3.4016967300881311E-3</v>
      </c>
      <c r="D64" s="53">
        <f t="shared" si="63"/>
        <v>3.4016967300881311E-3</v>
      </c>
      <c r="E64" s="53">
        <f t="shared" si="64"/>
        <v>3.4016967300881311E-3</v>
      </c>
      <c r="F64" s="53">
        <f t="shared" si="65"/>
        <v>3.4016967300881311E-3</v>
      </c>
      <c r="G64" s="204">
        <f t="shared" si="66"/>
        <v>3.4016967300881311E-3</v>
      </c>
      <c r="H64" s="204">
        <f t="shared" si="72"/>
        <v>3.4016967300881311E-3</v>
      </c>
      <c r="I64" s="204">
        <f t="shared" si="67"/>
        <v>3.4016967300881311E-3</v>
      </c>
      <c r="J64" s="204">
        <f t="shared" si="68"/>
        <v>3.4016967300881311E-3</v>
      </c>
      <c r="K64" s="204">
        <f t="shared" si="69"/>
        <v>3.4016967300881311E-3</v>
      </c>
      <c r="L64" s="204">
        <f t="shared" si="70"/>
        <v>3.4016967300881311E-3</v>
      </c>
      <c r="M64" s="204">
        <f t="shared" si="73"/>
        <v>3.4016967300881311E-3</v>
      </c>
      <c r="N64" s="204">
        <f t="shared" si="74"/>
        <v>3.4016967300881311E-3</v>
      </c>
      <c r="O64" s="364" t="str">
        <f t="shared" si="75"/>
        <v>0%</v>
      </c>
      <c r="P64" s="213">
        <f t="shared" si="71"/>
        <v>0</v>
      </c>
      <c r="Q64" s="92">
        <f t="shared" si="71"/>
        <v>0</v>
      </c>
      <c r="R64" s="92">
        <f t="shared" si="71"/>
        <v>0</v>
      </c>
      <c r="S64" s="92">
        <f t="shared" si="71"/>
        <v>0</v>
      </c>
      <c r="T64" s="92">
        <f t="shared" si="71"/>
        <v>0</v>
      </c>
      <c r="U64" s="92"/>
      <c r="AA64" s="154"/>
    </row>
    <row r="65" spans="1:27" x14ac:dyDescent="0.15">
      <c r="A65" s="61" t="s">
        <v>31</v>
      </c>
      <c r="B65" s="61">
        <f t="shared" si="61"/>
        <v>0</v>
      </c>
      <c r="C65" s="61">
        <f t="shared" si="62"/>
        <v>0</v>
      </c>
      <c r="D65" s="61">
        <f t="shared" si="63"/>
        <v>0</v>
      </c>
      <c r="E65" s="61">
        <f t="shared" si="64"/>
        <v>0</v>
      </c>
      <c r="F65" s="61">
        <f t="shared" si="65"/>
        <v>0</v>
      </c>
      <c r="G65" s="205">
        <f t="shared" si="66"/>
        <v>0</v>
      </c>
      <c r="H65" s="205">
        <f t="shared" si="72"/>
        <v>0</v>
      </c>
      <c r="I65" s="205">
        <f t="shared" si="67"/>
        <v>0</v>
      </c>
      <c r="J65" s="205">
        <f t="shared" si="68"/>
        <v>0</v>
      </c>
      <c r="K65" s="205">
        <f t="shared" si="69"/>
        <v>0</v>
      </c>
      <c r="L65" s="205">
        <f t="shared" si="70"/>
        <v>0</v>
      </c>
      <c r="M65" s="205">
        <f t="shared" si="73"/>
        <v>0</v>
      </c>
      <c r="N65" s="205">
        <f t="shared" si="74"/>
        <v>0</v>
      </c>
      <c r="O65" s="364" t="str">
        <f t="shared" si="75"/>
        <v>0%</v>
      </c>
      <c r="P65" s="213">
        <f t="shared" si="71"/>
        <v>0</v>
      </c>
      <c r="Q65" s="92">
        <f t="shared" si="71"/>
        <v>0</v>
      </c>
      <c r="R65" s="92">
        <f t="shared" si="71"/>
        <v>0</v>
      </c>
      <c r="S65" s="92">
        <f t="shared" si="71"/>
        <v>0</v>
      </c>
      <c r="T65" s="92">
        <f t="shared" si="71"/>
        <v>0</v>
      </c>
      <c r="U65" s="92"/>
      <c r="AA65" s="154"/>
    </row>
    <row r="66" spans="1:27" x14ac:dyDescent="0.15">
      <c r="A66" s="65" t="s">
        <v>30</v>
      </c>
      <c r="B66" s="90">
        <f t="shared" si="61"/>
        <v>0.99201374722016311</v>
      </c>
      <c r="C66" s="90">
        <f t="shared" si="62"/>
        <v>0.99201374722016311</v>
      </c>
      <c r="D66" s="90">
        <f t="shared" si="63"/>
        <v>0.99201374722016311</v>
      </c>
      <c r="E66" s="90">
        <f t="shared" si="64"/>
        <v>0.99201374722016311</v>
      </c>
      <c r="F66" s="90">
        <f t="shared" si="65"/>
        <v>0.99201374722016311</v>
      </c>
      <c r="G66" s="202">
        <f t="shared" si="66"/>
        <v>0.99201374722016311</v>
      </c>
      <c r="H66" s="202">
        <f t="shared" si="72"/>
        <v>0.99201374722016311</v>
      </c>
      <c r="I66" s="202">
        <f t="shared" si="67"/>
        <v>0.99201374722016311</v>
      </c>
      <c r="J66" s="202">
        <f t="shared" si="68"/>
        <v>0.99201374722016311</v>
      </c>
      <c r="K66" s="202">
        <f t="shared" si="69"/>
        <v>0.99201374722016311</v>
      </c>
      <c r="L66" s="202">
        <f t="shared" si="70"/>
        <v>0.99201374722016311</v>
      </c>
      <c r="M66" s="202">
        <f t="shared" si="73"/>
        <v>0.99201374722016311</v>
      </c>
      <c r="N66" s="202">
        <f t="shared" si="74"/>
        <v>0.99201374722016311</v>
      </c>
      <c r="O66" s="366">
        <f>O67*99.9%</f>
        <v>0</v>
      </c>
      <c r="P66" s="225">
        <f t="shared" si="71"/>
        <v>0</v>
      </c>
      <c r="Q66" s="226">
        <f t="shared" si="71"/>
        <v>0</v>
      </c>
      <c r="R66" s="226">
        <f t="shared" si="71"/>
        <v>0</v>
      </c>
      <c r="S66" s="226">
        <f t="shared" si="71"/>
        <v>0</v>
      </c>
      <c r="T66" s="226">
        <f t="shared" si="71"/>
        <v>0</v>
      </c>
      <c r="U66" s="226"/>
      <c r="AA66" s="154"/>
    </row>
    <row r="67" spans="1:27" x14ac:dyDescent="0.35">
      <c r="A67" s="40" t="s">
        <v>456</v>
      </c>
      <c r="B67" s="91">
        <f t="shared" si="61"/>
        <v>0.99300675397413718</v>
      </c>
      <c r="C67" s="91">
        <f t="shared" si="62"/>
        <v>0.99300675397413718</v>
      </c>
      <c r="D67" s="91">
        <f t="shared" si="63"/>
        <v>0.99300675397413718</v>
      </c>
      <c r="E67" s="91">
        <f t="shared" si="64"/>
        <v>0.99300675397413718</v>
      </c>
      <c r="F67" s="91">
        <f t="shared" si="65"/>
        <v>0.99300675397413718</v>
      </c>
      <c r="G67" s="203">
        <f t="shared" si="66"/>
        <v>0.99300675397413718</v>
      </c>
      <c r="H67" s="203">
        <f t="shared" si="72"/>
        <v>0.99300675397413718</v>
      </c>
      <c r="I67" s="203">
        <f t="shared" si="67"/>
        <v>0.99300675397413718</v>
      </c>
      <c r="J67" s="203">
        <f t="shared" si="68"/>
        <v>0.99300675397413718</v>
      </c>
      <c r="K67" s="203">
        <f t="shared" si="69"/>
        <v>0.99300675397413718</v>
      </c>
      <c r="L67" s="203">
        <f t="shared" si="70"/>
        <v>0.99300675397413718</v>
      </c>
      <c r="M67" s="203">
        <f t="shared" si="73"/>
        <v>0.99300675397413718</v>
      </c>
      <c r="N67" s="203">
        <f t="shared" si="74"/>
        <v>0.99300675397413718</v>
      </c>
      <c r="O67" s="364" t="str">
        <f t="shared" ref="O67:O74" si="76">_xlfn.IFNA(VLOOKUP(A67,$W$52:$Y$86,2,0),"0%")</f>
        <v>0%</v>
      </c>
      <c r="P67" s="225">
        <f t="shared" si="71"/>
        <v>0</v>
      </c>
      <c r="Q67" s="226">
        <f t="shared" si="71"/>
        <v>0</v>
      </c>
      <c r="R67" s="226">
        <f t="shared" si="71"/>
        <v>0</v>
      </c>
      <c r="S67" s="226">
        <f t="shared" si="71"/>
        <v>0</v>
      </c>
      <c r="T67" s="226">
        <f t="shared" si="71"/>
        <v>0</v>
      </c>
      <c r="U67" s="226"/>
      <c r="AA67" s="154"/>
    </row>
    <row r="68" spans="1:27" x14ac:dyDescent="0.15">
      <c r="A68" s="42" t="s">
        <v>48</v>
      </c>
      <c r="B68" s="53">
        <f t="shared" si="61"/>
        <v>5.4612470142492387E-3</v>
      </c>
      <c r="C68" s="53">
        <f t="shared" si="62"/>
        <v>5.4612470142492387E-3</v>
      </c>
      <c r="D68" s="53">
        <f t="shared" si="63"/>
        <v>5.4612470142492387E-3</v>
      </c>
      <c r="E68" s="53">
        <f t="shared" si="64"/>
        <v>5.4612470142492387E-3</v>
      </c>
      <c r="F68" s="53">
        <f t="shared" si="65"/>
        <v>5.4612470142492387E-3</v>
      </c>
      <c r="G68" s="204">
        <f t="shared" si="66"/>
        <v>5.4612470142492387E-3</v>
      </c>
      <c r="H68" s="204">
        <f t="shared" si="72"/>
        <v>5.4612470142492387E-3</v>
      </c>
      <c r="I68" s="204">
        <f t="shared" si="67"/>
        <v>5.4612470142492387E-3</v>
      </c>
      <c r="J68" s="204">
        <f t="shared" si="68"/>
        <v>5.4612470142492387E-3</v>
      </c>
      <c r="K68" s="204">
        <f t="shared" si="69"/>
        <v>5.4612470142492387E-3</v>
      </c>
      <c r="L68" s="204">
        <f t="shared" si="70"/>
        <v>5.4612470142492387E-3</v>
      </c>
      <c r="M68" s="204">
        <f t="shared" si="73"/>
        <v>5.4612470142492387E-3</v>
      </c>
      <c r="N68" s="204">
        <f t="shared" si="74"/>
        <v>5.4612470142492387E-3</v>
      </c>
      <c r="O68" s="364" t="str">
        <f t="shared" si="76"/>
        <v>0%</v>
      </c>
      <c r="P68" s="213">
        <f t="shared" si="71"/>
        <v>0</v>
      </c>
      <c r="Q68" s="92">
        <f t="shared" si="71"/>
        <v>0</v>
      </c>
      <c r="R68" s="92">
        <f t="shared" si="71"/>
        <v>0</v>
      </c>
      <c r="S68" s="92">
        <f t="shared" si="71"/>
        <v>0</v>
      </c>
      <c r="T68" s="92">
        <f t="shared" si="71"/>
        <v>0</v>
      </c>
      <c r="U68" s="92"/>
      <c r="AA68" s="154"/>
    </row>
    <row r="69" spans="1:27" x14ac:dyDescent="0.15">
      <c r="A69" s="42" t="s">
        <v>49</v>
      </c>
      <c r="B69" s="53">
        <f t="shared" si="61"/>
        <v>1.0048595667572688E-3</v>
      </c>
      <c r="C69" s="53">
        <f t="shared" si="62"/>
        <v>1.0048595667572688E-3</v>
      </c>
      <c r="D69" s="53">
        <f t="shared" si="63"/>
        <v>1.0048595667572688E-3</v>
      </c>
      <c r="E69" s="53">
        <f t="shared" si="64"/>
        <v>1.0048595667572688E-3</v>
      </c>
      <c r="F69" s="53">
        <f t="shared" si="65"/>
        <v>1.0048595667572688E-3</v>
      </c>
      <c r="G69" s="204">
        <f t="shared" si="66"/>
        <v>1.0048595667572688E-3</v>
      </c>
      <c r="H69" s="204">
        <f t="shared" si="72"/>
        <v>1.0048595667572688E-3</v>
      </c>
      <c r="I69" s="204">
        <f t="shared" si="67"/>
        <v>1.0048595667572688E-3</v>
      </c>
      <c r="J69" s="204">
        <f t="shared" si="68"/>
        <v>1.0048595667572688E-3</v>
      </c>
      <c r="K69" s="204">
        <f t="shared" si="69"/>
        <v>1.0048595667572688E-3</v>
      </c>
      <c r="L69" s="204">
        <f t="shared" si="70"/>
        <v>1.0048595667572688E-3</v>
      </c>
      <c r="M69" s="204">
        <f t="shared" si="73"/>
        <v>1.0048595667572688E-3</v>
      </c>
      <c r="N69" s="204">
        <f t="shared" si="74"/>
        <v>1.0048595667572688E-3</v>
      </c>
      <c r="O69" s="364" t="str">
        <f t="shared" si="76"/>
        <v>0%</v>
      </c>
      <c r="P69" s="213">
        <f t="shared" si="71"/>
        <v>0</v>
      </c>
      <c r="Q69" s="92">
        <f t="shared" si="71"/>
        <v>0</v>
      </c>
      <c r="R69" s="92">
        <f t="shared" si="71"/>
        <v>0</v>
      </c>
      <c r="S69" s="92">
        <f t="shared" si="71"/>
        <v>0</v>
      </c>
      <c r="T69" s="92">
        <f t="shared" si="71"/>
        <v>0</v>
      </c>
      <c r="U69" s="92"/>
      <c r="AA69" s="154"/>
    </row>
    <row r="70" spans="1:27" x14ac:dyDescent="0.15">
      <c r="A70" s="42" t="s">
        <v>50</v>
      </c>
      <c r="B70" s="53">
        <f t="shared" si="61"/>
        <v>0</v>
      </c>
      <c r="C70" s="53">
        <f t="shared" si="62"/>
        <v>0</v>
      </c>
      <c r="D70" s="53">
        <f t="shared" si="63"/>
        <v>0</v>
      </c>
      <c r="E70" s="53">
        <f t="shared" si="64"/>
        <v>0</v>
      </c>
      <c r="F70" s="53">
        <f t="shared" si="65"/>
        <v>0</v>
      </c>
      <c r="G70" s="204">
        <f t="shared" si="66"/>
        <v>0</v>
      </c>
      <c r="H70" s="204">
        <f t="shared" si="72"/>
        <v>0</v>
      </c>
      <c r="I70" s="204">
        <f t="shared" si="67"/>
        <v>0</v>
      </c>
      <c r="J70" s="204">
        <f t="shared" si="68"/>
        <v>0</v>
      </c>
      <c r="K70" s="204">
        <f t="shared" si="69"/>
        <v>0</v>
      </c>
      <c r="L70" s="204">
        <f t="shared" si="70"/>
        <v>0</v>
      </c>
      <c r="M70" s="204">
        <f t="shared" si="73"/>
        <v>0</v>
      </c>
      <c r="N70" s="204">
        <f t="shared" si="74"/>
        <v>0</v>
      </c>
      <c r="O70" s="364" t="str">
        <f t="shared" si="76"/>
        <v>0%</v>
      </c>
      <c r="P70" s="213">
        <f t="shared" si="71"/>
        <v>0</v>
      </c>
      <c r="Q70" s="92">
        <f t="shared" si="71"/>
        <v>0</v>
      </c>
      <c r="R70" s="92">
        <f t="shared" si="71"/>
        <v>0</v>
      </c>
      <c r="S70" s="92">
        <f t="shared" si="71"/>
        <v>0</v>
      </c>
      <c r="T70" s="92">
        <f t="shared" si="71"/>
        <v>0</v>
      </c>
      <c r="U70" s="92"/>
      <c r="AA70" s="154"/>
    </row>
    <row r="71" spans="1:27" x14ac:dyDescent="0.15">
      <c r="A71" s="42" t="s">
        <v>51</v>
      </c>
      <c r="B71" s="53">
        <f t="shared" si="61"/>
        <v>5.2713944485627219E-4</v>
      </c>
      <c r="C71" s="53">
        <f t="shared" si="62"/>
        <v>5.2713944485627219E-4</v>
      </c>
      <c r="D71" s="53">
        <f t="shared" si="63"/>
        <v>5.2713944485627219E-4</v>
      </c>
      <c r="E71" s="53">
        <f t="shared" si="64"/>
        <v>5.2713944485627219E-4</v>
      </c>
      <c r="F71" s="53">
        <f t="shared" si="65"/>
        <v>5.2713944485627219E-4</v>
      </c>
      <c r="G71" s="204">
        <f t="shared" si="66"/>
        <v>5.2713944485627219E-4</v>
      </c>
      <c r="H71" s="204">
        <f t="shared" si="72"/>
        <v>5.2713944485627219E-4</v>
      </c>
      <c r="I71" s="204">
        <f t="shared" si="67"/>
        <v>5.2713944485627219E-4</v>
      </c>
      <c r="J71" s="204">
        <f t="shared" si="68"/>
        <v>5.2713944485627219E-4</v>
      </c>
      <c r="K71" s="204">
        <f t="shared" si="69"/>
        <v>5.2713944485627219E-4</v>
      </c>
      <c r="L71" s="204">
        <f t="shared" si="70"/>
        <v>5.2713944485627219E-4</v>
      </c>
      <c r="M71" s="204">
        <f t="shared" si="73"/>
        <v>5.2713944485627219E-4</v>
      </c>
      <c r="N71" s="204">
        <f t="shared" si="74"/>
        <v>5.2713944485627219E-4</v>
      </c>
      <c r="O71" s="364" t="str">
        <f t="shared" si="76"/>
        <v>0%</v>
      </c>
      <c r="P71" s="213">
        <f t="shared" ref="P71:T86" si="77">IF(P$53=0,0%,SUMPRODUCT(($B$50:$O$50=P$50)*$B$53:$O$53*$B71:$O71)/P$53)</f>
        <v>0</v>
      </c>
      <c r="Q71" s="92">
        <f t="shared" si="77"/>
        <v>0</v>
      </c>
      <c r="R71" s="92">
        <f t="shared" si="77"/>
        <v>0</v>
      </c>
      <c r="S71" s="92">
        <f t="shared" si="77"/>
        <v>0</v>
      </c>
      <c r="T71" s="92">
        <f t="shared" si="77"/>
        <v>0</v>
      </c>
      <c r="U71" s="92"/>
      <c r="AA71" s="154"/>
    </row>
    <row r="72" spans="1:27" x14ac:dyDescent="0.15">
      <c r="A72" s="42" t="s">
        <v>455</v>
      </c>
      <c r="B72" s="53">
        <f t="shared" si="61"/>
        <v>0</v>
      </c>
      <c r="C72" s="53">
        <f t="shared" si="62"/>
        <v>0</v>
      </c>
      <c r="D72" s="53">
        <f t="shared" si="63"/>
        <v>0</v>
      </c>
      <c r="E72" s="53">
        <f t="shared" si="64"/>
        <v>0</v>
      </c>
      <c r="F72" s="53">
        <f t="shared" si="65"/>
        <v>0</v>
      </c>
      <c r="G72" s="204">
        <f t="shared" si="66"/>
        <v>0</v>
      </c>
      <c r="H72" s="204">
        <f t="shared" si="72"/>
        <v>0</v>
      </c>
      <c r="I72" s="204">
        <f t="shared" si="67"/>
        <v>0</v>
      </c>
      <c r="J72" s="204">
        <f t="shared" si="68"/>
        <v>0</v>
      </c>
      <c r="K72" s="204">
        <f t="shared" si="69"/>
        <v>0</v>
      </c>
      <c r="L72" s="204">
        <f t="shared" si="70"/>
        <v>0</v>
      </c>
      <c r="M72" s="204">
        <f t="shared" si="73"/>
        <v>0</v>
      </c>
      <c r="N72" s="204">
        <f t="shared" si="74"/>
        <v>0</v>
      </c>
      <c r="O72" s="364" t="str">
        <f t="shared" si="76"/>
        <v>0%</v>
      </c>
      <c r="P72" s="213">
        <f t="shared" si="77"/>
        <v>0</v>
      </c>
      <c r="Q72" s="92">
        <f t="shared" si="77"/>
        <v>0</v>
      </c>
      <c r="R72" s="92">
        <f t="shared" si="77"/>
        <v>0</v>
      </c>
      <c r="S72" s="92">
        <f t="shared" si="77"/>
        <v>0</v>
      </c>
      <c r="T72" s="92">
        <f t="shared" si="77"/>
        <v>0</v>
      </c>
      <c r="U72" s="92"/>
      <c r="AA72" s="154"/>
    </row>
    <row r="73" spans="1:27" x14ac:dyDescent="0.15">
      <c r="A73" s="72" t="s">
        <v>29</v>
      </c>
      <c r="B73" s="61">
        <f t="shared" si="61"/>
        <v>0</v>
      </c>
      <c r="C73" s="61">
        <f t="shared" si="62"/>
        <v>0</v>
      </c>
      <c r="D73" s="61">
        <f t="shared" si="63"/>
        <v>0</v>
      </c>
      <c r="E73" s="61">
        <f t="shared" si="64"/>
        <v>0</v>
      </c>
      <c r="F73" s="61">
        <f t="shared" si="65"/>
        <v>0</v>
      </c>
      <c r="G73" s="205">
        <f t="shared" si="66"/>
        <v>0</v>
      </c>
      <c r="H73" s="205">
        <f t="shared" si="72"/>
        <v>0</v>
      </c>
      <c r="I73" s="205">
        <f t="shared" si="67"/>
        <v>0</v>
      </c>
      <c r="J73" s="205">
        <f t="shared" si="68"/>
        <v>0</v>
      </c>
      <c r="K73" s="205">
        <f t="shared" si="69"/>
        <v>0</v>
      </c>
      <c r="L73" s="205">
        <f t="shared" si="70"/>
        <v>0</v>
      </c>
      <c r="M73" s="205">
        <f t="shared" si="73"/>
        <v>0</v>
      </c>
      <c r="N73" s="205">
        <f t="shared" si="74"/>
        <v>0</v>
      </c>
      <c r="O73" s="364" t="str">
        <f t="shared" si="76"/>
        <v>0%</v>
      </c>
      <c r="P73" s="213">
        <f t="shared" si="77"/>
        <v>0</v>
      </c>
      <c r="Q73" s="92">
        <f t="shared" si="77"/>
        <v>0</v>
      </c>
      <c r="R73" s="92">
        <f t="shared" si="77"/>
        <v>0</v>
      </c>
      <c r="S73" s="92">
        <f t="shared" si="77"/>
        <v>0</v>
      </c>
      <c r="T73" s="92">
        <f t="shared" si="77"/>
        <v>0</v>
      </c>
      <c r="U73" s="92"/>
      <c r="AA73" s="154"/>
    </row>
    <row r="74" spans="1:27" x14ac:dyDescent="0.15">
      <c r="A74" s="76" t="s">
        <v>28</v>
      </c>
      <c r="B74" s="93">
        <f t="shared" si="61"/>
        <v>0</v>
      </c>
      <c r="C74" s="93">
        <f t="shared" si="62"/>
        <v>0</v>
      </c>
      <c r="D74" s="93">
        <f t="shared" si="63"/>
        <v>0</v>
      </c>
      <c r="E74" s="93">
        <f t="shared" si="64"/>
        <v>0</v>
      </c>
      <c r="F74" s="93">
        <f t="shared" si="65"/>
        <v>0</v>
      </c>
      <c r="G74" s="206">
        <f t="shared" si="66"/>
        <v>0</v>
      </c>
      <c r="H74" s="206">
        <f t="shared" si="72"/>
        <v>0</v>
      </c>
      <c r="I74" s="206">
        <f t="shared" si="67"/>
        <v>0</v>
      </c>
      <c r="J74" s="206">
        <f t="shared" si="68"/>
        <v>0</v>
      </c>
      <c r="K74" s="206">
        <f t="shared" si="69"/>
        <v>0</v>
      </c>
      <c r="L74" s="206">
        <f t="shared" si="70"/>
        <v>0</v>
      </c>
      <c r="M74" s="206">
        <f t="shared" si="73"/>
        <v>0</v>
      </c>
      <c r="N74" s="206">
        <f t="shared" si="74"/>
        <v>0</v>
      </c>
      <c r="O74" s="364" t="str">
        <f t="shared" si="76"/>
        <v>0%</v>
      </c>
      <c r="P74" s="213">
        <f t="shared" si="77"/>
        <v>0</v>
      </c>
      <c r="Q74" s="92">
        <f t="shared" si="77"/>
        <v>0</v>
      </c>
      <c r="R74" s="92">
        <f t="shared" si="77"/>
        <v>0</v>
      </c>
      <c r="S74" s="92">
        <f t="shared" si="77"/>
        <v>0</v>
      </c>
      <c r="T74" s="92">
        <f t="shared" si="77"/>
        <v>0</v>
      </c>
      <c r="U74" s="92"/>
      <c r="AA74" s="154"/>
    </row>
    <row r="75" spans="1:27" x14ac:dyDescent="0.15">
      <c r="A75" s="65" t="s">
        <v>37</v>
      </c>
      <c r="B75" s="39">
        <f t="shared" si="61"/>
        <v>0.99760079999999995</v>
      </c>
      <c r="C75" s="39">
        <f t="shared" si="62"/>
        <v>0.99760079999999995</v>
      </c>
      <c r="D75" s="39">
        <f t="shared" si="63"/>
        <v>0.99760079999999995</v>
      </c>
      <c r="E75" s="39">
        <f t="shared" si="64"/>
        <v>0.99760079999999995</v>
      </c>
      <c r="F75" s="39">
        <f t="shared" si="65"/>
        <v>0.99760079999999995</v>
      </c>
      <c r="G75" s="207">
        <f t="shared" si="66"/>
        <v>0.99760079999999995</v>
      </c>
      <c r="H75" s="207">
        <f t="shared" si="72"/>
        <v>0.99760079999999995</v>
      </c>
      <c r="I75" s="207">
        <f t="shared" si="67"/>
        <v>0.99760079999999995</v>
      </c>
      <c r="J75" s="207">
        <f t="shared" si="68"/>
        <v>0.99760079999999995</v>
      </c>
      <c r="K75" s="207">
        <f t="shared" si="69"/>
        <v>0.99760079999999995</v>
      </c>
      <c r="L75" s="207">
        <f t="shared" si="70"/>
        <v>0.99760079999999995</v>
      </c>
      <c r="M75" s="207">
        <f t="shared" si="73"/>
        <v>0.99760079999999995</v>
      </c>
      <c r="N75" s="207">
        <f t="shared" si="74"/>
        <v>0.99760079999999995</v>
      </c>
      <c r="O75" s="366">
        <f>O76*99.96%</f>
        <v>0</v>
      </c>
      <c r="P75" s="225">
        <f t="shared" si="77"/>
        <v>0</v>
      </c>
      <c r="Q75" s="226">
        <f t="shared" si="77"/>
        <v>0</v>
      </c>
      <c r="R75" s="226">
        <f t="shared" si="77"/>
        <v>0</v>
      </c>
      <c r="S75" s="226">
        <f t="shared" si="77"/>
        <v>0</v>
      </c>
      <c r="T75" s="226">
        <f t="shared" si="77"/>
        <v>0</v>
      </c>
      <c r="U75" s="226"/>
      <c r="AA75" s="154"/>
    </row>
    <row r="76" spans="1:27" x14ac:dyDescent="0.35">
      <c r="A76" s="40" t="s">
        <v>458</v>
      </c>
      <c r="B76" s="41">
        <f t="shared" si="61"/>
        <v>0.998</v>
      </c>
      <c r="C76" s="41">
        <f t="shared" si="62"/>
        <v>0.998</v>
      </c>
      <c r="D76" s="41">
        <f t="shared" si="63"/>
        <v>0.998</v>
      </c>
      <c r="E76" s="41">
        <f t="shared" si="64"/>
        <v>0.998</v>
      </c>
      <c r="F76" s="41">
        <f t="shared" si="65"/>
        <v>0.998</v>
      </c>
      <c r="G76" s="208">
        <f t="shared" si="66"/>
        <v>0.998</v>
      </c>
      <c r="H76" s="208">
        <f t="shared" si="72"/>
        <v>0.998</v>
      </c>
      <c r="I76" s="208">
        <f t="shared" si="67"/>
        <v>0.998</v>
      </c>
      <c r="J76" s="208">
        <f t="shared" si="68"/>
        <v>0.998</v>
      </c>
      <c r="K76" s="208">
        <f t="shared" si="69"/>
        <v>0.998</v>
      </c>
      <c r="L76" s="208">
        <f t="shared" si="70"/>
        <v>0.998</v>
      </c>
      <c r="M76" s="208">
        <f t="shared" si="73"/>
        <v>0.998</v>
      </c>
      <c r="N76" s="208">
        <f t="shared" si="74"/>
        <v>0.998</v>
      </c>
      <c r="O76" s="364" t="str">
        <f t="shared" ref="O76:O83" si="78">_xlfn.IFNA(VLOOKUP(A76,$W$52:$Y$86,2,0),"0%")</f>
        <v>0%</v>
      </c>
      <c r="P76" s="225">
        <f t="shared" si="77"/>
        <v>0</v>
      </c>
      <c r="Q76" s="226">
        <f t="shared" si="77"/>
        <v>0</v>
      </c>
      <c r="R76" s="226">
        <f t="shared" si="77"/>
        <v>0</v>
      </c>
      <c r="S76" s="226">
        <f t="shared" si="77"/>
        <v>0</v>
      </c>
      <c r="T76" s="226">
        <f t="shared" si="77"/>
        <v>0</v>
      </c>
      <c r="U76" s="226"/>
      <c r="AA76" s="154"/>
    </row>
    <row r="77" spans="1:27" x14ac:dyDescent="0.15">
      <c r="A77" s="42" t="s">
        <v>52</v>
      </c>
      <c r="B77" s="53">
        <f t="shared" si="61"/>
        <v>0</v>
      </c>
      <c r="C77" s="53">
        <f t="shared" si="62"/>
        <v>0</v>
      </c>
      <c r="D77" s="53">
        <f t="shared" si="63"/>
        <v>0</v>
      </c>
      <c r="E77" s="53">
        <f t="shared" si="64"/>
        <v>0</v>
      </c>
      <c r="F77" s="53">
        <f t="shared" si="65"/>
        <v>0</v>
      </c>
      <c r="G77" s="204">
        <f t="shared" si="66"/>
        <v>0</v>
      </c>
      <c r="H77" s="204">
        <f t="shared" si="72"/>
        <v>0</v>
      </c>
      <c r="I77" s="204">
        <f t="shared" si="67"/>
        <v>0</v>
      </c>
      <c r="J77" s="204">
        <f t="shared" si="68"/>
        <v>0</v>
      </c>
      <c r="K77" s="204">
        <f t="shared" si="69"/>
        <v>0</v>
      </c>
      <c r="L77" s="204">
        <f t="shared" si="70"/>
        <v>0</v>
      </c>
      <c r="M77" s="204">
        <f t="shared" si="73"/>
        <v>0</v>
      </c>
      <c r="N77" s="204">
        <f t="shared" si="74"/>
        <v>0</v>
      </c>
      <c r="O77" s="364" t="str">
        <f t="shared" si="78"/>
        <v>0%</v>
      </c>
      <c r="P77" s="213">
        <f t="shared" si="77"/>
        <v>0</v>
      </c>
      <c r="Q77" s="92">
        <f t="shared" si="77"/>
        <v>0</v>
      </c>
      <c r="R77" s="92">
        <f t="shared" si="77"/>
        <v>0</v>
      </c>
      <c r="S77" s="92">
        <f t="shared" si="77"/>
        <v>0</v>
      </c>
      <c r="T77" s="92">
        <f t="shared" si="77"/>
        <v>0</v>
      </c>
      <c r="U77" s="92"/>
      <c r="AA77" s="154"/>
    </row>
    <row r="78" spans="1:27" x14ac:dyDescent="0.15">
      <c r="A78" s="42" t="s">
        <v>545</v>
      </c>
      <c r="B78" s="53">
        <f t="shared" si="61"/>
        <v>2E-3</v>
      </c>
      <c r="C78" s="53">
        <f t="shared" si="62"/>
        <v>2E-3</v>
      </c>
      <c r="D78" s="53">
        <f t="shared" si="63"/>
        <v>2E-3</v>
      </c>
      <c r="E78" s="53">
        <f t="shared" si="64"/>
        <v>2E-3</v>
      </c>
      <c r="F78" s="53">
        <f t="shared" si="65"/>
        <v>2E-3</v>
      </c>
      <c r="G78" s="204">
        <f t="shared" si="66"/>
        <v>2E-3</v>
      </c>
      <c r="H78" s="204">
        <f t="shared" si="72"/>
        <v>2E-3</v>
      </c>
      <c r="I78" s="204">
        <f t="shared" si="67"/>
        <v>2E-3</v>
      </c>
      <c r="J78" s="204">
        <f t="shared" si="68"/>
        <v>2E-3</v>
      </c>
      <c r="K78" s="204">
        <f t="shared" si="69"/>
        <v>2E-3</v>
      </c>
      <c r="L78" s="204">
        <f t="shared" si="70"/>
        <v>2E-3</v>
      </c>
      <c r="M78" s="204">
        <f t="shared" si="73"/>
        <v>2E-3</v>
      </c>
      <c r="N78" s="204">
        <f t="shared" si="74"/>
        <v>2E-3</v>
      </c>
      <c r="O78" s="364" t="str">
        <f t="shared" si="78"/>
        <v>0%</v>
      </c>
      <c r="P78" s="213">
        <f t="shared" si="77"/>
        <v>0</v>
      </c>
      <c r="Q78" s="92">
        <f t="shared" si="77"/>
        <v>0</v>
      </c>
      <c r="R78" s="92">
        <f t="shared" si="77"/>
        <v>0</v>
      </c>
      <c r="S78" s="92">
        <f t="shared" si="77"/>
        <v>0</v>
      </c>
      <c r="T78" s="92">
        <f t="shared" si="77"/>
        <v>0</v>
      </c>
      <c r="U78" s="92"/>
      <c r="AA78" s="154"/>
    </row>
    <row r="79" spans="1:27" x14ac:dyDescent="0.15">
      <c r="A79" s="42" t="s">
        <v>544</v>
      </c>
      <c r="B79" s="53">
        <f t="shared" si="61"/>
        <v>0</v>
      </c>
      <c r="C79" s="53">
        <f t="shared" si="62"/>
        <v>0</v>
      </c>
      <c r="D79" s="53">
        <f t="shared" si="63"/>
        <v>0</v>
      </c>
      <c r="E79" s="53">
        <f t="shared" si="64"/>
        <v>0</v>
      </c>
      <c r="F79" s="53">
        <f t="shared" si="65"/>
        <v>0</v>
      </c>
      <c r="G79" s="204">
        <f t="shared" si="66"/>
        <v>0</v>
      </c>
      <c r="H79" s="204">
        <f t="shared" si="72"/>
        <v>0</v>
      </c>
      <c r="I79" s="204">
        <f t="shared" si="67"/>
        <v>0</v>
      </c>
      <c r="J79" s="204">
        <f t="shared" si="68"/>
        <v>0</v>
      </c>
      <c r="K79" s="204">
        <f t="shared" si="69"/>
        <v>0</v>
      </c>
      <c r="L79" s="204">
        <f t="shared" si="70"/>
        <v>0</v>
      </c>
      <c r="M79" s="204">
        <f t="shared" si="73"/>
        <v>0</v>
      </c>
      <c r="N79" s="204">
        <f t="shared" si="74"/>
        <v>0</v>
      </c>
      <c r="O79" s="364" t="str">
        <f t="shared" si="78"/>
        <v>0%</v>
      </c>
      <c r="P79" s="213">
        <f t="shared" si="77"/>
        <v>0</v>
      </c>
      <c r="Q79" s="92">
        <f t="shared" si="77"/>
        <v>0</v>
      </c>
      <c r="R79" s="92">
        <f t="shared" si="77"/>
        <v>0</v>
      </c>
      <c r="S79" s="92">
        <f t="shared" si="77"/>
        <v>0</v>
      </c>
      <c r="T79" s="92">
        <f t="shared" si="77"/>
        <v>0</v>
      </c>
      <c r="U79" s="92"/>
      <c r="AA79" s="154"/>
    </row>
    <row r="80" spans="1:27" x14ac:dyDescent="0.15">
      <c r="A80" s="42" t="s">
        <v>53</v>
      </c>
      <c r="B80" s="53">
        <f t="shared" si="61"/>
        <v>0</v>
      </c>
      <c r="C80" s="53">
        <f t="shared" si="62"/>
        <v>0</v>
      </c>
      <c r="D80" s="53">
        <f t="shared" si="63"/>
        <v>0</v>
      </c>
      <c r="E80" s="53">
        <f t="shared" si="64"/>
        <v>0</v>
      </c>
      <c r="F80" s="53">
        <f t="shared" si="65"/>
        <v>0</v>
      </c>
      <c r="G80" s="204">
        <f t="shared" si="66"/>
        <v>0</v>
      </c>
      <c r="H80" s="204">
        <f t="shared" si="72"/>
        <v>0</v>
      </c>
      <c r="I80" s="204">
        <f t="shared" si="67"/>
        <v>0</v>
      </c>
      <c r="J80" s="204">
        <f t="shared" si="68"/>
        <v>0</v>
      </c>
      <c r="K80" s="204">
        <f t="shared" si="69"/>
        <v>0</v>
      </c>
      <c r="L80" s="204">
        <f t="shared" si="70"/>
        <v>0</v>
      </c>
      <c r="M80" s="204">
        <f t="shared" si="73"/>
        <v>0</v>
      </c>
      <c r="N80" s="204">
        <f t="shared" si="74"/>
        <v>0</v>
      </c>
      <c r="O80" s="364" t="str">
        <f t="shared" si="78"/>
        <v>0%</v>
      </c>
      <c r="P80" s="213">
        <f t="shared" si="77"/>
        <v>0</v>
      </c>
      <c r="Q80" s="92">
        <f t="shared" si="77"/>
        <v>0</v>
      </c>
      <c r="R80" s="92">
        <f t="shared" si="77"/>
        <v>0</v>
      </c>
      <c r="S80" s="92">
        <f t="shared" si="77"/>
        <v>0</v>
      </c>
      <c r="T80" s="92">
        <f t="shared" si="77"/>
        <v>0</v>
      </c>
      <c r="U80" s="92"/>
      <c r="AA80" s="154"/>
    </row>
    <row r="81" spans="1:27" x14ac:dyDescent="0.15">
      <c r="A81" s="42" t="s">
        <v>54</v>
      </c>
      <c r="B81" s="53">
        <f t="shared" si="61"/>
        <v>0</v>
      </c>
      <c r="C81" s="53">
        <f t="shared" si="62"/>
        <v>0</v>
      </c>
      <c r="D81" s="53">
        <f t="shared" si="63"/>
        <v>0</v>
      </c>
      <c r="E81" s="53">
        <f t="shared" si="64"/>
        <v>0</v>
      </c>
      <c r="F81" s="53">
        <f t="shared" si="65"/>
        <v>0</v>
      </c>
      <c r="G81" s="204">
        <f t="shared" si="66"/>
        <v>0</v>
      </c>
      <c r="H81" s="204">
        <f t="shared" si="72"/>
        <v>0</v>
      </c>
      <c r="I81" s="204">
        <f t="shared" si="67"/>
        <v>0</v>
      </c>
      <c r="J81" s="204">
        <f t="shared" si="68"/>
        <v>0</v>
      </c>
      <c r="K81" s="204">
        <f t="shared" si="69"/>
        <v>0</v>
      </c>
      <c r="L81" s="204">
        <f t="shared" si="70"/>
        <v>0</v>
      </c>
      <c r="M81" s="204">
        <f t="shared" si="73"/>
        <v>0</v>
      </c>
      <c r="N81" s="204">
        <f t="shared" si="74"/>
        <v>0</v>
      </c>
      <c r="O81" s="364" t="str">
        <f t="shared" si="78"/>
        <v>0%</v>
      </c>
      <c r="P81" s="213">
        <f t="shared" si="77"/>
        <v>0</v>
      </c>
      <c r="Q81" s="92">
        <f t="shared" si="77"/>
        <v>0</v>
      </c>
      <c r="R81" s="92">
        <f t="shared" si="77"/>
        <v>0</v>
      </c>
      <c r="S81" s="92">
        <f t="shared" si="77"/>
        <v>0</v>
      </c>
      <c r="T81" s="92">
        <f t="shared" si="77"/>
        <v>0</v>
      </c>
      <c r="U81" s="92"/>
      <c r="AA81" s="154"/>
    </row>
    <row r="82" spans="1:27" x14ac:dyDescent="0.15">
      <c r="A82" s="72" t="s">
        <v>38</v>
      </c>
      <c r="B82" s="61">
        <f t="shared" si="61"/>
        <v>0</v>
      </c>
      <c r="C82" s="61">
        <f t="shared" si="62"/>
        <v>0</v>
      </c>
      <c r="D82" s="61">
        <f t="shared" si="63"/>
        <v>0</v>
      </c>
      <c r="E82" s="61">
        <f t="shared" si="64"/>
        <v>0</v>
      </c>
      <c r="F82" s="61">
        <f t="shared" si="65"/>
        <v>0</v>
      </c>
      <c r="G82" s="205">
        <f t="shared" si="66"/>
        <v>0</v>
      </c>
      <c r="H82" s="205">
        <f t="shared" si="72"/>
        <v>0</v>
      </c>
      <c r="I82" s="205">
        <f t="shared" si="67"/>
        <v>0</v>
      </c>
      <c r="J82" s="205">
        <f t="shared" si="68"/>
        <v>0</v>
      </c>
      <c r="K82" s="205">
        <f t="shared" si="69"/>
        <v>0</v>
      </c>
      <c r="L82" s="205">
        <f t="shared" si="70"/>
        <v>0</v>
      </c>
      <c r="M82" s="205">
        <f t="shared" si="73"/>
        <v>0</v>
      </c>
      <c r="N82" s="205">
        <f t="shared" si="74"/>
        <v>0</v>
      </c>
      <c r="O82" s="364" t="str">
        <f t="shared" si="78"/>
        <v>0%</v>
      </c>
      <c r="P82" s="213">
        <f t="shared" si="77"/>
        <v>0</v>
      </c>
      <c r="Q82" s="92">
        <f t="shared" si="77"/>
        <v>0</v>
      </c>
      <c r="R82" s="92">
        <f t="shared" si="77"/>
        <v>0</v>
      </c>
      <c r="S82" s="92">
        <f t="shared" si="77"/>
        <v>0</v>
      </c>
      <c r="T82" s="92">
        <f t="shared" si="77"/>
        <v>0</v>
      </c>
      <c r="U82" s="92"/>
      <c r="AA82" s="154"/>
    </row>
    <row r="83" spans="1:27" x14ac:dyDescent="0.15">
      <c r="A83" s="76" t="s">
        <v>28</v>
      </c>
      <c r="B83" s="93">
        <f t="shared" si="61"/>
        <v>0</v>
      </c>
      <c r="C83" s="93">
        <f t="shared" si="62"/>
        <v>0</v>
      </c>
      <c r="D83" s="93">
        <f t="shared" si="63"/>
        <v>0</v>
      </c>
      <c r="E83" s="93">
        <f t="shared" si="64"/>
        <v>0</v>
      </c>
      <c r="F83" s="93">
        <f t="shared" si="65"/>
        <v>0</v>
      </c>
      <c r="G83" s="206">
        <f t="shared" si="66"/>
        <v>0</v>
      </c>
      <c r="H83" s="206">
        <f t="shared" si="72"/>
        <v>0</v>
      </c>
      <c r="I83" s="206">
        <f t="shared" si="67"/>
        <v>0</v>
      </c>
      <c r="J83" s="206">
        <f t="shared" si="68"/>
        <v>0</v>
      </c>
      <c r="K83" s="206">
        <f t="shared" si="69"/>
        <v>0</v>
      </c>
      <c r="L83" s="206">
        <f t="shared" si="70"/>
        <v>0</v>
      </c>
      <c r="M83" s="206">
        <f t="shared" si="73"/>
        <v>0</v>
      </c>
      <c r="N83" s="206">
        <f t="shared" si="74"/>
        <v>0</v>
      </c>
      <c r="O83" s="364" t="str">
        <f t="shared" si="78"/>
        <v>0%</v>
      </c>
      <c r="P83" s="213">
        <f t="shared" si="77"/>
        <v>0</v>
      </c>
      <c r="Q83" s="92">
        <f t="shared" si="77"/>
        <v>0</v>
      </c>
      <c r="R83" s="92">
        <f t="shared" si="77"/>
        <v>0</v>
      </c>
      <c r="S83" s="92">
        <f t="shared" si="77"/>
        <v>0</v>
      </c>
      <c r="T83" s="92">
        <f t="shared" si="77"/>
        <v>0</v>
      </c>
      <c r="U83" s="92"/>
      <c r="AA83" s="154"/>
    </row>
    <row r="84" spans="1:27" x14ac:dyDescent="0.15">
      <c r="A84" s="65" t="s">
        <v>36</v>
      </c>
      <c r="B84" s="39">
        <f t="shared" si="61"/>
        <v>0.99914339840210853</v>
      </c>
      <c r="C84" s="39">
        <f t="shared" si="62"/>
        <v>0.99914339840210853</v>
      </c>
      <c r="D84" s="39">
        <f t="shared" si="63"/>
        <v>0.99914339840210853</v>
      </c>
      <c r="E84" s="39">
        <f t="shared" si="64"/>
        <v>0.99914339840210853</v>
      </c>
      <c r="F84" s="39">
        <f t="shared" si="65"/>
        <v>0.99914339840210853</v>
      </c>
      <c r="G84" s="207">
        <f t="shared" si="66"/>
        <v>0.99914339840210853</v>
      </c>
      <c r="H84" s="207">
        <f t="shared" si="72"/>
        <v>0.99914339840210853</v>
      </c>
      <c r="I84" s="207">
        <f t="shared" si="67"/>
        <v>0.99914339840210853</v>
      </c>
      <c r="J84" s="207">
        <f t="shared" si="68"/>
        <v>0.99914339840210853</v>
      </c>
      <c r="K84" s="207">
        <f t="shared" si="69"/>
        <v>0.99914339840210853</v>
      </c>
      <c r="L84" s="207">
        <f t="shared" si="70"/>
        <v>0.99914339840210853</v>
      </c>
      <c r="M84" s="207">
        <f t="shared" si="73"/>
        <v>0.99914339840210853</v>
      </c>
      <c r="N84" s="207">
        <f t="shared" si="74"/>
        <v>0.99914339840210853</v>
      </c>
      <c r="O84" s="364" t="str">
        <f>O85</f>
        <v>0%</v>
      </c>
      <c r="P84" s="225">
        <f t="shared" si="77"/>
        <v>0</v>
      </c>
      <c r="Q84" s="226">
        <f t="shared" si="77"/>
        <v>0</v>
      </c>
      <c r="R84" s="226">
        <f t="shared" si="77"/>
        <v>0</v>
      </c>
      <c r="S84" s="226">
        <f t="shared" si="77"/>
        <v>0</v>
      </c>
      <c r="T84" s="226">
        <f t="shared" si="77"/>
        <v>0</v>
      </c>
      <c r="U84" s="226"/>
      <c r="AA84" s="154"/>
    </row>
    <row r="85" spans="1:27" x14ac:dyDescent="0.35">
      <c r="A85" s="40" t="s">
        <v>460</v>
      </c>
      <c r="B85" s="41">
        <f t="shared" si="61"/>
        <v>0.99914339840210853</v>
      </c>
      <c r="C85" s="41">
        <f t="shared" si="62"/>
        <v>0.99914339840210853</v>
      </c>
      <c r="D85" s="41">
        <f t="shared" si="63"/>
        <v>0.99914339840210853</v>
      </c>
      <c r="E85" s="41">
        <f t="shared" si="64"/>
        <v>0.99914339840210853</v>
      </c>
      <c r="F85" s="41">
        <f t="shared" si="65"/>
        <v>0.99914339840210853</v>
      </c>
      <c r="G85" s="208">
        <f t="shared" si="66"/>
        <v>0.99914339840210853</v>
      </c>
      <c r="H85" s="208">
        <f t="shared" si="72"/>
        <v>0.99914339840210853</v>
      </c>
      <c r="I85" s="208">
        <f t="shared" si="67"/>
        <v>0.99914339840210853</v>
      </c>
      <c r="J85" s="208">
        <f t="shared" si="68"/>
        <v>0.99914339840210853</v>
      </c>
      <c r="K85" s="208">
        <f t="shared" si="69"/>
        <v>0.99914339840210853</v>
      </c>
      <c r="L85" s="208">
        <f t="shared" si="70"/>
        <v>0.99914339840210853</v>
      </c>
      <c r="M85" s="208">
        <f t="shared" si="73"/>
        <v>0.99914339840210853</v>
      </c>
      <c r="N85" s="208">
        <f t="shared" si="74"/>
        <v>0.99914339840210853</v>
      </c>
      <c r="O85" s="364" t="str">
        <f t="shared" ref="O85:O94" si="79">_xlfn.IFNA(VLOOKUP(A85,$W$52:$Y$86,2,0),"0%")</f>
        <v>0%</v>
      </c>
      <c r="P85" s="225">
        <f t="shared" si="77"/>
        <v>0</v>
      </c>
      <c r="Q85" s="226">
        <f t="shared" si="77"/>
        <v>0</v>
      </c>
      <c r="R85" s="226">
        <f t="shared" si="77"/>
        <v>0</v>
      </c>
      <c r="S85" s="226">
        <f t="shared" si="77"/>
        <v>0</v>
      </c>
      <c r="T85" s="226">
        <f t="shared" si="77"/>
        <v>0</v>
      </c>
      <c r="U85" s="226"/>
      <c r="AA85" s="154"/>
    </row>
    <row r="86" spans="1:27" x14ac:dyDescent="0.15">
      <c r="A86" s="42" t="s">
        <v>55</v>
      </c>
      <c r="B86" s="53">
        <f t="shared" si="61"/>
        <v>3.2946215303517012E-5</v>
      </c>
      <c r="C86" s="53">
        <f t="shared" si="62"/>
        <v>3.2946215303517012E-5</v>
      </c>
      <c r="D86" s="53">
        <f t="shared" si="63"/>
        <v>3.2946215303517012E-5</v>
      </c>
      <c r="E86" s="53">
        <f t="shared" si="64"/>
        <v>3.2946215303517012E-5</v>
      </c>
      <c r="F86" s="53">
        <f t="shared" si="65"/>
        <v>3.2946215303517012E-5</v>
      </c>
      <c r="G86" s="204">
        <f t="shared" si="66"/>
        <v>3.2946215303517012E-5</v>
      </c>
      <c r="H86" s="204">
        <f t="shared" si="72"/>
        <v>3.2946215303517012E-5</v>
      </c>
      <c r="I86" s="204">
        <f t="shared" si="67"/>
        <v>3.2946215303517012E-5</v>
      </c>
      <c r="J86" s="204">
        <f t="shared" si="68"/>
        <v>3.2946215303517012E-5</v>
      </c>
      <c r="K86" s="204">
        <f t="shared" si="69"/>
        <v>3.2946215303517012E-5</v>
      </c>
      <c r="L86" s="204">
        <f t="shared" si="70"/>
        <v>3.2946215303517012E-5</v>
      </c>
      <c r="M86" s="204">
        <f t="shared" si="73"/>
        <v>3.2946215303517012E-5</v>
      </c>
      <c r="N86" s="204">
        <f t="shared" si="74"/>
        <v>3.2946215303517012E-5</v>
      </c>
      <c r="O86" s="364" t="str">
        <f t="shared" si="79"/>
        <v>0%</v>
      </c>
      <c r="P86" s="213">
        <f t="shared" si="77"/>
        <v>0</v>
      </c>
      <c r="Q86" s="92">
        <f t="shared" si="77"/>
        <v>0</v>
      </c>
      <c r="R86" s="92">
        <f t="shared" si="77"/>
        <v>0</v>
      </c>
      <c r="S86" s="92">
        <f t="shared" si="77"/>
        <v>0</v>
      </c>
      <c r="T86" s="92">
        <f t="shared" si="77"/>
        <v>0</v>
      </c>
      <c r="U86" s="92"/>
      <c r="AA86" s="154"/>
    </row>
    <row r="87" spans="1:27" x14ac:dyDescent="0.15">
      <c r="A87" s="42" t="s">
        <v>56</v>
      </c>
      <c r="B87" s="53">
        <f t="shared" si="61"/>
        <v>0</v>
      </c>
      <c r="C87" s="53">
        <f t="shared" si="62"/>
        <v>0</v>
      </c>
      <c r="D87" s="53">
        <f t="shared" si="63"/>
        <v>0</v>
      </c>
      <c r="E87" s="53">
        <f t="shared" si="64"/>
        <v>0</v>
      </c>
      <c r="F87" s="53">
        <f t="shared" si="65"/>
        <v>0</v>
      </c>
      <c r="G87" s="204">
        <f t="shared" si="66"/>
        <v>0</v>
      </c>
      <c r="H87" s="204">
        <f t="shared" si="72"/>
        <v>0</v>
      </c>
      <c r="I87" s="204">
        <f t="shared" si="67"/>
        <v>0</v>
      </c>
      <c r="J87" s="204">
        <f t="shared" si="68"/>
        <v>0</v>
      </c>
      <c r="K87" s="204">
        <f t="shared" si="69"/>
        <v>0</v>
      </c>
      <c r="L87" s="204">
        <f t="shared" si="70"/>
        <v>0</v>
      </c>
      <c r="M87" s="204">
        <f t="shared" si="73"/>
        <v>0</v>
      </c>
      <c r="N87" s="204">
        <f t="shared" si="74"/>
        <v>0</v>
      </c>
      <c r="O87" s="364" t="str">
        <f t="shared" si="79"/>
        <v>0%</v>
      </c>
      <c r="P87" s="213">
        <f t="shared" ref="P87:T93" si="80">IF(P$53=0,0%,SUMPRODUCT(($B$50:$O$50=P$50)*$B$53:$O$53*$B87:$O87)/P$53)</f>
        <v>0</v>
      </c>
      <c r="Q87" s="92">
        <f t="shared" si="80"/>
        <v>0</v>
      </c>
      <c r="R87" s="92">
        <f t="shared" si="80"/>
        <v>0</v>
      </c>
      <c r="S87" s="92">
        <f t="shared" si="80"/>
        <v>0</v>
      </c>
      <c r="T87" s="92">
        <f t="shared" si="80"/>
        <v>0</v>
      </c>
      <c r="U87" s="92"/>
      <c r="AA87" s="154"/>
    </row>
    <row r="88" spans="1:27" x14ac:dyDescent="0.15">
      <c r="A88" s="42" t="s">
        <v>57</v>
      </c>
      <c r="B88" s="53">
        <f t="shared" si="61"/>
        <v>0</v>
      </c>
      <c r="C88" s="53">
        <f t="shared" si="62"/>
        <v>0</v>
      </c>
      <c r="D88" s="53">
        <f t="shared" si="63"/>
        <v>0</v>
      </c>
      <c r="E88" s="53">
        <f t="shared" si="64"/>
        <v>0</v>
      </c>
      <c r="F88" s="53">
        <f t="shared" si="65"/>
        <v>0</v>
      </c>
      <c r="G88" s="204">
        <f t="shared" si="66"/>
        <v>0</v>
      </c>
      <c r="H88" s="204">
        <f t="shared" si="72"/>
        <v>0</v>
      </c>
      <c r="I88" s="204">
        <f t="shared" si="67"/>
        <v>0</v>
      </c>
      <c r="J88" s="204">
        <f t="shared" si="68"/>
        <v>0</v>
      </c>
      <c r="K88" s="204">
        <f t="shared" si="69"/>
        <v>0</v>
      </c>
      <c r="L88" s="204">
        <f t="shared" si="70"/>
        <v>0</v>
      </c>
      <c r="M88" s="204">
        <f t="shared" si="73"/>
        <v>0</v>
      </c>
      <c r="N88" s="204">
        <f t="shared" si="74"/>
        <v>0</v>
      </c>
      <c r="O88" s="364" t="str">
        <f t="shared" si="79"/>
        <v>0%</v>
      </c>
      <c r="P88" s="213">
        <f t="shared" si="80"/>
        <v>0</v>
      </c>
      <c r="Q88" s="92">
        <f t="shared" si="80"/>
        <v>0</v>
      </c>
      <c r="R88" s="92">
        <f t="shared" si="80"/>
        <v>0</v>
      </c>
      <c r="S88" s="92">
        <f t="shared" si="80"/>
        <v>0</v>
      </c>
      <c r="T88" s="92">
        <f t="shared" si="80"/>
        <v>0</v>
      </c>
      <c r="U88" s="92"/>
      <c r="AA88" s="154"/>
    </row>
    <row r="89" spans="1:27" x14ac:dyDescent="0.15">
      <c r="A89" s="42" t="s">
        <v>58</v>
      </c>
      <c r="B89" s="53">
        <f t="shared" si="61"/>
        <v>8.2365538258792517E-4</v>
      </c>
      <c r="C89" s="53">
        <f t="shared" si="62"/>
        <v>8.2365538258792517E-4</v>
      </c>
      <c r="D89" s="53">
        <f t="shared" si="63"/>
        <v>8.2365538258792517E-4</v>
      </c>
      <c r="E89" s="53">
        <f t="shared" si="64"/>
        <v>8.2365538258792517E-4</v>
      </c>
      <c r="F89" s="53">
        <f t="shared" si="65"/>
        <v>8.2365538258792517E-4</v>
      </c>
      <c r="G89" s="204">
        <f t="shared" si="66"/>
        <v>8.2365538258792517E-4</v>
      </c>
      <c r="H89" s="204">
        <f t="shared" si="72"/>
        <v>8.2365538258792517E-4</v>
      </c>
      <c r="I89" s="204">
        <f t="shared" si="67"/>
        <v>8.2365538258792517E-4</v>
      </c>
      <c r="J89" s="204">
        <f t="shared" si="68"/>
        <v>8.2365538258792517E-4</v>
      </c>
      <c r="K89" s="204">
        <f t="shared" si="69"/>
        <v>8.2365538258792517E-4</v>
      </c>
      <c r="L89" s="204">
        <f t="shared" si="70"/>
        <v>8.2365538258792517E-4</v>
      </c>
      <c r="M89" s="204">
        <f t="shared" si="73"/>
        <v>8.2365538258792517E-4</v>
      </c>
      <c r="N89" s="204">
        <f t="shared" si="74"/>
        <v>8.2365538258792517E-4</v>
      </c>
      <c r="O89" s="364" t="str">
        <f t="shared" si="79"/>
        <v>0%</v>
      </c>
      <c r="P89" s="213">
        <f t="shared" si="80"/>
        <v>0</v>
      </c>
      <c r="Q89" s="92">
        <f t="shared" si="80"/>
        <v>0</v>
      </c>
      <c r="R89" s="92">
        <f t="shared" si="80"/>
        <v>0</v>
      </c>
      <c r="S89" s="92">
        <f t="shared" si="80"/>
        <v>0</v>
      </c>
      <c r="T89" s="92">
        <f t="shared" si="80"/>
        <v>0</v>
      </c>
      <c r="U89" s="92"/>
      <c r="AA89" s="154"/>
    </row>
    <row r="90" spans="1:27" x14ac:dyDescent="0.15">
      <c r="A90" s="72" t="s">
        <v>39</v>
      </c>
      <c r="B90" s="61">
        <f t="shared" si="61"/>
        <v>0</v>
      </c>
      <c r="C90" s="61">
        <f t="shared" si="62"/>
        <v>0</v>
      </c>
      <c r="D90" s="61">
        <f t="shared" si="63"/>
        <v>0</v>
      </c>
      <c r="E90" s="61">
        <f t="shared" si="64"/>
        <v>0</v>
      </c>
      <c r="F90" s="61">
        <f t="shared" si="65"/>
        <v>0</v>
      </c>
      <c r="G90" s="205">
        <f t="shared" si="66"/>
        <v>0</v>
      </c>
      <c r="H90" s="205">
        <f t="shared" si="72"/>
        <v>0</v>
      </c>
      <c r="I90" s="205">
        <f t="shared" si="67"/>
        <v>0</v>
      </c>
      <c r="J90" s="205">
        <f t="shared" si="68"/>
        <v>0</v>
      </c>
      <c r="K90" s="205">
        <f t="shared" si="69"/>
        <v>0</v>
      </c>
      <c r="L90" s="205">
        <f t="shared" si="70"/>
        <v>0</v>
      </c>
      <c r="M90" s="205">
        <f t="shared" si="73"/>
        <v>0</v>
      </c>
      <c r="N90" s="205">
        <f t="shared" si="74"/>
        <v>0</v>
      </c>
      <c r="O90" s="364" t="str">
        <f t="shared" si="79"/>
        <v>0%</v>
      </c>
      <c r="P90" s="213">
        <f t="shared" si="80"/>
        <v>0</v>
      </c>
      <c r="Q90" s="92">
        <f t="shared" si="80"/>
        <v>0</v>
      </c>
      <c r="R90" s="92">
        <f t="shared" si="80"/>
        <v>0</v>
      </c>
      <c r="S90" s="92">
        <f t="shared" si="80"/>
        <v>0</v>
      </c>
      <c r="T90" s="92">
        <f t="shared" si="80"/>
        <v>0</v>
      </c>
      <c r="U90" s="92"/>
      <c r="AA90" s="154"/>
    </row>
    <row r="91" spans="1:27" x14ac:dyDescent="0.15">
      <c r="A91" s="76" t="s">
        <v>28</v>
      </c>
      <c r="B91" s="93">
        <f t="shared" si="61"/>
        <v>0</v>
      </c>
      <c r="C91" s="93">
        <f t="shared" si="62"/>
        <v>0</v>
      </c>
      <c r="D91" s="93">
        <f t="shared" si="63"/>
        <v>0</v>
      </c>
      <c r="E91" s="93">
        <f t="shared" si="64"/>
        <v>0</v>
      </c>
      <c r="F91" s="93">
        <f t="shared" si="65"/>
        <v>0</v>
      </c>
      <c r="G91" s="206">
        <f t="shared" si="66"/>
        <v>0</v>
      </c>
      <c r="H91" s="206">
        <f t="shared" si="72"/>
        <v>0</v>
      </c>
      <c r="I91" s="206">
        <f t="shared" si="67"/>
        <v>0</v>
      </c>
      <c r="J91" s="206">
        <f t="shared" si="68"/>
        <v>0</v>
      </c>
      <c r="K91" s="206">
        <f t="shared" si="69"/>
        <v>0</v>
      </c>
      <c r="L91" s="206">
        <f t="shared" si="70"/>
        <v>0</v>
      </c>
      <c r="M91" s="206">
        <f t="shared" si="73"/>
        <v>0</v>
      </c>
      <c r="N91" s="206">
        <f t="shared" si="74"/>
        <v>0</v>
      </c>
      <c r="O91" s="364" t="str">
        <f t="shared" si="79"/>
        <v>0%</v>
      </c>
      <c r="P91" s="213">
        <f t="shared" si="80"/>
        <v>0</v>
      </c>
      <c r="Q91" s="92">
        <f t="shared" si="80"/>
        <v>0</v>
      </c>
      <c r="R91" s="92">
        <f t="shared" si="80"/>
        <v>0</v>
      </c>
      <c r="S91" s="92">
        <f t="shared" si="80"/>
        <v>0</v>
      </c>
      <c r="T91" s="92">
        <f t="shared" si="80"/>
        <v>0</v>
      </c>
      <c r="U91" s="92"/>
      <c r="AA91" s="154"/>
    </row>
    <row r="92" spans="1:27" x14ac:dyDescent="0.15">
      <c r="A92" s="81" t="s">
        <v>478</v>
      </c>
      <c r="B92" s="8">
        <f>F46</f>
        <v>0</v>
      </c>
      <c r="C92" s="8">
        <f>K46</f>
        <v>0</v>
      </c>
      <c r="D92" s="8">
        <f>P46</f>
        <v>0</v>
      </c>
      <c r="E92" s="8">
        <f>U46</f>
        <v>0</v>
      </c>
      <c r="F92" s="8">
        <f>Z46</f>
        <v>0</v>
      </c>
      <c r="G92" s="201">
        <f>AE46</f>
        <v>0</v>
      </c>
      <c r="H92" s="201">
        <f t="shared" si="72"/>
        <v>0</v>
      </c>
      <c r="I92" s="201">
        <f t="shared" si="67"/>
        <v>0</v>
      </c>
      <c r="J92" s="201">
        <f t="shared" si="68"/>
        <v>0</v>
      </c>
      <c r="K92" s="201">
        <f t="shared" si="69"/>
        <v>0</v>
      </c>
      <c r="L92" s="201">
        <f t="shared" si="70"/>
        <v>0</v>
      </c>
      <c r="M92" s="201">
        <f t="shared" si="73"/>
        <v>0</v>
      </c>
      <c r="N92" s="201">
        <f t="shared" si="74"/>
        <v>0</v>
      </c>
      <c r="O92" s="364" t="str">
        <f t="shared" si="79"/>
        <v>0%</v>
      </c>
      <c r="P92" s="213">
        <f t="shared" si="80"/>
        <v>0</v>
      </c>
      <c r="Q92" s="92">
        <f t="shared" si="80"/>
        <v>0</v>
      </c>
      <c r="R92" s="92">
        <f t="shared" si="80"/>
        <v>0</v>
      </c>
      <c r="S92" s="92">
        <f t="shared" si="80"/>
        <v>0</v>
      </c>
      <c r="T92" s="92">
        <f t="shared" si="80"/>
        <v>0</v>
      </c>
      <c r="U92" s="92"/>
      <c r="AA92" s="154"/>
    </row>
    <row r="93" spans="1:27" x14ac:dyDescent="0.15">
      <c r="A93" s="81" t="s">
        <v>479</v>
      </c>
      <c r="B93" s="8">
        <f>G46</f>
        <v>4.5906103286384975E-2</v>
      </c>
      <c r="C93" s="8">
        <f>L46</f>
        <v>0</v>
      </c>
      <c r="D93" s="8">
        <f>Q46</f>
        <v>0</v>
      </c>
      <c r="E93" s="8">
        <f>V46</f>
        <v>0</v>
      </c>
      <c r="F93" s="8">
        <f>AA46</f>
        <v>0</v>
      </c>
      <c r="G93" s="201">
        <f>AF46</f>
        <v>0</v>
      </c>
      <c r="H93" s="201">
        <f t="shared" si="72"/>
        <v>0</v>
      </c>
      <c r="I93" s="201">
        <f t="shared" si="67"/>
        <v>0</v>
      </c>
      <c r="J93" s="201">
        <f t="shared" si="68"/>
        <v>0</v>
      </c>
      <c r="K93" s="201">
        <f t="shared" si="69"/>
        <v>0</v>
      </c>
      <c r="L93" s="201">
        <f t="shared" si="70"/>
        <v>0</v>
      </c>
      <c r="M93" s="201">
        <f t="shared" si="73"/>
        <v>0</v>
      </c>
      <c r="N93" s="201">
        <f t="shared" si="74"/>
        <v>0</v>
      </c>
      <c r="O93" s="364" t="str">
        <f t="shared" si="79"/>
        <v>0%</v>
      </c>
      <c r="P93" s="213">
        <f t="shared" si="80"/>
        <v>0</v>
      </c>
      <c r="Q93" s="92">
        <f t="shared" si="80"/>
        <v>0</v>
      </c>
      <c r="R93" s="92">
        <f t="shared" si="80"/>
        <v>0</v>
      </c>
      <c r="S93" s="92">
        <f t="shared" si="80"/>
        <v>0</v>
      </c>
      <c r="T93" s="92">
        <f t="shared" si="80"/>
        <v>0</v>
      </c>
      <c r="U93" s="92"/>
      <c r="AA93" s="154"/>
    </row>
    <row r="94" spans="1:27" x14ac:dyDescent="0.15">
      <c r="O94" s="364" t="str">
        <f t="shared" si="79"/>
        <v>0%</v>
      </c>
    </row>
  </sheetData>
  <mergeCells count="33">
    <mergeCell ref="BM4:BQ4"/>
    <mergeCell ref="A48:K48"/>
    <mergeCell ref="A49:O49"/>
    <mergeCell ref="P49:U49"/>
    <mergeCell ref="W49:X49"/>
    <mergeCell ref="AI4:AM4"/>
    <mergeCell ref="AN4:AR4"/>
    <mergeCell ref="AS4:AW4"/>
    <mergeCell ref="AX4:BB4"/>
    <mergeCell ref="BC4:BG4"/>
    <mergeCell ref="BH4:BL4"/>
    <mergeCell ref="AX3:BB3"/>
    <mergeCell ref="BC3:BG3"/>
    <mergeCell ref="BH3:BL3"/>
    <mergeCell ref="BM3:BQ3"/>
    <mergeCell ref="E4:I4"/>
    <mergeCell ref="J4:N4"/>
    <mergeCell ref="O4:S4"/>
    <mergeCell ref="T4:X4"/>
    <mergeCell ref="Y4:AC4"/>
    <mergeCell ref="AD4:AH4"/>
    <mergeCell ref="T3:X3"/>
    <mergeCell ref="Y3:AC3"/>
    <mergeCell ref="AD3:AH3"/>
    <mergeCell ref="AI3:AM3"/>
    <mergeCell ref="AN3:AR3"/>
    <mergeCell ref="AS3:AW3"/>
    <mergeCell ref="O3:S3"/>
    <mergeCell ref="B2:C2"/>
    <mergeCell ref="D2:D3"/>
    <mergeCell ref="E2:M2"/>
    <mergeCell ref="E3:I3"/>
    <mergeCell ref="J3:N3"/>
  </mergeCells>
  <phoneticPr fontId="2" type="noConversion"/>
  <conditionalFormatting sqref="H21:I21">
    <cfRule type="cellIs" dxfId="457" priority="401" operator="lessThan">
      <formula>#REF!</formula>
    </cfRule>
  </conditionalFormatting>
  <conditionalFormatting sqref="H9:I9">
    <cfRule type="cellIs" dxfId="456" priority="403" operator="lessThan">
      <formula>#REF!</formula>
    </cfRule>
    <cfRule type="cellIs" dxfId="455" priority="404" operator="greaterThan">
      <formula>#REF!</formula>
    </cfRule>
  </conditionalFormatting>
  <conditionalFormatting sqref="H10:I10">
    <cfRule type="cellIs" dxfId="454" priority="402" operator="lessThan">
      <formula>#REF!</formula>
    </cfRule>
  </conditionalFormatting>
  <conditionalFormatting sqref="H11:I11">
    <cfRule type="cellIs" dxfId="453" priority="400" operator="lessThan">
      <formula>#REF!</formula>
    </cfRule>
  </conditionalFormatting>
  <conditionalFormatting sqref="H12:I12">
    <cfRule type="cellIs" dxfId="452" priority="399" operator="lessThan">
      <formula>#REF!</formula>
    </cfRule>
  </conditionalFormatting>
  <conditionalFormatting sqref="O19 O17">
    <cfRule type="cellIs" dxfId="451" priority="398" operator="greaterThan">
      <formula>#REF!</formula>
    </cfRule>
  </conditionalFormatting>
  <conditionalFormatting sqref="H20:I20">
    <cfRule type="cellIs" dxfId="450" priority="405" operator="lessThan">
      <formula>#REF!</formula>
    </cfRule>
    <cfRule type="cellIs" dxfId="449" priority="406" operator="lessThan">
      <formula>#REF!</formula>
    </cfRule>
  </conditionalFormatting>
  <conditionalFormatting sqref="M21">
    <cfRule type="cellIs" dxfId="448" priority="395" operator="lessThan">
      <formula>#REF!</formula>
    </cfRule>
  </conditionalFormatting>
  <conditionalFormatting sqref="M11:N11">
    <cfRule type="cellIs" dxfId="447" priority="394" operator="lessThan">
      <formula>#REF!</formula>
    </cfRule>
  </conditionalFormatting>
  <conditionalFormatting sqref="M12:N12">
    <cfRule type="cellIs" dxfId="446" priority="393" operator="lessThan">
      <formula>#REF!</formula>
    </cfRule>
  </conditionalFormatting>
  <conditionalFormatting sqref="M20">
    <cfRule type="cellIs" dxfId="445" priority="396" operator="lessThan">
      <formula>#REF!</formula>
    </cfRule>
    <cfRule type="cellIs" dxfId="444" priority="397" operator="lessThan">
      <formula>#REF!</formula>
    </cfRule>
  </conditionalFormatting>
  <conditionalFormatting sqref="H30:I30">
    <cfRule type="cellIs" dxfId="443" priority="390" operator="lessThan">
      <formula>#REF!</formula>
    </cfRule>
  </conditionalFormatting>
  <conditionalFormatting sqref="H29:I29">
    <cfRule type="cellIs" dxfId="442" priority="391" operator="lessThan">
      <formula>#REF!</formula>
    </cfRule>
    <cfRule type="cellIs" dxfId="441" priority="392" operator="lessThan">
      <formula>#REF!</formula>
    </cfRule>
  </conditionalFormatting>
  <conditionalFormatting sqref="M30">
    <cfRule type="cellIs" dxfId="440" priority="387" operator="lessThan">
      <formula>#REF!</formula>
    </cfRule>
  </conditionalFormatting>
  <conditionalFormatting sqref="M29">
    <cfRule type="cellIs" dxfId="439" priority="388" operator="lessThan">
      <formula>#REF!</formula>
    </cfRule>
    <cfRule type="cellIs" dxfId="438" priority="389" operator="lessThan">
      <formula>#REF!</formula>
    </cfRule>
  </conditionalFormatting>
  <conditionalFormatting sqref="H39:I39">
    <cfRule type="cellIs" dxfId="437" priority="384" operator="lessThan">
      <formula>#REF!</formula>
    </cfRule>
  </conditionalFormatting>
  <conditionalFormatting sqref="H38:I38">
    <cfRule type="cellIs" dxfId="436" priority="385" operator="lessThan">
      <formula>#REF!</formula>
    </cfRule>
    <cfRule type="cellIs" dxfId="435" priority="386" operator="lessThan">
      <formula>#REF!</formula>
    </cfRule>
  </conditionalFormatting>
  <conditionalFormatting sqref="M39">
    <cfRule type="cellIs" dxfId="434" priority="383" operator="lessThan">
      <formula>#REF!</formula>
    </cfRule>
  </conditionalFormatting>
  <conditionalFormatting sqref="R21">
    <cfRule type="cellIs" dxfId="433" priority="380" operator="lessThan">
      <formula>#REF!</formula>
    </cfRule>
  </conditionalFormatting>
  <conditionalFormatting sqref="R11:S11">
    <cfRule type="cellIs" dxfId="432" priority="379" operator="lessThan">
      <formula>#REF!</formula>
    </cfRule>
  </conditionalFormatting>
  <conditionalFormatting sqref="R12:S12">
    <cfRule type="cellIs" dxfId="431" priority="378" operator="lessThan">
      <formula>#REF!</formula>
    </cfRule>
  </conditionalFormatting>
  <conditionalFormatting sqref="R20">
    <cfRule type="cellIs" dxfId="430" priority="381" operator="lessThan">
      <formula>#REF!</formula>
    </cfRule>
    <cfRule type="cellIs" dxfId="429" priority="382" operator="lessThan">
      <formula>#REF!</formula>
    </cfRule>
  </conditionalFormatting>
  <conditionalFormatting sqref="R30">
    <cfRule type="cellIs" dxfId="428" priority="375" operator="lessThan">
      <formula>#REF!</formula>
    </cfRule>
  </conditionalFormatting>
  <conditionalFormatting sqref="R29">
    <cfRule type="cellIs" dxfId="427" priority="376" operator="lessThan">
      <formula>#REF!</formula>
    </cfRule>
    <cfRule type="cellIs" dxfId="426" priority="377" operator="lessThan">
      <formula>#REF!</formula>
    </cfRule>
  </conditionalFormatting>
  <conditionalFormatting sqref="R39">
    <cfRule type="cellIs" dxfId="425" priority="374" operator="lessThan">
      <formula>#REF!</formula>
    </cfRule>
  </conditionalFormatting>
  <conditionalFormatting sqref="M9:N9">
    <cfRule type="cellIs" dxfId="424" priority="372" operator="lessThan">
      <formula>#REF!</formula>
    </cfRule>
    <cfRule type="cellIs" dxfId="423" priority="373" operator="greaterThan">
      <formula>#REF!</formula>
    </cfRule>
  </conditionalFormatting>
  <conditionalFormatting sqref="R9:S9">
    <cfRule type="cellIs" dxfId="422" priority="370" operator="lessThan">
      <formula>#REF!</formula>
    </cfRule>
    <cfRule type="cellIs" dxfId="421" priority="371" operator="greaterThan">
      <formula>#REF!</formula>
    </cfRule>
  </conditionalFormatting>
  <conditionalFormatting sqref="T19 T13:T15 T17">
    <cfRule type="cellIs" dxfId="420" priority="369" operator="greaterThan">
      <formula>#REF!</formula>
    </cfRule>
  </conditionalFormatting>
  <conditionalFormatting sqref="W21">
    <cfRule type="cellIs" dxfId="419" priority="366" operator="lessThan">
      <formula>#REF!</formula>
    </cfRule>
  </conditionalFormatting>
  <conditionalFormatting sqref="W11:X11">
    <cfRule type="cellIs" dxfId="418" priority="365" operator="lessThan">
      <formula>#REF!</formula>
    </cfRule>
  </conditionalFormatting>
  <conditionalFormatting sqref="W12:X12">
    <cfRule type="cellIs" dxfId="417" priority="364" operator="lessThan">
      <formula>#REF!</formula>
    </cfRule>
  </conditionalFormatting>
  <conditionalFormatting sqref="W20">
    <cfRule type="cellIs" dxfId="416" priority="367" operator="lessThan">
      <formula>#REF!</formula>
    </cfRule>
    <cfRule type="cellIs" dxfId="415" priority="368" operator="lessThan">
      <formula>#REF!</formula>
    </cfRule>
  </conditionalFormatting>
  <conditionalFormatting sqref="W30">
    <cfRule type="cellIs" dxfId="414" priority="361" operator="lessThan">
      <formula>#REF!</formula>
    </cfRule>
  </conditionalFormatting>
  <conditionalFormatting sqref="W29">
    <cfRule type="cellIs" dxfId="413" priority="362" operator="lessThan">
      <formula>#REF!</formula>
    </cfRule>
    <cfRule type="cellIs" dxfId="412" priority="363" operator="lessThan">
      <formula>#REF!</formula>
    </cfRule>
  </conditionalFormatting>
  <conditionalFormatting sqref="W39">
    <cfRule type="cellIs" dxfId="411" priority="360" operator="lessThan">
      <formula>#REF!</formula>
    </cfRule>
  </conditionalFormatting>
  <conditionalFormatting sqref="W9:X9">
    <cfRule type="cellIs" dxfId="410" priority="358" operator="lessThan">
      <formula>#REF!</formula>
    </cfRule>
    <cfRule type="cellIs" dxfId="409" priority="359" operator="greaterThan">
      <formula>#REF!</formula>
    </cfRule>
  </conditionalFormatting>
  <conditionalFormatting sqref="Y19 Y13:Y15 Y17">
    <cfRule type="cellIs" dxfId="408" priority="357" operator="greaterThan">
      <formula>#REF!</formula>
    </cfRule>
  </conditionalFormatting>
  <conditionalFormatting sqref="AB21">
    <cfRule type="cellIs" dxfId="407" priority="354" operator="lessThan">
      <formula>#REF!</formula>
    </cfRule>
  </conditionalFormatting>
  <conditionalFormatting sqref="AB11:AC11">
    <cfRule type="cellIs" dxfId="406" priority="353" operator="lessThan">
      <formula>#REF!</formula>
    </cfRule>
  </conditionalFormatting>
  <conditionalFormatting sqref="AB12:AC12">
    <cfRule type="cellIs" dxfId="405" priority="352" operator="lessThan">
      <formula>#REF!</formula>
    </cfRule>
  </conditionalFormatting>
  <conditionalFormatting sqref="AB20">
    <cfRule type="cellIs" dxfId="404" priority="355" operator="lessThan">
      <formula>#REF!</formula>
    </cfRule>
    <cfRule type="cellIs" dxfId="403" priority="356" operator="lessThan">
      <formula>#REF!</formula>
    </cfRule>
  </conditionalFormatting>
  <conditionalFormatting sqref="AB30">
    <cfRule type="cellIs" dxfId="402" priority="349" operator="lessThan">
      <formula>#REF!</formula>
    </cfRule>
  </conditionalFormatting>
  <conditionalFormatting sqref="AB29">
    <cfRule type="cellIs" dxfId="401" priority="350" operator="lessThan">
      <formula>#REF!</formula>
    </cfRule>
    <cfRule type="cellIs" dxfId="400" priority="351" operator="lessThan">
      <formula>#REF!</formula>
    </cfRule>
  </conditionalFormatting>
  <conditionalFormatting sqref="AB39">
    <cfRule type="cellIs" dxfId="399" priority="348" operator="lessThan">
      <formula>#REF!</formula>
    </cfRule>
  </conditionalFormatting>
  <conditionalFormatting sqref="AB9:AC9">
    <cfRule type="cellIs" dxfId="398" priority="346" operator="lessThan">
      <formula>#REF!</formula>
    </cfRule>
    <cfRule type="cellIs" dxfId="397" priority="347" operator="greaterThan">
      <formula>#REF!</formula>
    </cfRule>
  </conditionalFormatting>
  <conditionalFormatting sqref="AD19 AD13:AD15 AD17">
    <cfRule type="cellIs" dxfId="396" priority="345" operator="greaterThan">
      <formula>#REF!</formula>
    </cfRule>
  </conditionalFormatting>
  <conditionalFormatting sqref="AG21">
    <cfRule type="cellIs" dxfId="395" priority="342" operator="lessThan">
      <formula>#REF!</formula>
    </cfRule>
  </conditionalFormatting>
  <conditionalFormatting sqref="AG11:AH11">
    <cfRule type="cellIs" dxfId="394" priority="341" operator="lessThan">
      <formula>#REF!</formula>
    </cfRule>
  </conditionalFormatting>
  <conditionalFormatting sqref="AG12:AH12">
    <cfRule type="cellIs" dxfId="393" priority="340" operator="lessThan">
      <formula>#REF!</formula>
    </cfRule>
  </conditionalFormatting>
  <conditionalFormatting sqref="AG20">
    <cfRule type="cellIs" dxfId="392" priority="343" operator="lessThan">
      <formula>#REF!</formula>
    </cfRule>
    <cfRule type="cellIs" dxfId="391" priority="344" operator="lessThan">
      <formula>#REF!</formula>
    </cfRule>
  </conditionalFormatting>
  <conditionalFormatting sqref="AG30">
    <cfRule type="cellIs" dxfId="390" priority="337" operator="lessThan">
      <formula>#REF!</formula>
    </cfRule>
  </conditionalFormatting>
  <conditionalFormatting sqref="AG29">
    <cfRule type="cellIs" dxfId="389" priority="338" operator="lessThan">
      <formula>#REF!</formula>
    </cfRule>
    <cfRule type="cellIs" dxfId="388" priority="339" operator="lessThan">
      <formula>#REF!</formula>
    </cfRule>
  </conditionalFormatting>
  <conditionalFormatting sqref="AG39">
    <cfRule type="cellIs" dxfId="387" priority="336" operator="lessThan">
      <formula>#REF!</formula>
    </cfRule>
  </conditionalFormatting>
  <conditionalFormatting sqref="AG9:AH9">
    <cfRule type="cellIs" dxfId="386" priority="334" operator="lessThan">
      <formula>#REF!</formula>
    </cfRule>
    <cfRule type="cellIs" dxfId="385" priority="335" operator="greaterThan">
      <formula>#REF!</formula>
    </cfRule>
  </conditionalFormatting>
  <conditionalFormatting sqref="P19:Q19">
    <cfRule type="cellIs" dxfId="384" priority="333" operator="greaterThan">
      <formula>#REF!</formula>
    </cfRule>
  </conditionalFormatting>
  <conditionalFormatting sqref="Q14:Q15">
    <cfRule type="cellIs" dxfId="383" priority="331" operator="greaterThan">
      <formula>#REF!</formula>
    </cfRule>
  </conditionalFormatting>
  <conditionalFormatting sqref="Q13">
    <cfRule type="cellIs" dxfId="382" priority="330" operator="greaterThan">
      <formula>#REF!</formula>
    </cfRule>
  </conditionalFormatting>
  <conditionalFormatting sqref="P17:Q17">
    <cfRule type="cellIs" dxfId="381" priority="332" operator="greaterThan">
      <formula>#REF!</formula>
    </cfRule>
  </conditionalFormatting>
  <conditionalFormatting sqref="U19:V19">
    <cfRule type="cellIs" dxfId="380" priority="329" operator="greaterThan">
      <formula>#REF!</formula>
    </cfRule>
  </conditionalFormatting>
  <conditionalFormatting sqref="U14:V15">
    <cfRule type="cellIs" dxfId="379" priority="327" operator="greaterThan">
      <formula>#REF!</formula>
    </cfRule>
  </conditionalFormatting>
  <conditionalFormatting sqref="U13:V13">
    <cfRule type="cellIs" dxfId="378" priority="326" operator="greaterThan">
      <formula>#REF!</formula>
    </cfRule>
  </conditionalFormatting>
  <conditionalFormatting sqref="U17:V17">
    <cfRule type="cellIs" dxfId="377" priority="328" operator="greaterThan">
      <formula>#REF!</formula>
    </cfRule>
  </conditionalFormatting>
  <conditionalFormatting sqref="Z19:AA19">
    <cfRule type="cellIs" dxfId="376" priority="325" operator="greaterThan">
      <formula>#REF!</formula>
    </cfRule>
  </conditionalFormatting>
  <conditionalFormatting sqref="Z14:AA15">
    <cfRule type="cellIs" dxfId="375" priority="323" operator="greaterThan">
      <formula>#REF!</formula>
    </cfRule>
  </conditionalFormatting>
  <conditionalFormatting sqref="Z13:AA13">
    <cfRule type="cellIs" dxfId="374" priority="322" operator="greaterThan">
      <formula>#REF!</formula>
    </cfRule>
  </conditionalFormatting>
  <conditionalFormatting sqref="Z17:AA17">
    <cfRule type="cellIs" dxfId="373" priority="324" operator="greaterThan">
      <formula>#REF!</formula>
    </cfRule>
  </conditionalFormatting>
  <conditionalFormatting sqref="AE19:AF19">
    <cfRule type="cellIs" dxfId="372" priority="321" operator="greaterThan">
      <formula>#REF!</formula>
    </cfRule>
  </conditionalFormatting>
  <conditionalFormatting sqref="AE14:AF15">
    <cfRule type="cellIs" dxfId="371" priority="319" operator="greaterThan">
      <formula>#REF!</formula>
    </cfRule>
  </conditionalFormatting>
  <conditionalFormatting sqref="AE13:AF13">
    <cfRule type="cellIs" dxfId="370" priority="318" operator="greaterThan">
      <formula>#REF!</formula>
    </cfRule>
  </conditionalFormatting>
  <conditionalFormatting sqref="AE17:AF17">
    <cfRule type="cellIs" dxfId="369" priority="320" operator="greaterThan">
      <formula>#REF!</formula>
    </cfRule>
  </conditionalFormatting>
  <conditionalFormatting sqref="M38">
    <cfRule type="cellIs" dxfId="368" priority="316" operator="lessThan">
      <formula>#REF!</formula>
    </cfRule>
    <cfRule type="cellIs" dxfId="367" priority="317" operator="lessThan">
      <formula>#REF!</formula>
    </cfRule>
  </conditionalFormatting>
  <conditionalFormatting sqref="R38">
    <cfRule type="cellIs" dxfId="366" priority="314" operator="lessThan">
      <formula>#REF!</formula>
    </cfRule>
    <cfRule type="cellIs" dxfId="365" priority="315" operator="lessThan">
      <formula>#REF!</formula>
    </cfRule>
  </conditionalFormatting>
  <conditionalFormatting sqref="W38">
    <cfRule type="cellIs" dxfId="364" priority="312" operator="lessThan">
      <formula>#REF!</formula>
    </cfRule>
    <cfRule type="cellIs" dxfId="363" priority="313" operator="lessThan">
      <formula>#REF!</formula>
    </cfRule>
  </conditionalFormatting>
  <conditionalFormatting sqref="AB38">
    <cfRule type="cellIs" dxfId="362" priority="310" operator="lessThan">
      <formula>#REF!</formula>
    </cfRule>
    <cfRule type="cellIs" dxfId="361" priority="311" operator="lessThan">
      <formula>#REF!</formula>
    </cfRule>
  </conditionalFormatting>
  <conditionalFormatting sqref="AG38">
    <cfRule type="cellIs" dxfId="360" priority="308" operator="lessThan">
      <formula>#REF!</formula>
    </cfRule>
    <cfRule type="cellIs" dxfId="359" priority="309" operator="lessThan">
      <formula>#REF!</formula>
    </cfRule>
  </conditionalFormatting>
  <conditionalFormatting sqref="N10">
    <cfRule type="cellIs" dxfId="358" priority="307" operator="lessThan">
      <formula>#REF!</formula>
    </cfRule>
  </conditionalFormatting>
  <conditionalFormatting sqref="S10">
    <cfRule type="cellIs" dxfId="357" priority="306" operator="lessThan">
      <formula>#REF!</formula>
    </cfRule>
  </conditionalFormatting>
  <conditionalFormatting sqref="X10">
    <cfRule type="cellIs" dxfId="356" priority="305" operator="lessThan">
      <formula>#REF!</formula>
    </cfRule>
  </conditionalFormatting>
  <conditionalFormatting sqref="AC10">
    <cfRule type="cellIs" dxfId="355" priority="304" operator="lessThan">
      <formula>#REF!</formula>
    </cfRule>
  </conditionalFormatting>
  <conditionalFormatting sqref="AH10">
    <cfRule type="cellIs" dxfId="354" priority="303" operator="lessThan">
      <formula>#REF!</formula>
    </cfRule>
  </conditionalFormatting>
  <conditionalFormatting sqref="AI19 AI13:AI15 AI17">
    <cfRule type="cellIs" dxfId="353" priority="302" operator="greaterThan">
      <formula>#REF!</formula>
    </cfRule>
  </conditionalFormatting>
  <conditionalFormatting sqref="AL21">
    <cfRule type="cellIs" dxfId="352" priority="299" operator="lessThan">
      <formula>#REF!</formula>
    </cfRule>
  </conditionalFormatting>
  <conditionalFormatting sqref="AL11:AM11">
    <cfRule type="cellIs" dxfId="351" priority="298" operator="lessThan">
      <formula>#REF!</formula>
    </cfRule>
  </conditionalFormatting>
  <conditionalFormatting sqref="AL12:AM12">
    <cfRule type="cellIs" dxfId="350" priority="297" operator="lessThan">
      <formula>#REF!</formula>
    </cfRule>
  </conditionalFormatting>
  <conditionalFormatting sqref="AL20">
    <cfRule type="cellIs" dxfId="349" priority="300" operator="lessThan">
      <formula>#REF!</formula>
    </cfRule>
    <cfRule type="cellIs" dxfId="348" priority="301" operator="lessThan">
      <formula>#REF!</formula>
    </cfRule>
  </conditionalFormatting>
  <conditionalFormatting sqref="AL30">
    <cfRule type="cellIs" dxfId="347" priority="294" operator="lessThan">
      <formula>#REF!</formula>
    </cfRule>
  </conditionalFormatting>
  <conditionalFormatting sqref="AL29">
    <cfRule type="cellIs" dxfId="346" priority="295" operator="lessThan">
      <formula>#REF!</formula>
    </cfRule>
    <cfRule type="cellIs" dxfId="345" priority="296" operator="lessThan">
      <formula>#REF!</formula>
    </cfRule>
  </conditionalFormatting>
  <conditionalFormatting sqref="AL39">
    <cfRule type="cellIs" dxfId="344" priority="293" operator="lessThan">
      <formula>#REF!</formula>
    </cfRule>
  </conditionalFormatting>
  <conditionalFormatting sqref="AL9:AM9">
    <cfRule type="cellIs" dxfId="343" priority="291" operator="lessThan">
      <formula>#REF!</formula>
    </cfRule>
    <cfRule type="cellIs" dxfId="342" priority="292" operator="greaterThan">
      <formula>#REF!</formula>
    </cfRule>
  </conditionalFormatting>
  <conditionalFormatting sqref="AJ19:AK19">
    <cfRule type="cellIs" dxfId="341" priority="290" operator="greaterThan">
      <formula>#REF!</formula>
    </cfRule>
  </conditionalFormatting>
  <conditionalFormatting sqref="AJ14:AK15">
    <cfRule type="cellIs" dxfId="340" priority="288" operator="greaterThan">
      <formula>#REF!</formula>
    </cfRule>
  </conditionalFormatting>
  <conditionalFormatting sqref="AJ13:AK13">
    <cfRule type="cellIs" dxfId="339" priority="287" operator="greaterThan">
      <formula>#REF!</formula>
    </cfRule>
  </conditionalFormatting>
  <conditionalFormatting sqref="AJ17:AK17">
    <cfRule type="cellIs" dxfId="338" priority="289" operator="greaterThan">
      <formula>#REF!</formula>
    </cfRule>
  </conditionalFormatting>
  <conditionalFormatting sqref="AL38">
    <cfRule type="cellIs" dxfId="337" priority="285" operator="lessThan">
      <formula>#REF!</formula>
    </cfRule>
    <cfRule type="cellIs" dxfId="336" priority="286" operator="lessThan">
      <formula>#REF!</formula>
    </cfRule>
  </conditionalFormatting>
  <conditionalFormatting sqref="AM10">
    <cfRule type="cellIs" dxfId="335" priority="284" operator="lessThan">
      <formula>#REF!</formula>
    </cfRule>
  </conditionalFormatting>
  <conditionalFormatting sqref="AN19 AN13:AN15 AN17">
    <cfRule type="cellIs" dxfId="334" priority="283" operator="greaterThan">
      <formula>#REF!</formula>
    </cfRule>
  </conditionalFormatting>
  <conditionalFormatting sqref="AQ21">
    <cfRule type="cellIs" dxfId="333" priority="280" operator="lessThan">
      <formula>#REF!</formula>
    </cfRule>
  </conditionalFormatting>
  <conditionalFormatting sqref="AQ11:AR11">
    <cfRule type="cellIs" dxfId="332" priority="279" operator="lessThan">
      <formula>#REF!</formula>
    </cfRule>
  </conditionalFormatting>
  <conditionalFormatting sqref="AQ12:AR12">
    <cfRule type="cellIs" dxfId="331" priority="278" operator="lessThan">
      <formula>#REF!</formula>
    </cfRule>
  </conditionalFormatting>
  <conditionalFormatting sqref="AQ20">
    <cfRule type="cellIs" dxfId="330" priority="281" operator="lessThan">
      <formula>#REF!</formula>
    </cfRule>
    <cfRule type="cellIs" dxfId="329" priority="282" operator="lessThan">
      <formula>#REF!</formula>
    </cfRule>
  </conditionalFormatting>
  <conditionalFormatting sqref="AQ30">
    <cfRule type="cellIs" dxfId="328" priority="275" operator="lessThan">
      <formula>#REF!</formula>
    </cfRule>
  </conditionalFormatting>
  <conditionalFormatting sqref="AQ29">
    <cfRule type="cellIs" dxfId="327" priority="276" operator="lessThan">
      <formula>#REF!</formula>
    </cfRule>
    <cfRule type="cellIs" dxfId="326" priority="277" operator="lessThan">
      <formula>#REF!</formula>
    </cfRule>
  </conditionalFormatting>
  <conditionalFormatting sqref="AQ39">
    <cfRule type="cellIs" dxfId="325" priority="274" operator="lessThan">
      <formula>#REF!</formula>
    </cfRule>
  </conditionalFormatting>
  <conditionalFormatting sqref="AQ9:AR9">
    <cfRule type="cellIs" dxfId="324" priority="272" operator="lessThan">
      <formula>#REF!</formula>
    </cfRule>
    <cfRule type="cellIs" dxfId="323" priority="273" operator="greaterThan">
      <formula>#REF!</formula>
    </cfRule>
  </conditionalFormatting>
  <conditionalFormatting sqref="AO19:AP19">
    <cfRule type="cellIs" dxfId="322" priority="271" operator="greaterThan">
      <formula>#REF!</formula>
    </cfRule>
  </conditionalFormatting>
  <conditionalFormatting sqref="AO14:AP15">
    <cfRule type="cellIs" dxfId="321" priority="269" operator="greaterThan">
      <formula>#REF!</formula>
    </cfRule>
  </conditionalFormatting>
  <conditionalFormatting sqref="AO13:AP13">
    <cfRule type="cellIs" dxfId="320" priority="268" operator="greaterThan">
      <formula>#REF!</formula>
    </cfRule>
  </conditionalFormatting>
  <conditionalFormatting sqref="AO17:AP17">
    <cfRule type="cellIs" dxfId="319" priority="270" operator="greaterThan">
      <formula>#REF!</formula>
    </cfRule>
  </conditionalFormatting>
  <conditionalFormatting sqref="AQ38">
    <cfRule type="cellIs" dxfId="318" priority="266" operator="lessThan">
      <formula>#REF!</formula>
    </cfRule>
    <cfRule type="cellIs" dxfId="317" priority="267" operator="lessThan">
      <formula>#REF!</formula>
    </cfRule>
  </conditionalFormatting>
  <conditionalFormatting sqref="AR10">
    <cfRule type="cellIs" dxfId="316" priority="265" operator="lessThan">
      <formula>#REF!</formula>
    </cfRule>
  </conditionalFormatting>
  <conditionalFormatting sqref="AS19 AS13:AS15 AS17">
    <cfRule type="cellIs" dxfId="315" priority="264" operator="greaterThan">
      <formula>#REF!</formula>
    </cfRule>
  </conditionalFormatting>
  <conditionalFormatting sqref="AV21">
    <cfRule type="cellIs" dxfId="314" priority="261" operator="lessThan">
      <formula>#REF!</formula>
    </cfRule>
  </conditionalFormatting>
  <conditionalFormatting sqref="AV11:AW11">
    <cfRule type="cellIs" dxfId="313" priority="260" operator="lessThan">
      <formula>#REF!</formula>
    </cfRule>
  </conditionalFormatting>
  <conditionalFormatting sqref="AV12:AW12">
    <cfRule type="cellIs" dxfId="312" priority="259" operator="lessThan">
      <formula>#REF!</formula>
    </cfRule>
  </conditionalFormatting>
  <conditionalFormatting sqref="AV20">
    <cfRule type="cellIs" dxfId="311" priority="262" operator="lessThan">
      <formula>#REF!</formula>
    </cfRule>
    <cfRule type="cellIs" dxfId="310" priority="263" operator="lessThan">
      <formula>#REF!</formula>
    </cfRule>
  </conditionalFormatting>
  <conditionalFormatting sqref="AV30">
    <cfRule type="cellIs" dxfId="309" priority="256" operator="lessThan">
      <formula>#REF!</formula>
    </cfRule>
  </conditionalFormatting>
  <conditionalFormatting sqref="AV29">
    <cfRule type="cellIs" dxfId="308" priority="257" operator="lessThan">
      <formula>#REF!</formula>
    </cfRule>
    <cfRule type="cellIs" dxfId="307" priority="258" operator="lessThan">
      <formula>#REF!</formula>
    </cfRule>
  </conditionalFormatting>
  <conditionalFormatting sqref="AV39">
    <cfRule type="cellIs" dxfId="306" priority="255" operator="lessThan">
      <formula>#REF!</formula>
    </cfRule>
  </conditionalFormatting>
  <conditionalFormatting sqref="AV9:AW9">
    <cfRule type="cellIs" dxfId="305" priority="253" operator="lessThan">
      <formula>#REF!</formula>
    </cfRule>
    <cfRule type="cellIs" dxfId="304" priority="254" operator="greaterThan">
      <formula>#REF!</formula>
    </cfRule>
  </conditionalFormatting>
  <conditionalFormatting sqref="AT19:AU19">
    <cfRule type="cellIs" dxfId="303" priority="252" operator="greaterThan">
      <formula>#REF!</formula>
    </cfRule>
  </conditionalFormatting>
  <conditionalFormatting sqref="AT14:AU15">
    <cfRule type="cellIs" dxfId="302" priority="250" operator="greaterThan">
      <formula>#REF!</formula>
    </cfRule>
  </conditionalFormatting>
  <conditionalFormatting sqref="AT13:AU13">
    <cfRule type="cellIs" dxfId="301" priority="249" operator="greaterThan">
      <formula>#REF!</formula>
    </cfRule>
  </conditionalFormatting>
  <conditionalFormatting sqref="AT17:AU17">
    <cfRule type="cellIs" dxfId="300" priority="251" operator="greaterThan">
      <formula>#REF!</formula>
    </cfRule>
  </conditionalFormatting>
  <conditionalFormatting sqref="AV38">
    <cfRule type="cellIs" dxfId="299" priority="247" operator="lessThan">
      <formula>#REF!</formula>
    </cfRule>
    <cfRule type="cellIs" dxfId="298" priority="248" operator="lessThan">
      <formula>#REF!</formula>
    </cfRule>
  </conditionalFormatting>
  <conditionalFormatting sqref="AW10">
    <cfRule type="cellIs" dxfId="297" priority="246" operator="lessThan">
      <formula>#REF!</formula>
    </cfRule>
  </conditionalFormatting>
  <conditionalFormatting sqref="AX19 AX13:AX15 AX17">
    <cfRule type="cellIs" dxfId="296" priority="245" operator="greaterThan">
      <formula>#REF!</formula>
    </cfRule>
  </conditionalFormatting>
  <conditionalFormatting sqref="BA21">
    <cfRule type="cellIs" dxfId="295" priority="242" operator="lessThan">
      <formula>#REF!</formula>
    </cfRule>
  </conditionalFormatting>
  <conditionalFormatting sqref="BA11:BB11">
    <cfRule type="cellIs" dxfId="294" priority="241" operator="lessThan">
      <formula>#REF!</formula>
    </cfRule>
  </conditionalFormatting>
  <conditionalFormatting sqref="BA12:BB12">
    <cfRule type="cellIs" dxfId="293" priority="240" operator="lessThan">
      <formula>#REF!</formula>
    </cfRule>
  </conditionalFormatting>
  <conditionalFormatting sqref="BA20">
    <cfRule type="cellIs" dxfId="292" priority="243" operator="lessThan">
      <formula>#REF!</formula>
    </cfRule>
    <cfRule type="cellIs" dxfId="291" priority="244" operator="lessThan">
      <formula>#REF!</formula>
    </cfRule>
  </conditionalFormatting>
  <conditionalFormatting sqref="BA30">
    <cfRule type="cellIs" dxfId="290" priority="237" operator="lessThan">
      <formula>#REF!</formula>
    </cfRule>
  </conditionalFormatting>
  <conditionalFormatting sqref="BA29">
    <cfRule type="cellIs" dxfId="289" priority="238" operator="lessThan">
      <formula>#REF!</formula>
    </cfRule>
    <cfRule type="cellIs" dxfId="288" priority="239" operator="lessThan">
      <formula>#REF!</formula>
    </cfRule>
  </conditionalFormatting>
  <conditionalFormatting sqref="BA39">
    <cfRule type="cellIs" dxfId="287" priority="236" operator="lessThan">
      <formula>#REF!</formula>
    </cfRule>
  </conditionalFormatting>
  <conditionalFormatting sqref="BA9:BB9">
    <cfRule type="cellIs" dxfId="286" priority="234" operator="lessThan">
      <formula>#REF!</formula>
    </cfRule>
    <cfRule type="cellIs" dxfId="285" priority="235" operator="greaterThan">
      <formula>#REF!</formula>
    </cfRule>
  </conditionalFormatting>
  <conditionalFormatting sqref="AY19:AZ19">
    <cfRule type="cellIs" dxfId="284" priority="233" operator="greaterThan">
      <formula>#REF!</formula>
    </cfRule>
  </conditionalFormatting>
  <conditionalFormatting sqref="AY14:AZ15">
    <cfRule type="cellIs" dxfId="283" priority="231" operator="greaterThan">
      <formula>#REF!</formula>
    </cfRule>
  </conditionalFormatting>
  <conditionalFormatting sqref="AY13:AZ13">
    <cfRule type="cellIs" dxfId="282" priority="230" operator="greaterThan">
      <formula>#REF!</formula>
    </cfRule>
  </conditionalFormatting>
  <conditionalFormatting sqref="AY17:AZ17">
    <cfRule type="cellIs" dxfId="281" priority="232" operator="greaterThan">
      <formula>#REF!</formula>
    </cfRule>
  </conditionalFormatting>
  <conditionalFormatting sqref="BA38">
    <cfRule type="cellIs" dxfId="280" priority="228" operator="lessThan">
      <formula>#REF!</formula>
    </cfRule>
    <cfRule type="cellIs" dxfId="279" priority="229" operator="lessThan">
      <formula>#REF!</formula>
    </cfRule>
  </conditionalFormatting>
  <conditionalFormatting sqref="BB10">
    <cfRule type="cellIs" dxfId="278" priority="227" operator="lessThan">
      <formula>#REF!</formula>
    </cfRule>
  </conditionalFormatting>
  <conditionalFormatting sqref="BC19 BC13:BC15 BC17">
    <cfRule type="cellIs" dxfId="277" priority="226" operator="greaterThan">
      <formula>#REF!</formula>
    </cfRule>
  </conditionalFormatting>
  <conditionalFormatting sqref="BF21">
    <cfRule type="cellIs" dxfId="276" priority="223" operator="lessThan">
      <formula>#REF!</formula>
    </cfRule>
  </conditionalFormatting>
  <conditionalFormatting sqref="BF11">
    <cfRule type="cellIs" dxfId="275" priority="222" operator="lessThan">
      <formula>#REF!</formula>
    </cfRule>
  </conditionalFormatting>
  <conditionalFormatting sqref="BF12">
    <cfRule type="cellIs" dxfId="274" priority="221" operator="lessThan">
      <formula>#REF!</formula>
    </cfRule>
  </conditionalFormatting>
  <conditionalFormatting sqref="BF20">
    <cfRule type="cellIs" dxfId="273" priority="224" operator="lessThan">
      <formula>#REF!</formula>
    </cfRule>
    <cfRule type="cellIs" dxfId="272" priority="225" operator="lessThan">
      <formula>#REF!</formula>
    </cfRule>
  </conditionalFormatting>
  <conditionalFormatting sqref="BF30">
    <cfRule type="cellIs" dxfId="271" priority="218" operator="lessThan">
      <formula>#REF!</formula>
    </cfRule>
  </conditionalFormatting>
  <conditionalFormatting sqref="BF29">
    <cfRule type="cellIs" dxfId="270" priority="219" operator="lessThan">
      <formula>#REF!</formula>
    </cfRule>
    <cfRule type="cellIs" dxfId="269" priority="220" operator="lessThan">
      <formula>#REF!</formula>
    </cfRule>
  </conditionalFormatting>
  <conditionalFormatting sqref="BF39">
    <cfRule type="cellIs" dxfId="268" priority="217" operator="lessThan">
      <formula>#REF!</formula>
    </cfRule>
  </conditionalFormatting>
  <conditionalFormatting sqref="BF9">
    <cfRule type="cellIs" dxfId="267" priority="215" operator="lessThan">
      <formula>#REF!</formula>
    </cfRule>
    <cfRule type="cellIs" dxfId="266" priority="216" operator="greaterThan">
      <formula>#REF!</formula>
    </cfRule>
  </conditionalFormatting>
  <conditionalFormatting sqref="BD19:BE19">
    <cfRule type="cellIs" dxfId="265" priority="214" operator="greaterThan">
      <formula>#REF!</formula>
    </cfRule>
  </conditionalFormatting>
  <conditionalFormatting sqref="BD14:BE15">
    <cfRule type="cellIs" dxfId="264" priority="212" operator="greaterThan">
      <formula>#REF!</formula>
    </cfRule>
  </conditionalFormatting>
  <conditionalFormatting sqref="BD13:BE13">
    <cfRule type="cellIs" dxfId="263" priority="211" operator="greaterThan">
      <formula>#REF!</formula>
    </cfRule>
  </conditionalFormatting>
  <conditionalFormatting sqref="BD17:BE17">
    <cfRule type="cellIs" dxfId="262" priority="213" operator="greaterThan">
      <formula>#REF!</formula>
    </cfRule>
  </conditionalFormatting>
  <conditionalFormatting sqref="BF38">
    <cfRule type="cellIs" dxfId="261" priority="209" operator="lessThan">
      <formula>#REF!</formula>
    </cfRule>
    <cfRule type="cellIs" dxfId="260" priority="210" operator="lessThan">
      <formula>#REF!</formula>
    </cfRule>
  </conditionalFormatting>
  <conditionalFormatting sqref="G19">
    <cfRule type="cellIs" dxfId="259" priority="207" operator="greaterThan">
      <formula>#REF!</formula>
    </cfRule>
  </conditionalFormatting>
  <conditionalFormatting sqref="G17">
    <cfRule type="cellIs" dxfId="258" priority="206" operator="greaterThan">
      <formula>#REF!</formula>
    </cfRule>
  </conditionalFormatting>
  <conditionalFormatting sqref="E15:F15">
    <cfRule type="cellIs" dxfId="257" priority="203" operator="greaterThan">
      <formula>#REF!</formula>
    </cfRule>
  </conditionalFormatting>
  <conditionalFormatting sqref="E19:F19">
    <cfRule type="cellIs" dxfId="256" priority="205" operator="greaterThan">
      <formula>#REF!</formula>
    </cfRule>
  </conditionalFormatting>
  <conditionalFormatting sqref="E17:F17">
    <cfRule type="cellIs" dxfId="255" priority="204" operator="greaterThan">
      <formula>#REF!</formula>
    </cfRule>
  </conditionalFormatting>
  <conditionalFormatting sqref="E16:F16">
    <cfRule type="cellIs" dxfId="254" priority="202" operator="greaterThan">
      <formula>#REF!</formula>
    </cfRule>
  </conditionalFormatting>
  <conditionalFormatting sqref="BG11">
    <cfRule type="cellIs" dxfId="253" priority="201" operator="lessThan">
      <formula>#REF!</formula>
    </cfRule>
  </conditionalFormatting>
  <conditionalFormatting sqref="BG12">
    <cfRule type="cellIs" dxfId="252" priority="200" operator="lessThan">
      <formula>#REF!</formula>
    </cfRule>
  </conditionalFormatting>
  <conditionalFormatting sqref="BG9">
    <cfRule type="cellIs" dxfId="251" priority="198" operator="lessThan">
      <formula>#REF!</formula>
    </cfRule>
    <cfRule type="cellIs" dxfId="250" priority="199" operator="greaterThan">
      <formula>#REF!</formula>
    </cfRule>
  </conditionalFormatting>
  <conditionalFormatting sqref="BG10">
    <cfRule type="cellIs" dxfId="249" priority="197" operator="lessThan">
      <formula>#REF!</formula>
    </cfRule>
  </conditionalFormatting>
  <conditionalFormatting sqref="N21">
    <cfRule type="cellIs" dxfId="248" priority="194" operator="lessThan">
      <formula>#REF!</formula>
    </cfRule>
  </conditionalFormatting>
  <conditionalFormatting sqref="N20">
    <cfRule type="cellIs" dxfId="247" priority="195" operator="lessThan">
      <formula>#REF!</formula>
    </cfRule>
    <cfRule type="cellIs" dxfId="246" priority="196" operator="lessThan">
      <formula>#REF!</formula>
    </cfRule>
  </conditionalFormatting>
  <conditionalFormatting sqref="N30">
    <cfRule type="cellIs" dxfId="245" priority="191" operator="lessThan">
      <formula>#REF!</formula>
    </cfRule>
  </conditionalFormatting>
  <conditionalFormatting sqref="N29">
    <cfRule type="cellIs" dxfId="244" priority="192" operator="lessThan">
      <formula>#REF!</formula>
    </cfRule>
    <cfRule type="cellIs" dxfId="243" priority="193" operator="lessThan">
      <formula>#REF!</formula>
    </cfRule>
  </conditionalFormatting>
  <conditionalFormatting sqref="N39">
    <cfRule type="cellIs" dxfId="242" priority="188" operator="lessThan">
      <formula>#REF!</formula>
    </cfRule>
  </conditionalFormatting>
  <conditionalFormatting sqref="N38">
    <cfRule type="cellIs" dxfId="241" priority="189" operator="lessThan">
      <formula>#REF!</formula>
    </cfRule>
    <cfRule type="cellIs" dxfId="240" priority="190" operator="lessThan">
      <formula>#REF!</formula>
    </cfRule>
  </conditionalFormatting>
  <conditionalFormatting sqref="S21">
    <cfRule type="cellIs" dxfId="239" priority="185" operator="lessThan">
      <formula>#REF!</formula>
    </cfRule>
  </conditionalFormatting>
  <conditionalFormatting sqref="S20">
    <cfRule type="cellIs" dxfId="238" priority="186" operator="lessThan">
      <formula>#REF!</formula>
    </cfRule>
    <cfRule type="cellIs" dxfId="237" priority="187" operator="lessThan">
      <formula>#REF!</formula>
    </cfRule>
  </conditionalFormatting>
  <conditionalFormatting sqref="S30">
    <cfRule type="cellIs" dxfId="236" priority="182" operator="lessThan">
      <formula>#REF!</formula>
    </cfRule>
  </conditionalFormatting>
  <conditionalFormatting sqref="S29">
    <cfRule type="cellIs" dxfId="235" priority="183" operator="lessThan">
      <formula>#REF!</formula>
    </cfRule>
    <cfRule type="cellIs" dxfId="234" priority="184" operator="lessThan">
      <formula>#REF!</formula>
    </cfRule>
  </conditionalFormatting>
  <conditionalFormatting sqref="S39">
    <cfRule type="cellIs" dxfId="233" priority="179" operator="lessThan">
      <formula>#REF!</formula>
    </cfRule>
  </conditionalFormatting>
  <conditionalFormatting sqref="S38">
    <cfRule type="cellIs" dxfId="232" priority="180" operator="lessThan">
      <formula>#REF!</formula>
    </cfRule>
    <cfRule type="cellIs" dxfId="231" priority="181" operator="lessThan">
      <formula>#REF!</formula>
    </cfRule>
  </conditionalFormatting>
  <conditionalFormatting sqref="X21">
    <cfRule type="cellIs" dxfId="230" priority="176" operator="lessThan">
      <formula>#REF!</formula>
    </cfRule>
  </conditionalFormatting>
  <conditionalFormatting sqref="X20">
    <cfRule type="cellIs" dxfId="229" priority="177" operator="lessThan">
      <formula>#REF!</formula>
    </cfRule>
    <cfRule type="cellIs" dxfId="228" priority="178" operator="lessThan">
      <formula>#REF!</formula>
    </cfRule>
  </conditionalFormatting>
  <conditionalFormatting sqref="X30">
    <cfRule type="cellIs" dxfId="227" priority="173" operator="lessThan">
      <formula>#REF!</formula>
    </cfRule>
  </conditionalFormatting>
  <conditionalFormatting sqref="X29">
    <cfRule type="cellIs" dxfId="226" priority="174" operator="lessThan">
      <formula>#REF!</formula>
    </cfRule>
    <cfRule type="cellIs" dxfId="225" priority="175" operator="lessThan">
      <formula>#REF!</formula>
    </cfRule>
  </conditionalFormatting>
  <conditionalFormatting sqref="X39">
    <cfRule type="cellIs" dxfId="224" priority="170" operator="lessThan">
      <formula>#REF!</formula>
    </cfRule>
  </conditionalFormatting>
  <conditionalFormatting sqref="X38">
    <cfRule type="cellIs" dxfId="223" priority="171" operator="lessThan">
      <formula>#REF!</formula>
    </cfRule>
    <cfRule type="cellIs" dxfId="222" priority="172" operator="lessThan">
      <formula>#REF!</formula>
    </cfRule>
  </conditionalFormatting>
  <conditionalFormatting sqref="AC21">
    <cfRule type="cellIs" dxfId="221" priority="167" operator="lessThan">
      <formula>#REF!</formula>
    </cfRule>
  </conditionalFormatting>
  <conditionalFormatting sqref="AC20">
    <cfRule type="cellIs" dxfId="220" priority="168" operator="lessThan">
      <formula>#REF!</formula>
    </cfRule>
    <cfRule type="cellIs" dxfId="219" priority="169" operator="lessThan">
      <formula>#REF!</formula>
    </cfRule>
  </conditionalFormatting>
  <conditionalFormatting sqref="AC30">
    <cfRule type="cellIs" dxfId="218" priority="164" operator="lessThan">
      <formula>#REF!</formula>
    </cfRule>
  </conditionalFormatting>
  <conditionalFormatting sqref="AC29">
    <cfRule type="cellIs" dxfId="217" priority="165" operator="lessThan">
      <formula>#REF!</formula>
    </cfRule>
    <cfRule type="cellIs" dxfId="216" priority="166" operator="lessThan">
      <formula>#REF!</formula>
    </cfRule>
  </conditionalFormatting>
  <conditionalFormatting sqref="AC39">
    <cfRule type="cellIs" dxfId="215" priority="161" operator="lessThan">
      <formula>#REF!</formula>
    </cfRule>
  </conditionalFormatting>
  <conditionalFormatting sqref="AC38">
    <cfRule type="cellIs" dxfId="214" priority="162" operator="lessThan">
      <formula>#REF!</formula>
    </cfRule>
    <cfRule type="cellIs" dxfId="213" priority="163" operator="lessThan">
      <formula>#REF!</formula>
    </cfRule>
  </conditionalFormatting>
  <conditionalFormatting sqref="AH21">
    <cfRule type="cellIs" dxfId="212" priority="158" operator="lessThan">
      <formula>#REF!</formula>
    </cfRule>
  </conditionalFormatting>
  <conditionalFormatting sqref="AH20">
    <cfRule type="cellIs" dxfId="211" priority="159" operator="lessThan">
      <formula>#REF!</formula>
    </cfRule>
    <cfRule type="cellIs" dxfId="210" priority="160" operator="lessThan">
      <formula>#REF!</formula>
    </cfRule>
  </conditionalFormatting>
  <conditionalFormatting sqref="AH30">
    <cfRule type="cellIs" dxfId="209" priority="155" operator="lessThan">
      <formula>#REF!</formula>
    </cfRule>
  </conditionalFormatting>
  <conditionalFormatting sqref="AH29">
    <cfRule type="cellIs" dxfId="208" priority="156" operator="lessThan">
      <formula>#REF!</formula>
    </cfRule>
    <cfRule type="cellIs" dxfId="207" priority="157" operator="lessThan">
      <formula>#REF!</formula>
    </cfRule>
  </conditionalFormatting>
  <conditionalFormatting sqref="AH39">
    <cfRule type="cellIs" dxfId="206" priority="152" operator="lessThan">
      <formula>#REF!</formula>
    </cfRule>
  </conditionalFormatting>
  <conditionalFormatting sqref="AH38">
    <cfRule type="cellIs" dxfId="205" priority="153" operator="lessThan">
      <formula>#REF!</formula>
    </cfRule>
    <cfRule type="cellIs" dxfId="204" priority="154" operator="lessThan">
      <formula>#REF!</formula>
    </cfRule>
  </conditionalFormatting>
  <conditionalFormatting sqref="AM21">
    <cfRule type="cellIs" dxfId="203" priority="149" operator="lessThan">
      <formula>#REF!</formula>
    </cfRule>
  </conditionalFormatting>
  <conditionalFormatting sqref="AM20">
    <cfRule type="cellIs" dxfId="202" priority="150" operator="lessThan">
      <formula>#REF!</formula>
    </cfRule>
    <cfRule type="cellIs" dxfId="201" priority="151" operator="lessThan">
      <formula>#REF!</formula>
    </cfRule>
  </conditionalFormatting>
  <conditionalFormatting sqref="AM30">
    <cfRule type="cellIs" dxfId="200" priority="146" operator="lessThan">
      <formula>#REF!</formula>
    </cfRule>
  </conditionalFormatting>
  <conditionalFormatting sqref="AM29">
    <cfRule type="cellIs" dxfId="199" priority="147" operator="lessThan">
      <formula>#REF!</formula>
    </cfRule>
    <cfRule type="cellIs" dxfId="198" priority="148" operator="lessThan">
      <formula>#REF!</formula>
    </cfRule>
  </conditionalFormatting>
  <conditionalFormatting sqref="AM39">
    <cfRule type="cellIs" dxfId="197" priority="143" operator="lessThan">
      <formula>#REF!</formula>
    </cfRule>
  </conditionalFormatting>
  <conditionalFormatting sqref="AM38">
    <cfRule type="cellIs" dxfId="196" priority="144" operator="lessThan">
      <formula>#REF!</formula>
    </cfRule>
    <cfRule type="cellIs" dxfId="195" priority="145" operator="lessThan">
      <formula>#REF!</formula>
    </cfRule>
  </conditionalFormatting>
  <conditionalFormatting sqref="AR21">
    <cfRule type="cellIs" dxfId="194" priority="140" operator="lessThan">
      <formula>#REF!</formula>
    </cfRule>
  </conditionalFormatting>
  <conditionalFormatting sqref="AR20">
    <cfRule type="cellIs" dxfId="193" priority="141" operator="lessThan">
      <formula>#REF!</formula>
    </cfRule>
    <cfRule type="cellIs" dxfId="192" priority="142" operator="lessThan">
      <formula>#REF!</formula>
    </cfRule>
  </conditionalFormatting>
  <conditionalFormatting sqref="AR30">
    <cfRule type="cellIs" dxfId="191" priority="137" operator="lessThan">
      <formula>#REF!</formula>
    </cfRule>
  </conditionalFormatting>
  <conditionalFormatting sqref="AR29">
    <cfRule type="cellIs" dxfId="190" priority="138" operator="lessThan">
      <formula>#REF!</formula>
    </cfRule>
    <cfRule type="cellIs" dxfId="189" priority="139" operator="lessThan">
      <formula>#REF!</formula>
    </cfRule>
  </conditionalFormatting>
  <conditionalFormatting sqref="AR39">
    <cfRule type="cellIs" dxfId="188" priority="134" operator="lessThan">
      <formula>#REF!</formula>
    </cfRule>
  </conditionalFormatting>
  <conditionalFormatting sqref="AR38">
    <cfRule type="cellIs" dxfId="187" priority="135" operator="lessThan">
      <formula>#REF!</formula>
    </cfRule>
    <cfRule type="cellIs" dxfId="186" priority="136" operator="lessThan">
      <formula>#REF!</formula>
    </cfRule>
  </conditionalFormatting>
  <conditionalFormatting sqref="AW21">
    <cfRule type="cellIs" dxfId="185" priority="131" operator="lessThan">
      <formula>#REF!</formula>
    </cfRule>
  </conditionalFormatting>
  <conditionalFormatting sqref="AW20">
    <cfRule type="cellIs" dxfId="184" priority="132" operator="lessThan">
      <formula>#REF!</formula>
    </cfRule>
    <cfRule type="cellIs" dxfId="183" priority="133" operator="lessThan">
      <formula>#REF!</formula>
    </cfRule>
  </conditionalFormatting>
  <conditionalFormatting sqref="AW30">
    <cfRule type="cellIs" dxfId="182" priority="128" operator="lessThan">
      <formula>#REF!</formula>
    </cfRule>
  </conditionalFormatting>
  <conditionalFormatting sqref="AW29">
    <cfRule type="cellIs" dxfId="181" priority="129" operator="lessThan">
      <formula>#REF!</formula>
    </cfRule>
    <cfRule type="cellIs" dxfId="180" priority="130" operator="lessThan">
      <formula>#REF!</formula>
    </cfRule>
  </conditionalFormatting>
  <conditionalFormatting sqref="AW39">
    <cfRule type="cellIs" dxfId="179" priority="125" operator="lessThan">
      <formula>#REF!</formula>
    </cfRule>
  </conditionalFormatting>
  <conditionalFormatting sqref="AW38">
    <cfRule type="cellIs" dxfId="178" priority="126" operator="lessThan">
      <formula>#REF!</formula>
    </cfRule>
    <cfRule type="cellIs" dxfId="177" priority="127" operator="lessThan">
      <formula>#REF!</formula>
    </cfRule>
  </conditionalFormatting>
  <conditionalFormatting sqref="BB21">
    <cfRule type="cellIs" dxfId="176" priority="122" operator="lessThan">
      <formula>#REF!</formula>
    </cfRule>
  </conditionalFormatting>
  <conditionalFormatting sqref="BB20">
    <cfRule type="cellIs" dxfId="175" priority="123" operator="lessThan">
      <formula>#REF!</formula>
    </cfRule>
    <cfRule type="cellIs" dxfId="174" priority="124" operator="lessThan">
      <formula>#REF!</formula>
    </cfRule>
  </conditionalFormatting>
  <conditionalFormatting sqref="BB30">
    <cfRule type="cellIs" dxfId="173" priority="119" operator="lessThan">
      <formula>#REF!</formula>
    </cfRule>
  </conditionalFormatting>
  <conditionalFormatting sqref="BB29">
    <cfRule type="cellIs" dxfId="172" priority="120" operator="lessThan">
      <formula>#REF!</formula>
    </cfRule>
    <cfRule type="cellIs" dxfId="171" priority="121" operator="lessThan">
      <formula>#REF!</formula>
    </cfRule>
  </conditionalFormatting>
  <conditionalFormatting sqref="BB39">
    <cfRule type="cellIs" dxfId="170" priority="116" operator="lessThan">
      <formula>#REF!</formula>
    </cfRule>
  </conditionalFormatting>
  <conditionalFormatting sqref="BB38">
    <cfRule type="cellIs" dxfId="169" priority="117" operator="lessThan">
      <formula>#REF!</formula>
    </cfRule>
    <cfRule type="cellIs" dxfId="168" priority="118" operator="lessThan">
      <formula>#REF!</formula>
    </cfRule>
  </conditionalFormatting>
  <conditionalFormatting sqref="BG21">
    <cfRule type="cellIs" dxfId="167" priority="113" operator="lessThan">
      <formula>#REF!</formula>
    </cfRule>
  </conditionalFormatting>
  <conditionalFormatting sqref="BG20">
    <cfRule type="cellIs" dxfId="166" priority="114" operator="lessThan">
      <formula>#REF!</formula>
    </cfRule>
    <cfRule type="cellIs" dxfId="165" priority="115" operator="lessThan">
      <formula>#REF!</formula>
    </cfRule>
  </conditionalFormatting>
  <conditionalFormatting sqref="BG30">
    <cfRule type="cellIs" dxfId="164" priority="110" operator="lessThan">
      <formula>#REF!</formula>
    </cfRule>
  </conditionalFormatting>
  <conditionalFormatting sqref="BG29">
    <cfRule type="cellIs" dxfId="163" priority="111" operator="lessThan">
      <formula>#REF!</formula>
    </cfRule>
    <cfRule type="cellIs" dxfId="162" priority="112" operator="lessThan">
      <formula>#REF!</formula>
    </cfRule>
  </conditionalFormatting>
  <conditionalFormatting sqref="BG39">
    <cfRule type="cellIs" dxfId="161" priority="107" operator="lessThan">
      <formula>#REF!</formula>
    </cfRule>
  </conditionalFormatting>
  <conditionalFormatting sqref="BG38">
    <cfRule type="cellIs" dxfId="160" priority="108" operator="lessThan">
      <formula>#REF!</formula>
    </cfRule>
    <cfRule type="cellIs" dxfId="159" priority="109" operator="lessThan">
      <formula>#REF!</formula>
    </cfRule>
  </conditionalFormatting>
  <conditionalFormatting sqref="P13">
    <cfRule type="cellIs" dxfId="158" priority="106" operator="greaterThan">
      <formula>#REF!</formula>
    </cfRule>
  </conditionalFormatting>
  <conditionalFormatting sqref="O13">
    <cfRule type="cellIs" dxfId="157" priority="105" operator="greaterThan">
      <formula>#REF!</formula>
    </cfRule>
  </conditionalFormatting>
  <conditionalFormatting sqref="F13:G13">
    <cfRule type="cellIs" dxfId="156" priority="104" operator="greaterThan">
      <formula>#REF!</formula>
    </cfRule>
  </conditionalFormatting>
  <conditionalFormatting sqref="E13">
    <cfRule type="cellIs" dxfId="155" priority="103" operator="greaterThan">
      <formula>#REF!</formula>
    </cfRule>
  </conditionalFormatting>
  <conditionalFormatting sqref="J19 J14:J15 J17">
    <cfRule type="cellIs" dxfId="154" priority="102" operator="greaterThan">
      <formula>#REF!</formula>
    </cfRule>
  </conditionalFormatting>
  <conditionalFormatting sqref="K19:L19">
    <cfRule type="cellIs" dxfId="153" priority="101" operator="greaterThan">
      <formula>#REF!</formula>
    </cfRule>
  </conditionalFormatting>
  <conditionalFormatting sqref="K14:L15">
    <cfRule type="cellIs" dxfId="152" priority="99" operator="greaterThan">
      <formula>#REF!</formula>
    </cfRule>
  </conditionalFormatting>
  <conditionalFormatting sqref="L13">
    <cfRule type="cellIs" dxfId="151" priority="98" operator="greaterThan">
      <formula>#REF!</formula>
    </cfRule>
  </conditionalFormatting>
  <conditionalFormatting sqref="K17:L17">
    <cfRule type="cellIs" dxfId="150" priority="100" operator="greaterThan">
      <formula>#REF!</formula>
    </cfRule>
  </conditionalFormatting>
  <conditionalFormatting sqref="K13">
    <cfRule type="cellIs" dxfId="149" priority="97" operator="greaterThan">
      <formula>#REF!</formula>
    </cfRule>
  </conditionalFormatting>
  <conditionalFormatting sqref="J13">
    <cfRule type="cellIs" dxfId="148" priority="96" operator="greaterThan">
      <formula>#REF!</formula>
    </cfRule>
  </conditionalFormatting>
  <conditionalFormatting sqref="E14">
    <cfRule type="cellIs" dxfId="147" priority="95" operator="greaterThan">
      <formula>#REF!</formula>
    </cfRule>
  </conditionalFormatting>
  <conditionalFormatting sqref="F14:G14">
    <cfRule type="cellIs" dxfId="146" priority="94" operator="greaterThan">
      <formula>#REF!</formula>
    </cfRule>
  </conditionalFormatting>
  <conditionalFormatting sqref="O14">
    <cfRule type="cellIs" dxfId="145" priority="93" operator="greaterThan">
      <formula>#REF!</formula>
    </cfRule>
  </conditionalFormatting>
  <conditionalFormatting sqref="P14:P15">
    <cfRule type="cellIs" dxfId="144" priority="92" operator="greaterThan">
      <formula>#REF!</formula>
    </cfRule>
  </conditionalFormatting>
  <conditionalFormatting sqref="O15">
    <cfRule type="cellIs" dxfId="143" priority="91" operator="greaterThan">
      <formula>#REF!</formula>
    </cfRule>
  </conditionalFormatting>
  <conditionalFormatting sqref="BH19 BH13:BH15 BH17">
    <cfRule type="cellIs" dxfId="142" priority="90" operator="greaterThan">
      <formula>#REF!</formula>
    </cfRule>
  </conditionalFormatting>
  <conditionalFormatting sqref="BK21">
    <cfRule type="cellIs" dxfId="141" priority="87" operator="lessThan">
      <formula>#REF!</formula>
    </cfRule>
  </conditionalFormatting>
  <conditionalFormatting sqref="BK11">
    <cfRule type="cellIs" dxfId="140" priority="86" operator="lessThan">
      <formula>#REF!</formula>
    </cfRule>
  </conditionalFormatting>
  <conditionalFormatting sqref="BK12">
    <cfRule type="cellIs" dxfId="139" priority="85" operator="lessThan">
      <formula>#REF!</formula>
    </cfRule>
  </conditionalFormatting>
  <conditionalFormatting sqref="BK20">
    <cfRule type="cellIs" dxfId="138" priority="88" operator="lessThan">
      <formula>#REF!</formula>
    </cfRule>
    <cfRule type="cellIs" dxfId="137" priority="89" operator="lessThan">
      <formula>#REF!</formula>
    </cfRule>
  </conditionalFormatting>
  <conditionalFormatting sqref="BK30">
    <cfRule type="cellIs" dxfId="136" priority="82" operator="lessThan">
      <formula>#REF!</formula>
    </cfRule>
  </conditionalFormatting>
  <conditionalFormatting sqref="BK29">
    <cfRule type="cellIs" dxfId="135" priority="83" operator="lessThan">
      <formula>#REF!</formula>
    </cfRule>
    <cfRule type="cellIs" dxfId="134" priority="84" operator="lessThan">
      <formula>#REF!</formula>
    </cfRule>
  </conditionalFormatting>
  <conditionalFormatting sqref="BK39">
    <cfRule type="cellIs" dxfId="133" priority="81" operator="lessThan">
      <formula>#REF!</formula>
    </cfRule>
  </conditionalFormatting>
  <conditionalFormatting sqref="BK9">
    <cfRule type="cellIs" dxfId="132" priority="79" operator="lessThan">
      <formula>#REF!</formula>
    </cfRule>
    <cfRule type="cellIs" dxfId="131" priority="80" operator="greaterThan">
      <formula>#REF!</formula>
    </cfRule>
  </conditionalFormatting>
  <conditionalFormatting sqref="BI19:BJ19">
    <cfRule type="cellIs" dxfId="130" priority="78" operator="greaterThan">
      <formula>#REF!</formula>
    </cfRule>
  </conditionalFormatting>
  <conditionalFormatting sqref="BI14:BJ15">
    <cfRule type="cellIs" dxfId="129" priority="76" operator="greaterThan">
      <formula>#REF!</formula>
    </cfRule>
  </conditionalFormatting>
  <conditionalFormatting sqref="BI13:BJ13">
    <cfRule type="cellIs" dxfId="128" priority="75" operator="greaterThan">
      <formula>#REF!</formula>
    </cfRule>
  </conditionalFormatting>
  <conditionalFormatting sqref="BI17:BJ17">
    <cfRule type="cellIs" dxfId="127" priority="77" operator="greaterThan">
      <formula>#REF!</formula>
    </cfRule>
  </conditionalFormatting>
  <conditionalFormatting sqref="BK38">
    <cfRule type="cellIs" dxfId="126" priority="73" operator="lessThan">
      <formula>#REF!</formula>
    </cfRule>
    <cfRule type="cellIs" dxfId="125" priority="74" operator="lessThan">
      <formula>#REF!</formula>
    </cfRule>
  </conditionalFormatting>
  <conditionalFormatting sqref="BL11">
    <cfRule type="cellIs" dxfId="124" priority="71" operator="lessThan">
      <formula>#REF!</formula>
    </cfRule>
  </conditionalFormatting>
  <conditionalFormatting sqref="BL12">
    <cfRule type="cellIs" dxfId="123" priority="70" operator="lessThan">
      <formula>#REF!</formula>
    </cfRule>
  </conditionalFormatting>
  <conditionalFormatting sqref="BL9">
    <cfRule type="cellIs" dxfId="122" priority="68" operator="lessThan">
      <formula>#REF!</formula>
    </cfRule>
    <cfRule type="cellIs" dxfId="121" priority="69" operator="greaterThan">
      <formula>#REF!</formula>
    </cfRule>
  </conditionalFormatting>
  <conditionalFormatting sqref="BL10">
    <cfRule type="cellIs" dxfId="120" priority="67" operator="lessThan">
      <formula>#REF!</formula>
    </cfRule>
  </conditionalFormatting>
  <conditionalFormatting sqref="BL21">
    <cfRule type="cellIs" dxfId="119" priority="64" operator="lessThan">
      <formula>#REF!</formula>
    </cfRule>
  </conditionalFormatting>
  <conditionalFormatting sqref="BL20">
    <cfRule type="cellIs" dxfId="118" priority="65" operator="lessThan">
      <formula>#REF!</formula>
    </cfRule>
    <cfRule type="cellIs" dxfId="117" priority="66" operator="lessThan">
      <formula>#REF!</formula>
    </cfRule>
  </conditionalFormatting>
  <conditionalFormatting sqref="BL30">
    <cfRule type="cellIs" dxfId="116" priority="61" operator="lessThan">
      <formula>#REF!</formula>
    </cfRule>
  </conditionalFormatting>
  <conditionalFormatting sqref="BL29">
    <cfRule type="cellIs" dxfId="115" priority="62" operator="lessThan">
      <formula>#REF!</formula>
    </cfRule>
    <cfRule type="cellIs" dxfId="114" priority="63" operator="lessThan">
      <formula>#REF!</formula>
    </cfRule>
  </conditionalFormatting>
  <conditionalFormatting sqref="BL39">
    <cfRule type="cellIs" dxfId="113" priority="58" operator="lessThan">
      <formula>#REF!</formula>
    </cfRule>
  </conditionalFormatting>
  <conditionalFormatting sqref="BL38">
    <cfRule type="cellIs" dxfId="112" priority="59" operator="lessThan">
      <formula>#REF!</formula>
    </cfRule>
    <cfRule type="cellIs" dxfId="111" priority="60" operator="lessThan">
      <formula>#REF!</formula>
    </cfRule>
  </conditionalFormatting>
  <conditionalFormatting sqref="BM19 BM13:BM15 BM17">
    <cfRule type="cellIs" dxfId="110" priority="57" operator="greaterThan">
      <formula>#REF!</formula>
    </cfRule>
  </conditionalFormatting>
  <conditionalFormatting sqref="BP21">
    <cfRule type="cellIs" dxfId="109" priority="54" operator="lessThan">
      <formula>#REF!</formula>
    </cfRule>
  </conditionalFormatting>
  <conditionalFormatting sqref="BP11">
    <cfRule type="cellIs" dxfId="108" priority="53" operator="lessThan">
      <formula>#REF!</formula>
    </cfRule>
  </conditionalFormatting>
  <conditionalFormatting sqref="BP12">
    <cfRule type="cellIs" dxfId="107" priority="52" operator="lessThan">
      <formula>#REF!</formula>
    </cfRule>
  </conditionalFormatting>
  <conditionalFormatting sqref="BP20">
    <cfRule type="cellIs" dxfId="106" priority="55" operator="lessThan">
      <formula>#REF!</formula>
    </cfRule>
    <cfRule type="cellIs" dxfId="105" priority="56" operator="lessThan">
      <formula>#REF!</formula>
    </cfRule>
  </conditionalFormatting>
  <conditionalFormatting sqref="BP30">
    <cfRule type="cellIs" dxfId="104" priority="49" operator="lessThan">
      <formula>#REF!</formula>
    </cfRule>
  </conditionalFormatting>
  <conditionalFormatting sqref="BP29">
    <cfRule type="cellIs" dxfId="103" priority="50" operator="lessThan">
      <formula>#REF!</formula>
    </cfRule>
    <cfRule type="cellIs" dxfId="102" priority="51" operator="lessThan">
      <formula>#REF!</formula>
    </cfRule>
  </conditionalFormatting>
  <conditionalFormatting sqref="BP39">
    <cfRule type="cellIs" dxfId="101" priority="48" operator="lessThan">
      <formula>#REF!</formula>
    </cfRule>
  </conditionalFormatting>
  <conditionalFormatting sqref="BP9">
    <cfRule type="cellIs" dxfId="100" priority="46" operator="lessThan">
      <formula>#REF!</formula>
    </cfRule>
    <cfRule type="cellIs" dxfId="99" priority="47" operator="greaterThan">
      <formula>#REF!</formula>
    </cfRule>
  </conditionalFormatting>
  <conditionalFormatting sqref="BN19:BO19">
    <cfRule type="cellIs" dxfId="98" priority="45" operator="greaterThan">
      <formula>#REF!</formula>
    </cfRule>
  </conditionalFormatting>
  <conditionalFormatting sqref="BN14:BO15">
    <cfRule type="cellIs" dxfId="97" priority="43" operator="greaterThan">
      <formula>#REF!</formula>
    </cfRule>
  </conditionalFormatting>
  <conditionalFormatting sqref="BN13:BO13">
    <cfRule type="cellIs" dxfId="96" priority="42" operator="greaterThan">
      <formula>#REF!</formula>
    </cfRule>
  </conditionalFormatting>
  <conditionalFormatting sqref="BN17:BO17">
    <cfRule type="cellIs" dxfId="95" priority="44" operator="greaterThan">
      <formula>#REF!</formula>
    </cfRule>
  </conditionalFormatting>
  <conditionalFormatting sqref="BP38">
    <cfRule type="cellIs" dxfId="94" priority="40" operator="lessThan">
      <formula>#REF!</formula>
    </cfRule>
    <cfRule type="cellIs" dxfId="93" priority="41" operator="lessThan">
      <formula>#REF!</formula>
    </cfRule>
  </conditionalFormatting>
  <conditionalFormatting sqref="BQ11">
    <cfRule type="cellIs" dxfId="92" priority="38" operator="lessThan">
      <formula>#REF!</formula>
    </cfRule>
  </conditionalFormatting>
  <conditionalFormatting sqref="BQ12">
    <cfRule type="cellIs" dxfId="91" priority="37" operator="lessThan">
      <formula>#REF!</formula>
    </cfRule>
  </conditionalFormatting>
  <conditionalFormatting sqref="BQ9">
    <cfRule type="cellIs" dxfId="90" priority="35" operator="lessThan">
      <formula>#REF!</formula>
    </cfRule>
    <cfRule type="cellIs" dxfId="89" priority="36" operator="greaterThan">
      <formula>#REF!</formula>
    </cfRule>
  </conditionalFormatting>
  <conditionalFormatting sqref="BQ10">
    <cfRule type="cellIs" dxfId="88" priority="34" operator="lessThan">
      <formula>#REF!</formula>
    </cfRule>
  </conditionalFormatting>
  <conditionalFormatting sqref="BQ21">
    <cfRule type="cellIs" dxfId="87" priority="31" operator="lessThan">
      <formula>#REF!</formula>
    </cfRule>
  </conditionalFormatting>
  <conditionalFormatting sqref="BQ20">
    <cfRule type="cellIs" dxfId="86" priority="32" operator="lessThan">
      <formula>#REF!</formula>
    </cfRule>
    <cfRule type="cellIs" dxfId="85" priority="33" operator="lessThan">
      <formula>#REF!</formula>
    </cfRule>
  </conditionalFormatting>
  <conditionalFormatting sqref="BQ30">
    <cfRule type="cellIs" dxfId="84" priority="28" operator="lessThan">
      <formula>#REF!</formula>
    </cfRule>
  </conditionalFormatting>
  <conditionalFormatting sqref="BQ29">
    <cfRule type="cellIs" dxfId="83" priority="29" operator="lessThan">
      <formula>#REF!</formula>
    </cfRule>
    <cfRule type="cellIs" dxfId="82" priority="30" operator="lessThan">
      <formula>#REF!</formula>
    </cfRule>
  </conditionalFormatting>
  <conditionalFormatting sqref="BQ39">
    <cfRule type="cellIs" dxfId="81" priority="25" operator="lessThan">
      <formula>#REF!</formula>
    </cfRule>
  </conditionalFormatting>
  <conditionalFormatting sqref="BQ38">
    <cfRule type="cellIs" dxfId="80" priority="26" operator="lessThan">
      <formula>#REF!</formula>
    </cfRule>
    <cfRule type="cellIs" dxfId="79" priority="27" operator="lessThan">
      <formula>#REF!</formula>
    </cfRule>
  </conditionalFormatting>
  <conditionalFormatting sqref="M10">
    <cfRule type="cellIs" dxfId="78" priority="12" operator="lessThan">
      <formula>#REF!</formula>
    </cfRule>
  </conditionalFormatting>
  <conditionalFormatting sqref="R10">
    <cfRule type="cellIs" dxfId="77" priority="11" operator="lessThan">
      <formula>#REF!</formula>
    </cfRule>
  </conditionalFormatting>
  <conditionalFormatting sqref="W10">
    <cfRule type="cellIs" dxfId="76" priority="10" operator="lessThan">
      <formula>#REF!</formula>
    </cfRule>
  </conditionalFormatting>
  <conditionalFormatting sqref="AB10">
    <cfRule type="cellIs" dxfId="75" priority="9" operator="lessThan">
      <formula>#REF!</formula>
    </cfRule>
  </conditionalFormatting>
  <conditionalFormatting sqref="AG10">
    <cfRule type="cellIs" dxfId="74" priority="8" operator="lessThan">
      <formula>#REF!</formula>
    </cfRule>
  </conditionalFormatting>
  <conditionalFormatting sqref="AL10">
    <cfRule type="cellIs" dxfId="73" priority="7" operator="lessThan">
      <formula>#REF!</formula>
    </cfRule>
  </conditionalFormatting>
  <conditionalFormatting sqref="AQ10">
    <cfRule type="cellIs" dxfId="72" priority="6" operator="lessThan">
      <formula>#REF!</formula>
    </cfRule>
  </conditionalFormatting>
  <conditionalFormatting sqref="AV10">
    <cfRule type="cellIs" dxfId="71" priority="5" operator="lessThan">
      <formula>#REF!</formula>
    </cfRule>
  </conditionalFormatting>
  <conditionalFormatting sqref="BA10">
    <cfRule type="cellIs" dxfId="70" priority="4" operator="lessThan">
      <formula>#REF!</formula>
    </cfRule>
  </conditionalFormatting>
  <conditionalFormatting sqref="BF10">
    <cfRule type="cellIs" dxfId="69" priority="3" operator="lessThan">
      <formula>#REF!</formula>
    </cfRule>
  </conditionalFormatting>
  <conditionalFormatting sqref="BK10">
    <cfRule type="cellIs" dxfId="68" priority="2" operator="lessThan">
      <formula>#REF!</formula>
    </cfRule>
  </conditionalFormatting>
  <conditionalFormatting sqref="BP10">
    <cfRule type="cellIs" dxfId="67" priority="1" operator="lessThan">
      <formula>#REF!</formula>
    </cfRule>
  </conditionalFormatting>
  <pageMargins left="0.7" right="0.7" top="0.75" bottom="0.75" header="0.3" footer="0.3"/>
  <pageSetup paperSize="9" orientation="portrait" r:id="rId1"/>
  <headerFooter>
    <oddHeader>&amp;C&amp;G</oddHeader>
  </headerFooter>
  <legacyDrawingHF r:id="rId2"/>
  <picture r:id="rId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55"/>
  <sheetViews>
    <sheetView workbookViewId="0">
      <pane xSplit="3" ySplit="5" topLeftCell="Q6" activePane="bottomRight" state="frozenSplit"/>
      <selection activeCell="AD70" sqref="AD70"/>
      <selection pane="topRight" activeCell="AD70" sqref="AD70"/>
      <selection pane="bottomLeft" activeCell="AD70" sqref="AD70"/>
      <selection pane="bottomRight" activeCell="AW16" sqref="AW16"/>
    </sheetView>
  </sheetViews>
  <sheetFormatPr defaultRowHeight="11.25" x14ac:dyDescent="0.15"/>
  <cols>
    <col min="1" max="1" width="0" style="236" hidden="1" customWidth="1"/>
    <col min="2" max="2" width="4.875" style="236" hidden="1" customWidth="1"/>
    <col min="3" max="3" width="13.125" style="236" customWidth="1"/>
    <col min="4" max="7" width="6.25" style="237" customWidth="1"/>
    <col min="8" max="8" width="10" style="237" customWidth="1"/>
    <col min="9" max="16" width="6.25" style="237" customWidth="1"/>
    <col min="17" max="17" width="8.75" style="237" customWidth="1"/>
    <col min="18" max="19" width="7.625" style="237" customWidth="1"/>
    <col min="20" max="20" width="6.25" style="237" customWidth="1"/>
    <col min="21" max="21" width="7.5" style="237" customWidth="1"/>
    <col min="22" max="25" width="6.25" style="237" customWidth="1"/>
    <col min="26" max="26" width="7.5" style="237" customWidth="1"/>
    <col min="27" max="31" width="6.25" style="237" customWidth="1"/>
    <col min="32" max="41" width="6.25" style="237" hidden="1" customWidth="1"/>
    <col min="42" max="42" width="9.25" style="237" bestFit="1" customWidth="1"/>
    <col min="43" max="43" width="10.375" style="236" customWidth="1"/>
    <col min="44" max="49" width="6.625" style="237" customWidth="1"/>
    <col min="50" max="52" width="9" style="236"/>
    <col min="53" max="53" width="5.625" style="236" customWidth="1"/>
    <col min="54" max="16384" width="9" style="236"/>
  </cols>
  <sheetData>
    <row r="1" spans="1:64" ht="39.75" customHeight="1" x14ac:dyDescent="0.15">
      <c r="D1" s="238" t="str">
        <f>D3&amp;COUNTIF($D$3:D3,D3)</f>
        <v>折叠1</v>
      </c>
      <c r="E1" s="238" t="str">
        <f>E3&amp;COUNTIF($D$3:E3,E3)</f>
        <v>中尺寸1</v>
      </c>
      <c r="F1" s="238" t="str">
        <f>F3&amp;COUNTIF($D$3:F3,F3)</f>
        <v>折叠2</v>
      </c>
      <c r="G1" s="238" t="str">
        <f>G3&amp;COUNTIF($D$3:G3,G3)</f>
        <v>LTPO手机1</v>
      </c>
      <c r="H1" s="238" t="str">
        <f>H3&amp;COUNTIF($D$3:H3,H3)</f>
        <v>LTPO手机2</v>
      </c>
      <c r="I1" s="238" t="str">
        <f>I3&amp;COUNTIF($D$3:I3,I3)</f>
        <v>LTPO手机3</v>
      </c>
      <c r="J1" s="238" t="str">
        <f>J3&amp;COUNTIF($D$3:J3,J3)</f>
        <v>LTPO手机4</v>
      </c>
      <c r="K1" s="238" t="str">
        <f>K3&amp;COUNTIF($D$3:K3,K3)</f>
        <v>穿戴1</v>
      </c>
      <c r="L1" s="238" t="str">
        <f>L3&amp;COUNTIF($D$3:L3,L3)</f>
        <v>LTPO手机5</v>
      </c>
      <c r="M1" s="238" t="str">
        <f>M3&amp;COUNTIF($D$3:M3,M3)</f>
        <v>LTPO手机6</v>
      </c>
      <c r="N1" s="238" t="str">
        <f>N3&amp;COUNTIF($D$3:N3,N3)</f>
        <v>LTPO手机7</v>
      </c>
      <c r="O1" s="238" t="str">
        <f>O3&amp;COUNTIF($D$3:O3,O3)</f>
        <v>中尺寸2</v>
      </c>
      <c r="P1" s="238" t="str">
        <f>P3&amp;COUNTIF($D$3:P3,P3)</f>
        <v>中尺寸3</v>
      </c>
      <c r="Q1" s="238" t="str">
        <f>Q3&amp;COUNTIF($D$3:Q3,Q3)</f>
        <v>LTPO手机8</v>
      </c>
      <c r="R1" s="238" t="str">
        <f>R3&amp;COUNTIF($D$3:R3,R3)</f>
        <v>LTPS手机1</v>
      </c>
      <c r="S1" s="238" t="str">
        <f>S3&amp;COUNTIF($D$3:S3,S3)</f>
        <v>LTPO手机9</v>
      </c>
      <c r="T1" s="238" t="str">
        <f>T3&amp;COUNTIF($D$3:T3,T3)</f>
        <v>LTPS手机2</v>
      </c>
      <c r="U1" s="238" t="str">
        <f>U3&amp;COUNTIF($D$3:U3,U3)</f>
        <v>LTPS手机3</v>
      </c>
      <c r="V1" s="238" t="str">
        <f>V3&amp;COUNTIF($D$3:V3,V3)</f>
        <v>LTPS手机4</v>
      </c>
      <c r="W1" s="238" t="str">
        <f>W3&amp;COUNTIF($D$3:W3,W3)</f>
        <v>LTPS手机5</v>
      </c>
      <c r="X1" s="238" t="str">
        <f>X3&amp;COUNTIF($D$3:X3,X3)</f>
        <v>LTPS手机6</v>
      </c>
      <c r="Y1" s="238" t="str">
        <f>Y3&amp;COUNTIF($D$3:Y3,Y3)</f>
        <v>LTPS手机7</v>
      </c>
      <c r="Z1" s="238" t="str">
        <f>Z3&amp;COUNTIF($D$3:Z3,Z3)</f>
        <v>LTPS手机8</v>
      </c>
      <c r="AA1" s="238" t="str">
        <f>AA3&amp;COUNTIF($D$3:AA3,AA3)</f>
        <v>LTPS手机9</v>
      </c>
      <c r="AB1" s="238" t="str">
        <f>AB3&amp;COUNTIF($D$3:AB3,AB3)</f>
        <v>LTPS手机10</v>
      </c>
      <c r="AC1" s="238" t="str">
        <f>AC3&amp;COUNTIF($D$3:AC3,AC3)</f>
        <v>LTPS手机11</v>
      </c>
      <c r="AD1" s="238" t="str">
        <f>AD3&amp;COUNTIF($D$3:AD3,AD3)</f>
        <v>LTPS手机12</v>
      </c>
      <c r="AE1" s="238" t="str">
        <f>AE3&amp;COUNTIF($D$3:AE3,AE3)</f>
        <v>LTPO手机10</v>
      </c>
      <c r="AF1" s="238"/>
      <c r="AG1" s="238"/>
      <c r="AH1" s="238"/>
      <c r="AI1" s="238"/>
      <c r="AJ1" s="238"/>
      <c r="AK1" s="238"/>
      <c r="AL1" s="238"/>
      <c r="AM1" s="238"/>
      <c r="AN1" s="238"/>
      <c r="AO1" s="238"/>
    </row>
    <row r="2" spans="1:64" ht="12" thickBot="1" x14ac:dyDescent="0.2">
      <c r="D2" s="237">
        <f>VLOOKUP(D4,切数!$C$2:$J$537,8,0)</f>
        <v>45</v>
      </c>
      <c r="E2" s="237">
        <f>VLOOKUP(E4,切数!$C$2:$J$537,8,0)</f>
        <v>16</v>
      </c>
      <c r="F2" s="237">
        <f>VLOOKUP(F4,切数!$C$2:$J$537,8,0)</f>
        <v>45</v>
      </c>
      <c r="G2" s="237">
        <f>VLOOKUP(G4,切数!$C$2:$J$537,8,0)</f>
        <v>100</v>
      </c>
      <c r="H2" s="237">
        <f>VLOOKUP(H4,切数!$C$2:$J$537,8,0)</f>
        <v>95</v>
      </c>
      <c r="I2" s="237">
        <f>VLOOKUP(I4,切数!$C$2:$J$537,8,0)</f>
        <v>100</v>
      </c>
      <c r="J2" s="237">
        <f>VLOOKUP(J4,切数!$C$2:$J$537,8,0)</f>
        <v>80</v>
      </c>
      <c r="K2" s="237">
        <f>VLOOKUP(K4,切数!$C$2:$J$537,8,0)</f>
        <v>612</v>
      </c>
      <c r="L2" s="237">
        <f>VLOOKUP(L4,切数!$C$2:$J$537,8,0)</f>
        <v>95</v>
      </c>
      <c r="M2" s="237">
        <f>VLOOKUP(M4,切数!$C$2:$J$537,8,0)</f>
        <v>95</v>
      </c>
      <c r="N2" s="237">
        <f>VLOOKUP(N4,切数!$C$2:$J$537,8,0)</f>
        <v>95</v>
      </c>
      <c r="O2" s="237">
        <f>VLOOKUP(O4,切数!$C$2:$J$537,8,0)</f>
        <v>16</v>
      </c>
      <c r="P2" s="237">
        <f>VLOOKUP(P4,切数!$C$2:$J$537,8,0)</f>
        <v>24</v>
      </c>
      <c r="Q2" s="237">
        <f>VLOOKUP(Q4,切数!$C$2:$J$537,8,0)</f>
        <v>231</v>
      </c>
      <c r="R2" s="237">
        <f>VLOOKUP(R4,切数!$C$2:$J$537,8,0)</f>
        <v>100</v>
      </c>
      <c r="S2" s="237">
        <f>VLOOKUP(S4,切数!$C$2:$J$537,8,0)</f>
        <v>95</v>
      </c>
      <c r="T2" s="237">
        <f>VLOOKUP(T4,切数!$C$2:$J$537,8,0)</f>
        <v>95</v>
      </c>
      <c r="U2" s="237">
        <f>VLOOKUP(U4,切数!$C$2:$J$537,8,0)</f>
        <v>100</v>
      </c>
      <c r="V2" s="237">
        <f>VLOOKUP(V4,切数!$C$2:$J$537,8,0)</f>
        <v>95</v>
      </c>
      <c r="W2" s="237">
        <f>VLOOKUP(W4,切数!$C$2:$J$537,8,0)</f>
        <v>95</v>
      </c>
      <c r="X2" s="237">
        <f>VLOOKUP(X4,切数!$C$2:$J$537,8,0)</f>
        <v>95</v>
      </c>
      <c r="Y2" s="237">
        <f>VLOOKUP(Y4,切数!$C$2:$J$537,8,0)</f>
        <v>95</v>
      </c>
      <c r="Z2" s="237">
        <f>VLOOKUP(Z4,切数!$C$2:$J$537,8,0)</f>
        <v>95</v>
      </c>
      <c r="AA2" s="237">
        <f>VLOOKUP(AA4,切数!$C$2:$J$537,8,0)</f>
        <v>95</v>
      </c>
      <c r="AB2" s="237">
        <f>VLOOKUP(AB4,切数!$C$2:$J$537,8,0)</f>
        <v>95</v>
      </c>
      <c r="AC2" s="237">
        <f>VLOOKUP(AC4,切数!$C$2:$J$537,8,0)</f>
        <v>95</v>
      </c>
      <c r="AD2" s="237">
        <f>VLOOKUP(AD4,切数!$C$2:$J$537,8,0)</f>
        <v>95</v>
      </c>
      <c r="AE2" s="237">
        <f>VLOOKUP(AE4,切数!$C$2:$J$537,8,0)</f>
        <v>95</v>
      </c>
      <c r="AQ2" s="237"/>
    </row>
    <row r="3" spans="1:64" ht="24.75" customHeight="1" thickBot="1" x14ac:dyDescent="0.2">
      <c r="D3" s="238" t="str">
        <f>VLOOKUP(D$4,'PMC数据辅助&amp;月良率预估'!$AR:$AS,2,0)</f>
        <v>折叠</v>
      </c>
      <c r="E3" s="238" t="str">
        <f>VLOOKUP(E$4,'PMC数据辅助&amp;月良率预估'!$AR:$AS,2,0)</f>
        <v>中尺寸</v>
      </c>
      <c r="F3" s="238" t="str">
        <f>VLOOKUP(F$4,'PMC数据辅助&amp;月良率预估'!$AR:$AS,2,0)</f>
        <v>折叠</v>
      </c>
      <c r="G3" s="238" t="str">
        <f>VLOOKUP(G$4,'PMC数据辅助&amp;月良率预估'!$AR:$AS,2,0)</f>
        <v>LTPO手机</v>
      </c>
      <c r="H3" s="238" t="str">
        <f>VLOOKUP(H$4,'PMC数据辅助&amp;月良率预估'!$AR:$AS,2,0)</f>
        <v>LTPO手机</v>
      </c>
      <c r="I3" s="238" t="str">
        <f>VLOOKUP(I$4,'PMC数据辅助&amp;月良率预估'!$AR:$AS,2,0)</f>
        <v>LTPO手机</v>
      </c>
      <c r="J3" s="238" t="str">
        <f>VLOOKUP(J$4,'PMC数据辅助&amp;月良率预估'!$AR:$AS,2,0)</f>
        <v>LTPO手机</v>
      </c>
      <c r="K3" s="238" t="str">
        <f>VLOOKUP(K$4,'PMC数据辅助&amp;月良率预估'!$AR:$AS,2,0)</f>
        <v>穿戴</v>
      </c>
      <c r="L3" s="238" t="str">
        <f>VLOOKUP(L$4,'PMC数据辅助&amp;月良率预估'!$AR:$AS,2,0)</f>
        <v>LTPO手机</v>
      </c>
      <c r="M3" s="238" t="str">
        <f>VLOOKUP(M$4,'PMC数据辅助&amp;月良率预估'!$AR:$AS,2,0)</f>
        <v>LTPO手机</v>
      </c>
      <c r="N3" s="238" t="str">
        <f>VLOOKUP(N$4,'PMC数据辅助&amp;月良率预估'!$AR:$AS,2,0)</f>
        <v>LTPO手机</v>
      </c>
      <c r="O3" s="238" t="str">
        <f>VLOOKUP(O$4,'PMC数据辅助&amp;月良率预估'!$AR:$AS,2,0)</f>
        <v>中尺寸</v>
      </c>
      <c r="P3" s="238" t="str">
        <f>VLOOKUP(P$4,'PMC数据辅助&amp;月良率预估'!$AR:$AS,2,0)</f>
        <v>中尺寸</v>
      </c>
      <c r="Q3" s="238" t="str">
        <f>VLOOKUP(Q$4,'PMC数据辅助&amp;月良率预估'!$AR:$AS,2,0)</f>
        <v>LTPO手机</v>
      </c>
      <c r="R3" s="238" t="str">
        <f>VLOOKUP(R$4,'PMC数据辅助&amp;月良率预估'!$AR:$AS,2,0)</f>
        <v>LTPS手机</v>
      </c>
      <c r="S3" s="238" t="str">
        <f>VLOOKUP(S$4,'PMC数据辅助&amp;月良率预估'!$AR:$AS,2,0)</f>
        <v>LTPO手机</v>
      </c>
      <c r="T3" s="238" t="str">
        <f>VLOOKUP(T$4,'PMC数据辅助&amp;月良率预估'!$AR:$AS,2,0)</f>
        <v>LTPS手机</v>
      </c>
      <c r="U3" s="238" t="str">
        <f>VLOOKUP(U$4,'PMC数据辅助&amp;月良率预估'!$AR:$AS,2,0)</f>
        <v>LTPS手机</v>
      </c>
      <c r="V3" s="238" t="str">
        <f>VLOOKUP(V$4,'PMC数据辅助&amp;月良率预估'!$AR:$AS,2,0)</f>
        <v>LTPS手机</v>
      </c>
      <c r="W3" s="238" t="str">
        <f>VLOOKUP(W$4,'PMC数据辅助&amp;月良率预估'!$AR:$AS,2,0)</f>
        <v>LTPS手机</v>
      </c>
      <c r="X3" s="238" t="str">
        <f>VLOOKUP(X$4,'PMC数据辅助&amp;月良率预估'!$AR:$AS,2,0)</f>
        <v>LTPS手机</v>
      </c>
      <c r="Y3" s="238" t="str">
        <f>VLOOKUP(Y$4,'PMC数据辅助&amp;月良率预估'!$AR:$AS,2,0)</f>
        <v>LTPS手机</v>
      </c>
      <c r="Z3" s="238" t="str">
        <f>VLOOKUP(Z$4,'PMC数据辅助&amp;月良率预估'!$AR:$AS,2,0)</f>
        <v>LTPS手机</v>
      </c>
      <c r="AA3" s="238" t="str">
        <f>VLOOKUP(AA$4,'PMC数据辅助&amp;月良率预估'!$AR:$AS,2,0)</f>
        <v>LTPS手机</v>
      </c>
      <c r="AB3" s="238" t="str">
        <f>VLOOKUP(AB$4,'PMC数据辅助&amp;月良率预估'!$AR:$AS,2,0)</f>
        <v>LTPS手机</v>
      </c>
      <c r="AC3" s="238" t="str">
        <f>VLOOKUP(AC$4,'PMC数据辅助&amp;月良率预估'!$AR:$AS,2,0)</f>
        <v>LTPS手机</v>
      </c>
      <c r="AD3" s="238" t="str">
        <f>VLOOKUP(AD$4,'PMC数据辅助&amp;月良率预估'!$AR:$AS,2,0)</f>
        <v>LTPS手机</v>
      </c>
      <c r="AE3" s="238" t="str">
        <f>VLOOKUP(AE$4,'PMC数据辅助&amp;月良率预估'!$AR:$AS,2,0)</f>
        <v>LTPO手机</v>
      </c>
      <c r="AF3" s="238"/>
      <c r="AG3" s="238"/>
      <c r="AH3" s="238"/>
      <c r="AI3" s="238"/>
      <c r="AJ3" s="238"/>
      <c r="AK3" s="238"/>
      <c r="AL3" s="238"/>
      <c r="AM3" s="238"/>
      <c r="AN3" s="238"/>
      <c r="AO3" s="238"/>
      <c r="AP3" s="238"/>
      <c r="AQ3" s="238"/>
      <c r="AR3" s="238" t="s">
        <v>541</v>
      </c>
      <c r="AS3" s="238" t="s">
        <v>571</v>
      </c>
      <c r="AT3" s="238" t="s">
        <v>495</v>
      </c>
      <c r="AU3" s="238" t="s">
        <v>729</v>
      </c>
      <c r="AV3" s="238" t="s">
        <v>509</v>
      </c>
      <c r="AW3" s="238" t="s">
        <v>562</v>
      </c>
      <c r="AY3" s="269" t="s">
        <v>1288</v>
      </c>
      <c r="AZ3" s="270" t="s">
        <v>719</v>
      </c>
      <c r="BA3" s="209" t="s">
        <v>865</v>
      </c>
      <c r="BB3" s="265" t="s">
        <v>720</v>
      </c>
    </row>
    <row r="4" spans="1:64" ht="16.5" x14ac:dyDescent="0.15">
      <c r="D4" s="239" t="str">
        <f>'PMC数据辅助&amp;月良率预估'!$N2</f>
        <v>C39</v>
      </c>
      <c r="E4" s="239" t="str">
        <f>'PMC数据辅助&amp;月良率预估'!$N3</f>
        <v>C466</v>
      </c>
      <c r="F4" s="239" t="str">
        <f>'PMC数据辅助&amp;月良率预估'!$N4</f>
        <v>C471</v>
      </c>
      <c r="G4" s="239" t="str">
        <f>'PMC数据辅助&amp;月良率预估'!$N5</f>
        <v>C472</v>
      </c>
      <c r="H4" s="239" t="str">
        <f>'PMC数据辅助&amp;月良率预估'!$N6</f>
        <v>C480</v>
      </c>
      <c r="I4" s="239" t="str">
        <f>'PMC数据辅助&amp;月良率预估'!$N7</f>
        <v>C50</v>
      </c>
      <c r="J4" s="239" t="str">
        <f>'PMC数据辅助&amp;月良率预估'!$N8</f>
        <v>C51</v>
      </c>
      <c r="K4" s="239" t="str">
        <f>'PMC数据辅助&amp;月良率预估'!$N9</f>
        <v>C514</v>
      </c>
      <c r="L4" s="239" t="str">
        <f>'PMC数据辅助&amp;月良率预估'!$N10</f>
        <v>C516</v>
      </c>
      <c r="M4" s="239" t="str">
        <f>'PMC数据辅助&amp;月良率预估'!$N11</f>
        <v>C521</v>
      </c>
      <c r="N4" s="239" t="str">
        <f>'PMC数据辅助&amp;月良率预估'!$N12</f>
        <v>C522</v>
      </c>
      <c r="O4" s="239" t="str">
        <f>'PMC数据辅助&amp;月良率预估'!$N13</f>
        <v>C530</v>
      </c>
      <c r="P4" s="239" t="str">
        <f>'PMC数据辅助&amp;月良率预估'!$N14</f>
        <v>C534</v>
      </c>
      <c r="Q4" s="239" t="str">
        <f>'PMC数据辅助&amp;月良率预估'!$N15</f>
        <v>C55</v>
      </c>
      <c r="R4" s="239" t="str">
        <f>'PMC数据辅助&amp;月良率预估'!$N16</f>
        <v>F153</v>
      </c>
      <c r="S4" s="239" t="str">
        <f>'PMC数据辅助&amp;月良率预估'!$N17</f>
        <v>F156</v>
      </c>
      <c r="T4" s="239" t="str">
        <f>'PMC数据辅助&amp;月良率预估'!$N18</f>
        <v>M588</v>
      </c>
      <c r="U4" s="239" t="str">
        <f>'PMC数据辅助&amp;月良率预估'!$N19</f>
        <v>M608</v>
      </c>
      <c r="V4" s="239" t="str">
        <f>'PMC数据辅助&amp;月良率预估'!$N20</f>
        <v>M626</v>
      </c>
      <c r="W4" s="239" t="str">
        <f>'PMC数据辅助&amp;月良率预估'!$N21</f>
        <v>M628</v>
      </c>
      <c r="X4" s="239" t="str">
        <f>'PMC数据辅助&amp;月良率预估'!$N22</f>
        <v>M656</v>
      </c>
      <c r="Y4" s="239" t="str">
        <f>'PMC数据辅助&amp;月良率预估'!$N23</f>
        <v>M660</v>
      </c>
      <c r="Z4" s="239" t="str">
        <f>'PMC数据辅助&amp;月良率预估'!$N24</f>
        <v>M673</v>
      </c>
      <c r="AA4" s="239" t="str">
        <f>'PMC数据辅助&amp;月良率预估'!$N25</f>
        <v>M678</v>
      </c>
      <c r="AB4" s="239" t="str">
        <f>'PMC数据辅助&amp;月良率预估'!$N26</f>
        <v>M680</v>
      </c>
      <c r="AC4" s="239" t="str">
        <f>'PMC数据辅助&amp;月良率预估'!$N27</f>
        <v>M692</v>
      </c>
      <c r="AD4" s="239" t="str">
        <f>'PMC数据辅助&amp;月良率预估'!$N28</f>
        <v>M693</v>
      </c>
      <c r="AE4" s="239" t="str">
        <f>'PMC数据辅助&amp;月良率预估'!$N29</f>
        <v>M721</v>
      </c>
      <c r="AF4" s="239"/>
      <c r="AG4" s="239"/>
      <c r="AH4" s="239"/>
      <c r="AI4" s="239"/>
      <c r="AJ4" s="239"/>
      <c r="AK4" s="239"/>
      <c r="AL4" s="239"/>
      <c r="AM4" s="239"/>
      <c r="AN4" s="239"/>
      <c r="AO4" s="239"/>
      <c r="BA4" s="209" t="s">
        <v>880</v>
      </c>
      <c r="BB4" s="265" t="s">
        <v>721</v>
      </c>
    </row>
    <row r="5" spans="1:64" ht="16.5" x14ac:dyDescent="0.15">
      <c r="A5" s="236">
        <v>50</v>
      </c>
      <c r="B5" s="236" t="str">
        <f t="shared" ref="B5:B46" si="0">$AY$3&amp;A5</f>
        <v>P50</v>
      </c>
      <c r="C5" s="240" t="s">
        <v>570</v>
      </c>
      <c r="D5" s="241" t="str">
        <f ca="1">INDIRECT(D$4&amp;"!"&amp;$B5)</f>
        <v>M03</v>
      </c>
      <c r="E5" s="241" t="str">
        <f t="shared" ref="E5:AE5" ca="1" si="1">INDIRECT(E$4&amp;"!"&amp;$B5)</f>
        <v>M03</v>
      </c>
      <c r="F5" s="241" t="str">
        <f t="shared" ca="1" si="1"/>
        <v>M03</v>
      </c>
      <c r="G5" s="241" t="str">
        <f t="shared" ca="1" si="1"/>
        <v>M03</v>
      </c>
      <c r="H5" s="241" t="str">
        <f t="shared" ca="1" si="1"/>
        <v>M03</v>
      </c>
      <c r="I5" s="241" t="str">
        <f t="shared" ca="1" si="1"/>
        <v>M03</v>
      </c>
      <c r="J5" s="241" t="str">
        <f t="shared" ca="1" si="1"/>
        <v>M03</v>
      </c>
      <c r="K5" s="241" t="str">
        <f t="shared" ca="1" si="1"/>
        <v>M03</v>
      </c>
      <c r="L5" s="241" t="str">
        <f t="shared" ca="1" si="1"/>
        <v>M03</v>
      </c>
      <c r="M5" s="241" t="str">
        <f t="shared" ca="1" si="1"/>
        <v>M03</v>
      </c>
      <c r="N5" s="241" t="str">
        <f t="shared" ca="1" si="1"/>
        <v>M03</v>
      </c>
      <c r="O5" s="241" t="str">
        <f t="shared" ca="1" si="1"/>
        <v>M03</v>
      </c>
      <c r="P5" s="241" t="str">
        <f t="shared" ca="1" si="1"/>
        <v>M03</v>
      </c>
      <c r="Q5" s="241" t="str">
        <f t="shared" ca="1" si="1"/>
        <v>M03</v>
      </c>
      <c r="R5" s="241" t="str">
        <f t="shared" ca="1" si="1"/>
        <v>M03</v>
      </c>
      <c r="S5" s="241" t="str">
        <f t="shared" ca="1" si="1"/>
        <v>M03</v>
      </c>
      <c r="T5" s="241" t="str">
        <f t="shared" ca="1" si="1"/>
        <v>M03</v>
      </c>
      <c r="U5" s="241" t="str">
        <f t="shared" ca="1" si="1"/>
        <v>M03</v>
      </c>
      <c r="V5" s="241" t="str">
        <f t="shared" ca="1" si="1"/>
        <v>M03</v>
      </c>
      <c r="W5" s="241" t="str">
        <f t="shared" ca="1" si="1"/>
        <v>M03</v>
      </c>
      <c r="X5" s="241" t="str">
        <f t="shared" ca="1" si="1"/>
        <v>M03</v>
      </c>
      <c r="Y5" s="241" t="str">
        <f t="shared" ca="1" si="1"/>
        <v>M03</v>
      </c>
      <c r="Z5" s="241" t="str">
        <f t="shared" ca="1" si="1"/>
        <v>M03</v>
      </c>
      <c r="AA5" s="241" t="str">
        <f t="shared" ca="1" si="1"/>
        <v>M03</v>
      </c>
      <c r="AB5" s="241" t="str">
        <f t="shared" ca="1" si="1"/>
        <v>M03</v>
      </c>
      <c r="AC5" s="241" t="str">
        <f t="shared" ca="1" si="1"/>
        <v>M03</v>
      </c>
      <c r="AD5" s="241" t="str">
        <f t="shared" ca="1" si="1"/>
        <v>M03</v>
      </c>
      <c r="AE5" s="241" t="str">
        <f t="shared" ca="1" si="1"/>
        <v>M03</v>
      </c>
      <c r="AF5" s="241"/>
      <c r="AG5" s="241"/>
      <c r="AH5" s="241"/>
      <c r="AI5" s="241"/>
      <c r="AJ5" s="241"/>
      <c r="AK5" s="241"/>
      <c r="AL5" s="241"/>
      <c r="AM5" s="241"/>
      <c r="AN5" s="241"/>
      <c r="AO5" s="241"/>
      <c r="AP5" s="241"/>
      <c r="AQ5" s="242"/>
      <c r="BA5" s="209" t="s">
        <v>910</v>
      </c>
      <c r="BB5" s="265" t="s">
        <v>722</v>
      </c>
    </row>
    <row r="6" spans="1:64" ht="16.5" x14ac:dyDescent="0.15">
      <c r="A6" s="236">
        <v>51</v>
      </c>
      <c r="B6" s="236" t="str">
        <f t="shared" si="0"/>
        <v>P51</v>
      </c>
      <c r="C6" s="243" t="s">
        <v>40</v>
      </c>
      <c r="D6" s="241">
        <f ca="1">INDIRECT(D$4&amp;"!"&amp;$B6)</f>
        <v>0</v>
      </c>
      <c r="E6" s="241">
        <f t="shared" ref="E6:T15" ca="1" si="2">INDIRECT(E$4&amp;"!"&amp;$B6)</f>
        <v>0</v>
      </c>
      <c r="F6" s="241">
        <f t="shared" ca="1" si="2"/>
        <v>0</v>
      </c>
      <c r="G6" s="241">
        <f t="shared" ca="1" si="2"/>
        <v>0</v>
      </c>
      <c r="H6" s="241">
        <f t="shared" ca="1" si="2"/>
        <v>0</v>
      </c>
      <c r="I6" s="241">
        <f t="shared" ca="1" si="2"/>
        <v>0</v>
      </c>
      <c r="J6" s="241">
        <f t="shared" ca="1" si="2"/>
        <v>0</v>
      </c>
      <c r="K6" s="241">
        <f t="shared" ca="1" si="2"/>
        <v>0</v>
      </c>
      <c r="L6" s="241">
        <f t="shared" ca="1" si="2"/>
        <v>0</v>
      </c>
      <c r="M6" s="241">
        <f t="shared" ca="1" si="2"/>
        <v>0</v>
      </c>
      <c r="N6" s="241"/>
      <c r="O6" s="241"/>
      <c r="P6" s="241"/>
      <c r="Q6" s="241"/>
      <c r="R6" s="241"/>
      <c r="S6" s="241"/>
      <c r="T6" s="241"/>
      <c r="U6" s="241"/>
      <c r="V6" s="241"/>
      <c r="W6" s="241"/>
      <c r="X6" s="241"/>
      <c r="Y6" s="241"/>
      <c r="Z6" s="241"/>
      <c r="AA6" s="241"/>
      <c r="AB6" s="241"/>
      <c r="AC6" s="241"/>
      <c r="AD6" s="241"/>
      <c r="AE6" s="241"/>
      <c r="AF6" s="241"/>
      <c r="AG6" s="241"/>
      <c r="AH6" s="241"/>
      <c r="AI6" s="241"/>
      <c r="AJ6" s="241"/>
      <c r="AK6" s="241"/>
      <c r="AL6" s="241"/>
      <c r="AM6" s="241"/>
      <c r="AN6" s="241"/>
      <c r="AO6" s="241"/>
      <c r="AP6" s="241"/>
      <c r="AQ6" s="242"/>
      <c r="BA6" s="209" t="s">
        <v>912</v>
      </c>
      <c r="BB6" s="265" t="s">
        <v>900</v>
      </c>
    </row>
    <row r="7" spans="1:64" ht="14.25" x14ac:dyDescent="0.15">
      <c r="A7" s="236">
        <v>52</v>
      </c>
      <c r="B7" s="236" t="str">
        <f t="shared" si="0"/>
        <v>P52</v>
      </c>
      <c r="C7" s="240" t="s">
        <v>470</v>
      </c>
      <c r="D7" s="245">
        <f t="shared" ref="D7:T31" ca="1" si="3">INDIRECT(D$4&amp;"!"&amp;$B7)</f>
        <v>0</v>
      </c>
      <c r="E7" s="245">
        <f t="shared" ca="1" si="2"/>
        <v>1470</v>
      </c>
      <c r="F7" s="245">
        <f t="shared" ca="1" si="2"/>
        <v>4038.0444444444443</v>
      </c>
      <c r="G7" s="245">
        <f t="shared" ca="1" si="2"/>
        <v>1093.79</v>
      </c>
      <c r="H7" s="245">
        <f t="shared" ca="1" si="2"/>
        <v>11192.347368421053</v>
      </c>
      <c r="I7" s="245">
        <f t="shared" ca="1" si="2"/>
        <v>0</v>
      </c>
      <c r="J7" s="245">
        <f t="shared" ca="1" si="2"/>
        <v>0</v>
      </c>
      <c r="K7" s="245">
        <f t="shared" ca="1" si="2"/>
        <v>577.39379084967322</v>
      </c>
      <c r="L7" s="245">
        <f t="shared" ca="1" si="2"/>
        <v>5049.2</v>
      </c>
      <c r="M7" s="245">
        <f t="shared" ca="1" si="2"/>
        <v>2760</v>
      </c>
      <c r="N7" s="245">
        <f t="shared" ca="1" si="2"/>
        <v>3452</v>
      </c>
      <c r="O7" s="245">
        <f t="shared" ca="1" si="2"/>
        <v>0</v>
      </c>
      <c r="P7" s="245">
        <f t="shared" ca="1" si="2"/>
        <v>0</v>
      </c>
      <c r="Q7" s="245">
        <f t="shared" ca="1" si="2"/>
        <v>0</v>
      </c>
      <c r="R7" s="245">
        <f t="shared" ca="1" si="2"/>
        <v>0</v>
      </c>
      <c r="S7" s="245">
        <f t="shared" ca="1" si="2"/>
        <v>0</v>
      </c>
      <c r="T7" s="245">
        <f t="shared" ca="1" si="2"/>
        <v>4390</v>
      </c>
      <c r="U7" s="245">
        <f t="shared" ref="T7:AE22" ca="1" si="4">INDIRECT(U$4&amp;"!"&amp;$B7)</f>
        <v>360</v>
      </c>
      <c r="V7" s="245">
        <f t="shared" ca="1" si="4"/>
        <v>2141.9368421052632</v>
      </c>
      <c r="W7" s="245">
        <f t="shared" ca="1" si="4"/>
        <v>31313</v>
      </c>
      <c r="X7" s="245">
        <f t="shared" ca="1" si="4"/>
        <v>0</v>
      </c>
      <c r="Y7" s="245">
        <f t="shared" ca="1" si="4"/>
        <v>3004</v>
      </c>
      <c r="Z7" s="245">
        <f t="shared" ca="1" si="4"/>
        <v>0</v>
      </c>
      <c r="AA7" s="245">
        <f t="shared" ca="1" si="4"/>
        <v>1653.1894736842105</v>
      </c>
      <c r="AB7" s="245">
        <f t="shared" ca="1" si="4"/>
        <v>0</v>
      </c>
      <c r="AC7" s="245">
        <f t="shared" ca="1" si="4"/>
        <v>149.36842105263159</v>
      </c>
      <c r="AD7" s="245">
        <f t="shared" ca="1" si="4"/>
        <v>1224</v>
      </c>
      <c r="AE7" s="245">
        <f t="shared" ca="1" si="4"/>
        <v>553.28421052631575</v>
      </c>
      <c r="AF7" s="245"/>
      <c r="AG7" s="245"/>
      <c r="AH7" s="245"/>
      <c r="AI7" s="245"/>
      <c r="AJ7" s="245"/>
      <c r="AK7" s="245"/>
      <c r="AL7" s="245"/>
      <c r="AM7" s="245"/>
      <c r="AN7" s="245"/>
      <c r="AO7" s="245"/>
      <c r="AP7" s="244"/>
      <c r="AQ7" s="246"/>
      <c r="AR7" s="266"/>
      <c r="AS7" s="266"/>
      <c r="AT7" s="266"/>
      <c r="AU7" s="266"/>
      <c r="AV7" s="266"/>
      <c r="AW7" s="266"/>
    </row>
    <row r="8" spans="1:64" ht="14.25" x14ac:dyDescent="0.15">
      <c r="A8" s="236">
        <v>53</v>
      </c>
      <c r="B8" s="236" t="str">
        <f t="shared" si="0"/>
        <v>P53</v>
      </c>
      <c r="C8" s="248" t="s">
        <v>609</v>
      </c>
      <c r="D8" s="249">
        <f>IF($AY$3="Q",VLOOKUP(D4,'PMC数据辅助&amp;月良率预估'!$N$1:$X$38,9,0),VLOOKUP(D4,'PMC数据辅助&amp;月良率预估'!$N$1:$X$38,8,0))</f>
        <v>0</v>
      </c>
      <c r="E8" s="249">
        <f>IF($AY$3="Q",VLOOKUP(E4,'PMC数据辅助&amp;月良率预估'!$N$1:$X$38,9,0),VLOOKUP(E4,'PMC数据辅助&amp;月良率预估'!$N$1:$X$38,8,0))</f>
        <v>13334.853457980331</v>
      </c>
      <c r="F8" s="249">
        <f>IF($AY$3="Q",VLOOKUP(F4,'PMC数据辅助&amp;月良率预估'!$N$1:$X$38,9,0),VLOOKUP(F4,'PMC数据辅助&amp;月良率预估'!$N$1:$X$38,8,0))</f>
        <v>153209</v>
      </c>
      <c r="G8" s="249">
        <f>IF($AY$3="Q",VLOOKUP(G4,'PMC数据辅助&amp;月良率预估'!$N$1:$X$38,9,0),VLOOKUP(G4,'PMC数据辅助&amp;月良率预估'!$N$1:$X$38,8,0))</f>
        <v>105220</v>
      </c>
      <c r="H8" s="249">
        <f>IF($AY$3="Q",VLOOKUP(H4,'PMC数据辅助&amp;月良率预估'!$N$1:$X$38,9,0),VLOOKUP(H4,'PMC数据辅助&amp;月良率预估'!$N$1:$X$38,8,0))</f>
        <v>886635</v>
      </c>
      <c r="I8" s="249">
        <f>IF($AY$3="Q",VLOOKUP(I4,'PMC数据辅助&amp;月良率预估'!$N$1:$X$38,9,0),VLOOKUP(I4,'PMC数据辅助&amp;月良率预估'!$N$1:$X$38,8,0))</f>
        <v>0</v>
      </c>
      <c r="J8" s="249">
        <f>IF($AY$3="Q",VLOOKUP(J4,'PMC数据辅助&amp;月良率预估'!$N$1:$X$38,9,0),VLOOKUP(J4,'PMC数据辅助&amp;月良率预估'!$N$1:$X$38,8,0))</f>
        <v>0</v>
      </c>
      <c r="K8" s="249">
        <f>IF($AY$3="Q",VLOOKUP(K4,'PMC数据辅助&amp;月良率预估'!$N$1:$X$38,9,0),VLOOKUP(K4,'PMC数据辅助&amp;月良率预估'!$N$1:$X$38,8,0))</f>
        <v>295681.61600000004</v>
      </c>
      <c r="L8" s="249">
        <f>IF($AY$3="Q",VLOOKUP(L4,'PMC数据辅助&amp;月良率预估'!$N$1:$X$38,9,0),VLOOKUP(L4,'PMC数据辅助&amp;月良率预估'!$N$1:$X$38,8,0))</f>
        <v>412105.1</v>
      </c>
      <c r="M8" s="249">
        <f>IF($AY$3="Q",VLOOKUP(M4,'PMC数据辅助&amp;月良率预估'!$N$1:$X$38,9,0),VLOOKUP(M4,'PMC数据辅助&amp;月良率预估'!$N$1:$X$38,8,0))</f>
        <v>319233.2766261042</v>
      </c>
      <c r="N8" s="249">
        <f>IF($AY$3="Q",VLOOKUP(N4,'PMC数据辅助&amp;月良率预估'!$N$1:$X$38,9,0),VLOOKUP(N4,'PMC数据辅助&amp;月良率预估'!$N$1:$X$38,8,0))</f>
        <v>261349.21935477716</v>
      </c>
      <c r="O8" s="249">
        <f>IF($AY$3="Q",VLOOKUP(O4,'PMC数据辅助&amp;月良率预估'!$N$1:$X$38,9,0),VLOOKUP(O4,'PMC数据辅助&amp;月良率预估'!$N$1:$X$38,8,0))</f>
        <v>0</v>
      </c>
      <c r="P8" s="249">
        <f>IF($AY$3="Q",VLOOKUP(P4,'PMC数据辅助&amp;月良率预估'!$N$1:$X$38,9,0),VLOOKUP(P4,'PMC数据辅助&amp;月良率预估'!$N$1:$X$38,8,0))</f>
        <v>0</v>
      </c>
      <c r="Q8" s="249">
        <f>IF($AY$3="Q",VLOOKUP(Q4,'PMC数据辅助&amp;月良率预估'!$N$1:$X$38,9,0),VLOOKUP(Q4,'PMC数据辅助&amp;月良率预估'!$N$1:$X$38,8,0))</f>
        <v>0</v>
      </c>
      <c r="R8" s="249">
        <f>IF($AY$3="Q",VLOOKUP(R4,'PMC数据辅助&amp;月良率预估'!$N$1:$X$38,9,0),VLOOKUP(R4,'PMC数据辅助&amp;月良率预估'!$N$1:$X$38,8,0))</f>
        <v>0</v>
      </c>
      <c r="S8" s="249">
        <f>IF($AY$3="Q",VLOOKUP(S4,'PMC数据辅助&amp;月良率预估'!$N$1:$X$38,9,0),VLOOKUP(S4,'PMC数据辅助&amp;月良率预估'!$N$1:$X$38,8,0))</f>
        <v>0</v>
      </c>
      <c r="T8" s="249">
        <f>IF($AY$3="Q",VLOOKUP(T4,'PMC数据辅助&amp;月良率预估'!$N$1:$X$38,9,0),VLOOKUP(T4,'PMC数据辅助&amp;月良率预估'!$N$1:$X$38,8,0))</f>
        <v>241870</v>
      </c>
      <c r="U8" s="249">
        <f>IF($AY$3="Q",VLOOKUP(U4,'PMC数据辅助&amp;月良率预估'!$N$1:$X$38,9,0),VLOOKUP(U4,'PMC数据辅助&amp;月良率预估'!$N$1:$X$38,8,0))</f>
        <v>35999.999999999993</v>
      </c>
      <c r="V8" s="249">
        <f>IF($AY$3="Q",VLOOKUP(V4,'PMC数据辅助&amp;月良率预估'!$N$1:$X$38,9,0),VLOOKUP(V4,'PMC数据辅助&amp;月良率预估'!$N$1:$X$38,8,0))</f>
        <v>236666.24986714276</v>
      </c>
      <c r="W8" s="249">
        <f>IF($AY$3="Q",VLOOKUP(W4,'PMC数据辅助&amp;月良率预估'!$N$1:$X$38,9,0),VLOOKUP(W4,'PMC数据辅助&amp;月良率预估'!$N$1:$X$38,8,0))</f>
        <v>109612.2</v>
      </c>
      <c r="X8" s="249">
        <f>IF($AY$3="Q",VLOOKUP(X4,'PMC数据辅助&amp;月良率预估'!$N$1:$X$38,9,0),VLOOKUP(X4,'PMC数据辅助&amp;月良率预估'!$N$1:$X$38,8,0))</f>
        <v>0</v>
      </c>
      <c r="Y8" s="249">
        <f>IF($AY$3="Q",VLOOKUP(Y4,'PMC数据辅助&amp;月良率预估'!$N$1:$X$38,9,0),VLOOKUP(Y4,'PMC数据辅助&amp;月良率预估'!$N$1:$X$38,8,0))</f>
        <v>159501</v>
      </c>
      <c r="Z8" s="249">
        <f>IF($AY$3="Q",VLOOKUP(Z4,'PMC数据辅助&amp;月良率预估'!$N$1:$X$38,9,0),VLOOKUP(Z4,'PMC数据辅助&amp;月良率预估'!$N$1:$X$38,8,0))</f>
        <v>0</v>
      </c>
      <c r="AA8" s="249">
        <f>IF($AY$3="Q",VLOOKUP(AA4,'PMC数据辅助&amp;月良率预估'!$N$1:$X$38,9,0),VLOOKUP(AA4,'PMC数据辅助&amp;月良率预估'!$N$1:$X$38,8,0))</f>
        <v>154674.6</v>
      </c>
      <c r="AB8" s="249">
        <f>IF($AY$3="Q",VLOOKUP(AB4,'PMC数据辅助&amp;月良率预估'!$N$1:$X$38,9,0),VLOOKUP(AB4,'PMC数据辅助&amp;月良率预估'!$N$1:$X$38,8,0))</f>
        <v>0</v>
      </c>
      <c r="AC8" s="249">
        <f>IF($AY$3="Q",VLOOKUP(AC4,'PMC数据辅助&amp;月良率预估'!$N$1:$X$38,9,0),VLOOKUP(AC4,'PMC数据辅助&amp;月良率预估'!$N$1:$X$38,8,0))</f>
        <v>12242</v>
      </c>
      <c r="AD8" s="249">
        <f>IF($AY$3="Q",VLOOKUP(AD4,'PMC数据辅助&amp;月良率预估'!$N$1:$X$38,9,0),VLOOKUP(AD4,'PMC数据辅助&amp;月良率预估'!$N$1:$X$38,8,0))</f>
        <v>124302.75</v>
      </c>
      <c r="AE8" s="249">
        <f>IF($AY$3="Q",VLOOKUP(AE4,'PMC数据辅助&amp;月良率预估'!$N$1:$X$38,9,0),VLOOKUP(AE4,'PMC数据辅助&amp;月良率预估'!$N$1:$X$38,8,0))</f>
        <v>124760.784</v>
      </c>
      <c r="AF8" s="249"/>
      <c r="AG8" s="249"/>
      <c r="AH8" s="249"/>
      <c r="AI8" s="249"/>
      <c r="AJ8" s="249"/>
      <c r="AK8" s="249"/>
      <c r="AL8" s="249"/>
      <c r="AM8" s="249"/>
      <c r="AN8" s="249"/>
      <c r="AO8" s="249"/>
      <c r="AP8" s="249"/>
      <c r="AQ8" s="250"/>
      <c r="AR8" s="266">
        <f ca="1">SUM(AR12,AR21,AR30,AR39)-300%</f>
        <v>0.89371005563827399</v>
      </c>
      <c r="AS8" s="266">
        <f t="shared" ref="AS8:AV8" ca="1" si="5">SUM(AS12,AS21,AS30,AS39)-300%</f>
        <v>0.94794943666080966</v>
      </c>
      <c r="AT8" s="266">
        <f ca="1">SUM(AT12,AT21,AT30,AT39)-300%</f>
        <v>0.80228870154905341</v>
      </c>
      <c r="AU8" s="266">
        <f t="shared" ca="1" si="5"/>
        <v>0.81459543189926231</v>
      </c>
      <c r="AV8" s="266">
        <f t="shared" ca="1" si="5"/>
        <v>0.98256232036653346</v>
      </c>
      <c r="AW8" s="266"/>
    </row>
    <row r="9" spans="1:64" ht="14.25" x14ac:dyDescent="0.15">
      <c r="A9" s="236">
        <v>54</v>
      </c>
      <c r="B9" s="236" t="str">
        <f t="shared" si="0"/>
        <v>P54</v>
      </c>
      <c r="C9" s="240" t="s">
        <v>454</v>
      </c>
      <c r="D9" s="241">
        <f t="shared" ca="1" si="3"/>
        <v>0</v>
      </c>
      <c r="E9" s="241">
        <f t="shared" ca="1" si="2"/>
        <v>1</v>
      </c>
      <c r="F9" s="241">
        <f t="shared" ca="1" si="2"/>
        <v>1</v>
      </c>
      <c r="G9" s="241">
        <f t="shared" ca="1" si="2"/>
        <v>1</v>
      </c>
      <c r="H9" s="241">
        <f t="shared" ca="1" si="2"/>
        <v>1</v>
      </c>
      <c r="I9" s="241">
        <f t="shared" ca="1" si="2"/>
        <v>0</v>
      </c>
      <c r="J9" s="241">
        <f t="shared" ca="1" si="2"/>
        <v>0</v>
      </c>
      <c r="K9" s="241">
        <f t="shared" ca="1" si="2"/>
        <v>1</v>
      </c>
      <c r="L9" s="241">
        <f t="shared" ca="1" si="2"/>
        <v>1</v>
      </c>
      <c r="M9" s="241">
        <f t="shared" ca="1" si="2"/>
        <v>1</v>
      </c>
      <c r="N9" s="241">
        <f ca="1">INDIRECT(N$4&amp;"!"&amp;$B9)</f>
        <v>1</v>
      </c>
      <c r="O9" s="241">
        <f t="shared" ca="1" si="2"/>
        <v>0</v>
      </c>
      <c r="P9" s="241">
        <f t="shared" ca="1" si="2"/>
        <v>0</v>
      </c>
      <c r="Q9" s="241">
        <f t="shared" ca="1" si="2"/>
        <v>0</v>
      </c>
      <c r="R9" s="241">
        <f t="shared" ca="1" si="2"/>
        <v>0</v>
      </c>
      <c r="S9" s="241">
        <f t="shared" ca="1" si="2"/>
        <v>0</v>
      </c>
      <c r="T9" s="241">
        <f t="shared" ca="1" si="4"/>
        <v>1</v>
      </c>
      <c r="U9" s="241">
        <f t="shared" ca="1" si="4"/>
        <v>1</v>
      </c>
      <c r="V9" s="241">
        <f t="shared" ca="1" si="4"/>
        <v>1</v>
      </c>
      <c r="W9" s="241">
        <f t="shared" ca="1" si="4"/>
        <v>1</v>
      </c>
      <c r="X9" s="241">
        <f t="shared" ca="1" si="4"/>
        <v>0</v>
      </c>
      <c r="Y9" s="241">
        <f t="shared" ca="1" si="4"/>
        <v>1</v>
      </c>
      <c r="Z9" s="241">
        <f t="shared" ca="1" si="4"/>
        <v>0</v>
      </c>
      <c r="AA9" s="241">
        <f t="shared" ca="1" si="4"/>
        <v>1</v>
      </c>
      <c r="AB9" s="241">
        <f t="shared" ca="1" si="4"/>
        <v>0</v>
      </c>
      <c r="AC9" s="241">
        <f t="shared" ca="1" si="4"/>
        <v>1</v>
      </c>
      <c r="AD9" s="241">
        <f t="shared" ca="1" si="4"/>
        <v>1</v>
      </c>
      <c r="AE9" s="241">
        <f t="shared" ref="AE9:AE22" ca="1" si="6">INDIRECT(AE$4&amp;"!"&amp;$B9)</f>
        <v>1</v>
      </c>
      <c r="AF9" s="241"/>
      <c r="AG9" s="241"/>
      <c r="AH9" s="241"/>
      <c r="AI9" s="241"/>
      <c r="AJ9" s="241"/>
      <c r="AK9" s="241"/>
      <c r="AL9" s="241"/>
      <c r="AM9" s="241"/>
      <c r="AN9" s="241"/>
      <c r="AO9" s="241"/>
      <c r="AP9" s="241"/>
      <c r="AQ9" s="242"/>
      <c r="AR9" s="266"/>
      <c r="AS9" s="266"/>
      <c r="AT9" s="266"/>
      <c r="AU9" s="266"/>
      <c r="AV9" s="266"/>
    </row>
    <row r="10" spans="1:64" ht="14.25" x14ac:dyDescent="0.15">
      <c r="A10" s="236">
        <v>55</v>
      </c>
      <c r="B10" s="236" t="str">
        <f t="shared" si="0"/>
        <v>P55</v>
      </c>
      <c r="C10" s="240" t="s">
        <v>59</v>
      </c>
      <c r="D10" s="241">
        <f t="shared" ca="1" si="3"/>
        <v>0</v>
      </c>
      <c r="E10" s="241">
        <f t="shared" ca="1" si="2"/>
        <v>0.80222515529546745</v>
      </c>
      <c r="F10" s="241">
        <f t="shared" ca="1" si="2"/>
        <v>0.81414146996271042</v>
      </c>
      <c r="G10" s="241">
        <f t="shared" ca="1" si="2"/>
        <v>0.92924199794382401</v>
      </c>
      <c r="H10" s="241">
        <f t="shared" ca="1" si="2"/>
        <v>0.8898971226374176</v>
      </c>
      <c r="I10" s="241">
        <f t="shared" ca="1" si="2"/>
        <v>0</v>
      </c>
      <c r="J10" s="241">
        <f t="shared" ca="1" si="2"/>
        <v>0</v>
      </c>
      <c r="K10" s="241">
        <f t="shared" ca="1" si="2"/>
        <v>0.98224016877325093</v>
      </c>
      <c r="L10" s="241">
        <f t="shared" ca="1" si="2"/>
        <v>0.89948072837631299</v>
      </c>
      <c r="M10" s="241">
        <f t="shared" ca="1" si="2"/>
        <v>0.91751753118686807</v>
      </c>
      <c r="N10" s="241">
        <f t="shared" ca="1" si="2"/>
        <v>0.84230474166684788</v>
      </c>
      <c r="O10" s="241">
        <f t="shared" ca="1" si="2"/>
        <v>0</v>
      </c>
      <c r="P10" s="241">
        <f t="shared" ca="1" si="2"/>
        <v>0</v>
      </c>
      <c r="Q10" s="241">
        <f t="shared" ca="1" si="2"/>
        <v>0</v>
      </c>
      <c r="R10" s="241">
        <f t="shared" ca="1" si="2"/>
        <v>0</v>
      </c>
      <c r="S10" s="241">
        <f t="shared" ca="1" si="2"/>
        <v>0</v>
      </c>
      <c r="T10" s="241">
        <f t="shared" ca="1" si="4"/>
        <v>0.9580374476243092</v>
      </c>
      <c r="U10" s="241">
        <f t="shared" ca="1" si="4"/>
        <v>0.94465191703470763</v>
      </c>
      <c r="V10" s="241">
        <f t="shared" ca="1" si="4"/>
        <v>0.94528772694181318</v>
      </c>
      <c r="W10" s="241">
        <f t="shared" ca="1" si="4"/>
        <v>0.92773799893303066</v>
      </c>
      <c r="X10" s="241">
        <f t="shared" ca="1" si="4"/>
        <v>0</v>
      </c>
      <c r="Y10" s="241">
        <f t="shared" ca="1" si="4"/>
        <v>0.95401372727272682</v>
      </c>
      <c r="Z10" s="241">
        <f t="shared" ca="1" si="4"/>
        <v>0</v>
      </c>
      <c r="AA10" s="241">
        <f t="shared" ca="1" si="4"/>
        <v>0.943603185406788</v>
      </c>
      <c r="AB10" s="241">
        <f t="shared" ca="1" si="4"/>
        <v>0</v>
      </c>
      <c r="AC10" s="241">
        <f t="shared" ca="1" si="4"/>
        <v>0.93052841379281148</v>
      </c>
      <c r="AD10" s="241">
        <f t="shared" ca="1" si="4"/>
        <v>0.94711110328594439</v>
      </c>
      <c r="AE10" s="241">
        <f t="shared" ca="1" si="6"/>
        <v>0.88103878909326661</v>
      </c>
      <c r="AF10" s="241"/>
      <c r="AG10" s="241"/>
      <c r="AH10" s="241"/>
      <c r="AI10" s="241"/>
      <c r="AJ10" s="241"/>
      <c r="AK10" s="241"/>
      <c r="AL10" s="241"/>
      <c r="AM10" s="241"/>
      <c r="AN10" s="241"/>
      <c r="AO10" s="241"/>
      <c r="AP10" s="241"/>
      <c r="AQ10" s="242"/>
      <c r="AR10" s="267">
        <f ca="1">IFERROR(SUMPRODUCT(($D$3:$AO$3=AR$3)*1,$D$8:$AO$8,$D10:$AO10,$D$2:$AO$2)/SUMPRODUCT(($D$3:$AO$3=AR$3)*1,$D$8:$AO$8,$D$2:$AO$2),"")</f>
        <v>0.89159046845632994</v>
      </c>
      <c r="AS10" s="267">
        <f ca="1">IFERROR(SUMPRODUCT(($D$3:$AO$3=AS$3)*1,$D$8:$AO$8,$D10:$AO10,$D$2:$AO$2)/SUMPRODUCT(($D$3:$AO$3=AS$3)*1,$D$8:$AO$8,$D$2:$AO$2),"")</f>
        <v>0.94743604817485494</v>
      </c>
      <c r="AT10" s="267">
        <f ca="1">IFERROR(SUMPRODUCT(($D$3:$AO$3=AT$3)*1,$D$8:$AO$8,$D10:$AO10,$D$2:$AO$2)/SUMPRODUCT(($D$3:$AO$3=AT$3)*1,$D$8:$AO$8,$D$2:$AO$2),"")</f>
        <v>0.80222515529546745</v>
      </c>
      <c r="AU10" s="267">
        <f ca="1">IFERROR(SUMPRODUCT(($D$3:$AO$3=AU$3)*1,$D$8:$AO$8,$D10:$AO10,$D$2:$AO$2)/SUMPRODUCT(($D$3:$AO$3=AU$3)*1,$D$8:$AO$8,$D$2:$AO$2),"")</f>
        <v>0.81414146996271031</v>
      </c>
      <c r="AV10" s="267">
        <f t="shared" ref="AS10:AW25" ca="1" si="7">IFERROR(SUMPRODUCT(($D$3:$AO$3=AV$3)*1,$D$8:$AO$8,$D10:$AO10,$D$2:$AO$2)/SUMPRODUCT(($D$3:$AO$3=AV$3)*1,$D$8:$AO$8,$D$2:$AO$2),"")</f>
        <v>0.98224016877325104</v>
      </c>
      <c r="AW10" s="267" t="str">
        <f t="shared" ca="1" si="7"/>
        <v/>
      </c>
      <c r="BA10" s="247"/>
      <c r="BB10" s="272" t="s">
        <v>728</v>
      </c>
      <c r="BC10" s="273" t="s">
        <v>723</v>
      </c>
      <c r="BD10" s="273" t="s">
        <v>724</v>
      </c>
      <c r="BE10" s="273" t="s">
        <v>725</v>
      </c>
      <c r="BF10" s="273" t="s">
        <v>726</v>
      </c>
      <c r="BG10" s="273" t="s">
        <v>727</v>
      </c>
      <c r="BH10" s="273" t="s">
        <v>732</v>
      </c>
      <c r="BI10" s="273" t="s">
        <v>733</v>
      </c>
      <c r="BJ10" s="273" t="s">
        <v>734</v>
      </c>
      <c r="BK10" s="273" t="s">
        <v>735</v>
      </c>
      <c r="BL10" s="273" t="s">
        <v>736</v>
      </c>
    </row>
    <row r="11" spans="1:64" ht="16.5" x14ac:dyDescent="0.15">
      <c r="A11" s="236">
        <v>56</v>
      </c>
      <c r="B11" s="236" t="str">
        <f t="shared" si="0"/>
        <v>P56</v>
      </c>
      <c r="C11" s="240" t="s">
        <v>33</v>
      </c>
      <c r="D11" s="241">
        <f t="shared" ca="1" si="3"/>
        <v>0</v>
      </c>
      <c r="E11" s="241">
        <f t="shared" ca="1" si="2"/>
        <v>0.80222515529546745</v>
      </c>
      <c r="F11" s="241">
        <f t="shared" ca="1" si="2"/>
        <v>0.82404725494113784</v>
      </c>
      <c r="G11" s="241">
        <f t="shared" ca="1" si="2"/>
        <v>0.92924199794382401</v>
      </c>
      <c r="H11" s="241">
        <f t="shared" ca="1" si="2"/>
        <v>0.90597953985293989</v>
      </c>
      <c r="I11" s="241">
        <f t="shared" ca="1" si="2"/>
        <v>0</v>
      </c>
      <c r="J11" s="241">
        <f t="shared" ca="1" si="2"/>
        <v>0</v>
      </c>
      <c r="K11" s="241">
        <f t="shared" ca="1" si="2"/>
        <v>0.98224016877325093</v>
      </c>
      <c r="L11" s="241">
        <f t="shared" ca="1" si="2"/>
        <v>0.90990959703055974</v>
      </c>
      <c r="M11" s="241">
        <f t="shared" ca="1" si="2"/>
        <v>0.91751753118686807</v>
      </c>
      <c r="N11" s="241">
        <f t="shared" ca="1" si="2"/>
        <v>0.90388368903526906</v>
      </c>
      <c r="O11" s="241">
        <f t="shared" ca="1" si="2"/>
        <v>0</v>
      </c>
      <c r="P11" s="241">
        <f t="shared" ca="1" si="2"/>
        <v>0</v>
      </c>
      <c r="Q11" s="241">
        <f t="shared" ca="1" si="2"/>
        <v>0</v>
      </c>
      <c r="R11" s="241">
        <f t="shared" ca="1" si="2"/>
        <v>0</v>
      </c>
      <c r="S11" s="241">
        <f t="shared" ca="1" si="2"/>
        <v>0</v>
      </c>
      <c r="T11" s="241">
        <f t="shared" ca="1" si="4"/>
        <v>0.9580374476243092</v>
      </c>
      <c r="U11" s="241">
        <f t="shared" ca="1" si="4"/>
        <v>0.94465191703470763</v>
      </c>
      <c r="V11" s="241">
        <f t="shared" ca="1" si="4"/>
        <v>0.94528772694181318</v>
      </c>
      <c r="W11" s="241">
        <f t="shared" ca="1" si="4"/>
        <v>0.92773799893303066</v>
      </c>
      <c r="X11" s="241">
        <f t="shared" ca="1" si="4"/>
        <v>0</v>
      </c>
      <c r="Y11" s="241">
        <f t="shared" ca="1" si="4"/>
        <v>0.95401372727272682</v>
      </c>
      <c r="Z11" s="241">
        <f t="shared" ca="1" si="4"/>
        <v>0</v>
      </c>
      <c r="AA11" s="241">
        <f t="shared" ca="1" si="4"/>
        <v>0.943603185406788</v>
      </c>
      <c r="AB11" s="241">
        <f t="shared" ca="1" si="4"/>
        <v>0</v>
      </c>
      <c r="AC11" s="241">
        <f t="shared" ca="1" si="4"/>
        <v>0.93052841379281148</v>
      </c>
      <c r="AD11" s="241">
        <f t="shared" ca="1" si="4"/>
        <v>0.94711110328594439</v>
      </c>
      <c r="AE11" s="241">
        <f t="shared" ca="1" si="6"/>
        <v>0.88103878909326661</v>
      </c>
      <c r="AF11" s="241"/>
      <c r="AG11" s="241"/>
      <c r="AH11" s="241"/>
      <c r="AI11" s="241"/>
      <c r="AJ11" s="241"/>
      <c r="AK11" s="241"/>
      <c r="AL11" s="241"/>
      <c r="AM11" s="241"/>
      <c r="AN11" s="241"/>
      <c r="AO11" s="241"/>
      <c r="AP11" s="241"/>
      <c r="AQ11" s="242"/>
      <c r="AR11" s="271">
        <f ca="1">IFERROR(SUMPRODUCT(($D$3:$AO$3=AR$3)*1,$D$8:$AO$8,$D11:$AO11,$D$2:$AO$2)/SUMPRODUCT(($D$3:$AO$3=AR$3)*1,$D$8:$AO$8,$D$2:$AO$2),"")</f>
        <v>0.90797497644999992</v>
      </c>
      <c r="AS11" s="271">
        <f ca="1">IFERROR(SUMPRODUCT(($D$3:$AO$3=AS$3)*1,$D$8:$AO$8,$D11:$AO11,$D$2:$AO$2)/SUMPRODUCT(($D$3:$AO$3=AS$3)*1,$D$8:$AO$8,$D$2:$AO$2),"")</f>
        <v>0.94743604817485494</v>
      </c>
      <c r="AT11" s="271">
        <f t="shared" ca="1" si="7"/>
        <v>0.80222515529546745</v>
      </c>
      <c r="AU11" s="271">
        <f t="shared" ca="1" si="7"/>
        <v>0.82404725494113784</v>
      </c>
      <c r="AV11" s="271">
        <f t="shared" ca="1" si="7"/>
        <v>0.98224016877325104</v>
      </c>
      <c r="AW11" s="271" t="str">
        <f t="shared" ca="1" si="7"/>
        <v/>
      </c>
      <c r="BA11" s="251"/>
      <c r="BB11" s="274" t="s">
        <v>730</v>
      </c>
      <c r="BC11" s="275">
        <v>0.89695694108353818</v>
      </c>
      <c r="BD11" s="275">
        <v>0.90314643362208813</v>
      </c>
      <c r="BE11" s="275">
        <v>0.90578067357952963</v>
      </c>
      <c r="BF11" s="275">
        <v>0.90781782877972694</v>
      </c>
      <c r="BG11" s="275">
        <v>0.91300255175405554</v>
      </c>
      <c r="BH11" s="275">
        <v>0.91375379094038567</v>
      </c>
      <c r="BI11" s="275">
        <v>0.90736158576939874</v>
      </c>
      <c r="BJ11" s="275">
        <v>0.89747067404577074</v>
      </c>
      <c r="BK11" s="275">
        <v>0.90003663859411143</v>
      </c>
      <c r="BL11" s="275">
        <v>0.89797642871662231</v>
      </c>
    </row>
    <row r="12" spans="1:64" ht="16.5" x14ac:dyDescent="0.15">
      <c r="A12" s="236">
        <v>57</v>
      </c>
      <c r="B12" s="236" t="str">
        <f t="shared" si="0"/>
        <v>P57</v>
      </c>
      <c r="C12" s="252" t="s">
        <v>32</v>
      </c>
      <c r="D12" s="241">
        <f t="shared" ca="1" si="3"/>
        <v>0</v>
      </c>
      <c r="E12" s="241">
        <f t="shared" ca="1" si="2"/>
        <v>0.83955902685025818</v>
      </c>
      <c r="F12" s="241">
        <f t="shared" ca="1" si="2"/>
        <v>0.88527845825027796</v>
      </c>
      <c r="G12" s="241">
        <f t="shared" ca="1" si="2"/>
        <v>0.9450423337527688</v>
      </c>
      <c r="H12" s="241">
        <f t="shared" ca="1" si="2"/>
        <v>0.93558209853682439</v>
      </c>
      <c r="I12" s="241">
        <f t="shared" ca="1" si="2"/>
        <v>0</v>
      </c>
      <c r="J12" s="241">
        <f t="shared" ca="1" si="2"/>
        <v>0</v>
      </c>
      <c r="K12" s="241">
        <f t="shared" ca="1" si="2"/>
        <v>0.98887830778939623</v>
      </c>
      <c r="L12" s="241">
        <f t="shared" ca="1" si="2"/>
        <v>0.93107172359047696</v>
      </c>
      <c r="M12" s="241">
        <f t="shared" ca="1" si="2"/>
        <v>0.93121316738531301</v>
      </c>
      <c r="N12" s="241">
        <f t="shared" ca="1" si="2"/>
        <v>0.91644726944303634</v>
      </c>
      <c r="O12" s="241">
        <f t="shared" ca="1" si="2"/>
        <v>0</v>
      </c>
      <c r="P12" s="241">
        <f t="shared" ca="1" si="2"/>
        <v>0</v>
      </c>
      <c r="Q12" s="241">
        <f t="shared" ca="1" si="2"/>
        <v>0</v>
      </c>
      <c r="R12" s="241">
        <f t="shared" ca="1" si="2"/>
        <v>0</v>
      </c>
      <c r="S12" s="241">
        <f t="shared" ca="1" si="2"/>
        <v>0</v>
      </c>
      <c r="T12" s="241">
        <f t="shared" ca="1" si="4"/>
        <v>0.96484916030822931</v>
      </c>
      <c r="U12" s="241">
        <f t="shared" ca="1" si="4"/>
        <v>0.95861145258343472</v>
      </c>
      <c r="V12" s="241">
        <f t="shared" ca="1" si="4"/>
        <v>0.95247533765327563</v>
      </c>
      <c r="W12" s="241">
        <f t="shared" ca="1" si="4"/>
        <v>0.93442009452860153</v>
      </c>
      <c r="X12" s="241">
        <f t="shared" ca="1" si="4"/>
        <v>0</v>
      </c>
      <c r="Y12" s="241">
        <f t="shared" ca="1" si="4"/>
        <v>0.96188404306220088</v>
      </c>
      <c r="Z12" s="241">
        <f t="shared" ca="1" si="4"/>
        <v>0</v>
      </c>
      <c r="AA12" s="241">
        <f t="shared" ca="1" si="4"/>
        <v>0.95214966329347916</v>
      </c>
      <c r="AB12" s="241">
        <f t="shared" ca="1" si="4"/>
        <v>0</v>
      </c>
      <c r="AC12" s="241">
        <f t="shared" ca="1" si="4"/>
        <v>0.95077468509696517</v>
      </c>
      <c r="AD12" s="241">
        <f t="shared" ca="1" si="4"/>
        <v>0.95510993760916874</v>
      </c>
      <c r="AE12" s="241">
        <f t="shared" ca="1" si="6"/>
        <v>0.9081257659219395</v>
      </c>
      <c r="AF12" s="241"/>
      <c r="AG12" s="241"/>
      <c r="AH12" s="241"/>
      <c r="AI12" s="241"/>
      <c r="AJ12" s="241"/>
      <c r="AK12" s="241"/>
      <c r="AL12" s="241"/>
      <c r="AM12" s="241"/>
      <c r="AN12" s="241"/>
      <c r="AO12" s="241"/>
      <c r="AP12" s="241"/>
      <c r="AQ12" s="242"/>
      <c r="AR12" s="268">
        <f ca="1">IFERROR(SUMPRODUCT(($D$3:$AO$3=AR$3)*1,$D$8:$AO$8,$D12:$AO12,$D$2:$AO$2)/SUMPRODUCT(($D$3:$AO$3=AR$3)*1,$D$8:$AO$8,$D$2:$AO$2),"")-AR20</f>
        <v>0.91391457456826986</v>
      </c>
      <c r="AS12" s="268">
        <f t="shared" ref="AS12:AV12" ca="1" si="8">IFERROR(SUMPRODUCT(($D$3:$AO$3=AS$3)*1,$D$8:$AO$8,$D12:$AO12,$D$2:$AO$2)/SUMPRODUCT(($D$3:$AO$3=AS$3)*1,$D$8:$AO$8,$D$2:$AO$2),"")-AS20</f>
        <v>0.95526453038168413</v>
      </c>
      <c r="AT12" s="268">
        <f t="shared" ca="1" si="8"/>
        <v>0.83955902685025818</v>
      </c>
      <c r="AU12" s="268">
        <f t="shared" ca="1" si="8"/>
        <v>0.88527845825027796</v>
      </c>
      <c r="AV12" s="268">
        <f t="shared" ca="1" si="8"/>
        <v>0.98887830778939634</v>
      </c>
      <c r="AW12" s="268"/>
      <c r="BB12" s="274" t="s">
        <v>731</v>
      </c>
      <c r="BC12" s="275">
        <v>0.94179769716394357</v>
      </c>
      <c r="BD12" s="275">
        <v>0.94493039798340694</v>
      </c>
      <c r="BE12" s="275">
        <v>0.94589422320574446</v>
      </c>
      <c r="BF12" s="275">
        <v>0.94255732606998521</v>
      </c>
      <c r="BG12" s="275">
        <v>0.94461787873452419</v>
      </c>
      <c r="BH12" s="275">
        <v>0.94543651281783136</v>
      </c>
      <c r="BI12" s="275">
        <v>0.94626525421121754</v>
      </c>
      <c r="BJ12" s="275">
        <v>0.94725009073280209</v>
      </c>
      <c r="BK12" s="275">
        <v>0.9478529743451457</v>
      </c>
      <c r="BL12" s="275">
        <v>0.94884344204609816</v>
      </c>
    </row>
    <row r="13" spans="1:64" ht="16.5" x14ac:dyDescent="0.3">
      <c r="A13" s="236">
        <v>58</v>
      </c>
      <c r="B13" s="236" t="str">
        <f t="shared" si="0"/>
        <v>P58</v>
      </c>
      <c r="C13" s="253" t="s">
        <v>60</v>
      </c>
      <c r="D13" s="241">
        <f t="shared" ca="1" si="3"/>
        <v>0</v>
      </c>
      <c r="E13" s="241">
        <f t="shared" ca="1" si="2"/>
        <v>0.84039942627653474</v>
      </c>
      <c r="F13" s="241">
        <f t="shared" ca="1" si="2"/>
        <v>0.88616462287315112</v>
      </c>
      <c r="G13" s="241">
        <f t="shared" ca="1" si="2"/>
        <v>0.9459883220748434</v>
      </c>
      <c r="H13" s="241">
        <f t="shared" ca="1" si="2"/>
        <v>0.93651861715397844</v>
      </c>
      <c r="I13" s="241">
        <f t="shared" ca="1" si="2"/>
        <v>0</v>
      </c>
      <c r="J13" s="241">
        <f t="shared" ca="1" si="2"/>
        <v>0</v>
      </c>
      <c r="K13" s="241">
        <f t="shared" ca="1" si="2"/>
        <v>0.98986817596536147</v>
      </c>
      <c r="L13" s="241">
        <f t="shared" ca="1" si="2"/>
        <v>0.93200372731779457</v>
      </c>
      <c r="M13" s="241">
        <f t="shared" ca="1" si="2"/>
        <v>0.93214531269801093</v>
      </c>
      <c r="N13" s="241">
        <f t="shared" ca="1" si="2"/>
        <v>0.91736463407711333</v>
      </c>
      <c r="O13" s="241">
        <f t="shared" ca="1" si="2"/>
        <v>0</v>
      </c>
      <c r="P13" s="241">
        <f t="shared" ca="1" si="2"/>
        <v>0</v>
      </c>
      <c r="Q13" s="241">
        <f t="shared" ca="1" si="2"/>
        <v>0</v>
      </c>
      <c r="R13" s="241">
        <f t="shared" ca="1" si="2"/>
        <v>0</v>
      </c>
      <c r="S13" s="241">
        <f t="shared" ca="1" si="2"/>
        <v>0</v>
      </c>
      <c r="T13" s="241">
        <f t="shared" ca="1" si="4"/>
        <v>0.96581497528351279</v>
      </c>
      <c r="U13" s="241">
        <f t="shared" ca="1" si="4"/>
        <v>0.9595710236070415</v>
      </c>
      <c r="V13" s="241">
        <f t="shared" ca="1" si="4"/>
        <v>0.95342876641969521</v>
      </c>
      <c r="W13" s="241">
        <f t="shared" ca="1" si="4"/>
        <v>0.93535544997857989</v>
      </c>
      <c r="X13" s="241">
        <f t="shared" ca="1" si="4"/>
        <v>0</v>
      </c>
      <c r="Y13" s="241">
        <f t="shared" ca="1" si="4"/>
        <v>0.96284688995215295</v>
      </c>
      <c r="Z13" s="241">
        <f t="shared" ca="1" si="4"/>
        <v>0</v>
      </c>
      <c r="AA13" s="241">
        <f t="shared" ca="1" si="4"/>
        <v>0.95310276605953859</v>
      </c>
      <c r="AB13" s="241">
        <f t="shared" ca="1" si="4"/>
        <v>0</v>
      </c>
      <c r="AC13" s="241">
        <f t="shared" ca="1" si="4"/>
        <v>0.95172641150847359</v>
      </c>
      <c r="AD13" s="241">
        <f t="shared" ca="1" si="4"/>
        <v>0.95606600361278138</v>
      </c>
      <c r="AE13" s="241">
        <f t="shared" ca="1" si="6"/>
        <v>0.90903480072266207</v>
      </c>
      <c r="AF13" s="241"/>
      <c r="AG13" s="241"/>
      <c r="AH13" s="241"/>
      <c r="AI13" s="241"/>
      <c r="AJ13" s="241"/>
      <c r="AK13" s="241"/>
      <c r="AL13" s="241"/>
      <c r="AM13" s="241"/>
      <c r="AN13" s="241"/>
      <c r="AO13" s="241"/>
      <c r="AP13" s="241"/>
      <c r="AQ13" s="242"/>
      <c r="AR13" s="266">
        <f t="shared" ref="AR13:AW46" ca="1" si="9">IFERROR(SUMPRODUCT(($D$3:$AO$3=AR$3)*1,$D$8:$AO$8,$D13:$AO13,$D$2:$AO$2)/SUMPRODUCT(($D$3:$AO$3=AR$3)*1,$D$8:$AO$8,$D$2:$AO$2),"")</f>
        <v>0.93148625373504801</v>
      </c>
      <c r="AS13" s="266">
        <f t="shared" ca="1" si="7"/>
        <v>0.95622075113281668</v>
      </c>
      <c r="AT13" s="266">
        <f t="shared" ca="1" si="7"/>
        <v>0.84039942627653474</v>
      </c>
      <c r="AU13" s="266">
        <f t="shared" ca="1" si="7"/>
        <v>0.88616462287315123</v>
      </c>
      <c r="AV13" s="266">
        <f t="shared" ca="1" si="7"/>
        <v>0.98986817596536159</v>
      </c>
      <c r="AW13" s="266"/>
      <c r="BB13" s="274" t="s">
        <v>495</v>
      </c>
      <c r="BC13" s="275">
        <v>0.75535978188005226</v>
      </c>
      <c r="BD13" s="275">
        <v>0.76179121940794203</v>
      </c>
      <c r="BE13" s="275">
        <v>0.76600416965675422</v>
      </c>
      <c r="BF13" s="275">
        <v>0.76944640064902414</v>
      </c>
      <c r="BG13" s="275">
        <v>0.77335676548416277</v>
      </c>
      <c r="BH13" s="275">
        <v>0.7758778381769138</v>
      </c>
      <c r="BI13" s="275">
        <v>0.77810158189010625</v>
      </c>
      <c r="BJ13" s="275">
        <v>0.7810907884257261</v>
      </c>
      <c r="BK13" s="275">
        <v>0.78289024462043166</v>
      </c>
      <c r="BL13" s="275">
        <v>0.78453301941799602</v>
      </c>
    </row>
    <row r="14" spans="1:64" ht="16.5" x14ac:dyDescent="0.15">
      <c r="A14" s="236">
        <v>59</v>
      </c>
      <c r="B14" s="236" t="str">
        <f t="shared" si="0"/>
        <v>P59</v>
      </c>
      <c r="C14" s="254" t="s">
        <v>42</v>
      </c>
      <c r="D14" s="241">
        <f t="shared" ca="1" si="3"/>
        <v>0</v>
      </c>
      <c r="E14" s="241">
        <f t="shared" ca="1" si="2"/>
        <v>2.2560240963855421E-2</v>
      </c>
      <c r="F14" s="241">
        <f t="shared" ca="1" si="2"/>
        <v>3.3407976690164438E-2</v>
      </c>
      <c r="G14" s="241">
        <f t="shared" ca="1" si="2"/>
        <v>1.842041062467344E-2</v>
      </c>
      <c r="H14" s="241">
        <f t="shared" ca="1" si="2"/>
        <v>1.503038450988849E-2</v>
      </c>
      <c r="I14" s="241">
        <f t="shared" ca="1" si="2"/>
        <v>0</v>
      </c>
      <c r="J14" s="241">
        <f t="shared" ca="1" si="2"/>
        <v>0</v>
      </c>
      <c r="K14" s="241">
        <f t="shared" ca="1" si="2"/>
        <v>3.3980275352680656E-3</v>
      </c>
      <c r="L14" s="241">
        <f t="shared" ca="1" si="2"/>
        <v>1.9585873653719731E-2</v>
      </c>
      <c r="M14" s="241">
        <f t="shared" ca="1" si="2"/>
        <v>1.8830014342271367E-2</v>
      </c>
      <c r="N14" s="241">
        <f t="shared" ca="1" si="2"/>
        <v>2.7460839657172612E-2</v>
      </c>
      <c r="O14" s="241">
        <f t="shared" ca="1" si="2"/>
        <v>0</v>
      </c>
      <c r="P14" s="241">
        <f t="shared" ca="1" si="2"/>
        <v>0</v>
      </c>
      <c r="Q14" s="241">
        <f t="shared" ca="1" si="2"/>
        <v>0</v>
      </c>
      <c r="R14" s="241">
        <f t="shared" ca="1" si="2"/>
        <v>0</v>
      </c>
      <c r="S14" s="241">
        <f t="shared" ca="1" si="2"/>
        <v>0</v>
      </c>
      <c r="T14" s="241">
        <f t="shared" ca="1" si="4"/>
        <v>6.4117476010468154E-3</v>
      </c>
      <c r="U14" s="241">
        <f t="shared" ca="1" si="4"/>
        <v>1.3173253293313324E-2</v>
      </c>
      <c r="V14" s="241">
        <f t="shared" ca="1" si="4"/>
        <v>8.05955286836273E-3</v>
      </c>
      <c r="W14" s="241">
        <f t="shared" ca="1" si="4"/>
        <v>1.3830231568318686E-2</v>
      </c>
      <c r="X14" s="241">
        <f t="shared" ca="1" si="4"/>
        <v>0</v>
      </c>
      <c r="Y14" s="241">
        <f t="shared" ca="1" si="4"/>
        <v>9.4198564593301459E-3</v>
      </c>
      <c r="Z14" s="241">
        <f t="shared" ca="1" si="4"/>
        <v>0</v>
      </c>
      <c r="AA14" s="241">
        <f t="shared" ca="1" si="4"/>
        <v>9.683649174776373E-3</v>
      </c>
      <c r="AB14" s="241">
        <f t="shared" ca="1" si="4"/>
        <v>0</v>
      </c>
      <c r="AC14" s="241">
        <f t="shared" ca="1" si="4"/>
        <v>3.4668220608984886E-3</v>
      </c>
      <c r="AD14" s="241">
        <f t="shared" ca="1" si="4"/>
        <v>5.8228031602599716E-3</v>
      </c>
      <c r="AE14" s="241">
        <f t="shared" ca="1" si="6"/>
        <v>2.8173849982840931E-2</v>
      </c>
      <c r="AF14" s="241"/>
      <c r="AG14" s="241"/>
      <c r="AH14" s="241"/>
      <c r="AI14" s="241"/>
      <c r="AJ14" s="241"/>
      <c r="AK14" s="241"/>
      <c r="AL14" s="241"/>
      <c r="AM14" s="241"/>
      <c r="AN14" s="241"/>
      <c r="AO14" s="241"/>
      <c r="AP14" s="241"/>
      <c r="AQ14" s="242"/>
      <c r="AR14" s="266">
        <f t="shared" ca="1" si="9"/>
        <v>1.898068548605357E-2</v>
      </c>
      <c r="AS14" s="266">
        <f t="shared" ca="1" si="7"/>
        <v>8.5811923182777181E-3</v>
      </c>
      <c r="AT14" s="266">
        <f t="shared" ca="1" si="7"/>
        <v>2.2560240963855421E-2</v>
      </c>
      <c r="AU14" s="266">
        <f t="shared" ca="1" si="7"/>
        <v>3.3407976690164438E-2</v>
      </c>
      <c r="AV14" s="266">
        <f t="shared" ca="1" si="7"/>
        <v>3.3980275352680656E-3</v>
      </c>
      <c r="AW14" s="266"/>
      <c r="BB14" s="274" t="s">
        <v>729</v>
      </c>
      <c r="BC14" s="275">
        <v>0.84661833937646058</v>
      </c>
      <c r="BD14" s="275">
        <v>0.83386788419600588</v>
      </c>
      <c r="BE14" s="275">
        <v>0.8382526549793301</v>
      </c>
      <c r="BF14" s="275">
        <v>0.84183527357033117</v>
      </c>
      <c r="BG14" s="275">
        <v>0.83824752608290076</v>
      </c>
      <c r="BH14" s="275">
        <v>0.84016161270624257</v>
      </c>
      <c r="BI14" s="275">
        <v>0.83831333470853409</v>
      </c>
      <c r="BJ14" s="275">
        <v>0.84364176268601998</v>
      </c>
      <c r="BK14" s="275">
        <v>0.84756496883938715</v>
      </c>
      <c r="BL14" s="275">
        <v>0.85114245613157791</v>
      </c>
    </row>
    <row r="15" spans="1:64" ht="16.5" x14ac:dyDescent="0.15">
      <c r="A15" s="236">
        <v>60</v>
      </c>
      <c r="B15" s="236" t="str">
        <f t="shared" si="0"/>
        <v>P60</v>
      </c>
      <c r="C15" s="254" t="s">
        <v>43</v>
      </c>
      <c r="D15" s="241">
        <f t="shared" ca="1" si="3"/>
        <v>0</v>
      </c>
      <c r="E15" s="241">
        <f t="shared" ca="1" si="2"/>
        <v>6.5833456274075913E-2</v>
      </c>
      <c r="F15" s="241">
        <f t="shared" ca="1" si="2"/>
        <v>3.1642382558056632E-2</v>
      </c>
      <c r="G15" s="241">
        <f t="shared" ca="1" si="2"/>
        <v>1.0792085526502364E-2</v>
      </c>
      <c r="H15" s="241">
        <f t="shared" ca="1" si="2"/>
        <v>1.7428239792199339E-2</v>
      </c>
      <c r="I15" s="241">
        <f t="shared" ca="1" si="2"/>
        <v>0</v>
      </c>
      <c r="J15" s="241">
        <f t="shared" ca="1" si="2"/>
        <v>0</v>
      </c>
      <c r="K15" s="241">
        <f t="shared" ca="1" si="2"/>
        <v>2.6051544437055169E-3</v>
      </c>
      <c r="L15" s="241">
        <f t="shared" ca="1" si="2"/>
        <v>2.652913308750398E-2</v>
      </c>
      <c r="M15" s="241">
        <f t="shared" ca="1" si="2"/>
        <v>1.9980039788236693E-2</v>
      </c>
      <c r="N15" s="241">
        <f t="shared" ca="1" si="2"/>
        <v>1.9318915014139352E-2</v>
      </c>
      <c r="O15" s="241">
        <f t="shared" ca="1" si="2"/>
        <v>0</v>
      </c>
      <c r="P15" s="241">
        <f t="shared" ca="1" si="2"/>
        <v>0</v>
      </c>
      <c r="Q15" s="241">
        <f t="shared" ca="1" si="2"/>
        <v>0</v>
      </c>
      <c r="R15" s="241">
        <f t="shared" ca="1" si="2"/>
        <v>0</v>
      </c>
      <c r="S15" s="241">
        <f t="shared" ca="1" si="2"/>
        <v>0</v>
      </c>
      <c r="T15" s="241">
        <f t="shared" ca="1" si="4"/>
        <v>1.2314626344867692E-2</v>
      </c>
      <c r="U15" s="241">
        <f t="shared" ca="1" si="4"/>
        <v>1.1362824269277498E-2</v>
      </c>
      <c r="V15" s="241">
        <f t="shared" ca="1" si="4"/>
        <v>1.2764711903007157E-2</v>
      </c>
      <c r="W15" s="241">
        <f t="shared" ca="1" si="4"/>
        <v>2.3221968528222125E-2</v>
      </c>
      <c r="X15" s="241">
        <f t="shared" ca="1" si="4"/>
        <v>0</v>
      </c>
      <c r="Y15" s="241">
        <f t="shared" ca="1" si="4"/>
        <v>1.4563397129186603E-2</v>
      </c>
      <c r="Z15" s="241">
        <f t="shared" ca="1" si="4"/>
        <v>0</v>
      </c>
      <c r="AA15" s="241">
        <f t="shared" ca="1" si="4"/>
        <v>1.0034339216207758E-2</v>
      </c>
      <c r="AB15" s="241">
        <f t="shared" ca="1" si="4"/>
        <v>0</v>
      </c>
      <c r="AC15" s="241">
        <f t="shared" ca="1" si="4"/>
        <v>6.0676819681023753E-3</v>
      </c>
      <c r="AD15" s="241">
        <f t="shared" ca="1" si="4"/>
        <v>1.8628137911039167E-2</v>
      </c>
      <c r="AE15" s="241">
        <f t="shared" ca="1" si="6"/>
        <v>2.5224936913852018E-2</v>
      </c>
      <c r="AF15" s="241"/>
      <c r="AG15" s="241"/>
      <c r="AH15" s="241"/>
      <c r="AI15" s="241"/>
      <c r="AJ15" s="241"/>
      <c r="AK15" s="241"/>
      <c r="AL15" s="241"/>
      <c r="AM15" s="241"/>
      <c r="AN15" s="241"/>
      <c r="AO15" s="241"/>
      <c r="AP15" s="241"/>
      <c r="AQ15" s="242"/>
      <c r="AR15" s="266">
        <f t="shared" ca="1" si="9"/>
        <v>1.9932912905071702E-2</v>
      </c>
      <c r="AS15" s="266">
        <f t="shared" ca="1" si="7"/>
        <v>1.4153767366523193E-2</v>
      </c>
      <c r="AT15" s="266">
        <f t="shared" ca="1" si="7"/>
        <v>6.5833456274075913E-2</v>
      </c>
      <c r="AU15" s="266">
        <f t="shared" ca="1" si="7"/>
        <v>3.1642382558056632E-2</v>
      </c>
      <c r="AV15" s="266">
        <f t="shared" ca="1" si="7"/>
        <v>2.6051544437055169E-3</v>
      </c>
      <c r="AW15" s="266"/>
      <c r="BB15" s="274" t="s">
        <v>509</v>
      </c>
      <c r="BC15" s="275">
        <v>0.97045213395498742</v>
      </c>
      <c r="BD15" s="275">
        <v>0.97176205060869558</v>
      </c>
      <c r="BE15" s="275">
        <v>0.971854235541875</v>
      </c>
      <c r="BF15" s="275">
        <v>0.9719201649183945</v>
      </c>
      <c r="BG15" s="275">
        <v>0.97322137112961793</v>
      </c>
      <c r="BH15" s="275">
        <v>0.97281940411287382</v>
      </c>
      <c r="BI15" s="275">
        <v>0.97314079117148622</v>
      </c>
      <c r="BJ15" s="275">
        <v>0.97471506130576524</v>
      </c>
      <c r="BK15" s="275">
        <v>0.97518997534437624</v>
      </c>
      <c r="BL15" s="275">
        <v>0.97529343818399805</v>
      </c>
    </row>
    <row r="16" spans="1:64" ht="16.5" x14ac:dyDescent="0.15">
      <c r="A16" s="236">
        <v>61</v>
      </c>
      <c r="B16" s="236" t="str">
        <f t="shared" si="0"/>
        <v>P61</v>
      </c>
      <c r="C16" s="254" t="s">
        <v>44</v>
      </c>
      <c r="D16" s="241">
        <f t="shared" ca="1" si="3"/>
        <v>0</v>
      </c>
      <c r="E16" s="241">
        <f t="shared" ca="1" si="3"/>
        <v>7.8313253012048199E-3</v>
      </c>
      <c r="F16" s="241">
        <f t="shared" ca="1" si="3"/>
        <v>1.1866697046646758E-2</v>
      </c>
      <c r="G16" s="241">
        <f t="shared" ca="1" si="3"/>
        <v>2.320810951237021E-3</v>
      </c>
      <c r="H16" s="241">
        <f t="shared" ca="1" si="3"/>
        <v>4.8119310723365666E-3</v>
      </c>
      <c r="I16" s="241">
        <f t="shared" ca="1" si="3"/>
        <v>0</v>
      </c>
      <c r="J16" s="241">
        <f t="shared" ca="1" si="3"/>
        <v>0</v>
      </c>
      <c r="K16" s="241">
        <f t="shared" ca="1" si="3"/>
        <v>3.3980275352680656E-3</v>
      </c>
      <c r="L16" s="241">
        <f t="shared" ca="1" si="3"/>
        <v>5.2351313814307434E-3</v>
      </c>
      <c r="M16" s="241">
        <f t="shared" ca="1" si="3"/>
        <v>5.5418142872701495E-3</v>
      </c>
      <c r="N16" s="241">
        <f t="shared" ca="1" si="3"/>
        <v>5.2240712517509008E-3</v>
      </c>
      <c r="O16" s="241">
        <f t="shared" ca="1" si="3"/>
        <v>0</v>
      </c>
      <c r="P16" s="241">
        <f t="shared" ca="1" si="3"/>
        <v>0</v>
      </c>
      <c r="Q16" s="241">
        <f t="shared" ca="1" si="3"/>
        <v>0</v>
      </c>
      <c r="R16" s="241">
        <f t="shared" ca="1" si="3"/>
        <v>0</v>
      </c>
      <c r="S16" s="241">
        <f t="shared" ca="1" si="3"/>
        <v>0</v>
      </c>
      <c r="T16" s="241">
        <f t="shared" ca="1" si="3"/>
        <v>4.7470194824076771E-3</v>
      </c>
      <c r="U16" s="241">
        <f t="shared" ca="1" si="4"/>
        <v>6.6025393649205557E-3</v>
      </c>
      <c r="V16" s="241">
        <f t="shared" ca="1" si="4"/>
        <v>3.4871861776786918E-3</v>
      </c>
      <c r="W16" s="241">
        <f t="shared" ca="1" si="4"/>
        <v>2.0847100431732185E-3</v>
      </c>
      <c r="X16" s="241">
        <f t="shared" ca="1" si="4"/>
        <v>0</v>
      </c>
      <c r="Y16" s="241">
        <f t="shared" ca="1" si="4"/>
        <v>4.9043062200956949E-3</v>
      </c>
      <c r="Z16" s="241">
        <f t="shared" ca="1" si="4"/>
        <v>0</v>
      </c>
      <c r="AA16" s="241">
        <f t="shared" ca="1" si="4"/>
        <v>1.4247354355470726E-2</v>
      </c>
      <c r="AB16" s="241">
        <f t="shared" ca="1" si="4"/>
        <v>0</v>
      </c>
      <c r="AC16" s="241">
        <f t="shared" ca="1" si="4"/>
        <v>1.1469006463221099E-2</v>
      </c>
      <c r="AD16" s="241">
        <f t="shared" ca="1" si="4"/>
        <v>3.859875859788454E-3</v>
      </c>
      <c r="AE16" s="241">
        <f t="shared" ca="1" si="6"/>
        <v>1.3804614244897076E-2</v>
      </c>
      <c r="AF16" s="241"/>
      <c r="AG16" s="241"/>
      <c r="AH16" s="241"/>
      <c r="AI16" s="241"/>
      <c r="AJ16" s="241"/>
      <c r="AK16" s="241"/>
      <c r="AL16" s="241"/>
      <c r="AM16" s="241"/>
      <c r="AN16" s="241"/>
      <c r="AO16" s="241"/>
      <c r="AP16" s="241"/>
      <c r="AQ16" s="242"/>
      <c r="AR16" s="266">
        <f t="shared" ca="1" si="9"/>
        <v>5.4555451010139498E-3</v>
      </c>
      <c r="AS16" s="266">
        <f t="shared" ca="1" si="7"/>
        <v>5.626411148224506E-3</v>
      </c>
      <c r="AT16" s="266">
        <f t="shared" ca="1" si="7"/>
        <v>7.8313253012048199E-3</v>
      </c>
      <c r="AU16" s="266">
        <f t="shared" ca="1" si="7"/>
        <v>1.186669704664676E-2</v>
      </c>
      <c r="AV16" s="266">
        <f t="shared" ca="1" si="7"/>
        <v>3.3980275352680656E-3</v>
      </c>
      <c r="AW16" s="266"/>
      <c r="BB16" s="274"/>
      <c r="BC16" s="275"/>
      <c r="BD16" s="275"/>
      <c r="BE16" s="275"/>
      <c r="BF16" s="275"/>
      <c r="BG16" s="275"/>
      <c r="BH16" s="275"/>
      <c r="BI16" s="275"/>
      <c r="BJ16" s="275"/>
      <c r="BK16" s="275"/>
      <c r="BL16" s="275"/>
    </row>
    <row r="17" spans="1:64" ht="16.5" x14ac:dyDescent="0.15">
      <c r="A17" s="236">
        <v>62</v>
      </c>
      <c r="B17" s="236" t="str">
        <f t="shared" si="0"/>
        <v>P62</v>
      </c>
      <c r="C17" s="255" t="s">
        <v>45</v>
      </c>
      <c r="D17" s="241">
        <f t="shared" ca="1" si="3"/>
        <v>0</v>
      </c>
      <c r="E17" s="241">
        <f t="shared" ca="1" si="3"/>
        <v>4.8192771084337352E-2</v>
      </c>
      <c r="F17" s="241">
        <f t="shared" ca="1" si="3"/>
        <v>3.416857765850876E-2</v>
      </c>
      <c r="G17" s="241">
        <f t="shared" ca="1" si="3"/>
        <v>1.9804376864968842E-2</v>
      </c>
      <c r="H17" s="241">
        <f t="shared" ca="1" si="3"/>
        <v>2.1024807088606885E-2</v>
      </c>
      <c r="I17" s="241">
        <f t="shared" ca="1" si="3"/>
        <v>0</v>
      </c>
      <c r="J17" s="241">
        <f t="shared" ca="1" si="3"/>
        <v>0</v>
      </c>
      <c r="K17" s="241">
        <f t="shared" ca="1" si="3"/>
        <v>1.1326758450893551E-4</v>
      </c>
      <c r="L17" s="241">
        <f t="shared" ca="1" si="3"/>
        <v>1.7560950316363368E-2</v>
      </c>
      <c r="M17" s="241">
        <f t="shared" ca="1" si="3"/>
        <v>1.9067950641436609E-2</v>
      </c>
      <c r="N17" s="241">
        <f t="shared" ca="1" si="3"/>
        <v>2.5336992238774413E-2</v>
      </c>
      <c r="O17" s="241">
        <f t="shared" ca="1" si="3"/>
        <v>0</v>
      </c>
      <c r="P17" s="241">
        <f t="shared" ca="1" si="3"/>
        <v>0</v>
      </c>
      <c r="Q17" s="241">
        <f t="shared" ca="1" si="3"/>
        <v>0</v>
      </c>
      <c r="R17" s="241">
        <f t="shared" ca="1" si="3"/>
        <v>0</v>
      </c>
      <c r="S17" s="241">
        <f t="shared" ca="1" si="3"/>
        <v>0</v>
      </c>
      <c r="T17" s="241">
        <f t="shared" ca="1" si="4"/>
        <v>6.0846176214015705E-3</v>
      </c>
      <c r="U17" s="241">
        <f t="shared" ca="1" si="4"/>
        <v>5.5503942447414183E-3</v>
      </c>
      <c r="V17" s="241">
        <f t="shared" ca="1" si="4"/>
        <v>1.1631766252001859E-2</v>
      </c>
      <c r="W17" s="241">
        <f t="shared" ca="1" si="4"/>
        <v>1.7974540261201207E-2</v>
      </c>
      <c r="X17" s="241">
        <f t="shared" ca="1" si="4"/>
        <v>0</v>
      </c>
      <c r="Y17" s="241">
        <f t="shared" ca="1" si="4"/>
        <v>6.0107655502392356E-3</v>
      </c>
      <c r="Z17" s="241">
        <f t="shared" ca="1" si="4"/>
        <v>0</v>
      </c>
      <c r="AA17" s="241">
        <f t="shared" ca="1" si="4"/>
        <v>9.7458035969239208E-3</v>
      </c>
      <c r="AB17" s="241">
        <f t="shared" ca="1" si="4"/>
        <v>0</v>
      </c>
      <c r="AC17" s="241">
        <f t="shared" ca="1" si="4"/>
        <v>2.6425187070934612E-2</v>
      </c>
      <c r="AD17" s="241">
        <f t="shared" ca="1" si="4"/>
        <v>7.8019884510377151E-3</v>
      </c>
      <c r="AE17" s="241">
        <f t="shared" ca="1" si="6"/>
        <v>1.846734905519281E-2</v>
      </c>
      <c r="AF17" s="241"/>
      <c r="AG17" s="241"/>
      <c r="AH17" s="241"/>
      <c r="AI17" s="241"/>
      <c r="AJ17" s="241"/>
      <c r="AK17" s="241"/>
      <c r="AL17" s="241"/>
      <c r="AM17" s="241"/>
      <c r="AN17" s="241"/>
      <c r="AO17" s="241"/>
      <c r="AP17" s="241"/>
      <c r="AQ17" s="242"/>
      <c r="AR17" s="266">
        <f t="shared" ca="1" si="9"/>
        <v>2.0372548556324387E-2</v>
      </c>
      <c r="AS17" s="266">
        <f t="shared" ca="1" si="7"/>
        <v>9.4399089457975188E-3</v>
      </c>
      <c r="AT17" s="266">
        <f t="shared" ca="1" si="7"/>
        <v>4.8192771084337345E-2</v>
      </c>
      <c r="AU17" s="266">
        <f t="shared" ca="1" si="7"/>
        <v>3.4168577658508753E-2</v>
      </c>
      <c r="AV17" s="266">
        <f t="shared" ca="1" si="7"/>
        <v>1.1326758450893553E-4</v>
      </c>
      <c r="AW17" s="266"/>
      <c r="BA17" s="592" t="s">
        <v>742</v>
      </c>
      <c r="BB17" s="284" t="s">
        <v>541</v>
      </c>
      <c r="BC17" s="284" t="s">
        <v>541</v>
      </c>
      <c r="BD17" s="285" t="s">
        <v>571</v>
      </c>
      <c r="BE17" s="285" t="s">
        <v>571</v>
      </c>
      <c r="BF17" s="285" t="s">
        <v>495</v>
      </c>
      <c r="BG17" s="285" t="s">
        <v>495</v>
      </c>
      <c r="BH17" s="285" t="s">
        <v>729</v>
      </c>
      <c r="BI17" s="285" t="s">
        <v>729</v>
      </c>
      <c r="BJ17" s="285" t="s">
        <v>509</v>
      </c>
      <c r="BK17" s="285" t="s">
        <v>509</v>
      </c>
      <c r="BL17" s="275"/>
    </row>
    <row r="18" spans="1:64" ht="16.5" x14ac:dyDescent="0.15">
      <c r="A18" s="236">
        <v>63</v>
      </c>
      <c r="B18" s="236" t="str">
        <f t="shared" si="0"/>
        <v>P63</v>
      </c>
      <c r="C18" s="254" t="s">
        <v>46</v>
      </c>
      <c r="D18" s="241">
        <f t="shared" ca="1" si="3"/>
        <v>0</v>
      </c>
      <c r="E18" s="241">
        <f t="shared" ca="1" si="3"/>
        <v>1.2622539136136382E-2</v>
      </c>
      <c r="F18" s="241">
        <f t="shared" ca="1" si="3"/>
        <v>6.4025793217637652E-3</v>
      </c>
      <c r="G18" s="241">
        <f t="shared" ca="1" si="3"/>
        <v>2.2894042346546569E-3</v>
      </c>
      <c r="H18" s="241">
        <f t="shared" ca="1" si="3"/>
        <v>3.2727598564249458E-3</v>
      </c>
      <c r="I18" s="241">
        <f t="shared" ca="1" si="3"/>
        <v>0</v>
      </c>
      <c r="J18" s="241">
        <f t="shared" ca="1" si="3"/>
        <v>0</v>
      </c>
      <c r="K18" s="241">
        <f t="shared" ca="1" si="3"/>
        <v>2.8320405246699587E-4</v>
      </c>
      <c r="L18" s="241">
        <f t="shared" ca="1" si="3"/>
        <v>2.9489194744764151E-3</v>
      </c>
      <c r="M18" s="241">
        <f t="shared" ca="1" si="3"/>
        <v>3.892902228009068E-3</v>
      </c>
      <c r="N18" s="241">
        <f t="shared" ca="1" si="3"/>
        <v>4.5369252860905799E-3</v>
      </c>
      <c r="O18" s="241">
        <f t="shared" ca="1" si="3"/>
        <v>0</v>
      </c>
      <c r="P18" s="241">
        <f t="shared" ca="1" si="3"/>
        <v>0</v>
      </c>
      <c r="Q18" s="241">
        <f t="shared" ca="1" si="3"/>
        <v>0</v>
      </c>
      <c r="R18" s="241">
        <f t="shared" ca="1" si="3"/>
        <v>0</v>
      </c>
      <c r="S18" s="241">
        <f t="shared" ca="1" si="3"/>
        <v>0</v>
      </c>
      <c r="T18" s="241">
        <f t="shared" ca="1" si="4"/>
        <v>2.6679267228845597E-3</v>
      </c>
      <c r="U18" s="241">
        <f t="shared" ca="1" si="4"/>
        <v>1.9771790657233377E-3</v>
      </c>
      <c r="V18" s="241">
        <f t="shared" ca="1" si="4"/>
        <v>4.202298749086994E-3</v>
      </c>
      <c r="W18" s="241">
        <f t="shared" ca="1" si="4"/>
        <v>6.2679556236476704E-3</v>
      </c>
      <c r="X18" s="241">
        <f t="shared" ca="1" si="4"/>
        <v>0</v>
      </c>
      <c r="Y18" s="241">
        <f t="shared" ca="1" si="4"/>
        <v>1.5251196172248801E-3</v>
      </c>
      <c r="Z18" s="241">
        <f t="shared" ca="1" si="4"/>
        <v>0</v>
      </c>
      <c r="AA18" s="241">
        <f t="shared" ca="1" si="4"/>
        <v>1.9261830115490982E-3</v>
      </c>
      <c r="AB18" s="241">
        <f t="shared" ca="1" si="4"/>
        <v>0</v>
      </c>
      <c r="AC18" s="241">
        <f t="shared" ca="1" si="4"/>
        <v>4.2466623346761154E-5</v>
      </c>
      <c r="AD18" s="241">
        <f t="shared" ca="1" si="4"/>
        <v>3.0281797901213691E-3</v>
      </c>
      <c r="AE18" s="241">
        <f t="shared" ca="1" si="6"/>
        <v>2.0089344390661111E-3</v>
      </c>
      <c r="AF18" s="241"/>
      <c r="AG18" s="241"/>
      <c r="AH18" s="241"/>
      <c r="AI18" s="241"/>
      <c r="AJ18" s="241"/>
      <c r="AK18" s="241"/>
      <c r="AL18" s="241"/>
      <c r="AM18" s="241"/>
      <c r="AN18" s="241"/>
      <c r="AO18" s="241"/>
      <c r="AP18" s="241"/>
      <c r="AQ18" s="242"/>
      <c r="AR18" s="266">
        <f t="shared" ca="1" si="9"/>
        <v>3.3334321204038825E-3</v>
      </c>
      <c r="AS18" s="266">
        <f t="shared" ca="1" si="7"/>
        <v>3.0832428268219745E-3</v>
      </c>
      <c r="AT18" s="266">
        <f t="shared" ca="1" si="7"/>
        <v>1.2622539136136382E-2</v>
      </c>
      <c r="AU18" s="266">
        <f t="shared" ca="1" si="7"/>
        <v>6.4025793217637661E-3</v>
      </c>
      <c r="AV18" s="266">
        <f t="shared" ca="1" si="7"/>
        <v>2.8320405246699592E-4</v>
      </c>
      <c r="AW18" s="266"/>
      <c r="BA18" s="593"/>
      <c r="BB18" s="284" t="s">
        <v>740</v>
      </c>
      <c r="BC18" s="285" t="s">
        <v>741</v>
      </c>
      <c r="BD18" s="284" t="s">
        <v>740</v>
      </c>
      <c r="BE18" s="285" t="s">
        <v>741</v>
      </c>
      <c r="BF18" s="284" t="s">
        <v>740</v>
      </c>
      <c r="BG18" s="285" t="s">
        <v>741</v>
      </c>
      <c r="BH18" s="284" t="s">
        <v>740</v>
      </c>
      <c r="BI18" s="285" t="s">
        <v>741</v>
      </c>
      <c r="BJ18" s="284" t="s">
        <v>740</v>
      </c>
      <c r="BK18" s="285" t="s">
        <v>741</v>
      </c>
      <c r="BL18" s="275"/>
    </row>
    <row r="19" spans="1:64" ht="16.5" x14ac:dyDescent="0.15">
      <c r="A19" s="236">
        <v>64</v>
      </c>
      <c r="B19" s="236" t="str">
        <f t="shared" si="0"/>
        <v>P64</v>
      </c>
      <c r="C19" s="254" t="s">
        <v>47</v>
      </c>
      <c r="D19" s="241">
        <f t="shared" ca="1" si="3"/>
        <v>0</v>
      </c>
      <c r="E19" s="241">
        <f t="shared" ca="1" si="3"/>
        <v>2.5602409638554218E-3</v>
      </c>
      <c r="F19" s="241">
        <f t="shared" ca="1" si="3"/>
        <v>9.3183346812419942E-4</v>
      </c>
      <c r="G19" s="241">
        <f t="shared" ca="1" si="3"/>
        <v>3.8458972312022105E-4</v>
      </c>
      <c r="H19" s="241">
        <f t="shared" ca="1" si="3"/>
        <v>1.8530690235366058E-3</v>
      </c>
      <c r="I19" s="241">
        <f t="shared" ca="1" si="3"/>
        <v>0</v>
      </c>
      <c r="J19" s="241">
        <f t="shared" ca="1" si="3"/>
        <v>0</v>
      </c>
      <c r="K19" s="241">
        <f t="shared" ca="1" si="3"/>
        <v>3.3414288342082548E-4</v>
      </c>
      <c r="L19" s="241">
        <f t="shared" ca="1" si="3"/>
        <v>1.3335445879215189E-3</v>
      </c>
      <c r="M19" s="241">
        <f t="shared" ca="1" si="3"/>
        <v>5.4196601476526926E-4</v>
      </c>
      <c r="N19" s="241">
        <f t="shared" ca="1" si="3"/>
        <v>7.5762247495881534E-4</v>
      </c>
      <c r="O19" s="241">
        <f t="shared" ca="1" si="3"/>
        <v>0</v>
      </c>
      <c r="P19" s="241">
        <f t="shared" ca="1" si="3"/>
        <v>0</v>
      </c>
      <c r="Q19" s="241">
        <f t="shared" ca="1" si="3"/>
        <v>0</v>
      </c>
      <c r="R19" s="241">
        <f t="shared" ca="1" si="3"/>
        <v>0</v>
      </c>
      <c r="S19" s="241">
        <f t="shared" ca="1" si="3"/>
        <v>0</v>
      </c>
      <c r="T19" s="241">
        <f t="shared" ca="1" si="4"/>
        <v>1.9590869438790345E-3</v>
      </c>
      <c r="U19" s="241">
        <f t="shared" ca="1" si="4"/>
        <v>1.7627861549822531E-3</v>
      </c>
      <c r="V19" s="241">
        <f t="shared" ca="1" si="4"/>
        <v>6.4257176301674001E-3</v>
      </c>
      <c r="W19" s="241">
        <f t="shared" ca="1" si="4"/>
        <v>1.2332083790623494E-3</v>
      </c>
      <c r="X19" s="241">
        <f t="shared" ca="1" si="4"/>
        <v>0</v>
      </c>
      <c r="Y19" s="241">
        <f t="shared" ca="1" si="4"/>
        <v>7.296650717703349E-4</v>
      </c>
      <c r="Z19" s="241">
        <f t="shared" ca="1" si="4"/>
        <v>0</v>
      </c>
      <c r="AA19" s="241">
        <f t="shared" ca="1" si="4"/>
        <v>1.2599045855335132E-3</v>
      </c>
      <c r="AB19" s="241">
        <f t="shared" ca="1" si="4"/>
        <v>0</v>
      </c>
      <c r="AC19" s="241">
        <f t="shared" ca="1" si="4"/>
        <v>8.0242430502310816E-4</v>
      </c>
      <c r="AD19" s="241">
        <f t="shared" ca="1" si="4"/>
        <v>4.7930112149718665E-3</v>
      </c>
      <c r="AE19" s="241">
        <f t="shared" ca="1" si="6"/>
        <v>3.2855146414889997E-3</v>
      </c>
      <c r="AF19" s="241"/>
      <c r="AG19" s="241"/>
      <c r="AH19" s="241"/>
      <c r="AI19" s="241"/>
      <c r="AJ19" s="241"/>
      <c r="AK19" s="241"/>
      <c r="AL19" s="241"/>
      <c r="AM19" s="241"/>
      <c r="AN19" s="241"/>
      <c r="AO19" s="241"/>
      <c r="AP19" s="241"/>
      <c r="AQ19" s="242"/>
      <c r="AR19" s="266">
        <f t="shared" ca="1" si="9"/>
        <v>1.4261466215904541E-3</v>
      </c>
      <c r="AS19" s="266">
        <f t="shared" ca="1" si="7"/>
        <v>2.8914752846938042E-3</v>
      </c>
      <c r="AT19" s="266">
        <f t="shared" ca="1" si="7"/>
        <v>2.5602409638554218E-3</v>
      </c>
      <c r="AU19" s="266">
        <f t="shared" ca="1" si="7"/>
        <v>9.3183346812419942E-4</v>
      </c>
      <c r="AV19" s="266">
        <f t="shared" ca="1" si="7"/>
        <v>3.3414288342082548E-4</v>
      </c>
      <c r="AW19" s="266"/>
      <c r="BA19" s="280">
        <v>1</v>
      </c>
      <c r="BB19" s="280" t="str">
        <f>_xlfn.IFNA(HLOOKUP(BB$17&amp;$BA19,$D$1:$AO$11,4,0),"")</f>
        <v>C472</v>
      </c>
      <c r="BC19" s="282">
        <f ca="1">_xlfn.IFNA(HLOOKUP(BC$17&amp;$BA19,$D$1:$AO$11,10,0),"")</f>
        <v>0.92924199794382401</v>
      </c>
      <c r="BD19" s="280" t="str">
        <f t="shared" ref="BD19" si="10">_xlfn.IFNA(HLOOKUP(BD$17&amp;$BA19,$D$1:$AO$11,4,0),"")</f>
        <v>F153</v>
      </c>
      <c r="BE19" s="282">
        <f t="shared" ref="BE19" ca="1" si="11">_xlfn.IFNA(HLOOKUP(BE$17&amp;$BA19,$D$1:$AO$11,10,0),"")</f>
        <v>0</v>
      </c>
      <c r="BF19" s="280" t="str">
        <f t="shared" ref="BF19" si="12">_xlfn.IFNA(HLOOKUP(BF$17&amp;$BA19,$D$1:$AO$11,4,0),"")</f>
        <v>C466</v>
      </c>
      <c r="BG19" s="282">
        <f t="shared" ref="BG19" ca="1" si="13">_xlfn.IFNA(HLOOKUP(BG$17&amp;$BA19,$D$1:$AO$11,10,0),"")</f>
        <v>0.80222515529546745</v>
      </c>
      <c r="BH19" s="280" t="str">
        <f t="shared" ref="BH19" si="14">_xlfn.IFNA(HLOOKUP(BH$17&amp;$BA19,$D$1:$AO$11,4,0),"")</f>
        <v>C39</v>
      </c>
      <c r="BI19" s="282">
        <f t="shared" ref="BI19" ca="1" si="15">_xlfn.IFNA(HLOOKUP(BI$17&amp;$BA19,$D$1:$AO$11,10,0),"")</f>
        <v>0</v>
      </c>
      <c r="BJ19" s="280" t="str">
        <f t="shared" ref="BJ19" si="16">_xlfn.IFNA(HLOOKUP(BJ$17&amp;$BA19,$D$1:$AO$11,4,0),"")</f>
        <v>C514</v>
      </c>
      <c r="BK19" s="282">
        <f t="shared" ref="BK19" ca="1" si="17">_xlfn.IFNA(HLOOKUP(BK$17&amp;$BA19,$D$1:$AO$11,10,0),"")</f>
        <v>0.98224016877325093</v>
      </c>
    </row>
    <row r="20" spans="1:64" ht="16.5" x14ac:dyDescent="0.15">
      <c r="A20" s="236">
        <v>65</v>
      </c>
      <c r="B20" s="236" t="str">
        <f t="shared" si="0"/>
        <v>P65</v>
      </c>
      <c r="C20" s="256" t="s">
        <v>31</v>
      </c>
      <c r="D20" s="241">
        <f t="shared" ca="1" si="3"/>
        <v>0</v>
      </c>
      <c r="E20" s="241">
        <f t="shared" ca="1" si="3"/>
        <v>0</v>
      </c>
      <c r="F20" s="241">
        <f t="shared" ca="1" si="3"/>
        <v>0</v>
      </c>
      <c r="G20" s="241">
        <f t="shared" ca="1" si="3"/>
        <v>0</v>
      </c>
      <c r="H20" s="241">
        <f t="shared" ca="1" si="3"/>
        <v>1.4295481969353119E-2</v>
      </c>
      <c r="I20" s="241">
        <f t="shared" ca="1" si="3"/>
        <v>0</v>
      </c>
      <c r="J20" s="241">
        <f t="shared" ca="1" si="3"/>
        <v>0</v>
      </c>
      <c r="K20" s="241">
        <f t="shared" ca="1" si="3"/>
        <v>0</v>
      </c>
      <c r="L20" s="241">
        <f t="shared" ca="1" si="3"/>
        <v>1.5585544348870271E-2</v>
      </c>
      <c r="M20" s="241">
        <f t="shared" ca="1" si="3"/>
        <v>0</v>
      </c>
      <c r="N20" s="241">
        <f t="shared" ca="1" si="3"/>
        <v>6.1578947368421059E-2</v>
      </c>
      <c r="O20" s="241">
        <f t="shared" ca="1" si="3"/>
        <v>0</v>
      </c>
      <c r="P20" s="241">
        <f t="shared" ca="1" si="3"/>
        <v>0</v>
      </c>
      <c r="Q20" s="241">
        <f t="shared" ca="1" si="3"/>
        <v>0</v>
      </c>
      <c r="R20" s="241">
        <f t="shared" ca="1" si="3"/>
        <v>0</v>
      </c>
      <c r="S20" s="241">
        <f t="shared" ca="1" si="3"/>
        <v>0</v>
      </c>
      <c r="T20" s="241">
        <f t="shared" ca="1" si="4"/>
        <v>0</v>
      </c>
      <c r="U20" s="241">
        <f t="shared" ca="1" si="4"/>
        <v>0</v>
      </c>
      <c r="V20" s="241">
        <f t="shared" ca="1" si="4"/>
        <v>0</v>
      </c>
      <c r="W20" s="241">
        <f t="shared" ca="1" si="4"/>
        <v>0</v>
      </c>
      <c r="X20" s="241">
        <f t="shared" ca="1" si="4"/>
        <v>0</v>
      </c>
      <c r="Y20" s="241">
        <f t="shared" ca="1" si="4"/>
        <v>0</v>
      </c>
      <c r="Z20" s="241">
        <f t="shared" ca="1" si="4"/>
        <v>0</v>
      </c>
      <c r="AA20" s="241">
        <f t="shared" ca="1" si="4"/>
        <v>0</v>
      </c>
      <c r="AB20" s="241">
        <f t="shared" ca="1" si="4"/>
        <v>0</v>
      </c>
      <c r="AC20" s="241">
        <f t="shared" ca="1" si="4"/>
        <v>0</v>
      </c>
      <c r="AD20" s="241">
        <f t="shared" ca="1" si="4"/>
        <v>0</v>
      </c>
      <c r="AE20" s="241">
        <f t="shared" ca="1" si="6"/>
        <v>0</v>
      </c>
      <c r="AF20" s="241"/>
      <c r="AG20" s="241"/>
      <c r="AH20" s="241"/>
      <c r="AI20" s="241"/>
      <c r="AJ20" s="241"/>
      <c r="AK20" s="241"/>
      <c r="AL20" s="241"/>
      <c r="AM20" s="241"/>
      <c r="AN20" s="241"/>
      <c r="AO20" s="241"/>
      <c r="AP20" s="241"/>
      <c r="AQ20" s="242"/>
      <c r="AR20" s="266">
        <f t="shared" ca="1" si="9"/>
        <v>1.6640192913043042E-2</v>
      </c>
      <c r="AS20" s="266">
        <f t="shared" ca="1" si="7"/>
        <v>0</v>
      </c>
      <c r="AT20" s="266">
        <f t="shared" ca="1" si="7"/>
        <v>0</v>
      </c>
      <c r="AU20" s="266">
        <f t="shared" ca="1" si="7"/>
        <v>0</v>
      </c>
      <c r="AV20" s="266">
        <f t="shared" ca="1" si="7"/>
        <v>0</v>
      </c>
      <c r="AW20" s="266"/>
      <c r="BA20" s="280">
        <v>2</v>
      </c>
      <c r="BB20" s="280" t="str">
        <f t="shared" ref="BB20:BJ38" si="18">_xlfn.IFNA(HLOOKUP(BB$17&amp;$BA20,$D$1:$AO$11,4,0),"")</f>
        <v>C480</v>
      </c>
      <c r="BC20" s="282">
        <f t="shared" ref="BC20:BK38" ca="1" si="19">_xlfn.IFNA(HLOOKUP(BC$17&amp;$BA20,$D$1:$AO$11,10,0),"")</f>
        <v>0.8898971226374176</v>
      </c>
      <c r="BD20" s="280" t="str">
        <f t="shared" si="18"/>
        <v>M588</v>
      </c>
      <c r="BE20" s="282">
        <f t="shared" ca="1" si="19"/>
        <v>0.9580374476243092</v>
      </c>
      <c r="BF20" s="280" t="str">
        <f t="shared" si="18"/>
        <v>C530</v>
      </c>
      <c r="BG20" s="282">
        <f t="shared" ca="1" si="19"/>
        <v>0</v>
      </c>
      <c r="BH20" s="280" t="str">
        <f t="shared" si="18"/>
        <v>C471</v>
      </c>
      <c r="BI20" s="282">
        <f t="shared" ca="1" si="19"/>
        <v>0.81414146996271042</v>
      </c>
      <c r="BJ20" s="280" t="str">
        <f t="shared" si="18"/>
        <v/>
      </c>
      <c r="BK20" s="282" t="str">
        <f t="shared" si="19"/>
        <v/>
      </c>
    </row>
    <row r="21" spans="1:64" ht="16.5" x14ac:dyDescent="0.15">
      <c r="A21" s="236">
        <v>66</v>
      </c>
      <c r="B21" s="236" t="str">
        <f t="shared" si="0"/>
        <v>P66</v>
      </c>
      <c r="C21" s="257" t="s">
        <v>30</v>
      </c>
      <c r="D21" s="241">
        <f t="shared" ca="1" si="3"/>
        <v>0</v>
      </c>
      <c r="E21" s="241">
        <f t="shared" ca="1" si="3"/>
        <v>0.98012732530120483</v>
      </c>
      <c r="F21" s="241">
        <f t="shared" ca="1" si="3"/>
        <v>0.94720359842892732</v>
      </c>
      <c r="G21" s="241">
        <f t="shared" ca="1" si="3"/>
        <v>0.9957938118260562</v>
      </c>
      <c r="H21" s="241">
        <f t="shared" ca="1" si="3"/>
        <v>0.97785556624276959</v>
      </c>
      <c r="I21" s="241">
        <f t="shared" ca="1" si="3"/>
        <v>0</v>
      </c>
      <c r="J21" s="241">
        <f t="shared" ca="1" si="3"/>
        <v>0</v>
      </c>
      <c r="K21" s="241">
        <f t="shared" ca="1" si="3"/>
        <v>0.99659245085166892</v>
      </c>
      <c r="L21" s="241">
        <f t="shared" ca="1" si="3"/>
        <v>0.99467188571982068</v>
      </c>
      <c r="M21" s="241">
        <f t="shared" ca="1" si="3"/>
        <v>0.98913320784597847</v>
      </c>
      <c r="N21" s="241">
        <f t="shared" ca="1" si="3"/>
        <v>0.99026773373686916</v>
      </c>
      <c r="O21" s="241">
        <f t="shared" ca="1" si="3"/>
        <v>0</v>
      </c>
      <c r="P21" s="241">
        <f t="shared" ca="1" si="3"/>
        <v>0</v>
      </c>
      <c r="Q21" s="241">
        <f t="shared" ca="1" si="3"/>
        <v>0</v>
      </c>
      <c r="R21" s="241">
        <f t="shared" ca="1" si="3"/>
        <v>0</v>
      </c>
      <c r="S21" s="241">
        <f t="shared" ca="1" si="3"/>
        <v>0</v>
      </c>
      <c r="T21" s="241">
        <f t="shared" ca="1" si="4"/>
        <v>0.99486775952311735</v>
      </c>
      <c r="U21" s="241">
        <f t="shared" ca="1" si="4"/>
        <v>0.98896040577431577</v>
      </c>
      <c r="V21" s="241">
        <f t="shared" ca="1" si="4"/>
        <v>0.99454896949332583</v>
      </c>
      <c r="W21" s="241">
        <f t="shared" ca="1" si="4"/>
        <v>0.99878272916767308</v>
      </c>
      <c r="X21" s="241">
        <f t="shared" ca="1" si="4"/>
        <v>0</v>
      </c>
      <c r="Y21" s="241">
        <f t="shared" ca="1" si="4"/>
        <v>0.99478770933014371</v>
      </c>
      <c r="Z21" s="241">
        <f t="shared" ca="1" si="4"/>
        <v>0</v>
      </c>
      <c r="AA21" s="241">
        <f t="shared" ca="1" si="4"/>
        <v>0.99390175509100553</v>
      </c>
      <c r="AB21" s="241">
        <f t="shared" ca="1" si="4"/>
        <v>0</v>
      </c>
      <c r="AC21" s="241">
        <f t="shared" ca="1" si="4"/>
        <v>0.9884327481941626</v>
      </c>
      <c r="AD21" s="241">
        <f t="shared" ca="1" si="4"/>
        <v>0.99365235260576501</v>
      </c>
      <c r="AE21" s="241">
        <f t="shared" ca="1" si="6"/>
        <v>0.98197676703739933</v>
      </c>
      <c r="AF21" s="241"/>
      <c r="AG21" s="241"/>
      <c r="AH21" s="241"/>
      <c r="AI21" s="241"/>
      <c r="AJ21" s="241"/>
      <c r="AK21" s="241"/>
      <c r="AL21" s="241"/>
      <c r="AM21" s="241"/>
      <c r="AN21" s="241"/>
      <c r="AO21" s="241"/>
      <c r="AP21" s="241"/>
      <c r="AQ21" s="242"/>
      <c r="AR21" s="268">
        <f ca="1">IFERROR(SUMPRODUCT(($D$3:$AO$3=AR$3)*1,$D$8:$AO$8,$D21:$AO21,$D$2:$AO$2)/SUMPRODUCT(($D$3:$AO$3=AR$3)*1,$D$8:$AO$8,$D$2:$AO$2),"")-AR28</f>
        <v>0.98480209560565202</v>
      </c>
      <c r="AS21" s="268">
        <f t="shared" ref="AS21:AV21" ca="1" si="20">IFERROR(SUMPRODUCT(($D$3:$AO$3=AS$3)*1,$D$8:$AO$8,$D21:$AO21,$D$2:$AO$2)/SUMPRODUCT(($D$3:$AO$3=AS$3)*1,$D$8:$AO$8,$D$2:$AO$2),"")-AS28</f>
        <v>0.99462423689458568</v>
      </c>
      <c r="AT21" s="268">
        <f t="shared" ca="1" si="20"/>
        <v>0.98012732530120483</v>
      </c>
      <c r="AU21" s="268">
        <f t="shared" ca="1" si="20"/>
        <v>0.9422507059397135</v>
      </c>
      <c r="AV21" s="268">
        <f t="shared" ca="1" si="20"/>
        <v>0.99659245085166892</v>
      </c>
      <c r="AW21" s="268"/>
      <c r="BA21" s="280">
        <v>3</v>
      </c>
      <c r="BB21" s="280" t="str">
        <f t="shared" si="18"/>
        <v>C50</v>
      </c>
      <c r="BC21" s="282">
        <f t="shared" ca="1" si="19"/>
        <v>0</v>
      </c>
      <c r="BD21" s="280" t="str">
        <f t="shared" si="18"/>
        <v>M608</v>
      </c>
      <c r="BE21" s="282">
        <f t="shared" ca="1" si="19"/>
        <v>0.94465191703470763</v>
      </c>
      <c r="BF21" s="280" t="str">
        <f t="shared" si="18"/>
        <v>C534</v>
      </c>
      <c r="BG21" s="282">
        <f t="shared" ca="1" si="19"/>
        <v>0</v>
      </c>
      <c r="BH21" s="280" t="str">
        <f t="shared" si="18"/>
        <v/>
      </c>
      <c r="BI21" s="282" t="str">
        <f t="shared" si="19"/>
        <v/>
      </c>
      <c r="BJ21" s="280" t="str">
        <f t="shared" si="18"/>
        <v/>
      </c>
      <c r="BK21" s="282" t="str">
        <f t="shared" si="19"/>
        <v/>
      </c>
    </row>
    <row r="22" spans="1:64" ht="16.5" x14ac:dyDescent="0.3">
      <c r="A22" s="236">
        <v>67</v>
      </c>
      <c r="B22" s="236" t="str">
        <f t="shared" si="0"/>
        <v>P67</v>
      </c>
      <c r="C22" s="253" t="s">
        <v>456</v>
      </c>
      <c r="D22" s="241">
        <f t="shared" ca="1" si="3"/>
        <v>0</v>
      </c>
      <c r="E22" s="241">
        <f t="shared" ca="1" si="3"/>
        <v>0.98110843373493983</v>
      </c>
      <c r="F22" s="241">
        <f t="shared" ca="1" si="3"/>
        <v>0.94815175017910658</v>
      </c>
      <c r="G22" s="241">
        <f t="shared" ca="1" si="3"/>
        <v>0.99679060242848427</v>
      </c>
      <c r="H22" s="241">
        <f t="shared" ca="1" si="3"/>
        <v>0.97883440064341287</v>
      </c>
      <c r="I22" s="241">
        <f t="shared" ca="1" si="3"/>
        <v>0</v>
      </c>
      <c r="J22" s="241">
        <f t="shared" ca="1" si="3"/>
        <v>0</v>
      </c>
      <c r="K22" s="241">
        <f t="shared" ca="1" si="3"/>
        <v>0.99759004089256142</v>
      </c>
      <c r="L22" s="241">
        <f t="shared" ca="1" si="3"/>
        <v>0.99566755327309353</v>
      </c>
      <c r="M22" s="241">
        <f t="shared" ca="1" si="3"/>
        <v>0.99012333117715545</v>
      </c>
      <c r="N22" s="241">
        <f t="shared" ca="1" si="3"/>
        <v>0.99125899272959872</v>
      </c>
      <c r="O22" s="241">
        <f t="shared" ca="1" si="3"/>
        <v>0</v>
      </c>
      <c r="P22" s="241">
        <f t="shared" ca="1" si="3"/>
        <v>0</v>
      </c>
      <c r="Q22" s="241">
        <f t="shared" ca="1" si="3"/>
        <v>0</v>
      </c>
      <c r="R22" s="241">
        <f t="shared" ca="1" si="3"/>
        <v>0</v>
      </c>
      <c r="S22" s="241">
        <f t="shared" ca="1" si="3"/>
        <v>0</v>
      </c>
      <c r="T22" s="241">
        <f t="shared" ca="1" si="4"/>
        <v>0.99586362314626342</v>
      </c>
      <c r="U22" s="241">
        <f t="shared" ca="1" si="4"/>
        <v>0.98995035613044613</v>
      </c>
      <c r="V22" s="241">
        <f t="shared" ca="1" si="4"/>
        <v>0.99554451400733301</v>
      </c>
      <c r="W22" s="241">
        <f t="shared" ca="1" si="4"/>
        <v>0.99978251167935228</v>
      </c>
      <c r="X22" s="241">
        <f t="shared" ca="1" si="4"/>
        <v>0</v>
      </c>
      <c r="Y22" s="241">
        <f t="shared" ca="1" si="4"/>
        <v>0.99578349282296663</v>
      </c>
      <c r="Z22" s="241">
        <f t="shared" ca="1" si="4"/>
        <v>0</v>
      </c>
      <c r="AA22" s="241">
        <f t="shared" ca="1" si="4"/>
        <v>0.99489665174274822</v>
      </c>
      <c r="AB22" s="241">
        <f t="shared" ca="1" si="4"/>
        <v>0</v>
      </c>
      <c r="AC22" s="241">
        <f t="shared" ca="1" si="4"/>
        <v>0.98942217036452695</v>
      </c>
      <c r="AD22" s="241">
        <f t="shared" ca="1" si="4"/>
        <v>0.99464699960537017</v>
      </c>
      <c r="AE22" s="241">
        <f t="shared" ca="1" si="6"/>
        <v>0.98295972676416343</v>
      </c>
      <c r="AF22" s="241"/>
      <c r="AG22" s="241"/>
      <c r="AH22" s="241"/>
      <c r="AI22" s="241"/>
      <c r="AJ22" s="241"/>
      <c r="AK22" s="241"/>
      <c r="AL22" s="241"/>
      <c r="AM22" s="241"/>
      <c r="AN22" s="241"/>
      <c r="AO22" s="241"/>
      <c r="AP22" s="241"/>
      <c r="AQ22" s="242"/>
      <c r="AR22" s="266">
        <f t="shared" ca="1" si="9"/>
        <v>0.98653779569116973</v>
      </c>
      <c r="AS22" s="266">
        <f t="shared" ca="1" si="7"/>
        <v>0.9956198567513368</v>
      </c>
      <c r="AT22" s="266">
        <f t="shared" ca="1" si="7"/>
        <v>0.98110843373493983</v>
      </c>
      <c r="AU22" s="266">
        <f t="shared" ca="1" si="7"/>
        <v>0.94815175017910658</v>
      </c>
      <c r="AV22" s="266">
        <f t="shared" ca="1" si="7"/>
        <v>0.99759004089256165</v>
      </c>
      <c r="AW22" s="266"/>
      <c r="BA22" s="280">
        <v>4</v>
      </c>
      <c r="BB22" s="280" t="str">
        <f t="shared" si="18"/>
        <v>C51</v>
      </c>
      <c r="BC22" s="282">
        <f t="shared" ca="1" si="19"/>
        <v>0</v>
      </c>
      <c r="BD22" s="280" t="str">
        <f t="shared" si="18"/>
        <v>M626</v>
      </c>
      <c r="BE22" s="282">
        <f t="shared" ca="1" si="19"/>
        <v>0.94528772694181318</v>
      </c>
      <c r="BF22" s="280" t="str">
        <f t="shared" si="18"/>
        <v/>
      </c>
      <c r="BG22" s="282" t="str">
        <f t="shared" si="19"/>
        <v/>
      </c>
      <c r="BH22" s="280" t="str">
        <f t="shared" si="18"/>
        <v/>
      </c>
      <c r="BI22" s="282" t="str">
        <f t="shared" si="19"/>
        <v/>
      </c>
      <c r="BJ22" s="280" t="str">
        <f t="shared" si="18"/>
        <v/>
      </c>
      <c r="BK22" s="282" t="str">
        <f t="shared" si="19"/>
        <v/>
      </c>
    </row>
    <row r="23" spans="1:64" ht="16.5" x14ac:dyDescent="0.15">
      <c r="A23" s="236">
        <v>68</v>
      </c>
      <c r="B23" s="236" t="str">
        <f t="shared" si="0"/>
        <v>P68</v>
      </c>
      <c r="C23" s="254" t="s">
        <v>48</v>
      </c>
      <c r="D23" s="241">
        <f t="shared" ca="1" si="3"/>
        <v>0</v>
      </c>
      <c r="E23" s="241">
        <f t="shared" ca="1" si="3"/>
        <v>8.4337349397590362E-3</v>
      </c>
      <c r="F23" s="241">
        <f t="shared" ca="1" si="3"/>
        <v>1.7841281067568955E-3</v>
      </c>
      <c r="G23" s="241">
        <f t="shared" ca="1" si="3"/>
        <v>5.4484801954604698E-4</v>
      </c>
      <c r="H23" s="241">
        <f t="shared" ca="1" si="3"/>
        <v>1.8715596286130464E-2</v>
      </c>
      <c r="I23" s="241">
        <f t="shared" ca="1" si="3"/>
        <v>0</v>
      </c>
      <c r="J23" s="241">
        <f t="shared" ca="1" si="3"/>
        <v>0</v>
      </c>
      <c r="K23" s="241">
        <f t="shared" ca="1" si="3"/>
        <v>1.0194082605804197E-3</v>
      </c>
      <c r="L23" s="241">
        <f t="shared" ca="1" si="3"/>
        <v>2.447499867164056E-3</v>
      </c>
      <c r="M23" s="241">
        <f t="shared" ca="1" si="3"/>
        <v>7.2593695320270005E-3</v>
      </c>
      <c r="N23" s="241">
        <f t="shared" ca="1" si="3"/>
        <v>5.7126584620263753E-3</v>
      </c>
      <c r="O23" s="241">
        <f t="shared" ca="1" si="3"/>
        <v>0</v>
      </c>
      <c r="P23" s="241">
        <f t="shared" ca="1" si="3"/>
        <v>0</v>
      </c>
      <c r="Q23" s="241">
        <f t="shared" ca="1" si="3"/>
        <v>0</v>
      </c>
      <c r="R23" s="241">
        <f t="shared" ca="1" si="3"/>
        <v>0</v>
      </c>
      <c r="S23" s="241">
        <f t="shared" ca="1" si="3"/>
        <v>0</v>
      </c>
      <c r="T23" s="241">
        <f t="shared" ref="T23:AE38" ca="1" si="21">INDIRECT(T$4&amp;"!"&amp;$B23)</f>
        <v>2.0500145391102063E-3</v>
      </c>
      <c r="U23" s="241">
        <f t="shared" ca="1" si="21"/>
        <v>6.1905714762142978E-3</v>
      </c>
      <c r="V23" s="241">
        <f t="shared" ca="1" si="21"/>
        <v>2.5381870168041435E-3</v>
      </c>
      <c r="W23" s="241">
        <f t="shared" ca="1" si="21"/>
        <v>7.1893685102902161E-3</v>
      </c>
      <c r="X23" s="241">
        <f t="shared" ca="1" si="21"/>
        <v>0</v>
      </c>
      <c r="Y23" s="241">
        <f t="shared" ca="1" si="21"/>
        <v>1.7344497607655503E-3</v>
      </c>
      <c r="Z23" s="241">
        <f t="shared" ca="1" si="21"/>
        <v>0</v>
      </c>
      <c r="AA23" s="241">
        <f t="shared" ca="1" si="21"/>
        <v>2.0237084753521881E-3</v>
      </c>
      <c r="AB23" s="241">
        <f t="shared" ca="1" si="21"/>
        <v>0</v>
      </c>
      <c r="AC23" s="241">
        <f t="shared" ca="1" si="21"/>
        <v>6.017688576381441E-3</v>
      </c>
      <c r="AD23" s="241">
        <f t="shared" ca="1" si="21"/>
        <v>1.4577142074786377E-3</v>
      </c>
      <c r="AE23" s="241">
        <f t="shared" ca="1" si="21"/>
        <v>1.2215066581188014E-2</v>
      </c>
      <c r="AF23" s="241"/>
      <c r="AG23" s="241"/>
      <c r="AH23" s="241"/>
      <c r="AI23" s="241"/>
      <c r="AJ23" s="241"/>
      <c r="AK23" s="241"/>
      <c r="AL23" s="241"/>
      <c r="AM23" s="241"/>
      <c r="AN23" s="241"/>
      <c r="AO23" s="241"/>
      <c r="AP23" s="241"/>
      <c r="AQ23" s="242"/>
      <c r="AR23" s="266">
        <f t="shared" ca="1" si="9"/>
        <v>1.0874229106412668E-2</v>
      </c>
      <c r="AS23" s="266">
        <f t="shared" ca="1" si="7"/>
        <v>2.7524167496114629E-3</v>
      </c>
      <c r="AT23" s="266">
        <f t="shared" ca="1" si="7"/>
        <v>8.4337349397590362E-3</v>
      </c>
      <c r="AU23" s="266">
        <f t="shared" ca="1" si="7"/>
        <v>1.7841281067568953E-3</v>
      </c>
      <c r="AV23" s="266">
        <f t="shared" ca="1" si="7"/>
        <v>1.0194082605804197E-3</v>
      </c>
      <c r="AW23" s="266"/>
      <c r="BA23" s="280">
        <v>5</v>
      </c>
      <c r="BB23" s="280" t="str">
        <f t="shared" si="18"/>
        <v>C516</v>
      </c>
      <c r="BC23" s="282">
        <f t="shared" ca="1" si="19"/>
        <v>0.89948072837631299</v>
      </c>
      <c r="BD23" s="280" t="str">
        <f t="shared" si="18"/>
        <v>M628</v>
      </c>
      <c r="BE23" s="282">
        <f t="shared" ca="1" si="19"/>
        <v>0.92773799893303066</v>
      </c>
      <c r="BF23" s="280" t="str">
        <f t="shared" si="18"/>
        <v/>
      </c>
      <c r="BG23" s="282" t="str">
        <f t="shared" si="19"/>
        <v/>
      </c>
      <c r="BH23" s="280" t="str">
        <f t="shared" si="18"/>
        <v/>
      </c>
      <c r="BI23" s="282" t="str">
        <f t="shared" si="19"/>
        <v/>
      </c>
      <c r="BJ23" s="280" t="str">
        <f t="shared" si="18"/>
        <v/>
      </c>
      <c r="BK23" s="282" t="str">
        <f t="shared" si="19"/>
        <v/>
      </c>
    </row>
    <row r="24" spans="1:64" ht="16.5" x14ac:dyDescent="0.15">
      <c r="A24" s="236">
        <v>69</v>
      </c>
      <c r="B24" s="236" t="str">
        <f t="shared" si="0"/>
        <v>P69</v>
      </c>
      <c r="C24" s="254" t="s">
        <v>49</v>
      </c>
      <c r="D24" s="241">
        <f t="shared" ca="1" si="3"/>
        <v>0</v>
      </c>
      <c r="E24" s="241">
        <f t="shared" ca="1" si="3"/>
        <v>2.7771084337349398E-3</v>
      </c>
      <c r="F24" s="241">
        <f t="shared" ca="1" si="3"/>
        <v>5.370069693411905E-3</v>
      </c>
      <c r="G24" s="241">
        <f t="shared" ca="1" si="3"/>
        <v>1.2316692899424439E-3</v>
      </c>
      <c r="H24" s="241">
        <f t="shared" ca="1" si="3"/>
        <v>1.6902312219162388E-3</v>
      </c>
      <c r="I24" s="241">
        <f t="shared" ca="1" si="3"/>
        <v>0</v>
      </c>
      <c r="J24" s="241">
        <f t="shared" ca="1" si="3"/>
        <v>0</v>
      </c>
      <c r="K24" s="241">
        <f t="shared" ca="1" si="3"/>
        <v>5.3520863696178173E-4</v>
      </c>
      <c r="L24" s="241">
        <f t="shared" ca="1" si="3"/>
        <v>9.5862328720478255E-4</v>
      </c>
      <c r="M24" s="241">
        <f t="shared" ca="1" si="3"/>
        <v>1.8109596103132164E-3</v>
      </c>
      <c r="N24" s="241">
        <f t="shared" ca="1" si="3"/>
        <v>1.6804855680411239E-3</v>
      </c>
      <c r="O24" s="241">
        <f t="shared" ca="1" si="3"/>
        <v>0</v>
      </c>
      <c r="P24" s="241">
        <f t="shared" ca="1" si="3"/>
        <v>0</v>
      </c>
      <c r="Q24" s="241">
        <f t="shared" ca="1" si="3"/>
        <v>0</v>
      </c>
      <c r="R24" s="241">
        <f t="shared" ca="1" si="3"/>
        <v>0</v>
      </c>
      <c r="S24" s="241">
        <f t="shared" ca="1" si="3"/>
        <v>0</v>
      </c>
      <c r="T24" s="241">
        <f t="shared" ca="1" si="21"/>
        <v>1.4175632451293981E-3</v>
      </c>
      <c r="U24" s="241">
        <f t="shared" ca="1" si="21"/>
        <v>1.3578217680268706E-3</v>
      </c>
      <c r="V24" s="241">
        <f t="shared" ca="1" si="21"/>
        <v>1.2177257646655592E-3</v>
      </c>
      <c r="W24" s="241">
        <f t="shared" ca="1" si="21"/>
        <v>1.2847368231541626E-2</v>
      </c>
      <c r="X24" s="241">
        <f t="shared" ca="1" si="21"/>
        <v>0</v>
      </c>
      <c r="Y24" s="241">
        <f t="shared" ca="1" si="21"/>
        <v>1.7045454545454547E-3</v>
      </c>
      <c r="Z24" s="241">
        <f t="shared" ca="1" si="21"/>
        <v>0</v>
      </c>
      <c r="AA24" s="241">
        <f t="shared" ca="1" si="21"/>
        <v>1.0860289364997967E-3</v>
      </c>
      <c r="AB24" s="241">
        <f t="shared" ca="1" si="21"/>
        <v>0</v>
      </c>
      <c r="AC24" s="241">
        <f t="shared" ca="1" si="21"/>
        <v>1.9361382021985838E-3</v>
      </c>
      <c r="AD24" s="241">
        <f t="shared" ca="1" si="21"/>
        <v>1.634894939879356E-3</v>
      </c>
      <c r="AE24" s="241">
        <f t="shared" ref="AE24:AE38" ca="1" si="22">INDIRECT(AE$4&amp;"!"&amp;$B24)</f>
        <v>3.6558737655335524E-3</v>
      </c>
      <c r="AF24" s="241"/>
      <c r="AG24" s="241"/>
      <c r="AH24" s="241"/>
      <c r="AI24" s="241"/>
      <c r="AJ24" s="241"/>
      <c r="AK24" s="241"/>
      <c r="AL24" s="241"/>
      <c r="AM24" s="241"/>
      <c r="AN24" s="241"/>
      <c r="AO24" s="241"/>
      <c r="AP24" s="241"/>
      <c r="AQ24" s="242"/>
      <c r="AR24" s="266">
        <f t="shared" ca="1" si="9"/>
        <v>1.6566305392770296E-3</v>
      </c>
      <c r="AS24" s="266">
        <f t="shared" ca="1" si="7"/>
        <v>2.5609384508046159E-3</v>
      </c>
      <c r="AT24" s="266">
        <f t="shared" ca="1" si="7"/>
        <v>2.7771084337349398E-3</v>
      </c>
      <c r="AU24" s="266">
        <f t="shared" ca="1" si="7"/>
        <v>5.370069693411905E-3</v>
      </c>
      <c r="AV24" s="266">
        <f t="shared" ca="1" si="7"/>
        <v>5.3520863696178173E-4</v>
      </c>
      <c r="AW24" s="266"/>
      <c r="BA24" s="280">
        <v>6</v>
      </c>
      <c r="BB24" s="280" t="str">
        <f t="shared" si="18"/>
        <v>C521</v>
      </c>
      <c r="BC24" s="282">
        <f t="shared" ca="1" si="19"/>
        <v>0.91751753118686807</v>
      </c>
      <c r="BD24" s="280" t="str">
        <f t="shared" si="18"/>
        <v>M656</v>
      </c>
      <c r="BE24" s="282">
        <f t="shared" ca="1" si="19"/>
        <v>0</v>
      </c>
      <c r="BF24" s="280" t="str">
        <f t="shared" si="18"/>
        <v/>
      </c>
      <c r="BG24" s="282" t="str">
        <f t="shared" si="19"/>
        <v/>
      </c>
      <c r="BH24" s="280" t="str">
        <f t="shared" si="18"/>
        <v/>
      </c>
      <c r="BI24" s="282" t="str">
        <f t="shared" si="19"/>
        <v/>
      </c>
      <c r="BJ24" s="280" t="str">
        <f t="shared" si="18"/>
        <v/>
      </c>
      <c r="BK24" s="282" t="str">
        <f t="shared" si="19"/>
        <v/>
      </c>
    </row>
    <row r="25" spans="1:64" ht="16.5" x14ac:dyDescent="0.15">
      <c r="A25" s="236">
        <v>70</v>
      </c>
      <c r="B25" s="236" t="str">
        <f t="shared" si="0"/>
        <v>P70</v>
      </c>
      <c r="C25" s="254" t="s">
        <v>50</v>
      </c>
      <c r="D25" s="241">
        <f t="shared" ca="1" si="3"/>
        <v>0</v>
      </c>
      <c r="E25" s="241">
        <f t="shared" ca="1" si="3"/>
        <v>0</v>
      </c>
      <c r="F25" s="241">
        <f t="shared" ca="1" si="3"/>
        <v>3.7927468609351894E-2</v>
      </c>
      <c r="G25" s="241">
        <f t="shared" ca="1" si="3"/>
        <v>4.5788084693093118E-5</v>
      </c>
      <c r="H25" s="241">
        <f t="shared" ca="1" si="3"/>
        <v>2.65174029270415E-4</v>
      </c>
      <c r="I25" s="241">
        <f t="shared" ca="1" si="3"/>
        <v>0</v>
      </c>
      <c r="J25" s="241">
        <f t="shared" ca="1" si="3"/>
        <v>0</v>
      </c>
      <c r="K25" s="241">
        <f t="shared" ca="1" si="3"/>
        <v>0</v>
      </c>
      <c r="L25" s="241">
        <f t="shared" ca="1" si="3"/>
        <v>4.1694984510313276E-6</v>
      </c>
      <c r="M25" s="241">
        <f t="shared" ca="1" si="3"/>
        <v>8.592144136522561E-5</v>
      </c>
      <c r="N25" s="241">
        <f t="shared" ca="1" si="3"/>
        <v>1.7619127324623611E-5</v>
      </c>
      <c r="O25" s="241">
        <f t="shared" ca="1" si="3"/>
        <v>0</v>
      </c>
      <c r="P25" s="241">
        <f t="shared" ca="1" si="3"/>
        <v>0</v>
      </c>
      <c r="Q25" s="241">
        <f t="shared" ca="1" si="3"/>
        <v>0</v>
      </c>
      <c r="R25" s="241">
        <f t="shared" ca="1" si="3"/>
        <v>0</v>
      </c>
      <c r="S25" s="241">
        <f t="shared" ca="1" si="3"/>
        <v>0</v>
      </c>
      <c r="T25" s="241">
        <f t="shared" ca="1" si="21"/>
        <v>0</v>
      </c>
      <c r="U25" s="241">
        <f t="shared" ca="1" si="21"/>
        <v>0</v>
      </c>
      <c r="V25" s="241">
        <f t="shared" ca="1" si="21"/>
        <v>1.0097838667177544E-4</v>
      </c>
      <c r="W25" s="241">
        <f t="shared" ca="1" si="21"/>
        <v>0</v>
      </c>
      <c r="X25" s="241">
        <f t="shared" ca="1" si="21"/>
        <v>0</v>
      </c>
      <c r="Y25" s="241">
        <f t="shared" ca="1" si="21"/>
        <v>0</v>
      </c>
      <c r="Z25" s="241">
        <f t="shared" ca="1" si="21"/>
        <v>0</v>
      </c>
      <c r="AA25" s="241">
        <f t="shared" ca="1" si="21"/>
        <v>1.0274173327410132E-3</v>
      </c>
      <c r="AB25" s="241">
        <f t="shared" ca="1" si="21"/>
        <v>0</v>
      </c>
      <c r="AC25" s="241">
        <f t="shared" ca="1" si="21"/>
        <v>1.345130387661734E-3</v>
      </c>
      <c r="AD25" s="241">
        <f t="shared" ca="1" si="21"/>
        <v>4.7516650962010844E-4</v>
      </c>
      <c r="AE25" s="241">
        <f t="shared" ca="1" si="22"/>
        <v>5.707545374985732E-5</v>
      </c>
      <c r="AF25" s="241"/>
      <c r="AG25" s="241"/>
      <c r="AH25" s="241"/>
      <c r="AI25" s="241"/>
      <c r="AJ25" s="241"/>
      <c r="AK25" s="241"/>
      <c r="AL25" s="241"/>
      <c r="AM25" s="241"/>
      <c r="AN25" s="241"/>
      <c r="AO25" s="241"/>
      <c r="AP25" s="241"/>
      <c r="AQ25" s="242"/>
      <c r="AR25" s="266">
        <f t="shared" ca="1" si="9"/>
        <v>1.3289732379981515E-4</v>
      </c>
      <c r="AS25" s="266">
        <f t="shared" ca="1" si="7"/>
        <v>2.3992745140219378E-4</v>
      </c>
      <c r="AT25" s="266">
        <f t="shared" ca="1" si="7"/>
        <v>0</v>
      </c>
      <c r="AU25" s="266">
        <f t="shared" ca="1" si="7"/>
        <v>3.7927468609351894E-2</v>
      </c>
      <c r="AV25" s="266">
        <f t="shared" ca="1" si="7"/>
        <v>0</v>
      </c>
      <c r="AW25" s="266"/>
      <c r="BA25" s="280">
        <v>7</v>
      </c>
      <c r="BB25" s="280" t="str">
        <f t="shared" si="18"/>
        <v>C522</v>
      </c>
      <c r="BC25" s="282">
        <f t="shared" ca="1" si="19"/>
        <v>0.84230474166684788</v>
      </c>
      <c r="BD25" s="280" t="str">
        <f t="shared" si="18"/>
        <v>M660</v>
      </c>
      <c r="BE25" s="282">
        <f t="shared" ca="1" si="19"/>
        <v>0.95401372727272682</v>
      </c>
      <c r="BF25" s="280" t="str">
        <f t="shared" si="18"/>
        <v/>
      </c>
      <c r="BG25" s="282" t="str">
        <f t="shared" si="19"/>
        <v/>
      </c>
      <c r="BH25" s="280" t="str">
        <f t="shared" si="18"/>
        <v/>
      </c>
      <c r="BI25" s="282" t="str">
        <f t="shared" si="19"/>
        <v/>
      </c>
      <c r="BJ25" s="280" t="str">
        <f t="shared" si="18"/>
        <v/>
      </c>
      <c r="BK25" s="282" t="str">
        <f t="shared" si="19"/>
        <v/>
      </c>
    </row>
    <row r="26" spans="1:64" ht="16.5" x14ac:dyDescent="0.15">
      <c r="A26" s="236">
        <v>71</v>
      </c>
      <c r="B26" s="236" t="str">
        <f t="shared" si="0"/>
        <v>P71</v>
      </c>
      <c r="C26" s="254" t="s">
        <v>51</v>
      </c>
      <c r="D26" s="241">
        <f t="shared" ca="1" si="3"/>
        <v>0</v>
      </c>
      <c r="E26" s="241">
        <f t="shared" ca="1" si="3"/>
        <v>7.6807228915662653E-3</v>
      </c>
      <c r="F26" s="241">
        <f t="shared" ca="1" si="3"/>
        <v>5.5300938014407235E-3</v>
      </c>
      <c r="G26" s="241">
        <f t="shared" ca="1" si="3"/>
        <v>1.3870921773339907E-3</v>
      </c>
      <c r="H26" s="241">
        <f t="shared" ca="1" si="3"/>
        <v>9.3760742994023307E-4</v>
      </c>
      <c r="I26" s="241">
        <f t="shared" ca="1" si="3"/>
        <v>0</v>
      </c>
      <c r="J26" s="241">
        <f t="shared" ca="1" si="3"/>
        <v>0</v>
      </c>
      <c r="K26" s="241">
        <f t="shared" ca="1" si="3"/>
        <v>8.553422098962829E-4</v>
      </c>
      <c r="L26" s="241">
        <f t="shared" ca="1" si="3"/>
        <v>1.1577307365696981E-3</v>
      </c>
      <c r="M26" s="241">
        <f t="shared" ca="1" si="3"/>
        <v>7.2041823913919934E-4</v>
      </c>
      <c r="N26" s="241">
        <f t="shared" ca="1" si="3"/>
        <v>1.3302441130090827E-3</v>
      </c>
      <c r="O26" s="241">
        <f t="shared" ca="1" si="3"/>
        <v>0</v>
      </c>
      <c r="P26" s="241">
        <f t="shared" ca="1" si="3"/>
        <v>0</v>
      </c>
      <c r="Q26" s="241">
        <f t="shared" ca="1" si="3"/>
        <v>0</v>
      </c>
      <c r="R26" s="241">
        <f t="shared" ca="1" si="3"/>
        <v>0</v>
      </c>
      <c r="S26" s="241">
        <f t="shared" ca="1" si="3"/>
        <v>0</v>
      </c>
      <c r="T26" s="241">
        <f t="shared" ca="1" si="21"/>
        <v>6.687990694969468E-4</v>
      </c>
      <c r="U26" s="241">
        <f t="shared" ca="1" si="21"/>
        <v>2.5012506253126563E-3</v>
      </c>
      <c r="V26" s="241">
        <f t="shared" ca="1" si="21"/>
        <v>8.7852294592445407E-4</v>
      </c>
      <c r="W26" s="241">
        <f t="shared" ca="1" si="21"/>
        <v>3.7900794765628352E-3</v>
      </c>
      <c r="X26" s="241">
        <f t="shared" ca="1" si="21"/>
        <v>0</v>
      </c>
      <c r="Y26" s="241">
        <f t="shared" ca="1" si="21"/>
        <v>7.7751196172248804E-4</v>
      </c>
      <c r="Z26" s="241">
        <f t="shared" ca="1" si="21"/>
        <v>0</v>
      </c>
      <c r="AA26" s="241">
        <f t="shared" ca="1" si="21"/>
        <v>9.6619351265871882E-4</v>
      </c>
      <c r="AB26" s="241">
        <f t="shared" ca="1" si="21"/>
        <v>0</v>
      </c>
      <c r="AC26" s="241">
        <f t="shared" ca="1" si="21"/>
        <v>1.2788724692312603E-3</v>
      </c>
      <c r="AD26" s="241">
        <f t="shared" ca="1" si="21"/>
        <v>1.7852247376517109E-3</v>
      </c>
      <c r="AE26" s="241">
        <f t="shared" ca="1" si="22"/>
        <v>4.3203939135767035E-3</v>
      </c>
      <c r="AF26" s="241"/>
      <c r="AG26" s="241"/>
      <c r="AH26" s="241"/>
      <c r="AI26" s="241"/>
      <c r="AJ26" s="241"/>
      <c r="AK26" s="241"/>
      <c r="AL26" s="241"/>
      <c r="AM26" s="241"/>
      <c r="AN26" s="241"/>
      <c r="AO26" s="241"/>
      <c r="AP26" s="241"/>
      <c r="AQ26" s="242"/>
      <c r="AR26" s="266">
        <f t="shared" ca="1" si="9"/>
        <v>1.219339348140119E-3</v>
      </c>
      <c r="AS26" s="266">
        <f t="shared" ca="1" si="9"/>
        <v>1.2917656754739331E-3</v>
      </c>
      <c r="AT26" s="266">
        <f t="shared" ca="1" si="9"/>
        <v>7.6807228915662653E-3</v>
      </c>
      <c r="AU26" s="266">
        <f t="shared" ca="1" si="9"/>
        <v>5.5300938014407235E-3</v>
      </c>
      <c r="AV26" s="266">
        <f t="shared" ca="1" si="9"/>
        <v>8.553422098962829E-4</v>
      </c>
      <c r="AW26" s="266"/>
      <c r="BA26" s="280">
        <v>8</v>
      </c>
      <c r="BB26" s="280" t="str">
        <f t="shared" si="18"/>
        <v>C55</v>
      </c>
      <c r="BC26" s="282">
        <f t="shared" ca="1" si="19"/>
        <v>0</v>
      </c>
      <c r="BD26" s="280" t="str">
        <f t="shared" si="18"/>
        <v>M673</v>
      </c>
      <c r="BE26" s="282">
        <f t="shared" ca="1" si="19"/>
        <v>0</v>
      </c>
      <c r="BF26" s="280" t="str">
        <f t="shared" si="18"/>
        <v/>
      </c>
      <c r="BG26" s="282" t="str">
        <f t="shared" si="19"/>
        <v/>
      </c>
      <c r="BH26" s="280" t="str">
        <f t="shared" si="18"/>
        <v/>
      </c>
      <c r="BI26" s="282" t="str">
        <f t="shared" si="19"/>
        <v/>
      </c>
      <c r="BJ26" s="280" t="str">
        <f t="shared" si="18"/>
        <v/>
      </c>
      <c r="BK26" s="282" t="str">
        <f t="shared" si="19"/>
        <v/>
      </c>
    </row>
    <row r="27" spans="1:64" ht="16.5" x14ac:dyDescent="0.15">
      <c r="A27" s="236">
        <v>72</v>
      </c>
      <c r="B27" s="236" t="str">
        <f t="shared" si="0"/>
        <v>P72</v>
      </c>
      <c r="C27" s="254" t="s">
        <v>455</v>
      </c>
      <c r="D27" s="241">
        <f t="shared" ca="1" si="3"/>
        <v>0</v>
      </c>
      <c r="E27" s="241">
        <f t="shared" ca="1" si="3"/>
        <v>0</v>
      </c>
      <c r="F27" s="241">
        <f t="shared" ca="1" si="3"/>
        <v>0</v>
      </c>
      <c r="G27" s="241">
        <f t="shared" ca="1" si="3"/>
        <v>0</v>
      </c>
      <c r="H27" s="241">
        <f t="shared" ca="1" si="3"/>
        <v>0</v>
      </c>
      <c r="I27" s="241">
        <f t="shared" ca="1" si="3"/>
        <v>0</v>
      </c>
      <c r="J27" s="241">
        <f t="shared" ca="1" si="3"/>
        <v>0</v>
      </c>
      <c r="K27" s="241">
        <f t="shared" ca="1" si="3"/>
        <v>0</v>
      </c>
      <c r="L27" s="241">
        <f t="shared" ca="1" si="3"/>
        <v>0</v>
      </c>
      <c r="M27" s="241">
        <f t="shared" ca="1" si="3"/>
        <v>0</v>
      </c>
      <c r="N27" s="241">
        <f t="shared" ca="1" si="3"/>
        <v>0</v>
      </c>
      <c r="O27" s="241">
        <f t="shared" ca="1" si="3"/>
        <v>0</v>
      </c>
      <c r="P27" s="241">
        <f t="shared" ca="1" si="3"/>
        <v>0</v>
      </c>
      <c r="Q27" s="241">
        <f t="shared" ca="1" si="3"/>
        <v>0</v>
      </c>
      <c r="R27" s="241">
        <f t="shared" ca="1" si="3"/>
        <v>0</v>
      </c>
      <c r="S27" s="241">
        <f t="shared" ca="1" si="3"/>
        <v>0</v>
      </c>
      <c r="T27" s="241">
        <f t="shared" ca="1" si="21"/>
        <v>0</v>
      </c>
      <c r="U27" s="241">
        <f t="shared" ca="1" si="21"/>
        <v>0</v>
      </c>
      <c r="V27" s="241">
        <f t="shared" ca="1" si="21"/>
        <v>0</v>
      </c>
      <c r="W27" s="241">
        <f t="shared" ca="1" si="21"/>
        <v>0</v>
      </c>
      <c r="X27" s="241">
        <f t="shared" ca="1" si="21"/>
        <v>0</v>
      </c>
      <c r="Y27" s="241">
        <f t="shared" ca="1" si="21"/>
        <v>0</v>
      </c>
      <c r="Z27" s="241">
        <f t="shared" ca="1" si="21"/>
        <v>0</v>
      </c>
      <c r="AA27" s="241">
        <f t="shared" ca="1" si="21"/>
        <v>0</v>
      </c>
      <c r="AB27" s="241">
        <f t="shared" ca="1" si="21"/>
        <v>0</v>
      </c>
      <c r="AC27" s="241">
        <f t="shared" ca="1" si="21"/>
        <v>0</v>
      </c>
      <c r="AD27" s="241">
        <f t="shared" ca="1" si="21"/>
        <v>0</v>
      </c>
      <c r="AE27" s="241">
        <f t="shared" ca="1" si="22"/>
        <v>0</v>
      </c>
      <c r="AF27" s="241"/>
      <c r="AG27" s="241"/>
      <c r="AH27" s="241"/>
      <c r="AI27" s="241"/>
      <c r="AJ27" s="241"/>
      <c r="AK27" s="241"/>
      <c r="AL27" s="241"/>
      <c r="AM27" s="241"/>
      <c r="AN27" s="241"/>
      <c r="AO27" s="241"/>
      <c r="AP27" s="241"/>
      <c r="AQ27" s="242"/>
      <c r="AR27" s="266">
        <f t="shared" ca="1" si="9"/>
        <v>0</v>
      </c>
      <c r="AS27" s="266">
        <f t="shared" ca="1" si="9"/>
        <v>0</v>
      </c>
      <c r="AT27" s="266">
        <f t="shared" ca="1" si="9"/>
        <v>0</v>
      </c>
      <c r="AU27" s="266">
        <f t="shared" ca="1" si="9"/>
        <v>0</v>
      </c>
      <c r="AV27" s="266">
        <f t="shared" ca="1" si="9"/>
        <v>0</v>
      </c>
      <c r="AW27" s="266"/>
      <c r="BA27" s="280">
        <v>9</v>
      </c>
      <c r="BB27" s="280" t="str">
        <f t="shared" si="18"/>
        <v>F156</v>
      </c>
      <c r="BC27" s="282">
        <f t="shared" ca="1" si="19"/>
        <v>0</v>
      </c>
      <c r="BD27" s="280" t="str">
        <f t="shared" si="18"/>
        <v>M678</v>
      </c>
      <c r="BE27" s="282">
        <f t="shared" ca="1" si="19"/>
        <v>0.943603185406788</v>
      </c>
      <c r="BF27" s="280" t="str">
        <f t="shared" si="18"/>
        <v/>
      </c>
      <c r="BG27" s="282" t="str">
        <f t="shared" si="19"/>
        <v/>
      </c>
      <c r="BH27" s="280" t="str">
        <f t="shared" si="18"/>
        <v/>
      </c>
      <c r="BI27" s="282" t="str">
        <f t="shared" si="19"/>
        <v/>
      </c>
      <c r="BJ27" s="280" t="str">
        <f t="shared" si="18"/>
        <v/>
      </c>
      <c r="BK27" s="282" t="str">
        <f t="shared" si="19"/>
        <v/>
      </c>
    </row>
    <row r="28" spans="1:64" ht="16.5" x14ac:dyDescent="0.15">
      <c r="A28" s="236">
        <v>73</v>
      </c>
      <c r="B28" s="236" t="str">
        <f t="shared" si="0"/>
        <v>P73</v>
      </c>
      <c r="C28" s="258" t="s">
        <v>29</v>
      </c>
      <c r="D28" s="241">
        <f t="shared" ca="1" si="3"/>
        <v>0</v>
      </c>
      <c r="E28" s="241">
        <f t="shared" ca="1" si="3"/>
        <v>0</v>
      </c>
      <c r="F28" s="241">
        <f t="shared" ca="1" si="3"/>
        <v>4.9528924892137012E-3</v>
      </c>
      <c r="G28" s="241">
        <f t="shared" ca="1" si="3"/>
        <v>0</v>
      </c>
      <c r="H28" s="241">
        <f t="shared" ca="1" si="3"/>
        <v>1.7869352461691399E-3</v>
      </c>
      <c r="I28" s="241">
        <f t="shared" ca="1" si="3"/>
        <v>0</v>
      </c>
      <c r="J28" s="241">
        <f t="shared" ca="1" si="3"/>
        <v>0</v>
      </c>
      <c r="K28" s="241">
        <f t="shared" ca="1" si="3"/>
        <v>0</v>
      </c>
      <c r="L28" s="241">
        <f t="shared" ca="1" si="3"/>
        <v>0</v>
      </c>
      <c r="M28" s="241">
        <f t="shared" ca="1" si="3"/>
        <v>0</v>
      </c>
      <c r="N28" s="241">
        <f t="shared" ca="1" si="3"/>
        <v>0</v>
      </c>
      <c r="O28" s="241">
        <f t="shared" ca="1" si="3"/>
        <v>0</v>
      </c>
      <c r="P28" s="241">
        <f t="shared" ca="1" si="3"/>
        <v>0</v>
      </c>
      <c r="Q28" s="241">
        <f t="shared" ca="1" si="3"/>
        <v>0</v>
      </c>
      <c r="R28" s="241">
        <f t="shared" ca="1" si="3"/>
        <v>0</v>
      </c>
      <c r="S28" s="241">
        <f t="shared" ca="1" si="3"/>
        <v>0</v>
      </c>
      <c r="T28" s="241">
        <f t="shared" ca="1" si="21"/>
        <v>0</v>
      </c>
      <c r="U28" s="241">
        <f t="shared" ca="1" si="21"/>
        <v>0</v>
      </c>
      <c r="V28" s="241">
        <f t="shared" ca="1" si="21"/>
        <v>0</v>
      </c>
      <c r="W28" s="241">
        <f t="shared" ca="1" si="21"/>
        <v>0</v>
      </c>
      <c r="X28" s="241">
        <f t="shared" ca="1" si="21"/>
        <v>0</v>
      </c>
      <c r="Y28" s="241">
        <f t="shared" ca="1" si="21"/>
        <v>0</v>
      </c>
      <c r="Z28" s="241">
        <f t="shared" ca="1" si="21"/>
        <v>0</v>
      </c>
      <c r="AA28" s="241">
        <f t="shared" ca="1" si="21"/>
        <v>0</v>
      </c>
      <c r="AB28" s="241">
        <f t="shared" ca="1" si="21"/>
        <v>0</v>
      </c>
      <c r="AC28" s="241">
        <f t="shared" ca="1" si="21"/>
        <v>0</v>
      </c>
      <c r="AD28" s="241">
        <f t="shared" ca="1" si="21"/>
        <v>0</v>
      </c>
      <c r="AE28" s="241">
        <f t="shared" ca="1" si="22"/>
        <v>0</v>
      </c>
      <c r="AF28" s="241"/>
      <c r="AG28" s="241"/>
      <c r="AH28" s="241"/>
      <c r="AI28" s="241"/>
      <c r="AJ28" s="241"/>
      <c r="AK28" s="241"/>
      <c r="AL28" s="241"/>
      <c r="AM28" s="241"/>
      <c r="AN28" s="241"/>
      <c r="AO28" s="241"/>
      <c r="AP28" s="241"/>
      <c r="AQ28" s="242"/>
      <c r="AR28" s="266">
        <f t="shared" ca="1" si="9"/>
        <v>7.4916228982652437E-4</v>
      </c>
      <c r="AS28" s="266">
        <f t="shared" ca="1" si="9"/>
        <v>0</v>
      </c>
      <c r="AT28" s="266">
        <f t="shared" ca="1" si="9"/>
        <v>0</v>
      </c>
      <c r="AU28" s="266">
        <f t="shared" ca="1" si="9"/>
        <v>4.9528924892137003E-3</v>
      </c>
      <c r="AV28" s="266">
        <f t="shared" ca="1" si="9"/>
        <v>0</v>
      </c>
      <c r="AW28" s="266"/>
      <c r="BA28" s="280">
        <v>10</v>
      </c>
      <c r="BB28" s="280" t="str">
        <f t="shared" si="18"/>
        <v>M721</v>
      </c>
      <c r="BC28" s="282">
        <f t="shared" ca="1" si="19"/>
        <v>0.88103878909326661</v>
      </c>
      <c r="BD28" s="280" t="str">
        <f t="shared" si="18"/>
        <v>M680</v>
      </c>
      <c r="BE28" s="282">
        <f t="shared" ca="1" si="19"/>
        <v>0</v>
      </c>
      <c r="BF28" s="280" t="str">
        <f t="shared" si="18"/>
        <v/>
      </c>
      <c r="BG28" s="282" t="str">
        <f t="shared" si="19"/>
        <v/>
      </c>
      <c r="BH28" s="280" t="str">
        <f t="shared" si="18"/>
        <v/>
      </c>
      <c r="BI28" s="282" t="str">
        <f t="shared" si="19"/>
        <v/>
      </c>
      <c r="BJ28" s="280" t="str">
        <f t="shared" si="18"/>
        <v/>
      </c>
      <c r="BK28" s="282" t="str">
        <f t="shared" si="19"/>
        <v/>
      </c>
    </row>
    <row r="29" spans="1:64" ht="16.5" x14ac:dyDescent="0.15">
      <c r="A29" s="236">
        <v>74</v>
      </c>
      <c r="B29" s="236" t="str">
        <f t="shared" si="0"/>
        <v>P74</v>
      </c>
      <c r="C29" s="259" t="s">
        <v>28</v>
      </c>
      <c r="D29" s="241">
        <f t="shared" ca="1" si="3"/>
        <v>0</v>
      </c>
      <c r="E29" s="241">
        <f t="shared" ca="1" si="3"/>
        <v>0</v>
      </c>
      <c r="F29" s="241">
        <f t="shared" ca="1" si="3"/>
        <v>0</v>
      </c>
      <c r="G29" s="241">
        <f t="shared" ca="1" si="3"/>
        <v>0</v>
      </c>
      <c r="H29" s="241">
        <f t="shared" ca="1" si="3"/>
        <v>0</v>
      </c>
      <c r="I29" s="241">
        <f t="shared" ca="1" si="3"/>
        <v>0</v>
      </c>
      <c r="J29" s="241">
        <f t="shared" ca="1" si="3"/>
        <v>0</v>
      </c>
      <c r="K29" s="241">
        <f t="shared" ca="1" si="3"/>
        <v>0</v>
      </c>
      <c r="L29" s="241">
        <f t="shared" ca="1" si="3"/>
        <v>0</v>
      </c>
      <c r="M29" s="241">
        <f t="shared" ca="1" si="3"/>
        <v>0</v>
      </c>
      <c r="N29" s="241">
        <f t="shared" ca="1" si="3"/>
        <v>0</v>
      </c>
      <c r="O29" s="241">
        <f t="shared" ca="1" si="3"/>
        <v>0</v>
      </c>
      <c r="P29" s="241">
        <f t="shared" ca="1" si="3"/>
        <v>0</v>
      </c>
      <c r="Q29" s="241">
        <f t="shared" ca="1" si="3"/>
        <v>0</v>
      </c>
      <c r="R29" s="241">
        <f t="shared" ca="1" si="3"/>
        <v>0</v>
      </c>
      <c r="S29" s="241">
        <f t="shared" ca="1" si="3"/>
        <v>0</v>
      </c>
      <c r="T29" s="241">
        <f t="shared" ca="1" si="21"/>
        <v>0</v>
      </c>
      <c r="U29" s="241">
        <f t="shared" ca="1" si="21"/>
        <v>0</v>
      </c>
      <c r="V29" s="241">
        <f t="shared" ca="1" si="21"/>
        <v>0</v>
      </c>
      <c r="W29" s="241">
        <f t="shared" ca="1" si="21"/>
        <v>0</v>
      </c>
      <c r="X29" s="241">
        <f t="shared" ca="1" si="21"/>
        <v>0</v>
      </c>
      <c r="Y29" s="241">
        <f t="shared" ca="1" si="21"/>
        <v>0</v>
      </c>
      <c r="Z29" s="241">
        <f t="shared" ca="1" si="21"/>
        <v>0</v>
      </c>
      <c r="AA29" s="241">
        <f t="shared" ca="1" si="21"/>
        <v>0</v>
      </c>
      <c r="AB29" s="241">
        <f t="shared" ca="1" si="21"/>
        <v>0</v>
      </c>
      <c r="AC29" s="241">
        <f t="shared" ca="1" si="21"/>
        <v>0</v>
      </c>
      <c r="AD29" s="241">
        <f t="shared" ca="1" si="21"/>
        <v>0</v>
      </c>
      <c r="AE29" s="241">
        <f t="shared" ca="1" si="22"/>
        <v>0</v>
      </c>
      <c r="AF29" s="241"/>
      <c r="AG29" s="241"/>
      <c r="AH29" s="241"/>
      <c r="AI29" s="241"/>
      <c r="AJ29" s="241"/>
      <c r="AK29" s="241"/>
      <c r="AL29" s="241"/>
      <c r="AM29" s="241"/>
      <c r="AN29" s="241"/>
      <c r="AO29" s="241"/>
      <c r="AP29" s="241"/>
      <c r="AQ29" s="242"/>
      <c r="AR29" s="266">
        <f t="shared" ca="1" si="9"/>
        <v>0</v>
      </c>
      <c r="AS29" s="266">
        <f t="shared" ca="1" si="9"/>
        <v>0</v>
      </c>
      <c r="AT29" s="266">
        <f t="shared" ca="1" si="9"/>
        <v>0</v>
      </c>
      <c r="AU29" s="266">
        <f t="shared" ca="1" si="9"/>
        <v>0</v>
      </c>
      <c r="AV29" s="266">
        <f t="shared" ca="1" si="9"/>
        <v>0</v>
      </c>
      <c r="AW29" s="266"/>
      <c r="BA29" s="280">
        <v>11</v>
      </c>
      <c r="BB29" s="280" t="str">
        <f t="shared" si="18"/>
        <v/>
      </c>
      <c r="BC29" s="282" t="str">
        <f t="shared" si="19"/>
        <v/>
      </c>
      <c r="BD29" s="280" t="str">
        <f t="shared" si="18"/>
        <v>M692</v>
      </c>
      <c r="BE29" s="282">
        <f t="shared" ca="1" si="19"/>
        <v>0.93052841379281148</v>
      </c>
      <c r="BF29" s="280" t="str">
        <f t="shared" si="18"/>
        <v/>
      </c>
      <c r="BG29" s="282" t="str">
        <f t="shared" si="19"/>
        <v/>
      </c>
      <c r="BH29" s="280" t="str">
        <f t="shared" si="18"/>
        <v/>
      </c>
      <c r="BI29" s="282" t="str">
        <f t="shared" si="19"/>
        <v/>
      </c>
      <c r="BJ29" s="280" t="str">
        <f t="shared" si="18"/>
        <v/>
      </c>
      <c r="BK29" s="282" t="str">
        <f t="shared" si="19"/>
        <v/>
      </c>
    </row>
    <row r="30" spans="1:64" ht="16.5" x14ac:dyDescent="0.15">
      <c r="A30" s="236">
        <v>75</v>
      </c>
      <c r="B30" s="236" t="str">
        <f t="shared" si="0"/>
        <v>P75</v>
      </c>
      <c r="C30" s="257" t="s">
        <v>37</v>
      </c>
      <c r="D30" s="241">
        <f t="shared" ca="1" si="3"/>
        <v>0</v>
      </c>
      <c r="E30" s="241">
        <f t="shared" ca="1" si="3"/>
        <v>0.99372885542168654</v>
      </c>
      <c r="F30" s="241">
        <f t="shared" ca="1" si="3"/>
        <v>0.9952685461702333</v>
      </c>
      <c r="G30" s="241">
        <f t="shared" ca="1" si="3"/>
        <v>0.99038866146515214</v>
      </c>
      <c r="H30" s="241">
        <f t="shared" ca="1" si="3"/>
        <v>0.99648348131692943</v>
      </c>
      <c r="I30" s="241">
        <f t="shared" ca="1" si="3"/>
        <v>0</v>
      </c>
      <c r="J30" s="241">
        <f t="shared" ca="1" si="3"/>
        <v>0</v>
      </c>
      <c r="K30" s="241">
        <f t="shared" ca="1" si="3"/>
        <v>0.99835455494777359</v>
      </c>
      <c r="L30" s="241">
        <f t="shared" ca="1" si="3"/>
        <v>0.99656234609338856</v>
      </c>
      <c r="M30" s="241">
        <f t="shared" ca="1" si="3"/>
        <v>0.99762459732586029</v>
      </c>
      <c r="N30" s="241">
        <f t="shared" ca="1" si="3"/>
        <v>0.99827028798463602</v>
      </c>
      <c r="O30" s="241">
        <f t="shared" ca="1" si="3"/>
        <v>0</v>
      </c>
      <c r="P30" s="241">
        <f t="shared" ca="1" si="3"/>
        <v>0</v>
      </c>
      <c r="Q30" s="241">
        <f t="shared" ca="1" si="3"/>
        <v>0</v>
      </c>
      <c r="R30" s="241">
        <f t="shared" ca="1" si="3"/>
        <v>0</v>
      </c>
      <c r="S30" s="241">
        <f t="shared" ca="1" si="3"/>
        <v>0</v>
      </c>
      <c r="T30" s="241">
        <f t="shared" ca="1" si="21"/>
        <v>0.99891693515556845</v>
      </c>
      <c r="U30" s="241">
        <f t="shared" ca="1" si="21"/>
        <v>0.99900470235117556</v>
      </c>
      <c r="V30" s="241">
        <f t="shared" ca="1" si="21"/>
        <v>0.99901610745286384</v>
      </c>
      <c r="W30" s="241">
        <f t="shared" ca="1" si="21"/>
        <v>0.99956785927250247</v>
      </c>
      <c r="X30" s="241">
        <f t="shared" ca="1" si="21"/>
        <v>0</v>
      </c>
      <c r="Y30" s="241">
        <f t="shared" ca="1" si="21"/>
        <v>0.99855376794258366</v>
      </c>
      <c r="Z30" s="241">
        <f t="shared" ca="1" si="21"/>
        <v>0</v>
      </c>
      <c r="AA30" s="241">
        <f t="shared" ca="1" si="21"/>
        <v>0.99812272975952743</v>
      </c>
      <c r="AB30" s="241">
        <f t="shared" ca="1" si="21"/>
        <v>0</v>
      </c>
      <c r="AC30" s="241">
        <f t="shared" ca="1" si="21"/>
        <v>0.99938056700040412</v>
      </c>
      <c r="AD30" s="241">
        <f t="shared" ca="1" si="21"/>
        <v>0.99890766145594234</v>
      </c>
      <c r="AE30" s="241">
        <f t="shared" ca="1" si="22"/>
        <v>0.99890041832133114</v>
      </c>
      <c r="AF30" s="241"/>
      <c r="AG30" s="241"/>
      <c r="AH30" s="241"/>
      <c r="AI30" s="241"/>
      <c r="AJ30" s="241"/>
      <c r="AK30" s="241"/>
      <c r="AL30" s="241"/>
      <c r="AM30" s="241"/>
      <c r="AN30" s="241"/>
      <c r="AO30" s="241"/>
      <c r="AP30" s="241"/>
      <c r="AQ30" s="242"/>
      <c r="AR30" s="268">
        <f ca="1">IFERROR(SUMPRODUCT(($D$3:$AO$3=AR$3)*1,$D$8:$AO$8,$D30:$AO30,$D$2:$AO$2)/SUMPRODUCT(($D$3:$AO$3=AR$3)*1,$D$8:$AO$8,$D$2:$AO$2),"")-AR37</f>
        <v>0.99596613446058213</v>
      </c>
      <c r="AS30" s="268">
        <f t="shared" ref="AS30:AV30" ca="1" si="23">IFERROR(SUMPRODUCT(($D$3:$AO$3=AS$3)*1,$D$8:$AO$8,$D30:$AO30,$D$2:$AO$2)/SUMPRODUCT(($D$3:$AO$3=AS$3)*1,$D$8:$AO$8,$D$2:$AO$2),"")-AS37</f>
        <v>0.99884440295765731</v>
      </c>
      <c r="AT30" s="268">
        <f t="shared" ca="1" si="23"/>
        <v>0.99372885542168643</v>
      </c>
      <c r="AU30" s="268">
        <f t="shared" ca="1" si="23"/>
        <v>0.99031565368101959</v>
      </c>
      <c r="AV30" s="268">
        <f t="shared" ca="1" si="23"/>
        <v>0.9983545549477737</v>
      </c>
      <c r="AW30" s="268"/>
      <c r="BA30" s="280">
        <v>12</v>
      </c>
      <c r="BB30" s="280" t="str">
        <f t="shared" si="18"/>
        <v/>
      </c>
      <c r="BC30" s="282" t="str">
        <f t="shared" si="19"/>
        <v/>
      </c>
      <c r="BD30" s="280" t="str">
        <f t="shared" si="18"/>
        <v>M693</v>
      </c>
      <c r="BE30" s="282">
        <f t="shared" ca="1" si="19"/>
        <v>0.94711110328594439</v>
      </c>
      <c r="BF30" s="280" t="str">
        <f t="shared" si="18"/>
        <v/>
      </c>
      <c r="BG30" s="282" t="str">
        <f t="shared" si="19"/>
        <v/>
      </c>
      <c r="BH30" s="280" t="str">
        <f t="shared" si="18"/>
        <v/>
      </c>
      <c r="BI30" s="282" t="str">
        <f t="shared" si="19"/>
        <v/>
      </c>
      <c r="BJ30" s="280" t="str">
        <f t="shared" si="18"/>
        <v/>
      </c>
      <c r="BK30" s="282" t="str">
        <f t="shared" si="19"/>
        <v/>
      </c>
    </row>
    <row r="31" spans="1:64" ht="16.5" x14ac:dyDescent="0.3">
      <c r="A31" s="236">
        <v>76</v>
      </c>
      <c r="B31" s="236" t="str">
        <f t="shared" si="0"/>
        <v>P76</v>
      </c>
      <c r="C31" s="253" t="s">
        <v>458</v>
      </c>
      <c r="D31" s="241">
        <f t="shared" ca="1" si="3"/>
        <v>0</v>
      </c>
      <c r="E31" s="241">
        <f t="shared" ca="1" si="3"/>
        <v>0.99412650602409647</v>
      </c>
      <c r="F31" s="241">
        <f t="shared" ca="1" si="3"/>
        <v>0.9956668128953915</v>
      </c>
      <c r="G31" s="241">
        <f t="shared" ca="1" si="3"/>
        <v>0.99078497545533417</v>
      </c>
      <c r="H31" s="241">
        <f t="shared" ca="1" si="3"/>
        <v>0.99688223421061362</v>
      </c>
      <c r="I31" s="241">
        <f t="shared" ref="I31:AA46" ca="1" si="24">INDIRECT(I$4&amp;"!"&amp;$B31)</f>
        <v>0</v>
      </c>
      <c r="J31" s="241">
        <f t="shared" ca="1" si="24"/>
        <v>0</v>
      </c>
      <c r="K31" s="241">
        <f t="shared" ca="1" si="24"/>
        <v>0.99875405657040184</v>
      </c>
      <c r="L31" s="241">
        <f t="shared" ca="1" si="24"/>
        <v>0.99696113054560676</v>
      </c>
      <c r="M31" s="241">
        <f t="shared" ca="1" si="24"/>
        <v>0.99802380684859981</v>
      </c>
      <c r="N31" s="241">
        <f t="shared" ca="1" si="24"/>
        <v>0.99866975588699103</v>
      </c>
      <c r="O31" s="241">
        <f t="shared" ca="1" si="24"/>
        <v>0</v>
      </c>
      <c r="P31" s="241">
        <f t="shared" ca="1" si="24"/>
        <v>0</v>
      </c>
      <c r="Q31" s="241">
        <f t="shared" ca="1" si="24"/>
        <v>0</v>
      </c>
      <c r="R31" s="241">
        <f t="shared" ca="1" si="24"/>
        <v>0</v>
      </c>
      <c r="S31" s="241">
        <f t="shared" ca="1" si="24"/>
        <v>0</v>
      </c>
      <c r="T31" s="241">
        <f t="shared" ca="1" si="24"/>
        <v>0.99931666182029655</v>
      </c>
      <c r="U31" s="241">
        <f t="shared" ca="1" si="24"/>
        <v>0.99940446413683037</v>
      </c>
      <c r="V31" s="241">
        <f t="shared" ca="1" si="24"/>
        <v>0.99941587380238484</v>
      </c>
      <c r="W31" s="241">
        <f t="shared" ca="1" si="24"/>
        <v>0.99996784641106695</v>
      </c>
      <c r="X31" s="241">
        <f t="shared" ca="1" si="24"/>
        <v>0</v>
      </c>
      <c r="Y31" s="241">
        <f t="shared" ca="1" si="24"/>
        <v>0.99895334928229651</v>
      </c>
      <c r="Z31" s="241">
        <f t="shared" ca="1" si="24"/>
        <v>0</v>
      </c>
      <c r="AA31" s="241">
        <f t="shared" ca="1" si="24"/>
        <v>0.99852213861497352</v>
      </c>
      <c r="AB31" s="241">
        <f t="shared" ca="1" si="21"/>
        <v>0</v>
      </c>
      <c r="AC31" s="241">
        <f t="shared" ca="1" si="21"/>
        <v>0.99978047919208102</v>
      </c>
      <c r="AD31" s="241">
        <f t="shared" ca="1" si="21"/>
        <v>0.99930738440970612</v>
      </c>
      <c r="AE31" s="241">
        <f t="shared" ca="1" si="22"/>
        <v>0.99930013837668197</v>
      </c>
      <c r="AF31" s="241"/>
      <c r="AG31" s="241"/>
      <c r="AH31" s="241"/>
      <c r="AI31" s="241"/>
      <c r="AJ31" s="241"/>
      <c r="AK31" s="241"/>
      <c r="AL31" s="241"/>
      <c r="AM31" s="241"/>
      <c r="AN31" s="241"/>
      <c r="AO31" s="241"/>
      <c r="AP31" s="241"/>
      <c r="AQ31" s="242"/>
      <c r="AR31" s="266">
        <f t="shared" ca="1" si="9"/>
        <v>0.99711414240737162</v>
      </c>
      <c r="AS31" s="266">
        <f t="shared" ca="1" si="9"/>
        <v>0.9992441005978967</v>
      </c>
      <c r="AT31" s="266">
        <f t="shared" ca="1" si="9"/>
        <v>0.99412650602409647</v>
      </c>
      <c r="AU31" s="266">
        <f t="shared" ca="1" si="9"/>
        <v>0.99566681289539161</v>
      </c>
      <c r="AV31" s="266">
        <f t="shared" ca="1" si="9"/>
        <v>0.99875405657040195</v>
      </c>
      <c r="AW31" s="266"/>
      <c r="BA31" s="280">
        <v>13</v>
      </c>
      <c r="BB31" s="280" t="str">
        <f t="shared" si="18"/>
        <v/>
      </c>
      <c r="BC31" s="282" t="str">
        <f t="shared" si="19"/>
        <v/>
      </c>
      <c r="BD31" s="280" t="str">
        <f t="shared" si="18"/>
        <v/>
      </c>
      <c r="BE31" s="282" t="str">
        <f t="shared" si="19"/>
        <v/>
      </c>
      <c r="BF31" s="280" t="str">
        <f t="shared" si="18"/>
        <v/>
      </c>
      <c r="BG31" s="282" t="str">
        <f t="shared" si="19"/>
        <v/>
      </c>
      <c r="BH31" s="280" t="str">
        <f t="shared" si="18"/>
        <v/>
      </c>
      <c r="BI31" s="282" t="str">
        <f t="shared" si="19"/>
        <v/>
      </c>
      <c r="BJ31" s="280" t="str">
        <f t="shared" si="18"/>
        <v/>
      </c>
      <c r="BK31" s="282" t="str">
        <f t="shared" si="19"/>
        <v/>
      </c>
    </row>
    <row r="32" spans="1:64" ht="16.5" x14ac:dyDescent="0.15">
      <c r="A32" s="236">
        <v>77</v>
      </c>
      <c r="B32" s="236" t="str">
        <f t="shared" si="0"/>
        <v>P77</v>
      </c>
      <c r="C32" s="254" t="s">
        <v>52</v>
      </c>
      <c r="D32" s="241">
        <f t="shared" ref="D32:T46" ca="1" si="25">INDIRECT(D$4&amp;"!"&amp;$B32)</f>
        <v>0</v>
      </c>
      <c r="E32" s="241">
        <f t="shared" ca="1" si="25"/>
        <v>0</v>
      </c>
      <c r="F32" s="241">
        <f t="shared" ca="1" si="25"/>
        <v>0</v>
      </c>
      <c r="G32" s="241">
        <f t="shared" ca="1" si="25"/>
        <v>0</v>
      </c>
      <c r="H32" s="241">
        <f t="shared" ca="1" si="25"/>
        <v>0</v>
      </c>
      <c r="I32" s="241">
        <f t="shared" ca="1" si="25"/>
        <v>0</v>
      </c>
      <c r="J32" s="241">
        <f t="shared" ca="1" si="25"/>
        <v>0</v>
      </c>
      <c r="K32" s="241">
        <f t="shared" ca="1" si="25"/>
        <v>0</v>
      </c>
      <c r="L32" s="241">
        <f t="shared" ca="1" si="25"/>
        <v>0</v>
      </c>
      <c r="M32" s="241">
        <f t="shared" ca="1" si="25"/>
        <v>0</v>
      </c>
      <c r="N32" s="241">
        <f t="shared" ca="1" si="25"/>
        <v>0</v>
      </c>
      <c r="O32" s="241">
        <f t="shared" ca="1" si="25"/>
        <v>0</v>
      </c>
      <c r="P32" s="241">
        <f t="shared" ca="1" si="25"/>
        <v>0</v>
      </c>
      <c r="Q32" s="241">
        <f t="shared" ca="1" si="25"/>
        <v>0</v>
      </c>
      <c r="R32" s="241">
        <f t="shared" ca="1" si="25"/>
        <v>0</v>
      </c>
      <c r="S32" s="241">
        <f t="shared" ca="1" si="25"/>
        <v>0</v>
      </c>
      <c r="T32" s="241">
        <f t="shared" ca="1" si="25"/>
        <v>0</v>
      </c>
      <c r="U32" s="241">
        <f t="shared" ca="1" si="24"/>
        <v>0</v>
      </c>
      <c r="V32" s="241">
        <f t="shared" ca="1" si="24"/>
        <v>0</v>
      </c>
      <c r="W32" s="241">
        <f t="shared" ca="1" si="24"/>
        <v>0</v>
      </c>
      <c r="X32" s="241">
        <f t="shared" ca="1" si="24"/>
        <v>0</v>
      </c>
      <c r="Y32" s="241">
        <f t="shared" ca="1" si="24"/>
        <v>0</v>
      </c>
      <c r="Z32" s="241">
        <f t="shared" ca="1" si="24"/>
        <v>0</v>
      </c>
      <c r="AA32" s="241">
        <f t="shared" ca="1" si="21"/>
        <v>0</v>
      </c>
      <c r="AB32" s="241">
        <f t="shared" ca="1" si="21"/>
        <v>0</v>
      </c>
      <c r="AC32" s="241">
        <f t="shared" ca="1" si="21"/>
        <v>0</v>
      </c>
      <c r="AD32" s="241">
        <f t="shared" ca="1" si="21"/>
        <v>0</v>
      </c>
      <c r="AE32" s="241">
        <f t="shared" ca="1" si="22"/>
        <v>0</v>
      </c>
      <c r="AF32" s="241"/>
      <c r="AG32" s="241"/>
      <c r="AH32" s="241"/>
      <c r="AI32" s="241"/>
      <c r="AJ32" s="241"/>
      <c r="AK32" s="241"/>
      <c r="AL32" s="241"/>
      <c r="AM32" s="241"/>
      <c r="AN32" s="241"/>
      <c r="AO32" s="241"/>
      <c r="AP32" s="241"/>
      <c r="AQ32" s="242"/>
      <c r="AR32" s="266">
        <f t="shared" ca="1" si="9"/>
        <v>0</v>
      </c>
      <c r="AS32" s="266">
        <f t="shared" ca="1" si="9"/>
        <v>0</v>
      </c>
      <c r="AT32" s="266">
        <f t="shared" ca="1" si="9"/>
        <v>0</v>
      </c>
      <c r="AU32" s="266">
        <f t="shared" ca="1" si="9"/>
        <v>0</v>
      </c>
      <c r="AV32" s="266">
        <f t="shared" ca="1" si="9"/>
        <v>0</v>
      </c>
      <c r="AW32" s="266"/>
      <c r="BA32" s="280">
        <v>14</v>
      </c>
      <c r="BB32" s="280" t="str">
        <f t="shared" si="18"/>
        <v/>
      </c>
      <c r="BC32" s="282" t="str">
        <f t="shared" si="19"/>
        <v/>
      </c>
      <c r="BD32" s="280" t="str">
        <f t="shared" si="18"/>
        <v/>
      </c>
      <c r="BE32" s="282" t="str">
        <f t="shared" si="19"/>
        <v/>
      </c>
      <c r="BF32" s="280" t="str">
        <f t="shared" si="18"/>
        <v/>
      </c>
      <c r="BG32" s="282" t="str">
        <f t="shared" si="19"/>
        <v/>
      </c>
      <c r="BH32" s="280" t="str">
        <f t="shared" si="18"/>
        <v/>
      </c>
      <c r="BI32" s="282" t="str">
        <f t="shared" si="19"/>
        <v/>
      </c>
      <c r="BJ32" s="280" t="str">
        <f t="shared" si="18"/>
        <v/>
      </c>
      <c r="BK32" s="282" t="str">
        <f t="shared" si="19"/>
        <v/>
      </c>
    </row>
    <row r="33" spans="1:63" ht="16.5" x14ac:dyDescent="0.15">
      <c r="A33" s="236">
        <v>78</v>
      </c>
      <c r="B33" s="236" t="str">
        <f t="shared" si="0"/>
        <v>P78</v>
      </c>
      <c r="C33" s="254" t="s">
        <v>545</v>
      </c>
      <c r="D33" s="241">
        <f t="shared" ca="1" si="25"/>
        <v>0</v>
      </c>
      <c r="E33" s="241">
        <f t="shared" ca="1" si="25"/>
        <v>3.7650602409638554E-3</v>
      </c>
      <c r="F33" s="241">
        <f t="shared" ca="1" si="25"/>
        <v>2.4922606238308889E-3</v>
      </c>
      <c r="G33" s="241">
        <f t="shared" ca="1" si="25"/>
        <v>6.4911559742773847E-3</v>
      </c>
      <c r="H33" s="241">
        <f t="shared" ca="1" si="25"/>
        <v>9.6296385650613192E-4</v>
      </c>
      <c r="I33" s="241">
        <f t="shared" ca="1" si="25"/>
        <v>0</v>
      </c>
      <c r="J33" s="241">
        <f t="shared" ca="1" si="25"/>
        <v>0</v>
      </c>
      <c r="K33" s="241">
        <f t="shared" ca="1" si="25"/>
        <v>1.2459434295982908E-3</v>
      </c>
      <c r="L33" s="241">
        <f t="shared" ca="1" si="25"/>
        <v>2.6177501108391671E-3</v>
      </c>
      <c r="M33" s="241">
        <f t="shared" ca="1" si="25"/>
        <v>8.9226112186965064E-4</v>
      </c>
      <c r="N33" s="241">
        <f t="shared" ca="1" si="25"/>
        <v>1.0659572031397285E-3</v>
      </c>
      <c r="O33" s="241">
        <f t="shared" ca="1" si="25"/>
        <v>0</v>
      </c>
      <c r="P33" s="241">
        <f t="shared" ca="1" si="25"/>
        <v>0</v>
      </c>
      <c r="Q33" s="241">
        <f t="shared" ca="1" si="25"/>
        <v>0</v>
      </c>
      <c r="R33" s="241">
        <f t="shared" ca="1" si="25"/>
        <v>0</v>
      </c>
      <c r="S33" s="241">
        <f t="shared" ca="1" si="25"/>
        <v>0</v>
      </c>
      <c r="T33" s="241">
        <f t="shared" ca="1" si="24"/>
        <v>5.8883396336144225E-4</v>
      </c>
      <c r="U33" s="241">
        <f t="shared" ca="1" si="24"/>
        <v>5.2407155958931844E-4</v>
      </c>
      <c r="V33" s="241">
        <f t="shared" ca="1" si="24"/>
        <v>5.3855139558280237E-4</v>
      </c>
      <c r="W33" s="241">
        <f t="shared" ca="1" si="24"/>
        <v>3.4757811665396127E-3</v>
      </c>
      <c r="X33" s="241">
        <f t="shared" ca="1" si="24"/>
        <v>0</v>
      </c>
      <c r="Y33" s="241">
        <f t="shared" ca="1" si="24"/>
        <v>5.6818181818181815E-4</v>
      </c>
      <c r="Z33" s="241">
        <f t="shared" ca="1" si="24"/>
        <v>0</v>
      </c>
      <c r="AA33" s="241">
        <f t="shared" ca="1" si="21"/>
        <v>1.3462709877296037E-3</v>
      </c>
      <c r="AB33" s="241">
        <f t="shared" ca="1" si="21"/>
        <v>0</v>
      </c>
      <c r="AC33" s="241">
        <f t="shared" ca="1" si="21"/>
        <v>7.7928135533400356E-5</v>
      </c>
      <c r="AD33" s="241">
        <f t="shared" ca="1" si="21"/>
        <v>4.9932751858384268E-4</v>
      </c>
      <c r="AE33" s="241">
        <f t="shared" ca="1" si="22"/>
        <v>0</v>
      </c>
      <c r="AF33" s="241"/>
      <c r="AG33" s="241"/>
      <c r="AH33" s="241"/>
      <c r="AI33" s="241"/>
      <c r="AJ33" s="241"/>
      <c r="AK33" s="241"/>
      <c r="AL33" s="241"/>
      <c r="AM33" s="241"/>
      <c r="AN33" s="241"/>
      <c r="AO33" s="241"/>
      <c r="AP33" s="241"/>
      <c r="AQ33" s="242"/>
      <c r="AR33" s="266">
        <f t="shared" ca="1" si="9"/>
        <v>1.520189227965089E-3</v>
      </c>
      <c r="AS33" s="266">
        <f t="shared" ca="1" si="9"/>
        <v>9.5899148098358019E-4</v>
      </c>
      <c r="AT33" s="266">
        <f t="shared" ca="1" si="9"/>
        <v>3.7650602409638554E-3</v>
      </c>
      <c r="AU33" s="266">
        <f t="shared" ca="1" si="9"/>
        <v>2.4922606238308889E-3</v>
      </c>
      <c r="AV33" s="266">
        <f t="shared" ca="1" si="9"/>
        <v>1.245943429598291E-3</v>
      </c>
      <c r="AW33" s="266"/>
      <c r="BA33" s="280">
        <v>15</v>
      </c>
      <c r="BB33" s="280" t="str">
        <f t="shared" si="18"/>
        <v/>
      </c>
      <c r="BC33" s="282" t="str">
        <f t="shared" si="19"/>
        <v/>
      </c>
      <c r="BD33" s="280" t="str">
        <f t="shared" si="18"/>
        <v/>
      </c>
      <c r="BE33" s="282" t="str">
        <f t="shared" si="19"/>
        <v/>
      </c>
      <c r="BF33" s="280" t="str">
        <f t="shared" si="18"/>
        <v/>
      </c>
      <c r="BG33" s="282" t="str">
        <f t="shared" si="19"/>
        <v/>
      </c>
      <c r="BH33" s="280" t="str">
        <f t="shared" si="18"/>
        <v/>
      </c>
      <c r="BI33" s="282" t="str">
        <f t="shared" si="19"/>
        <v/>
      </c>
      <c r="BJ33" s="280" t="str">
        <f t="shared" si="18"/>
        <v/>
      </c>
      <c r="BK33" s="282" t="str">
        <f t="shared" si="19"/>
        <v/>
      </c>
    </row>
    <row r="34" spans="1:63" ht="16.5" x14ac:dyDescent="0.15">
      <c r="A34" s="236">
        <v>79</v>
      </c>
      <c r="B34" s="236" t="str">
        <f t="shared" si="0"/>
        <v>P79</v>
      </c>
      <c r="C34" s="254" t="s">
        <v>544</v>
      </c>
      <c r="D34" s="241">
        <f t="shared" ca="1" si="25"/>
        <v>0</v>
      </c>
      <c r="E34" s="241">
        <f t="shared" ca="1" si="25"/>
        <v>2.1084337349397591E-3</v>
      </c>
      <c r="F34" s="241">
        <f t="shared" ca="1" si="25"/>
        <v>0</v>
      </c>
      <c r="G34" s="241">
        <f t="shared" ca="1" si="25"/>
        <v>1.7075205743579468E-3</v>
      </c>
      <c r="H34" s="241">
        <f t="shared" ca="1" si="25"/>
        <v>1.6007370045101833E-3</v>
      </c>
      <c r="I34" s="241">
        <f t="shared" ca="1" si="25"/>
        <v>0</v>
      </c>
      <c r="J34" s="241">
        <f t="shared" ca="1" si="25"/>
        <v>0</v>
      </c>
      <c r="K34" s="241">
        <f t="shared" ca="1" si="25"/>
        <v>0</v>
      </c>
      <c r="L34" s="241">
        <f t="shared" ca="1" si="25"/>
        <v>2.5225465628739524E-4</v>
      </c>
      <c r="M34" s="241">
        <f t="shared" ca="1" si="25"/>
        <v>1.0244479547392284E-3</v>
      </c>
      <c r="N34" s="241">
        <f t="shared" ca="1" si="25"/>
        <v>7.0476509298494444E-5</v>
      </c>
      <c r="O34" s="241">
        <f t="shared" ca="1" si="25"/>
        <v>0</v>
      </c>
      <c r="P34" s="241">
        <f t="shared" ca="1" si="25"/>
        <v>0</v>
      </c>
      <c r="Q34" s="241">
        <f t="shared" ca="1" si="25"/>
        <v>0</v>
      </c>
      <c r="R34" s="241">
        <f t="shared" ca="1" si="25"/>
        <v>0</v>
      </c>
      <c r="S34" s="241">
        <f t="shared" ca="1" si="25"/>
        <v>0</v>
      </c>
      <c r="T34" s="241">
        <f t="shared" ca="1" si="24"/>
        <v>2.907822041291073E-5</v>
      </c>
      <c r="U34" s="241">
        <f t="shared" ca="1" si="24"/>
        <v>0</v>
      </c>
      <c r="V34" s="241">
        <f t="shared" ca="1" si="24"/>
        <v>0</v>
      </c>
      <c r="W34" s="241">
        <f t="shared" ca="1" si="24"/>
        <v>1.2112867102822784E-4</v>
      </c>
      <c r="X34" s="241">
        <f t="shared" ca="1" si="24"/>
        <v>0</v>
      </c>
      <c r="Y34" s="241">
        <f t="shared" ca="1" si="24"/>
        <v>4.1866028708133972E-4</v>
      </c>
      <c r="Z34" s="241">
        <f t="shared" ca="1" si="24"/>
        <v>0</v>
      </c>
      <c r="AA34" s="241">
        <f t="shared" ca="1" si="21"/>
        <v>8.6039875155651351E-5</v>
      </c>
      <c r="AB34" s="241">
        <f t="shared" ca="1" si="21"/>
        <v>0</v>
      </c>
      <c r="AC34" s="241">
        <f t="shared" ca="1" si="21"/>
        <v>7.0796336192722822E-5</v>
      </c>
      <c r="AD34" s="241">
        <f t="shared" ca="1" si="21"/>
        <v>4.8322017927468642E-5</v>
      </c>
      <c r="AE34" s="241">
        <f t="shared" ca="1" si="22"/>
        <v>3.4117449509251285E-4</v>
      </c>
      <c r="AF34" s="241"/>
      <c r="AG34" s="241"/>
      <c r="AH34" s="241"/>
      <c r="AI34" s="241"/>
      <c r="AJ34" s="241"/>
      <c r="AK34" s="241"/>
      <c r="AL34" s="241"/>
      <c r="AM34" s="241"/>
      <c r="AN34" s="241"/>
      <c r="AO34" s="241"/>
      <c r="AP34" s="241"/>
      <c r="AQ34" s="242"/>
      <c r="AR34" s="266">
        <f t="shared" ca="1" si="9"/>
        <v>9.9315648365412936E-4</v>
      </c>
      <c r="AS34" s="266">
        <f t="shared" ca="1" si="9"/>
        <v>9.9621218414115123E-5</v>
      </c>
      <c r="AT34" s="266">
        <f t="shared" ca="1" si="9"/>
        <v>2.1084337349397591E-3</v>
      </c>
      <c r="AU34" s="266">
        <f t="shared" ca="1" si="9"/>
        <v>0</v>
      </c>
      <c r="AV34" s="266">
        <f t="shared" ca="1" si="9"/>
        <v>0</v>
      </c>
      <c r="AW34" s="266"/>
      <c r="BA34" s="280">
        <v>16</v>
      </c>
      <c r="BB34" s="280" t="str">
        <f t="shared" si="18"/>
        <v/>
      </c>
      <c r="BC34" s="282" t="str">
        <f t="shared" si="19"/>
        <v/>
      </c>
      <c r="BD34" s="280" t="str">
        <f t="shared" si="18"/>
        <v/>
      </c>
      <c r="BE34" s="282" t="str">
        <f t="shared" si="19"/>
        <v/>
      </c>
      <c r="BF34" s="280" t="str">
        <f t="shared" si="18"/>
        <v/>
      </c>
      <c r="BG34" s="282" t="str">
        <f t="shared" si="19"/>
        <v/>
      </c>
      <c r="BH34" s="280" t="str">
        <f t="shared" si="18"/>
        <v/>
      </c>
      <c r="BI34" s="282" t="str">
        <f t="shared" si="19"/>
        <v/>
      </c>
      <c r="BJ34" s="280" t="str">
        <f t="shared" si="18"/>
        <v/>
      </c>
      <c r="BK34" s="282" t="str">
        <f t="shared" si="19"/>
        <v/>
      </c>
    </row>
    <row r="35" spans="1:63" ht="16.5" x14ac:dyDescent="0.15">
      <c r="A35" s="236">
        <v>80</v>
      </c>
      <c r="B35" s="236" t="str">
        <f t="shared" si="0"/>
        <v>P80</v>
      </c>
      <c r="C35" s="254" t="s">
        <v>53</v>
      </c>
      <c r="D35" s="241">
        <f t="shared" ca="1" si="25"/>
        <v>0</v>
      </c>
      <c r="E35" s="241">
        <f t="shared" ca="1" si="25"/>
        <v>0</v>
      </c>
      <c r="F35" s="241">
        <f t="shared" ca="1" si="25"/>
        <v>1.8866910888166949E-3</v>
      </c>
      <c r="G35" s="241">
        <f t="shared" ca="1" si="25"/>
        <v>2.2894042346546555E-5</v>
      </c>
      <c r="H35" s="241">
        <f t="shared" ca="1" si="25"/>
        <v>5.4515088939367448E-4</v>
      </c>
      <c r="I35" s="241">
        <f t="shared" ca="1" si="25"/>
        <v>0</v>
      </c>
      <c r="J35" s="241">
        <f t="shared" ca="1" si="25"/>
        <v>0</v>
      </c>
      <c r="K35" s="241">
        <f t="shared" ca="1" si="25"/>
        <v>0</v>
      </c>
      <c r="L35" s="241">
        <f t="shared" ca="1" si="25"/>
        <v>0</v>
      </c>
      <c r="M35" s="241">
        <f t="shared" ca="1" si="25"/>
        <v>6.6093416434788912E-6</v>
      </c>
      <c r="N35" s="241">
        <f t="shared" ca="1" si="25"/>
        <v>7.9286072960806246E-5</v>
      </c>
      <c r="O35" s="241">
        <f t="shared" ca="1" si="25"/>
        <v>0</v>
      </c>
      <c r="P35" s="241">
        <f t="shared" ca="1" si="25"/>
        <v>0</v>
      </c>
      <c r="Q35" s="241">
        <f t="shared" ca="1" si="25"/>
        <v>0</v>
      </c>
      <c r="R35" s="241">
        <f t="shared" ca="1" si="25"/>
        <v>0</v>
      </c>
      <c r="S35" s="241">
        <f t="shared" ca="1" si="25"/>
        <v>0</v>
      </c>
      <c r="T35" s="241">
        <f t="shared" ca="1" si="24"/>
        <v>7.2695551032276809E-6</v>
      </c>
      <c r="U35" s="241">
        <f t="shared" ca="1" si="24"/>
        <v>0</v>
      </c>
      <c r="V35" s="241">
        <f t="shared" ca="1" si="24"/>
        <v>4.9143913034931496E-6</v>
      </c>
      <c r="W35" s="241">
        <f t="shared" ca="1" si="24"/>
        <v>7.6717737962892093E-4</v>
      </c>
      <c r="X35" s="241">
        <f t="shared" ca="1" si="24"/>
        <v>0</v>
      </c>
      <c r="Y35" s="241">
        <f t="shared" ca="1" si="24"/>
        <v>5.9808612440191383E-5</v>
      </c>
      <c r="Z35" s="241">
        <f t="shared" ca="1" si="24"/>
        <v>0</v>
      </c>
      <c r="AA35" s="241">
        <f t="shared" ca="1" si="21"/>
        <v>1.5183507380409063E-5</v>
      </c>
      <c r="AB35" s="241">
        <f t="shared" ca="1" si="21"/>
        <v>0</v>
      </c>
      <c r="AC35" s="241">
        <f t="shared" ca="1" si="21"/>
        <v>0</v>
      </c>
      <c r="AD35" s="241">
        <f t="shared" ca="1" si="21"/>
        <v>1.3691238412782785E-4</v>
      </c>
      <c r="AE35" s="241">
        <f t="shared" ca="1" si="22"/>
        <v>9.0832864108115812E-4</v>
      </c>
      <c r="AF35" s="241"/>
      <c r="AG35" s="241"/>
      <c r="AH35" s="241"/>
      <c r="AI35" s="241"/>
      <c r="AJ35" s="241"/>
      <c r="AK35" s="241"/>
      <c r="AL35" s="241"/>
      <c r="AM35" s="241"/>
      <c r="AN35" s="241"/>
      <c r="AO35" s="241"/>
      <c r="AP35" s="241"/>
      <c r="AQ35" s="242"/>
      <c r="AR35" s="266">
        <f t="shared" ca="1" si="9"/>
        <v>2.94131115483855E-4</v>
      </c>
      <c r="AS35" s="266">
        <f t="shared" ca="1" si="9"/>
        <v>1.0765593052886562E-4</v>
      </c>
      <c r="AT35" s="266">
        <f t="shared" ca="1" si="9"/>
        <v>0</v>
      </c>
      <c r="AU35" s="266">
        <f t="shared" ca="1" si="9"/>
        <v>1.8866910888166949E-3</v>
      </c>
      <c r="AV35" s="266">
        <f t="shared" ca="1" si="9"/>
        <v>0</v>
      </c>
      <c r="AW35" s="266"/>
      <c r="BA35" s="280">
        <v>17</v>
      </c>
      <c r="BB35" s="280" t="str">
        <f t="shared" si="18"/>
        <v/>
      </c>
      <c r="BC35" s="282" t="str">
        <f t="shared" si="19"/>
        <v/>
      </c>
      <c r="BD35" s="280" t="str">
        <f t="shared" si="18"/>
        <v/>
      </c>
      <c r="BE35" s="282" t="str">
        <f t="shared" si="19"/>
        <v/>
      </c>
      <c r="BF35" s="280" t="str">
        <f t="shared" si="18"/>
        <v/>
      </c>
      <c r="BG35" s="282" t="str">
        <f t="shared" si="19"/>
        <v/>
      </c>
      <c r="BH35" s="280" t="str">
        <f t="shared" si="18"/>
        <v/>
      </c>
      <c r="BI35" s="282" t="str">
        <f t="shared" si="19"/>
        <v/>
      </c>
      <c r="BJ35" s="280" t="str">
        <f t="shared" si="18"/>
        <v/>
      </c>
      <c r="BK35" s="282" t="str">
        <f t="shared" si="19"/>
        <v/>
      </c>
    </row>
    <row r="36" spans="1:63" ht="16.5" x14ac:dyDescent="0.15">
      <c r="A36" s="236">
        <v>81</v>
      </c>
      <c r="B36" s="236" t="str">
        <f t="shared" si="0"/>
        <v>P81</v>
      </c>
      <c r="C36" s="254" t="s">
        <v>54</v>
      </c>
      <c r="D36" s="241">
        <f t="shared" ca="1" si="25"/>
        <v>0</v>
      </c>
      <c r="E36" s="241">
        <f t="shared" ca="1" si="25"/>
        <v>0</v>
      </c>
      <c r="F36" s="241">
        <f t="shared" ca="1" si="25"/>
        <v>2.4970297794546367E-5</v>
      </c>
      <c r="G36" s="241">
        <f t="shared" ca="1" si="25"/>
        <v>0</v>
      </c>
      <c r="H36" s="241">
        <f t="shared" ca="1" si="25"/>
        <v>8.9140389764164917E-6</v>
      </c>
      <c r="I36" s="241">
        <f t="shared" ca="1" si="25"/>
        <v>0</v>
      </c>
      <c r="J36" s="241">
        <f t="shared" ca="1" si="25"/>
        <v>0</v>
      </c>
      <c r="K36" s="241">
        <f t="shared" ca="1" si="25"/>
        <v>0</v>
      </c>
      <c r="L36" s="241">
        <f t="shared" ca="1" si="25"/>
        <v>1.6886468726676868E-4</v>
      </c>
      <c r="M36" s="241">
        <f t="shared" ca="1" si="25"/>
        <v>5.287473314783115E-5</v>
      </c>
      <c r="N36" s="241">
        <f t="shared" ca="1" si="25"/>
        <v>1.1452432761005347E-4</v>
      </c>
      <c r="O36" s="241">
        <f t="shared" ca="1" si="25"/>
        <v>0</v>
      </c>
      <c r="P36" s="241">
        <f t="shared" ca="1" si="25"/>
        <v>0</v>
      </c>
      <c r="Q36" s="241">
        <f t="shared" ca="1" si="25"/>
        <v>0</v>
      </c>
      <c r="R36" s="241">
        <f t="shared" ca="1" si="25"/>
        <v>0</v>
      </c>
      <c r="S36" s="241">
        <f t="shared" ca="1" si="25"/>
        <v>0</v>
      </c>
      <c r="T36" s="241">
        <f t="shared" ca="1" si="24"/>
        <v>5.8156440825821461E-5</v>
      </c>
      <c r="U36" s="241">
        <f t="shared" ca="1" si="24"/>
        <v>7.1464303580361606E-5</v>
      </c>
      <c r="V36" s="241">
        <f t="shared" ca="1" si="24"/>
        <v>5.0489193335887722E-5</v>
      </c>
      <c r="W36" s="241">
        <f t="shared" ca="1" si="24"/>
        <v>3.3989100117170698E-4</v>
      </c>
      <c r="X36" s="241">
        <f t="shared" ca="1" si="24"/>
        <v>0</v>
      </c>
      <c r="Y36" s="241">
        <f t="shared" ca="1" si="24"/>
        <v>0</v>
      </c>
      <c r="Z36" s="241">
        <f t="shared" ca="1" si="24"/>
        <v>0</v>
      </c>
      <c r="AA36" s="241">
        <f t="shared" ca="1" si="21"/>
        <v>3.0367014760818126E-5</v>
      </c>
      <c r="AB36" s="241">
        <f t="shared" ca="1" si="21"/>
        <v>0</v>
      </c>
      <c r="AC36" s="241">
        <f t="shared" ca="1" si="21"/>
        <v>7.0796336192722822E-5</v>
      </c>
      <c r="AD36" s="241">
        <f t="shared" ca="1" si="21"/>
        <v>8.0536696545781092E-6</v>
      </c>
      <c r="AE36" s="241">
        <f t="shared" ca="1" si="22"/>
        <v>5.9562787546238189E-4</v>
      </c>
      <c r="AF36" s="241"/>
      <c r="AG36" s="241"/>
      <c r="AH36" s="241"/>
      <c r="AI36" s="241"/>
      <c r="AJ36" s="241"/>
      <c r="AK36" s="241"/>
      <c r="AL36" s="241"/>
      <c r="AM36" s="241"/>
      <c r="AN36" s="241"/>
      <c r="AO36" s="241"/>
      <c r="AP36" s="241"/>
      <c r="AQ36" s="242"/>
      <c r="AR36" s="266">
        <f t="shared" ca="1" si="9"/>
        <v>9.3914715397909839E-5</v>
      </c>
      <c r="AS36" s="266">
        <f t="shared" ca="1" si="9"/>
        <v>6.7372726867159823E-5</v>
      </c>
      <c r="AT36" s="266">
        <f t="shared" ca="1" si="9"/>
        <v>0</v>
      </c>
      <c r="AU36" s="266">
        <f t="shared" ca="1" si="9"/>
        <v>2.4970297794546367E-5</v>
      </c>
      <c r="AV36" s="266">
        <f t="shared" ca="1" si="9"/>
        <v>0</v>
      </c>
      <c r="AW36" s="266"/>
      <c r="BA36" s="280">
        <v>18</v>
      </c>
      <c r="BB36" s="280" t="str">
        <f t="shared" si="18"/>
        <v/>
      </c>
      <c r="BC36" s="282" t="str">
        <f t="shared" si="19"/>
        <v/>
      </c>
      <c r="BD36" s="280"/>
      <c r="BE36" s="280"/>
      <c r="BF36" s="280"/>
      <c r="BG36" s="280"/>
      <c r="BH36" s="280"/>
      <c r="BI36" s="280"/>
      <c r="BJ36" s="280"/>
      <c r="BK36" s="280"/>
    </row>
    <row r="37" spans="1:63" ht="16.5" x14ac:dyDescent="0.15">
      <c r="A37" s="236">
        <v>82</v>
      </c>
      <c r="B37" s="236" t="str">
        <f t="shared" si="0"/>
        <v>P82</v>
      </c>
      <c r="C37" s="258" t="s">
        <v>38</v>
      </c>
      <c r="D37" s="241">
        <f t="shared" ca="1" si="25"/>
        <v>0</v>
      </c>
      <c r="E37" s="241">
        <f t="shared" ca="1" si="25"/>
        <v>0</v>
      </c>
      <c r="F37" s="241">
        <f t="shared" ca="1" si="25"/>
        <v>4.9528924892137012E-3</v>
      </c>
      <c r="G37" s="241">
        <f t="shared" ca="1" si="25"/>
        <v>0</v>
      </c>
      <c r="H37" s="241">
        <f t="shared" ca="1" si="25"/>
        <v>1.7869352461691397E-3</v>
      </c>
      <c r="I37" s="241">
        <f t="shared" ca="1" si="25"/>
        <v>0</v>
      </c>
      <c r="J37" s="241">
        <f t="shared" ca="1" si="25"/>
        <v>0</v>
      </c>
      <c r="K37" s="241">
        <f t="shared" ca="1" si="25"/>
        <v>0</v>
      </c>
      <c r="L37" s="241">
        <f t="shared" ca="1" si="25"/>
        <v>0</v>
      </c>
      <c r="M37" s="241">
        <f t="shared" ca="1" si="25"/>
        <v>0</v>
      </c>
      <c r="N37" s="241">
        <f t="shared" ca="1" si="25"/>
        <v>0</v>
      </c>
      <c r="O37" s="241">
        <f t="shared" ca="1" si="25"/>
        <v>0</v>
      </c>
      <c r="P37" s="241">
        <f t="shared" ca="1" si="25"/>
        <v>0</v>
      </c>
      <c r="Q37" s="241">
        <f t="shared" ca="1" si="25"/>
        <v>0</v>
      </c>
      <c r="R37" s="241">
        <f t="shared" ca="1" si="25"/>
        <v>0</v>
      </c>
      <c r="S37" s="241">
        <f t="shared" ca="1" si="25"/>
        <v>0</v>
      </c>
      <c r="T37" s="241">
        <f t="shared" ca="1" si="24"/>
        <v>0</v>
      </c>
      <c r="U37" s="241">
        <f t="shared" ca="1" si="24"/>
        <v>0</v>
      </c>
      <c r="V37" s="241">
        <f t="shared" ca="1" si="24"/>
        <v>0</v>
      </c>
      <c r="W37" s="241">
        <f t="shared" ca="1" si="24"/>
        <v>0</v>
      </c>
      <c r="X37" s="241">
        <f t="shared" ca="1" si="24"/>
        <v>0</v>
      </c>
      <c r="Y37" s="241">
        <f t="shared" ca="1" si="24"/>
        <v>0</v>
      </c>
      <c r="Z37" s="241">
        <f t="shared" ca="1" si="24"/>
        <v>0</v>
      </c>
      <c r="AA37" s="241">
        <f t="shared" ca="1" si="21"/>
        <v>0</v>
      </c>
      <c r="AB37" s="241">
        <f t="shared" ca="1" si="21"/>
        <v>0</v>
      </c>
      <c r="AC37" s="241">
        <f t="shared" ca="1" si="21"/>
        <v>0</v>
      </c>
      <c r="AD37" s="241">
        <f t="shared" ca="1" si="21"/>
        <v>0</v>
      </c>
      <c r="AE37" s="241">
        <f t="shared" ca="1" si="22"/>
        <v>0</v>
      </c>
      <c r="AF37" s="241"/>
      <c r="AG37" s="241"/>
      <c r="AH37" s="241"/>
      <c r="AI37" s="241"/>
      <c r="AJ37" s="241"/>
      <c r="AK37" s="241"/>
      <c r="AL37" s="241"/>
      <c r="AM37" s="241"/>
      <c r="AN37" s="241"/>
      <c r="AO37" s="241"/>
      <c r="AP37" s="241"/>
      <c r="AQ37" s="242"/>
      <c r="AR37" s="266">
        <f t="shared" ca="1" si="9"/>
        <v>7.4916228982652427E-4</v>
      </c>
      <c r="AS37" s="266">
        <f t="shared" ca="1" si="9"/>
        <v>0</v>
      </c>
      <c r="AT37" s="266">
        <f t="shared" ca="1" si="9"/>
        <v>0</v>
      </c>
      <c r="AU37" s="266">
        <f t="shared" ca="1" si="9"/>
        <v>4.9528924892137003E-3</v>
      </c>
      <c r="AV37" s="266">
        <f t="shared" ca="1" si="9"/>
        <v>0</v>
      </c>
      <c r="AW37" s="266"/>
      <c r="BA37" s="280">
        <v>19</v>
      </c>
      <c r="BB37" s="280" t="str">
        <f t="shared" si="18"/>
        <v/>
      </c>
      <c r="BC37" s="282" t="str">
        <f t="shared" si="19"/>
        <v/>
      </c>
      <c r="BD37" s="280"/>
      <c r="BE37" s="280"/>
      <c r="BF37" s="280"/>
      <c r="BG37" s="280"/>
      <c r="BH37" s="280"/>
      <c r="BI37" s="280"/>
      <c r="BJ37" s="280"/>
      <c r="BK37" s="280"/>
    </row>
    <row r="38" spans="1:63" ht="16.5" x14ac:dyDescent="0.15">
      <c r="A38" s="236">
        <v>83</v>
      </c>
      <c r="B38" s="236" t="str">
        <f t="shared" si="0"/>
        <v>P83</v>
      </c>
      <c r="C38" s="259" t="s">
        <v>28</v>
      </c>
      <c r="D38" s="241">
        <f t="shared" ca="1" si="25"/>
        <v>0</v>
      </c>
      <c r="E38" s="241">
        <f t="shared" ca="1" si="25"/>
        <v>0</v>
      </c>
      <c r="F38" s="241">
        <f t="shared" ca="1" si="25"/>
        <v>0</v>
      </c>
      <c r="G38" s="241">
        <f t="shared" ca="1" si="25"/>
        <v>0</v>
      </c>
      <c r="H38" s="241">
        <f t="shared" ca="1" si="25"/>
        <v>0</v>
      </c>
      <c r="I38" s="241">
        <f t="shared" ca="1" si="25"/>
        <v>0</v>
      </c>
      <c r="J38" s="241">
        <f t="shared" ca="1" si="25"/>
        <v>0</v>
      </c>
      <c r="K38" s="241">
        <f t="shared" ca="1" si="25"/>
        <v>0</v>
      </c>
      <c r="L38" s="241">
        <f t="shared" ca="1" si="25"/>
        <v>0</v>
      </c>
      <c r="M38" s="241">
        <f t="shared" ca="1" si="25"/>
        <v>0</v>
      </c>
      <c r="N38" s="241">
        <f t="shared" ca="1" si="25"/>
        <v>0</v>
      </c>
      <c r="O38" s="241">
        <f t="shared" ca="1" si="25"/>
        <v>0</v>
      </c>
      <c r="P38" s="241">
        <f t="shared" ca="1" si="25"/>
        <v>0</v>
      </c>
      <c r="Q38" s="241">
        <f t="shared" ca="1" si="25"/>
        <v>0</v>
      </c>
      <c r="R38" s="241">
        <f t="shared" ca="1" si="25"/>
        <v>0</v>
      </c>
      <c r="S38" s="241">
        <f t="shared" ca="1" si="25"/>
        <v>0</v>
      </c>
      <c r="T38" s="241">
        <f t="shared" ca="1" si="24"/>
        <v>0</v>
      </c>
      <c r="U38" s="241">
        <f t="shared" ca="1" si="24"/>
        <v>0</v>
      </c>
      <c r="V38" s="241">
        <f t="shared" ca="1" si="24"/>
        <v>0</v>
      </c>
      <c r="W38" s="241">
        <f t="shared" ca="1" si="24"/>
        <v>0</v>
      </c>
      <c r="X38" s="241">
        <f t="shared" ca="1" si="24"/>
        <v>0</v>
      </c>
      <c r="Y38" s="241">
        <f t="shared" ca="1" si="24"/>
        <v>0</v>
      </c>
      <c r="Z38" s="241">
        <f t="shared" ca="1" si="24"/>
        <v>0</v>
      </c>
      <c r="AA38" s="241">
        <f t="shared" ca="1" si="21"/>
        <v>0</v>
      </c>
      <c r="AB38" s="241">
        <f t="shared" ca="1" si="21"/>
        <v>0</v>
      </c>
      <c r="AC38" s="241">
        <f t="shared" ca="1" si="21"/>
        <v>0</v>
      </c>
      <c r="AD38" s="241">
        <f t="shared" ca="1" si="21"/>
        <v>0</v>
      </c>
      <c r="AE38" s="241">
        <f t="shared" ca="1" si="22"/>
        <v>0</v>
      </c>
      <c r="AF38" s="241"/>
      <c r="AG38" s="241"/>
      <c r="AH38" s="241"/>
      <c r="AI38" s="241"/>
      <c r="AJ38" s="241"/>
      <c r="AK38" s="241"/>
      <c r="AL38" s="241"/>
      <c r="AM38" s="241"/>
      <c r="AN38" s="241"/>
      <c r="AO38" s="241"/>
      <c r="AP38" s="241"/>
      <c r="AQ38" s="242"/>
      <c r="AR38" s="266">
        <f t="shared" ca="1" si="9"/>
        <v>0</v>
      </c>
      <c r="AS38" s="266">
        <f t="shared" ca="1" si="9"/>
        <v>0</v>
      </c>
      <c r="AT38" s="266">
        <f t="shared" ca="1" si="9"/>
        <v>0</v>
      </c>
      <c r="AU38" s="266">
        <f t="shared" ca="1" si="9"/>
        <v>0</v>
      </c>
      <c r="AV38" s="266">
        <f t="shared" ca="1" si="9"/>
        <v>0</v>
      </c>
      <c r="AW38" s="266"/>
      <c r="BA38" s="280">
        <v>20</v>
      </c>
      <c r="BB38" s="280" t="str">
        <f t="shared" si="18"/>
        <v/>
      </c>
      <c r="BC38" s="282" t="str">
        <f t="shared" si="19"/>
        <v/>
      </c>
      <c r="BD38" s="280"/>
      <c r="BE38" s="280"/>
      <c r="BF38" s="280"/>
      <c r="BG38" s="280"/>
      <c r="BH38" s="280"/>
      <c r="BI38" s="280"/>
      <c r="BJ38" s="280"/>
      <c r="BK38" s="280"/>
    </row>
    <row r="39" spans="1:63" ht="16.5" x14ac:dyDescent="0.15">
      <c r="A39" s="236">
        <v>84</v>
      </c>
      <c r="B39" s="236" t="str">
        <f t="shared" si="0"/>
        <v>P84</v>
      </c>
      <c r="C39" s="257" t="s">
        <v>36</v>
      </c>
      <c r="D39" s="241">
        <f t="shared" ca="1" si="25"/>
        <v>0</v>
      </c>
      <c r="E39" s="241">
        <f t="shared" ca="1" si="25"/>
        <v>0.98887349397590374</v>
      </c>
      <c r="F39" s="241">
        <f t="shared" ca="1" si="25"/>
        <v>0.99675061402825138</v>
      </c>
      <c r="G39" s="241">
        <f t="shared" ca="1" si="25"/>
        <v>0.99859001378031953</v>
      </c>
      <c r="H39" s="241">
        <f t="shared" ca="1" si="25"/>
        <v>0.99883151795293013</v>
      </c>
      <c r="I39" s="241">
        <f t="shared" ca="1" si="25"/>
        <v>0</v>
      </c>
      <c r="J39" s="241">
        <f t="shared" ca="1" si="25"/>
        <v>0</v>
      </c>
      <c r="K39" s="241">
        <f t="shared" ca="1" si="25"/>
        <v>0.99873700677769439</v>
      </c>
      <c r="L39" s="241">
        <f t="shared" ca="1" si="25"/>
        <v>0.99927033777106955</v>
      </c>
      <c r="M39" s="241">
        <f t="shared" ca="1" si="25"/>
        <v>0.99957700213481737</v>
      </c>
      <c r="N39" s="241">
        <f t="shared" ca="1" si="25"/>
        <v>0.99893404279686027</v>
      </c>
      <c r="O39" s="241">
        <f t="shared" ca="1" si="25"/>
        <v>0</v>
      </c>
      <c r="P39" s="241">
        <f t="shared" ca="1" si="25"/>
        <v>0</v>
      </c>
      <c r="Q39" s="241">
        <f t="shared" ca="1" si="25"/>
        <v>0</v>
      </c>
      <c r="R39" s="241">
        <f t="shared" ca="1" si="25"/>
        <v>0</v>
      </c>
      <c r="S39" s="241">
        <f t="shared" ca="1" si="25"/>
        <v>0</v>
      </c>
      <c r="T39" s="241">
        <f t="shared" ca="1" si="24"/>
        <v>0.99941843559174171</v>
      </c>
      <c r="U39" s="241">
        <f t="shared" ca="1" si="24"/>
        <v>0.99809428523785704</v>
      </c>
      <c r="V39" s="241">
        <f t="shared" ca="1" si="24"/>
        <v>0.9995339564671688</v>
      </c>
      <c r="W39" s="241">
        <f t="shared" ca="1" si="24"/>
        <v>0.99845631600905183</v>
      </c>
      <c r="X39" s="241">
        <f t="shared" ca="1" si="24"/>
        <v>0</v>
      </c>
      <c r="Y39" s="241">
        <f t="shared" ca="1" si="24"/>
        <v>0.99880382775119614</v>
      </c>
      <c r="Z39" s="241">
        <f t="shared" ca="1" si="24"/>
        <v>0</v>
      </c>
      <c r="AA39" s="241">
        <f t="shared" ref="AA39:AE46" ca="1" si="26">INDIRECT(AA$4&amp;"!"&amp;$B39)</f>
        <v>0.99951804608831207</v>
      </c>
      <c r="AB39" s="241">
        <f t="shared" ca="1" si="26"/>
        <v>0</v>
      </c>
      <c r="AC39" s="241">
        <f t="shared" ca="1" si="26"/>
        <v>0.99843956304948434</v>
      </c>
      <c r="AD39" s="241">
        <f t="shared" ca="1" si="26"/>
        <v>0.99946040413314319</v>
      </c>
      <c r="AE39" s="241">
        <f t="shared" ca="1" si="26"/>
        <v>0.99879204078397965</v>
      </c>
      <c r="AF39" s="241"/>
      <c r="AG39" s="241"/>
      <c r="AH39" s="241"/>
      <c r="AI39" s="241"/>
      <c r="AJ39" s="241"/>
      <c r="AK39" s="241"/>
      <c r="AL39" s="241"/>
      <c r="AM39" s="241"/>
      <c r="AN39" s="241"/>
      <c r="AO39" s="241"/>
      <c r="AP39" s="241"/>
      <c r="AQ39" s="242"/>
      <c r="AR39" s="268">
        <f ca="1">IFERROR(SUMPRODUCT(($D$3:$AO$3=AR$3)*1,$D$8:$AO$8,$D39:$AO39,$D$2:$AO$2)/SUMPRODUCT(($D$3:$AO$3=AR$3)*1,$D$8:$AO$8,$D$2:$AO$2),"")-AR45</f>
        <v>0.99902725100376988</v>
      </c>
      <c r="AS39" s="268">
        <f t="shared" ref="AS39:AV39" ca="1" si="27">IFERROR(SUMPRODUCT(($D$3:$AO$3=AS$3)*1,$D$8:$AO$8,$D39:$AO39,$D$2:$AO$2)/SUMPRODUCT(($D$3:$AO$3=AS$3)*1,$D$8:$AO$8,$D$2:$AO$2),"")-AS45</f>
        <v>0.99921626642688233</v>
      </c>
      <c r="AT39" s="268">
        <f t="shared" ca="1" si="27"/>
        <v>0.98887349397590385</v>
      </c>
      <c r="AU39" s="268">
        <f t="shared" ca="1" si="27"/>
        <v>0.99675061402825138</v>
      </c>
      <c r="AV39" s="268">
        <f t="shared" ca="1" si="27"/>
        <v>0.9987370067776945</v>
      </c>
      <c r="AW39" s="268"/>
      <c r="BA39" s="280"/>
      <c r="BB39" s="280"/>
      <c r="BC39" s="282"/>
      <c r="BD39" s="280"/>
      <c r="BE39" s="280"/>
      <c r="BF39" s="280"/>
      <c r="BG39" s="280"/>
      <c r="BH39" s="280"/>
      <c r="BI39" s="280"/>
      <c r="BJ39" s="280"/>
      <c r="BK39" s="280"/>
    </row>
    <row r="40" spans="1:63" ht="16.5" x14ac:dyDescent="0.3">
      <c r="A40" s="236">
        <v>85</v>
      </c>
      <c r="B40" s="236" t="str">
        <f t="shared" si="0"/>
        <v>P85</v>
      </c>
      <c r="C40" s="253" t="s">
        <v>460</v>
      </c>
      <c r="D40" s="241">
        <f t="shared" ca="1" si="25"/>
        <v>0</v>
      </c>
      <c r="E40" s="241">
        <f t="shared" ca="1" si="25"/>
        <v>0.98887349397590374</v>
      </c>
      <c r="F40" s="241">
        <f t="shared" ca="1" si="25"/>
        <v>0.99675061402825138</v>
      </c>
      <c r="G40" s="241">
        <f t="shared" ca="1" si="25"/>
        <v>0.99859001378031953</v>
      </c>
      <c r="H40" s="241">
        <f t="shared" ca="1" si="25"/>
        <v>0.99883151795293013</v>
      </c>
      <c r="I40" s="241">
        <f t="shared" ca="1" si="25"/>
        <v>0</v>
      </c>
      <c r="J40" s="241">
        <f t="shared" ca="1" si="25"/>
        <v>0</v>
      </c>
      <c r="K40" s="241">
        <f t="shared" ca="1" si="25"/>
        <v>0.99873700677769439</v>
      </c>
      <c r="L40" s="241">
        <f t="shared" ca="1" si="25"/>
        <v>0.99927033777106955</v>
      </c>
      <c r="M40" s="241">
        <f t="shared" ca="1" si="25"/>
        <v>0.99957700213481737</v>
      </c>
      <c r="N40" s="241">
        <f t="shared" ca="1" si="25"/>
        <v>0.99893404279686027</v>
      </c>
      <c r="O40" s="241">
        <f t="shared" ca="1" si="25"/>
        <v>0</v>
      </c>
      <c r="P40" s="241">
        <f t="shared" ca="1" si="25"/>
        <v>0</v>
      </c>
      <c r="Q40" s="241">
        <f t="shared" ca="1" si="25"/>
        <v>0</v>
      </c>
      <c r="R40" s="241">
        <f t="shared" ca="1" si="25"/>
        <v>0</v>
      </c>
      <c r="S40" s="241">
        <f t="shared" ca="1" si="25"/>
        <v>0</v>
      </c>
      <c r="T40" s="241">
        <f t="shared" ca="1" si="24"/>
        <v>0.99941843559174171</v>
      </c>
      <c r="U40" s="241">
        <f t="shared" ca="1" si="24"/>
        <v>0.99809428523785704</v>
      </c>
      <c r="V40" s="241">
        <f t="shared" ca="1" si="24"/>
        <v>0.9995339564671688</v>
      </c>
      <c r="W40" s="241">
        <f t="shared" ca="1" si="24"/>
        <v>0.99845631600905183</v>
      </c>
      <c r="X40" s="241">
        <f t="shared" ca="1" si="24"/>
        <v>0</v>
      </c>
      <c r="Y40" s="241">
        <f t="shared" ca="1" si="24"/>
        <v>0.99880382775119614</v>
      </c>
      <c r="Z40" s="241">
        <f t="shared" ca="1" si="24"/>
        <v>0</v>
      </c>
      <c r="AA40" s="241">
        <f t="shared" ca="1" si="26"/>
        <v>0.99951804608831207</v>
      </c>
      <c r="AB40" s="241">
        <f t="shared" ca="1" si="26"/>
        <v>0</v>
      </c>
      <c r="AC40" s="241">
        <f t="shared" ca="1" si="26"/>
        <v>0.99843956304948434</v>
      </c>
      <c r="AD40" s="241">
        <f t="shared" ca="1" si="26"/>
        <v>0.99946040413314319</v>
      </c>
      <c r="AE40" s="241">
        <f t="shared" ca="1" si="26"/>
        <v>0.99879204078397965</v>
      </c>
      <c r="AF40" s="241"/>
      <c r="AG40" s="241"/>
      <c r="AH40" s="241"/>
      <c r="AI40" s="241"/>
      <c r="AJ40" s="241"/>
      <c r="AK40" s="241"/>
      <c r="AL40" s="241"/>
      <c r="AM40" s="241"/>
      <c r="AN40" s="241"/>
      <c r="AO40" s="241"/>
      <c r="AP40" s="241"/>
      <c r="AQ40" s="242"/>
      <c r="AR40" s="266">
        <f t="shared" ca="1" si="9"/>
        <v>0.99902725100376988</v>
      </c>
      <c r="AS40" s="266">
        <f t="shared" ca="1" si="9"/>
        <v>0.99921626642688233</v>
      </c>
      <c r="AT40" s="266">
        <f t="shared" ca="1" si="9"/>
        <v>0.98887349397590385</v>
      </c>
      <c r="AU40" s="266">
        <f t="shared" ca="1" si="9"/>
        <v>0.99675061402825138</v>
      </c>
      <c r="AV40" s="266">
        <f t="shared" ca="1" si="9"/>
        <v>0.9987370067776945</v>
      </c>
      <c r="AW40" s="266"/>
      <c r="BA40" s="280"/>
      <c r="BB40" s="280"/>
      <c r="BC40" s="282"/>
      <c r="BD40" s="280"/>
      <c r="BE40" s="280"/>
      <c r="BF40" s="280"/>
      <c r="BG40" s="280"/>
      <c r="BH40" s="280"/>
      <c r="BI40" s="280"/>
      <c r="BJ40" s="280"/>
      <c r="BK40" s="280"/>
    </row>
    <row r="41" spans="1:63" ht="16.5" x14ac:dyDescent="0.15">
      <c r="A41" s="236">
        <v>86</v>
      </c>
      <c r="B41" s="236" t="str">
        <f t="shared" si="0"/>
        <v>P86</v>
      </c>
      <c r="C41" s="254" t="s">
        <v>55</v>
      </c>
      <c r="D41" s="241">
        <f t="shared" ca="1" si="25"/>
        <v>0</v>
      </c>
      <c r="E41" s="241">
        <f t="shared" ca="1" si="25"/>
        <v>4.5180722891566266E-4</v>
      </c>
      <c r="F41" s="241">
        <f t="shared" ca="1" si="25"/>
        <v>4.6833634505028497E-4</v>
      </c>
      <c r="G41" s="241">
        <f t="shared" ca="1" si="25"/>
        <v>2.2894042346546564E-4</v>
      </c>
      <c r="H41" s="241">
        <f t="shared" ca="1" si="25"/>
        <v>2.7682609164075343E-5</v>
      </c>
      <c r="I41" s="241">
        <f t="shared" ca="1" si="25"/>
        <v>0</v>
      </c>
      <c r="J41" s="241">
        <f t="shared" ca="1" si="25"/>
        <v>0</v>
      </c>
      <c r="K41" s="241">
        <f t="shared" ca="1" si="25"/>
        <v>0</v>
      </c>
      <c r="L41" s="241">
        <f t="shared" ca="1" si="25"/>
        <v>1.6608502163274779E-4</v>
      </c>
      <c r="M41" s="241">
        <f t="shared" ca="1" si="25"/>
        <v>3.9656049860873359E-5</v>
      </c>
      <c r="N41" s="241">
        <f t="shared" ca="1" si="25"/>
        <v>2.9952516451860135E-4</v>
      </c>
      <c r="O41" s="241">
        <f t="shared" ca="1" si="25"/>
        <v>0</v>
      </c>
      <c r="P41" s="241">
        <f t="shared" ca="1" si="25"/>
        <v>0</v>
      </c>
      <c r="Q41" s="241">
        <f t="shared" ca="1" si="25"/>
        <v>0</v>
      </c>
      <c r="R41" s="241">
        <f t="shared" ca="1" si="25"/>
        <v>0</v>
      </c>
      <c r="S41" s="241">
        <f t="shared" ca="1" si="25"/>
        <v>0</v>
      </c>
      <c r="T41" s="241">
        <f t="shared" ca="1" si="24"/>
        <v>2.1808665309683049E-5</v>
      </c>
      <c r="U41" s="241">
        <f t="shared" ca="1" si="24"/>
        <v>1.4292860716072321E-4</v>
      </c>
      <c r="V41" s="241">
        <f t="shared" ca="1" si="24"/>
        <v>1.0097838667177544E-4</v>
      </c>
      <c r="W41" s="241">
        <f t="shared" ca="1" si="24"/>
        <v>1.3504969410479544E-4</v>
      </c>
      <c r="X41" s="241">
        <f t="shared" ca="1" si="24"/>
        <v>0</v>
      </c>
      <c r="Y41" s="241">
        <f t="shared" ca="1" si="24"/>
        <v>0</v>
      </c>
      <c r="Z41" s="241">
        <f t="shared" ca="1" si="24"/>
        <v>0</v>
      </c>
      <c r="AA41" s="241">
        <f t="shared" ca="1" si="26"/>
        <v>2.0244676507212084E-5</v>
      </c>
      <c r="AB41" s="241">
        <f t="shared" ca="1" si="26"/>
        <v>0</v>
      </c>
      <c r="AC41" s="241">
        <f t="shared" ca="1" si="26"/>
        <v>0</v>
      </c>
      <c r="AD41" s="241">
        <f t="shared" ca="1" si="26"/>
        <v>8.0536696545781092E-6</v>
      </c>
      <c r="AE41" s="241">
        <f t="shared" ca="1" si="26"/>
        <v>3.8050302499904876E-5</v>
      </c>
      <c r="AF41" s="241"/>
      <c r="AG41" s="241"/>
      <c r="AH41" s="241"/>
      <c r="AI41" s="241"/>
      <c r="AJ41" s="241"/>
      <c r="AK41" s="241"/>
      <c r="AL41" s="241"/>
      <c r="AM41" s="241"/>
      <c r="AN41" s="241"/>
      <c r="AO41" s="241"/>
      <c r="AP41" s="241"/>
      <c r="AQ41" s="242"/>
      <c r="AR41" s="266">
        <f t="shared" ca="1" si="9"/>
        <v>1.0120532483314964E-4</v>
      </c>
      <c r="AS41" s="266">
        <f t="shared" ca="1" si="9"/>
        <v>4.9708968317716462E-5</v>
      </c>
      <c r="AT41" s="266">
        <f t="shared" ca="1" si="9"/>
        <v>4.5180722891566266E-4</v>
      </c>
      <c r="AU41" s="266">
        <f t="shared" ca="1" si="9"/>
        <v>4.6833634505028497E-4</v>
      </c>
      <c r="AV41" s="266">
        <f t="shared" ca="1" si="9"/>
        <v>0</v>
      </c>
      <c r="AW41" s="266"/>
      <c r="BA41" s="280"/>
      <c r="BB41" s="280"/>
      <c r="BC41" s="282"/>
      <c r="BD41" s="280"/>
      <c r="BE41" s="280"/>
      <c r="BF41" s="280"/>
      <c r="BG41" s="280"/>
      <c r="BH41" s="280"/>
      <c r="BI41" s="280"/>
      <c r="BJ41" s="280"/>
      <c r="BK41" s="280"/>
    </row>
    <row r="42" spans="1:63" ht="16.5" x14ac:dyDescent="0.15">
      <c r="A42" s="236">
        <v>87</v>
      </c>
      <c r="B42" s="236" t="str">
        <f t="shared" si="0"/>
        <v>P87</v>
      </c>
      <c r="C42" s="254" t="s">
        <v>56</v>
      </c>
      <c r="D42" s="241">
        <f t="shared" ca="1" si="25"/>
        <v>0</v>
      </c>
      <c r="E42" s="241">
        <f t="shared" ca="1" si="25"/>
        <v>0</v>
      </c>
      <c r="F42" s="241">
        <f t="shared" ca="1" si="25"/>
        <v>4.1417365479321435E-5</v>
      </c>
      <c r="G42" s="241">
        <f t="shared" ca="1" si="25"/>
        <v>0</v>
      </c>
      <c r="H42" s="241">
        <f t="shared" ca="1" si="25"/>
        <v>4.6018080292293834E-4</v>
      </c>
      <c r="I42" s="241">
        <f t="shared" ca="1" si="25"/>
        <v>0</v>
      </c>
      <c r="J42" s="241">
        <f t="shared" ca="1" si="25"/>
        <v>0</v>
      </c>
      <c r="K42" s="241">
        <f t="shared" ca="1" si="25"/>
        <v>0</v>
      </c>
      <c r="L42" s="241">
        <f t="shared" ca="1" si="25"/>
        <v>0</v>
      </c>
      <c r="M42" s="241">
        <f t="shared" ca="1" si="25"/>
        <v>3.9656049860873359E-5</v>
      </c>
      <c r="N42" s="241">
        <f t="shared" ca="1" si="25"/>
        <v>7.9286072960806246E-5</v>
      </c>
      <c r="O42" s="241">
        <f t="shared" ca="1" si="25"/>
        <v>0</v>
      </c>
      <c r="P42" s="241">
        <f t="shared" ca="1" si="25"/>
        <v>0</v>
      </c>
      <c r="Q42" s="241">
        <f t="shared" ca="1" si="25"/>
        <v>0</v>
      </c>
      <c r="R42" s="241">
        <f t="shared" ca="1" si="25"/>
        <v>0</v>
      </c>
      <c r="S42" s="241">
        <f t="shared" ca="1" si="25"/>
        <v>0</v>
      </c>
      <c r="T42" s="241">
        <f t="shared" ca="1" si="24"/>
        <v>2.2535620820005815E-4</v>
      </c>
      <c r="U42" s="241">
        <f t="shared" ca="1" si="24"/>
        <v>0</v>
      </c>
      <c r="V42" s="241">
        <f t="shared" ca="1" si="24"/>
        <v>1.9086507453566691E-4</v>
      </c>
      <c r="W42" s="241">
        <f t="shared" ca="1" si="24"/>
        <v>0</v>
      </c>
      <c r="X42" s="241">
        <f t="shared" ca="1" si="24"/>
        <v>0</v>
      </c>
      <c r="Y42" s="241">
        <f t="shared" ca="1" si="24"/>
        <v>8.9712918660287081E-5</v>
      </c>
      <c r="Z42" s="241">
        <f t="shared" ca="1" si="24"/>
        <v>0</v>
      </c>
      <c r="AA42" s="241">
        <f t="shared" ca="1" si="26"/>
        <v>2.5305845634015105E-5</v>
      </c>
      <c r="AB42" s="241">
        <f t="shared" ca="1" si="26"/>
        <v>0</v>
      </c>
      <c r="AC42" s="241">
        <f t="shared" ca="1" si="26"/>
        <v>2.1303735397277553E-4</v>
      </c>
      <c r="AD42" s="241">
        <f t="shared" ca="1" si="26"/>
        <v>7.2483026891202973E-5</v>
      </c>
      <c r="AE42" s="241">
        <f t="shared" ca="1" si="26"/>
        <v>1.8688541169956146E-4</v>
      </c>
      <c r="AF42" s="241"/>
      <c r="AG42" s="241"/>
      <c r="AH42" s="241"/>
      <c r="AI42" s="241"/>
      <c r="AJ42" s="241"/>
      <c r="AK42" s="241"/>
      <c r="AL42" s="241"/>
      <c r="AM42" s="241"/>
      <c r="AN42" s="241"/>
      <c r="AO42" s="241"/>
      <c r="AP42" s="241"/>
      <c r="AQ42" s="242"/>
      <c r="AR42" s="266">
        <f t="shared" ca="1" si="9"/>
        <v>2.1973718134121132E-4</v>
      </c>
      <c r="AS42" s="266">
        <f t="shared" ca="1" si="9"/>
        <v>1.2028596598164997E-4</v>
      </c>
      <c r="AT42" s="266">
        <f t="shared" ca="1" si="9"/>
        <v>0</v>
      </c>
      <c r="AU42" s="266">
        <f t="shared" ca="1" si="9"/>
        <v>4.1417365479321435E-5</v>
      </c>
      <c r="AV42" s="266">
        <f t="shared" ca="1" si="9"/>
        <v>0</v>
      </c>
      <c r="AW42" s="266"/>
      <c r="BA42" s="280"/>
      <c r="BB42" s="280"/>
      <c r="BC42" s="282"/>
      <c r="BD42" s="280"/>
      <c r="BE42" s="280"/>
      <c r="BF42" s="280"/>
      <c r="BG42" s="280"/>
      <c r="BH42" s="280"/>
      <c r="BI42" s="280"/>
      <c r="BJ42" s="280"/>
      <c r="BK42" s="280"/>
    </row>
    <row r="43" spans="1:63" ht="16.5" x14ac:dyDescent="0.15">
      <c r="A43" s="236">
        <v>88</v>
      </c>
      <c r="B43" s="236" t="str">
        <f t="shared" si="0"/>
        <v>P88</v>
      </c>
      <c r="C43" s="254" t="s">
        <v>57</v>
      </c>
      <c r="D43" s="241">
        <f t="shared" ca="1" si="25"/>
        <v>0</v>
      </c>
      <c r="E43" s="241">
        <f t="shared" ca="1" si="25"/>
        <v>0</v>
      </c>
      <c r="F43" s="241">
        <f t="shared" ca="1" si="25"/>
        <v>1.5640193118741843E-5</v>
      </c>
      <c r="G43" s="241">
        <f t="shared" ca="1" si="25"/>
        <v>0</v>
      </c>
      <c r="H43" s="241">
        <f t="shared" ca="1" si="25"/>
        <v>1.3616500150545809E-5</v>
      </c>
      <c r="I43" s="241">
        <f t="shared" ca="1" si="25"/>
        <v>0</v>
      </c>
      <c r="J43" s="241">
        <f t="shared" ca="1" si="25"/>
        <v>0</v>
      </c>
      <c r="K43" s="241">
        <f t="shared" ca="1" si="25"/>
        <v>0</v>
      </c>
      <c r="L43" s="241">
        <f t="shared" ca="1" si="25"/>
        <v>1.806782662113575E-5</v>
      </c>
      <c r="M43" s="241">
        <f t="shared" ca="1" si="25"/>
        <v>6.6093416434788912E-6</v>
      </c>
      <c r="N43" s="241">
        <f t="shared" ca="1" si="25"/>
        <v>1.7619127324623611E-5</v>
      </c>
      <c r="O43" s="241">
        <f t="shared" ca="1" si="25"/>
        <v>0</v>
      </c>
      <c r="P43" s="241">
        <f t="shared" ca="1" si="25"/>
        <v>0</v>
      </c>
      <c r="Q43" s="241">
        <f t="shared" ca="1" si="25"/>
        <v>0</v>
      </c>
      <c r="R43" s="241">
        <f t="shared" ca="1" si="25"/>
        <v>0</v>
      </c>
      <c r="S43" s="241">
        <f t="shared" ca="1" si="25"/>
        <v>0</v>
      </c>
      <c r="T43" s="241">
        <f t="shared" ca="1" si="24"/>
        <v>0</v>
      </c>
      <c r="U43" s="241">
        <f t="shared" ca="1" si="24"/>
        <v>7.1464303580361606E-5</v>
      </c>
      <c r="V43" s="241">
        <f t="shared" ca="1" si="24"/>
        <v>0</v>
      </c>
      <c r="W43" s="241">
        <f t="shared" ca="1" si="24"/>
        <v>4.0376223676075946E-5</v>
      </c>
      <c r="X43" s="241">
        <f t="shared" ca="1" si="24"/>
        <v>0</v>
      </c>
      <c r="Y43" s="241">
        <f t="shared" ca="1" si="24"/>
        <v>0</v>
      </c>
      <c r="Z43" s="241">
        <f t="shared" ca="1" si="24"/>
        <v>0</v>
      </c>
      <c r="AA43" s="241">
        <f t="shared" ca="1" si="26"/>
        <v>1.0122338253606042E-5</v>
      </c>
      <c r="AB43" s="241">
        <f t="shared" ca="1" si="26"/>
        <v>0</v>
      </c>
      <c r="AC43" s="241">
        <f t="shared" ca="1" si="26"/>
        <v>0</v>
      </c>
      <c r="AD43" s="241">
        <f t="shared" ca="1" si="26"/>
        <v>0</v>
      </c>
      <c r="AE43" s="241">
        <f t="shared" ca="1" si="26"/>
        <v>0</v>
      </c>
      <c r="AF43" s="241"/>
      <c r="AG43" s="241"/>
      <c r="AH43" s="241"/>
      <c r="AI43" s="241"/>
      <c r="AJ43" s="241"/>
      <c r="AK43" s="241"/>
      <c r="AL43" s="241"/>
      <c r="AM43" s="241"/>
      <c r="AN43" s="241"/>
      <c r="AO43" s="241"/>
      <c r="AP43" s="241"/>
      <c r="AQ43" s="242"/>
      <c r="AR43" s="266">
        <f t="shared" ca="1" si="9"/>
        <v>1.2404418422445629E-5</v>
      </c>
      <c r="AS43" s="266">
        <f t="shared" ca="1" si="9"/>
        <v>8.079319187978025E-6</v>
      </c>
      <c r="AT43" s="266">
        <f t="shared" ca="1" si="9"/>
        <v>0</v>
      </c>
      <c r="AU43" s="266">
        <f t="shared" ca="1" si="9"/>
        <v>1.564019311874184E-5</v>
      </c>
      <c r="AV43" s="266">
        <f t="shared" ca="1" si="9"/>
        <v>0</v>
      </c>
      <c r="AW43" s="266"/>
      <c r="BA43" s="280"/>
      <c r="BB43" s="280"/>
      <c r="BC43" s="282"/>
      <c r="BD43" s="280"/>
      <c r="BE43" s="280"/>
      <c r="BF43" s="280"/>
      <c r="BG43" s="280"/>
      <c r="BH43" s="280"/>
      <c r="BI43" s="280"/>
      <c r="BJ43" s="280"/>
      <c r="BK43" s="280"/>
    </row>
    <row r="44" spans="1:63" ht="16.5" x14ac:dyDescent="0.15">
      <c r="A44" s="236">
        <v>89</v>
      </c>
      <c r="B44" s="236" t="str">
        <f t="shared" si="0"/>
        <v>P89</v>
      </c>
      <c r="C44" s="254" t="s">
        <v>58</v>
      </c>
      <c r="D44" s="241">
        <f t="shared" ca="1" si="25"/>
        <v>0</v>
      </c>
      <c r="E44" s="241">
        <f t="shared" ca="1" si="25"/>
        <v>1.0674698795180723E-2</v>
      </c>
      <c r="F44" s="241">
        <f t="shared" ca="1" si="25"/>
        <v>2.723992068100266E-3</v>
      </c>
      <c r="G44" s="241">
        <f t="shared" ca="1" si="25"/>
        <v>1.1079056139131674E-3</v>
      </c>
      <c r="H44" s="241">
        <f t="shared" ca="1" si="25"/>
        <v>6.6700213483245248E-4</v>
      </c>
      <c r="I44" s="241">
        <f t="shared" ca="1" si="25"/>
        <v>0</v>
      </c>
      <c r="J44" s="241">
        <f t="shared" ca="1" si="25"/>
        <v>0</v>
      </c>
      <c r="K44" s="241">
        <f t="shared" ca="1" si="25"/>
        <v>1.2629932223055479E-3</v>
      </c>
      <c r="L44" s="241">
        <f t="shared" ca="1" si="25"/>
        <v>5.4550938067659844E-4</v>
      </c>
      <c r="M44" s="241">
        <f t="shared" ca="1" si="25"/>
        <v>3.3707642381742355E-4</v>
      </c>
      <c r="N44" s="241">
        <f t="shared" ca="1" si="25"/>
        <v>6.6952683833569723E-4</v>
      </c>
      <c r="O44" s="241">
        <f t="shared" ca="1" si="25"/>
        <v>0</v>
      </c>
      <c r="P44" s="241">
        <f t="shared" ca="1" si="25"/>
        <v>0</v>
      </c>
      <c r="Q44" s="241">
        <f t="shared" ca="1" si="25"/>
        <v>0</v>
      </c>
      <c r="R44" s="241">
        <f t="shared" ca="1" si="25"/>
        <v>0</v>
      </c>
      <c r="S44" s="241">
        <f t="shared" ca="1" si="25"/>
        <v>0</v>
      </c>
      <c r="T44" s="241">
        <f t="shared" ca="1" si="24"/>
        <v>3.343995347484734E-4</v>
      </c>
      <c r="U44" s="241">
        <f t="shared" ca="1" si="24"/>
        <v>1.6913218514018915E-3</v>
      </c>
      <c r="V44" s="241">
        <f t="shared" ca="1" si="24"/>
        <v>3.7651375606762602E-4</v>
      </c>
      <c r="W44" s="241">
        <f t="shared" ca="1" si="24"/>
        <v>1.3682580731671453E-3</v>
      </c>
      <c r="X44" s="241">
        <f t="shared" ca="1" si="24"/>
        <v>0</v>
      </c>
      <c r="Y44" s="241">
        <f t="shared" ca="1" si="24"/>
        <v>1.1064593301435405E-3</v>
      </c>
      <c r="Z44" s="241">
        <f t="shared" ca="1" si="24"/>
        <v>0</v>
      </c>
      <c r="AA44" s="241">
        <f t="shared" ca="1" si="26"/>
        <v>4.2628105129298996E-4</v>
      </c>
      <c r="AB44" s="241">
        <f t="shared" ca="1" si="26"/>
        <v>0</v>
      </c>
      <c r="AC44" s="241">
        <f t="shared" ca="1" si="26"/>
        <v>1.3473995965428583E-3</v>
      </c>
      <c r="AD44" s="241">
        <f t="shared" ca="1" si="26"/>
        <v>4.5905917031095219E-4</v>
      </c>
      <c r="AE44" s="241">
        <f t="shared" ca="1" si="26"/>
        <v>1.0591241068209876E-3</v>
      </c>
      <c r="AF44" s="241"/>
      <c r="AG44" s="241"/>
      <c r="AH44" s="241"/>
      <c r="AI44" s="241"/>
      <c r="AJ44" s="241"/>
      <c r="AK44" s="241"/>
      <c r="AL44" s="241"/>
      <c r="AM44" s="241"/>
      <c r="AN44" s="241"/>
      <c r="AO44" s="241"/>
      <c r="AP44" s="241"/>
      <c r="AQ44" s="242"/>
      <c r="AR44" s="266">
        <f t="shared" ca="1" si="9"/>
        <v>6.4006099509368738E-4</v>
      </c>
      <c r="AS44" s="266">
        <f t="shared" ca="1" si="9"/>
        <v>6.5012666957456572E-4</v>
      </c>
      <c r="AT44" s="266">
        <f t="shared" ca="1" si="9"/>
        <v>1.0674698795180723E-2</v>
      </c>
      <c r="AU44" s="266">
        <f t="shared" ca="1" si="9"/>
        <v>2.723992068100266E-3</v>
      </c>
      <c r="AV44" s="266">
        <f t="shared" ca="1" si="9"/>
        <v>1.2629932223055479E-3</v>
      </c>
      <c r="AW44" s="266" t="str">
        <f t="shared" ca="1" si="9"/>
        <v/>
      </c>
      <c r="BA44" s="280"/>
      <c r="BB44" s="280"/>
      <c r="BC44" s="282"/>
      <c r="BD44" s="280"/>
      <c r="BE44" s="280"/>
      <c r="BF44" s="280"/>
      <c r="BG44" s="280"/>
      <c r="BH44" s="280"/>
      <c r="BI44" s="280"/>
      <c r="BJ44" s="280"/>
      <c r="BK44" s="280"/>
    </row>
    <row r="45" spans="1:63" ht="16.5" x14ac:dyDescent="0.35">
      <c r="A45" s="236">
        <v>90</v>
      </c>
      <c r="B45" s="236" t="str">
        <f t="shared" si="0"/>
        <v>P90</v>
      </c>
      <c r="C45" s="258" t="s">
        <v>39</v>
      </c>
      <c r="D45" s="241">
        <f t="shared" ca="1" si="25"/>
        <v>0</v>
      </c>
      <c r="E45" s="241">
        <f t="shared" ca="1" si="25"/>
        <v>0</v>
      </c>
      <c r="F45" s="241">
        <f t="shared" ca="1" si="25"/>
        <v>0</v>
      </c>
      <c r="G45" s="241">
        <f t="shared" ca="1" si="25"/>
        <v>0</v>
      </c>
      <c r="H45" s="241">
        <f t="shared" ca="1" si="25"/>
        <v>0</v>
      </c>
      <c r="I45" s="241">
        <f t="shared" ca="1" si="25"/>
        <v>0</v>
      </c>
      <c r="J45" s="241">
        <f t="shared" ca="1" si="25"/>
        <v>0</v>
      </c>
      <c r="K45" s="241">
        <f t="shared" ca="1" si="25"/>
        <v>0</v>
      </c>
      <c r="L45" s="241">
        <f t="shared" ca="1" si="25"/>
        <v>0</v>
      </c>
      <c r="M45" s="241">
        <f t="shared" ca="1" si="25"/>
        <v>0</v>
      </c>
      <c r="N45" s="241">
        <f t="shared" ca="1" si="25"/>
        <v>0</v>
      </c>
      <c r="O45" s="241">
        <f t="shared" ca="1" si="25"/>
        <v>0</v>
      </c>
      <c r="P45" s="241">
        <f t="shared" ca="1" si="25"/>
        <v>0</v>
      </c>
      <c r="Q45" s="241">
        <f t="shared" ca="1" si="25"/>
        <v>0</v>
      </c>
      <c r="R45" s="241">
        <f t="shared" ca="1" si="25"/>
        <v>0</v>
      </c>
      <c r="S45" s="241">
        <f t="shared" ca="1" si="25"/>
        <v>0</v>
      </c>
      <c r="T45" s="241">
        <f t="shared" ca="1" si="24"/>
        <v>0</v>
      </c>
      <c r="U45" s="241">
        <f t="shared" ca="1" si="24"/>
        <v>0</v>
      </c>
      <c r="V45" s="241">
        <f t="shared" ca="1" si="24"/>
        <v>0</v>
      </c>
      <c r="W45" s="241">
        <f t="shared" ca="1" si="24"/>
        <v>0</v>
      </c>
      <c r="X45" s="241">
        <f t="shared" ca="1" si="24"/>
        <v>0</v>
      </c>
      <c r="Y45" s="241">
        <f t="shared" ca="1" si="24"/>
        <v>0</v>
      </c>
      <c r="Z45" s="241">
        <f t="shared" ca="1" si="24"/>
        <v>0</v>
      </c>
      <c r="AA45" s="241">
        <f t="shared" ca="1" si="26"/>
        <v>0</v>
      </c>
      <c r="AB45" s="241">
        <f t="shared" ca="1" si="26"/>
        <v>0</v>
      </c>
      <c r="AC45" s="241">
        <f t="shared" ca="1" si="26"/>
        <v>0</v>
      </c>
      <c r="AD45" s="241">
        <f t="shared" ca="1" si="26"/>
        <v>0</v>
      </c>
      <c r="AE45" s="241">
        <f t="shared" ca="1" si="26"/>
        <v>0</v>
      </c>
      <c r="AF45" s="241"/>
      <c r="AG45" s="241"/>
      <c r="AH45" s="241"/>
      <c r="AI45" s="241"/>
      <c r="AJ45" s="241"/>
      <c r="AK45" s="241"/>
      <c r="AL45" s="241"/>
      <c r="AM45" s="241"/>
      <c r="AN45" s="241"/>
      <c r="AO45" s="241"/>
      <c r="AP45" s="241"/>
      <c r="AQ45" s="242"/>
      <c r="AR45" s="266">
        <f t="shared" ca="1" si="9"/>
        <v>0</v>
      </c>
      <c r="AS45" s="266">
        <f t="shared" ca="1" si="9"/>
        <v>0</v>
      </c>
      <c r="AT45" s="266">
        <f t="shared" ca="1" si="9"/>
        <v>0</v>
      </c>
      <c r="AU45" s="266">
        <f t="shared" ca="1" si="9"/>
        <v>0</v>
      </c>
      <c r="AV45" s="266">
        <f t="shared" ca="1" si="9"/>
        <v>0</v>
      </c>
      <c r="AW45" s="266" t="str">
        <f t="shared" ca="1" si="9"/>
        <v/>
      </c>
      <c r="BA45" s="5"/>
      <c r="BB45" s="5"/>
      <c r="BC45" s="283"/>
      <c r="BD45" s="5"/>
      <c r="BE45" s="5"/>
      <c r="BF45" s="5"/>
      <c r="BG45" s="5"/>
      <c r="BH45" s="5"/>
      <c r="BI45" s="5"/>
      <c r="BJ45" s="5"/>
      <c r="BK45" s="5"/>
    </row>
    <row r="46" spans="1:63" ht="16.5" x14ac:dyDescent="0.35">
      <c r="A46" s="236">
        <v>91</v>
      </c>
      <c r="B46" s="236" t="str">
        <f t="shared" si="0"/>
        <v>P91</v>
      </c>
      <c r="C46" s="259" t="s">
        <v>28</v>
      </c>
      <c r="D46" s="241">
        <f t="shared" ca="1" si="25"/>
        <v>0</v>
      </c>
      <c r="E46" s="241">
        <f t="shared" ca="1" si="25"/>
        <v>0</v>
      </c>
      <c r="F46" s="241">
        <f t="shared" ca="1" si="25"/>
        <v>0</v>
      </c>
      <c r="G46" s="241">
        <f t="shared" ca="1" si="25"/>
        <v>0</v>
      </c>
      <c r="H46" s="241">
        <f t="shared" ca="1" si="25"/>
        <v>0</v>
      </c>
      <c r="I46" s="241">
        <f t="shared" ca="1" si="25"/>
        <v>0</v>
      </c>
      <c r="J46" s="241">
        <f t="shared" ca="1" si="25"/>
        <v>0</v>
      </c>
      <c r="K46" s="241">
        <f t="shared" ca="1" si="25"/>
        <v>0</v>
      </c>
      <c r="L46" s="241">
        <f t="shared" ca="1" si="25"/>
        <v>0</v>
      </c>
      <c r="M46" s="241">
        <f t="shared" ca="1" si="25"/>
        <v>0</v>
      </c>
      <c r="N46" s="241">
        <f t="shared" ca="1" si="25"/>
        <v>0</v>
      </c>
      <c r="O46" s="241">
        <f t="shared" ca="1" si="25"/>
        <v>0</v>
      </c>
      <c r="P46" s="241">
        <f t="shared" ca="1" si="25"/>
        <v>0</v>
      </c>
      <c r="Q46" s="241">
        <f t="shared" ca="1" si="25"/>
        <v>0</v>
      </c>
      <c r="R46" s="241">
        <f t="shared" ca="1" si="25"/>
        <v>0</v>
      </c>
      <c r="S46" s="241">
        <f t="shared" ca="1" si="25"/>
        <v>0</v>
      </c>
      <c r="T46" s="241">
        <f t="shared" ca="1" si="24"/>
        <v>0</v>
      </c>
      <c r="U46" s="241">
        <f t="shared" ca="1" si="24"/>
        <v>0</v>
      </c>
      <c r="V46" s="241">
        <f t="shared" ca="1" si="24"/>
        <v>0</v>
      </c>
      <c r="W46" s="241">
        <f t="shared" ca="1" si="24"/>
        <v>0</v>
      </c>
      <c r="X46" s="241">
        <f t="shared" ca="1" si="24"/>
        <v>0</v>
      </c>
      <c r="Y46" s="241">
        <f t="shared" ca="1" si="24"/>
        <v>0</v>
      </c>
      <c r="Z46" s="241">
        <f t="shared" ca="1" si="24"/>
        <v>0</v>
      </c>
      <c r="AA46" s="241">
        <f t="shared" ca="1" si="26"/>
        <v>0</v>
      </c>
      <c r="AB46" s="241">
        <f t="shared" ca="1" si="26"/>
        <v>0</v>
      </c>
      <c r="AC46" s="241">
        <f t="shared" ca="1" si="26"/>
        <v>0</v>
      </c>
      <c r="AD46" s="241">
        <f t="shared" ca="1" si="26"/>
        <v>0</v>
      </c>
      <c r="AE46" s="241">
        <f t="shared" ca="1" si="26"/>
        <v>0</v>
      </c>
      <c r="AF46" s="241"/>
      <c r="AG46" s="241"/>
      <c r="AH46" s="241"/>
      <c r="AI46" s="241"/>
      <c r="AJ46" s="241"/>
      <c r="AK46" s="241"/>
      <c r="AL46" s="241"/>
      <c r="AM46" s="241"/>
      <c r="AN46" s="241"/>
      <c r="AO46" s="241"/>
      <c r="AP46" s="241"/>
      <c r="AQ46" s="242"/>
      <c r="AR46" s="266">
        <f t="shared" ca="1" si="9"/>
        <v>0</v>
      </c>
      <c r="AS46" s="266">
        <f t="shared" ca="1" si="9"/>
        <v>0</v>
      </c>
      <c r="AT46" s="266">
        <f t="shared" ca="1" si="9"/>
        <v>0</v>
      </c>
      <c r="AU46" s="266">
        <f t="shared" ca="1" si="9"/>
        <v>0</v>
      </c>
      <c r="AV46" s="266">
        <f t="shared" ca="1" si="9"/>
        <v>0</v>
      </c>
      <c r="AW46" s="266" t="str">
        <f t="shared" ca="1" si="9"/>
        <v/>
      </c>
      <c r="BA46" s="5"/>
      <c r="BB46" s="5"/>
      <c r="BC46" s="283"/>
      <c r="BD46" s="5"/>
      <c r="BE46" s="5"/>
      <c r="BF46" s="5"/>
      <c r="BG46" s="5"/>
      <c r="BH46" s="5"/>
      <c r="BI46" s="5"/>
      <c r="BJ46" s="5"/>
      <c r="BK46" s="5"/>
    </row>
    <row r="47" spans="1:63" ht="14.25" x14ac:dyDescent="0.15">
      <c r="C47" s="260"/>
    </row>
    <row r="48" spans="1:63" ht="14.25" x14ac:dyDescent="0.15">
      <c r="C48" s="260"/>
    </row>
    <row r="49" spans="13:45" x14ac:dyDescent="0.15">
      <c r="AS49" s="266"/>
    </row>
    <row r="50" spans="13:45" x14ac:dyDescent="0.15">
      <c r="M50" s="261"/>
      <c r="N50" s="261"/>
      <c r="O50" s="262"/>
      <c r="P50" s="261"/>
      <c r="Q50" s="262"/>
      <c r="R50" s="263"/>
      <c r="S50" s="263"/>
      <c r="AS50" s="266"/>
    </row>
    <row r="51" spans="13:45" x14ac:dyDescent="0.15">
      <c r="M51" s="261"/>
      <c r="N51" s="261"/>
      <c r="O51" s="261"/>
      <c r="P51" s="261"/>
      <c r="Q51" s="261"/>
      <c r="R51" s="264"/>
      <c r="S51" s="264"/>
    </row>
    <row r="52" spans="13:45" x14ac:dyDescent="0.15">
      <c r="M52" s="261"/>
      <c r="N52" s="261"/>
      <c r="O52" s="261">
        <f>N52</f>
        <v>0</v>
      </c>
      <c r="P52" s="261"/>
      <c r="Q52" s="261">
        <f>N52</f>
        <v>0</v>
      </c>
      <c r="R52" s="264"/>
      <c r="S52" s="264"/>
    </row>
    <row r="53" spans="13:45" x14ac:dyDescent="0.15">
      <c r="M53" s="261"/>
      <c r="N53" s="261"/>
      <c r="O53" s="261"/>
      <c r="P53" s="261"/>
      <c r="Q53" s="261"/>
      <c r="R53" s="264"/>
      <c r="S53" s="264"/>
    </row>
    <row r="54" spans="13:45" x14ac:dyDescent="0.15">
      <c r="M54" s="261"/>
      <c r="N54" s="261"/>
      <c r="O54" s="261"/>
      <c r="P54" s="261"/>
      <c r="Q54" s="261"/>
    </row>
    <row r="55" spans="13:45" x14ac:dyDescent="0.15">
      <c r="M55" s="261"/>
      <c r="N55" s="261"/>
      <c r="O55" s="261"/>
      <c r="P55" s="261"/>
      <c r="Q55" s="261"/>
    </row>
  </sheetData>
  <mergeCells count="1">
    <mergeCell ref="BA17:BA18"/>
  </mergeCells>
  <phoneticPr fontId="2" type="noConversion"/>
  <conditionalFormatting sqref="BC19:BC38 BE19:BE38 BG19:BG38 BI19:BI38 BK19:BK38">
    <cfRule type="cellIs" dxfId="66" priority="1" operator="greaterThan">
      <formula>0</formula>
    </cfRule>
  </conditionalFormatting>
  <dataValidations count="1">
    <dataValidation type="list" allowBlank="1" showInputMessage="1" showErrorMessage="1" sqref="AY3">
      <formula1>"P,Q,R,S,T"</formula1>
    </dataValidation>
  </dataValidations>
  <pageMargins left="0.7" right="0.7" top="0.75" bottom="0.75" header="0.3" footer="0.3"/>
  <pageSetup paperSize="9" orientation="portrait" r:id="rId1"/>
  <headerFooter>
    <oddHeader>&amp;C&amp;G</oddHeader>
  </headerFooter>
  <legacyDrawingHF r:id="rId2"/>
  <picture r:id="rId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14999847407452621"/>
  </sheetPr>
  <dimension ref="A1:AD177"/>
  <sheetViews>
    <sheetView showGridLines="0" zoomScale="85" zoomScaleNormal="85" workbookViewId="0">
      <pane xSplit="5" ySplit="2" topLeftCell="F140" activePane="bottomRight" state="frozen"/>
      <selection activeCell="AD70" sqref="AD70"/>
      <selection pane="topRight" activeCell="AD70" sqref="AD70"/>
      <selection pane="bottomLeft" activeCell="AD70" sqref="AD70"/>
      <selection pane="bottomRight" activeCell="E173" sqref="E173"/>
    </sheetView>
  </sheetViews>
  <sheetFormatPr defaultRowHeight="16.5" x14ac:dyDescent="0.35"/>
  <cols>
    <col min="2" max="2" width="10.875" customWidth="1"/>
    <col min="3" max="3" width="7.125" customWidth="1"/>
    <col min="4" max="4" width="11.875" style="7" customWidth="1"/>
    <col min="5" max="5" width="21.375" style="6" customWidth="1"/>
    <col min="6" max="6" width="11" style="6" customWidth="1"/>
    <col min="7" max="7" width="10.875" style="6" customWidth="1"/>
    <col min="8" max="8" width="11.75" style="6" customWidth="1"/>
    <col min="9" max="9" width="21.625" style="120" bestFit="1" customWidth="1"/>
    <col min="10" max="10" width="16.25" style="167" customWidth="1"/>
    <col min="11" max="11" width="19.125" customWidth="1"/>
    <col min="12" max="12" width="11.625" bestFit="1" customWidth="1"/>
    <col min="13" max="13" width="23.875" bestFit="1" customWidth="1"/>
    <col min="15" max="15" width="13.875" customWidth="1"/>
    <col min="19" max="19" width="14.375" bestFit="1" customWidth="1"/>
  </cols>
  <sheetData>
    <row r="1" spans="1:26" ht="30" customHeight="1" x14ac:dyDescent="0.15">
      <c r="C1">
        <v>55</v>
      </c>
      <c r="D1" s="594"/>
      <c r="E1" s="595"/>
      <c r="F1" s="595"/>
      <c r="G1" s="595"/>
      <c r="H1" s="596"/>
      <c r="O1" s="221"/>
      <c r="P1" t="s">
        <v>606</v>
      </c>
      <c r="Q1" s="26"/>
      <c r="R1" t="s">
        <v>607</v>
      </c>
      <c r="S1" s="155"/>
      <c r="T1" s="155"/>
      <c r="U1" s="155"/>
      <c r="V1" s="155"/>
    </row>
    <row r="2" spans="1:26" ht="33.75" customHeight="1" x14ac:dyDescent="0.15">
      <c r="D2" s="2" t="s">
        <v>468</v>
      </c>
      <c r="E2" s="2" t="s">
        <v>40</v>
      </c>
      <c r="F2" s="2" t="s">
        <v>64</v>
      </c>
      <c r="G2" s="2" t="s">
        <v>755</v>
      </c>
      <c r="H2" s="2" t="s">
        <v>608</v>
      </c>
      <c r="J2" s="281" t="s">
        <v>739</v>
      </c>
      <c r="K2" s="217" t="s">
        <v>598</v>
      </c>
    </row>
    <row r="3" spans="1:26" ht="21.75" customHeight="1" x14ac:dyDescent="0.15">
      <c r="A3" t="str">
        <f>VLOOKUP(D3,'PMC数据辅助&amp;月良率预估'!$AR$3:$AS$330,2,0)</f>
        <v>折叠</v>
      </c>
      <c r="B3" s="153" t="str">
        <f>D3&amp;COUNTIF($D$2:D3,D3)</f>
        <v>C391</v>
      </c>
      <c r="C3" s="168" t="str">
        <f>VLOOKUP(COUNTIF($D$2:D3,D3),$V$3:$W$15,2,0)</f>
        <v>B</v>
      </c>
      <c r="D3" s="3" t="str">
        <f>'PMC数据辅助&amp;月良率预估'!D2</f>
        <v>C39</v>
      </c>
      <c r="E3" s="3" t="str">
        <f>'PMC数据辅助&amp;月良率预估'!E2</f>
        <v>06/18蒸镀批次</v>
      </c>
      <c r="F3" s="3">
        <f>'PMC数据辅助&amp;月良率预估'!F2</f>
        <v>1440</v>
      </c>
      <c r="G3" s="164">
        <f ca="1">INDIRECT($D3&amp;"!"&amp;$C3&amp;$C$1)</f>
        <v>0.86076798085661066</v>
      </c>
      <c r="H3" s="425" t="s">
        <v>1272</v>
      </c>
      <c r="I3" s="426"/>
      <c r="J3" s="427">
        <v>0.83499999999999996</v>
      </c>
      <c r="K3" s="428">
        <f>IF(H3="尾单",J3,IF(H3="新品转量",J3,$G3-VLOOKUP($A3,$O$4:$P$11,2,0)))</f>
        <v>0.83499999999999996</v>
      </c>
      <c r="L3" s="429">
        <f>VLOOKUP(A3,$O$4:$P$11,2,0)</f>
        <v>0.03</v>
      </c>
      <c r="O3" s="218" t="s">
        <v>599</v>
      </c>
      <c r="P3" s="218" t="s">
        <v>600</v>
      </c>
      <c r="R3" s="227" t="s">
        <v>611</v>
      </c>
      <c r="S3" s="227" t="s">
        <v>612</v>
      </c>
      <c r="T3" s="227" t="s">
        <v>610</v>
      </c>
      <c r="V3">
        <v>1</v>
      </c>
      <c r="W3" t="str">
        <f>CHAR(ROW()+63)</f>
        <v>B</v>
      </c>
    </row>
    <row r="4" spans="1:26" ht="28.5" customHeight="1" x14ac:dyDescent="0.15">
      <c r="A4" s="340" t="str">
        <f>VLOOKUP(D4,'PMC数据辅助&amp;月良率预估'!$AR$3:$AS$330,2,0)</f>
        <v>中尺寸</v>
      </c>
      <c r="B4" s="292" t="str">
        <f>D4&amp;COUNTIF($D$2:D4,D4)</f>
        <v>C4661</v>
      </c>
      <c r="C4" s="168" t="str">
        <f>VLOOKUP(COUNTIF($D$2:D4,D4),$V$3:$W$15,2,0)</f>
        <v>B</v>
      </c>
      <c r="D4" s="3" t="str">
        <f>'PMC数据辅助&amp;月良率预估'!D3</f>
        <v>C466</v>
      </c>
      <c r="E4" s="3" t="str">
        <f>'PMC数据辅助&amp;月良率预估'!E3</f>
        <v>02/07蒸镀批次</v>
      </c>
      <c r="F4" s="3">
        <f>'PMC数据辅助&amp;月良率预估'!F3</f>
        <v>1318</v>
      </c>
      <c r="G4" s="164">
        <f t="shared" ref="G4:G67" ca="1" si="0">INDIRECT($D4&amp;"!"&amp;$C4&amp;$C$1)</f>
        <v>0.80077840481927698</v>
      </c>
      <c r="H4" s="425"/>
      <c r="I4" s="426"/>
      <c r="J4" s="427"/>
      <c r="K4" s="428">
        <f t="shared" ref="K4:K67" ca="1" si="1">IF(H4="尾单",J4,IF(H4="新品转量",J4,$G4-VLOOKUP($A4,$O$4:$P$11,2,0)))</f>
        <v>0.76077840481927694</v>
      </c>
      <c r="L4" s="429">
        <f t="shared" ref="L4:L67" si="2">VLOOKUP(A4,$O$4:$P$11,2,0)</f>
        <v>0.04</v>
      </c>
      <c r="O4" s="218" t="s">
        <v>601</v>
      </c>
      <c r="P4" s="219">
        <v>5.0000000000000001E-3</v>
      </c>
      <c r="R4" s="515" t="s">
        <v>1</v>
      </c>
      <c r="S4" s="515" t="s">
        <v>744</v>
      </c>
      <c r="T4" s="516">
        <v>0.81499999999999995</v>
      </c>
      <c r="V4">
        <v>2</v>
      </c>
      <c r="W4" t="str">
        <f t="shared" ref="W4:W15" si="3">CHAR(ROW()+63)</f>
        <v>C</v>
      </c>
    </row>
    <row r="5" spans="1:26" ht="28.5" customHeight="1" x14ac:dyDescent="0.15">
      <c r="A5" s="340" t="str">
        <f>VLOOKUP(D5,'PMC数据辅助&amp;月良率预估'!$AR$3:$AS$330,2,0)</f>
        <v>中尺寸</v>
      </c>
      <c r="B5" s="292" t="str">
        <f>D5&amp;COUNTIF($D$2:D5,D5)</f>
        <v>C4662</v>
      </c>
      <c r="C5" s="168" t="str">
        <f>VLOOKUP(COUNTIF($D$2:D5,D5),$V$3:$W$15,2,0)</f>
        <v>C</v>
      </c>
      <c r="D5" s="3" t="str">
        <f>'PMC数据辅助&amp;月良率预估'!D4</f>
        <v>C466</v>
      </c>
      <c r="E5" s="3" t="str">
        <f>'PMC数据辅助&amp;月良率预估'!E4</f>
        <v>02/21蒸镀批次</v>
      </c>
      <c r="F5" s="3">
        <f>'PMC数据辅助&amp;月良率预估'!F4</f>
        <v>152</v>
      </c>
      <c r="G5" s="164">
        <f t="shared" ca="1" si="0"/>
        <v>0.81477000481927675</v>
      </c>
      <c r="H5" s="425"/>
      <c r="I5" s="426"/>
      <c r="J5" s="427"/>
      <c r="K5" s="428">
        <f t="shared" ca="1" si="1"/>
        <v>0.77477000481927671</v>
      </c>
      <c r="L5" s="429">
        <f t="shared" si="2"/>
        <v>0.04</v>
      </c>
      <c r="O5" s="218" t="s">
        <v>558</v>
      </c>
      <c r="P5" s="219">
        <v>0.03</v>
      </c>
      <c r="R5" s="515" t="s">
        <v>8</v>
      </c>
      <c r="S5" s="515" t="s">
        <v>584</v>
      </c>
      <c r="T5" s="516">
        <v>0.90504125000000013</v>
      </c>
      <c r="V5">
        <v>3</v>
      </c>
      <c r="W5" t="str">
        <f t="shared" si="3"/>
        <v>D</v>
      </c>
    </row>
    <row r="6" spans="1:26" ht="24.75" customHeight="1" x14ac:dyDescent="0.15">
      <c r="A6" s="340" t="str">
        <f>VLOOKUP(D6,'PMC数据辅助&amp;月良率预估'!$AR$3:$AS$330,2,0)</f>
        <v>中尺寸</v>
      </c>
      <c r="B6" s="292" t="str">
        <f>D6&amp;COUNTIF($D$2:D6,D6)</f>
        <v>C4663</v>
      </c>
      <c r="C6" s="168" t="str">
        <f>VLOOKUP(COUNTIF($D$2:D6,D6),$V$3:$W$15,2,0)</f>
        <v>D</v>
      </c>
      <c r="D6" s="3" t="str">
        <f>'PMC数据辅助&amp;月良率预估'!D5</f>
        <v>C466</v>
      </c>
      <c r="E6" s="3" t="str">
        <f>'PMC数据辅助&amp;月良率预估'!E5</f>
        <v>03/25蒸镀批次</v>
      </c>
      <c r="F6" s="3">
        <f>'PMC数据辅助&amp;月良率预估'!F5</f>
        <v>1320</v>
      </c>
      <c r="G6" s="164">
        <f t="shared" ca="1" si="0"/>
        <v>0.81976700481927711</v>
      </c>
      <c r="H6" s="425"/>
      <c r="I6" s="426"/>
      <c r="J6" s="427"/>
      <c r="K6" s="428">
        <f t="shared" ca="1" si="1"/>
        <v>0.77976700481927708</v>
      </c>
      <c r="L6" s="429">
        <f t="shared" si="2"/>
        <v>0.04</v>
      </c>
      <c r="O6" s="218" t="s">
        <v>602</v>
      </c>
      <c r="P6" s="219">
        <v>0.03</v>
      </c>
      <c r="R6" s="515" t="s">
        <v>738</v>
      </c>
      <c r="S6" s="515" t="s">
        <v>585</v>
      </c>
      <c r="T6" s="516">
        <v>0.94</v>
      </c>
      <c r="V6">
        <v>4</v>
      </c>
      <c r="W6" t="str">
        <f t="shared" si="3"/>
        <v>E</v>
      </c>
    </row>
    <row r="7" spans="1:26" ht="24.75" customHeight="1" x14ac:dyDescent="0.15">
      <c r="A7" s="340" t="str">
        <f>VLOOKUP(D7,'PMC数据辅助&amp;月良率预估'!$AR$3:$AS$330,2,0)</f>
        <v>中尺寸</v>
      </c>
      <c r="B7" s="292" t="str">
        <f>D7&amp;COUNTIF($D$2:D7,D7)</f>
        <v>C4664</v>
      </c>
      <c r="C7" s="168" t="str">
        <f>VLOOKUP(COUNTIF($D$2:D7,D7),$V$3:$W$15,2,0)</f>
        <v>E</v>
      </c>
      <c r="D7" s="3" t="str">
        <f>'PMC数据辅助&amp;月良率预估'!D6</f>
        <v>C466</v>
      </c>
      <c r="E7" s="3" t="str">
        <f>'PMC数据辅助&amp;月良率预估'!E6</f>
        <v>04/24蒸镀批次</v>
      </c>
      <c r="F7" s="3">
        <f>'PMC数据辅助&amp;月良率预估'!F6</f>
        <v>1320</v>
      </c>
      <c r="G7" s="164">
        <f t="shared" ca="1" si="0"/>
        <v>0.81976700481927711</v>
      </c>
      <c r="H7" s="425"/>
      <c r="I7" s="426"/>
      <c r="J7" s="427"/>
      <c r="K7" s="428">
        <f t="shared" ca="1" si="1"/>
        <v>0.77976700481927708</v>
      </c>
      <c r="L7" s="429">
        <f t="shared" si="2"/>
        <v>0.04</v>
      </c>
      <c r="O7" s="218" t="s">
        <v>603</v>
      </c>
      <c r="P7" s="219">
        <v>0.04</v>
      </c>
      <c r="R7" s="515" t="s">
        <v>757</v>
      </c>
      <c r="S7" s="515" t="s">
        <v>743</v>
      </c>
      <c r="T7" s="516">
        <v>0.83</v>
      </c>
      <c r="V7">
        <v>5</v>
      </c>
      <c r="W7" t="str">
        <f t="shared" si="3"/>
        <v>F</v>
      </c>
    </row>
    <row r="8" spans="1:26" ht="24.75" customHeight="1" x14ac:dyDescent="0.15">
      <c r="A8" s="340" t="str">
        <f>VLOOKUP(D8,'PMC数据辅助&amp;月良率预估'!$AR$3:$AS$330,2,0)</f>
        <v>折叠</v>
      </c>
      <c r="B8" s="292" t="str">
        <f>D8&amp;COUNTIF($D$2:D8,D8)</f>
        <v>C4711</v>
      </c>
      <c r="C8" s="168" t="str">
        <f>VLOOKUP(COUNTIF($D$2:D8,D8),$V$3:$W$15,2,0)</f>
        <v>B</v>
      </c>
      <c r="D8" s="3" t="str">
        <f>'PMC数据辅助&amp;月良率预估'!D7</f>
        <v>C471</v>
      </c>
      <c r="E8" s="3" t="str">
        <f>'PMC数据辅助&amp;月良率预估'!E7</f>
        <v>01/29蒸镀批次</v>
      </c>
      <c r="F8" s="3">
        <f>'PMC数据辅助&amp;月良率预估'!F7</f>
        <v>958</v>
      </c>
      <c r="G8" s="164">
        <f t="shared" ca="1" si="0"/>
        <v>0.78050838357204588</v>
      </c>
      <c r="H8" s="425"/>
      <c r="I8" s="426"/>
      <c r="J8" s="427"/>
      <c r="K8" s="428">
        <f t="shared" ca="1" si="1"/>
        <v>0.75050838357204586</v>
      </c>
      <c r="L8" s="429">
        <f t="shared" si="2"/>
        <v>0.03</v>
      </c>
      <c r="O8" s="218" t="s">
        <v>604</v>
      </c>
      <c r="P8" s="219">
        <v>0.06</v>
      </c>
      <c r="R8" s="515" t="s">
        <v>753</v>
      </c>
      <c r="S8" s="515" t="s">
        <v>758</v>
      </c>
      <c r="T8" s="516">
        <v>0.82</v>
      </c>
      <c r="V8">
        <v>6</v>
      </c>
      <c r="W8" t="str">
        <f t="shared" si="3"/>
        <v>G</v>
      </c>
    </row>
    <row r="9" spans="1:26" ht="21.75" customHeight="1" x14ac:dyDescent="0.15">
      <c r="A9" s="340" t="str">
        <f>VLOOKUP(D9,'PMC数据辅助&amp;月良率预估'!$AR$3:$AS$330,2,0)</f>
        <v>折叠</v>
      </c>
      <c r="B9" s="292" t="str">
        <f>D9&amp;COUNTIF($D$2:D9,D9)</f>
        <v>C4712</v>
      </c>
      <c r="C9" s="168" t="str">
        <f>VLOOKUP(COUNTIF($D$2:D9,D9),$V$3:$W$15,2,0)</f>
        <v>C</v>
      </c>
      <c r="D9" s="3" t="str">
        <f>'PMC数据辅助&amp;月良率预估'!D8</f>
        <v>C471</v>
      </c>
      <c r="E9" s="3" t="str">
        <f>'PMC数据辅助&amp;月良率预估'!E8</f>
        <v>02/10蒸镀批次</v>
      </c>
      <c r="F9" s="3">
        <f>'PMC数据辅助&amp;月良率预估'!F8</f>
        <v>1498</v>
      </c>
      <c r="G9" s="164">
        <f t="shared" ca="1" si="0"/>
        <v>0.83067826357204577</v>
      </c>
      <c r="H9" s="425"/>
      <c r="I9" s="426"/>
      <c r="J9" s="427"/>
      <c r="K9" s="428">
        <f t="shared" ca="1" si="1"/>
        <v>0.80067826357204575</v>
      </c>
      <c r="L9" s="429">
        <f t="shared" si="2"/>
        <v>0.03</v>
      </c>
      <c r="O9" s="218" t="s">
        <v>605</v>
      </c>
      <c r="P9" s="219">
        <v>0.03</v>
      </c>
      <c r="R9" s="515" t="s">
        <v>759</v>
      </c>
      <c r="S9" s="515" t="s">
        <v>771</v>
      </c>
      <c r="T9" s="516">
        <v>0.84</v>
      </c>
      <c r="V9">
        <v>7</v>
      </c>
      <c r="W9" t="str">
        <f t="shared" si="3"/>
        <v>H</v>
      </c>
    </row>
    <row r="10" spans="1:26" ht="21.75" customHeight="1" x14ac:dyDescent="0.15">
      <c r="A10" s="340" t="str">
        <f>VLOOKUP(D10,'PMC数据辅助&amp;月良率预估'!$AR$3:$AS$330,2,0)</f>
        <v>折叠</v>
      </c>
      <c r="B10" s="292" t="str">
        <f>D10&amp;COUNTIF($D$2:D10,D10)</f>
        <v>C4713</v>
      </c>
      <c r="C10" s="168" t="str">
        <f>VLOOKUP(COUNTIF($D$2:D10,D10),$V$3:$W$15,2,0)</f>
        <v>D</v>
      </c>
      <c r="D10" s="3" t="str">
        <f>'PMC数据辅助&amp;月良率预估'!D9</f>
        <v>C471</v>
      </c>
      <c r="E10" s="3" t="str">
        <f>'PMC数据辅助&amp;月良率预估'!E9</f>
        <v>02/20蒸镀批次</v>
      </c>
      <c r="F10" s="3">
        <f>'PMC数据辅助&amp;月良率预估'!F9</f>
        <v>626</v>
      </c>
      <c r="G10" s="164">
        <f t="shared" ca="1" si="0"/>
        <v>0.79872938178290842</v>
      </c>
      <c r="H10" s="425"/>
      <c r="I10" s="426"/>
      <c r="J10" s="427"/>
      <c r="K10" s="428">
        <f t="shared" ca="1" si="1"/>
        <v>0.76872938178290839</v>
      </c>
      <c r="L10" s="429">
        <f t="shared" si="2"/>
        <v>0.03</v>
      </c>
      <c r="O10" s="218" t="s">
        <v>571</v>
      </c>
      <c r="P10" s="219">
        <v>0.02</v>
      </c>
      <c r="R10" s="227" t="s">
        <v>855</v>
      </c>
      <c r="S10" s="227" t="s">
        <v>856</v>
      </c>
      <c r="T10" s="219">
        <v>0.84</v>
      </c>
      <c r="U10" s="399" t="s">
        <v>854</v>
      </c>
      <c r="V10">
        <v>8</v>
      </c>
      <c r="W10" t="str">
        <f t="shared" si="3"/>
        <v>I</v>
      </c>
    </row>
    <row r="11" spans="1:26" ht="21.75" customHeight="1" x14ac:dyDescent="0.15">
      <c r="A11" s="340" t="str">
        <f>VLOOKUP(D11,'PMC数据辅助&amp;月良率预估'!$AR$3:$AS$330,2,0)</f>
        <v>折叠</v>
      </c>
      <c r="B11" s="292" t="str">
        <f>D11&amp;COUNTIF($D$2:D11,D11)</f>
        <v>C4714</v>
      </c>
      <c r="C11" s="168" t="str">
        <f>VLOOKUP(COUNTIF($D$2:D11,D11),$V$3:$W$15,2,0)</f>
        <v>E</v>
      </c>
      <c r="D11" s="3" t="str">
        <f>'PMC数据辅助&amp;月良率预估'!D10</f>
        <v>C471</v>
      </c>
      <c r="E11" s="3" t="str">
        <f>'PMC数据辅助&amp;月良率预估'!E10</f>
        <v>03/04蒸镀批次</v>
      </c>
      <c r="F11" s="3">
        <f>'PMC数据辅助&amp;月良率预估'!F10</f>
        <v>1667</v>
      </c>
      <c r="G11" s="164">
        <f t="shared" ca="1" si="0"/>
        <v>0.81868066309214171</v>
      </c>
      <c r="H11" s="425"/>
      <c r="I11" s="426"/>
      <c r="J11" s="427"/>
      <c r="K11" s="428">
        <f t="shared" ca="1" si="1"/>
        <v>0.78868066309214169</v>
      </c>
      <c r="L11" s="429">
        <f t="shared" si="2"/>
        <v>0.03</v>
      </c>
      <c r="O11" s="218" t="s">
        <v>562</v>
      </c>
      <c r="P11" s="220">
        <v>0.02</v>
      </c>
      <c r="R11" s="227" t="s">
        <v>857</v>
      </c>
      <c r="S11" s="227" t="s">
        <v>856</v>
      </c>
      <c r="T11" s="219">
        <v>0.745</v>
      </c>
      <c r="U11" s="399" t="s">
        <v>853</v>
      </c>
      <c r="V11">
        <v>9</v>
      </c>
      <c r="W11" t="str">
        <f t="shared" si="3"/>
        <v>J</v>
      </c>
    </row>
    <row r="12" spans="1:26" ht="21.75" customHeight="1" x14ac:dyDescent="0.15">
      <c r="A12" s="340" t="str">
        <f>VLOOKUP(D12,'PMC数据辅助&amp;月良率预估'!$AR$3:$AS$330,2,0)</f>
        <v>折叠</v>
      </c>
      <c r="B12" s="292" t="str">
        <f>D12&amp;COUNTIF($D$2:D12,D12)</f>
        <v>C4715</v>
      </c>
      <c r="C12" s="168" t="str">
        <f>VLOOKUP(COUNTIF($D$2:D12,D12),$V$3:$W$15,2,0)</f>
        <v>F</v>
      </c>
      <c r="D12" s="3" t="str">
        <f>'PMC数据辅助&amp;月良率预估'!D11</f>
        <v>C471</v>
      </c>
      <c r="E12" s="3" t="str">
        <f>'PMC数据辅助&amp;月良率预估'!E11</f>
        <v>03/16蒸镀批次</v>
      </c>
      <c r="F12" s="3">
        <f>'PMC数据辅助&amp;月良率预估'!F11</f>
        <v>1750</v>
      </c>
      <c r="G12" s="164">
        <f t="shared" ca="1" si="0"/>
        <v>0.82568126357204585</v>
      </c>
      <c r="H12" s="425"/>
      <c r="I12" s="426"/>
      <c r="J12" s="427"/>
      <c r="K12" s="428">
        <f t="shared" ca="1" si="1"/>
        <v>0.79568126357204583</v>
      </c>
      <c r="L12" s="429">
        <f t="shared" si="2"/>
        <v>0.03</v>
      </c>
      <c r="P12" s="220"/>
      <c r="R12" s="515" t="s">
        <v>887</v>
      </c>
      <c r="S12" s="515" t="s">
        <v>888</v>
      </c>
      <c r="T12" s="516">
        <v>0.86299999999999999</v>
      </c>
      <c r="V12">
        <v>10</v>
      </c>
      <c r="W12" t="str">
        <f t="shared" si="3"/>
        <v>K</v>
      </c>
    </row>
    <row r="13" spans="1:26" ht="21.75" customHeight="1" x14ac:dyDescent="0.15">
      <c r="A13" s="340" t="str">
        <f>VLOOKUP(D13,'PMC数据辅助&amp;月良率预估'!$AR$3:$AS$330,2,0)</f>
        <v>折叠</v>
      </c>
      <c r="B13" s="292" t="str">
        <f>D13&amp;COUNTIF($D$2:D13,D13)</f>
        <v>C4716</v>
      </c>
      <c r="C13" s="168" t="str">
        <f>VLOOKUP(COUNTIF($D$2:D13,D13),$V$3:$W$15,2,0)</f>
        <v>G</v>
      </c>
      <c r="D13" s="3" t="str">
        <f>'PMC数据辅助&amp;月良率预估'!D12</f>
        <v>C471</v>
      </c>
      <c r="E13" s="3" t="str">
        <f>'PMC数据辅助&amp;月良率预估'!E12</f>
        <v>03/27蒸镀批次</v>
      </c>
      <c r="F13" s="3">
        <f>'PMC数据辅助&amp;月良率预估'!F12</f>
        <v>1640</v>
      </c>
      <c r="G13" s="164">
        <f t="shared" ca="1" si="0"/>
        <v>0.82568126357204585</v>
      </c>
      <c r="H13" s="425"/>
      <c r="I13" s="426"/>
      <c r="J13" s="427"/>
      <c r="K13" s="428">
        <f t="shared" ca="1" si="1"/>
        <v>0.79568126357204583</v>
      </c>
      <c r="L13" s="429">
        <f t="shared" si="2"/>
        <v>0.03</v>
      </c>
      <c r="R13" s="227" t="s">
        <v>1269</v>
      </c>
      <c r="S13" s="227" t="s">
        <v>1270</v>
      </c>
      <c r="T13" s="219">
        <v>0.91500000000000004</v>
      </c>
      <c r="V13">
        <v>11</v>
      </c>
      <c r="W13" t="str">
        <f t="shared" si="3"/>
        <v>L</v>
      </c>
    </row>
    <row r="14" spans="1:26" ht="24" customHeight="1" x14ac:dyDescent="0.15">
      <c r="A14" s="340" t="str">
        <f>VLOOKUP(D14,'PMC数据辅助&amp;月良率预估'!$AR$3:$AS$330,2,0)</f>
        <v>折叠</v>
      </c>
      <c r="B14" s="292" t="str">
        <f>D14&amp;COUNTIF($D$2:D14,D14)</f>
        <v>C4717</v>
      </c>
      <c r="C14" s="168" t="str">
        <f>VLOOKUP(COUNTIF($D$2:D14,D14),$V$3:$W$15,2,0)</f>
        <v>H</v>
      </c>
      <c r="D14" s="3" t="str">
        <f>'PMC数据辅助&amp;月良率预估'!D13</f>
        <v>C471</v>
      </c>
      <c r="E14" s="3" t="str">
        <f>'PMC数据辅助&amp;月良率预估'!E13</f>
        <v>04/09蒸镀批次</v>
      </c>
      <c r="F14" s="3">
        <f>'PMC数据辅助&amp;月良率预估'!F13</f>
        <v>100</v>
      </c>
      <c r="G14" s="164">
        <f t="shared" ca="1" si="0"/>
        <v>0.82568126357204585</v>
      </c>
      <c r="H14" s="425"/>
      <c r="I14" s="426"/>
      <c r="J14" s="427"/>
      <c r="K14" s="428">
        <f t="shared" ca="1" si="1"/>
        <v>0.79568126357204583</v>
      </c>
      <c r="L14" s="429">
        <f t="shared" si="2"/>
        <v>0.03</v>
      </c>
      <c r="R14" s="227" t="s">
        <v>1271</v>
      </c>
      <c r="S14" s="227" t="s">
        <v>1270</v>
      </c>
      <c r="T14" s="219">
        <v>0.83499999999999996</v>
      </c>
      <c r="V14" s="453">
        <v>12</v>
      </c>
      <c r="W14" s="453" t="str">
        <f t="shared" si="3"/>
        <v>M</v>
      </c>
    </row>
    <row r="15" spans="1:26" ht="24" customHeight="1" x14ac:dyDescent="0.15">
      <c r="A15" s="340" t="str">
        <f>VLOOKUP(D15,'PMC数据辅助&amp;月良率预估'!$AR$3:$AS$330,2,0)</f>
        <v>折叠</v>
      </c>
      <c r="B15" s="292" t="str">
        <f>D15&amp;COUNTIF($D$2:D15,D15)</f>
        <v>C4718</v>
      </c>
      <c r="C15" s="168" t="str">
        <f>VLOOKUP(COUNTIF($D$2:D15,D15),$V$3:$W$15,2,0)</f>
        <v>I</v>
      </c>
      <c r="D15" s="3" t="str">
        <f>'PMC数据辅助&amp;月良率预估'!D14</f>
        <v>C471</v>
      </c>
      <c r="E15" s="3" t="str">
        <f>'PMC数据辅助&amp;月良率预估'!E14</f>
        <v>04/27蒸镀批次</v>
      </c>
      <c r="F15" s="3">
        <f>'PMC数据辅助&amp;月良率预估'!F14</f>
        <v>1680</v>
      </c>
      <c r="G15" s="164">
        <f t="shared" ca="1" si="0"/>
        <v>0.82568126357204585</v>
      </c>
      <c r="H15" s="425"/>
      <c r="I15" s="426"/>
      <c r="J15" s="427"/>
      <c r="K15" s="428">
        <f t="shared" ca="1" si="1"/>
        <v>0.79568126357204583</v>
      </c>
      <c r="L15" s="429">
        <f t="shared" si="2"/>
        <v>0.03</v>
      </c>
      <c r="R15" s="539" t="s">
        <v>1407</v>
      </c>
      <c r="T15" s="540">
        <v>0.94</v>
      </c>
      <c r="V15" s="453">
        <v>13</v>
      </c>
      <c r="W15" s="453" t="str">
        <f t="shared" si="3"/>
        <v>N</v>
      </c>
      <c r="Z15" s="155"/>
    </row>
    <row r="16" spans="1:26" ht="24" customHeight="1" x14ac:dyDescent="0.15">
      <c r="A16" s="340" t="str">
        <f>VLOOKUP(D16,'PMC数据辅助&amp;月良率预估'!$AR$3:$AS$330,2,0)</f>
        <v>折叠</v>
      </c>
      <c r="B16" s="292" t="str">
        <f>D16&amp;COUNTIF($D$2:D16,D16)</f>
        <v>C4719</v>
      </c>
      <c r="C16" s="168" t="str">
        <f>VLOOKUP(COUNTIF($D$2:D16,D16),$V$3:$W$15,2,0)</f>
        <v>J</v>
      </c>
      <c r="D16" s="3" t="str">
        <f>'PMC数据辅助&amp;月良率预估'!D15</f>
        <v>C471</v>
      </c>
      <c r="E16" s="3" t="str">
        <f>'PMC数据辅助&amp;月良率预估'!E15</f>
        <v>05/08蒸镀批次</v>
      </c>
      <c r="F16" s="3">
        <f>'PMC数据辅助&amp;月良率预估'!F15</f>
        <v>1680</v>
      </c>
      <c r="G16" s="164">
        <f t="shared" ca="1" si="0"/>
        <v>0.83067826357204577</v>
      </c>
      <c r="H16" s="425"/>
      <c r="I16" s="426"/>
      <c r="J16" s="427"/>
      <c r="K16" s="428">
        <f t="shared" ca="1" si="1"/>
        <v>0.80067826357204575</v>
      </c>
      <c r="L16" s="429">
        <f t="shared" si="2"/>
        <v>0.03</v>
      </c>
      <c r="R16" s="539" t="s">
        <v>1408</v>
      </c>
      <c r="T16" s="541">
        <v>0.874</v>
      </c>
    </row>
    <row r="17" spans="1:17" ht="24" customHeight="1" x14ac:dyDescent="0.15">
      <c r="A17" s="340" t="str">
        <f>VLOOKUP(D17,'PMC数据辅助&amp;月良率预估'!$AR$3:$AS$330,2,0)</f>
        <v>折叠</v>
      </c>
      <c r="B17" s="292" t="str">
        <f>D17&amp;COUNTIF($D$2:D17,D17)</f>
        <v>C47110</v>
      </c>
      <c r="C17" s="168" t="str">
        <f>VLOOKUP(COUNTIF($D$2:D17,D17),$V$3:$W$15,2,0)</f>
        <v>K</v>
      </c>
      <c r="D17" s="3" t="str">
        <f>'PMC数据辅助&amp;月良率预估'!D16</f>
        <v>C471</v>
      </c>
      <c r="E17" s="3" t="str">
        <f>'PMC数据辅助&amp;月良率预估'!E16</f>
        <v>05/21蒸镀批次</v>
      </c>
      <c r="F17" s="3">
        <f>'PMC数据辅助&amp;月良率预估'!F16</f>
        <v>1680</v>
      </c>
      <c r="G17" s="164">
        <f t="shared" ca="1" si="0"/>
        <v>0.83067826357204577</v>
      </c>
      <c r="H17" s="425"/>
      <c r="I17" s="426"/>
      <c r="J17" s="427"/>
      <c r="K17" s="428">
        <f t="shared" ca="1" si="1"/>
        <v>0.80067826357204575</v>
      </c>
      <c r="L17" s="429">
        <f t="shared" si="2"/>
        <v>0.03</v>
      </c>
    </row>
    <row r="18" spans="1:17" ht="24" customHeight="1" x14ac:dyDescent="0.15">
      <c r="A18" s="340" t="str">
        <f>VLOOKUP(D18,'PMC数据辅助&amp;月良率预估'!$AR$3:$AS$330,2,0)</f>
        <v>LTPO手机</v>
      </c>
      <c r="B18" s="292" t="str">
        <f>D18&amp;COUNTIF($D$2:D18,D18)</f>
        <v>C4721</v>
      </c>
      <c r="C18" s="168" t="str">
        <f>VLOOKUP(COUNTIF($D$2:D18,D18),$V$3:$W$15,2,0)</f>
        <v>B</v>
      </c>
      <c r="D18" s="3" t="str">
        <f>'PMC数据辅助&amp;月良率预估'!D17</f>
        <v>C472</v>
      </c>
      <c r="E18" s="3" t="str">
        <f>'PMC数据辅助&amp;月良率预估'!E17</f>
        <v>02/07蒸镀批次</v>
      </c>
      <c r="F18" s="3">
        <f>'PMC数据辅助&amp;月良率预估'!F17</f>
        <v>418</v>
      </c>
      <c r="G18" s="164">
        <f t="shared" ca="1" si="0"/>
        <v>0.92332628336261413</v>
      </c>
      <c r="H18" s="430"/>
      <c r="I18" s="426"/>
      <c r="J18" s="427"/>
      <c r="K18" s="428">
        <f t="shared" ca="1" si="1"/>
        <v>0.8933262833626141</v>
      </c>
      <c r="L18" s="429">
        <f t="shared" si="2"/>
        <v>0.03</v>
      </c>
    </row>
    <row r="19" spans="1:17" ht="24" customHeight="1" x14ac:dyDescent="0.15">
      <c r="A19" s="340" t="str">
        <f>VLOOKUP(D19,'PMC数据辅助&amp;月良率预估'!$AR$3:$AS$330,2,0)</f>
        <v>LTPO手机</v>
      </c>
      <c r="B19" s="292" t="str">
        <f>D19&amp;COUNTIF($D$2:D19,D19)</f>
        <v>C4722</v>
      </c>
      <c r="C19" s="168" t="str">
        <f>VLOOKUP(COUNTIF($D$2:D19,D19),$V$3:$W$15,2,0)</f>
        <v>C</v>
      </c>
      <c r="D19" s="3" t="str">
        <f>'PMC数据辅助&amp;月良率预估'!D18</f>
        <v>C472</v>
      </c>
      <c r="E19" s="3" t="str">
        <f>'PMC数据辅助&amp;月良率预估'!E18</f>
        <v>02/18蒸镀批次</v>
      </c>
      <c r="F19" s="3">
        <f>'PMC数据辅助&amp;月良率预估'!F18</f>
        <v>420</v>
      </c>
      <c r="G19" s="164">
        <f t="shared" ca="1" si="0"/>
        <v>0.92142742336261474</v>
      </c>
      <c r="H19" s="425"/>
      <c r="I19" s="426"/>
      <c r="J19" s="427"/>
      <c r="K19" s="428">
        <f t="shared" ca="1" si="1"/>
        <v>0.89142742336261471</v>
      </c>
      <c r="L19" s="429">
        <f t="shared" si="2"/>
        <v>0.03</v>
      </c>
    </row>
    <row r="20" spans="1:17" ht="24" customHeight="1" x14ac:dyDescent="0.15">
      <c r="A20" s="340" t="str">
        <f>VLOOKUP(D20,'PMC数据辅助&amp;月良率预估'!$AR$3:$AS$330,2,0)</f>
        <v>LTPO手机</v>
      </c>
      <c r="B20" s="292" t="str">
        <f>D20&amp;COUNTIF($D$2:D20,D20)</f>
        <v>C4723</v>
      </c>
      <c r="C20" s="168" t="str">
        <f>VLOOKUP(COUNTIF($D$2:D20,D20),$V$3:$W$15,2,0)</f>
        <v>D</v>
      </c>
      <c r="D20" s="3" t="str">
        <f>'PMC数据辅助&amp;月良率预估'!D19</f>
        <v>C472</v>
      </c>
      <c r="E20" s="3" t="str">
        <f>'PMC数据辅助&amp;月良率预估'!E19</f>
        <v>03/07蒸镀批次</v>
      </c>
      <c r="F20" s="3">
        <f>'PMC数据辅助&amp;月良率预估'!F19</f>
        <v>618</v>
      </c>
      <c r="G20" s="164">
        <f t="shared" ca="1" si="0"/>
        <v>0.93957233118625272</v>
      </c>
      <c r="H20" s="425"/>
      <c r="I20" s="426"/>
      <c r="J20" s="427"/>
      <c r="K20" s="428">
        <f t="shared" ca="1" si="1"/>
        <v>0.90957233118625269</v>
      </c>
      <c r="L20" s="429">
        <f t="shared" si="2"/>
        <v>0.03</v>
      </c>
    </row>
    <row r="21" spans="1:17" ht="24" customHeight="1" x14ac:dyDescent="0.15">
      <c r="A21" s="340" t="str">
        <f>VLOOKUP(D21,'PMC数据辅助&amp;月良率预估'!$AR$3:$AS$330,2,0)</f>
        <v>LTPO手机</v>
      </c>
      <c r="B21" s="292" t="str">
        <f>D21&amp;COUNTIF($D$2:D21,D21)</f>
        <v>C4724</v>
      </c>
      <c r="C21" s="168" t="str">
        <f>VLOOKUP(COUNTIF($D$2:D21,D21),$V$3:$W$15,2,0)</f>
        <v>E</v>
      </c>
      <c r="D21" s="3" t="str">
        <f>'PMC数据辅助&amp;月良率预估'!D20</f>
        <v>C472</v>
      </c>
      <c r="E21" s="3" t="str">
        <f>'PMC数据辅助&amp;月良率预估'!E20</f>
        <v>03/25蒸镀批次</v>
      </c>
      <c r="F21" s="3">
        <f>'PMC数据辅助&amp;月良率预估'!F20</f>
        <v>1080</v>
      </c>
      <c r="G21" s="164">
        <f t="shared" ca="1" si="0"/>
        <v>0.93957233118625272</v>
      </c>
      <c r="H21" s="425"/>
      <c r="I21" s="426"/>
      <c r="J21" s="427"/>
      <c r="K21" s="428">
        <f t="shared" ca="1" si="1"/>
        <v>0.90957233118625269</v>
      </c>
      <c r="L21" s="429">
        <f t="shared" si="2"/>
        <v>0.03</v>
      </c>
    </row>
    <row r="22" spans="1:17" ht="24.75" customHeight="1" x14ac:dyDescent="0.15">
      <c r="A22" s="340" t="str">
        <f>VLOOKUP(D22,'PMC数据辅助&amp;月良率预估'!$AR$3:$AS$330,2,0)</f>
        <v>LTPO手机</v>
      </c>
      <c r="B22" s="292" t="str">
        <f>D22&amp;COUNTIF($D$2:D22,D22)</f>
        <v>C4725</v>
      </c>
      <c r="C22" s="168" t="str">
        <f>VLOOKUP(COUNTIF($D$2:D22,D22),$V$3:$W$15,2,0)</f>
        <v>F</v>
      </c>
      <c r="D22" s="3" t="str">
        <f>'PMC数据辅助&amp;月良率预估'!D21</f>
        <v>C472</v>
      </c>
      <c r="E22" s="3" t="str">
        <f>'PMC数据辅助&amp;月良率预估'!E21</f>
        <v>05/21蒸镀批次</v>
      </c>
      <c r="F22" s="3">
        <f>'PMC数据辅助&amp;月良率预估'!F21</f>
        <v>1260</v>
      </c>
      <c r="G22" s="164">
        <f t="shared" ca="1" si="0"/>
        <v>0.93957233118625272</v>
      </c>
      <c r="H22" s="425"/>
      <c r="I22" s="426"/>
      <c r="J22" s="427"/>
      <c r="K22" s="428">
        <f t="shared" ca="1" si="1"/>
        <v>0.90957233118625269</v>
      </c>
      <c r="L22" s="429">
        <f t="shared" si="2"/>
        <v>0.03</v>
      </c>
    </row>
    <row r="23" spans="1:17" ht="24.75" customHeight="1" x14ac:dyDescent="0.15">
      <c r="A23" s="340" t="str">
        <f>VLOOKUP(D23,'PMC数据辅助&amp;月良率预估'!$AR$3:$AS$330,2,0)</f>
        <v>LTPO手机</v>
      </c>
      <c r="B23" s="292" t="str">
        <f>D23&amp;COUNTIF($D$2:D23,D23)</f>
        <v>C4801</v>
      </c>
      <c r="C23" s="168" t="str">
        <f>VLOOKUP(COUNTIF($D$2:D23,D23),$V$3:$W$15,2,0)</f>
        <v>B</v>
      </c>
      <c r="D23" s="3" t="str">
        <f>'PMC数据辅助&amp;月良率预估'!D22</f>
        <v>C480</v>
      </c>
      <c r="E23" s="3" t="str">
        <f>'PMC数据辅助&amp;月良率预估'!E22</f>
        <v>02/07蒸镀批次</v>
      </c>
      <c r="F23" s="3">
        <f>'PMC数据辅助&amp;月良率预估'!F22</f>
        <v>5006</v>
      </c>
      <c r="G23" s="164">
        <f t="shared" ca="1" si="0"/>
        <v>0.91279312496983023</v>
      </c>
      <c r="H23" s="425"/>
      <c r="I23" s="426"/>
      <c r="J23" s="427"/>
      <c r="K23" s="428">
        <f t="shared" ca="1" si="1"/>
        <v>0.8827931249698302</v>
      </c>
      <c r="L23" s="429">
        <f t="shared" si="2"/>
        <v>0.03</v>
      </c>
    </row>
    <row r="24" spans="1:17" ht="17.25" customHeight="1" x14ac:dyDescent="0.15">
      <c r="A24" s="340" t="str">
        <f>VLOOKUP(D24,'PMC数据辅助&amp;月良率预估'!$AR$3:$AS$330,2,0)</f>
        <v>LTPO手机</v>
      </c>
      <c r="B24" s="292" t="str">
        <f>D24&amp;COUNTIF($D$2:D24,D24)</f>
        <v>C4802</v>
      </c>
      <c r="C24" s="168" t="str">
        <f>VLOOKUP(COUNTIF($D$2:D24,D24),$V$3:$W$15,2,0)</f>
        <v>C</v>
      </c>
      <c r="D24" s="3" t="str">
        <f>'PMC数据辅助&amp;月良率预估'!D23</f>
        <v>C480</v>
      </c>
      <c r="E24" s="3" t="str">
        <f>'PMC数据辅助&amp;月良率预估'!E23</f>
        <v>02/18蒸镀批次</v>
      </c>
      <c r="F24" s="3">
        <f>'PMC数据辅助&amp;月良率预估'!F23</f>
        <v>1856</v>
      </c>
      <c r="G24" s="164">
        <f t="shared" ca="1" si="0"/>
        <v>0.90900423393534735</v>
      </c>
      <c r="H24" s="425"/>
      <c r="I24" s="426"/>
      <c r="J24" s="427"/>
      <c r="K24" s="428">
        <f t="shared" ca="1" si="1"/>
        <v>0.87900423393534732</v>
      </c>
      <c r="L24" s="429">
        <f t="shared" si="2"/>
        <v>0.03</v>
      </c>
    </row>
    <row r="25" spans="1:17" ht="17.25" customHeight="1" x14ac:dyDescent="0.15">
      <c r="A25" s="340" t="str">
        <f>VLOOKUP(D25,'PMC数据辅助&amp;月良率预估'!$AR$3:$AS$330,2,0)</f>
        <v>LTPO手机</v>
      </c>
      <c r="B25" s="292" t="str">
        <f>D25&amp;COUNTIF($D$2:D25,D25)</f>
        <v>C4803</v>
      </c>
      <c r="C25" s="168" t="str">
        <f>VLOOKUP(COUNTIF($D$2:D25,D25),$V$3:$W$15,2,0)</f>
        <v>D</v>
      </c>
      <c r="D25" s="3" t="str">
        <f>'PMC数据辅助&amp;月良率预估'!D24</f>
        <v>C480</v>
      </c>
      <c r="E25" s="3" t="str">
        <f>'PMC数据辅助&amp;月良率预估'!E24</f>
        <v>02/19蒸镀批次</v>
      </c>
      <c r="F25" s="3">
        <f>'PMC数据辅助&amp;月良率预估'!F24</f>
        <v>1442</v>
      </c>
      <c r="G25" s="164">
        <f t="shared" ca="1" si="0"/>
        <v>0.90745735220977464</v>
      </c>
      <c r="H25" s="425"/>
      <c r="I25" s="426"/>
      <c r="J25" s="427"/>
      <c r="K25" s="428">
        <f t="shared" ca="1" si="1"/>
        <v>0.87745735220977461</v>
      </c>
      <c r="L25" s="429">
        <f t="shared" si="2"/>
        <v>0.03</v>
      </c>
      <c r="Q25" s="353"/>
    </row>
    <row r="26" spans="1:17" ht="21" customHeight="1" x14ac:dyDescent="0.15">
      <c r="A26" s="340" t="str">
        <f>VLOOKUP(D26,'PMC数据辅助&amp;月良率预估'!$AR$3:$AS$330,2,0)</f>
        <v>LTPO手机</v>
      </c>
      <c r="B26" s="292" t="str">
        <f>D26&amp;COUNTIF($D$2:D26,D26)</f>
        <v>C4804</v>
      </c>
      <c r="C26" s="168" t="str">
        <f>VLOOKUP(COUNTIF($D$2:D26,D26),$V$3:$W$15,2,0)</f>
        <v>E</v>
      </c>
      <c r="D26" s="3" t="str">
        <f>'PMC数据辅助&amp;月良率预估'!D25</f>
        <v>C480</v>
      </c>
      <c r="E26" s="3" t="str">
        <f>'PMC数据辅助&amp;月良率预估'!E25</f>
        <v>03/04蒸镀批次</v>
      </c>
      <c r="F26" s="3">
        <f>'PMC数据辅助&amp;月良率预估'!F25</f>
        <v>2762</v>
      </c>
      <c r="G26" s="164">
        <f t="shared" ca="1" si="0"/>
        <v>0.92004329535361007</v>
      </c>
      <c r="H26" s="431"/>
      <c r="I26" s="426"/>
      <c r="J26" s="427"/>
      <c r="K26" s="428">
        <f t="shared" ca="1" si="1"/>
        <v>0.89004329535361004</v>
      </c>
      <c r="L26" s="429">
        <f t="shared" si="2"/>
        <v>0.03</v>
      </c>
      <c r="Q26" s="353"/>
    </row>
    <row r="27" spans="1:17" ht="21" customHeight="1" x14ac:dyDescent="0.15">
      <c r="A27" s="340" t="str">
        <f>VLOOKUP(D27,'PMC数据辅助&amp;月良率预估'!$AR$3:$AS$330,2,0)</f>
        <v>LTPO手机</v>
      </c>
      <c r="B27" s="292" t="str">
        <f>D27&amp;COUNTIF($D$2:D27,D27)</f>
        <v>C4805</v>
      </c>
      <c r="C27" s="168" t="str">
        <f>VLOOKUP(COUNTIF($D$2:D27,D27),$V$3:$W$15,2,0)</f>
        <v>F</v>
      </c>
      <c r="D27" s="3" t="str">
        <f>'PMC数据辅助&amp;月良率预估'!D26</f>
        <v>C480</v>
      </c>
      <c r="E27" s="3" t="str">
        <f>'PMC数据辅助&amp;月良率预估'!E26</f>
        <v>03/14蒸镀批次</v>
      </c>
      <c r="F27" s="3">
        <f>'PMC数据辅助&amp;月良率预估'!F26</f>
        <v>5540</v>
      </c>
      <c r="G27" s="164">
        <f t="shared" ca="1" si="0"/>
        <v>0.87341855854383743</v>
      </c>
      <c r="H27" s="431"/>
      <c r="I27" s="426"/>
      <c r="J27" s="427"/>
      <c r="K27" s="428">
        <f t="shared" ca="1" si="1"/>
        <v>0.8434185585438374</v>
      </c>
      <c r="L27" s="429">
        <f t="shared" si="2"/>
        <v>0.03</v>
      </c>
      <c r="Q27" s="353"/>
    </row>
    <row r="28" spans="1:17" ht="21" customHeight="1" x14ac:dyDescent="0.15">
      <c r="A28" s="340" t="str">
        <f>VLOOKUP(D28,'PMC数据辅助&amp;月良率预估'!$AR$3:$AS$330,2,0)</f>
        <v>LTPO手机</v>
      </c>
      <c r="B28" s="292" t="str">
        <f>D28&amp;COUNTIF($D$2:D28,D28)</f>
        <v>C4806</v>
      </c>
      <c r="C28" s="168" t="str">
        <f>VLOOKUP(COUNTIF($D$2:D28,D28),$V$3:$W$15,2,0)</f>
        <v>G</v>
      </c>
      <c r="D28" s="3" t="str">
        <f>'PMC数据辅助&amp;月良率预估'!D27</f>
        <v>C480</v>
      </c>
      <c r="E28" s="3" t="str">
        <f>'PMC数据辅助&amp;月良率预估'!E27</f>
        <v>03/25蒸镀批次</v>
      </c>
      <c r="F28" s="3">
        <f>'PMC数据辅助&amp;月良率预估'!F27</f>
        <v>4780</v>
      </c>
      <c r="G28" s="164">
        <f t="shared" ca="1" si="0"/>
        <v>0.92228742496983029</v>
      </c>
      <c r="H28" s="431"/>
      <c r="I28" s="426"/>
      <c r="J28" s="427"/>
      <c r="K28" s="428">
        <f t="shared" ca="1" si="1"/>
        <v>0.89228742496983027</v>
      </c>
      <c r="L28" s="429">
        <f t="shared" si="2"/>
        <v>0.03</v>
      </c>
      <c r="Q28" s="353"/>
    </row>
    <row r="29" spans="1:17" ht="21" customHeight="1" x14ac:dyDescent="0.15">
      <c r="A29" s="340" t="str">
        <f>VLOOKUP(D29,'PMC数据辅助&amp;月良率预估'!$AR$3:$AS$330,2,0)</f>
        <v>LTPO手机</v>
      </c>
      <c r="B29" s="292" t="str">
        <f>D29&amp;COUNTIF($D$2:D29,D29)</f>
        <v>C4807</v>
      </c>
      <c r="C29" s="168" t="str">
        <f>VLOOKUP(COUNTIF($D$2:D29,D29),$V$3:$W$15,2,0)</f>
        <v>H</v>
      </c>
      <c r="D29" s="3" t="str">
        <f>'PMC数据辅助&amp;月良率预估'!D28</f>
        <v>C480</v>
      </c>
      <c r="E29" s="3" t="str">
        <f>'PMC数据辅助&amp;月良率预估'!E28</f>
        <v>04/06蒸镀批次</v>
      </c>
      <c r="F29" s="3">
        <f>'PMC数据辅助&amp;月良率预估'!F28</f>
        <v>4590</v>
      </c>
      <c r="G29" s="164">
        <f t="shared" ca="1" si="0"/>
        <v>0.9282838249698302</v>
      </c>
      <c r="H29" s="431"/>
      <c r="I29" s="426"/>
      <c r="J29" s="427"/>
      <c r="K29" s="428">
        <f t="shared" ca="1" si="1"/>
        <v>0.89828382496983017</v>
      </c>
      <c r="L29" s="429">
        <f t="shared" si="2"/>
        <v>0.03</v>
      </c>
      <c r="Q29" s="353"/>
    </row>
    <row r="30" spans="1:17" ht="16.5" customHeight="1" x14ac:dyDescent="0.15">
      <c r="A30" s="340" t="str">
        <f>VLOOKUP(D30,'PMC数据辅助&amp;月良率预估'!$AR$3:$AS$330,2,0)</f>
        <v>LTPO手机</v>
      </c>
      <c r="B30" s="292" t="str">
        <f>D30&amp;COUNTIF($D$2:D30,D30)</f>
        <v>C4808</v>
      </c>
      <c r="C30" s="168" t="str">
        <f>VLOOKUP(COUNTIF($D$2:D30,D30),$V$3:$W$15,2,0)</f>
        <v>I</v>
      </c>
      <c r="D30" s="3" t="str">
        <f>'PMC数据辅助&amp;月良率预估'!D29</f>
        <v>C480</v>
      </c>
      <c r="E30" s="3" t="str">
        <f>'PMC数据辅助&amp;月良率预估'!E29</f>
        <v>04/16蒸镀批次</v>
      </c>
      <c r="F30" s="3">
        <f>'PMC数据辅助&amp;月良率预估'!F29</f>
        <v>1730</v>
      </c>
      <c r="G30" s="164">
        <f t="shared" ca="1" si="0"/>
        <v>0.93028262496983016</v>
      </c>
      <c r="H30" s="425"/>
      <c r="I30" s="426"/>
      <c r="J30" s="427"/>
      <c r="K30" s="428">
        <f t="shared" ca="1" si="1"/>
        <v>0.90028262496983014</v>
      </c>
      <c r="L30" s="429">
        <f t="shared" si="2"/>
        <v>0.03</v>
      </c>
      <c r="Q30" s="353"/>
    </row>
    <row r="31" spans="1:17" ht="16.5" customHeight="1" x14ac:dyDescent="0.15">
      <c r="A31" s="340" t="str">
        <f>VLOOKUP(D31,'PMC数据辅助&amp;月良率预估'!$AR$3:$AS$330,2,0)</f>
        <v>LTPO手机</v>
      </c>
      <c r="B31" s="292" t="str">
        <f>D31&amp;COUNTIF($D$2:D31,D31)</f>
        <v>C4809</v>
      </c>
      <c r="C31" s="168" t="str">
        <f>VLOOKUP(COUNTIF($D$2:D31,D31),$V$3:$W$15,2,0)</f>
        <v>J</v>
      </c>
      <c r="D31" s="3" t="str">
        <f>'PMC数据辅助&amp;月良率预估'!D30</f>
        <v>C480</v>
      </c>
      <c r="E31" s="3" t="str">
        <f>'PMC数据辅助&amp;月良率预估'!E30</f>
        <v>04/28蒸镀批次</v>
      </c>
      <c r="F31" s="3">
        <f>'PMC数据辅助&amp;月良率预估'!F30</f>
        <v>420</v>
      </c>
      <c r="G31" s="164">
        <f t="shared" ca="1" si="0"/>
        <v>0.93028262496983016</v>
      </c>
      <c r="H31" s="425"/>
      <c r="I31" s="426"/>
      <c r="J31" s="427"/>
      <c r="K31" s="428">
        <f t="shared" ca="1" si="1"/>
        <v>0.90028262496983014</v>
      </c>
      <c r="L31" s="429">
        <f t="shared" si="2"/>
        <v>0.03</v>
      </c>
      <c r="Q31" s="353"/>
    </row>
    <row r="32" spans="1:17" ht="18" customHeight="1" x14ac:dyDescent="0.15">
      <c r="A32" s="340" t="str">
        <f>VLOOKUP(D32,'PMC数据辅助&amp;月良率预估'!$AR$3:$AS$330,2,0)</f>
        <v>LTPO手机</v>
      </c>
      <c r="B32" s="292" t="str">
        <f>D32&amp;COUNTIF($D$2:D32,D32)</f>
        <v>C48010</v>
      </c>
      <c r="C32" s="168" t="str">
        <f>VLOOKUP(COUNTIF($D$2:D32,D32),$V$3:$W$15,2,0)</f>
        <v>K</v>
      </c>
      <c r="D32" s="3" t="str">
        <f>'PMC数据辅助&amp;月良率预估'!D31</f>
        <v>C480</v>
      </c>
      <c r="E32" s="3" t="str">
        <f>'PMC数据辅助&amp;月良率预估'!E31</f>
        <v>05/19蒸镀批次</v>
      </c>
      <c r="F32" s="3">
        <f>'PMC数据辅助&amp;月良率预估'!F31</f>
        <v>1890</v>
      </c>
      <c r="G32" s="164">
        <f t="shared" ca="1" si="0"/>
        <v>0.93028262496983016</v>
      </c>
      <c r="H32" s="425"/>
      <c r="I32" s="426"/>
      <c r="J32" s="427"/>
      <c r="K32" s="428">
        <f t="shared" ca="1" si="1"/>
        <v>0.90028262496983014</v>
      </c>
      <c r="L32" s="429">
        <f t="shared" si="2"/>
        <v>0.03</v>
      </c>
      <c r="Q32" s="353"/>
    </row>
    <row r="33" spans="1:30" ht="19.5" customHeight="1" x14ac:dyDescent="0.15">
      <c r="A33" s="340" t="str">
        <f>VLOOKUP(D33,'PMC数据辅助&amp;月良率预估'!$AR$3:$AS$330,2,0)</f>
        <v>LTPO手机</v>
      </c>
      <c r="B33" s="292" t="str">
        <f>D33&amp;COUNTIF($D$2:D33,D33)</f>
        <v>C48011</v>
      </c>
      <c r="C33" s="168" t="str">
        <f>VLOOKUP(COUNTIF($D$2:D33,D33),$V$3:$W$15,2,0)</f>
        <v>L</v>
      </c>
      <c r="D33" s="3" t="str">
        <f>'PMC数据辅助&amp;月良率预估'!D32</f>
        <v>C480</v>
      </c>
      <c r="E33" s="3" t="str">
        <f>'PMC数据辅助&amp;月良率预估'!E32</f>
        <v>05/30蒸镀批次</v>
      </c>
      <c r="F33" s="3">
        <f>'PMC数据辅助&amp;月良率预估'!F32</f>
        <v>2100</v>
      </c>
      <c r="G33" s="164">
        <f t="shared" ca="1" si="0"/>
        <v>0.93028262496983016</v>
      </c>
      <c r="H33" s="425"/>
      <c r="I33" s="426"/>
      <c r="J33" s="427"/>
      <c r="K33" s="428">
        <f t="shared" ca="1" si="1"/>
        <v>0.90028262496983014</v>
      </c>
      <c r="L33" s="429">
        <f t="shared" si="2"/>
        <v>0.03</v>
      </c>
      <c r="Q33" s="353"/>
    </row>
    <row r="34" spans="1:30" ht="19.5" customHeight="1" x14ac:dyDescent="0.15">
      <c r="A34" s="340" t="str">
        <f>VLOOKUP(D34,'PMC数据辅助&amp;月良率预估'!$AR$3:$AS$330,2,0)</f>
        <v>LTPO手机</v>
      </c>
      <c r="B34" s="292" t="str">
        <f>D34&amp;COUNTIF($D$2:D34,D34)</f>
        <v>C48012</v>
      </c>
      <c r="C34" s="168" t="str">
        <f>VLOOKUP(COUNTIF($D$2:D34,D34),$V$3:$W$15,2,0)</f>
        <v>M</v>
      </c>
      <c r="D34" s="3" t="str">
        <f>'PMC数据辅助&amp;月良率预估'!D33</f>
        <v>C480</v>
      </c>
      <c r="E34" s="3" t="str">
        <f>'PMC数据辅助&amp;月良率预估'!E33</f>
        <v>06/10蒸镀批次</v>
      </c>
      <c r="F34" s="3">
        <f>'PMC数据辅助&amp;月良率预估'!F33</f>
        <v>2100</v>
      </c>
      <c r="G34" s="164">
        <f t="shared" ca="1" si="0"/>
        <v>0.93028262496983016</v>
      </c>
      <c r="H34" s="425"/>
      <c r="I34" s="426"/>
      <c r="J34" s="427"/>
      <c r="K34" s="428">
        <f t="shared" ca="1" si="1"/>
        <v>0.90028262496983014</v>
      </c>
      <c r="L34" s="429">
        <f t="shared" si="2"/>
        <v>0.03</v>
      </c>
      <c r="Q34" s="353"/>
    </row>
    <row r="35" spans="1:30" ht="23.25" customHeight="1" x14ac:dyDescent="0.15">
      <c r="A35" s="340" t="str">
        <f>VLOOKUP(D35,'PMC数据辅助&amp;月良率预估'!$AR$3:$AS$330,2,0)</f>
        <v>LTPO手机</v>
      </c>
      <c r="B35" s="292" t="str">
        <f>D35&amp;COUNTIF($D$2:D35,D35)</f>
        <v>C501</v>
      </c>
      <c r="C35" s="168" t="str">
        <f>VLOOKUP(COUNTIF($D$2:D35,D35),$V$3:$W$15,2,0)</f>
        <v>B</v>
      </c>
      <c r="D35" s="3" t="str">
        <f>'PMC数据辅助&amp;月良率预估'!D34</f>
        <v>C50</v>
      </c>
      <c r="E35" s="3" t="str">
        <f>'PMC数据辅助&amp;月良率预估'!E34</f>
        <v>06/18蒸镀批次</v>
      </c>
      <c r="F35" s="3">
        <f>'PMC数据辅助&amp;月良率预估'!F34</f>
        <v>600</v>
      </c>
      <c r="G35" s="164">
        <f t="shared" ca="1" si="0"/>
        <v>0.9334697667493792</v>
      </c>
      <c r="H35" s="433" t="s">
        <v>606</v>
      </c>
      <c r="I35" s="426"/>
      <c r="J35" s="427">
        <v>0.91500000000000004</v>
      </c>
      <c r="K35" s="428">
        <f t="shared" si="1"/>
        <v>0.91500000000000004</v>
      </c>
      <c r="L35" s="429">
        <f t="shared" si="2"/>
        <v>0.03</v>
      </c>
      <c r="Q35" s="353"/>
    </row>
    <row r="36" spans="1:30" s="13" customFormat="1" ht="23.25" customHeight="1" x14ac:dyDescent="0.15">
      <c r="A36" s="340" t="str">
        <f>VLOOKUP(D36,'PMC数据辅助&amp;月良率预估'!$AR$3:$AS$330,2,0)</f>
        <v>LTPO手机</v>
      </c>
      <c r="B36" s="292" t="str">
        <f>D36&amp;COUNTIF($D$2:D36,D36)</f>
        <v>C511</v>
      </c>
      <c r="C36" s="168" t="str">
        <f>VLOOKUP(COUNTIF($D$2:D36,D36),$V$3:$W$15,2,0)</f>
        <v>B</v>
      </c>
      <c r="D36" s="3" t="str">
        <f>'PMC数据辅助&amp;月良率预估'!D35</f>
        <v>C51</v>
      </c>
      <c r="E36" s="3" t="str">
        <f>'PMC数据辅助&amp;月良率预估'!E35</f>
        <v>04/18蒸镀批次</v>
      </c>
      <c r="F36" s="3">
        <f>'PMC数据辅助&amp;月良率预估'!F35</f>
        <v>1080</v>
      </c>
      <c r="G36" s="164">
        <f t="shared" ca="1" si="0"/>
        <v>0.88157660928270054</v>
      </c>
      <c r="H36" s="433" t="s">
        <v>606</v>
      </c>
      <c r="I36" s="426"/>
      <c r="J36" s="427">
        <v>0.874</v>
      </c>
      <c r="K36" s="428">
        <f t="shared" si="1"/>
        <v>0.874</v>
      </c>
      <c r="L36" s="429">
        <f t="shared" si="2"/>
        <v>0.03</v>
      </c>
      <c r="M36"/>
      <c r="N36"/>
      <c r="O36"/>
      <c r="P36"/>
      <c r="Q36" s="292"/>
      <c r="Z36"/>
    </row>
    <row r="37" spans="1:30" s="13" customFormat="1" x14ac:dyDescent="0.15">
      <c r="A37" s="340" t="str">
        <f>VLOOKUP(D37,'PMC数据辅助&amp;月良率预估'!$AR$3:$AS$330,2,0)</f>
        <v>穿戴</v>
      </c>
      <c r="B37" s="292" t="str">
        <f>D37&amp;COUNTIF($D$2:D37,D37)</f>
        <v>C5141</v>
      </c>
      <c r="C37" s="168" t="str">
        <f>VLOOKUP(COUNTIF($D$2:D37,D37),$V$3:$W$15,2,0)</f>
        <v>B</v>
      </c>
      <c r="D37" s="3" t="str">
        <f>'PMC数据辅助&amp;月良率预估'!D36</f>
        <v>C514</v>
      </c>
      <c r="E37" s="3" t="str">
        <f>'PMC数据辅助&amp;月良率预估'!E36</f>
        <v>02/07蒸镀批次</v>
      </c>
      <c r="F37" s="3">
        <f>'PMC数据辅助&amp;月良率预估'!F36</f>
        <v>354</v>
      </c>
      <c r="G37" s="164">
        <f t="shared" ca="1" si="0"/>
        <v>0.98390821999999956</v>
      </c>
      <c r="H37" s="3"/>
      <c r="I37" s="426"/>
      <c r="J37" s="427"/>
      <c r="K37" s="428">
        <f t="shared" ca="1" si="1"/>
        <v>0.97890821999999955</v>
      </c>
      <c r="L37" s="429">
        <f t="shared" si="2"/>
        <v>5.0000000000000001E-3</v>
      </c>
      <c r="M37"/>
      <c r="N37"/>
      <c r="O37"/>
      <c r="Q37" s="292"/>
      <c r="Z37"/>
    </row>
    <row r="38" spans="1:30" x14ac:dyDescent="0.15">
      <c r="A38" s="340" t="str">
        <f>VLOOKUP(D38,'PMC数据辅助&amp;月良率预估'!$AR$3:$AS$330,2,0)</f>
        <v>穿戴</v>
      </c>
      <c r="B38" s="292" t="str">
        <f>D38&amp;COUNTIF($D$2:D38,D38)</f>
        <v>C5142</v>
      </c>
      <c r="C38" s="168" t="str">
        <f>VLOOKUP(COUNTIF($D$2:D38,D38),$V$3:$W$15,2,0)</f>
        <v>C</v>
      </c>
      <c r="D38" s="3" t="str">
        <f>'PMC数据辅助&amp;月良率预估'!D37</f>
        <v>C514</v>
      </c>
      <c r="E38" s="3" t="str">
        <f>'PMC数据辅助&amp;月良率预估'!E37</f>
        <v>03/13蒸镀批次</v>
      </c>
      <c r="F38" s="3">
        <f>'PMC数据辅助&amp;月良率预估'!F37</f>
        <v>180</v>
      </c>
      <c r="G38" s="164">
        <f t="shared" ca="1" si="0"/>
        <v>0.98390821999999956</v>
      </c>
      <c r="H38" s="433"/>
      <c r="I38" s="426"/>
      <c r="J38" s="427"/>
      <c r="K38" s="428">
        <f t="shared" ca="1" si="1"/>
        <v>0.97890821999999955</v>
      </c>
      <c r="L38" s="429">
        <f t="shared" si="2"/>
        <v>5.0000000000000001E-3</v>
      </c>
      <c r="P38" s="13"/>
      <c r="Q38" s="353"/>
    </row>
    <row r="39" spans="1:30" x14ac:dyDescent="0.15">
      <c r="A39" s="340" t="str">
        <f>VLOOKUP(D39,'PMC数据辅助&amp;月良率预估'!$AR$3:$AS$330,2,0)</f>
        <v>穿戴</v>
      </c>
      <c r="B39" s="292" t="str">
        <f>D39&amp;COUNTIF($D$2:D39,D39)</f>
        <v>C5143</v>
      </c>
      <c r="C39" s="168" t="str">
        <f>VLOOKUP(COUNTIF($D$2:D39,D39),$V$3:$W$15,2,0)</f>
        <v>D</v>
      </c>
      <c r="D39" s="3" t="str">
        <f>'PMC数据辅助&amp;月良率预估'!D38</f>
        <v>C514</v>
      </c>
      <c r="E39" s="3" t="str">
        <f>'PMC数据辅助&amp;月良率预估'!E38</f>
        <v>03/18蒸镀批次</v>
      </c>
      <c r="F39" s="3">
        <f>'PMC数据辅助&amp;月良率预估'!F38</f>
        <v>120</v>
      </c>
      <c r="G39" s="164">
        <f t="shared" ca="1" si="0"/>
        <v>0.98390821999999956</v>
      </c>
      <c r="H39" s="425"/>
      <c r="I39" s="426"/>
      <c r="J39" s="427"/>
      <c r="K39" s="428">
        <f t="shared" ca="1" si="1"/>
        <v>0.97890821999999955</v>
      </c>
      <c r="L39" s="429">
        <f t="shared" si="2"/>
        <v>5.0000000000000001E-3</v>
      </c>
      <c r="Q39" s="353"/>
    </row>
    <row r="40" spans="1:30" s="26" customFormat="1" x14ac:dyDescent="0.15">
      <c r="A40" s="340" t="str">
        <f>VLOOKUP(D40,'PMC数据辅助&amp;月良率预估'!$AR$3:$AS$330,2,0)</f>
        <v>穿戴</v>
      </c>
      <c r="B40" s="292" t="str">
        <f>D40&amp;COUNTIF($D$2:D40,D40)</f>
        <v>C5144</v>
      </c>
      <c r="C40" s="168" t="str">
        <f>VLOOKUP(COUNTIF($D$2:D40,D40),$V$3:$W$15,2,0)</f>
        <v>E</v>
      </c>
      <c r="D40" s="3" t="str">
        <f>'PMC数据辅助&amp;月良率预估'!D39</f>
        <v>C514</v>
      </c>
      <c r="E40" s="3" t="str">
        <f>'PMC数据辅助&amp;月良率预估'!E39</f>
        <v>03/26蒸镀批次</v>
      </c>
      <c r="F40" s="3">
        <f>'PMC数据辅助&amp;月良率预估'!F39</f>
        <v>120</v>
      </c>
      <c r="G40" s="164">
        <f t="shared" ca="1" si="0"/>
        <v>0.98390821999999956</v>
      </c>
      <c r="H40" s="433"/>
      <c r="I40" s="426"/>
      <c r="J40" s="427"/>
      <c r="K40" s="428">
        <f t="shared" ca="1" si="1"/>
        <v>0.97890821999999955</v>
      </c>
      <c r="L40" s="429">
        <f t="shared" si="2"/>
        <v>5.0000000000000001E-3</v>
      </c>
      <c r="M40"/>
      <c r="N40"/>
      <c r="O40"/>
      <c r="P40"/>
      <c r="Q40" s="155"/>
      <c r="R40" s="155"/>
      <c r="S40" s="155"/>
      <c r="T40" s="155"/>
      <c r="U40" s="155"/>
      <c r="V40" s="155"/>
      <c r="W40" s="155"/>
      <c r="X40" s="155"/>
      <c r="Y40" s="155"/>
      <c r="Z40"/>
      <c r="AA40" s="155"/>
      <c r="AB40" s="155"/>
      <c r="AC40" s="155"/>
      <c r="AD40" s="155"/>
    </row>
    <row r="41" spans="1:30" s="26" customFormat="1" x14ac:dyDescent="0.15">
      <c r="A41" s="340" t="str">
        <f>VLOOKUP(D41,'PMC数据辅助&amp;月良率预估'!$AR$3:$AS$330,2,0)</f>
        <v>穿戴</v>
      </c>
      <c r="B41" s="292" t="str">
        <f>D41&amp;COUNTIF($D$2:D41,D41)</f>
        <v>C5145</v>
      </c>
      <c r="C41" s="168" t="str">
        <f>VLOOKUP(COUNTIF($D$2:D41,D41),$V$3:$W$15,2,0)</f>
        <v>F</v>
      </c>
      <c r="D41" s="3" t="str">
        <f>'PMC数据辅助&amp;月良率预估'!D40</f>
        <v>C514</v>
      </c>
      <c r="E41" s="3" t="str">
        <f>'PMC数据辅助&amp;月良率预估'!E40</f>
        <v>04/08蒸镀批次</v>
      </c>
      <c r="F41" s="3">
        <f>'PMC数据辅助&amp;月良率预估'!F40</f>
        <v>120</v>
      </c>
      <c r="G41" s="164">
        <f t="shared" ca="1" si="0"/>
        <v>0.98390821999999956</v>
      </c>
      <c r="H41" s="425"/>
      <c r="I41" s="426"/>
      <c r="J41" s="427"/>
      <c r="K41" s="428">
        <f t="shared" ca="1" si="1"/>
        <v>0.97890821999999955</v>
      </c>
      <c r="L41" s="429">
        <f t="shared" si="2"/>
        <v>5.0000000000000001E-3</v>
      </c>
      <c r="M41"/>
      <c r="N41"/>
      <c r="O41"/>
      <c r="P41" s="155"/>
      <c r="Q41" s="155"/>
      <c r="R41" s="155"/>
      <c r="S41" s="155"/>
      <c r="T41" s="155"/>
      <c r="U41" s="155"/>
      <c r="V41" s="155"/>
      <c r="W41" s="155"/>
      <c r="X41" s="155"/>
      <c r="Y41" s="155"/>
      <c r="Z41"/>
      <c r="AA41" s="155"/>
      <c r="AB41" s="155"/>
      <c r="AC41" s="155"/>
      <c r="AD41" s="155"/>
    </row>
    <row r="42" spans="1:30" s="26" customFormat="1" x14ac:dyDescent="0.15">
      <c r="A42" s="340" t="str">
        <f>VLOOKUP(D42,'PMC数据辅助&amp;月良率预估'!$AR$3:$AS$330,2,0)</f>
        <v>穿戴</v>
      </c>
      <c r="B42" s="292" t="str">
        <f>D42&amp;COUNTIF($D$2:D42,D42)</f>
        <v>C5146</v>
      </c>
      <c r="C42" s="168" t="str">
        <f>VLOOKUP(COUNTIF($D$2:D42,D42),$V$3:$W$15,2,0)</f>
        <v>G</v>
      </c>
      <c r="D42" s="3" t="str">
        <f>'PMC数据辅助&amp;月良率预估'!D41</f>
        <v>C514</v>
      </c>
      <c r="E42" s="3" t="str">
        <f>'PMC数据辅助&amp;月良率预估'!E41</f>
        <v>04/14蒸镀批次</v>
      </c>
      <c r="F42" s="3">
        <f>'PMC数据辅助&amp;月良率预估'!F41</f>
        <v>180</v>
      </c>
      <c r="G42" s="164">
        <f t="shared" ca="1" si="0"/>
        <v>0.98390821999999956</v>
      </c>
      <c r="H42" s="425"/>
      <c r="I42" s="426"/>
      <c r="J42" s="427"/>
      <c r="K42" s="428">
        <f t="shared" ca="1" si="1"/>
        <v>0.97890821999999955</v>
      </c>
      <c r="L42" s="429">
        <f t="shared" si="2"/>
        <v>5.0000000000000001E-3</v>
      </c>
      <c r="M42"/>
      <c r="N42"/>
      <c r="O42"/>
      <c r="P42" s="155"/>
      <c r="Q42" s="155"/>
      <c r="R42" s="155"/>
      <c r="S42" s="155"/>
      <c r="T42" s="155"/>
      <c r="U42" s="155"/>
      <c r="V42" s="155"/>
      <c r="W42" s="155"/>
      <c r="X42" s="155"/>
      <c r="Y42" s="155"/>
      <c r="Z42"/>
      <c r="AA42" s="155"/>
      <c r="AB42" s="155"/>
      <c r="AC42" s="155"/>
      <c r="AD42" s="155"/>
    </row>
    <row r="43" spans="1:30" x14ac:dyDescent="0.15">
      <c r="A43" s="340" t="str">
        <f>VLOOKUP(D43,'PMC数据辅助&amp;月良率预估'!$AR$3:$AS$330,2,0)</f>
        <v>穿戴</v>
      </c>
      <c r="B43" s="292" t="str">
        <f>D43&amp;COUNTIF($D$2:D43,D43)</f>
        <v>C5147</v>
      </c>
      <c r="C43" s="168" t="str">
        <f>VLOOKUP(COUNTIF($D$2:D43,D43),$V$3:$W$15,2,0)</f>
        <v>H</v>
      </c>
      <c r="D43" s="3" t="str">
        <f>'PMC数据辅助&amp;月良率预估'!D42</f>
        <v>C514</v>
      </c>
      <c r="E43" s="3" t="str">
        <f>'PMC数据辅助&amp;月良率预估'!E42</f>
        <v>04/26蒸镀批次</v>
      </c>
      <c r="F43" s="3">
        <f>'PMC数据辅助&amp;月良率预估'!F42</f>
        <v>240</v>
      </c>
      <c r="G43" s="164">
        <f t="shared" ca="1" si="0"/>
        <v>0.98390821999999956</v>
      </c>
      <c r="H43" s="433"/>
      <c r="I43" s="426"/>
      <c r="J43" s="427"/>
      <c r="K43" s="428">
        <f t="shared" ca="1" si="1"/>
        <v>0.97890821999999955</v>
      </c>
      <c r="L43" s="429">
        <f t="shared" si="2"/>
        <v>5.0000000000000001E-3</v>
      </c>
      <c r="P43" s="155"/>
    </row>
    <row r="44" spans="1:30" x14ac:dyDescent="0.15">
      <c r="A44" s="340" t="str">
        <f>VLOOKUP(D44,'PMC数据辅助&amp;月良率预估'!$AR$3:$AS$330,2,0)</f>
        <v>穿戴</v>
      </c>
      <c r="B44" s="292" t="str">
        <f>D44&amp;COUNTIF($D$2:D44,D44)</f>
        <v>C5148</v>
      </c>
      <c r="C44" s="168" t="str">
        <f>VLOOKUP(COUNTIF($D$2:D44,D44),$V$3:$W$15,2,0)</f>
        <v>I</v>
      </c>
      <c r="D44" s="3" t="str">
        <f>'PMC数据辅助&amp;月良率预估'!D43</f>
        <v>C514</v>
      </c>
      <c r="E44" s="3" t="str">
        <f>'PMC数据辅助&amp;月良率预估'!E43</f>
        <v>05/05蒸镀批次</v>
      </c>
      <c r="F44" s="3">
        <f>'PMC数据辅助&amp;月良率预估'!F43</f>
        <v>240</v>
      </c>
      <c r="G44" s="164">
        <f t="shared" ca="1" si="0"/>
        <v>0.98390821999999956</v>
      </c>
      <c r="H44" s="425"/>
      <c r="I44" s="426"/>
      <c r="J44" s="427"/>
      <c r="K44" s="428">
        <f t="shared" ca="1" si="1"/>
        <v>0.97890821999999955</v>
      </c>
      <c r="L44" s="429">
        <f t="shared" si="2"/>
        <v>5.0000000000000001E-3</v>
      </c>
    </row>
    <row r="45" spans="1:30" x14ac:dyDescent="0.15">
      <c r="A45" s="340" t="str">
        <f>VLOOKUP(D45,'PMC数据辅助&amp;月良率预估'!$AR$3:$AS$330,2,0)</f>
        <v>穿戴</v>
      </c>
      <c r="B45" s="292" t="str">
        <f>D45&amp;COUNTIF($D$2:D45,D45)</f>
        <v>C5149</v>
      </c>
      <c r="C45" s="168" t="str">
        <f>VLOOKUP(COUNTIF($D$2:D45,D45),$V$3:$W$15,2,0)</f>
        <v>J</v>
      </c>
      <c r="D45" s="3" t="str">
        <f>'PMC数据辅助&amp;月良率预估'!D44</f>
        <v>C514</v>
      </c>
      <c r="E45" s="3" t="str">
        <f>'PMC数据辅助&amp;月良率预估'!E44</f>
        <v>06/06蒸镀批次</v>
      </c>
      <c r="F45" s="3">
        <f>'PMC数据辅助&amp;月良率预估'!F44</f>
        <v>240</v>
      </c>
      <c r="G45" s="164">
        <f t="shared" ca="1" si="0"/>
        <v>0.98390821999999956</v>
      </c>
      <c r="H45" s="425"/>
      <c r="I45" s="426"/>
      <c r="J45" s="427"/>
      <c r="K45" s="428">
        <f t="shared" ca="1" si="1"/>
        <v>0.97890821999999955</v>
      </c>
      <c r="L45" s="429">
        <f t="shared" si="2"/>
        <v>5.0000000000000001E-3</v>
      </c>
    </row>
    <row r="46" spans="1:30" x14ac:dyDescent="0.15">
      <c r="A46" s="340" t="str">
        <f>VLOOKUP(D46,'PMC数据辅助&amp;月良率预估'!$AR$3:$AS$330,2,0)</f>
        <v>穿戴</v>
      </c>
      <c r="B46" s="292" t="str">
        <f>D46&amp;COUNTIF($D$2:D46,D46)</f>
        <v>C51410</v>
      </c>
      <c r="C46" s="168" t="str">
        <f>VLOOKUP(COUNTIF($D$2:D46,D46),$V$3:$W$15,2,0)</f>
        <v>K</v>
      </c>
      <c r="D46" s="3" t="str">
        <f>'PMC数据辅助&amp;月良率预估'!D45</f>
        <v>C514</v>
      </c>
      <c r="E46" s="3" t="str">
        <f>'PMC数据辅助&amp;月良率预估'!E45</f>
        <v>06/18蒸镀批次</v>
      </c>
      <c r="F46" s="3">
        <f>'PMC数据辅助&amp;月良率预估'!F45</f>
        <v>240</v>
      </c>
      <c r="G46" s="164">
        <f t="shared" ca="1" si="0"/>
        <v>0.98390821999999956</v>
      </c>
      <c r="H46" s="425"/>
      <c r="I46" s="426"/>
      <c r="J46" s="427"/>
      <c r="K46" s="428">
        <f t="shared" ca="1" si="1"/>
        <v>0.97890821999999955</v>
      </c>
      <c r="L46" s="429">
        <f t="shared" si="2"/>
        <v>5.0000000000000001E-3</v>
      </c>
    </row>
    <row r="47" spans="1:30" x14ac:dyDescent="0.15">
      <c r="A47" s="340" t="str">
        <f>VLOOKUP(D47,'PMC数据辅助&amp;月良率预估'!$AR$3:$AS$330,2,0)</f>
        <v>LTPO手机</v>
      </c>
      <c r="B47" s="292" t="str">
        <f>D47&amp;COUNTIF($D$2:D47,D47)</f>
        <v>C5161</v>
      </c>
      <c r="C47" s="168" t="str">
        <f>VLOOKUP(COUNTIF($D$2:D47,D47),$V$3:$W$15,2,0)</f>
        <v>B</v>
      </c>
      <c r="D47" s="3" t="str">
        <f>'PMC数据辅助&amp;月良率预估'!D46</f>
        <v>C516</v>
      </c>
      <c r="E47" s="3" t="str">
        <f>'PMC数据辅助&amp;月良率预估'!E46</f>
        <v>02/07蒸镀批次</v>
      </c>
      <c r="F47" s="3">
        <f>'PMC数据辅助&amp;月良率预估'!F46</f>
        <v>1762</v>
      </c>
      <c r="G47" s="164">
        <f t="shared" ca="1" si="0"/>
        <v>0.90034083709273194</v>
      </c>
      <c r="H47" s="434"/>
      <c r="I47" s="426"/>
      <c r="J47" s="427"/>
      <c r="K47" s="428">
        <f t="shared" ca="1" si="1"/>
        <v>0.87034083709273191</v>
      </c>
      <c r="L47" s="429">
        <f t="shared" si="2"/>
        <v>0.03</v>
      </c>
    </row>
    <row r="48" spans="1:30" x14ac:dyDescent="0.15">
      <c r="A48" s="340" t="str">
        <f>VLOOKUP(D48,'PMC数据辅助&amp;月良率预估'!$AR$3:$AS$330,2,0)</f>
        <v>LTPO手机</v>
      </c>
      <c r="B48" s="292" t="str">
        <f>D48&amp;COUNTIF($D$2:D48,D48)</f>
        <v>C5162</v>
      </c>
      <c r="C48" s="168" t="str">
        <f>VLOOKUP(COUNTIF($D$2:D48,D48),$V$3:$W$15,2,0)</f>
        <v>C</v>
      </c>
      <c r="D48" s="3" t="str">
        <f>'PMC数据辅助&amp;月良率预估'!D47</f>
        <v>C516</v>
      </c>
      <c r="E48" s="3" t="str">
        <f>'PMC数据辅助&amp;月良率预估'!E47</f>
        <v>02/18蒸镀批次</v>
      </c>
      <c r="F48" s="3">
        <f>'PMC数据辅助&amp;月良率预估'!F47</f>
        <v>1358</v>
      </c>
      <c r="G48" s="164">
        <f t="shared" ca="1" si="0"/>
        <v>0.90633723709273184</v>
      </c>
      <c r="H48" s="433"/>
      <c r="I48" s="426"/>
      <c r="J48" s="427"/>
      <c r="K48" s="428">
        <f t="shared" ca="1" si="1"/>
        <v>0.87633723709273181</v>
      </c>
      <c r="L48" s="429">
        <f t="shared" si="2"/>
        <v>0.03</v>
      </c>
    </row>
    <row r="49" spans="1:12" x14ac:dyDescent="0.15">
      <c r="A49" s="340" t="str">
        <f>VLOOKUP(D49,'PMC数据辅助&amp;月良率预估'!$AR$3:$AS$330,2,0)</f>
        <v>LTPO手机</v>
      </c>
      <c r="B49" s="292" t="str">
        <f>D49&amp;COUNTIF($D$2:D49,D49)</f>
        <v>C5163</v>
      </c>
      <c r="C49" s="168" t="str">
        <f>VLOOKUP(COUNTIF($D$2:D49,D49),$V$3:$W$15,2,0)</f>
        <v>D</v>
      </c>
      <c r="D49" s="3" t="str">
        <f>'PMC数据辅助&amp;月良率预估'!D48</f>
        <v>C516</v>
      </c>
      <c r="E49" s="3" t="str">
        <f>'PMC数据辅助&amp;月良率预估'!E48</f>
        <v>03/05蒸镀批次</v>
      </c>
      <c r="F49" s="3">
        <f>'PMC数据辅助&amp;月良率预估'!F48</f>
        <v>1680</v>
      </c>
      <c r="G49" s="164">
        <f t="shared" ca="1" si="0"/>
        <v>0.90633723709273184</v>
      </c>
      <c r="H49" s="433"/>
      <c r="I49" s="426"/>
      <c r="J49" s="427"/>
      <c r="K49" s="428">
        <f t="shared" ca="1" si="1"/>
        <v>0.87633723709273181</v>
      </c>
      <c r="L49" s="429">
        <f t="shared" si="2"/>
        <v>0.03</v>
      </c>
    </row>
    <row r="50" spans="1:12" x14ac:dyDescent="0.15">
      <c r="A50" s="340" t="str">
        <f>VLOOKUP(D50,'PMC数据辅助&amp;月良率预估'!$AR$3:$AS$330,2,0)</f>
        <v>LTPO手机</v>
      </c>
      <c r="B50" s="292" t="str">
        <f>D50&amp;COUNTIF($D$2:D50,D50)</f>
        <v>C5164</v>
      </c>
      <c r="C50" s="168" t="str">
        <f>VLOOKUP(COUNTIF($D$2:D50,D50),$V$3:$W$15,2,0)</f>
        <v>E</v>
      </c>
      <c r="D50" s="3" t="str">
        <f>'PMC数据辅助&amp;月良率预估'!D49</f>
        <v>C516</v>
      </c>
      <c r="E50" s="3" t="str">
        <f>'PMC数据辅助&amp;月良率预估'!E49</f>
        <v>03/18蒸镀批次</v>
      </c>
      <c r="F50" s="3">
        <f>'PMC数据辅助&amp;月良率预估'!F49</f>
        <v>1920</v>
      </c>
      <c r="G50" s="164">
        <f t="shared" ca="1" si="0"/>
        <v>0.90833603709273181</v>
      </c>
      <c r="H50" s="433"/>
      <c r="I50" s="426"/>
      <c r="J50" s="427"/>
      <c r="K50" s="428">
        <f t="shared" ca="1" si="1"/>
        <v>0.87833603709273178</v>
      </c>
      <c r="L50" s="429">
        <f t="shared" si="2"/>
        <v>0.03</v>
      </c>
    </row>
    <row r="51" spans="1:12" x14ac:dyDescent="0.15">
      <c r="A51" s="340" t="str">
        <f>VLOOKUP(D51,'PMC数据辅助&amp;月良率预估'!$AR$3:$AS$330,2,0)</f>
        <v>LTPO手机</v>
      </c>
      <c r="B51" s="292" t="str">
        <f>D51&amp;COUNTIF($D$2:D51,D51)</f>
        <v>C5165</v>
      </c>
      <c r="C51" s="168" t="str">
        <f>VLOOKUP(COUNTIF($D$2:D51,D51),$V$3:$W$15,2,0)</f>
        <v>F</v>
      </c>
      <c r="D51" s="3" t="str">
        <f>'PMC数据辅助&amp;月良率预估'!D50</f>
        <v>C516</v>
      </c>
      <c r="E51" s="3" t="str">
        <f>'PMC数据辅助&amp;月良率预估'!E50</f>
        <v>03/29蒸镀批次</v>
      </c>
      <c r="F51" s="3">
        <f>'PMC数据辅助&amp;月良率预估'!F50</f>
        <v>630</v>
      </c>
      <c r="G51" s="164">
        <f t="shared" ca="1" si="0"/>
        <v>0.91033483709273133</v>
      </c>
      <c r="H51" s="425"/>
      <c r="I51" s="426"/>
      <c r="J51" s="427"/>
      <c r="K51" s="428">
        <f t="shared" ca="1" si="1"/>
        <v>0.8803348370927313</v>
      </c>
      <c r="L51" s="429">
        <f t="shared" si="2"/>
        <v>0.03</v>
      </c>
    </row>
    <row r="52" spans="1:12" x14ac:dyDescent="0.15">
      <c r="A52" s="340" t="str">
        <f>VLOOKUP(D52,'PMC数据辅助&amp;月良率预估'!$AR$3:$AS$330,2,0)</f>
        <v>LTPO手机</v>
      </c>
      <c r="B52" s="292" t="str">
        <f>D52&amp;COUNTIF($D$2:D52,D52)</f>
        <v>C5166</v>
      </c>
      <c r="C52" s="168" t="str">
        <f>VLOOKUP(COUNTIF($D$2:D52,D52),$V$3:$W$15,2,0)</f>
        <v>G</v>
      </c>
      <c r="D52" s="3" t="str">
        <f>'PMC数据辅助&amp;月良率预估'!D51</f>
        <v>C516</v>
      </c>
      <c r="E52" s="3" t="str">
        <f>'PMC数据辅助&amp;月良率预估'!E51</f>
        <v>04/05蒸镀批次</v>
      </c>
      <c r="F52" s="3">
        <f>'PMC数据辅助&amp;月良率预估'!F51</f>
        <v>1760</v>
      </c>
      <c r="G52" s="164">
        <f t="shared" ca="1" si="0"/>
        <v>0.91033483709273133</v>
      </c>
      <c r="H52" s="433"/>
      <c r="I52" s="426"/>
      <c r="J52" s="427"/>
      <c r="K52" s="428">
        <f t="shared" ca="1" si="1"/>
        <v>0.8803348370927313</v>
      </c>
      <c r="L52" s="429">
        <f t="shared" si="2"/>
        <v>0.03</v>
      </c>
    </row>
    <row r="53" spans="1:12" x14ac:dyDescent="0.15">
      <c r="A53" s="340" t="str">
        <f>VLOOKUP(D53,'PMC数据辅助&amp;月良率预估'!$AR$3:$AS$330,2,0)</f>
        <v>LTPO手机</v>
      </c>
      <c r="B53" s="292" t="str">
        <f>D53&amp;COUNTIF($D$2:D53,D53)</f>
        <v>C5167</v>
      </c>
      <c r="C53" s="168" t="str">
        <f>VLOOKUP(COUNTIF($D$2:D53,D53),$V$3:$W$15,2,0)</f>
        <v>H</v>
      </c>
      <c r="D53" s="3" t="str">
        <f>'PMC数据辅助&amp;月良率预估'!D52</f>
        <v>C516</v>
      </c>
      <c r="E53" s="3" t="str">
        <f>'PMC数据辅助&amp;月良率预估'!E52</f>
        <v>04/24蒸镀批次</v>
      </c>
      <c r="F53" s="3">
        <f>'PMC数据辅助&amp;月良率预估'!F52</f>
        <v>3520</v>
      </c>
      <c r="G53" s="164">
        <f t="shared" ca="1" si="0"/>
        <v>0.91033483709273133</v>
      </c>
      <c r="H53" s="433"/>
      <c r="I53" s="426"/>
      <c r="J53" s="426"/>
      <c r="K53" s="428">
        <f t="shared" ca="1" si="1"/>
        <v>0.8803348370927313</v>
      </c>
      <c r="L53" s="429">
        <f t="shared" si="2"/>
        <v>0.03</v>
      </c>
    </row>
    <row r="54" spans="1:12" x14ac:dyDescent="0.15">
      <c r="A54" s="340" t="str">
        <f>VLOOKUP(D54,'PMC数据辅助&amp;月良率预估'!$AR$3:$AS$330,2,0)</f>
        <v>LTPO手机</v>
      </c>
      <c r="B54" s="292" t="str">
        <f>D54&amp;COUNTIF($D$2:D54,D54)</f>
        <v>C5168</v>
      </c>
      <c r="C54" s="168" t="str">
        <f>VLOOKUP(COUNTIF($D$2:D54,D54),$V$3:$W$15,2,0)</f>
        <v>I</v>
      </c>
      <c r="D54" s="3" t="str">
        <f>'PMC数据辅助&amp;月良率预估'!D53</f>
        <v>C516</v>
      </c>
      <c r="E54" s="3" t="str">
        <f>'PMC数据辅助&amp;月良率预估'!E53</f>
        <v>05/04蒸镀批次</v>
      </c>
      <c r="F54" s="3">
        <f>'PMC数据辅助&amp;月良率预估'!F53</f>
        <v>4400</v>
      </c>
      <c r="G54" s="164">
        <f t="shared" ca="1" si="0"/>
        <v>0.92433483709273123</v>
      </c>
      <c r="H54" s="433"/>
      <c r="I54" s="426"/>
      <c r="J54" s="426"/>
      <c r="K54" s="428">
        <f t="shared" ca="1" si="1"/>
        <v>0.89433483709273121</v>
      </c>
      <c r="L54" s="429">
        <f t="shared" si="2"/>
        <v>0.03</v>
      </c>
    </row>
    <row r="55" spans="1:12" x14ac:dyDescent="0.15">
      <c r="A55" s="340" t="str">
        <f>VLOOKUP(D55,'PMC数据辅助&amp;月良率预估'!$AR$3:$AS$330,2,0)</f>
        <v>LTPO手机</v>
      </c>
      <c r="B55" s="292" t="str">
        <f>D55&amp;COUNTIF($D$2:D55,D55)</f>
        <v>C5169</v>
      </c>
      <c r="C55" s="168" t="str">
        <f>VLOOKUP(COUNTIF($D$2:D55,D55),$V$3:$W$15,2,0)</f>
        <v>J</v>
      </c>
      <c r="D55" s="3" t="str">
        <f>'PMC数据辅助&amp;月良率预估'!D54</f>
        <v>C516</v>
      </c>
      <c r="E55" s="3" t="str">
        <f>'PMC数据辅助&amp;月良率预估'!E54</f>
        <v>05/19蒸镀批次</v>
      </c>
      <c r="F55" s="3">
        <f>'PMC数据辅助&amp;月良率预估'!F54</f>
        <v>3950</v>
      </c>
      <c r="G55" s="164">
        <f t="shared" ca="1" si="0"/>
        <v>0.92433483709273123</v>
      </c>
      <c r="H55" s="433"/>
      <c r="I55" s="426"/>
      <c r="J55" s="426"/>
      <c r="K55" s="428">
        <f t="shared" ca="1" si="1"/>
        <v>0.89433483709273121</v>
      </c>
      <c r="L55" s="429">
        <f t="shared" si="2"/>
        <v>0.03</v>
      </c>
    </row>
    <row r="56" spans="1:12" x14ac:dyDescent="0.15">
      <c r="A56" s="340" t="str">
        <f>VLOOKUP(D56,'PMC数据辅助&amp;月良率预估'!$AR$3:$AS$330,2,0)</f>
        <v>LTPO手机</v>
      </c>
      <c r="B56" s="292" t="str">
        <f>D56&amp;COUNTIF($D$2:D56,D56)</f>
        <v>C51610</v>
      </c>
      <c r="C56" s="168" t="str">
        <f>VLOOKUP(COUNTIF($D$2:D56,D56),$V$3:$W$15,2,0)</f>
        <v>K</v>
      </c>
      <c r="D56" s="3" t="str">
        <f>'PMC数据辅助&amp;月良率预估'!D55</f>
        <v>C516</v>
      </c>
      <c r="E56" s="3" t="str">
        <f>'PMC数据辅助&amp;月良率预估'!E55</f>
        <v>05/30蒸镀批次</v>
      </c>
      <c r="F56" s="3">
        <f>'PMC数据辅助&amp;月良率预估'!F55</f>
        <v>2200</v>
      </c>
      <c r="G56" s="164">
        <f t="shared" ca="1" si="0"/>
        <v>0.92433483709273123</v>
      </c>
      <c r="H56" s="433"/>
      <c r="I56" s="426"/>
      <c r="J56" s="426"/>
      <c r="K56" s="428">
        <f t="shared" ca="1" si="1"/>
        <v>0.89433483709273121</v>
      </c>
      <c r="L56" s="429">
        <f t="shared" si="2"/>
        <v>0.03</v>
      </c>
    </row>
    <row r="57" spans="1:12" x14ac:dyDescent="0.35">
      <c r="A57" s="340" t="str">
        <f>VLOOKUP(D57,'PMC数据辅助&amp;月良率预估'!$AR$3:$AS$330,2,0)</f>
        <v>LTPO手机</v>
      </c>
      <c r="B57" s="292" t="str">
        <f>D57&amp;COUNTIF($D$2:D57,D57)</f>
        <v>C51611</v>
      </c>
      <c r="C57" s="168" t="str">
        <f>VLOOKUP(COUNTIF($D$2:D57,D57),$V$3:$W$15,2,0)</f>
        <v>L</v>
      </c>
      <c r="D57" s="3" t="str">
        <f>'PMC数据辅助&amp;月良率预估'!D56</f>
        <v>C516</v>
      </c>
      <c r="E57" s="3" t="str">
        <f>'PMC数据辅助&amp;月良率预估'!E56</f>
        <v>06/10蒸镀批次</v>
      </c>
      <c r="F57" s="3">
        <f>'PMC数据辅助&amp;月良率预估'!F56</f>
        <v>1540</v>
      </c>
      <c r="G57" s="164">
        <f t="shared" ca="1" si="0"/>
        <v>0.92433483709273123</v>
      </c>
      <c r="H57" s="435"/>
      <c r="I57" s="426"/>
      <c r="J57" s="427"/>
      <c r="K57" s="428">
        <f t="shared" ca="1" si="1"/>
        <v>0.89433483709273121</v>
      </c>
      <c r="L57" s="429">
        <f t="shared" si="2"/>
        <v>0.03</v>
      </c>
    </row>
    <row r="58" spans="1:12" x14ac:dyDescent="0.35">
      <c r="A58" s="340" t="str">
        <f>VLOOKUP(D58,'PMC数据辅助&amp;月良率预估'!$AR$3:$AS$330,2,0)</f>
        <v>LTPO手机</v>
      </c>
      <c r="B58" s="292" t="str">
        <f>D58&amp;COUNTIF($D$2:D58,D58)</f>
        <v>C51612</v>
      </c>
      <c r="C58" s="168" t="str">
        <f>VLOOKUP(COUNTIF($D$2:D58,D58),$V$3:$W$15,2,0)</f>
        <v>M</v>
      </c>
      <c r="D58" s="3" t="str">
        <f>'PMC数据辅助&amp;月良率预估'!D57</f>
        <v>C516</v>
      </c>
      <c r="E58" s="3" t="str">
        <f>'PMC数据辅助&amp;月良率预估'!E57</f>
        <v>06/18蒸镀批次</v>
      </c>
      <c r="F58" s="3">
        <f>'PMC数据辅助&amp;月良率预估'!F57</f>
        <v>2200</v>
      </c>
      <c r="G58" s="164">
        <f t="shared" ca="1" si="0"/>
        <v>0.92433483709273123</v>
      </c>
      <c r="H58" s="435"/>
      <c r="I58" s="426"/>
      <c r="J58" s="427"/>
      <c r="K58" s="428">
        <f t="shared" ca="1" si="1"/>
        <v>0.89433483709273121</v>
      </c>
      <c r="L58" s="429">
        <f t="shared" si="2"/>
        <v>0.03</v>
      </c>
    </row>
    <row r="59" spans="1:12" x14ac:dyDescent="0.35">
      <c r="A59" s="340" t="str">
        <f>VLOOKUP(D59,'PMC数据辅助&amp;月良率预估'!$AR$3:$AS$330,2,0)</f>
        <v>LTPO手机</v>
      </c>
      <c r="B59" s="292" t="str">
        <f>D59&amp;COUNTIF($D$2:D59,D59)</f>
        <v>C5211</v>
      </c>
      <c r="C59" s="168" t="str">
        <f>VLOOKUP(COUNTIF($D$2:D59,D59),$V$3:$W$15,2,0)</f>
        <v>B</v>
      </c>
      <c r="D59" s="3" t="str">
        <f>'PMC数据辅助&amp;月良率预估'!D58</f>
        <v>C521</v>
      </c>
      <c r="E59" s="3" t="str">
        <f>'PMC数据辅助&amp;月良率预估'!E58</f>
        <v>02/07蒸镀批次</v>
      </c>
      <c r="F59" s="3">
        <f>'PMC数据辅助&amp;月良率预估'!F58</f>
        <v>1616</v>
      </c>
      <c r="G59" s="164">
        <f t="shared" ca="1" si="0"/>
        <v>0.91464968770860722</v>
      </c>
      <c r="H59" s="435"/>
      <c r="I59" s="426"/>
      <c r="J59" s="427"/>
      <c r="K59" s="428">
        <f t="shared" ca="1" si="1"/>
        <v>0.88464968770860719</v>
      </c>
      <c r="L59" s="429">
        <f t="shared" si="2"/>
        <v>0.03</v>
      </c>
    </row>
    <row r="60" spans="1:12" x14ac:dyDescent="0.35">
      <c r="A60" s="340" t="str">
        <f>VLOOKUP(D60,'PMC数据辅助&amp;月良率预估'!$AR$3:$AS$330,2,0)</f>
        <v>LTPO手机</v>
      </c>
      <c r="B60" s="292" t="str">
        <f>D60&amp;COUNTIF($D$2:D60,D60)</f>
        <v>C5212</v>
      </c>
      <c r="C60" s="168" t="str">
        <f>VLOOKUP(COUNTIF($D$2:D60,D60),$V$3:$W$15,2,0)</f>
        <v>C</v>
      </c>
      <c r="D60" s="3" t="str">
        <f>'PMC数据辅助&amp;月良率预估'!D59</f>
        <v>C521</v>
      </c>
      <c r="E60" s="3" t="str">
        <f>'PMC数据辅助&amp;月良率预估'!E59</f>
        <v>02/19蒸镀批次</v>
      </c>
      <c r="F60" s="3">
        <f>'PMC数据辅助&amp;月良率预估'!F59</f>
        <v>1200</v>
      </c>
      <c r="G60" s="164">
        <f t="shared" ca="1" si="0"/>
        <v>0.92064608770860756</v>
      </c>
      <c r="H60" s="435"/>
      <c r="I60" s="426"/>
      <c r="J60" s="427"/>
      <c r="K60" s="428">
        <f t="shared" ca="1" si="1"/>
        <v>0.89064608770860754</v>
      </c>
      <c r="L60" s="429">
        <f t="shared" si="2"/>
        <v>0.03</v>
      </c>
    </row>
    <row r="61" spans="1:12" x14ac:dyDescent="0.15">
      <c r="A61" s="340" t="str">
        <f>VLOOKUP(D61,'PMC数据辅助&amp;月良率预估'!$AR$3:$AS$330,2,0)</f>
        <v>LTPO手机</v>
      </c>
      <c r="B61" s="292" t="str">
        <f>D61&amp;COUNTIF($D$2:D61,D61)</f>
        <v>C5213</v>
      </c>
      <c r="C61" s="168" t="str">
        <f>VLOOKUP(COUNTIF($D$2:D61,D61),$V$3:$W$15,2,0)</f>
        <v>D</v>
      </c>
      <c r="D61" s="3" t="str">
        <f>'PMC数据辅助&amp;月良率预估'!D60</f>
        <v>C521</v>
      </c>
      <c r="E61" s="3" t="str">
        <f>'PMC数据辅助&amp;月良率预估'!E60</f>
        <v>03/10蒸镀批次</v>
      </c>
      <c r="F61" s="3">
        <f>'PMC数据辅助&amp;月良率预估'!F60</f>
        <v>120</v>
      </c>
      <c r="G61" s="164">
        <f t="shared" ca="1" si="0"/>
        <v>0.89666048770860751</v>
      </c>
      <c r="H61" s="425"/>
      <c r="I61" s="426"/>
      <c r="J61" s="427"/>
      <c r="K61" s="428">
        <f t="shared" ca="1" si="1"/>
        <v>0.86666048770860749</v>
      </c>
      <c r="L61" s="429">
        <f t="shared" si="2"/>
        <v>0.03</v>
      </c>
    </row>
    <row r="62" spans="1:12" x14ac:dyDescent="0.35">
      <c r="A62" s="340" t="str">
        <f>VLOOKUP(D62,'PMC数据辅助&amp;月良率预估'!$AR$3:$AS$330,2,0)</f>
        <v>LTPO手机</v>
      </c>
      <c r="B62" s="292" t="str">
        <f>D62&amp;COUNTIF($D$2:D62,D62)</f>
        <v>C5214</v>
      </c>
      <c r="C62" s="168" t="str">
        <f>VLOOKUP(COUNTIF($D$2:D62,D62),$V$3:$W$15,2,0)</f>
        <v>E</v>
      </c>
      <c r="D62" s="3" t="str">
        <f>'PMC数据辅助&amp;月良率预估'!D61</f>
        <v>C521</v>
      </c>
      <c r="E62" s="3" t="str">
        <f>'PMC数据辅助&amp;月良率预估'!E61</f>
        <v>03/16蒸镀批次</v>
      </c>
      <c r="F62" s="3">
        <f>'PMC数据辅助&amp;月良率预估'!F61</f>
        <v>1440</v>
      </c>
      <c r="G62" s="164">
        <f t="shared" ca="1" si="0"/>
        <v>0.91664848770860718</v>
      </c>
      <c r="H62" s="435"/>
      <c r="I62" s="426"/>
      <c r="J62" s="427"/>
      <c r="K62" s="428">
        <f t="shared" ca="1" si="1"/>
        <v>0.88664848770860716</v>
      </c>
      <c r="L62" s="429">
        <f t="shared" si="2"/>
        <v>0.03</v>
      </c>
    </row>
    <row r="63" spans="1:12" x14ac:dyDescent="0.35">
      <c r="A63" s="340" t="str">
        <f>VLOOKUP(D63,'PMC数据辅助&amp;月良率预估'!$AR$3:$AS$330,2,0)</f>
        <v>LTPO手机</v>
      </c>
      <c r="B63" s="292" t="str">
        <f>D63&amp;COUNTIF($D$2:D63,D63)</f>
        <v>C5215</v>
      </c>
      <c r="C63" s="168" t="str">
        <f>VLOOKUP(COUNTIF($D$2:D63,D63),$V$3:$W$15,2,0)</f>
        <v>F</v>
      </c>
      <c r="D63" s="3" t="str">
        <f>'PMC数据辅助&amp;月良率预估'!D62</f>
        <v>C521</v>
      </c>
      <c r="E63" s="3" t="str">
        <f>'PMC数据辅助&amp;月良率预估'!E62</f>
        <v>03/26蒸镀批次</v>
      </c>
      <c r="F63" s="3">
        <f>'PMC数据辅助&amp;月良率预估'!F62</f>
        <v>440</v>
      </c>
      <c r="G63" s="164">
        <f t="shared" ca="1" si="0"/>
        <v>0.9216454877086071</v>
      </c>
      <c r="H63" s="435"/>
      <c r="I63" s="426"/>
      <c r="J63" s="427"/>
      <c r="K63" s="428">
        <f t="shared" ca="1" si="1"/>
        <v>0.89164548770860708</v>
      </c>
      <c r="L63" s="429">
        <f t="shared" si="2"/>
        <v>0.03</v>
      </c>
    </row>
    <row r="64" spans="1:12" x14ac:dyDescent="0.35">
      <c r="A64" s="340" t="str">
        <f>VLOOKUP(D64,'PMC数据辅助&amp;月良率预估'!$AR$3:$AS$330,2,0)</f>
        <v>LTPO手机</v>
      </c>
      <c r="B64" s="292" t="str">
        <f>D64&amp;COUNTIF($D$2:D64,D64)</f>
        <v>C5216</v>
      </c>
      <c r="C64" s="168" t="str">
        <f>VLOOKUP(COUNTIF($D$2:D64,D64),$V$3:$W$15,2,0)</f>
        <v>G</v>
      </c>
      <c r="D64" s="3" t="str">
        <f>'PMC数据辅助&amp;月良率预估'!D63</f>
        <v>C521</v>
      </c>
      <c r="E64" s="3" t="str">
        <f>'PMC数据辅助&amp;月良率预估'!E63</f>
        <v>04/09蒸镀批次</v>
      </c>
      <c r="F64" s="3">
        <f>'PMC数据辅助&amp;月良率预估'!F63</f>
        <v>840</v>
      </c>
      <c r="G64" s="164">
        <f t="shared" ca="1" si="0"/>
        <v>0.9216454877086071</v>
      </c>
      <c r="H64" s="435"/>
      <c r="I64" s="426"/>
      <c r="J64" s="427"/>
      <c r="K64" s="428">
        <f t="shared" ca="1" si="1"/>
        <v>0.89164548770860708</v>
      </c>
      <c r="L64" s="429">
        <f t="shared" si="2"/>
        <v>0.03</v>
      </c>
    </row>
    <row r="65" spans="1:12" x14ac:dyDescent="0.35">
      <c r="A65" s="340" t="str">
        <f>VLOOKUP(D65,'PMC数据辅助&amp;月良率预估'!$AR$3:$AS$330,2,0)</f>
        <v>LTPO手机</v>
      </c>
      <c r="B65" s="292" t="str">
        <f>D65&amp;COUNTIF($D$2:D65,D65)</f>
        <v>C5217</v>
      </c>
      <c r="C65" s="168" t="str">
        <f>VLOOKUP(COUNTIF($D$2:D65,D65),$V$3:$W$15,2,0)</f>
        <v>H</v>
      </c>
      <c r="D65" s="3" t="str">
        <f>'PMC数据辅助&amp;月良率预估'!D64</f>
        <v>C521</v>
      </c>
      <c r="E65" s="3" t="str">
        <f>'PMC数据辅助&amp;月良率预估'!E64</f>
        <v>04/16蒸镀批次</v>
      </c>
      <c r="F65" s="3">
        <f>'PMC数据辅助&amp;月良率预估'!F64</f>
        <v>1420</v>
      </c>
      <c r="G65" s="164">
        <f t="shared" ca="1" si="0"/>
        <v>0.9216454877086071</v>
      </c>
      <c r="H65" s="435"/>
      <c r="I65" s="426"/>
      <c r="J65" s="427"/>
      <c r="K65" s="428">
        <f t="shared" ca="1" si="1"/>
        <v>0.89164548770860708</v>
      </c>
      <c r="L65" s="429">
        <f t="shared" si="2"/>
        <v>0.03</v>
      </c>
    </row>
    <row r="66" spans="1:12" x14ac:dyDescent="0.35">
      <c r="A66" s="340" t="str">
        <f>VLOOKUP(D66,'PMC数据辅助&amp;月良率预估'!$AR$3:$AS$330,2,0)</f>
        <v>LTPO手机</v>
      </c>
      <c r="B66" s="292" t="str">
        <f>D66&amp;COUNTIF($D$2:D66,D66)</f>
        <v>C5218</v>
      </c>
      <c r="C66" s="168" t="str">
        <f>VLOOKUP(COUNTIF($D$2:D66,D66),$V$3:$W$15,2,0)</f>
        <v>I</v>
      </c>
      <c r="D66" s="3" t="str">
        <f>'PMC数据辅助&amp;月良率预估'!D65</f>
        <v>C521</v>
      </c>
      <c r="E66" s="3" t="str">
        <f>'PMC数据辅助&amp;月良率预估'!E65</f>
        <v>04/27蒸镀批次</v>
      </c>
      <c r="F66" s="3">
        <f>'PMC数据辅助&amp;月良率预估'!F65</f>
        <v>2230</v>
      </c>
      <c r="G66" s="164">
        <f t="shared" ca="1" si="0"/>
        <v>0.9216454877086071</v>
      </c>
      <c r="H66" s="435"/>
      <c r="I66" s="426"/>
      <c r="J66" s="427"/>
      <c r="K66" s="428">
        <f t="shared" ca="1" si="1"/>
        <v>0.89164548770860708</v>
      </c>
      <c r="L66" s="429">
        <f t="shared" si="2"/>
        <v>0.03</v>
      </c>
    </row>
    <row r="67" spans="1:12" x14ac:dyDescent="0.35">
      <c r="A67" s="340" t="str">
        <f>VLOOKUP(D67,'PMC数据辅助&amp;月良率预估'!$AR$3:$AS$330,2,0)</f>
        <v>LTPO手机</v>
      </c>
      <c r="B67" s="292" t="str">
        <f>D67&amp;COUNTIF($D$2:D67,D67)</f>
        <v>C5219</v>
      </c>
      <c r="C67" s="168" t="str">
        <f>VLOOKUP(COUNTIF($D$2:D67,D67),$V$3:$W$15,2,0)</f>
        <v>J</v>
      </c>
      <c r="D67" s="3" t="str">
        <f>'PMC数据辅助&amp;月良率预估'!D66</f>
        <v>C521</v>
      </c>
      <c r="E67" s="3" t="str">
        <f>'PMC数据辅助&amp;月良率预估'!E66</f>
        <v>05/08蒸镀批次</v>
      </c>
      <c r="F67" s="3">
        <f>'PMC数据辅助&amp;月良率预估'!F66</f>
        <v>2100</v>
      </c>
      <c r="G67" s="164">
        <f t="shared" ca="1" si="0"/>
        <v>0.9216454877086071</v>
      </c>
      <c r="H67" s="435"/>
      <c r="I67" s="426"/>
      <c r="J67" s="427"/>
      <c r="K67" s="428">
        <f t="shared" ca="1" si="1"/>
        <v>0.89164548770860708</v>
      </c>
      <c r="L67" s="429">
        <f t="shared" si="2"/>
        <v>0.03</v>
      </c>
    </row>
    <row r="68" spans="1:12" x14ac:dyDescent="0.15">
      <c r="A68" s="340" t="str">
        <f>VLOOKUP(D68,'PMC数据辅助&amp;月良率预估'!$AR$3:$AS$330,2,0)</f>
        <v>LTPO手机</v>
      </c>
      <c r="B68" s="292" t="str">
        <f>D68&amp;COUNTIF($D$2:D68,D68)</f>
        <v>C52110</v>
      </c>
      <c r="C68" s="168" t="str">
        <f>VLOOKUP(COUNTIF($D$2:D68,D68),$V$3:$W$15,2,0)</f>
        <v>K</v>
      </c>
      <c r="D68" s="3" t="str">
        <f>'PMC数据辅助&amp;月良率预估'!D67</f>
        <v>C521</v>
      </c>
      <c r="E68" s="3" t="str">
        <f>'PMC数据辅助&amp;月良率预估'!E67</f>
        <v>05/19蒸镀批次</v>
      </c>
      <c r="F68" s="3">
        <f>'PMC数据辅助&amp;月良率预估'!F67</f>
        <v>2100</v>
      </c>
      <c r="G68" s="164">
        <f t="shared" ref="G68:G131" ca="1" si="4">INDIRECT($D68&amp;"!"&amp;$C68&amp;$C$1)</f>
        <v>0.9216454877086071</v>
      </c>
      <c r="H68" s="425"/>
      <c r="I68" s="426"/>
      <c r="J68" s="427"/>
      <c r="K68" s="428">
        <f t="shared" ref="K68:K129" ca="1" si="5">IF(H68="尾单",J68,IF(H68="新品转量",J68,$G68-VLOOKUP($A68,$O$4:$P$11,2,0)))</f>
        <v>0.89164548770860708</v>
      </c>
      <c r="L68" s="429">
        <f t="shared" ref="L68:L92" si="6">VLOOKUP(A68,$O$4:$P$11,2,0)</f>
        <v>0.03</v>
      </c>
    </row>
    <row r="69" spans="1:12" x14ac:dyDescent="0.35">
      <c r="A69" s="340" t="str">
        <f>VLOOKUP(D69,'PMC数据辅助&amp;月良率预估'!$AR$3:$AS$330,2,0)</f>
        <v>LTPO手机</v>
      </c>
      <c r="B69" s="292" t="str">
        <f>D69&amp;COUNTIF($D$2:D69,D69)</f>
        <v>C52111</v>
      </c>
      <c r="C69" s="168" t="str">
        <f>VLOOKUP(COUNTIF($D$2:D69,D69),$V$3:$W$15,2,0)</f>
        <v>L</v>
      </c>
      <c r="D69" s="3" t="str">
        <f>'PMC数据辅助&amp;月良率预估'!D68</f>
        <v>C521</v>
      </c>
      <c r="E69" s="3" t="str">
        <f>'PMC数据辅助&amp;月良率预估'!E68</f>
        <v>05/30蒸镀批次</v>
      </c>
      <c r="F69" s="3">
        <f>'PMC数据辅助&amp;月良率预估'!F68</f>
        <v>2100</v>
      </c>
      <c r="G69" s="164">
        <f t="shared" ca="1" si="4"/>
        <v>0.9216454877086071</v>
      </c>
      <c r="H69" s="432"/>
      <c r="I69" s="426"/>
      <c r="J69" s="427"/>
      <c r="K69" s="428">
        <f t="shared" ca="1" si="5"/>
        <v>0.89164548770860708</v>
      </c>
      <c r="L69" s="429">
        <f t="shared" si="6"/>
        <v>0.03</v>
      </c>
    </row>
    <row r="70" spans="1:12" x14ac:dyDescent="0.35">
      <c r="A70" s="340" t="str">
        <f>VLOOKUP(D70,'PMC数据辅助&amp;月良率预估'!$AR$3:$AS$330,2,0)</f>
        <v>LTPO手机</v>
      </c>
      <c r="B70" s="292" t="str">
        <f>D70&amp;COUNTIF($D$2:D70,D70)</f>
        <v>C52112</v>
      </c>
      <c r="C70" s="168" t="str">
        <f>VLOOKUP(COUNTIF($D$2:D70,D70),$V$3:$W$15,2,0)</f>
        <v>M</v>
      </c>
      <c r="D70" s="3" t="str">
        <f>'PMC数据辅助&amp;月良率预估'!D69</f>
        <v>C521</v>
      </c>
      <c r="E70" s="3" t="str">
        <f>'PMC数据辅助&amp;月良率预估'!E69</f>
        <v>06/10蒸镀批次</v>
      </c>
      <c r="F70" s="3">
        <f>'PMC数据辅助&amp;月良率预估'!F69</f>
        <v>2100</v>
      </c>
      <c r="G70" s="164">
        <f t="shared" ca="1" si="4"/>
        <v>0.9216454877086071</v>
      </c>
      <c r="H70" s="435"/>
      <c r="I70" s="426"/>
      <c r="J70" s="427"/>
      <c r="K70" s="428">
        <f t="shared" ca="1" si="5"/>
        <v>0.89164548770860708</v>
      </c>
      <c r="L70" s="429">
        <f t="shared" si="6"/>
        <v>0.03</v>
      </c>
    </row>
    <row r="71" spans="1:12" x14ac:dyDescent="0.35">
      <c r="A71" s="340" t="str">
        <f>VLOOKUP(D71,'PMC数据辅助&amp;月良率预估'!$AR$3:$AS$330,2,0)</f>
        <v>LTPO手机</v>
      </c>
      <c r="B71" s="292" t="str">
        <f>D71&amp;COUNTIF($D$2:D71,D71)</f>
        <v>C5221</v>
      </c>
      <c r="C71" s="168" t="str">
        <f>VLOOKUP(COUNTIF($D$2:D71,D71),$V$3:$W$15,2,0)</f>
        <v>B</v>
      </c>
      <c r="D71" s="3" t="str">
        <f>'PMC数据辅助&amp;月良率预估'!D70</f>
        <v>C522</v>
      </c>
      <c r="E71" s="3" t="str">
        <f>'PMC数据辅助&amp;月良率预估'!E70</f>
        <v>02/07蒸镀批次</v>
      </c>
      <c r="F71" s="3">
        <f>'PMC数据辅助&amp;月良率预估'!F70</f>
        <v>180</v>
      </c>
      <c r="G71" s="164">
        <f t="shared" ca="1" si="4"/>
        <v>0.83836851849187644</v>
      </c>
      <c r="H71" s="435"/>
      <c r="I71" s="426"/>
      <c r="J71" s="427"/>
      <c r="K71" s="428">
        <f t="shared" ca="1" si="5"/>
        <v>0.80836851849187641</v>
      </c>
      <c r="L71" s="429">
        <f t="shared" si="6"/>
        <v>0.03</v>
      </c>
    </row>
    <row r="72" spans="1:12" x14ac:dyDescent="0.35">
      <c r="A72" s="340" t="str">
        <f>VLOOKUP(D72,'PMC数据辅助&amp;月良率预估'!$AR$3:$AS$330,2,0)</f>
        <v>LTPO手机</v>
      </c>
      <c r="B72" s="292" t="str">
        <f>D72&amp;COUNTIF($D$2:D72,D72)</f>
        <v>C5222</v>
      </c>
      <c r="C72" s="168" t="str">
        <f>VLOOKUP(COUNTIF($D$2:D72,D72),$V$3:$W$15,2,0)</f>
        <v>C</v>
      </c>
      <c r="D72" s="3" t="str">
        <f>'PMC数据辅助&amp;月良率预估'!D71</f>
        <v>C522</v>
      </c>
      <c r="E72" s="3" t="str">
        <f>'PMC数据辅助&amp;月良率预估'!E71</f>
        <v>02/18蒸镀批次</v>
      </c>
      <c r="F72" s="3">
        <f>'PMC数据辅助&amp;月良率预估'!F71</f>
        <v>1382</v>
      </c>
      <c r="G72" s="164">
        <f t="shared" ca="1" si="4"/>
        <v>0.84136671849187639</v>
      </c>
      <c r="H72" s="435"/>
      <c r="I72" s="426"/>
      <c r="J72" s="427"/>
      <c r="K72" s="428">
        <f t="shared" ca="1" si="5"/>
        <v>0.81136671849187636</v>
      </c>
      <c r="L72" s="429">
        <f t="shared" si="6"/>
        <v>0.03</v>
      </c>
    </row>
    <row r="73" spans="1:12" x14ac:dyDescent="0.35">
      <c r="A73" s="340" t="str">
        <f>VLOOKUP(D73,'PMC数据辅助&amp;月良率预估'!$AR$3:$AS$330,2,0)</f>
        <v>LTPO手机</v>
      </c>
      <c r="B73" s="292" t="str">
        <f>D73&amp;COUNTIF($D$2:D73,D73)</f>
        <v>C5223</v>
      </c>
      <c r="C73" s="168" t="str">
        <f>VLOOKUP(COUNTIF($D$2:D73,D73),$V$3:$W$15,2,0)</f>
        <v>D</v>
      </c>
      <c r="D73" s="3" t="str">
        <f>'PMC数据辅助&amp;月良率预估'!D72</f>
        <v>C522</v>
      </c>
      <c r="E73" s="3" t="str">
        <f>'PMC数据辅助&amp;月良率预估'!E72</f>
        <v>03/18蒸镀批次</v>
      </c>
      <c r="F73" s="3">
        <f>'PMC数据辅助&amp;月良率预估'!F72</f>
        <v>1890</v>
      </c>
      <c r="G73" s="164">
        <f t="shared" ca="1" si="4"/>
        <v>0.84336551849187724</v>
      </c>
      <c r="H73" s="435"/>
      <c r="I73" s="426"/>
      <c r="J73" s="427"/>
      <c r="K73" s="428">
        <f t="shared" ca="1" si="5"/>
        <v>0.81336551849187722</v>
      </c>
      <c r="L73" s="429">
        <f t="shared" si="6"/>
        <v>0.03</v>
      </c>
    </row>
    <row r="74" spans="1:12" x14ac:dyDescent="0.35">
      <c r="A74" s="340" t="str">
        <f>VLOOKUP(D74,'PMC数据辅助&amp;月良率预估'!$AR$3:$AS$330,2,0)</f>
        <v>LTPO手机</v>
      </c>
      <c r="B74" s="292" t="str">
        <f>D74&amp;COUNTIF($D$2:D74,D74)</f>
        <v>C5224</v>
      </c>
      <c r="C74" s="168" t="str">
        <f>VLOOKUP(COUNTIF($D$2:D74,D74),$V$3:$W$15,2,0)</f>
        <v>E</v>
      </c>
      <c r="D74" s="3" t="str">
        <f>'PMC数据辅助&amp;月良率预估'!D73</f>
        <v>C522</v>
      </c>
      <c r="E74" s="3" t="str">
        <f>'PMC数据辅助&amp;月良率预估'!E73</f>
        <v>03/31蒸镀批次</v>
      </c>
      <c r="F74" s="3">
        <f>'PMC数据辅助&amp;月良率预估'!F73</f>
        <v>210</v>
      </c>
      <c r="G74" s="164">
        <f t="shared" ca="1" si="4"/>
        <v>0.84936191849187626</v>
      </c>
      <c r="H74" s="435"/>
      <c r="I74" s="426"/>
      <c r="J74" s="427"/>
      <c r="K74" s="428">
        <f t="shared" ca="1" si="5"/>
        <v>0.81936191849187623</v>
      </c>
      <c r="L74" s="429">
        <f t="shared" si="6"/>
        <v>0.03</v>
      </c>
    </row>
    <row r="75" spans="1:12" x14ac:dyDescent="0.35">
      <c r="A75" s="340" t="str">
        <f>VLOOKUP(D75,'PMC数据辅助&amp;月良率预估'!$AR$3:$AS$330,2,0)</f>
        <v>LTPO手机</v>
      </c>
      <c r="B75" s="292" t="str">
        <f>D75&amp;COUNTIF($D$2:D75,D75)</f>
        <v>C5225</v>
      </c>
      <c r="C75" s="168" t="str">
        <f>VLOOKUP(COUNTIF($D$2:D75,D75),$V$3:$W$15,2,0)</f>
        <v>F</v>
      </c>
      <c r="D75" s="3" t="str">
        <f>'PMC数据辅助&amp;月良率预估'!D74</f>
        <v>C522</v>
      </c>
      <c r="E75" s="3" t="str">
        <f>'PMC数据辅助&amp;月良率预估'!E74</f>
        <v>04/08蒸镀批次</v>
      </c>
      <c r="F75" s="3">
        <f>'PMC数据辅助&amp;月良率预估'!F74</f>
        <v>1250</v>
      </c>
      <c r="G75" s="164">
        <f t="shared" ca="1" si="4"/>
        <v>0.84936191849187626</v>
      </c>
      <c r="H75" s="435"/>
      <c r="I75" s="426"/>
      <c r="J75" s="427"/>
      <c r="K75" s="428">
        <f t="shared" ca="1" si="5"/>
        <v>0.81936191849187623</v>
      </c>
      <c r="L75" s="429">
        <f t="shared" si="6"/>
        <v>0.03</v>
      </c>
    </row>
    <row r="76" spans="1:12" x14ac:dyDescent="0.35">
      <c r="A76" s="340" t="str">
        <f>VLOOKUP(D76,'PMC数据辅助&amp;月良率预估'!$AR$3:$AS$330,2,0)</f>
        <v>LTPO手机</v>
      </c>
      <c r="B76" s="292" t="str">
        <f>D76&amp;COUNTIF($D$2:D76,D76)</f>
        <v>C5226</v>
      </c>
      <c r="C76" s="168" t="str">
        <f>VLOOKUP(COUNTIF($D$2:D76,D76),$V$3:$W$15,2,0)</f>
        <v>G</v>
      </c>
      <c r="D76" s="3" t="str">
        <f>'PMC数据辅助&amp;月良率预估'!D75</f>
        <v>C522</v>
      </c>
      <c r="E76" s="3" t="str">
        <f>'PMC数据辅助&amp;月良率预估'!E75</f>
        <v>04/24蒸镀批次</v>
      </c>
      <c r="F76" s="3">
        <f>'PMC数据辅助&amp;月良率预估'!F75</f>
        <v>1050</v>
      </c>
      <c r="G76" s="164">
        <f t="shared" ca="1" si="4"/>
        <v>0.84936191849187626</v>
      </c>
      <c r="H76" s="435"/>
      <c r="I76" s="426"/>
      <c r="J76" s="427"/>
      <c r="K76" s="428">
        <f t="shared" ca="1" si="5"/>
        <v>0.81936191849187623</v>
      </c>
      <c r="L76" s="429">
        <f t="shared" si="6"/>
        <v>0.03</v>
      </c>
    </row>
    <row r="77" spans="1:12" x14ac:dyDescent="0.35">
      <c r="A77" s="340" t="str">
        <f>VLOOKUP(D77,'PMC数据辅助&amp;月良率预估'!$AR$3:$AS$330,2,0)</f>
        <v>LTPO手机</v>
      </c>
      <c r="B77" s="292" t="str">
        <f>D77&amp;COUNTIF($D$2:D77,D77)</f>
        <v>C5227</v>
      </c>
      <c r="C77" s="168" t="str">
        <f>VLOOKUP(COUNTIF($D$2:D77,D77),$V$3:$W$15,2,0)</f>
        <v>H</v>
      </c>
      <c r="D77" s="3" t="str">
        <f>'PMC数据辅助&amp;月良率预估'!D76</f>
        <v>C522</v>
      </c>
      <c r="E77" s="3" t="str">
        <f>'PMC数据辅助&amp;月良率预估'!E76</f>
        <v>05/06蒸镀批次</v>
      </c>
      <c r="F77" s="3">
        <f>'PMC数据辅助&amp;月良率预估'!F76</f>
        <v>1320</v>
      </c>
      <c r="G77" s="164">
        <f t="shared" ca="1" si="4"/>
        <v>0.84936191849187626</v>
      </c>
      <c r="H77" s="435"/>
      <c r="I77" s="426"/>
      <c r="J77" s="427"/>
      <c r="K77" s="428">
        <f t="shared" ca="1" si="5"/>
        <v>0.81936191849187623</v>
      </c>
      <c r="L77" s="429">
        <f t="shared" si="6"/>
        <v>0.03</v>
      </c>
    </row>
    <row r="78" spans="1:12" x14ac:dyDescent="0.35">
      <c r="A78" s="340" t="str">
        <f>VLOOKUP(D78,'PMC数据辅助&amp;月良率预估'!$AR$3:$AS$330,2,0)</f>
        <v>LTPO手机</v>
      </c>
      <c r="B78" s="292" t="str">
        <f>D78&amp;COUNTIF($D$2:D78,D78)</f>
        <v>C5228</v>
      </c>
      <c r="C78" s="168" t="str">
        <f>VLOOKUP(COUNTIF($D$2:D78,D78),$V$3:$W$15,2,0)</f>
        <v>I</v>
      </c>
      <c r="D78" s="3" t="str">
        <f>'PMC数据辅助&amp;月良率预估'!D77</f>
        <v>C522</v>
      </c>
      <c r="E78" s="3" t="str">
        <f>'PMC数据辅助&amp;月良率预估'!E77</f>
        <v>05/20蒸镀批次</v>
      </c>
      <c r="F78" s="3">
        <f>'PMC数据辅助&amp;月良率预估'!F77</f>
        <v>840</v>
      </c>
      <c r="G78" s="164">
        <f t="shared" ca="1" si="4"/>
        <v>0.84936191849187626</v>
      </c>
      <c r="H78" s="435"/>
      <c r="I78" s="426"/>
      <c r="J78" s="427"/>
      <c r="K78" s="428">
        <f t="shared" ca="1" si="5"/>
        <v>0.81936191849187623</v>
      </c>
      <c r="L78" s="429">
        <f t="shared" si="6"/>
        <v>0.03</v>
      </c>
    </row>
    <row r="79" spans="1:12" x14ac:dyDescent="0.15">
      <c r="A79" s="340" t="str">
        <f>VLOOKUP(D79,'PMC数据辅助&amp;月良率预估'!$AR$3:$AS$330,2,0)</f>
        <v>LTPO手机</v>
      </c>
      <c r="B79" s="292" t="str">
        <f>D79&amp;COUNTIF($D$2:D79,D79)</f>
        <v>C5229</v>
      </c>
      <c r="C79" s="168" t="str">
        <f>VLOOKUP(COUNTIF($D$2:D79,D79),$V$3:$W$15,2,0)</f>
        <v>J</v>
      </c>
      <c r="D79" s="3" t="str">
        <f>'PMC数据辅助&amp;月良率预估'!D78</f>
        <v>C522</v>
      </c>
      <c r="E79" s="3" t="str">
        <f>'PMC数据辅助&amp;月良率预估'!E78</f>
        <v>05/31蒸镀批次</v>
      </c>
      <c r="F79" s="3">
        <f>'PMC数据辅助&amp;月良率预估'!F78</f>
        <v>1260</v>
      </c>
      <c r="G79" s="164">
        <f t="shared" ca="1" si="4"/>
        <v>0.84936191849187626</v>
      </c>
      <c r="H79" s="425"/>
      <c r="I79" s="426"/>
      <c r="J79" s="427"/>
      <c r="K79" s="428">
        <f t="shared" ca="1" si="5"/>
        <v>0.81936191849187623</v>
      </c>
      <c r="L79" s="429">
        <f t="shared" si="6"/>
        <v>0.03</v>
      </c>
    </row>
    <row r="80" spans="1:12" x14ac:dyDescent="0.35">
      <c r="A80" s="340" t="str">
        <f>VLOOKUP(D80,'PMC数据辅助&amp;月良率预估'!$AR$3:$AS$330,2,0)</f>
        <v>LTPO手机</v>
      </c>
      <c r="B80" s="292" t="str">
        <f>D80&amp;COUNTIF($D$2:D80,D80)</f>
        <v>C52210</v>
      </c>
      <c r="C80" s="168" t="str">
        <f>VLOOKUP(COUNTIF($D$2:D80,D80),$V$3:$W$15,2,0)</f>
        <v>K</v>
      </c>
      <c r="D80" s="3" t="str">
        <f>'PMC数据辅助&amp;月良率预估'!D79</f>
        <v>C522</v>
      </c>
      <c r="E80" s="3" t="str">
        <f>'PMC数据辅助&amp;月良率预估'!E79</f>
        <v>06/12蒸镀批次</v>
      </c>
      <c r="F80" s="3">
        <f>'PMC数据辅助&amp;月良率预估'!F79</f>
        <v>840</v>
      </c>
      <c r="G80" s="164">
        <f t="shared" ca="1" si="4"/>
        <v>0.84936191849187626</v>
      </c>
      <c r="H80" s="435"/>
      <c r="I80" s="426"/>
      <c r="J80" s="427"/>
      <c r="K80" s="428">
        <f t="shared" ca="1" si="5"/>
        <v>0.81936191849187623</v>
      </c>
      <c r="L80" s="429">
        <f t="shared" si="6"/>
        <v>0.03</v>
      </c>
    </row>
    <row r="81" spans="1:14" x14ac:dyDescent="0.35">
      <c r="A81" s="340" t="str">
        <f>VLOOKUP(D81,'PMC数据辅助&amp;月良率预估'!$AR$3:$AS$330,2,0)</f>
        <v>LTPO手机</v>
      </c>
      <c r="B81" s="292" t="str">
        <f>D81&amp;COUNTIF($D$2:D81,D81)</f>
        <v>C52211</v>
      </c>
      <c r="C81" s="168" t="str">
        <f>VLOOKUP(COUNTIF($D$2:D81,D81),$V$3:$W$15,2,0)</f>
        <v>L</v>
      </c>
      <c r="D81" s="3" t="str">
        <f>'PMC数据辅助&amp;月良率预估'!D80</f>
        <v>C522</v>
      </c>
      <c r="E81" s="3" t="str">
        <f>'PMC数据辅助&amp;月良率预估'!E80</f>
        <v>06/21蒸镀批次</v>
      </c>
      <c r="F81" s="3">
        <f>'PMC数据辅助&amp;月良率预估'!F80</f>
        <v>1470</v>
      </c>
      <c r="G81" s="164">
        <f t="shared" ca="1" si="4"/>
        <v>0.84936191849187626</v>
      </c>
      <c r="H81" s="435"/>
      <c r="I81" s="426"/>
      <c r="J81" s="427"/>
      <c r="K81" s="428">
        <f t="shared" ca="1" si="5"/>
        <v>0.81936191849187623</v>
      </c>
      <c r="L81" s="429">
        <f t="shared" si="6"/>
        <v>0.03</v>
      </c>
    </row>
    <row r="82" spans="1:14" x14ac:dyDescent="0.35">
      <c r="A82" s="340" t="str">
        <f>VLOOKUP(D82,'PMC数据辅助&amp;月良率预估'!$AR$3:$AS$330,2,0)</f>
        <v>中尺寸</v>
      </c>
      <c r="B82" s="292" t="str">
        <f>D82&amp;COUNTIF($D$2:D82,D82)</f>
        <v>C5301</v>
      </c>
      <c r="C82" s="168" t="str">
        <f>VLOOKUP(COUNTIF($D$2:D82,D82),$V$3:$W$15,2,0)</f>
        <v>B</v>
      </c>
      <c r="D82" s="3" t="str">
        <f>'PMC数据辅助&amp;月良率预估'!D81</f>
        <v>C530</v>
      </c>
      <c r="E82" s="3" t="str">
        <f>'PMC数据辅助&amp;月良率预估'!E81</f>
        <v>04/10蒸镀批次</v>
      </c>
      <c r="F82" s="3">
        <f>'PMC数据辅助&amp;月良率预估'!F81</f>
        <v>1100</v>
      </c>
      <c r="G82" s="164">
        <f t="shared" ca="1" si="4"/>
        <v>0.76380060481927714</v>
      </c>
      <c r="H82" s="435"/>
      <c r="I82" s="426"/>
      <c r="J82" s="427"/>
      <c r="K82" s="428">
        <f t="shared" ca="1" si="5"/>
        <v>0.7238006048192771</v>
      </c>
      <c r="L82" s="429">
        <f t="shared" si="6"/>
        <v>0.04</v>
      </c>
    </row>
    <row r="83" spans="1:14" x14ac:dyDescent="0.35">
      <c r="A83" s="340" t="str">
        <f>VLOOKUP(D83,'PMC数据辅助&amp;月良率预估'!$AR$3:$AS$330,2,0)</f>
        <v>中尺寸</v>
      </c>
      <c r="B83" s="292" t="str">
        <f>D83&amp;COUNTIF($D$2:D83,D83)</f>
        <v>C5302</v>
      </c>
      <c r="C83" s="168" t="str">
        <f>VLOOKUP(COUNTIF($D$2:D83,D83),$V$3:$W$15,2,0)</f>
        <v>C</v>
      </c>
      <c r="D83" s="3" t="str">
        <f>'PMC数据辅助&amp;月良率预估'!D82</f>
        <v>C530</v>
      </c>
      <c r="E83" s="3" t="str">
        <f>'PMC数据辅助&amp;月良率预估'!E82</f>
        <v>04/25蒸镀批次</v>
      </c>
      <c r="F83" s="3">
        <f>'PMC数据辅助&amp;月良率预估'!F82</f>
        <v>640</v>
      </c>
      <c r="G83" s="164">
        <f t="shared" ca="1" si="4"/>
        <v>0.76380060481927714</v>
      </c>
      <c r="H83" s="435"/>
      <c r="I83" s="426"/>
      <c r="J83" s="427"/>
      <c r="K83" s="428">
        <f t="shared" ca="1" si="5"/>
        <v>0.7238006048192771</v>
      </c>
      <c r="L83" s="429">
        <f t="shared" si="6"/>
        <v>0.04</v>
      </c>
    </row>
    <row r="84" spans="1:14" x14ac:dyDescent="0.15">
      <c r="A84" s="340" t="str">
        <f>VLOOKUP(D84,'PMC数据辅助&amp;月良率预估'!$AR$3:$AS$330,2,0)</f>
        <v>中尺寸</v>
      </c>
      <c r="B84" s="292" t="str">
        <f>D84&amp;COUNTIF($D$2:D84,D84)</f>
        <v>C5303</v>
      </c>
      <c r="C84" s="168" t="str">
        <f>VLOOKUP(COUNTIF($D$2:D84,D84),$V$3:$W$15,2,0)</f>
        <v>D</v>
      </c>
      <c r="D84" s="3" t="str">
        <f>'PMC数据辅助&amp;月良率预估'!D83</f>
        <v>C530</v>
      </c>
      <c r="E84" s="3" t="str">
        <f>'PMC数据辅助&amp;月良率预估'!E83</f>
        <v>05/27蒸镀批次</v>
      </c>
      <c r="F84" s="3">
        <f>'PMC数据辅助&amp;月良率预估'!F83</f>
        <v>420</v>
      </c>
      <c r="G84" s="164">
        <f t="shared" ca="1" si="4"/>
        <v>0.76380060481927714</v>
      </c>
      <c r="H84" s="425"/>
      <c r="I84" s="426"/>
      <c r="J84" s="427"/>
      <c r="K84" s="428">
        <f t="shared" ca="1" si="5"/>
        <v>0.7238006048192771</v>
      </c>
      <c r="L84" s="429">
        <f t="shared" si="6"/>
        <v>0.04</v>
      </c>
    </row>
    <row r="85" spans="1:14" x14ac:dyDescent="0.15">
      <c r="A85" s="340" t="str">
        <f>VLOOKUP(D85,'PMC数据辅助&amp;月良率预估'!$AR$3:$AS$330,2,0)</f>
        <v>中尺寸</v>
      </c>
      <c r="B85" s="292" t="str">
        <f>D85&amp;COUNTIF($D$2:D85,D85)</f>
        <v>C5304</v>
      </c>
      <c r="C85" s="168" t="str">
        <f>VLOOKUP(COUNTIF($D$2:D85,D85),$V$3:$W$15,2,0)</f>
        <v>E</v>
      </c>
      <c r="D85" s="3" t="str">
        <f>'PMC数据辅助&amp;月良率预估'!D84</f>
        <v>C530</v>
      </c>
      <c r="E85" s="3" t="str">
        <f>'PMC数据辅助&amp;月良率预估'!E84</f>
        <v>05/30蒸镀批次</v>
      </c>
      <c r="F85" s="3">
        <f>'PMC数据辅助&amp;月良率预估'!F84</f>
        <v>2100</v>
      </c>
      <c r="G85" s="164">
        <f t="shared" ca="1" si="4"/>
        <v>0.76380060481927714</v>
      </c>
      <c r="H85" s="425"/>
      <c r="I85" s="426"/>
      <c r="J85" s="427"/>
      <c r="K85" s="428">
        <f t="shared" ca="1" si="5"/>
        <v>0.7238006048192771</v>
      </c>
      <c r="L85" s="429">
        <f t="shared" si="6"/>
        <v>0.04</v>
      </c>
    </row>
    <row r="86" spans="1:14" x14ac:dyDescent="0.35">
      <c r="A86" s="340" t="str">
        <f>VLOOKUP(D86,'PMC数据辅助&amp;月良率预估'!$AR$3:$AS$330,2,0)</f>
        <v>中尺寸</v>
      </c>
      <c r="B86" s="292" t="str">
        <f>D86&amp;COUNTIF($D$2:D86,D86)</f>
        <v>C5305</v>
      </c>
      <c r="C86" s="168" t="str">
        <f>VLOOKUP(COUNTIF($D$2:D86,D86),$V$3:$W$15,2,0)</f>
        <v>F</v>
      </c>
      <c r="D86" s="3" t="str">
        <f>'PMC数据辅助&amp;月良率预估'!D85</f>
        <v>C530</v>
      </c>
      <c r="E86" s="3" t="str">
        <f>'PMC数据辅助&amp;月良率预估'!E85</f>
        <v>06/10蒸镀批次</v>
      </c>
      <c r="F86" s="3">
        <f>'PMC数据辅助&amp;月良率预估'!F85</f>
        <v>1260</v>
      </c>
      <c r="G86" s="164">
        <f t="shared" ca="1" si="4"/>
        <v>0.76380060481927714</v>
      </c>
      <c r="H86" s="435"/>
      <c r="I86" s="426"/>
      <c r="J86" s="427"/>
      <c r="K86" s="428">
        <f t="shared" ca="1" si="5"/>
        <v>0.7238006048192771</v>
      </c>
      <c r="L86" s="429">
        <f t="shared" si="6"/>
        <v>0.04</v>
      </c>
    </row>
    <row r="87" spans="1:14" x14ac:dyDescent="0.35">
      <c r="A87" s="340" t="str">
        <f>VLOOKUP(D87,'PMC数据辅助&amp;月良率预估'!$AR$3:$AS$330,2,0)</f>
        <v>中尺寸</v>
      </c>
      <c r="B87" s="292" t="str">
        <f>D87&amp;COUNTIF($D$2:D87,D87)</f>
        <v>C5341</v>
      </c>
      <c r="C87" s="168" t="str">
        <f>VLOOKUP(COUNTIF($D$2:D87,D87),$V$3:$W$15,2,0)</f>
        <v>B</v>
      </c>
      <c r="D87" s="3" t="str">
        <f>'PMC数据辅助&amp;月良率预估'!D86</f>
        <v>C534</v>
      </c>
      <c r="E87" s="3" t="str">
        <f>'PMC数据辅助&amp;月良率预估'!E86</f>
        <v>04/13蒸镀批次</v>
      </c>
      <c r="F87" s="3">
        <f>'PMC数据辅助&amp;月良率预估'!F86</f>
        <v>880</v>
      </c>
      <c r="G87" s="164">
        <f t="shared" ca="1" si="4"/>
        <v>0.76380060481927714</v>
      </c>
      <c r="H87" s="435"/>
      <c r="I87" s="426"/>
      <c r="J87" s="427"/>
      <c r="K87" s="428">
        <f t="shared" ca="1" si="5"/>
        <v>0.7238006048192771</v>
      </c>
      <c r="L87" s="429">
        <f t="shared" si="6"/>
        <v>0.04</v>
      </c>
    </row>
    <row r="88" spans="1:14" x14ac:dyDescent="0.15">
      <c r="A88" s="340" t="str">
        <f>VLOOKUP(D88,'PMC数据辅助&amp;月良率预估'!$AR$3:$AS$330,2,0)</f>
        <v>中尺寸</v>
      </c>
      <c r="B88" s="292" t="str">
        <f>D88&amp;COUNTIF($D$2:D88,D88)</f>
        <v>C5342</v>
      </c>
      <c r="C88" s="168" t="str">
        <f>VLOOKUP(COUNTIF($D$2:D88,D88),$V$3:$W$15,2,0)</f>
        <v>C</v>
      </c>
      <c r="D88" s="3" t="str">
        <f>'PMC数据辅助&amp;月良率预估'!D87</f>
        <v>C534</v>
      </c>
      <c r="E88" s="3" t="str">
        <f>'PMC数据辅助&amp;月良率预估'!E87</f>
        <v>04/21蒸镀批次</v>
      </c>
      <c r="F88" s="3">
        <f>'PMC数据辅助&amp;月良率预估'!F87</f>
        <v>1070</v>
      </c>
      <c r="G88" s="164">
        <f t="shared" ca="1" si="4"/>
        <v>0.76380060481927714</v>
      </c>
      <c r="H88" s="425"/>
      <c r="I88" s="426"/>
      <c r="J88" s="427"/>
      <c r="K88" s="428">
        <f t="shared" ca="1" si="5"/>
        <v>0.7238006048192771</v>
      </c>
      <c r="L88" s="429">
        <f t="shared" si="6"/>
        <v>0.04</v>
      </c>
    </row>
    <row r="89" spans="1:14" x14ac:dyDescent="0.35">
      <c r="A89" s="340" t="str">
        <f>VLOOKUP(D89,'PMC数据辅助&amp;月良率预估'!$AR$3:$AS$330,2,0)</f>
        <v>中尺寸</v>
      </c>
      <c r="B89" s="292" t="str">
        <f>D89&amp;COUNTIF($D$2:D89,D89)</f>
        <v>C5343</v>
      </c>
      <c r="C89" s="168" t="str">
        <f>VLOOKUP(COUNTIF($D$2:D89,D89),$V$3:$W$15,2,0)</f>
        <v>D</v>
      </c>
      <c r="D89" s="3" t="str">
        <f>'PMC数据辅助&amp;月良率预估'!D88</f>
        <v>C534</v>
      </c>
      <c r="E89" s="3" t="str">
        <f>'PMC数据辅助&amp;月良率预估'!E88</f>
        <v>04/27蒸镀批次</v>
      </c>
      <c r="F89" s="3">
        <f>'PMC数据辅助&amp;月良率预估'!F88</f>
        <v>2090</v>
      </c>
      <c r="G89" s="164">
        <f t="shared" ca="1" si="4"/>
        <v>0.76380060481927714</v>
      </c>
      <c r="H89" s="435"/>
      <c r="I89" s="426"/>
      <c r="J89" s="427"/>
      <c r="K89" s="428">
        <f t="shared" ca="1" si="5"/>
        <v>0.7238006048192771</v>
      </c>
      <c r="L89" s="429">
        <f t="shared" si="6"/>
        <v>0.04</v>
      </c>
    </row>
    <row r="90" spans="1:14" x14ac:dyDescent="0.35">
      <c r="A90" s="340" t="str">
        <f>VLOOKUP(D90,'PMC数据辅助&amp;月良率预估'!$AR$3:$AS$330,2,0)</f>
        <v>中尺寸</v>
      </c>
      <c r="B90" s="292" t="str">
        <f>D90&amp;COUNTIF($D$2:D90,D90)</f>
        <v>C5344</v>
      </c>
      <c r="C90" s="168" t="str">
        <f>VLOOKUP(COUNTIF($D$2:D90,D90),$V$3:$W$15,2,0)</f>
        <v>E</v>
      </c>
      <c r="D90" s="3" t="str">
        <f>'PMC数据辅助&amp;月良率预估'!D89</f>
        <v>C534</v>
      </c>
      <c r="E90" s="3" t="str">
        <f>'PMC数据辅助&amp;月良率预估'!E89</f>
        <v>05/08蒸镀批次</v>
      </c>
      <c r="F90" s="3">
        <f>'PMC数据辅助&amp;月良率预估'!F89</f>
        <v>2090</v>
      </c>
      <c r="G90" s="164">
        <f t="shared" ca="1" si="4"/>
        <v>0.76380060481927714</v>
      </c>
      <c r="H90" s="435"/>
      <c r="I90" s="426"/>
      <c r="J90" s="427"/>
      <c r="K90" s="428">
        <f t="shared" ca="1" si="5"/>
        <v>0.7238006048192771</v>
      </c>
      <c r="L90" s="429">
        <f t="shared" si="6"/>
        <v>0.04</v>
      </c>
    </row>
    <row r="91" spans="1:14" x14ac:dyDescent="0.15">
      <c r="A91" s="340" t="str">
        <f>VLOOKUP(D91,'PMC数据辅助&amp;月良率预估'!$AR$3:$AS$330,2,0)</f>
        <v>中尺寸</v>
      </c>
      <c r="B91" s="292" t="str">
        <f>D91&amp;COUNTIF($D$2:D91,D91)</f>
        <v>C5345</v>
      </c>
      <c r="C91" s="168" t="str">
        <f>VLOOKUP(COUNTIF($D$2:D91,D91),$V$3:$W$15,2,0)</f>
        <v>F</v>
      </c>
      <c r="D91" s="3" t="str">
        <f>'PMC数据辅助&amp;月良率预估'!D90</f>
        <v>C534</v>
      </c>
      <c r="E91" s="3" t="str">
        <f>'PMC数据辅助&amp;月良率预估'!E90</f>
        <v>05/19蒸镀批次</v>
      </c>
      <c r="F91" s="3">
        <f>'PMC数据辅助&amp;月良率预估'!F90</f>
        <v>2100</v>
      </c>
      <c r="G91" s="164">
        <f t="shared" ca="1" si="4"/>
        <v>0.76380060481927714</v>
      </c>
      <c r="H91" s="425"/>
      <c r="I91" s="426"/>
      <c r="J91" s="427"/>
      <c r="K91" s="428">
        <f t="shared" ca="1" si="5"/>
        <v>0.7238006048192771</v>
      </c>
      <c r="L91" s="429">
        <f t="shared" si="6"/>
        <v>0.04</v>
      </c>
    </row>
    <row r="92" spans="1:14" x14ac:dyDescent="0.15">
      <c r="A92" s="340" t="str">
        <f>VLOOKUP(D92,'PMC数据辅助&amp;月良率预估'!$AR$3:$AS$330,2,0)</f>
        <v>中尺寸</v>
      </c>
      <c r="B92" s="292" t="str">
        <f>D92&amp;COUNTIF($D$2:D92,D92)</f>
        <v>C5346</v>
      </c>
      <c r="C92" s="168" t="str">
        <f>VLOOKUP(COUNTIF($D$2:D92,D92),$V$3:$W$15,2,0)</f>
        <v>G</v>
      </c>
      <c r="D92" s="3" t="str">
        <f>'PMC数据辅助&amp;月良率预估'!D91</f>
        <v>C534</v>
      </c>
      <c r="E92" s="3" t="str">
        <f>'PMC数据辅助&amp;月良率预估'!E91</f>
        <v>05/30蒸镀批次</v>
      </c>
      <c r="F92" s="3">
        <f>'PMC数据辅助&amp;月良率预估'!F91</f>
        <v>2100</v>
      </c>
      <c r="G92" s="164">
        <f t="shared" ca="1" si="4"/>
        <v>0.76380060481927714</v>
      </c>
      <c r="H92" s="425"/>
      <c r="I92" s="426"/>
      <c r="J92" s="427"/>
      <c r="K92" s="428">
        <f t="shared" ca="1" si="5"/>
        <v>0.7238006048192771</v>
      </c>
      <c r="L92" s="429">
        <f t="shared" si="6"/>
        <v>0.04</v>
      </c>
    </row>
    <row r="93" spans="1:14" x14ac:dyDescent="0.35">
      <c r="A93" s="340" t="str">
        <f>VLOOKUP(D93,'PMC数据辅助&amp;月良率预估'!$AR$3:$AS$330,2,0)</f>
        <v>中尺寸</v>
      </c>
      <c r="B93" s="292" t="str">
        <f>D93&amp;COUNTIF($D$2:D93,D93)</f>
        <v>C5347</v>
      </c>
      <c r="C93" s="168" t="str">
        <f>VLOOKUP(COUNTIF($D$2:D93,D93),$V$3:$W$15,2,0)</f>
        <v>H</v>
      </c>
      <c r="D93" s="3" t="str">
        <f>'PMC数据辅助&amp;月良率预估'!D92</f>
        <v>C534</v>
      </c>
      <c r="E93" s="3" t="str">
        <f>'PMC数据辅助&amp;月良率预估'!E92</f>
        <v>06/10蒸镀批次</v>
      </c>
      <c r="F93" s="3">
        <f>'PMC数据辅助&amp;月良率预估'!F92</f>
        <v>2100</v>
      </c>
      <c r="G93" s="164">
        <f t="shared" ca="1" si="4"/>
        <v>0.76380060481927714</v>
      </c>
      <c r="H93" s="435"/>
      <c r="I93" s="426"/>
      <c r="J93" s="427"/>
      <c r="K93" s="428">
        <f t="shared" ca="1" si="5"/>
        <v>0.7238006048192771</v>
      </c>
      <c r="L93" s="429">
        <f t="shared" ref="L93:L100" si="7">VLOOKUP(A93,$O$4:$P$11,2,0)</f>
        <v>0.04</v>
      </c>
      <c r="M93" s="395"/>
      <c r="N93" s="395"/>
    </row>
    <row r="94" spans="1:14" x14ac:dyDescent="0.15">
      <c r="A94" s="340" t="str">
        <f>VLOOKUP(D94,'PMC数据辅助&amp;月良率预估'!$AR$3:$AS$330,2,0)</f>
        <v>LTPO手机</v>
      </c>
      <c r="B94" s="292" t="str">
        <f>D94&amp;COUNTIF($D$2:D94,D94)</f>
        <v>C551</v>
      </c>
      <c r="C94" s="168" t="str">
        <f>VLOOKUP(COUNTIF($D$2:D94,D94),$V$3:$W$15,2,0)</f>
        <v>B</v>
      </c>
      <c r="D94" s="3" t="str">
        <f>'PMC数据辅助&amp;月良率预估'!D93</f>
        <v>C55</v>
      </c>
      <c r="E94" s="3" t="str">
        <f>'PMC数据辅助&amp;月良率预估'!E93</f>
        <v>04/18蒸镀批次</v>
      </c>
      <c r="F94" s="3">
        <f>'PMC数据辅助&amp;月良率预估'!F93</f>
        <v>360</v>
      </c>
      <c r="G94" s="164">
        <f t="shared" ca="1" si="4"/>
        <v>0.95172470935918518</v>
      </c>
      <c r="H94" s="433" t="s">
        <v>606</v>
      </c>
      <c r="I94" s="426"/>
      <c r="J94" s="427">
        <v>0.94</v>
      </c>
      <c r="K94" s="428">
        <f t="shared" si="5"/>
        <v>0.94</v>
      </c>
      <c r="L94" s="429">
        <f t="shared" si="7"/>
        <v>0.03</v>
      </c>
      <c r="M94" s="395"/>
      <c r="N94" s="395"/>
    </row>
    <row r="95" spans="1:14" x14ac:dyDescent="0.35">
      <c r="A95" s="340" t="str">
        <f>VLOOKUP(D95,'PMC数据辅助&amp;月良率预估'!$AR$3:$AS$330,2,0)</f>
        <v>LTPS手机</v>
      </c>
      <c r="B95" s="292" t="str">
        <f>D95&amp;COUNTIF($D$2:D95,D95)</f>
        <v>M6281</v>
      </c>
      <c r="C95" s="168" t="str">
        <f>VLOOKUP(COUNTIF($D$2:D95,D95),$V$3:$W$15,2,0)</f>
        <v>B</v>
      </c>
      <c r="D95" s="3" t="str">
        <f>'PMC数据辅助&amp;月良率预估'!D94</f>
        <v>M628</v>
      </c>
      <c r="E95" s="3" t="str">
        <f>'PMC数据辅助&amp;月良率预估'!E94</f>
        <v>02/07蒸镀批次</v>
      </c>
      <c r="F95" s="3">
        <f>'PMC数据辅助&amp;月良率预估'!F94</f>
        <v>1258</v>
      </c>
      <c r="G95" s="164">
        <f t="shared" ca="1" si="4"/>
        <v>0.94431714302788805</v>
      </c>
      <c r="H95" s="435"/>
      <c r="I95" s="426"/>
      <c r="J95" s="427"/>
      <c r="K95" s="428">
        <f t="shared" ca="1" si="5"/>
        <v>0.92431714302788803</v>
      </c>
      <c r="L95" s="429">
        <f t="shared" si="7"/>
        <v>0.02</v>
      </c>
      <c r="M95" s="395"/>
      <c r="N95" s="395"/>
    </row>
    <row r="96" spans="1:14" x14ac:dyDescent="0.35">
      <c r="A96" s="340" t="str">
        <f>VLOOKUP(D96,'PMC数据辅助&amp;月良率预估'!$AR$3:$AS$330,2,0)</f>
        <v>LTPS手机</v>
      </c>
      <c r="B96" s="292" t="str">
        <f>D96&amp;COUNTIF($D$2:D96,D96)</f>
        <v>M6282</v>
      </c>
      <c r="C96" s="168" t="str">
        <f>VLOOKUP(COUNTIF($D$2:D96,D96),$V$3:$W$15,2,0)</f>
        <v>C</v>
      </c>
      <c r="D96" s="3" t="str">
        <f>'PMC数据辅助&amp;月良率预估'!D95</f>
        <v>M628</v>
      </c>
      <c r="E96" s="3" t="str">
        <f>'PMC数据辅助&amp;月良率预估'!E95</f>
        <v>02/19蒸镀批次</v>
      </c>
      <c r="F96" s="3">
        <f>'PMC数据辅助&amp;月良率预估'!F95</f>
        <v>1079</v>
      </c>
      <c r="G96" s="164">
        <f t="shared" ca="1" si="4"/>
        <v>0.94431714302788805</v>
      </c>
      <c r="H96" s="435"/>
      <c r="I96" s="426"/>
      <c r="J96" s="427"/>
      <c r="K96" s="428">
        <f t="shared" ca="1" si="5"/>
        <v>0.92431714302788803</v>
      </c>
      <c r="L96" s="429">
        <f t="shared" si="7"/>
        <v>0.02</v>
      </c>
      <c r="M96" s="395"/>
      <c r="N96" s="395"/>
    </row>
    <row r="97" spans="1:14" x14ac:dyDescent="0.35">
      <c r="A97" s="340" t="str">
        <f>VLOOKUP(D97,'PMC数据辅助&amp;月良率预估'!$AR$3:$AS$330,2,0)</f>
        <v>LTPS手机</v>
      </c>
      <c r="B97" s="292" t="str">
        <f>D97&amp;COUNTIF($D$2:D97,D97)</f>
        <v>M6283</v>
      </c>
      <c r="C97" s="168" t="str">
        <f>VLOOKUP(COUNTIF($D$2:D97,D97),$V$3:$W$15,2,0)</f>
        <v>D</v>
      </c>
      <c r="D97" s="3" t="str">
        <f>'PMC数据辅助&amp;月良率预估'!D96</f>
        <v>M628</v>
      </c>
      <c r="E97" s="3" t="str">
        <f>'PMC数据辅助&amp;月良率预估'!E96</f>
        <v>03/31蒸镀批次</v>
      </c>
      <c r="F97" s="3">
        <f>'PMC数据辅助&amp;月良率预估'!F96</f>
        <v>660</v>
      </c>
      <c r="G97" s="164">
        <f t="shared" ca="1" si="4"/>
        <v>0.94431714302788805</v>
      </c>
      <c r="H97" s="435"/>
      <c r="I97" s="426"/>
      <c r="J97" s="427"/>
      <c r="K97" s="428">
        <f t="shared" ca="1" si="5"/>
        <v>0.92431714302788803</v>
      </c>
      <c r="L97" s="429">
        <f t="shared" si="7"/>
        <v>0.02</v>
      </c>
      <c r="M97" s="395"/>
      <c r="N97" s="395"/>
    </row>
    <row r="98" spans="1:14" x14ac:dyDescent="0.35">
      <c r="A98" s="340" t="str">
        <f>VLOOKUP(D98,'PMC数据辅助&amp;月良率预估'!$AR$3:$AS$330,2,0)</f>
        <v>LTPS手机</v>
      </c>
      <c r="B98" s="292" t="str">
        <f>D98&amp;COUNTIF($D$2:D98,D98)</f>
        <v>M6284</v>
      </c>
      <c r="C98" s="168" t="str">
        <f>VLOOKUP(COUNTIF($D$2:D98,D98),$V$3:$W$15,2,0)</f>
        <v>E</v>
      </c>
      <c r="D98" s="3" t="str">
        <f>'PMC数据辅助&amp;月良率预估'!D97</f>
        <v>M628</v>
      </c>
      <c r="E98" s="3" t="str">
        <f>'PMC数据辅助&amp;月良率预估'!E97</f>
        <v>04/19蒸镀批次</v>
      </c>
      <c r="F98" s="3">
        <f>'PMC数据辅助&amp;月良率预估'!F97</f>
        <v>1120</v>
      </c>
      <c r="G98" s="164">
        <f t="shared" ca="1" si="4"/>
        <v>0.94431714302788805</v>
      </c>
      <c r="H98" s="435"/>
      <c r="I98" s="426"/>
      <c r="J98" s="427"/>
      <c r="K98" s="428">
        <f t="shared" ca="1" si="5"/>
        <v>0.92431714302788803</v>
      </c>
      <c r="L98" s="429">
        <f t="shared" si="7"/>
        <v>0.02</v>
      </c>
      <c r="M98" s="395"/>
      <c r="N98" s="395"/>
    </row>
    <row r="99" spans="1:14" x14ac:dyDescent="0.35">
      <c r="A99" s="340" t="str">
        <f>VLOOKUP(D99,'PMC数据辅助&amp;月良率预估'!$AR$3:$AS$330,2,0)</f>
        <v>LTPS手机</v>
      </c>
      <c r="B99" s="292" t="str">
        <f>D99&amp;COUNTIF($D$2:D99,D99)</f>
        <v>M6285</v>
      </c>
      <c r="C99" s="168" t="str">
        <f>VLOOKUP(COUNTIF($D$2:D99,D99),$V$3:$W$15,2,0)</f>
        <v>F</v>
      </c>
      <c r="D99" s="3" t="str">
        <f>'PMC数据辅助&amp;月良率预估'!D98</f>
        <v>M628</v>
      </c>
      <c r="E99" s="3" t="str">
        <f>'PMC数据辅助&amp;月良率预估'!E98</f>
        <v>04/30蒸镀批次</v>
      </c>
      <c r="F99" s="3">
        <f>'PMC数据辅助&amp;月良率预估'!F98</f>
        <v>1050</v>
      </c>
      <c r="G99" s="164">
        <f t="shared" ca="1" si="4"/>
        <v>0.94431714302788805</v>
      </c>
      <c r="H99" s="435"/>
      <c r="I99" s="426"/>
      <c r="J99" s="427"/>
      <c r="K99" s="428">
        <f t="shared" ca="1" si="5"/>
        <v>0.92431714302788803</v>
      </c>
      <c r="L99" s="429">
        <f t="shared" si="7"/>
        <v>0.02</v>
      </c>
      <c r="M99" s="395"/>
      <c r="N99" s="395"/>
    </row>
    <row r="100" spans="1:14" x14ac:dyDescent="0.35">
      <c r="A100" s="340" t="str">
        <f>VLOOKUP(D100,'PMC数据辅助&amp;月良率预估'!$AR$3:$AS$330,2,0)</f>
        <v>LTPS手机</v>
      </c>
      <c r="B100" s="292" t="str">
        <f>D100&amp;COUNTIF($D$2:D100,D100)</f>
        <v>M6286</v>
      </c>
      <c r="C100" s="168" t="str">
        <f>VLOOKUP(COUNTIF($D$2:D100,D100),$V$3:$W$15,2,0)</f>
        <v>G</v>
      </c>
      <c r="D100" s="3" t="str">
        <f>'PMC数据辅助&amp;月良率预估'!D99</f>
        <v>M628</v>
      </c>
      <c r="E100" s="3" t="str">
        <f>'PMC数据辅助&amp;月良率预估'!E99</f>
        <v>05/08蒸镀批次</v>
      </c>
      <c r="F100" s="3">
        <f>'PMC数据辅助&amp;月良率预估'!F99</f>
        <v>2030</v>
      </c>
      <c r="G100" s="164">
        <f t="shared" ca="1" si="4"/>
        <v>0.94431714302788805</v>
      </c>
      <c r="H100" s="435"/>
      <c r="I100" s="426"/>
      <c r="J100" s="427"/>
      <c r="K100" s="428">
        <f t="shared" ca="1" si="5"/>
        <v>0.92431714302788803</v>
      </c>
      <c r="L100" s="429">
        <f t="shared" si="7"/>
        <v>0.02</v>
      </c>
      <c r="M100" s="395"/>
      <c r="N100" s="395"/>
    </row>
    <row r="101" spans="1:14" x14ac:dyDescent="0.35">
      <c r="A101" s="340" t="str">
        <f>VLOOKUP(D101,'PMC数据辅助&amp;月良率预估'!$AR$3:$AS$330,2,0)</f>
        <v>LTPS手机</v>
      </c>
      <c r="B101" s="292" t="str">
        <f>D101&amp;COUNTIF($D$2:D101,D101)</f>
        <v>F1531</v>
      </c>
      <c r="C101" s="168" t="str">
        <f>VLOOKUP(COUNTIF($D$2:D101,D101),$V$3:$W$15,2,0)</f>
        <v>B</v>
      </c>
      <c r="D101" s="3" t="str">
        <f>'PMC数据辅助&amp;月良率预估'!D100</f>
        <v>F153</v>
      </c>
      <c r="E101" s="3" t="str">
        <f>'PMC数据辅助&amp;月良率预估'!E100</f>
        <v>03/24蒸镀批次</v>
      </c>
      <c r="F101" s="3">
        <f>'PMC数据辅助&amp;月良率预估'!F100</f>
        <v>440</v>
      </c>
      <c r="G101" s="164">
        <f t="shared" ca="1" si="4"/>
        <v>0.80667707142267941</v>
      </c>
      <c r="H101" s="435"/>
      <c r="I101" s="426"/>
      <c r="J101" s="427"/>
      <c r="K101" s="428">
        <f t="shared" ca="1" si="5"/>
        <v>0.7866770714226794</v>
      </c>
      <c r="L101" s="436">
        <f t="shared" ref="L101" si="8">VLOOKUP(A101,$O$4:$P$11,2,0)</f>
        <v>0.02</v>
      </c>
      <c r="M101" s="395"/>
      <c r="N101" s="395"/>
    </row>
    <row r="102" spans="1:14" x14ac:dyDescent="0.15">
      <c r="A102" s="340" t="str">
        <f>VLOOKUP(D102,'PMC数据辅助&amp;月良率预估'!$AR$3:$AS$330,2,0)</f>
        <v>LTPS手机</v>
      </c>
      <c r="B102" s="292" t="str">
        <f>D102&amp;COUNTIF($D$2:D102,D102)</f>
        <v>F1532</v>
      </c>
      <c r="C102" s="168" t="str">
        <f>VLOOKUP(COUNTIF($D$2:D102,D102),$V$3:$W$15,2,0)</f>
        <v>C</v>
      </c>
      <c r="D102" s="3" t="str">
        <f>'PMC数据辅助&amp;月良率预估'!D101</f>
        <v>F153</v>
      </c>
      <c r="E102" s="3" t="str">
        <f>'PMC数据辅助&amp;月良率预估'!E101</f>
        <v>03/27蒸镀批次</v>
      </c>
      <c r="F102" s="3">
        <f>'PMC数据辅助&amp;月良率预估'!F101</f>
        <v>2090</v>
      </c>
      <c r="G102" s="164">
        <f t="shared" ca="1" si="4"/>
        <v>0.81167407142267933</v>
      </c>
      <c r="H102" s="425"/>
      <c r="I102" s="426"/>
      <c r="J102" s="427"/>
      <c r="K102" s="428">
        <f t="shared" ca="1" si="5"/>
        <v>0.79167407142267932</v>
      </c>
      <c r="L102" s="436">
        <f t="shared" ref="L102:L114" si="9">VLOOKUP(A102,$O$4:$P$11,2,0)</f>
        <v>0.02</v>
      </c>
      <c r="M102" s="395"/>
      <c r="N102" s="395"/>
    </row>
    <row r="103" spans="1:14" x14ac:dyDescent="0.35">
      <c r="A103" s="340" t="str">
        <f>VLOOKUP(D103,'PMC数据辅助&amp;月良率预估'!$AR$3:$AS$330,2,0)</f>
        <v>LTPS手机</v>
      </c>
      <c r="B103" s="292" t="str">
        <f>D103&amp;COUNTIF($D$2:D103,D103)</f>
        <v>F1533</v>
      </c>
      <c r="C103" s="168" t="str">
        <f>VLOOKUP(COUNTIF($D$2:D103,D103),$V$3:$W$15,2,0)</f>
        <v>D</v>
      </c>
      <c r="D103" s="3" t="str">
        <f>'PMC数据辅助&amp;月良率预估'!D102</f>
        <v>F153</v>
      </c>
      <c r="E103" s="3" t="str">
        <f>'PMC数据辅助&amp;月良率预估'!E102</f>
        <v>04/09蒸镀批次</v>
      </c>
      <c r="F103" s="3">
        <f>'PMC数据辅助&amp;月良率预估'!F102</f>
        <v>1310</v>
      </c>
      <c r="G103" s="164">
        <f t="shared" ca="1" si="4"/>
        <v>0.81167407142267933</v>
      </c>
      <c r="H103" s="435"/>
      <c r="I103" s="426"/>
      <c r="J103" s="427"/>
      <c r="K103" s="428">
        <f t="shared" ca="1" si="5"/>
        <v>0.79167407142267932</v>
      </c>
      <c r="L103" s="436">
        <f t="shared" si="9"/>
        <v>0.02</v>
      </c>
      <c r="M103" s="395"/>
      <c r="N103" s="395"/>
    </row>
    <row r="104" spans="1:14" x14ac:dyDescent="0.15">
      <c r="A104" s="340" t="str">
        <f>VLOOKUP(D104,'PMC数据辅助&amp;月良率预估'!$AR$3:$AS$330,2,0)</f>
        <v>LTPS手机</v>
      </c>
      <c r="B104" s="292" t="str">
        <f>D104&amp;COUNTIF($D$2:D104,D104)</f>
        <v>F1534</v>
      </c>
      <c r="C104" s="168" t="str">
        <f>VLOOKUP(COUNTIF($D$2:D104,D104),$V$3:$W$15,2,0)</f>
        <v>E</v>
      </c>
      <c r="D104" s="3" t="str">
        <f>'PMC数据辅助&amp;月良率预估'!D103</f>
        <v>F153</v>
      </c>
      <c r="E104" s="3" t="str">
        <f>'PMC数据辅助&amp;月良率预估'!E103</f>
        <v>04/21蒸镀批次</v>
      </c>
      <c r="F104" s="3">
        <f>'PMC数据辅助&amp;月良率预估'!F103</f>
        <v>1020</v>
      </c>
      <c r="G104" s="164">
        <f t="shared" ca="1" si="4"/>
        <v>0.81167407142267933</v>
      </c>
      <c r="H104" s="425"/>
      <c r="I104" s="426"/>
      <c r="J104" s="427"/>
      <c r="K104" s="428">
        <f t="shared" ca="1" si="5"/>
        <v>0.79167407142267932</v>
      </c>
      <c r="L104" s="436">
        <f t="shared" si="9"/>
        <v>0.02</v>
      </c>
      <c r="M104" s="395"/>
      <c r="N104" s="395"/>
    </row>
    <row r="105" spans="1:14" x14ac:dyDescent="0.35">
      <c r="A105" s="340" t="str">
        <f>VLOOKUP(D105,'PMC数据辅助&amp;月良率预估'!$AR$3:$AS$330,2,0)</f>
        <v>LTPO手机</v>
      </c>
      <c r="B105" s="292" t="str">
        <f>D105&amp;COUNTIF($D$2:D105,D105)</f>
        <v>F1561</v>
      </c>
      <c r="C105" s="168" t="str">
        <f>VLOOKUP(COUNTIF($D$2:D105,D105),$V$3:$W$15,2,0)</f>
        <v>B</v>
      </c>
      <c r="D105" s="3" t="str">
        <f>'PMC数据辅助&amp;月良率预估'!D104</f>
        <v>F156</v>
      </c>
      <c r="E105" s="3" t="str">
        <f>'PMC数据辅助&amp;月良率预估'!E104</f>
        <v>03/28蒸镀批次</v>
      </c>
      <c r="F105" s="3">
        <f>'PMC数据辅助&amp;月良率预估'!F104</f>
        <v>840</v>
      </c>
      <c r="G105" s="164">
        <f t="shared" ca="1" si="4"/>
        <v>0.86352100606060578</v>
      </c>
      <c r="H105" s="435"/>
      <c r="I105" s="426"/>
      <c r="J105" s="427"/>
      <c r="K105" s="428">
        <f t="shared" ca="1" si="5"/>
        <v>0.83352100606060575</v>
      </c>
      <c r="L105" s="436">
        <f t="shared" si="9"/>
        <v>0.03</v>
      </c>
      <c r="M105" s="395"/>
      <c r="N105" s="395"/>
    </row>
    <row r="106" spans="1:14" x14ac:dyDescent="0.15">
      <c r="A106" s="340" t="str">
        <f>VLOOKUP(D106,'PMC数据辅助&amp;月良率预估'!$AR$3:$AS$330,2,0)</f>
        <v>LTPO手机</v>
      </c>
      <c r="B106" s="292" t="str">
        <f>D106&amp;COUNTIF($D$2:D106,D106)</f>
        <v>F1562</v>
      </c>
      <c r="C106" s="168" t="str">
        <f>VLOOKUP(COUNTIF($D$2:D106,D106),$V$3:$W$15,2,0)</f>
        <v>C</v>
      </c>
      <c r="D106" s="3" t="str">
        <f>'PMC数据辅助&amp;月良率预估'!D105</f>
        <v>F156</v>
      </c>
      <c r="E106" s="3" t="str">
        <f>'PMC数据辅助&amp;月良率预估'!E105</f>
        <v>04/07蒸镀批次</v>
      </c>
      <c r="F106" s="3">
        <f>'PMC数据辅助&amp;月良率预估'!F105</f>
        <v>1470</v>
      </c>
      <c r="G106" s="164">
        <f t="shared" ca="1" si="4"/>
        <v>0.86851800606060614</v>
      </c>
      <c r="H106" s="425"/>
      <c r="I106" s="426"/>
      <c r="J106" s="427"/>
      <c r="K106" s="428">
        <f t="shared" ca="1" si="5"/>
        <v>0.83851800606060611</v>
      </c>
      <c r="L106" s="436">
        <f t="shared" si="9"/>
        <v>0.03</v>
      </c>
      <c r="M106" s="395"/>
      <c r="N106" s="395"/>
    </row>
    <row r="107" spans="1:14" x14ac:dyDescent="0.15">
      <c r="A107" s="340" t="str">
        <f>VLOOKUP(D107,'PMC数据辅助&amp;月良率预估'!$AR$3:$AS$330,2,0)</f>
        <v>LTPO手机</v>
      </c>
      <c r="B107" s="292" t="str">
        <f>D107&amp;COUNTIF($D$2:D107,D107)</f>
        <v>F1563</v>
      </c>
      <c r="C107" s="168" t="str">
        <f>VLOOKUP(COUNTIF($D$2:D107,D107),$V$3:$W$15,2,0)</f>
        <v>D</v>
      </c>
      <c r="D107" s="3" t="str">
        <f>'PMC数据辅助&amp;月良率预估'!D106</f>
        <v>F156</v>
      </c>
      <c r="E107" s="3" t="str">
        <f>'PMC数据辅助&amp;月良率预估'!E106</f>
        <v>04/30蒸镀批次</v>
      </c>
      <c r="F107" s="3">
        <f>'PMC数据辅助&amp;月良率预估'!F106</f>
        <v>1140</v>
      </c>
      <c r="G107" s="164">
        <f t="shared" ca="1" si="4"/>
        <v>0.86851800606060614</v>
      </c>
      <c r="H107" s="425"/>
      <c r="I107" s="426"/>
      <c r="J107" s="427"/>
      <c r="K107" s="428">
        <f t="shared" ca="1" si="5"/>
        <v>0.83851800606060611</v>
      </c>
      <c r="L107" s="436">
        <f t="shared" si="9"/>
        <v>0.03</v>
      </c>
      <c r="M107" s="395"/>
      <c r="N107" s="395"/>
    </row>
    <row r="108" spans="1:14" x14ac:dyDescent="0.35">
      <c r="A108" s="340" t="str">
        <f>VLOOKUP(D108,'PMC数据辅助&amp;月良率预估'!$AR$3:$AS$330,2,0)</f>
        <v>LTPO手机</v>
      </c>
      <c r="B108" s="292" t="str">
        <f>D108&amp;COUNTIF($D$2:D108,D108)</f>
        <v>F1564</v>
      </c>
      <c r="C108" s="168" t="str">
        <f>VLOOKUP(COUNTIF($D$2:D108,D108),$V$3:$W$15,2,0)</f>
        <v>E</v>
      </c>
      <c r="D108" s="3" t="str">
        <f>'PMC数据辅助&amp;月良率预估'!D107</f>
        <v>F156</v>
      </c>
      <c r="E108" s="3" t="str">
        <f>'PMC数据辅助&amp;月良率预估'!E107</f>
        <v>05/10蒸镀批次</v>
      </c>
      <c r="F108" s="3">
        <f>'PMC数据辅助&amp;月良率预估'!F107</f>
        <v>860</v>
      </c>
      <c r="G108" s="164">
        <f t="shared" ca="1" si="4"/>
        <v>0.86851800606060614</v>
      </c>
      <c r="H108" s="435"/>
      <c r="I108" s="426"/>
      <c r="J108" s="427"/>
      <c r="K108" s="428">
        <f t="shared" ca="1" si="5"/>
        <v>0.83851800606060611</v>
      </c>
      <c r="L108" s="436">
        <f t="shared" si="9"/>
        <v>0.03</v>
      </c>
      <c r="M108" s="395"/>
      <c r="N108" s="395"/>
    </row>
    <row r="109" spans="1:14" x14ac:dyDescent="0.35">
      <c r="A109" s="340" t="str">
        <f>VLOOKUP(D109,'PMC数据辅助&amp;月良率预估'!$AR$3:$AS$330,2,0)</f>
        <v>LTPO手机</v>
      </c>
      <c r="B109" s="292" t="str">
        <f>D109&amp;COUNTIF($D$2:D109,D109)</f>
        <v>F1565</v>
      </c>
      <c r="C109" s="168" t="str">
        <f>VLOOKUP(COUNTIF($D$2:D109,D109),$V$3:$W$15,2,0)</f>
        <v>F</v>
      </c>
      <c r="D109" s="3" t="str">
        <f>'PMC数据辅助&amp;月良率预估'!D108</f>
        <v>F156</v>
      </c>
      <c r="E109" s="3" t="str">
        <f>'PMC数据辅助&amp;月良率预估'!E108</f>
        <v>05/20蒸镀批次</v>
      </c>
      <c r="F109" s="3">
        <f>'PMC数据辅助&amp;月良率预估'!F108</f>
        <v>1050</v>
      </c>
      <c r="G109" s="164">
        <f t="shared" ca="1" si="4"/>
        <v>0.86851800606060614</v>
      </c>
      <c r="H109" s="435"/>
      <c r="I109" s="426"/>
      <c r="J109" s="427"/>
      <c r="K109" s="428">
        <f t="shared" ca="1" si="5"/>
        <v>0.83851800606060611</v>
      </c>
      <c r="L109" s="436">
        <f t="shared" si="9"/>
        <v>0.03</v>
      </c>
      <c r="M109" s="395"/>
      <c r="N109" s="395"/>
    </row>
    <row r="110" spans="1:14" x14ac:dyDescent="0.35">
      <c r="A110" s="340" t="str">
        <f>VLOOKUP(D110,'PMC数据辅助&amp;月良率预估'!$AR$3:$AS$330,2,0)</f>
        <v>LTPS手机</v>
      </c>
      <c r="B110" s="292" t="str">
        <f>D110&amp;COUNTIF($D$2:D110,D110)</f>
        <v>M5881</v>
      </c>
      <c r="C110" s="168" t="str">
        <f>VLOOKUP(COUNTIF($D$2:D110,D110),$V$3:$W$15,2,0)</f>
        <v>B</v>
      </c>
      <c r="D110" s="3" t="str">
        <f>'PMC数据辅助&amp;月良率预估'!D109</f>
        <v>M588</v>
      </c>
      <c r="E110" s="3" t="str">
        <f>'PMC数据辅助&amp;月良率预估'!E109</f>
        <v>03/05蒸镀批次</v>
      </c>
      <c r="F110" s="3">
        <f>'PMC数据辅助&amp;月良率预估'!F109</f>
        <v>2680</v>
      </c>
      <c r="G110" s="164">
        <f t="shared" ca="1" si="4"/>
        <v>0.9580374476243092</v>
      </c>
      <c r="H110" s="435"/>
      <c r="I110" s="426"/>
      <c r="J110" s="427"/>
      <c r="K110" s="428">
        <f t="shared" ca="1" si="5"/>
        <v>0.93803744762430918</v>
      </c>
      <c r="L110" s="436">
        <f t="shared" si="9"/>
        <v>0.02</v>
      </c>
      <c r="M110" s="395"/>
      <c r="N110" s="395"/>
    </row>
    <row r="111" spans="1:14" x14ac:dyDescent="0.35">
      <c r="A111" s="340" t="str">
        <f>VLOOKUP(D111,'PMC数据辅助&amp;月良率预估'!$AR$3:$AS$330,2,0)</f>
        <v>LTPS手机</v>
      </c>
      <c r="B111" s="292" t="str">
        <f>D111&amp;COUNTIF($D$2:D111,D111)</f>
        <v>M5882</v>
      </c>
      <c r="C111" s="168" t="str">
        <f>VLOOKUP(COUNTIF($D$2:D111,D111),$V$3:$W$15,2,0)</f>
        <v>C</v>
      </c>
      <c r="D111" s="3" t="str">
        <f>'PMC数据辅助&amp;月良率预估'!D110</f>
        <v>M588</v>
      </c>
      <c r="E111" s="3" t="str">
        <f>'PMC数据辅助&amp;月良率预估'!E110</f>
        <v>03/17蒸镀批次</v>
      </c>
      <c r="F111" s="3">
        <f>'PMC数据辅助&amp;月良率预估'!F110</f>
        <v>1710</v>
      </c>
      <c r="G111" s="164">
        <f t="shared" ca="1" si="4"/>
        <v>0.9580374476243092</v>
      </c>
      <c r="H111" s="435"/>
      <c r="I111" s="426"/>
      <c r="J111" s="427"/>
      <c r="K111" s="428">
        <f t="shared" ca="1" si="5"/>
        <v>0.93803744762430918</v>
      </c>
      <c r="L111" s="436">
        <f t="shared" si="9"/>
        <v>0.02</v>
      </c>
      <c r="M111" s="395"/>
      <c r="N111" s="395"/>
    </row>
    <row r="112" spans="1:14" x14ac:dyDescent="0.35">
      <c r="A112" s="340" t="str">
        <f>VLOOKUP(D112,'PMC数据辅助&amp;月良率预估'!$AR$3:$AS$330,2,0)</f>
        <v>LTPS手机</v>
      </c>
      <c r="B112" s="292" t="str">
        <f>D112&amp;COUNTIF($D$2:D112,D112)</f>
        <v>M5883</v>
      </c>
      <c r="C112" s="168" t="str">
        <f>VLOOKUP(COUNTIF($D$2:D112,D112),$V$3:$W$15,2,0)</f>
        <v>D</v>
      </c>
      <c r="D112" s="3" t="str">
        <f>'PMC数据辅助&amp;月良率预估'!D111</f>
        <v>M588</v>
      </c>
      <c r="E112" s="3" t="str">
        <f>'PMC数据辅助&amp;月良率预估'!E111</f>
        <v>03/29蒸镀批次</v>
      </c>
      <c r="F112" s="3">
        <f>'PMC数据辅助&amp;月良率预估'!F111</f>
        <v>350</v>
      </c>
      <c r="G112" s="164">
        <f t="shared" ca="1" si="4"/>
        <v>0.9580374476243092</v>
      </c>
      <c r="H112" s="435"/>
      <c r="I112" s="426"/>
      <c r="J112" s="427"/>
      <c r="K112" s="428">
        <f t="shared" ca="1" si="5"/>
        <v>0.93803744762430918</v>
      </c>
      <c r="L112" s="436">
        <f t="shared" si="9"/>
        <v>0.02</v>
      </c>
      <c r="M112" s="395"/>
      <c r="N112" s="395"/>
    </row>
    <row r="113" spans="1:14" x14ac:dyDescent="0.35">
      <c r="A113" s="340" t="str">
        <f>VLOOKUP(D113,'PMC数据辅助&amp;月良率预估'!$AR$3:$AS$330,2,0)</f>
        <v>LTPS手机</v>
      </c>
      <c r="B113" s="292" t="str">
        <f>D113&amp;COUNTIF($D$2:D113,D113)</f>
        <v>M5884</v>
      </c>
      <c r="C113" s="168" t="str">
        <f>VLOOKUP(COUNTIF($D$2:D113,D113),$V$3:$W$15,2,0)</f>
        <v>E</v>
      </c>
      <c r="D113" s="3" t="str">
        <f>'PMC数据辅助&amp;月良率预估'!D112</f>
        <v>M588</v>
      </c>
      <c r="E113" s="3" t="str">
        <f>'PMC数据辅助&amp;月良率预估'!E112</f>
        <v>05/21蒸镀批次</v>
      </c>
      <c r="F113" s="3">
        <f>'PMC数据辅助&amp;月良率预估'!F112</f>
        <v>4200</v>
      </c>
      <c r="G113" s="164">
        <f t="shared" ca="1" si="4"/>
        <v>0.9580374476243092</v>
      </c>
      <c r="H113" s="435"/>
      <c r="I113" s="426"/>
      <c r="J113" s="427"/>
      <c r="K113" s="428">
        <f t="shared" ca="1" si="5"/>
        <v>0.93803744762430918</v>
      </c>
      <c r="L113" s="436">
        <f t="shared" si="9"/>
        <v>0.02</v>
      </c>
      <c r="M113" s="395"/>
      <c r="N113" s="395"/>
    </row>
    <row r="114" spans="1:14" x14ac:dyDescent="0.35">
      <c r="A114" s="340" t="str">
        <f>VLOOKUP(D114,'PMC数据辅助&amp;月良率预估'!$AR$3:$AS$330,2,0)</f>
        <v>LTPS手机</v>
      </c>
      <c r="B114" s="292" t="str">
        <f>D114&amp;COUNTIF($D$2:D114,D114)</f>
        <v>M6081</v>
      </c>
      <c r="C114" s="168" t="str">
        <f>VLOOKUP(COUNTIF($D$2:D114,D114),$V$3:$W$15,2,0)</f>
        <v>B</v>
      </c>
      <c r="D114" s="3" t="str">
        <f>'PMC数据辅助&amp;月良率预估'!D113</f>
        <v>M608</v>
      </c>
      <c r="E114" s="3" t="str">
        <f>'PMC数据辅助&amp;月良率预估'!E113</f>
        <v>02/20蒸镀批次</v>
      </c>
      <c r="F114" s="3">
        <f>'PMC数据辅助&amp;月良率预估'!F113</f>
        <v>360</v>
      </c>
      <c r="G114" s="164">
        <f t="shared" ca="1" si="4"/>
        <v>0.94465191703470763</v>
      </c>
      <c r="H114" s="435"/>
      <c r="I114" s="426"/>
      <c r="J114" s="427"/>
      <c r="K114" s="428">
        <f t="shared" ca="1" si="5"/>
        <v>0.92465191703470762</v>
      </c>
      <c r="L114" s="436">
        <f t="shared" si="9"/>
        <v>0.02</v>
      </c>
      <c r="M114" s="395"/>
      <c r="N114" s="395"/>
    </row>
    <row r="115" spans="1:14" x14ac:dyDescent="0.35">
      <c r="A115" s="340" t="str">
        <f>VLOOKUP(D115,'PMC数据辅助&amp;月良率预估'!$AR$3:$AS$330,2,0)</f>
        <v>LTPS手机</v>
      </c>
      <c r="B115" s="292" t="str">
        <f>D115&amp;COUNTIF($D$2:D115,D115)</f>
        <v>M6082</v>
      </c>
      <c r="C115" s="168" t="str">
        <f>VLOOKUP(COUNTIF($D$2:D115,D115),$V$3:$W$15,2,0)</f>
        <v>C</v>
      </c>
      <c r="D115" s="3" t="str">
        <f>'PMC数据辅助&amp;月良率预估'!D114</f>
        <v>M608</v>
      </c>
      <c r="E115" s="3" t="str">
        <f>'PMC数据辅助&amp;月良率预估'!E114</f>
        <v>05/03蒸镀批次</v>
      </c>
      <c r="F115" s="3">
        <f>'PMC数据辅助&amp;月良率预估'!F114</f>
        <v>840</v>
      </c>
      <c r="G115" s="164">
        <f t="shared" ca="1" si="4"/>
        <v>0.94465191703470763</v>
      </c>
      <c r="H115" s="435"/>
      <c r="I115" s="426"/>
      <c r="J115" s="427"/>
      <c r="K115" s="428">
        <f t="shared" ca="1" si="5"/>
        <v>0.92465191703470762</v>
      </c>
      <c r="L115" s="436">
        <f t="shared" ref="L115:L117" si="10">VLOOKUP(A115,$O$4:$P$11,2,0)</f>
        <v>0.02</v>
      </c>
      <c r="M115" s="395"/>
      <c r="N115" s="395"/>
    </row>
    <row r="116" spans="1:14" x14ac:dyDescent="0.35">
      <c r="A116" s="340" t="str">
        <f>VLOOKUP(D116,'PMC数据辅助&amp;月良率预估'!$AR$3:$AS$330,2,0)</f>
        <v>LTPS手机</v>
      </c>
      <c r="B116" s="292" t="str">
        <f>D116&amp;COUNTIF($D$2:D116,D116)</f>
        <v>M6261</v>
      </c>
      <c r="C116" s="168" t="str">
        <f>VLOOKUP(COUNTIF($D$2:D116,D116),$V$3:$W$15,2,0)</f>
        <v>B</v>
      </c>
      <c r="D116" s="3" t="str">
        <f>'PMC数据辅助&amp;月良率预估'!D115</f>
        <v>M626</v>
      </c>
      <c r="E116" s="3" t="str">
        <f>'PMC数据辅助&amp;月良率预估'!E115</f>
        <v>02/16蒸镀批次</v>
      </c>
      <c r="F116" s="3">
        <f>'PMC数据辅助&amp;月良率预估'!F115</f>
        <v>512</v>
      </c>
      <c r="G116" s="164">
        <f t="shared" ca="1" si="4"/>
        <v>0.94879337094972049</v>
      </c>
      <c r="H116" s="435"/>
      <c r="I116" s="426"/>
      <c r="J116" s="427"/>
      <c r="K116" s="428">
        <f t="shared" ca="1" si="5"/>
        <v>0.92879337094972048</v>
      </c>
      <c r="L116" s="436">
        <f t="shared" si="10"/>
        <v>0.02</v>
      </c>
      <c r="M116" s="395"/>
      <c r="N116" s="395"/>
    </row>
    <row r="117" spans="1:14" x14ac:dyDescent="0.35">
      <c r="A117" s="340" t="str">
        <f>VLOOKUP(D117,'PMC数据辅助&amp;月良率预估'!$AR$3:$AS$330,2,0)</f>
        <v>LTPS手机</v>
      </c>
      <c r="B117" s="292" t="str">
        <f>D117&amp;COUNTIF($D$2:D117,D117)</f>
        <v>M6262</v>
      </c>
      <c r="C117" s="168" t="str">
        <f>VLOOKUP(COUNTIF($D$2:D117,D117),$V$3:$W$15,2,0)</f>
        <v>C</v>
      </c>
      <c r="D117" s="3" t="str">
        <f>'PMC数据辅助&amp;月良率预估'!D116</f>
        <v>M626</v>
      </c>
      <c r="E117" s="3" t="str">
        <f>'PMC数据辅助&amp;月良率预估'!E116</f>
        <v>03/09蒸镀批次</v>
      </c>
      <c r="F117" s="3">
        <f>'PMC数据辅助&amp;月良率预估'!F116</f>
        <v>1940</v>
      </c>
      <c r="G117" s="164">
        <f t="shared" ca="1" si="4"/>
        <v>0.94879337094972049</v>
      </c>
      <c r="H117" s="435"/>
      <c r="I117" s="426"/>
      <c r="J117" s="427"/>
      <c r="K117" s="428">
        <f t="shared" ca="1" si="5"/>
        <v>0.92879337094972048</v>
      </c>
      <c r="L117" s="436">
        <f t="shared" si="10"/>
        <v>0.02</v>
      </c>
      <c r="M117" s="395"/>
      <c r="N117" s="395"/>
    </row>
    <row r="118" spans="1:14" x14ac:dyDescent="0.35">
      <c r="A118" s="340" t="str">
        <f>VLOOKUP(D118,'PMC数据辅助&amp;月良率预估'!$AR$3:$AS$330,2,0)</f>
        <v>LTPS手机</v>
      </c>
      <c r="B118" s="292" t="str">
        <f>D118&amp;COUNTIF($D$2:D118,D118)</f>
        <v>M6263</v>
      </c>
      <c r="C118" s="168" t="str">
        <f>VLOOKUP(COUNTIF($D$2:D118,D118),$V$3:$W$15,2,0)</f>
        <v>D</v>
      </c>
      <c r="D118" s="3" t="str">
        <f>'PMC数据辅助&amp;月良率预估'!D117</f>
        <v>M626</v>
      </c>
      <c r="E118" s="3" t="str">
        <f>'PMC数据辅助&amp;月良率预估'!E117</f>
        <v>03/28蒸镀批次</v>
      </c>
      <c r="F118" s="3">
        <f>'PMC数据辅助&amp;月良率预估'!F117</f>
        <v>1500</v>
      </c>
      <c r="G118" s="164">
        <f t="shared" ca="1" si="4"/>
        <v>0.94212670428305378</v>
      </c>
      <c r="H118" s="435"/>
      <c r="I118" s="426"/>
      <c r="J118" s="427"/>
      <c r="K118" s="428">
        <f t="shared" ca="1" si="5"/>
        <v>0.92212670428305377</v>
      </c>
      <c r="L118" s="436">
        <f t="shared" ref="L118" si="11">VLOOKUP(A118,$O$4:$P$11,2,0)</f>
        <v>0.02</v>
      </c>
      <c r="M118" s="395"/>
      <c r="N118" s="395"/>
    </row>
    <row r="119" spans="1:14" x14ac:dyDescent="0.35">
      <c r="A119" s="340" t="str">
        <f>VLOOKUP(D119,'PMC数据辅助&amp;月良率预估'!$AR$3:$AS$330,2,0)</f>
        <v>LTPS手机</v>
      </c>
      <c r="B119" s="292" t="str">
        <f>D119&amp;COUNTIF($D$2:D119,D119)</f>
        <v>M6264</v>
      </c>
      <c r="C119" s="168" t="str">
        <f>VLOOKUP(COUNTIF($D$2:D119,D119),$V$3:$W$15,2,0)</f>
        <v>E</v>
      </c>
      <c r="D119" s="3" t="str">
        <f>'PMC数据辅助&amp;月良率预估'!D118</f>
        <v>M626</v>
      </c>
      <c r="E119" s="3" t="str">
        <f>'PMC数据辅助&amp;月良率预估'!E118</f>
        <v>04/05蒸镀批次</v>
      </c>
      <c r="F119" s="3">
        <f>'PMC数据辅助&amp;月良率预估'!F118</f>
        <v>4080</v>
      </c>
      <c r="G119" s="164">
        <f t="shared" ca="1" si="4"/>
        <v>0.95279097094972087</v>
      </c>
      <c r="H119" s="435"/>
      <c r="I119" s="426"/>
      <c r="J119" s="427"/>
      <c r="K119" s="428">
        <f t="shared" ca="1" si="5"/>
        <v>0.93279097094972085</v>
      </c>
      <c r="L119" s="436">
        <f t="shared" ref="L119:L123" si="12">VLOOKUP(A119,$O$4:$P$11,2,0)</f>
        <v>0.02</v>
      </c>
      <c r="M119" s="395"/>
      <c r="N119" s="395"/>
    </row>
    <row r="120" spans="1:14" x14ac:dyDescent="0.35">
      <c r="A120" s="340" t="str">
        <f>VLOOKUP(D120,'PMC数据辅助&amp;月良率预估'!$AR$3:$AS$330,2,0)</f>
        <v>LTPS手机</v>
      </c>
      <c r="B120" s="292" t="str">
        <f>D120&amp;COUNTIF($D$2:D120,D120)</f>
        <v>M6265</v>
      </c>
      <c r="C120" s="168" t="str">
        <f>VLOOKUP(COUNTIF($D$2:D120,D120),$V$3:$W$15,2,0)</f>
        <v>F</v>
      </c>
      <c r="D120" s="3" t="str">
        <f>'PMC数据辅助&amp;月良率预估'!D119</f>
        <v>M626</v>
      </c>
      <c r="E120" s="3" t="str">
        <f>'PMC数据辅助&amp;月良率预估'!E119</f>
        <v>04/30蒸镀批次</v>
      </c>
      <c r="F120" s="3">
        <f>'PMC数据辅助&amp;月良率预估'!F119</f>
        <v>2190</v>
      </c>
      <c r="G120" s="164">
        <f t="shared" ca="1" si="4"/>
        <v>0.95279097094972087</v>
      </c>
      <c r="H120" s="435"/>
      <c r="I120" s="426"/>
      <c r="J120" s="427"/>
      <c r="K120" s="428">
        <f t="shared" ca="1" si="5"/>
        <v>0.93279097094972085</v>
      </c>
      <c r="L120" s="436">
        <f t="shared" si="12"/>
        <v>0.02</v>
      </c>
      <c r="M120" s="395"/>
      <c r="N120" s="395"/>
    </row>
    <row r="121" spans="1:14" x14ac:dyDescent="0.35">
      <c r="A121" s="340" t="str">
        <f>VLOOKUP(D121,'PMC数据辅助&amp;月良率预估'!$AR$3:$AS$330,2,0)</f>
        <v>LTPS手机</v>
      </c>
      <c r="B121" s="292" t="str">
        <f>D121&amp;COUNTIF($D$2:D121,D121)</f>
        <v>M6266</v>
      </c>
      <c r="C121" s="168" t="str">
        <f>VLOOKUP(COUNTIF($D$2:D121,D121),$V$3:$W$15,2,0)</f>
        <v>G</v>
      </c>
      <c r="D121" s="3" t="str">
        <f>'PMC数据辅助&amp;月良率预估'!D120</f>
        <v>M626</v>
      </c>
      <c r="E121" s="3" t="str">
        <f>'PMC数据辅助&amp;月良率预估'!E120</f>
        <v>05/10蒸镀批次</v>
      </c>
      <c r="F121" s="3">
        <f>'PMC数据辅助&amp;月良率预估'!F120</f>
        <v>880</v>
      </c>
      <c r="G121" s="164">
        <f t="shared" ca="1" si="4"/>
        <v>0.95279097094972087</v>
      </c>
      <c r="H121" s="435"/>
      <c r="I121" s="426"/>
      <c r="J121" s="427"/>
      <c r="K121" s="428">
        <f t="shared" ca="1" si="5"/>
        <v>0.93279097094972085</v>
      </c>
      <c r="L121" s="436">
        <f t="shared" si="12"/>
        <v>0.02</v>
      </c>
      <c r="M121" s="395"/>
      <c r="N121" s="395"/>
    </row>
    <row r="122" spans="1:14" x14ac:dyDescent="0.35">
      <c r="A122" s="340" t="str">
        <f>VLOOKUP(D122,'PMC数据辅助&amp;月良率预估'!$AR$3:$AS$330,2,0)</f>
        <v>LTPS手机</v>
      </c>
      <c r="B122" s="292" t="str">
        <f>D122&amp;COUNTIF($D$2:D122,D122)</f>
        <v>M6267</v>
      </c>
      <c r="C122" s="168" t="str">
        <f>VLOOKUP(COUNTIF($D$2:D122,D122),$V$3:$W$15,2,0)</f>
        <v>H</v>
      </c>
      <c r="D122" s="3" t="str">
        <f>'PMC数据辅助&amp;月良率预估'!D121</f>
        <v>M626</v>
      </c>
      <c r="E122" s="3" t="str">
        <f>'PMC数据辅助&amp;月良率预估'!E121</f>
        <v>05/19蒸镀批次</v>
      </c>
      <c r="F122" s="3">
        <f>'PMC数据辅助&amp;月良率预估'!F121</f>
        <v>3040</v>
      </c>
      <c r="G122" s="164">
        <f t="shared" ca="1" si="4"/>
        <v>0.95279097094972087</v>
      </c>
      <c r="H122" s="435"/>
      <c r="I122" s="426"/>
      <c r="J122" s="427"/>
      <c r="K122" s="428">
        <f t="shared" ca="1" si="5"/>
        <v>0.93279097094972085</v>
      </c>
      <c r="L122" s="436">
        <f t="shared" si="12"/>
        <v>0.02</v>
      </c>
      <c r="M122" s="395"/>
      <c r="N122" s="395"/>
    </row>
    <row r="123" spans="1:14" x14ac:dyDescent="0.35">
      <c r="A123" s="340" t="str">
        <f>VLOOKUP(D123,'PMC数据辅助&amp;月良率预估'!$AR$3:$AS$330,2,0)</f>
        <v>LTPS手机</v>
      </c>
      <c r="B123" s="292" t="str">
        <f>D123&amp;COUNTIF($D$2:D123,D123)</f>
        <v>M6268</v>
      </c>
      <c r="C123" s="168" t="str">
        <f>VLOOKUP(COUNTIF($D$2:D123,D123),$V$3:$W$15,2,0)</f>
        <v>I</v>
      </c>
      <c r="D123" s="3" t="str">
        <f>'PMC数据辅助&amp;月良率预估'!D122</f>
        <v>M626</v>
      </c>
      <c r="E123" s="3" t="str">
        <f>'PMC数据辅助&amp;月良率预估'!E122</f>
        <v>05/30蒸镀批次</v>
      </c>
      <c r="F123" s="3">
        <f>'PMC数据辅助&amp;月良率预估'!F122</f>
        <v>3010</v>
      </c>
      <c r="G123" s="164">
        <f t="shared" ca="1" si="4"/>
        <v>0.95279097094972087</v>
      </c>
      <c r="H123" s="435"/>
      <c r="I123" s="426"/>
      <c r="J123" s="427"/>
      <c r="K123" s="428">
        <f t="shared" ca="1" si="5"/>
        <v>0.93279097094972085</v>
      </c>
      <c r="L123" s="436">
        <f t="shared" si="12"/>
        <v>0.02</v>
      </c>
      <c r="M123" s="395"/>
      <c r="N123" s="395"/>
    </row>
    <row r="124" spans="1:14" x14ac:dyDescent="0.35">
      <c r="A124" s="340" t="str">
        <f>VLOOKUP(D124,'PMC数据辅助&amp;月良率预估'!$AR$3:$AS$330,2,0)</f>
        <v>LTPS手机</v>
      </c>
      <c r="B124" s="292" t="str">
        <f>D124&amp;COUNTIF($D$2:D124,D124)</f>
        <v>M6269</v>
      </c>
      <c r="C124" s="168" t="str">
        <f>VLOOKUP(COUNTIF($D$2:D124,D124),$V$3:$W$15,2,0)</f>
        <v>J</v>
      </c>
      <c r="D124" s="3" t="str">
        <f>'PMC数据辅助&amp;月良率预估'!D123</f>
        <v>M626</v>
      </c>
      <c r="E124" s="3" t="str">
        <f>'PMC数据辅助&amp;月良率预估'!E123</f>
        <v>06/07蒸镀批次</v>
      </c>
      <c r="F124" s="3">
        <f>'PMC数据辅助&amp;月良率预估'!F123</f>
        <v>3870</v>
      </c>
      <c r="G124" s="164">
        <f t="shared" ca="1" si="4"/>
        <v>0.95279097094972087</v>
      </c>
      <c r="H124" s="435"/>
      <c r="I124" s="426"/>
      <c r="J124" s="427"/>
      <c r="K124" s="428">
        <f t="shared" ca="1" si="5"/>
        <v>0.93279097094972085</v>
      </c>
      <c r="L124" s="436">
        <f t="shared" ref="L124:L128" si="13">VLOOKUP(A124,$O$4:$P$11,2,0)</f>
        <v>0.02</v>
      </c>
      <c r="M124" s="395"/>
      <c r="N124" s="395"/>
    </row>
    <row r="125" spans="1:14" x14ac:dyDescent="0.35">
      <c r="A125" s="340" t="str">
        <f>VLOOKUP(D125,'PMC数据辅助&amp;月良率预估'!$AR$3:$AS$330,2,0)</f>
        <v>LTPS手机</v>
      </c>
      <c r="B125" s="292" t="str">
        <f>D125&amp;COUNTIF($D$2:D125,D125)</f>
        <v>M62610</v>
      </c>
      <c r="C125" s="168" t="str">
        <f>VLOOKUP(COUNTIF($D$2:D125,D125),$V$3:$W$15,2,0)</f>
        <v>K</v>
      </c>
      <c r="D125" s="3" t="str">
        <f>'PMC数据辅助&amp;月良率预估'!D124</f>
        <v>M626</v>
      </c>
      <c r="E125" s="3" t="str">
        <f>'PMC数据辅助&amp;月良率预估'!E124</f>
        <v>06/27蒸镀批次</v>
      </c>
      <c r="F125" s="3">
        <f>'PMC数据辅助&amp;月良率预估'!F124</f>
        <v>4400</v>
      </c>
      <c r="G125" s="164">
        <f t="shared" ca="1" si="4"/>
        <v>0.95279097094972087</v>
      </c>
      <c r="H125" s="435"/>
      <c r="I125" s="426"/>
      <c r="J125" s="427"/>
      <c r="K125" s="428">
        <f t="shared" ca="1" si="5"/>
        <v>0.93279097094972085</v>
      </c>
      <c r="L125" s="436">
        <f t="shared" si="13"/>
        <v>0.02</v>
      </c>
      <c r="M125" s="395"/>
      <c r="N125" s="395"/>
    </row>
    <row r="126" spans="1:14" x14ac:dyDescent="0.35">
      <c r="A126" s="340" t="str">
        <f>VLOOKUP(D126,'PMC数据辅助&amp;月良率预估'!$AR$3:$AS$330,2,0)</f>
        <v>LTPS手机</v>
      </c>
      <c r="B126" s="292" t="str">
        <f>D126&amp;COUNTIF($D$2:D126,D126)</f>
        <v>M6561</v>
      </c>
      <c r="C126" s="168" t="str">
        <f>VLOOKUP(COUNTIF($D$2:D126,D126),$V$3:$W$15,2,0)</f>
        <v>B</v>
      </c>
      <c r="D126" s="3" t="str">
        <f>'PMC数据辅助&amp;月良率预估'!D125</f>
        <v>M656</v>
      </c>
      <c r="E126" s="3" t="str">
        <f>'PMC数据辅助&amp;月良率预估'!E125</f>
        <v>04/13蒸镀批次</v>
      </c>
      <c r="F126" s="3">
        <f>'PMC数据辅助&amp;月良率预估'!F125</f>
        <v>1230</v>
      </c>
      <c r="G126" s="164">
        <f t="shared" ca="1" si="4"/>
        <v>0.96451209523809522</v>
      </c>
      <c r="H126" s="435"/>
      <c r="I126" s="426"/>
      <c r="J126" s="427"/>
      <c r="K126" s="428">
        <f t="shared" ca="1" si="5"/>
        <v>0.94451209523809521</v>
      </c>
      <c r="L126" s="436">
        <f t="shared" si="13"/>
        <v>0.02</v>
      </c>
      <c r="M126" s="395"/>
      <c r="N126" s="395"/>
    </row>
    <row r="127" spans="1:14" x14ac:dyDescent="0.35">
      <c r="A127" s="340" t="str">
        <f>VLOOKUP(D127,'PMC数据辅助&amp;月良率预估'!$AR$3:$AS$330,2,0)</f>
        <v>LTPS手机</v>
      </c>
      <c r="B127" s="292" t="str">
        <f>D127&amp;COUNTIF($D$2:D127,D127)</f>
        <v>M6601</v>
      </c>
      <c r="C127" s="168" t="str">
        <f>VLOOKUP(COUNTIF($D$2:D127,D127),$V$3:$W$15,2,0)</f>
        <v>B</v>
      </c>
      <c r="D127" s="3" t="str">
        <f>'PMC数据辅助&amp;月良率预估'!D126</f>
        <v>M660</v>
      </c>
      <c r="E127" s="3" t="str">
        <f>'PMC数据辅助&amp;月良率预估'!E126</f>
        <v>02/10蒸镀批次</v>
      </c>
      <c r="F127" s="3">
        <f>'PMC数据辅助&amp;月良率预估'!F126</f>
        <v>414</v>
      </c>
      <c r="G127" s="164">
        <f t="shared" ca="1" si="4"/>
        <v>0.95401372727272671</v>
      </c>
      <c r="H127" s="435"/>
      <c r="I127" s="426"/>
      <c r="J127" s="427"/>
      <c r="K127" s="428">
        <f t="shared" ca="1" si="5"/>
        <v>0.93401372727272669</v>
      </c>
      <c r="L127" s="436">
        <f t="shared" si="13"/>
        <v>0.02</v>
      </c>
      <c r="M127" s="395"/>
      <c r="N127" s="395"/>
    </row>
    <row r="128" spans="1:14" x14ac:dyDescent="0.35">
      <c r="A128" s="340" t="str">
        <f>VLOOKUP(D128,'PMC数据辅助&amp;月良率预估'!$AR$3:$AS$330,2,0)</f>
        <v>LTPS手机</v>
      </c>
      <c r="B128" s="292" t="str">
        <f>D128&amp;COUNTIF($D$2:D128,D128)</f>
        <v>M6602</v>
      </c>
      <c r="C128" s="168" t="str">
        <f>VLOOKUP(COUNTIF($D$2:D128,D128),$V$3:$W$15,2,0)</f>
        <v>C</v>
      </c>
      <c r="D128" s="3" t="str">
        <f>'PMC数据辅助&amp;月良率预估'!D127</f>
        <v>M660</v>
      </c>
      <c r="E128" s="3" t="str">
        <f>'PMC数据辅助&amp;月良率预估'!E127</f>
        <v>02/20蒸镀批次</v>
      </c>
      <c r="F128" s="3">
        <f>'PMC数据辅助&amp;月良率预估'!F127</f>
        <v>418</v>
      </c>
      <c r="G128" s="164">
        <f t="shared" ca="1" si="4"/>
        <v>0.95401372727272671</v>
      </c>
      <c r="H128" s="435"/>
      <c r="I128" s="426"/>
      <c r="J128" s="427"/>
      <c r="K128" s="428">
        <f t="shared" ca="1" si="5"/>
        <v>0.93401372727272669</v>
      </c>
      <c r="L128" s="436">
        <f t="shared" si="13"/>
        <v>0.02</v>
      </c>
      <c r="M128" s="395"/>
      <c r="N128" s="395"/>
    </row>
    <row r="129" spans="1:14" x14ac:dyDescent="0.35">
      <c r="A129" s="340" t="str">
        <f>VLOOKUP(D129,'PMC数据辅助&amp;月良率预估'!$AR$3:$AS$330,2,0)</f>
        <v>LTPS手机</v>
      </c>
      <c r="B129" s="292" t="str">
        <f>D129&amp;COUNTIF($D$2:D129,D129)</f>
        <v>M6603</v>
      </c>
      <c r="C129" s="168" t="str">
        <f>VLOOKUP(COUNTIF($D$2:D129,D129),$V$3:$W$15,2,0)</f>
        <v>D</v>
      </c>
      <c r="D129" s="3" t="str">
        <f>'PMC数据辅助&amp;月良率预估'!D128</f>
        <v>M660</v>
      </c>
      <c r="E129" s="3" t="str">
        <f>'PMC数据辅助&amp;月良率预估'!E128</f>
        <v>03/05蒸镀批次</v>
      </c>
      <c r="F129" s="3">
        <f>'PMC数据辅助&amp;月良率预估'!F128</f>
        <v>2200</v>
      </c>
      <c r="G129" s="164">
        <f t="shared" ca="1" si="4"/>
        <v>0.95401372727272671</v>
      </c>
      <c r="H129" s="435"/>
      <c r="I129" s="426"/>
      <c r="J129" s="427"/>
      <c r="K129" s="428">
        <f t="shared" ca="1" si="5"/>
        <v>0.93401372727272669</v>
      </c>
      <c r="L129" s="436">
        <f t="shared" ref="L129" si="14">VLOOKUP(A129,$O$4:$P$11,2,0)</f>
        <v>0.02</v>
      </c>
      <c r="M129" s="395"/>
      <c r="N129" s="395"/>
    </row>
    <row r="130" spans="1:14" x14ac:dyDescent="0.35">
      <c r="A130" s="340" t="str">
        <f>VLOOKUP(D130,'PMC数据辅助&amp;月良率预估'!$AR$3:$AS$330,2,0)</f>
        <v>LTPS手机</v>
      </c>
      <c r="B130" s="292" t="str">
        <f>D130&amp;COUNTIF($D$2:D130,D130)</f>
        <v>M6604</v>
      </c>
      <c r="C130" s="168" t="str">
        <f>VLOOKUP(COUNTIF($D$2:D130,D130),$V$3:$W$15,2,0)</f>
        <v>E</v>
      </c>
      <c r="D130" s="3" t="str">
        <f>'PMC数据辅助&amp;月良率预估'!D129</f>
        <v>M660</v>
      </c>
      <c r="E130" s="3" t="str">
        <f>'PMC数据辅助&amp;月良率预估'!E129</f>
        <v>03/16蒸镀批次</v>
      </c>
      <c r="F130" s="3">
        <f>'PMC数据辅助&amp;月良率预估'!F129</f>
        <v>386</v>
      </c>
      <c r="G130" s="164">
        <f t="shared" ca="1" si="4"/>
        <v>0.95401372727272671</v>
      </c>
      <c r="H130" s="435"/>
      <c r="I130" s="426"/>
      <c r="J130" s="427"/>
      <c r="K130" s="428">
        <f t="shared" ref="K130:K137" ca="1" si="15">IF(H130="尾单",J130,IF(H130="新品转量",J130,$G130-VLOOKUP($A130,$O$4:$P$11,2,0)))</f>
        <v>0.93401372727272669</v>
      </c>
      <c r="L130" s="436">
        <f t="shared" ref="L130:L137" si="16">VLOOKUP(A130,$O$4:$P$11,2,0)</f>
        <v>0.02</v>
      </c>
      <c r="M130" s="395"/>
      <c r="N130" s="395"/>
    </row>
    <row r="131" spans="1:14" x14ac:dyDescent="0.35">
      <c r="A131" s="340" t="str">
        <f>VLOOKUP(D131,'PMC数据辅助&amp;月良率预估'!$AR$3:$AS$330,2,0)</f>
        <v>LTPS手机</v>
      </c>
      <c r="B131" s="292" t="str">
        <f>D131&amp;COUNTIF($D$2:D131,D131)</f>
        <v>M6605</v>
      </c>
      <c r="C131" s="168" t="str">
        <f>VLOOKUP(COUNTIF($D$2:D131,D131),$V$3:$W$15,2,0)</f>
        <v>F</v>
      </c>
      <c r="D131" s="3" t="str">
        <f>'PMC数据辅助&amp;月良率预估'!D130</f>
        <v>M660</v>
      </c>
      <c r="E131" s="3" t="str">
        <f>'PMC数据辅助&amp;月良率预估'!E130</f>
        <v>04/27蒸镀批次</v>
      </c>
      <c r="F131" s="3">
        <f>'PMC数据辅助&amp;月良率预估'!F130</f>
        <v>1680</v>
      </c>
      <c r="G131" s="164">
        <f t="shared" ca="1" si="4"/>
        <v>0.95401372727272671</v>
      </c>
      <c r="H131" s="435"/>
      <c r="I131" s="426"/>
      <c r="J131" s="427"/>
      <c r="K131" s="428">
        <f t="shared" ca="1" si="15"/>
        <v>0.93401372727272669</v>
      </c>
      <c r="L131" s="436">
        <f t="shared" si="16"/>
        <v>0.02</v>
      </c>
      <c r="M131" s="395"/>
      <c r="N131" s="395"/>
    </row>
    <row r="132" spans="1:14" x14ac:dyDescent="0.35">
      <c r="A132" s="340" t="str">
        <f>VLOOKUP(D132,'PMC数据辅助&amp;月良率预估'!$AR$3:$AS$330,2,0)</f>
        <v>LTPS手机</v>
      </c>
      <c r="B132" s="292" t="str">
        <f>D132&amp;COUNTIF($D$2:D132,D132)</f>
        <v>M6606</v>
      </c>
      <c r="C132" s="168" t="str">
        <f>VLOOKUP(COUNTIF($D$2:D132,D132),$V$3:$W$15,2,0)</f>
        <v>G</v>
      </c>
      <c r="D132" s="3" t="str">
        <f>'PMC数据辅助&amp;月良率预估'!D131</f>
        <v>M660</v>
      </c>
      <c r="E132" s="3" t="str">
        <f>'PMC数据辅助&amp;月良率预估'!E131</f>
        <v>05/08蒸镀批次</v>
      </c>
      <c r="F132" s="3">
        <f>'PMC数据辅助&amp;月良率预估'!F131</f>
        <v>2100</v>
      </c>
      <c r="G132" s="164">
        <f t="shared" ref="G132:G175" ca="1" si="17">INDIRECT($D132&amp;"!"&amp;$C132&amp;$C$1)</f>
        <v>0.95401372727272671</v>
      </c>
      <c r="H132" s="435"/>
      <c r="I132" s="426"/>
      <c r="J132" s="427"/>
      <c r="K132" s="428">
        <f t="shared" ca="1" si="15"/>
        <v>0.93401372727272669</v>
      </c>
      <c r="L132" s="436">
        <f t="shared" si="16"/>
        <v>0.02</v>
      </c>
    </row>
    <row r="133" spans="1:14" x14ac:dyDescent="0.35">
      <c r="A133" s="340" t="str">
        <f>VLOOKUP(D133,'PMC数据辅助&amp;月良率预估'!$AR$3:$AS$330,2,0)</f>
        <v>LTPS手机</v>
      </c>
      <c r="B133" s="292" t="str">
        <f>D133&amp;COUNTIF($D$2:D133,D133)</f>
        <v>M6731</v>
      </c>
      <c r="C133" s="168" t="str">
        <f>VLOOKUP(COUNTIF($D$2:D133,D133),$V$3:$W$15,2,0)</f>
        <v>B</v>
      </c>
      <c r="D133" s="3" t="str">
        <f>'PMC数据辅助&amp;月良率预估'!D132</f>
        <v>M673</v>
      </c>
      <c r="E133" s="3" t="str">
        <f>'PMC数据辅助&amp;月良率预估'!E132</f>
        <v>05/10蒸镀批次</v>
      </c>
      <c r="F133" s="3">
        <f>'PMC数据辅助&amp;月良率预估'!F132</f>
        <v>880</v>
      </c>
      <c r="G133" s="164">
        <f t="shared" ca="1" si="17"/>
        <v>0.87244622168674679</v>
      </c>
      <c r="H133" s="435"/>
      <c r="I133" s="426"/>
      <c r="J133" s="427"/>
      <c r="K133" s="428">
        <f t="shared" ca="1" si="15"/>
        <v>0.85244622168674677</v>
      </c>
      <c r="L133" s="436">
        <f t="shared" si="16"/>
        <v>0.02</v>
      </c>
    </row>
    <row r="134" spans="1:14" x14ac:dyDescent="0.35">
      <c r="A134" s="340" t="str">
        <f>VLOOKUP(D134,'PMC数据辅助&amp;月良率预估'!$AR$3:$AS$330,2,0)</f>
        <v>LTPS手机</v>
      </c>
      <c r="B134" s="292" t="str">
        <f>D134&amp;COUNTIF($D$2:D134,D134)</f>
        <v>M6732</v>
      </c>
      <c r="C134" s="168" t="str">
        <f>VLOOKUP(COUNTIF($D$2:D134,D134),$V$3:$W$15,2,0)</f>
        <v>C</v>
      </c>
      <c r="D134" s="3" t="str">
        <f>'PMC数据辅助&amp;月良率预估'!D133</f>
        <v>M673</v>
      </c>
      <c r="E134" s="3" t="str">
        <f>'PMC数据辅助&amp;月良率预估'!E133</f>
        <v>05/19蒸镀批次</v>
      </c>
      <c r="F134" s="3">
        <f>'PMC数据辅助&amp;月良率预估'!F133</f>
        <v>2200</v>
      </c>
      <c r="G134" s="164">
        <f t="shared" ca="1" si="17"/>
        <v>0.87244622168674679</v>
      </c>
      <c r="H134" s="435"/>
      <c r="I134" s="426"/>
      <c r="J134" s="427"/>
      <c r="K134" s="428">
        <f t="shared" ca="1" si="15"/>
        <v>0.85244622168674677</v>
      </c>
      <c r="L134" s="436">
        <f t="shared" si="16"/>
        <v>0.02</v>
      </c>
    </row>
    <row r="135" spans="1:14" x14ac:dyDescent="0.35">
      <c r="A135" s="340" t="str">
        <f>VLOOKUP(D135,'PMC数据辅助&amp;月良率预估'!$AR$3:$AS$330,2,0)</f>
        <v>LTPS手机</v>
      </c>
      <c r="B135" s="292" t="str">
        <f>D135&amp;COUNTIF($D$2:D135,D135)</f>
        <v>M6733</v>
      </c>
      <c r="C135" s="168" t="str">
        <f>VLOOKUP(COUNTIF($D$2:D135,D135),$V$3:$W$15,2,0)</f>
        <v>D</v>
      </c>
      <c r="D135" s="3" t="str">
        <f>'PMC数据辅助&amp;月良率预估'!D134</f>
        <v>M673</v>
      </c>
      <c r="E135" s="3" t="str">
        <f>'PMC数据辅助&amp;月良率预估'!E134</f>
        <v>05/30蒸镀批次</v>
      </c>
      <c r="F135" s="3">
        <f>'PMC数据辅助&amp;月良率预估'!F134</f>
        <v>1540</v>
      </c>
      <c r="G135" s="164">
        <f t="shared" ca="1" si="17"/>
        <v>0.87244622168674679</v>
      </c>
      <c r="H135" s="435"/>
      <c r="I135" s="426"/>
      <c r="J135" s="427"/>
      <c r="K135" s="428">
        <f t="shared" ca="1" si="15"/>
        <v>0.85244622168674677</v>
      </c>
      <c r="L135" s="436">
        <f t="shared" si="16"/>
        <v>0.02</v>
      </c>
    </row>
    <row r="136" spans="1:14" x14ac:dyDescent="0.35">
      <c r="A136" s="340" t="str">
        <f>VLOOKUP(D136,'PMC数据辅助&amp;月良率预估'!$AR$3:$AS$330,2,0)</f>
        <v>LTPS手机</v>
      </c>
      <c r="B136" s="292" t="str">
        <f>D136&amp;COUNTIF($D$2:D136,D136)</f>
        <v>M6734</v>
      </c>
      <c r="C136" s="168" t="str">
        <f>VLOOKUP(COUNTIF($D$2:D136,D136),$V$3:$W$15,2,0)</f>
        <v>E</v>
      </c>
      <c r="D136" s="3" t="str">
        <f>'PMC数据辅助&amp;月良率预估'!D135</f>
        <v>M673</v>
      </c>
      <c r="E136" s="3" t="str">
        <f>'PMC数据辅助&amp;月良率预估'!E135</f>
        <v>06/07蒸镀批次</v>
      </c>
      <c r="F136" s="3">
        <f>'PMC数据辅助&amp;月良率预估'!F135</f>
        <v>1980</v>
      </c>
      <c r="G136" s="164">
        <f t="shared" ca="1" si="17"/>
        <v>0.87244622168674679</v>
      </c>
      <c r="H136" s="435"/>
      <c r="I136" s="426"/>
      <c r="J136" s="427"/>
      <c r="K136" s="428">
        <f t="shared" ca="1" si="15"/>
        <v>0.85244622168674677</v>
      </c>
      <c r="L136" s="436">
        <f t="shared" si="16"/>
        <v>0.02</v>
      </c>
    </row>
    <row r="137" spans="1:14" x14ac:dyDescent="0.35">
      <c r="A137" s="340" t="str">
        <f>VLOOKUP(D137,'PMC数据辅助&amp;月良率预估'!$AR$3:$AS$330,2,0)</f>
        <v>LTPS手机</v>
      </c>
      <c r="B137" s="292" t="str">
        <f>D137&amp;COUNTIF($D$2:D137,D137)</f>
        <v>M6735</v>
      </c>
      <c r="C137" s="168" t="str">
        <f>VLOOKUP(COUNTIF($D$2:D137,D137),$V$3:$W$15,2,0)</f>
        <v>F</v>
      </c>
      <c r="D137" s="3" t="str">
        <f>'PMC数据辅助&amp;月良率预估'!D136</f>
        <v>M673</v>
      </c>
      <c r="E137" s="3" t="str">
        <f>'PMC数据辅助&amp;月良率预估'!E136</f>
        <v>06/27蒸镀批次</v>
      </c>
      <c r="F137" s="3">
        <f>'PMC数据辅助&amp;月良率预估'!F136</f>
        <v>2200</v>
      </c>
      <c r="G137" s="164">
        <f t="shared" ca="1" si="17"/>
        <v>0.87244622168674679</v>
      </c>
      <c r="H137" s="435"/>
      <c r="I137" s="426"/>
      <c r="J137" s="427"/>
      <c r="K137" s="428">
        <f t="shared" ca="1" si="15"/>
        <v>0.85244622168674677</v>
      </c>
      <c r="L137" s="436">
        <f t="shared" si="16"/>
        <v>0.02</v>
      </c>
    </row>
    <row r="138" spans="1:14" x14ac:dyDescent="0.35">
      <c r="A138" s="340" t="str">
        <f>VLOOKUP(D138,'PMC数据辅助&amp;月良率预估'!$AR$3:$AS$330,2,0)</f>
        <v>LTPS手机</v>
      </c>
      <c r="B138" s="292" t="str">
        <f>D138&amp;COUNTIF($D$2:D138,D138)</f>
        <v>M6781</v>
      </c>
      <c r="C138" s="168" t="str">
        <f>VLOOKUP(COUNTIF($D$2:D138,D138),$V$3:$W$15,2,0)</f>
        <v>B</v>
      </c>
      <c r="D138" s="3" t="str">
        <f>'PMC数据辅助&amp;月良率预估'!D137</f>
        <v>M678</v>
      </c>
      <c r="E138" s="3" t="str">
        <f>'PMC数据辅助&amp;月良率预估'!E137</f>
        <v>02/16蒸镀批次</v>
      </c>
      <c r="F138" s="3">
        <f>'PMC数据辅助&amp;月良率预估'!F137</f>
        <v>720</v>
      </c>
      <c r="G138" s="164">
        <f t="shared" ca="1" si="17"/>
        <v>0.93413135641025624</v>
      </c>
      <c r="H138" s="435"/>
      <c r="I138" s="426"/>
      <c r="J138" s="427"/>
      <c r="K138" s="428">
        <f t="shared" ref="K138:K152" ca="1" si="18">IF(H138="尾单",J138,IF(H138="新品转量",J138,$G138-VLOOKUP($A138,$O$4:$P$11,2,0)))</f>
        <v>0.91413135641025622</v>
      </c>
      <c r="L138" s="436">
        <f t="shared" ref="L138:L152" si="19">VLOOKUP(A138,$O$4:$P$11,2,0)</f>
        <v>0.02</v>
      </c>
    </row>
    <row r="139" spans="1:14" x14ac:dyDescent="0.35">
      <c r="A139" s="340" t="str">
        <f>VLOOKUP(D139,'PMC数据辅助&amp;月良率预估'!$AR$3:$AS$330,2,0)</f>
        <v>LTPS手机</v>
      </c>
      <c r="B139" s="292" t="str">
        <f>D139&amp;COUNTIF($D$2:D139,D139)</f>
        <v>M6782</v>
      </c>
      <c r="C139" s="168" t="str">
        <f>VLOOKUP(COUNTIF($D$2:D139,D139),$V$3:$W$15,2,0)</f>
        <v>C</v>
      </c>
      <c r="D139" s="3" t="str">
        <f>'PMC数据辅助&amp;月良率预估'!D138</f>
        <v>M678</v>
      </c>
      <c r="E139" s="3" t="str">
        <f>'PMC数据辅助&amp;月良率预估'!E138</f>
        <v>03/09蒸镀批次</v>
      </c>
      <c r="F139" s="3">
        <f>'PMC数据辅助&amp;月良率预估'!F138</f>
        <v>1140</v>
      </c>
      <c r="G139" s="164">
        <f t="shared" ca="1" si="17"/>
        <v>0.95411935641025636</v>
      </c>
      <c r="H139" s="435"/>
      <c r="I139" s="426"/>
      <c r="J139" s="427"/>
      <c r="K139" s="428">
        <f t="shared" ca="1" si="18"/>
        <v>0.93411935641025634</v>
      </c>
      <c r="L139" s="436">
        <f t="shared" si="19"/>
        <v>0.02</v>
      </c>
    </row>
    <row r="140" spans="1:14" x14ac:dyDescent="0.35">
      <c r="A140" s="340" t="str">
        <f>VLOOKUP(D140,'PMC数据辅助&amp;月良率预估'!$AR$3:$AS$330,2,0)</f>
        <v>LTPS手机</v>
      </c>
      <c r="B140" s="292" t="str">
        <f>D140&amp;COUNTIF($D$2:D140,D140)</f>
        <v>M6801</v>
      </c>
      <c r="C140" s="168" t="str">
        <f>VLOOKUP(COUNTIF($D$2:D140,D140),$V$3:$W$15,2,0)</f>
        <v>B</v>
      </c>
      <c r="D140" s="3" t="str">
        <f>'PMC数据辅助&amp;月良率预估'!D139</f>
        <v>M680</v>
      </c>
      <c r="E140" s="3" t="str">
        <f>'PMC数据辅助&amp;月良率预估'!E139</f>
        <v>04/14蒸镀批次</v>
      </c>
      <c r="F140" s="3">
        <f>'PMC数据辅助&amp;月良率预估'!F139</f>
        <v>3660</v>
      </c>
      <c r="G140" s="164">
        <f t="shared" ca="1" si="17"/>
        <v>0.94713897386284573</v>
      </c>
      <c r="H140" s="435"/>
      <c r="I140" s="426"/>
      <c r="J140" s="427"/>
      <c r="K140" s="428">
        <f t="shared" ca="1" si="18"/>
        <v>0.92713897386284572</v>
      </c>
      <c r="L140" s="436">
        <f t="shared" si="19"/>
        <v>0.02</v>
      </c>
    </row>
    <row r="141" spans="1:14" x14ac:dyDescent="0.35">
      <c r="A141" s="340" t="str">
        <f>VLOOKUP(D141,'PMC数据辅助&amp;月良率预估'!$AR$3:$AS$330,2,0)</f>
        <v>LTPS手机</v>
      </c>
      <c r="B141" s="292" t="str">
        <f>D141&amp;COUNTIF($D$2:D141,D141)</f>
        <v>M6802</v>
      </c>
      <c r="C141" s="168" t="str">
        <f>VLOOKUP(COUNTIF($D$2:D141,D141),$V$3:$W$15,2,0)</f>
        <v>C</v>
      </c>
      <c r="D141" s="3" t="str">
        <f>'PMC数据辅助&amp;月良率预估'!D140</f>
        <v>M680</v>
      </c>
      <c r="E141" s="3" t="str">
        <f>'PMC数据辅助&amp;月良率预估'!E140</f>
        <v>05/21蒸镀批次</v>
      </c>
      <c r="F141" s="3">
        <f>'PMC数据辅助&amp;月良率预估'!F140</f>
        <v>2100</v>
      </c>
      <c r="G141" s="164">
        <f t="shared" ca="1" si="17"/>
        <v>0.94713897386284573</v>
      </c>
      <c r="H141" s="435"/>
      <c r="I141" s="426"/>
      <c r="J141" s="427"/>
      <c r="K141" s="428">
        <f t="shared" ca="1" si="18"/>
        <v>0.92713897386284572</v>
      </c>
      <c r="L141" s="436">
        <f t="shared" si="19"/>
        <v>0.02</v>
      </c>
    </row>
    <row r="142" spans="1:14" x14ac:dyDescent="0.35">
      <c r="A142" s="340" t="str">
        <f>VLOOKUP(D142,'PMC数据辅助&amp;月良率预估'!$AR$3:$AS$330,2,0)</f>
        <v>LTPS手机</v>
      </c>
      <c r="B142" s="292" t="str">
        <f>D142&amp;COUNTIF($D$2:D142,D142)</f>
        <v>M6921</v>
      </c>
      <c r="C142" s="168" t="str">
        <f>VLOOKUP(COUNTIF($D$2:D142,D142),$V$3:$W$15,2,0)</f>
        <v>B</v>
      </c>
      <c r="D142" s="3" t="str">
        <f>'PMC数据辅助&amp;月良率预估'!D141</f>
        <v>M692</v>
      </c>
      <c r="E142" s="3" t="str">
        <f>'PMC数据辅助&amp;月良率预估'!E141</f>
        <v>02/10蒸镀批次</v>
      </c>
      <c r="F142" s="3">
        <f>'PMC数据辅助&amp;月良率预估'!F141</f>
        <v>600</v>
      </c>
      <c r="G142" s="164">
        <f t="shared" ca="1" si="17"/>
        <v>0.95793330160912271</v>
      </c>
      <c r="H142" s="435"/>
      <c r="I142" s="426"/>
      <c r="J142" s="427"/>
      <c r="K142" s="428">
        <f t="shared" ca="1" si="18"/>
        <v>0.93793330160912269</v>
      </c>
      <c r="L142" s="436">
        <f t="shared" si="19"/>
        <v>0.02</v>
      </c>
    </row>
    <row r="143" spans="1:14" x14ac:dyDescent="0.35">
      <c r="A143" s="340" t="str">
        <f>VLOOKUP(D143,'PMC数据辅助&amp;月良率预估'!$AR$3:$AS$330,2,0)</f>
        <v>LTPS手机</v>
      </c>
      <c r="B143" s="292" t="str">
        <f>D143&amp;COUNTIF($D$2:D143,D143)</f>
        <v>M6922</v>
      </c>
      <c r="C143" s="168" t="str">
        <f>VLOOKUP(COUNTIF($D$2:D143,D143),$V$3:$W$15,2,0)</f>
        <v>C</v>
      </c>
      <c r="D143" s="3" t="str">
        <f>'PMC数据辅助&amp;月良率预估'!D142</f>
        <v>M692</v>
      </c>
      <c r="E143" s="3" t="str">
        <f>'PMC数据辅助&amp;月良率预估'!E142</f>
        <v>04/04蒸镀批次</v>
      </c>
      <c r="F143" s="3">
        <f>'PMC数据辅助&amp;月良率预估'!F142</f>
        <v>1170</v>
      </c>
      <c r="G143" s="164">
        <f t="shared" ca="1" si="17"/>
        <v>0.95793330160912271</v>
      </c>
      <c r="H143" s="435"/>
      <c r="I143" s="426"/>
      <c r="J143" s="427"/>
      <c r="K143" s="428">
        <f t="shared" ca="1" si="18"/>
        <v>0.93793330160912269</v>
      </c>
      <c r="L143" s="436">
        <f t="shared" si="19"/>
        <v>0.02</v>
      </c>
    </row>
    <row r="144" spans="1:14" x14ac:dyDescent="0.35">
      <c r="A144" s="340" t="str">
        <f>VLOOKUP(D144,'PMC数据辅助&amp;月良率预估'!$AR$3:$AS$330,2,0)</f>
        <v>LTPS手机</v>
      </c>
      <c r="B144" s="292" t="str">
        <f>D144&amp;COUNTIF($D$2:D144,D144)</f>
        <v>M6931</v>
      </c>
      <c r="C144" s="168" t="str">
        <f>VLOOKUP(COUNTIF($D$2:D144,D144),$V$3:$W$15,2,0)</f>
        <v>B</v>
      </c>
      <c r="D144" s="3" t="str">
        <f>'PMC数据辅助&amp;月良率预估'!D143</f>
        <v>M693</v>
      </c>
      <c r="E144" s="3" t="str">
        <f>'PMC数据辅助&amp;月良率预估'!E143</f>
        <v>02/10蒸镀批次</v>
      </c>
      <c r="F144" s="3">
        <f>'PMC数据辅助&amp;月良率预估'!F143</f>
        <v>240</v>
      </c>
      <c r="G144" s="164">
        <f t="shared" ca="1" si="17"/>
        <v>0.94791454250163065</v>
      </c>
      <c r="H144" s="435"/>
      <c r="I144" s="426"/>
      <c r="J144" s="427"/>
      <c r="K144" s="428">
        <f t="shared" ca="1" si="18"/>
        <v>0.92791454250163063</v>
      </c>
      <c r="L144" s="436">
        <f t="shared" si="19"/>
        <v>0.02</v>
      </c>
    </row>
    <row r="145" spans="1:12" x14ac:dyDescent="0.35">
      <c r="A145" s="340" t="str">
        <f>VLOOKUP(D145,'PMC数据辅助&amp;月良率预估'!$AR$3:$AS$330,2,0)</f>
        <v>LTPS手机</v>
      </c>
      <c r="B145" s="292" t="str">
        <f>D145&amp;COUNTIF($D$2:D145,D145)</f>
        <v>M6932</v>
      </c>
      <c r="C145" s="168" t="str">
        <f>VLOOKUP(COUNTIF($D$2:D145,D145),$V$3:$W$15,2,0)</f>
        <v>C</v>
      </c>
      <c r="D145" s="3" t="str">
        <f>'PMC数据辅助&amp;月良率预估'!D144</f>
        <v>M693</v>
      </c>
      <c r="E145" s="3" t="str">
        <f>'PMC数据辅助&amp;月良率预估'!E144</f>
        <v>02/20蒸镀批次</v>
      </c>
      <c r="F145" s="3">
        <f>'PMC数据辅助&amp;月良率预估'!F144</f>
        <v>984</v>
      </c>
      <c r="G145" s="164">
        <f t="shared" ca="1" si="17"/>
        <v>0.94691514250163067</v>
      </c>
      <c r="H145" s="435"/>
      <c r="I145" s="426"/>
      <c r="J145" s="427"/>
      <c r="K145" s="428">
        <f t="shared" ca="1" si="18"/>
        <v>0.92691514250163065</v>
      </c>
      <c r="L145" s="436">
        <f t="shared" si="19"/>
        <v>0.02</v>
      </c>
    </row>
    <row r="146" spans="1:12" x14ac:dyDescent="0.35">
      <c r="A146" s="340" t="str">
        <f>VLOOKUP(D146,'PMC数据辅助&amp;月良率预估'!$AR$3:$AS$330,2,0)</f>
        <v>LTPO手机</v>
      </c>
      <c r="B146" s="292" t="str">
        <f>D146&amp;COUNTIF($D$2:D146,D146)</f>
        <v>M7211</v>
      </c>
      <c r="C146" s="168" t="str">
        <f>VLOOKUP(COUNTIF($D$2:D146,D146),$V$3:$W$15,2,0)</f>
        <v>B</v>
      </c>
      <c r="D146" s="3" t="str">
        <f>'PMC数据辅助&amp;月良率预估'!D145</f>
        <v>M721</v>
      </c>
      <c r="E146" s="3" t="str">
        <f>'PMC数据辅助&amp;月良率预估'!E145</f>
        <v>02/10蒸镀批次</v>
      </c>
      <c r="F146" s="3">
        <f>'PMC数据辅助&amp;月良率预估'!F145</f>
        <v>1888</v>
      </c>
      <c r="G146" s="164">
        <f t="shared" ca="1" si="17"/>
        <v>0.93975975701128966</v>
      </c>
      <c r="H146" s="435"/>
      <c r="I146" s="426"/>
      <c r="J146" s="427"/>
      <c r="K146" s="428">
        <f t="shared" ca="1" si="18"/>
        <v>0.90975975701128964</v>
      </c>
      <c r="L146" s="436">
        <f t="shared" si="19"/>
        <v>0.03</v>
      </c>
    </row>
    <row r="147" spans="1:12" x14ac:dyDescent="0.35">
      <c r="A147" s="340" t="str">
        <f>VLOOKUP(D147,'PMC数据辅助&amp;月良率预估'!$AR$3:$AS$330,2,0)</f>
        <v>LTPO手机</v>
      </c>
      <c r="B147" s="292" t="str">
        <f>D147&amp;COUNTIF($D$2:D147,D147)</f>
        <v>M7212</v>
      </c>
      <c r="C147" s="168" t="str">
        <f>VLOOKUP(COUNTIF($D$2:D147,D147),$V$3:$W$15,2,0)</f>
        <v>C</v>
      </c>
      <c r="D147" s="3" t="str">
        <f>'PMC数据辅助&amp;月良率预估'!D146</f>
        <v>M721</v>
      </c>
      <c r="E147" s="3" t="str">
        <f>'PMC数据辅助&amp;月良率预估'!E146</f>
        <v>02/20蒸镀批次</v>
      </c>
      <c r="F147" s="3">
        <f>'PMC数据辅助&amp;月良率预估'!F146</f>
        <v>322</v>
      </c>
      <c r="G147" s="164">
        <f t="shared" ca="1" si="17"/>
        <v>0.93906017701128963</v>
      </c>
      <c r="H147" s="435"/>
      <c r="I147" s="426"/>
      <c r="J147" s="427"/>
      <c r="K147" s="428">
        <f t="shared" ca="1" si="18"/>
        <v>0.90906017701128961</v>
      </c>
      <c r="L147" s="436">
        <f t="shared" si="19"/>
        <v>0.03</v>
      </c>
    </row>
    <row r="148" spans="1:12" x14ac:dyDescent="0.35">
      <c r="A148" s="340" t="str">
        <f>VLOOKUP(D148,'PMC数据辅助&amp;月良率预估'!$AR$3:$AS$330,2,0)</f>
        <v>LTPO手机</v>
      </c>
      <c r="B148" s="292" t="str">
        <f>D148&amp;COUNTIF($D$2:D148,D148)</f>
        <v>M7213</v>
      </c>
      <c r="C148" s="168" t="str">
        <f>VLOOKUP(COUNTIF($D$2:D148,D148),$V$3:$W$15,2,0)</f>
        <v>D</v>
      </c>
      <c r="D148" s="3" t="str">
        <f>'PMC数据辅助&amp;月良率预估'!D147</f>
        <v>M721</v>
      </c>
      <c r="E148" s="3" t="str">
        <f>'PMC数据辅助&amp;月良率预估'!E147</f>
        <v>03/16蒸镀批次</v>
      </c>
      <c r="F148" s="3">
        <f>'PMC数据辅助&amp;月良率预估'!F147</f>
        <v>2200</v>
      </c>
      <c r="G148" s="164">
        <f t="shared" ca="1" si="17"/>
        <v>0.92476875701128991</v>
      </c>
      <c r="H148" s="98"/>
      <c r="K148" s="428">
        <f t="shared" ca="1" si="18"/>
        <v>0.89476875701128988</v>
      </c>
      <c r="L148" s="436">
        <f t="shared" si="19"/>
        <v>0.03</v>
      </c>
    </row>
    <row r="149" spans="1:12" x14ac:dyDescent="0.35">
      <c r="A149" s="340" t="str">
        <f>VLOOKUP(D149,'PMC数据辅助&amp;月良率预估'!$AR$3:$AS$330,2,0)</f>
        <v>LTPO手机</v>
      </c>
      <c r="B149" s="292" t="str">
        <f>D149&amp;COUNTIF($D$2:D149,D149)</f>
        <v>M7214</v>
      </c>
      <c r="C149" s="168" t="str">
        <f>VLOOKUP(COUNTIF($D$2:D149,D149),$V$3:$W$15,2,0)</f>
        <v>E</v>
      </c>
      <c r="D149" s="3" t="str">
        <f>'PMC数据辅助&amp;月良率预估'!D148</f>
        <v>M721</v>
      </c>
      <c r="E149" s="3" t="str">
        <f>'PMC数据辅助&amp;月良率预估'!E148</f>
        <v>03/27蒸镀批次</v>
      </c>
      <c r="F149" s="3">
        <f>'PMC数据辅助&amp;月良率预估'!F148</f>
        <v>2200</v>
      </c>
      <c r="G149" s="164">
        <f t="shared" ca="1" si="17"/>
        <v>0.94125885701128986</v>
      </c>
      <c r="H149" s="98"/>
      <c r="K149" s="428">
        <f t="shared" ca="1" si="18"/>
        <v>0.91125885701128984</v>
      </c>
      <c r="L149" s="436">
        <f t="shared" si="19"/>
        <v>0.03</v>
      </c>
    </row>
    <row r="150" spans="1:12" x14ac:dyDescent="0.35">
      <c r="A150" s="340" t="str">
        <f>VLOOKUP(D150,'PMC数据辅助&amp;月良率预估'!$AR$3:$AS$330,2,0)</f>
        <v>LTPO手机</v>
      </c>
      <c r="B150" s="292" t="str">
        <f>D150&amp;COUNTIF($D$2:D150,D150)</f>
        <v>M7215</v>
      </c>
      <c r="C150" s="168" t="str">
        <f>VLOOKUP(COUNTIF($D$2:D150,D150),$V$3:$W$15,2,0)</f>
        <v>F</v>
      </c>
      <c r="D150" s="3" t="str">
        <f>'PMC数据辅助&amp;月良率预估'!D149</f>
        <v>M721</v>
      </c>
      <c r="E150" s="3" t="str">
        <f>'PMC数据辅助&amp;月良率预估'!E149</f>
        <v>04/09蒸镀批次</v>
      </c>
      <c r="F150" s="3">
        <f>'PMC数据辅助&amp;月良率预估'!F149</f>
        <v>1310</v>
      </c>
      <c r="G150" s="164">
        <f t="shared" ca="1" si="17"/>
        <v>0.94125885701128986</v>
      </c>
      <c r="H150" s="98"/>
      <c r="K150" s="428">
        <f t="shared" ca="1" si="18"/>
        <v>0.91125885701128984</v>
      </c>
      <c r="L150" s="436">
        <f t="shared" si="19"/>
        <v>0.03</v>
      </c>
    </row>
    <row r="151" spans="1:12" x14ac:dyDescent="0.35">
      <c r="A151" s="453" t="str">
        <f>VLOOKUP(D151,'PMC数据辅助&amp;月良率预估'!$AR$3:$AS$330,2,0)</f>
        <v>LTPO手机</v>
      </c>
      <c r="B151" s="292" t="str">
        <f>D151&amp;COUNTIF($D$2:D151,D151)</f>
        <v>M7216</v>
      </c>
      <c r="C151" s="168" t="str">
        <f>VLOOKUP(COUNTIF($D$2:D151,D151),$V$3:$W$15,2,0)</f>
        <v>G</v>
      </c>
      <c r="D151" s="3" t="str">
        <f>'PMC数据辅助&amp;月良率预估'!D150</f>
        <v>M721</v>
      </c>
      <c r="E151" s="3" t="str">
        <f>'PMC数据辅助&amp;月良率预估'!E150</f>
        <v>04/16蒸镀批次</v>
      </c>
      <c r="F151" s="3">
        <f>'PMC数据辅助&amp;月良率预估'!F150</f>
        <v>2090</v>
      </c>
      <c r="G151" s="164">
        <f t="shared" ca="1" si="17"/>
        <v>0.94125885701128986</v>
      </c>
      <c r="H151" s="98"/>
      <c r="K151" s="428">
        <f t="shared" ca="1" si="18"/>
        <v>0.91125885701128984</v>
      </c>
      <c r="L151" s="436">
        <f t="shared" si="19"/>
        <v>0.03</v>
      </c>
    </row>
    <row r="152" spans="1:12" x14ac:dyDescent="0.35">
      <c r="A152" s="453" t="str">
        <f>VLOOKUP(D152,'PMC数据辅助&amp;月良率预估'!$AR$3:$AS$330,2,0)</f>
        <v>LTPO手机</v>
      </c>
      <c r="B152" s="292" t="str">
        <f>D152&amp;COUNTIF($D$2:D152,D152)</f>
        <v>M7217</v>
      </c>
      <c r="C152" s="168" t="str">
        <f>VLOOKUP(COUNTIF($D$2:D152,D152),$V$3:$W$15,2,0)</f>
        <v>H</v>
      </c>
      <c r="D152" s="3" t="str">
        <f>'PMC数据辅助&amp;月良率预估'!D151</f>
        <v>M721</v>
      </c>
      <c r="E152" s="3" t="str">
        <f>'PMC数据辅助&amp;月良率预估'!E151</f>
        <v>04/27蒸镀批次</v>
      </c>
      <c r="F152" s="3">
        <f>'PMC数据辅助&amp;月良率预估'!F151</f>
        <v>2280</v>
      </c>
      <c r="G152" s="164">
        <f t="shared" ca="1" si="17"/>
        <v>0.94125885701128986</v>
      </c>
      <c r="H152" s="98"/>
      <c r="K152" s="428">
        <f t="shared" ca="1" si="18"/>
        <v>0.91125885701128984</v>
      </c>
      <c r="L152" s="436">
        <f t="shared" si="19"/>
        <v>0.03</v>
      </c>
    </row>
    <row r="153" spans="1:12" x14ac:dyDescent="0.35">
      <c r="A153" s="453" t="str">
        <f>VLOOKUP(D153,'PMC数据辅助&amp;月良率预估'!$AR$3:$AS$330,2,0)</f>
        <v>LTPO手机</v>
      </c>
      <c r="B153" s="292" t="str">
        <f>D153&amp;COUNTIF($D$2:D153,D153)</f>
        <v>M7218</v>
      </c>
      <c r="C153" s="168" t="str">
        <f>VLOOKUP(COUNTIF($D$2:D153,D153),$V$3:$W$15,2,0)</f>
        <v>I</v>
      </c>
      <c r="D153" s="3" t="str">
        <f>'PMC数据辅助&amp;月良率预估'!D152</f>
        <v>M721</v>
      </c>
      <c r="E153" s="3" t="str">
        <f>'PMC数据辅助&amp;月良率预估'!E152</f>
        <v>05/16蒸镀批次</v>
      </c>
      <c r="F153" s="3">
        <f>'PMC数据辅助&amp;月良率预估'!F152</f>
        <v>420</v>
      </c>
      <c r="G153" s="164">
        <f t="shared" ca="1" si="17"/>
        <v>0.94125885701128986</v>
      </c>
      <c r="H153" s="98"/>
      <c r="K153" s="428">
        <f t="shared" ref="K153" ca="1" si="20">IF(H153="尾单",J153,IF(H153="新品转量",J153,$G153-VLOOKUP($A153,$O$4:$P$11,2,0)))</f>
        <v>0.91125885701128984</v>
      </c>
      <c r="L153" s="436">
        <f t="shared" ref="L153" si="21">VLOOKUP(A153,$O$4:$P$11,2,0)</f>
        <v>0.03</v>
      </c>
    </row>
    <row r="154" spans="1:12" x14ac:dyDescent="0.35">
      <c r="A154" s="453" t="str">
        <f>VLOOKUP(D154,'PMC数据辅助&amp;月良率预估'!$AR$3:$AS$330,2,0)</f>
        <v>LTPS手机</v>
      </c>
      <c r="B154" s="292" t="str">
        <f>D154&amp;COUNTIF($D$2:D154,D154)</f>
        <v>M7271</v>
      </c>
      <c r="C154" s="168" t="str">
        <f>VLOOKUP(COUNTIF($D$2:D154,D154),$V$3:$W$15,2,0)</f>
        <v>B</v>
      </c>
      <c r="D154" s="3" t="str">
        <f>'PMC数据辅助&amp;月良率预估'!D153</f>
        <v>M727</v>
      </c>
      <c r="E154" s="3" t="str">
        <f>'PMC数据辅助&amp;月良率预估'!E153</f>
        <v>02/10蒸镀批次</v>
      </c>
      <c r="F154" s="3">
        <f>'PMC数据辅助&amp;月良率预估'!F153</f>
        <v>240</v>
      </c>
      <c r="G154" s="164">
        <f t="shared" ca="1" si="17"/>
        <v>0.92879357238362426</v>
      </c>
      <c r="H154" s="98"/>
      <c r="K154" s="428">
        <f t="shared" ref="K154:K167" ca="1" si="22">IF(H154="尾单",J154,IF(H154="新品转量",J154,$G154-VLOOKUP($A154,$O$4:$P$11,2,0)))</f>
        <v>0.90879357238362424</v>
      </c>
      <c r="L154" s="436">
        <f t="shared" ref="L154:L167" si="23">VLOOKUP(A154,$O$4:$P$11,2,0)</f>
        <v>0.02</v>
      </c>
    </row>
    <row r="155" spans="1:12" x14ac:dyDescent="0.35">
      <c r="A155" s="453" t="str">
        <f>VLOOKUP(D155,'PMC数据辅助&amp;月良率预估'!$AR$3:$AS$330,2,0)</f>
        <v>LTPS手机</v>
      </c>
      <c r="B155" s="292" t="str">
        <f>D155&amp;COUNTIF($D$2:D155,D155)</f>
        <v>M7272</v>
      </c>
      <c r="C155" s="168" t="str">
        <f>VLOOKUP(COUNTIF($D$2:D155,D155),$V$3:$W$15,2,0)</f>
        <v>C</v>
      </c>
      <c r="D155" s="3" t="str">
        <f>'PMC数据辅助&amp;月良率预估'!D154</f>
        <v>M727</v>
      </c>
      <c r="E155" s="3" t="str">
        <f>'PMC数据辅助&amp;月良率预估'!E154</f>
        <v>05/10蒸镀批次</v>
      </c>
      <c r="F155" s="3">
        <f>'PMC数据辅助&amp;月良率预估'!F154</f>
        <v>1540</v>
      </c>
      <c r="G155" s="164">
        <f t="shared" ca="1" si="17"/>
        <v>0.92979297238362424</v>
      </c>
      <c r="H155" s="98"/>
      <c r="K155" s="428">
        <f t="shared" ca="1" si="22"/>
        <v>0.90979297238362422</v>
      </c>
      <c r="L155" s="436">
        <f t="shared" si="23"/>
        <v>0.02</v>
      </c>
    </row>
    <row r="156" spans="1:12" x14ac:dyDescent="0.35">
      <c r="A156" s="453" t="str">
        <f>VLOOKUP(D156,'PMC数据辅助&amp;月良率预估'!$AR$3:$AS$330,2,0)</f>
        <v>LTPO手机</v>
      </c>
      <c r="B156" s="292" t="str">
        <f>D156&amp;COUNTIF($D$2:D156,D156)</f>
        <v>M751</v>
      </c>
      <c r="C156" s="168" t="str">
        <f>VLOOKUP(COUNTIF($D$2:D156,D156),$V$3:$W$15,2,0)</f>
        <v>B</v>
      </c>
      <c r="D156" s="3" t="str">
        <f>'PMC数据辅助&amp;月良率预估'!D155</f>
        <v>M75</v>
      </c>
      <c r="E156" s="3" t="str">
        <f>'PMC数据辅助&amp;月良率预估'!E155</f>
        <v>02/25蒸镀批次</v>
      </c>
      <c r="F156" s="3">
        <f>'PMC数据辅助&amp;月良率预估'!F155</f>
        <v>420</v>
      </c>
      <c r="G156" s="164">
        <f t="shared" ca="1" si="17"/>
        <v>0.82619309322033851</v>
      </c>
      <c r="H156" s="98" t="s">
        <v>606</v>
      </c>
      <c r="I156" s="167"/>
      <c r="J156" s="167">
        <v>0.84</v>
      </c>
      <c r="K156" s="428">
        <f t="shared" si="22"/>
        <v>0.84</v>
      </c>
      <c r="L156" s="436">
        <f t="shared" si="23"/>
        <v>0.03</v>
      </c>
    </row>
    <row r="157" spans="1:12" x14ac:dyDescent="0.35">
      <c r="A157" s="453" t="str">
        <f>VLOOKUP(D157,'PMC数据辅助&amp;月良率预估'!$AR$3:$AS$330,2,0)</f>
        <v>LTPO手机</v>
      </c>
      <c r="B157" s="292" t="str">
        <f>D157&amp;COUNTIF($D$2:D157,D157)</f>
        <v>M7551</v>
      </c>
      <c r="C157" s="168" t="str">
        <f>VLOOKUP(COUNTIF($D$2:D157,D157),$V$3:$W$15,2,0)</f>
        <v>B</v>
      </c>
      <c r="D157" s="3" t="str">
        <f>'PMC数据辅助&amp;月良率预估'!D156</f>
        <v>M755</v>
      </c>
      <c r="E157" s="3" t="str">
        <f>'PMC数据辅助&amp;月良率预估'!E156</f>
        <v>05/27蒸镀批次</v>
      </c>
      <c r="F157" s="3">
        <f>'PMC数据辅助&amp;月良率预估'!F156</f>
        <v>630</v>
      </c>
      <c r="G157" s="164">
        <f t="shared" ca="1" si="17"/>
        <v>0.76380180891566285</v>
      </c>
      <c r="H157" s="98"/>
      <c r="I157" s="167"/>
      <c r="K157" s="428">
        <f t="shared" ca="1" si="22"/>
        <v>0.73380180891566282</v>
      </c>
      <c r="L157" s="436">
        <f t="shared" si="23"/>
        <v>0.03</v>
      </c>
    </row>
    <row r="158" spans="1:12" x14ac:dyDescent="0.35">
      <c r="A158" s="453" t="str">
        <f>VLOOKUP(D158,'PMC数据辅助&amp;月良率预估'!$AR$3:$AS$330,2,0)</f>
        <v>LTPO手机</v>
      </c>
      <c r="B158" s="292" t="str">
        <f>D158&amp;COUNTIF($D$2:D158,D158)</f>
        <v>M7552</v>
      </c>
      <c r="C158" s="168" t="str">
        <f>VLOOKUP(COUNTIF($D$2:D158,D158),$V$3:$W$15,2,0)</f>
        <v>C</v>
      </c>
      <c r="D158" s="3" t="str">
        <f>'PMC数据辅助&amp;月良率预估'!D157</f>
        <v>M755</v>
      </c>
      <c r="E158" s="3" t="str">
        <f>'PMC数据辅助&amp;月良率预估'!E157</f>
        <v>06/01蒸镀批次</v>
      </c>
      <c r="F158" s="3">
        <f>'PMC数据辅助&amp;月良率预估'!F157</f>
        <v>210</v>
      </c>
      <c r="G158" s="164">
        <f t="shared" ca="1" si="17"/>
        <v>0.76380180891566285</v>
      </c>
      <c r="H158" s="98"/>
      <c r="K158" s="428">
        <f t="shared" ca="1" si="22"/>
        <v>0.73380180891566282</v>
      </c>
      <c r="L158" s="436">
        <f t="shared" si="23"/>
        <v>0.03</v>
      </c>
    </row>
    <row r="159" spans="1:12" x14ac:dyDescent="0.35">
      <c r="A159" s="453" t="str">
        <f>VLOOKUP(D159,'PMC数据辅助&amp;月良率预估'!$AR$3:$AS$330,2,0)</f>
        <v>折叠</v>
      </c>
      <c r="B159" s="292" t="str">
        <f>D159&amp;COUNTIF($D$2:D159,D159)</f>
        <v>M7561</v>
      </c>
      <c r="C159" s="168" t="str">
        <f>VLOOKUP(COUNTIF($D$2:D159,D159),$V$3:$W$15,2,0)</f>
        <v>B</v>
      </c>
      <c r="D159" s="3" t="str">
        <f>'PMC数据辅助&amp;月良率预估'!D158</f>
        <v>M756</v>
      </c>
      <c r="E159" s="3" t="str">
        <f>'PMC数据辅助&amp;月良率预估'!E158</f>
        <v>05/21蒸镀批次</v>
      </c>
      <c r="F159" s="3">
        <f>'PMC数据辅助&amp;月良率预估'!F158</f>
        <v>1320</v>
      </c>
      <c r="G159" s="164">
        <f t="shared" ca="1" si="17"/>
        <v>0.72309010602409618</v>
      </c>
      <c r="H159" s="98"/>
      <c r="I159" s="167"/>
      <c r="K159" s="428">
        <f ca="1">IF(H159="尾单",J159,IF(H159="新品转量",J159,$G159-VLOOKUP($A159,$O$4:$P$11,2,0)))</f>
        <v>0.69309010602409615</v>
      </c>
      <c r="L159" s="436">
        <f t="shared" si="23"/>
        <v>0.03</v>
      </c>
    </row>
    <row r="160" spans="1:12" x14ac:dyDescent="0.35">
      <c r="A160" s="453" t="str">
        <f>VLOOKUP(D160,'PMC数据辅助&amp;月良率预估'!$AR$3:$AS$330,2,0)</f>
        <v>折叠</v>
      </c>
      <c r="B160" s="292" t="str">
        <f>D160&amp;COUNTIF($D$2:D160,D160)</f>
        <v>M7562</v>
      </c>
      <c r="C160" s="168" t="str">
        <f>VLOOKUP(COUNTIF($D$2:D160,D160),$V$3:$W$15,2,0)</f>
        <v>C</v>
      </c>
      <c r="D160" s="3" t="str">
        <f>'PMC数据辅助&amp;月良率预估'!D159</f>
        <v>M756</v>
      </c>
      <c r="E160" s="3" t="str">
        <f>'PMC数据辅助&amp;月良率预估'!E159</f>
        <v>06/29蒸镀批次</v>
      </c>
      <c r="F160" s="3">
        <f>'PMC数据辅助&amp;月良率预估'!F159</f>
        <v>1260</v>
      </c>
      <c r="G160" s="164">
        <f t="shared" ca="1" si="17"/>
        <v>0.72309010602409618</v>
      </c>
      <c r="H160" s="98"/>
      <c r="I160" s="167"/>
      <c r="K160" s="428">
        <f t="shared" ca="1" si="22"/>
        <v>0.69309010602409615</v>
      </c>
      <c r="L160" s="436">
        <f t="shared" si="23"/>
        <v>0.03</v>
      </c>
    </row>
    <row r="161" spans="1:12" x14ac:dyDescent="0.35">
      <c r="A161" s="453" t="str">
        <f>VLOOKUP(D161,'PMC数据辅助&amp;月良率预估'!$AR$3:$AS$330,2,0)</f>
        <v>中尺寸</v>
      </c>
      <c r="B161" s="292" t="str">
        <f>D161&amp;COUNTIF($D$2:D161,D161)</f>
        <v>N2361</v>
      </c>
      <c r="C161" s="168" t="str">
        <f>VLOOKUP(COUNTIF($D$2:D161,D161),$V$3:$W$15,2,0)</f>
        <v>B</v>
      </c>
      <c r="D161" s="3" t="str">
        <f>'PMC数据辅助&amp;月良率预估'!D160</f>
        <v>N236</v>
      </c>
      <c r="E161" s="3" t="str">
        <f>'PMC数据辅助&amp;月良率预估'!E160</f>
        <v>02/07蒸镀批次</v>
      </c>
      <c r="F161" s="3">
        <f>'PMC数据辅助&amp;月良率预估'!F160</f>
        <v>3696</v>
      </c>
      <c r="G161" s="164">
        <f t="shared" ca="1" si="17"/>
        <v>0.79106582338187703</v>
      </c>
      <c r="H161" s="98"/>
      <c r="I161" s="167"/>
      <c r="K161" s="428">
        <f t="shared" ca="1" si="22"/>
        <v>0.751065823381877</v>
      </c>
      <c r="L161" s="436">
        <f t="shared" si="23"/>
        <v>0.04</v>
      </c>
    </row>
    <row r="162" spans="1:12" x14ac:dyDescent="0.35">
      <c r="A162" s="453" t="str">
        <f>VLOOKUP(D162,'PMC数据辅助&amp;月良率预估'!$AR$3:$AS$330,2,0)</f>
        <v>中尺寸</v>
      </c>
      <c r="B162" s="292" t="str">
        <f>D162&amp;COUNTIF($D$2:D162,D162)</f>
        <v>N2362</v>
      </c>
      <c r="C162" s="168" t="str">
        <f>VLOOKUP(COUNTIF($D$2:D162,D162),$V$3:$W$15,2,0)</f>
        <v>C</v>
      </c>
      <c r="D162" s="3" t="str">
        <f>'PMC数据辅助&amp;月良率预估'!D161</f>
        <v>N236</v>
      </c>
      <c r="E162" s="3" t="str">
        <f>'PMC数据辅助&amp;月良率预估'!E161</f>
        <v>02/21蒸镀批次</v>
      </c>
      <c r="F162" s="3">
        <f>'PMC数据辅助&amp;月良率预估'!F161</f>
        <v>4260</v>
      </c>
      <c r="G162" s="164">
        <f t="shared" ca="1" si="17"/>
        <v>0.83483954338187694</v>
      </c>
      <c r="H162" s="98"/>
      <c r="K162" s="428">
        <f t="shared" ca="1" si="22"/>
        <v>0.7948395433818769</v>
      </c>
      <c r="L162" s="436">
        <f t="shared" si="23"/>
        <v>0.04</v>
      </c>
    </row>
    <row r="163" spans="1:12" x14ac:dyDescent="0.35">
      <c r="A163" s="453" t="str">
        <f>VLOOKUP(D163,'PMC数据辅助&amp;月良率预估'!$AR$3:$AS$330,2,0)</f>
        <v>中尺寸</v>
      </c>
      <c r="B163" s="292" t="str">
        <f>D163&amp;COUNTIF($D$2:D163,D163)</f>
        <v>N2363</v>
      </c>
      <c r="C163" s="168" t="str">
        <f>VLOOKUP(COUNTIF($D$2:D163,D163),$V$3:$W$15,2,0)</f>
        <v>D</v>
      </c>
      <c r="D163" s="3" t="str">
        <f>'PMC数据辅助&amp;月良率预估'!D162</f>
        <v>N236</v>
      </c>
      <c r="E163" s="3" t="str">
        <f>'PMC数据辅助&amp;月良率预估'!E162</f>
        <v>03/05蒸镀批次</v>
      </c>
      <c r="F163" s="3">
        <f>'PMC数据辅助&amp;月良率预估'!F162</f>
        <v>1980</v>
      </c>
      <c r="G163" s="164">
        <f t="shared" ca="1" si="17"/>
        <v>0.83983654338187685</v>
      </c>
      <c r="H163" s="98"/>
      <c r="K163" s="428">
        <f t="shared" ca="1" si="22"/>
        <v>0.79983654338187682</v>
      </c>
      <c r="L163" s="436">
        <f t="shared" si="23"/>
        <v>0.04</v>
      </c>
    </row>
    <row r="164" spans="1:12" x14ac:dyDescent="0.35">
      <c r="A164" s="453" t="str">
        <f>VLOOKUP(D164,'PMC数据辅助&amp;月良率预估'!$AR$3:$AS$330,2,0)</f>
        <v>中尺寸</v>
      </c>
      <c r="B164" s="292" t="str">
        <f>D164&amp;COUNTIF($D$2:D164,D164)</f>
        <v>N2364</v>
      </c>
      <c r="C164" s="168" t="str">
        <f>VLOOKUP(COUNTIF($D$2:D164,D164),$V$3:$W$15,2,0)</f>
        <v>E</v>
      </c>
      <c r="D164" s="3" t="str">
        <f>'PMC数据辅助&amp;月良率预估'!D163</f>
        <v>N236</v>
      </c>
      <c r="E164" s="3" t="str">
        <f>'PMC数据辅助&amp;月良率预估'!E163</f>
        <v>03/18蒸镀批次</v>
      </c>
      <c r="F164" s="3">
        <f>'PMC数据辅助&amp;月良率预估'!F163</f>
        <v>4640</v>
      </c>
      <c r="G164" s="164">
        <f t="shared" ca="1" si="17"/>
        <v>0.83983654338187685</v>
      </c>
      <c r="H164" s="98"/>
      <c r="K164" s="428">
        <f t="shared" ca="1" si="22"/>
        <v>0.79983654338187682</v>
      </c>
      <c r="L164" s="436">
        <f t="shared" si="23"/>
        <v>0.04</v>
      </c>
    </row>
    <row r="165" spans="1:12" x14ac:dyDescent="0.35">
      <c r="A165" s="453" t="str">
        <f>VLOOKUP(D165,'PMC数据辅助&amp;月良率预估'!$AR$3:$AS$330,2,0)</f>
        <v>中尺寸</v>
      </c>
      <c r="B165" s="292" t="str">
        <f>D165&amp;COUNTIF($D$2:D165,D165)</f>
        <v>N2365</v>
      </c>
      <c r="C165" s="168" t="str">
        <f>VLOOKUP(COUNTIF($D$2:D165,D165),$V$3:$W$15,2,0)</f>
        <v>F</v>
      </c>
      <c r="D165" s="3" t="str">
        <f>'PMC数据辅助&amp;月良率预估'!D164</f>
        <v>N236</v>
      </c>
      <c r="E165" s="3" t="str">
        <f>'PMC数据辅助&amp;月良率预估'!E164</f>
        <v>04/23蒸镀批次</v>
      </c>
      <c r="F165" s="3">
        <f>'PMC数据辅助&amp;月良率预估'!F164</f>
        <v>2460</v>
      </c>
      <c r="G165" s="164">
        <f t="shared" ca="1" si="17"/>
        <v>0.83983654338187685</v>
      </c>
      <c r="H165" s="98"/>
      <c r="K165" s="428">
        <f t="shared" ca="1" si="22"/>
        <v>0.79983654338187682</v>
      </c>
      <c r="L165" s="436">
        <f t="shared" si="23"/>
        <v>0.04</v>
      </c>
    </row>
    <row r="166" spans="1:12" x14ac:dyDescent="0.35">
      <c r="A166" s="453" t="str">
        <f>VLOOKUP(D166,'PMC数据辅助&amp;月良率预估'!$AR$3:$AS$330,2,0)</f>
        <v>中尺寸</v>
      </c>
      <c r="B166" s="292" t="str">
        <f>D166&amp;COUNTIF($D$2:D166,D166)</f>
        <v>O6781</v>
      </c>
      <c r="C166" s="168" t="str">
        <f>VLOOKUP(COUNTIF($D$2:D166,D166),$V$3:$W$15,2,0)</f>
        <v>B</v>
      </c>
      <c r="D166" s="3" t="str">
        <f>'PMC数据辅助&amp;月良率预估'!D165</f>
        <v>O678</v>
      </c>
      <c r="E166" s="3" t="str">
        <f>'PMC数据辅助&amp;月良率预估'!E165</f>
        <v>04/29蒸镀批次</v>
      </c>
      <c r="F166" s="3">
        <f>'PMC数据辅助&amp;月良率预估'!F165</f>
        <v>420</v>
      </c>
      <c r="G166" s="164">
        <f t="shared" ca="1" si="17"/>
        <v>0.76380060481927714</v>
      </c>
      <c r="H166" s="98"/>
      <c r="K166" s="428">
        <f t="shared" ca="1" si="22"/>
        <v>0.7238006048192771</v>
      </c>
      <c r="L166" s="436">
        <f t="shared" si="23"/>
        <v>0.04</v>
      </c>
    </row>
    <row r="167" spans="1:12" x14ac:dyDescent="0.35">
      <c r="A167" s="453" t="str">
        <f>VLOOKUP(D167,'PMC数据辅助&amp;月良率预估'!$AR$3:$AS$330,2,0)</f>
        <v>中尺寸</v>
      </c>
      <c r="B167" s="292" t="str">
        <f>D167&amp;COUNTIF($D$2:D167,D167)</f>
        <v>O6782</v>
      </c>
      <c r="C167" s="168" t="str">
        <f>VLOOKUP(COUNTIF($D$2:D167,D167),$V$3:$W$15,2,0)</f>
        <v>C</v>
      </c>
      <c r="D167" s="3" t="str">
        <f>'PMC数据辅助&amp;月良率预估'!D166</f>
        <v>O678</v>
      </c>
      <c r="E167" s="3" t="str">
        <f>'PMC数据辅助&amp;月良率预估'!E166</f>
        <v>05/04蒸镀批次</v>
      </c>
      <c r="F167" s="3">
        <f>'PMC数据辅助&amp;月良率预估'!F166</f>
        <v>630</v>
      </c>
      <c r="G167" s="164">
        <f t="shared" ca="1" si="17"/>
        <v>0.76380060481927714</v>
      </c>
      <c r="H167" s="98"/>
      <c r="K167" s="428">
        <f t="shared" ca="1" si="22"/>
        <v>0.7238006048192771</v>
      </c>
      <c r="L167" s="436">
        <f t="shared" si="23"/>
        <v>0.04</v>
      </c>
    </row>
    <row r="168" spans="1:12" x14ac:dyDescent="0.35">
      <c r="A168" s="453" t="str">
        <f>VLOOKUP(D168,'PMC数据辅助&amp;月良率预估'!$AR$3:$AS$330,2,0)</f>
        <v>中尺寸</v>
      </c>
      <c r="B168" s="292" t="str">
        <f>D168&amp;COUNTIF($D$2:D168,D168)</f>
        <v>O6783</v>
      </c>
      <c r="C168" s="168" t="str">
        <f>VLOOKUP(COUNTIF($D$2:D168,D168),$V$3:$W$15,2,0)</f>
        <v>D</v>
      </c>
      <c r="D168" s="3" t="str">
        <f>'PMC数据辅助&amp;月良率预估'!D167</f>
        <v>O678</v>
      </c>
      <c r="E168" s="3" t="str">
        <f>'PMC数据辅助&amp;月良率预估'!E167</f>
        <v>06/08蒸镀批次</v>
      </c>
      <c r="F168" s="3">
        <f>'PMC数据辅助&amp;月良率预估'!F167</f>
        <v>220</v>
      </c>
      <c r="G168" s="164">
        <f t="shared" ca="1" si="17"/>
        <v>0.76380060481927714</v>
      </c>
      <c r="H168" s="98"/>
      <c r="K168" s="428">
        <f t="shared" ref="K168" ca="1" si="24">IF(H168="尾单",J168,IF(H168="新品转量",J168,$G168-VLOOKUP($A168,$O$4:$P$11,2,0)))</f>
        <v>0.7238006048192771</v>
      </c>
      <c r="L168" s="436">
        <f t="shared" ref="L168" si="25">VLOOKUP(A168,$O$4:$P$11,2,0)</f>
        <v>0.04</v>
      </c>
    </row>
    <row r="169" spans="1:12" x14ac:dyDescent="0.35">
      <c r="A169" s="453" t="str">
        <f>VLOOKUP(D169,'PMC数据辅助&amp;月良率预估'!$AR$3:$AS$330,2,0)</f>
        <v>中尺寸</v>
      </c>
      <c r="B169" s="292" t="str">
        <f>D169&amp;COUNTIF($D$2:D169,D169)</f>
        <v>O6784</v>
      </c>
      <c r="C169" s="168" t="str">
        <f>VLOOKUP(COUNTIF($D$2:D169,D169),$V$3:$W$15,2,0)</f>
        <v>E</v>
      </c>
      <c r="D169" s="3" t="str">
        <f>'PMC数据辅助&amp;月良率预估'!D168</f>
        <v>O678</v>
      </c>
      <c r="E169" s="3" t="str">
        <f>'PMC数据辅助&amp;月良率预估'!E168</f>
        <v>06/10蒸镀批次</v>
      </c>
      <c r="F169" s="3">
        <f>'PMC数据辅助&amp;月良率预估'!F168</f>
        <v>220</v>
      </c>
      <c r="G169" s="164">
        <f t="shared" ca="1" si="17"/>
        <v>0.76380060481927714</v>
      </c>
      <c r="H169" s="98"/>
      <c r="K169" s="428">
        <f t="shared" ref="K169" ca="1" si="26">IF(H169="尾单",J169,IF(H169="新品转量",J169,$G169-VLOOKUP($A169,$O$4:$P$11,2,0)))</f>
        <v>0.7238006048192771</v>
      </c>
      <c r="L169" s="436">
        <f t="shared" ref="L169" si="27">VLOOKUP(A169,$O$4:$P$11,2,0)</f>
        <v>0.04</v>
      </c>
    </row>
    <row r="170" spans="1:12" x14ac:dyDescent="0.35">
      <c r="A170" s="536" t="str">
        <f>VLOOKUP(D170,'PMC数据辅助&amp;月良率预估'!$AR$3:$AS$330,2,0)</f>
        <v>中尺寸</v>
      </c>
      <c r="B170" s="292" t="str">
        <f>D170&amp;COUNTIF($D$2:D170,D170)</f>
        <v>O6785</v>
      </c>
      <c r="C170" s="168" t="str">
        <f>VLOOKUP(COUNTIF($D$2:D170,D170),$V$3:$W$15,2,0)</f>
        <v>F</v>
      </c>
      <c r="D170" s="3" t="str">
        <f>'PMC数据辅助&amp;月良率预估'!D169</f>
        <v>O678</v>
      </c>
      <c r="E170" s="3" t="str">
        <f>'PMC数据辅助&amp;月良率预估'!E169</f>
        <v>06/19蒸镀批次</v>
      </c>
      <c r="F170" s="3">
        <f>'PMC数据辅助&amp;月良率预估'!F169</f>
        <v>440</v>
      </c>
      <c r="G170" s="164">
        <f t="shared" ca="1" si="17"/>
        <v>0.76380060481927714</v>
      </c>
      <c r="H170" s="98"/>
      <c r="K170" s="428">
        <f t="shared" ref="K170:K175" ca="1" si="28">IF(H170="尾单",J170,IF(H170="新品转量",J170,$G170-VLOOKUP($A170,$O$4:$P$11,2,0)))</f>
        <v>0.7238006048192771</v>
      </c>
      <c r="L170" s="436">
        <f t="shared" ref="L170:L175" si="29">VLOOKUP(A170,$O$4:$P$11,2,0)</f>
        <v>0.04</v>
      </c>
    </row>
    <row r="171" spans="1:12" x14ac:dyDescent="0.35">
      <c r="A171" s="536" t="str">
        <f>VLOOKUP(D171,'PMC数据辅助&amp;月良率预估'!$AR$3:$AS$330,2,0)</f>
        <v>穿戴</v>
      </c>
      <c r="B171" s="292" t="str">
        <f>D171&amp;COUNTIF($D$2:D171,D171)</f>
        <v>W5371</v>
      </c>
      <c r="C171" s="168" t="str">
        <f>VLOOKUP(COUNTIF($D$2:D171,D171),$V$3:$W$15,2,0)</f>
        <v>B</v>
      </c>
      <c r="D171" s="3" t="str">
        <f>'PMC数据辅助&amp;月良率预估'!D170</f>
        <v>W537</v>
      </c>
      <c r="E171" s="3" t="str">
        <f>'PMC数据辅助&amp;月良率预估'!E170</f>
        <v>03/10蒸镀批次</v>
      </c>
      <c r="F171" s="3">
        <f>'PMC数据辅助&amp;月良率预估'!F170</f>
        <v>120</v>
      </c>
      <c r="G171" s="164">
        <f t="shared" ca="1" si="17"/>
        <v>0.96694491924242421</v>
      </c>
      <c r="H171" s="98"/>
      <c r="K171" s="428">
        <f t="shared" ca="1" si="28"/>
        <v>0.9619449192424242</v>
      </c>
      <c r="L171" s="436">
        <f t="shared" si="29"/>
        <v>5.0000000000000001E-3</v>
      </c>
    </row>
    <row r="172" spans="1:12" x14ac:dyDescent="0.35">
      <c r="A172" s="536" t="str">
        <f>VLOOKUP(D172,'PMC数据辅助&amp;月良率预估'!$AR$3:$AS$330,2,0)</f>
        <v>穿戴</v>
      </c>
      <c r="B172" s="292" t="str">
        <f>D172&amp;COUNTIF($D$2:D172,D172)</f>
        <v>W5372</v>
      </c>
      <c r="C172" s="168" t="str">
        <f>VLOOKUP(COUNTIF($D$2:D172,D172),$V$3:$W$15,2,0)</f>
        <v>C</v>
      </c>
      <c r="D172" s="3" t="str">
        <f>'PMC数据辅助&amp;月良率预估'!D171</f>
        <v>W537</v>
      </c>
      <c r="E172" s="3" t="str">
        <f>'PMC数据辅助&amp;月良率预估'!E171</f>
        <v>06/07蒸镀批次</v>
      </c>
      <c r="F172" s="3">
        <f>'PMC数据辅助&amp;月良率预估'!F171</f>
        <v>240</v>
      </c>
      <c r="G172" s="164">
        <f t="shared" ca="1" si="17"/>
        <v>0.96694491924242421</v>
      </c>
      <c r="H172" s="98"/>
      <c r="K172" s="428">
        <f t="shared" ca="1" si="28"/>
        <v>0.9619449192424242</v>
      </c>
      <c r="L172" s="436">
        <f t="shared" si="29"/>
        <v>5.0000000000000001E-3</v>
      </c>
    </row>
    <row r="173" spans="1:12" x14ac:dyDescent="0.35">
      <c r="A173" s="536" t="str">
        <f>VLOOKUP(D173,'PMC数据辅助&amp;月良率预估'!$AR$3:$AS$330,2,0)</f>
        <v>中尺寸</v>
      </c>
      <c r="B173" s="292" t="str">
        <f>D173&amp;COUNTIF($D$2:D173,D173)</f>
        <v>N3011</v>
      </c>
      <c r="C173" s="168" t="str">
        <f>VLOOKUP(COUNTIF($D$2:D173,D173),$V$3:$W$15,2,0)</f>
        <v>B</v>
      </c>
      <c r="D173" s="3" t="str">
        <f>'PMC数据辅助&amp;月良率预估'!D172</f>
        <v>N301</v>
      </c>
      <c r="E173" s="3" t="str">
        <f>'PMC数据辅助&amp;月良率预估'!E172</f>
        <v>05/04蒸镀批次</v>
      </c>
      <c r="F173" s="3">
        <f>'PMC数据辅助&amp;月良率预估'!F172</f>
        <v>720</v>
      </c>
      <c r="G173" s="164">
        <f t="shared" ca="1" si="17"/>
        <v>0.77376209421686726</v>
      </c>
      <c r="H173" s="98"/>
      <c r="K173" s="428">
        <f t="shared" ca="1" si="28"/>
        <v>0.73376209421686722</v>
      </c>
      <c r="L173" s="436">
        <f t="shared" si="29"/>
        <v>0.04</v>
      </c>
    </row>
    <row r="174" spans="1:12" x14ac:dyDescent="0.35">
      <c r="A174" s="536" t="str">
        <f>VLOOKUP(D174,'PMC数据辅助&amp;月良率预估'!$AR$3:$AS$330,2,0)</f>
        <v>中尺寸</v>
      </c>
      <c r="B174" s="292" t="str">
        <f>D174&amp;COUNTIF($D$2:D174,D174)</f>
        <v>N3012</v>
      </c>
      <c r="C174" s="168" t="str">
        <f>VLOOKUP(COUNTIF($D$2:D174,D174),$V$3:$W$15,2,0)</f>
        <v>C</v>
      </c>
      <c r="D174" s="3" t="str">
        <f>'PMC数据辅助&amp;月良率预估'!D173</f>
        <v>N301</v>
      </c>
      <c r="E174" s="3" t="str">
        <f>'PMC数据辅助&amp;月良率预估'!E173</f>
        <v>05/24蒸镀批次</v>
      </c>
      <c r="F174" s="3">
        <f>'PMC数据辅助&amp;月良率预估'!F173</f>
        <v>840</v>
      </c>
      <c r="G174" s="164">
        <f t="shared" ca="1" si="17"/>
        <v>0.77376209421686726</v>
      </c>
      <c r="H174" s="98"/>
      <c r="K174" s="428">
        <f t="shared" ca="1" si="28"/>
        <v>0.73376209421686722</v>
      </c>
      <c r="L174" s="436">
        <f t="shared" si="29"/>
        <v>0.04</v>
      </c>
    </row>
    <row r="175" spans="1:12" x14ac:dyDescent="0.35">
      <c r="A175" s="536" t="str">
        <f>VLOOKUP(D175,'PMC数据辅助&amp;月良率预估'!$AR$3:$AS$330,2,0)</f>
        <v>中尺寸</v>
      </c>
      <c r="B175" s="292" t="str">
        <f>D175&amp;COUNTIF($D$2:D175,D175)</f>
        <v>N3013</v>
      </c>
      <c r="C175" s="168" t="str">
        <f>VLOOKUP(COUNTIF($D$2:D175,D175),$V$3:$W$15,2,0)</f>
        <v>D</v>
      </c>
      <c r="D175" s="3" t="str">
        <f>'PMC数据辅助&amp;月良率预估'!D174</f>
        <v>N301</v>
      </c>
      <c r="E175" s="3" t="str">
        <f>'PMC数据辅助&amp;月良率预估'!E174</f>
        <v>06/04蒸镀批次</v>
      </c>
      <c r="F175" s="3">
        <f>'PMC数据辅助&amp;月良率预估'!F174</f>
        <v>840</v>
      </c>
      <c r="G175" s="164">
        <f t="shared" ca="1" si="17"/>
        <v>0.77376209421686726</v>
      </c>
      <c r="H175" s="98"/>
      <c r="K175" s="428">
        <f t="shared" ca="1" si="28"/>
        <v>0.73376209421686722</v>
      </c>
      <c r="L175" s="436">
        <f t="shared" si="29"/>
        <v>0.04</v>
      </c>
    </row>
    <row r="176" spans="1:12" x14ac:dyDescent="0.35">
      <c r="A176" s="536"/>
      <c r="B176" s="292"/>
      <c r="C176" s="168"/>
      <c r="D176" s="3"/>
      <c r="E176" s="3"/>
      <c r="F176" s="3"/>
      <c r="G176" s="164"/>
      <c r="H176" s="98"/>
      <c r="K176" s="428"/>
      <c r="L176" s="436"/>
    </row>
    <row r="177" spans="1:12" x14ac:dyDescent="0.35">
      <c r="A177" s="536"/>
      <c r="B177" s="292"/>
      <c r="C177" s="168"/>
      <c r="D177" s="3"/>
      <c r="E177" s="3"/>
      <c r="F177" s="3"/>
      <c r="G177" s="164"/>
      <c r="H177" s="98"/>
      <c r="K177" s="428"/>
      <c r="L177" s="436"/>
    </row>
  </sheetData>
  <autoFilter ref="B2:I150"/>
  <mergeCells count="1">
    <mergeCell ref="D1:H1"/>
  </mergeCells>
  <phoneticPr fontId="2" type="noConversion"/>
  <pageMargins left="0.7" right="0.7" top="0.75" bottom="0.75" header="0.3" footer="0.3"/>
  <pageSetup paperSize="9" orientation="portrait" r:id="rId1"/>
  <headerFooter>
    <oddHeader>&amp;C&amp;G</oddHeader>
  </headerFooter>
  <drawing r:id="rId2"/>
  <legacyDrawingHF r:id="rId3"/>
  <picture r:id="rId4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14999847407452621"/>
  </sheetPr>
  <dimension ref="A1:BA184"/>
  <sheetViews>
    <sheetView zoomScale="85" zoomScaleNormal="85" workbookViewId="0">
      <pane xSplit="5" ySplit="1" topLeftCell="F41" activePane="bottomRight" state="frozenSplit"/>
      <selection activeCell="AD70" sqref="AD70"/>
      <selection pane="topRight" activeCell="AD70" sqref="AD70"/>
      <selection pane="bottomLeft" activeCell="AD70" sqref="AD70"/>
      <selection pane="bottomRight" activeCell="W71" sqref="W71"/>
    </sheetView>
  </sheetViews>
  <sheetFormatPr defaultRowHeight="16.5" x14ac:dyDescent="0.35"/>
  <cols>
    <col min="1" max="1" width="9" style="97"/>
    <col min="2" max="2" width="17.25" style="97" customWidth="1"/>
    <col min="3" max="3" width="6.375" style="97" customWidth="1"/>
    <col min="4" max="4" width="9" style="7"/>
    <col min="5" max="5" width="14.375" style="7" customWidth="1"/>
    <col min="6" max="6" width="8" style="97" customWidth="1"/>
    <col min="7" max="7" width="9.25" style="97" customWidth="1"/>
    <col min="8" max="8" width="14.125" style="298" customWidth="1"/>
    <col min="9" max="10" width="7.75" style="6" customWidth="1"/>
    <col min="11" max="11" width="9.5" style="6" customWidth="1"/>
    <col min="12" max="12" width="9.5" style="298" customWidth="1"/>
    <col min="13" max="13" width="18" style="301" customWidth="1"/>
    <col min="14" max="14" width="13.25" style="298" customWidth="1"/>
    <col min="15" max="15" width="9.375" style="298" bestFit="1" customWidth="1"/>
    <col min="16" max="16" width="10.625" style="298" bestFit="1" customWidth="1"/>
    <col min="17" max="17" width="10.625" style="298" customWidth="1"/>
    <col min="18" max="18" width="11.25" style="298" customWidth="1"/>
    <col min="19" max="19" width="10.625" style="298" hidden="1" customWidth="1"/>
    <col min="20" max="20" width="11" style="298" customWidth="1"/>
    <col min="21" max="21" width="12" style="298" bestFit="1" customWidth="1"/>
    <col min="22" max="24" width="9" style="298" customWidth="1"/>
    <col min="25" max="25" width="9" style="298" hidden="1" customWidth="1"/>
    <col min="26" max="26" width="11.25" style="97" customWidth="1"/>
    <col min="27" max="27" width="9" style="298" hidden="1" customWidth="1"/>
    <col min="28" max="31" width="9" style="6" hidden="1" customWidth="1"/>
    <col min="32" max="32" width="11.625" style="6" hidden="1" customWidth="1"/>
    <col min="33" max="33" width="11.125" style="6" hidden="1" customWidth="1"/>
    <col min="34" max="35" width="9" style="6" customWidth="1"/>
    <col min="36" max="36" width="9" style="97"/>
    <col min="37" max="38" width="9.625" style="97" bestFit="1" customWidth="1"/>
    <col min="39" max="41" width="9" style="97" customWidth="1"/>
    <col min="42" max="43" width="9" style="298"/>
    <col min="44" max="44" width="14.75" style="298" customWidth="1"/>
    <col min="45" max="49" width="9" style="298"/>
    <col min="50" max="50" width="9.125" style="97" bestFit="1" customWidth="1"/>
    <col min="51" max="52" width="9" style="298"/>
    <col min="53" max="53" width="19.5" style="298" customWidth="1"/>
    <col min="54" max="16384" width="9" style="298"/>
  </cols>
  <sheetData>
    <row r="1" spans="1:52" ht="62.25" customHeight="1" x14ac:dyDescent="0.35">
      <c r="C1" s="97" t="s">
        <v>473</v>
      </c>
      <c r="D1" s="417" t="s">
        <v>468</v>
      </c>
      <c r="E1" s="417" t="s">
        <v>40</v>
      </c>
      <c r="F1" s="418" t="s">
        <v>471</v>
      </c>
      <c r="G1" s="35" t="s">
        <v>752</v>
      </c>
      <c r="H1" s="295" t="s">
        <v>573</v>
      </c>
      <c r="I1" s="296" t="s">
        <v>750</v>
      </c>
      <c r="J1" s="296" t="s">
        <v>751</v>
      </c>
      <c r="K1" s="296" t="s">
        <v>754</v>
      </c>
      <c r="L1" s="296"/>
      <c r="M1" s="297"/>
      <c r="N1" s="284" t="s">
        <v>475</v>
      </c>
      <c r="O1" s="284" t="s">
        <v>1411</v>
      </c>
      <c r="P1" s="284" t="s">
        <v>880</v>
      </c>
      <c r="Q1" s="284" t="s">
        <v>910</v>
      </c>
      <c r="R1" s="284" t="s">
        <v>912</v>
      </c>
      <c r="S1" s="284" t="s">
        <v>912</v>
      </c>
      <c r="T1" s="318" t="str">
        <f>"排产良率-"&amp;O1</f>
        <v>排产良率-M03</v>
      </c>
      <c r="U1" s="284" t="str">
        <f>O1</f>
        <v>M03</v>
      </c>
      <c r="V1" s="284" t="str">
        <f>P1</f>
        <v>M04</v>
      </c>
      <c r="W1" s="284" t="str">
        <f>Q1</f>
        <v>M05</v>
      </c>
      <c r="X1" s="284" t="str">
        <f t="shared" ref="X1:Y1" si="0">R1</f>
        <v>M06</v>
      </c>
      <c r="Y1" s="284" t="str">
        <f t="shared" si="0"/>
        <v>M06</v>
      </c>
      <c r="Z1" s="319" t="s">
        <v>498</v>
      </c>
      <c r="AA1" s="192" t="s">
        <v>499</v>
      </c>
      <c r="AB1" s="192" t="s">
        <v>502</v>
      </c>
      <c r="AC1" s="192" t="s">
        <v>498</v>
      </c>
      <c r="AD1" s="296" t="s">
        <v>851</v>
      </c>
      <c r="AE1" s="296" t="s">
        <v>852</v>
      </c>
      <c r="AF1" s="296"/>
      <c r="AG1" s="296"/>
      <c r="AJ1" s="599" t="s">
        <v>749</v>
      </c>
      <c r="AK1" s="599"/>
      <c r="AL1" s="599"/>
      <c r="AM1" s="599"/>
      <c r="AN1" s="194"/>
      <c r="AO1" s="194"/>
    </row>
    <row r="2" spans="1:52" x14ac:dyDescent="0.35">
      <c r="A2" s="97" t="str">
        <f>D2&amp;COUNTIF($D$2:D2,D2)</f>
        <v>C391</v>
      </c>
      <c r="B2" s="97" t="str">
        <f t="shared" ref="B2:B33" si="1">D2&amp;E2</f>
        <v>C3906/18蒸镀批次</v>
      </c>
      <c r="C2" s="459" t="s">
        <v>1413</v>
      </c>
      <c r="D2" s="459" t="s">
        <v>15</v>
      </c>
      <c r="E2" s="459" t="s">
        <v>1523</v>
      </c>
      <c r="F2" s="459">
        <v>1440</v>
      </c>
      <c r="G2" s="85">
        <f t="shared" ref="G2" si="2">F2</f>
        <v>1440</v>
      </c>
      <c r="H2" s="299">
        <f>'良率刷新（PMC）'!K3</f>
        <v>0.83499999999999996</v>
      </c>
      <c r="I2" s="299"/>
      <c r="J2" s="229"/>
      <c r="K2" s="154"/>
      <c r="L2" s="300"/>
      <c r="N2" s="294" t="s">
        <v>15</v>
      </c>
      <c r="O2" s="302">
        <f ca="1">INDIRECT($N2&amp;"!"&amp;"p55")</f>
        <v>0</v>
      </c>
      <c r="P2" s="302">
        <f t="shared" ref="P2" ca="1" si="3">IF(AND(INDIRECT($N2&amp;"!"&amp;"Q55")=0%,V2&gt;0),O2,INDIRECT($N2&amp;"!"&amp;"Q55"))</f>
        <v>0</v>
      </c>
      <c r="Q2" s="302">
        <f t="shared" ref="Q2" ca="1" si="4">IF(AND(INDIRECT($N2&amp;"!"&amp;"R55")=0%,W2&gt;0),P2,INDIRECT($N2&amp;"!"&amp;"R55"))</f>
        <v>0</v>
      </c>
      <c r="R2" s="302">
        <f ca="1">IF(AND(INDIRECT($N2&amp;"!"&amp;"S55")=0%,X2&gt;0),Q2,INDIRECT($N2&amp;"!"&amp;"S55"))</f>
        <v>0.86076798085661066</v>
      </c>
      <c r="S2" s="302">
        <f ca="1">IF(AND(INDIRECT($N2&amp;"!"&amp;"T55")=0%,Y2&gt;0),R2,INDIRECT($N2&amp;"!"&amp;"T55"))</f>
        <v>0</v>
      </c>
      <c r="T2" s="321">
        <f t="shared" ref="T2:T26" ca="1" si="5">IF(IFERROR(SUMPRODUCT(($C$2:$C$283=$O$1)*1,($D$2:$D$283=$N2)*1,$G$2:$G$283,$H$2:$H$283)/SUMIFS($G$2:$G$283,$C$2:$C$283,$O$1,$D$2:$D$283,$N2),"")&gt;O2,O2,IFERROR(SUMPRODUCT(($C$2:$C$283=$O$1)*1,($D$2:$D$283=$N2)*1,$G$2:$G$283,$H$2:$H$283)/SUMIFS($G$2:$G$283,$C$2:$C$283,$O$1,$D$2:$D$283,$N2),""))</f>
        <v>0</v>
      </c>
      <c r="U2" s="305">
        <f>_xlfn.IFNA(VLOOKUP($N2,$AJ$3:$AO$35,2,0),"-")</f>
        <v>0</v>
      </c>
      <c r="V2" s="305">
        <f>_xlfn.IFNA(VLOOKUP($N2,$AJ$3:$AO$35,3,0),"-")</f>
        <v>0</v>
      </c>
      <c r="W2" s="305">
        <f>_xlfn.IFNA(VLOOKUP($N2,$AJ$3:$AO$35,4,0),"-")</f>
        <v>0</v>
      </c>
      <c r="X2" s="305">
        <f>_xlfn.IFNA(VLOOKUP($N2,$AJ$3:$AO$35,5,0),"-")</f>
        <v>38205</v>
      </c>
      <c r="Y2" s="305">
        <f>_xlfn.IFNA(VLOOKUP($N2,$AJ$3:$AO$35,6,0),"-")</f>
        <v>0</v>
      </c>
      <c r="Z2" s="294" t="str">
        <f>IF(OR(AC2="穿戴",AC2="折叠",AC2="中尺寸",AC2="车载"),AC2,AB2&amp;AC2)</f>
        <v>折叠</v>
      </c>
      <c r="AA2" s="303" t="str">
        <f t="shared" ref="AA2:AA37" si="6">VLOOKUP($N2,$AR$3:$AY$119,5,0)</f>
        <v>折叠手机</v>
      </c>
      <c r="AB2" s="303" t="str">
        <f t="shared" ref="AB2:AB37" si="7">VLOOKUP($N2,$AR$3:$AY$119,8,0)</f>
        <v>LTPO</v>
      </c>
      <c r="AC2" s="303" t="str">
        <f t="shared" ref="AC2:AC37" si="8">VLOOKUP($N2,$AR$3:$AY$119,4,0)</f>
        <v>折叠</v>
      </c>
      <c r="AD2" s="320" t="str">
        <f ca="1">IFERROR(SUMIFS($J$2:$J$286,$D$2:$D$286,$N2,$C$2:$C$286,O$1)*VLOOKUP($N2,切数!$C$2:$J$158,4,0)/(U2/O2)," ")</f>
        <v xml:space="preserve"> </v>
      </c>
      <c r="AE2" s="320" t="str">
        <f ca="1">IFERROR(SUMIFS($J$2:$J$286,$D$2:$D$286,$N2,$C$2:$C$286,P$1)*VLOOKUP($N2,切数!$C$2:$J$158,4,0)/(V2/P2)," ")</f>
        <v xml:space="preserve"> </v>
      </c>
      <c r="AF2" s="332"/>
      <c r="AG2" s="332"/>
      <c r="AH2" s="331"/>
      <c r="AI2" s="331"/>
      <c r="AJ2" s="294" t="s">
        <v>494</v>
      </c>
      <c r="AK2" s="322" t="str">
        <f>O1</f>
        <v>M03</v>
      </c>
      <c r="AL2" s="356" t="str">
        <f>P1</f>
        <v>M04</v>
      </c>
      <c r="AM2" s="356" t="str">
        <f>Q1</f>
        <v>M05</v>
      </c>
      <c r="AN2" s="356" t="str">
        <f t="shared" ref="AN2:AO2" si="9">R1</f>
        <v>M06</v>
      </c>
      <c r="AO2" s="356" t="str">
        <f t="shared" si="9"/>
        <v>M06</v>
      </c>
      <c r="AR2" s="298" t="s">
        <v>496</v>
      </c>
      <c r="AS2" s="298" t="s">
        <v>498</v>
      </c>
      <c r="AT2" s="298" t="s">
        <v>497</v>
      </c>
      <c r="AU2" s="298" t="s">
        <v>498</v>
      </c>
      <c r="AV2" s="298" t="s">
        <v>499</v>
      </c>
      <c r="AW2" s="298" t="s">
        <v>500</v>
      </c>
      <c r="AX2" s="97" t="s">
        <v>501</v>
      </c>
      <c r="AY2" s="298" t="s">
        <v>502</v>
      </c>
      <c r="AZ2" s="298" t="s">
        <v>502</v>
      </c>
    </row>
    <row r="3" spans="1:52" x14ac:dyDescent="0.35">
      <c r="A3" s="97" t="str">
        <f>D3&amp;COUNTIF($D$2:D3,D3)</f>
        <v>C4661</v>
      </c>
      <c r="B3" s="97" t="str">
        <f t="shared" si="1"/>
        <v>C46602/07蒸镀批次</v>
      </c>
      <c r="C3" s="459" t="s">
        <v>1411</v>
      </c>
      <c r="D3" s="290" t="s">
        <v>565</v>
      </c>
      <c r="E3" s="423" t="s">
        <v>870</v>
      </c>
      <c r="F3" s="460">
        <v>1318</v>
      </c>
      <c r="G3" s="85">
        <f t="shared" ref="G3:G66" si="10">F3</f>
        <v>1318</v>
      </c>
      <c r="H3" s="299">
        <f ca="1">'良率刷新（PMC）'!K4</f>
        <v>0.76077840481927694</v>
      </c>
      <c r="I3" s="299"/>
      <c r="J3" s="300"/>
      <c r="K3" s="154"/>
      <c r="L3" s="154"/>
      <c r="M3" s="333"/>
      <c r="N3" s="307" t="s">
        <v>565</v>
      </c>
      <c r="O3" s="302">
        <f t="shared" ref="O3:O37" ca="1" si="11">INDIRECT($N3&amp;"!"&amp;"p55")</f>
        <v>0.80222515529546745</v>
      </c>
      <c r="P3" s="302">
        <f t="shared" ref="P3:P33" ca="1" si="12">IF(AND(INDIRECT($N3&amp;"!"&amp;"Q55")=0%,V3&gt;0),O3,INDIRECT($N3&amp;"!"&amp;"Q55"))</f>
        <v>0.81976700481927711</v>
      </c>
      <c r="Q3" s="302">
        <f t="shared" ref="Q3:Q33" ca="1" si="13">IF(AND(INDIRECT($N3&amp;"!"&amp;"R55")=0%,W3&gt;0),P3,INDIRECT($N3&amp;"!"&amp;"R55"))</f>
        <v>0.81976700481927711</v>
      </c>
      <c r="R3" s="302">
        <f t="shared" ref="R3:R33" ca="1" si="14">IF(AND(INDIRECT($N3&amp;"!"&amp;"S55")=0%,X3&gt;0),Q3,INDIRECT($N3&amp;"!"&amp;"S55"))</f>
        <v>0</v>
      </c>
      <c r="S3" s="302">
        <f t="shared" ref="S3:S24" ca="1" si="15">IF(AND(INDIRECT($N3&amp;"!"&amp;"T55")=0%,Y3&gt;0),R3,INDIRECT($N3&amp;"!"&amp;"T55"))</f>
        <v>0</v>
      </c>
      <c r="T3" s="321">
        <f t="shared" ca="1" si="5"/>
        <v>0.7622251552954673</v>
      </c>
      <c r="U3" s="305">
        <f t="shared" ref="U3:U23" si="16">_xlfn.IFNA(VLOOKUP($N3,$AJ$3:$AM$35,2,0),"-")</f>
        <v>13334.853457980331</v>
      </c>
      <c r="V3" s="305">
        <f t="shared" ref="V3:V23" si="17">_xlfn.IFNA(VLOOKUP($N3,$AJ$3:$AM$35,3,0),"-")</f>
        <v>20640</v>
      </c>
      <c r="W3" s="305">
        <f t="shared" ref="W3:W23" si="18">_xlfn.IFNA(VLOOKUP($N3,$AJ$3:$AM$35,4,0),"-")</f>
        <v>24672</v>
      </c>
      <c r="X3" s="305">
        <f t="shared" ref="X3:X34" si="19">_xlfn.IFNA(VLOOKUP($N3,$AJ$3:$AO$35,5,0),"-")</f>
        <v>0</v>
      </c>
      <c r="Y3" s="305">
        <f t="shared" ref="Y3:Y37" si="20">_xlfn.IFNA(VLOOKUP($N3,$AJ$3:$AO$35,6,0),"-")</f>
        <v>0</v>
      </c>
      <c r="Z3" s="323" t="str">
        <f t="shared" ref="Z3:Z20" si="21">IF(OR(AC3="穿戴",AC3="折叠",AC3="中尺寸",AC3="车载"),AC3,AB3&amp;AC3)</f>
        <v>中尺寸</v>
      </c>
      <c r="AA3" s="303" t="str">
        <f t="shared" si="6"/>
        <v>中尺寸</v>
      </c>
      <c r="AB3" s="303" t="str">
        <f t="shared" si="7"/>
        <v>LTPS</v>
      </c>
      <c r="AC3" s="303" t="str">
        <f t="shared" si="8"/>
        <v>中尺寸</v>
      </c>
      <c r="AD3" s="320">
        <f ca="1">IFERROR(SUMIFS($J$2:$J$286,$D$2:$D$286,$N3,$C$2:$C$286,O$1)*VLOOKUP($N3,切数!$C$2:$J$158,4,0)/(U3/O3)," ")</f>
        <v>0</v>
      </c>
      <c r="AE3" s="320">
        <f ca="1">IFERROR(SUMIFS($J$2:$J$286,$D$2:$D$286,$N3,$C$2:$C$286,P$1)*VLOOKUP($N3,切数!$C$2:$J$158,4,0)/(V3/P3)," ")</f>
        <v>0</v>
      </c>
      <c r="AF3" s="332"/>
      <c r="AG3" s="320"/>
      <c r="AH3" s="331"/>
      <c r="AJ3" s="294" t="s">
        <v>15</v>
      </c>
      <c r="AK3" s="305">
        <v>0</v>
      </c>
      <c r="AL3" s="305">
        <v>0</v>
      </c>
      <c r="AM3" s="305">
        <v>0</v>
      </c>
      <c r="AN3" s="305">
        <v>38205</v>
      </c>
      <c r="AO3" s="305"/>
      <c r="AR3" s="298" t="s">
        <v>1</v>
      </c>
      <c r="AS3" s="298" t="str">
        <f>IF(OR(AU3="穿戴",AU3="折叠",AU3="中尺寸",AU3="车载"),AU3,AY3&amp;AU3)</f>
        <v>折叠</v>
      </c>
      <c r="AT3" s="298" t="s">
        <v>503</v>
      </c>
      <c r="AU3" s="298" t="s">
        <v>552</v>
      </c>
      <c r="AV3" s="298" t="s">
        <v>551</v>
      </c>
      <c r="AW3" s="298" t="s">
        <v>506</v>
      </c>
      <c r="AX3" s="97">
        <v>7.85</v>
      </c>
      <c r="AY3" s="298" t="s">
        <v>507</v>
      </c>
      <c r="AZ3" s="298" t="s">
        <v>507</v>
      </c>
    </row>
    <row r="4" spans="1:52" x14ac:dyDescent="0.35">
      <c r="A4" s="97" t="str">
        <f>D4&amp;COUNTIF($D$2:D4,D4)</f>
        <v>C4662</v>
      </c>
      <c r="B4" s="97" t="str">
        <f t="shared" si="1"/>
        <v>C46602/21蒸镀批次</v>
      </c>
      <c r="C4" s="459" t="s">
        <v>1411</v>
      </c>
      <c r="D4" s="459" t="s">
        <v>565</v>
      </c>
      <c r="E4" s="459" t="s">
        <v>1245</v>
      </c>
      <c r="F4" s="459">
        <v>152</v>
      </c>
      <c r="G4" s="85">
        <f t="shared" si="10"/>
        <v>152</v>
      </c>
      <c r="H4" s="299">
        <f ca="1">'良率刷新（PMC）'!K5</f>
        <v>0.77477000481927671</v>
      </c>
      <c r="I4" s="299"/>
      <c r="J4" s="300"/>
      <c r="K4" s="154"/>
      <c r="L4" s="154"/>
      <c r="M4" s="456"/>
      <c r="N4" s="356" t="s">
        <v>684</v>
      </c>
      <c r="O4" s="302">
        <f t="shared" ca="1" si="11"/>
        <v>0.81414146996271042</v>
      </c>
      <c r="P4" s="302">
        <f t="shared" ca="1" si="12"/>
        <v>0.82568126357204574</v>
      </c>
      <c r="Q4" s="302">
        <f t="shared" ca="1" si="13"/>
        <v>0.8281797635720457</v>
      </c>
      <c r="R4" s="302">
        <f t="shared" ca="1" si="14"/>
        <v>0.83067826357204577</v>
      </c>
      <c r="S4" s="302">
        <f t="shared" ca="1" si="15"/>
        <v>0</v>
      </c>
      <c r="T4" s="321">
        <f t="shared" ca="1" si="5"/>
        <v>0.79012695784796239</v>
      </c>
      <c r="U4" s="305">
        <f t="shared" si="16"/>
        <v>153209</v>
      </c>
      <c r="V4" s="305">
        <f t="shared" si="17"/>
        <v>189945</v>
      </c>
      <c r="W4" s="305">
        <f t="shared" si="18"/>
        <v>133650</v>
      </c>
      <c r="X4" s="305">
        <f t="shared" si="19"/>
        <v>45900</v>
      </c>
      <c r="Y4" s="305">
        <f t="shared" si="20"/>
        <v>0</v>
      </c>
      <c r="Z4" s="323" t="str">
        <f t="shared" si="21"/>
        <v>折叠</v>
      </c>
      <c r="AA4" s="303" t="str">
        <f t="shared" si="6"/>
        <v>大折叠</v>
      </c>
      <c r="AB4" s="303" t="str">
        <f t="shared" si="7"/>
        <v>LTPO</v>
      </c>
      <c r="AC4" s="303" t="str">
        <f t="shared" si="8"/>
        <v>折叠</v>
      </c>
      <c r="AD4" s="320">
        <f ca="1">IFERROR(SUMIFS($J$2:$J$286,$D$2:$D$286,$N4,$C$2:$C$286,O$1)*VLOOKUP($N4,切数!$C$2:$J$158,4,0)/(U4/O4)," ")</f>
        <v>0</v>
      </c>
      <c r="AE4" s="320">
        <f ca="1">IFERROR(SUMIFS($J$2:$J$286,$D$2:$D$286,$N4,$C$2:$C$286,P$1)*VLOOKUP($N4,切数!$C$2:$J$158,4,0)/(V4/P4)," ")</f>
        <v>0</v>
      </c>
      <c r="AF4" s="332"/>
      <c r="AG4" s="320"/>
      <c r="AH4" s="331"/>
      <c r="AJ4" s="294" t="s">
        <v>565</v>
      </c>
      <c r="AK4" s="305">
        <v>13334.853457980331</v>
      </c>
      <c r="AL4" s="305">
        <v>20640</v>
      </c>
      <c r="AM4" s="305">
        <v>24672</v>
      </c>
      <c r="AN4" s="305">
        <v>0</v>
      </c>
      <c r="AO4" s="305"/>
      <c r="AR4" s="298" t="s">
        <v>8</v>
      </c>
      <c r="AS4" s="298" t="str">
        <f t="shared" ref="AS4:AS68" si="22">IF(OR(AU4="穿戴",AU4="折叠",AU4="中尺寸",AU4="车载"),AU4,AY4&amp;AU4)</f>
        <v>LTPO手机</v>
      </c>
      <c r="AT4" s="298" t="s">
        <v>503</v>
      </c>
      <c r="AU4" s="298" t="s">
        <v>504</v>
      </c>
      <c r="AV4" s="298" t="s">
        <v>508</v>
      </c>
      <c r="AW4" s="298" t="s">
        <v>506</v>
      </c>
      <c r="AX4" s="97">
        <v>6.39</v>
      </c>
      <c r="AY4" s="298" t="s">
        <v>578</v>
      </c>
      <c r="AZ4" s="298" t="s">
        <v>710</v>
      </c>
    </row>
    <row r="5" spans="1:52" x14ac:dyDescent="0.35">
      <c r="A5" s="97" t="str">
        <f>D5&amp;COUNTIF($D$2:D5,D5)</f>
        <v>C4663</v>
      </c>
      <c r="B5" s="97" t="str">
        <f t="shared" si="1"/>
        <v>C46603/25蒸镀批次</v>
      </c>
      <c r="C5" s="459" t="s">
        <v>880</v>
      </c>
      <c r="D5" s="459" t="s">
        <v>565</v>
      </c>
      <c r="E5" s="459" t="s">
        <v>1524</v>
      </c>
      <c r="F5" s="459">
        <v>1320</v>
      </c>
      <c r="G5" s="85">
        <f t="shared" si="10"/>
        <v>1320</v>
      </c>
      <c r="H5" s="299">
        <f ca="1">'良率刷新（PMC）'!K6</f>
        <v>0.77976700481927708</v>
      </c>
      <c r="I5" s="299"/>
      <c r="J5" s="300"/>
      <c r="K5" s="154"/>
      <c r="L5" s="154"/>
      <c r="M5" s="456"/>
      <c r="N5" s="307" t="s">
        <v>692</v>
      </c>
      <c r="O5" s="302">
        <f t="shared" ca="1" si="11"/>
        <v>0.92924199794382401</v>
      </c>
      <c r="P5" s="302">
        <f t="shared" ca="1" si="12"/>
        <v>0.93957233118625272</v>
      </c>
      <c r="Q5" s="302">
        <f t="shared" ca="1" si="13"/>
        <v>0</v>
      </c>
      <c r="R5" s="302">
        <f t="shared" ca="1" si="14"/>
        <v>0.93957233118625272</v>
      </c>
      <c r="S5" s="302">
        <f t="shared" ca="1" si="15"/>
        <v>0</v>
      </c>
      <c r="T5" s="321">
        <f t="shared" ca="1" si="5"/>
        <v>0.90223046096859572</v>
      </c>
      <c r="U5" s="305">
        <f t="shared" si="16"/>
        <v>105220</v>
      </c>
      <c r="V5" s="305">
        <f t="shared" si="17"/>
        <v>108000</v>
      </c>
      <c r="W5" s="305">
        <f t="shared" si="18"/>
        <v>0</v>
      </c>
      <c r="X5" s="305">
        <f t="shared" si="19"/>
        <v>79200</v>
      </c>
      <c r="Y5" s="305">
        <f t="shared" si="20"/>
        <v>0</v>
      </c>
      <c r="Z5" s="323" t="str">
        <f t="shared" si="21"/>
        <v>LTPO手机</v>
      </c>
      <c r="AA5" s="303" t="str">
        <f t="shared" si="6"/>
        <v>直板手机</v>
      </c>
      <c r="AB5" s="303" t="str">
        <f t="shared" si="7"/>
        <v>LTPO</v>
      </c>
      <c r="AC5" s="303" t="str">
        <f t="shared" si="8"/>
        <v>手机</v>
      </c>
      <c r="AD5" s="320">
        <f ca="1">IFERROR(SUMIFS($J$2:$J$286,$D$2:$D$286,$N5,$C$2:$C$286,O$1)*VLOOKUP($N5,切数!$C$2:$J$158,4,0)/(U5/O5)," ")</f>
        <v>0</v>
      </c>
      <c r="AE5" s="320">
        <f ca="1">IFERROR(SUMIFS($J$2:$J$286,$D$2:$D$286,$N5,$C$2:$C$286,P$1)*VLOOKUP($N5,切数!$C$2:$J$158,4,0)/(V5/P5)," ")</f>
        <v>0</v>
      </c>
      <c r="AF5" s="332"/>
      <c r="AG5" s="320"/>
      <c r="AH5" s="331"/>
      <c r="AJ5" s="293" t="s">
        <v>684</v>
      </c>
      <c r="AK5" s="305">
        <v>153209</v>
      </c>
      <c r="AL5" s="305">
        <v>189945</v>
      </c>
      <c r="AM5" s="305">
        <v>133650</v>
      </c>
      <c r="AN5" s="305">
        <v>45900</v>
      </c>
      <c r="AO5" s="305"/>
      <c r="AR5" s="298" t="s">
        <v>14</v>
      </c>
      <c r="AS5" s="298" t="str">
        <f t="shared" si="22"/>
        <v>LTPO手机</v>
      </c>
      <c r="AT5" s="298" t="s">
        <v>503</v>
      </c>
      <c r="AU5" s="298" t="s">
        <v>504</v>
      </c>
      <c r="AV5" s="298" t="s">
        <v>508</v>
      </c>
      <c r="AW5" s="298" t="s">
        <v>506</v>
      </c>
      <c r="AX5" s="97">
        <v>6.69</v>
      </c>
      <c r="AY5" s="298" t="s">
        <v>76</v>
      </c>
      <c r="AZ5" s="298" t="s">
        <v>76</v>
      </c>
    </row>
    <row r="6" spans="1:52" x14ac:dyDescent="0.35">
      <c r="A6" s="97" t="str">
        <f>D6&amp;COUNTIF($D$2:D6,D6)</f>
        <v>C4664</v>
      </c>
      <c r="B6" s="97" t="str">
        <f t="shared" si="1"/>
        <v>C46604/24蒸镀批次</v>
      </c>
      <c r="C6" s="459" t="s">
        <v>910</v>
      </c>
      <c r="D6" s="459" t="s">
        <v>565</v>
      </c>
      <c r="E6" s="459" t="s">
        <v>925</v>
      </c>
      <c r="F6" s="459">
        <v>1320</v>
      </c>
      <c r="G6" s="85">
        <f t="shared" si="10"/>
        <v>1320</v>
      </c>
      <c r="H6" s="299">
        <f ca="1">'良率刷新（PMC）'!K7</f>
        <v>0.77976700481927708</v>
      </c>
      <c r="I6" s="299"/>
      <c r="J6" s="300"/>
      <c r="K6" s="154"/>
      <c r="L6" s="154"/>
      <c r="M6" s="306"/>
      <c r="N6" s="85" t="s">
        <v>645</v>
      </c>
      <c r="O6" s="302">
        <f t="shared" ca="1" si="11"/>
        <v>0.8898971226374176</v>
      </c>
      <c r="P6" s="302">
        <f t="shared" ca="1" si="12"/>
        <v>0.92601311614100135</v>
      </c>
      <c r="Q6" s="302">
        <f t="shared" ca="1" si="13"/>
        <v>0.93028262496983005</v>
      </c>
      <c r="R6" s="302">
        <f t="shared" ca="1" si="14"/>
        <v>0.93028262496983016</v>
      </c>
      <c r="S6" s="302">
        <f t="shared" ca="1" si="15"/>
        <v>0</v>
      </c>
      <c r="T6" s="321">
        <f t="shared" ca="1" si="5"/>
        <v>0.85893018502764762</v>
      </c>
      <c r="U6" s="305">
        <f t="shared" si="16"/>
        <v>886635</v>
      </c>
      <c r="V6" s="305">
        <f t="shared" si="17"/>
        <v>1209445</v>
      </c>
      <c r="W6" s="305">
        <f t="shared" si="18"/>
        <v>129010</v>
      </c>
      <c r="X6" s="305">
        <f t="shared" si="19"/>
        <v>509390</v>
      </c>
      <c r="Y6" s="305">
        <f t="shared" si="20"/>
        <v>0</v>
      </c>
      <c r="Z6" s="323" t="str">
        <f t="shared" si="21"/>
        <v>LTPO手机</v>
      </c>
      <c r="AA6" s="303" t="str">
        <f t="shared" si="6"/>
        <v>直板手机</v>
      </c>
      <c r="AB6" s="303" t="str">
        <f t="shared" si="7"/>
        <v>LTPO</v>
      </c>
      <c r="AC6" s="303" t="str">
        <f t="shared" si="8"/>
        <v>手机</v>
      </c>
      <c r="AD6" s="320" t="str">
        <f ca="1">IFERROR(SUMIFS($J$2:$J$286,$D$2:$D$286,$N6,$C$2:$C$286,O$1)*VLOOKUP($N6,切数!$C$2:$J$158,4,0)/(U6/O6)," ")</f>
        <v xml:space="preserve"> </v>
      </c>
      <c r="AE6" s="320" t="str">
        <f ca="1">IFERROR(SUMIFS($J$2:$J$286,$D$2:$D$286,$N6,$C$2:$C$286,P$1)*VLOOKUP($N6,切数!$C$2:$J$158,4,0)/(V6/P6)," ")</f>
        <v xml:space="preserve"> </v>
      </c>
      <c r="AF6" s="332"/>
      <c r="AG6" s="320"/>
      <c r="AH6" s="331"/>
      <c r="AJ6" s="294" t="s">
        <v>692</v>
      </c>
      <c r="AK6" s="305">
        <v>105220</v>
      </c>
      <c r="AL6" s="305">
        <v>108000</v>
      </c>
      <c r="AM6" s="305">
        <v>0</v>
      </c>
      <c r="AN6" s="305">
        <v>79200</v>
      </c>
      <c r="AO6" s="305"/>
      <c r="AR6" s="298" t="s">
        <v>581</v>
      </c>
      <c r="AS6" s="298" t="str">
        <f t="shared" si="22"/>
        <v>LTPO手机</v>
      </c>
      <c r="AT6" s="298" t="s">
        <v>503</v>
      </c>
      <c r="AU6" s="298" t="s">
        <v>504</v>
      </c>
      <c r="AV6" s="298" t="s">
        <v>508</v>
      </c>
      <c r="AW6" s="298" t="s">
        <v>506</v>
      </c>
      <c r="AX6" s="97">
        <v>6.69</v>
      </c>
      <c r="AY6" s="298" t="s">
        <v>76</v>
      </c>
      <c r="AZ6" s="298" t="s">
        <v>76</v>
      </c>
    </row>
    <row r="7" spans="1:52" x14ac:dyDescent="0.35">
      <c r="A7" s="97" t="str">
        <f>D7&amp;COUNTIF($D$2:D7,D7)</f>
        <v>C4711</v>
      </c>
      <c r="B7" s="97" t="str">
        <f t="shared" si="1"/>
        <v>C47101/29蒸镀批次</v>
      </c>
      <c r="C7" s="459" t="s">
        <v>1410</v>
      </c>
      <c r="D7" s="459" t="s">
        <v>684</v>
      </c>
      <c r="E7" s="459" t="s">
        <v>1248</v>
      </c>
      <c r="F7" s="459">
        <v>958</v>
      </c>
      <c r="G7" s="85">
        <f t="shared" si="10"/>
        <v>958</v>
      </c>
      <c r="H7" s="299">
        <f ca="1">'良率刷新（PMC）'!K8</f>
        <v>0.75050838357204586</v>
      </c>
      <c r="I7" s="299"/>
      <c r="J7" s="300"/>
      <c r="K7" s="154"/>
      <c r="L7" s="154"/>
      <c r="M7" s="306"/>
      <c r="N7" s="85" t="s">
        <v>16</v>
      </c>
      <c r="O7" s="302">
        <f t="shared" ca="1" si="11"/>
        <v>0</v>
      </c>
      <c r="P7" s="302">
        <f t="shared" ca="1" si="12"/>
        <v>0</v>
      </c>
      <c r="Q7" s="302">
        <f t="shared" ca="1" si="13"/>
        <v>0</v>
      </c>
      <c r="R7" s="302">
        <f t="shared" ca="1" si="14"/>
        <v>0.9334697667493792</v>
      </c>
      <c r="S7" s="302">
        <f t="shared" ca="1" si="15"/>
        <v>0</v>
      </c>
      <c r="T7" s="321">
        <f t="shared" ca="1" si="5"/>
        <v>0</v>
      </c>
      <c r="U7" s="305">
        <f t="shared" si="16"/>
        <v>0</v>
      </c>
      <c r="V7" s="305">
        <f t="shared" si="17"/>
        <v>0</v>
      </c>
      <c r="W7" s="305">
        <f t="shared" si="18"/>
        <v>0</v>
      </c>
      <c r="X7" s="305">
        <f t="shared" si="19"/>
        <v>60000</v>
      </c>
      <c r="Y7" s="305">
        <f t="shared" si="20"/>
        <v>0</v>
      </c>
      <c r="Z7" s="323" t="str">
        <f t="shared" si="21"/>
        <v>LTPO手机</v>
      </c>
      <c r="AA7" s="303" t="str">
        <f t="shared" si="6"/>
        <v>直板手机</v>
      </c>
      <c r="AB7" s="303" t="str">
        <f t="shared" si="7"/>
        <v>LTPO</v>
      </c>
      <c r="AC7" s="303" t="str">
        <f t="shared" si="8"/>
        <v>手机</v>
      </c>
      <c r="AD7" s="320" t="str">
        <f ca="1">IFERROR(SUMIFS($J$2:$J$286,$D$2:$D$286,$N7,$C$2:$C$286,O$1)*VLOOKUP($N7,切数!$C$2:$J$158,4,0)/(U7/O7)," ")</f>
        <v xml:space="preserve"> </v>
      </c>
      <c r="AE7" s="320" t="str">
        <f ca="1">IFERROR(SUMIFS($J$2:$J$286,$D$2:$D$286,$N7,$C$2:$C$286,P$1)*VLOOKUP($N7,切数!$C$2:$J$158,4,0)/(V7/P7)," ")</f>
        <v xml:space="preserve"> </v>
      </c>
      <c r="AF7" s="332"/>
      <c r="AG7" s="320"/>
      <c r="AH7" s="331"/>
      <c r="AJ7" s="294" t="s">
        <v>645</v>
      </c>
      <c r="AK7" s="305">
        <v>886635</v>
      </c>
      <c r="AL7" s="305">
        <v>1209445</v>
      </c>
      <c r="AM7" s="305">
        <v>129010</v>
      </c>
      <c r="AN7" s="305">
        <v>509390</v>
      </c>
      <c r="AO7" s="305"/>
      <c r="AR7" s="298" t="s">
        <v>2</v>
      </c>
      <c r="AS7" s="298" t="str">
        <f t="shared" si="22"/>
        <v>LTPO手机</v>
      </c>
      <c r="AT7" s="298" t="s">
        <v>503</v>
      </c>
      <c r="AU7" s="298" t="s">
        <v>504</v>
      </c>
      <c r="AV7" s="298" t="s">
        <v>508</v>
      </c>
      <c r="AW7" s="298" t="s">
        <v>506</v>
      </c>
      <c r="AX7" s="97">
        <v>6.82</v>
      </c>
      <c r="AY7" s="298" t="s">
        <v>76</v>
      </c>
      <c r="AZ7" s="298" t="s">
        <v>76</v>
      </c>
    </row>
    <row r="8" spans="1:52" x14ac:dyDescent="0.35">
      <c r="A8" s="97" t="str">
        <f>D8&amp;COUNTIF($D$2:D8,D8)</f>
        <v>C4712</v>
      </c>
      <c r="B8" s="97" t="str">
        <f t="shared" si="1"/>
        <v>C47102/10蒸镀批次</v>
      </c>
      <c r="C8" s="459" t="s">
        <v>1411</v>
      </c>
      <c r="D8" s="459" t="s">
        <v>684</v>
      </c>
      <c r="E8" s="459" t="s">
        <v>871</v>
      </c>
      <c r="F8" s="459">
        <v>1498</v>
      </c>
      <c r="G8" s="85">
        <f t="shared" si="10"/>
        <v>1498</v>
      </c>
      <c r="H8" s="299">
        <f ca="1">'良率刷新（PMC）'!K9</f>
        <v>0.80067826357204575</v>
      </c>
      <c r="I8" s="299"/>
      <c r="J8" s="300"/>
      <c r="K8" s="154"/>
      <c r="L8" s="154"/>
      <c r="M8" s="306"/>
      <c r="N8" s="85" t="s">
        <v>26</v>
      </c>
      <c r="O8" s="302">
        <f t="shared" ca="1" si="11"/>
        <v>0</v>
      </c>
      <c r="P8" s="302">
        <f t="shared" ca="1" si="12"/>
        <v>0</v>
      </c>
      <c r="Q8" s="302">
        <f t="shared" ca="1" si="13"/>
        <v>0.88157660928270054</v>
      </c>
      <c r="R8" s="302">
        <f t="shared" ca="1" si="14"/>
        <v>0</v>
      </c>
      <c r="S8" s="302">
        <f t="shared" ca="1" si="15"/>
        <v>0</v>
      </c>
      <c r="T8" s="321">
        <f t="shared" ca="1" si="5"/>
        <v>0</v>
      </c>
      <c r="U8" s="305">
        <f t="shared" si="16"/>
        <v>0</v>
      </c>
      <c r="V8" s="305">
        <f t="shared" si="17"/>
        <v>0</v>
      </c>
      <c r="W8" s="305">
        <f t="shared" si="18"/>
        <v>86400</v>
      </c>
      <c r="X8" s="305">
        <f t="shared" si="19"/>
        <v>0</v>
      </c>
      <c r="Y8" s="305">
        <f t="shared" si="20"/>
        <v>0</v>
      </c>
      <c r="Z8" s="323" t="str">
        <f t="shared" si="21"/>
        <v>LTPO手机</v>
      </c>
      <c r="AA8" s="303" t="str">
        <f t="shared" si="6"/>
        <v>直板手机</v>
      </c>
      <c r="AB8" s="303" t="str">
        <f t="shared" si="7"/>
        <v>LTPO</v>
      </c>
      <c r="AC8" s="303" t="str">
        <f t="shared" si="8"/>
        <v>手机</v>
      </c>
      <c r="AD8" s="320" t="str">
        <f ca="1">IFERROR(SUMIFS($J$2:$J$286,$D$2:$D$286,$N8,$C$2:$C$286,O$1)*VLOOKUP($N8,切数!$C$2:$J$158,4,0)/(U8/O8)," ")</f>
        <v xml:space="preserve"> </v>
      </c>
      <c r="AE8" s="320" t="str">
        <f ca="1">IFERROR(SUMIFS($J$2:$J$286,$D$2:$D$286,$N8,$C$2:$C$286,P$1)*VLOOKUP($N8,切数!$C$2:$J$158,4,0)/(V8/P8)," ")</f>
        <v xml:space="preserve"> </v>
      </c>
      <c r="AF8" s="332"/>
      <c r="AG8" s="320"/>
      <c r="AH8" s="331"/>
      <c r="AJ8" s="294" t="s">
        <v>16</v>
      </c>
      <c r="AK8" s="305">
        <v>0</v>
      </c>
      <c r="AL8" s="305">
        <v>0</v>
      </c>
      <c r="AM8" s="305">
        <v>0</v>
      </c>
      <c r="AN8" s="305">
        <v>60000</v>
      </c>
      <c r="AO8" s="305"/>
      <c r="AR8" s="298" t="s">
        <v>3</v>
      </c>
      <c r="AS8" s="298" t="str">
        <f t="shared" si="22"/>
        <v>LTPO手机</v>
      </c>
      <c r="AT8" s="298" t="s">
        <v>503</v>
      </c>
      <c r="AU8" s="298" t="s">
        <v>504</v>
      </c>
      <c r="AV8" s="298" t="s">
        <v>508</v>
      </c>
      <c r="AW8" s="298" t="s">
        <v>506</v>
      </c>
      <c r="AX8" s="97">
        <v>6.94</v>
      </c>
      <c r="AY8" s="298" t="s">
        <v>577</v>
      </c>
      <c r="AZ8" s="298" t="s">
        <v>575</v>
      </c>
    </row>
    <row r="9" spans="1:52" x14ac:dyDescent="0.35">
      <c r="A9" s="97" t="str">
        <f>D9&amp;COUNTIF($D$2:D9,D9)</f>
        <v>C4713</v>
      </c>
      <c r="B9" s="97" t="str">
        <f t="shared" si="1"/>
        <v>C47102/20蒸镀批次</v>
      </c>
      <c r="C9" s="459" t="s">
        <v>1411</v>
      </c>
      <c r="D9" s="459" t="s">
        <v>684</v>
      </c>
      <c r="E9" s="459" t="s">
        <v>584</v>
      </c>
      <c r="F9" s="459">
        <v>626</v>
      </c>
      <c r="G9" s="85">
        <f t="shared" si="10"/>
        <v>626</v>
      </c>
      <c r="H9" s="299">
        <f ca="1">'良率刷新（PMC）'!K10</f>
        <v>0.76872938178290839</v>
      </c>
      <c r="I9" s="299"/>
      <c r="J9" s="300"/>
      <c r="K9" s="154"/>
      <c r="L9" s="154"/>
      <c r="N9" s="85" t="s">
        <v>909</v>
      </c>
      <c r="O9" s="302">
        <f t="shared" ca="1" si="11"/>
        <v>0.98224016877325093</v>
      </c>
      <c r="P9" s="302">
        <f t="shared" ca="1" si="12"/>
        <v>0.98390821999999967</v>
      </c>
      <c r="Q9" s="302">
        <f t="shared" ca="1" si="13"/>
        <v>0.98390821999999956</v>
      </c>
      <c r="R9" s="302">
        <f t="shared" ca="1" si="14"/>
        <v>0.98390821999999956</v>
      </c>
      <c r="S9" s="302">
        <f t="shared" ca="1" si="15"/>
        <v>0</v>
      </c>
      <c r="T9" s="321">
        <f t="shared" ca="1" si="5"/>
        <v>0.97890821999999955</v>
      </c>
      <c r="U9" s="305">
        <f t="shared" si="16"/>
        <v>295681.61600000004</v>
      </c>
      <c r="V9" s="305">
        <f t="shared" si="17"/>
        <v>328032</v>
      </c>
      <c r="W9" s="305">
        <f t="shared" si="18"/>
        <v>249696</v>
      </c>
      <c r="X9" s="305">
        <f t="shared" si="19"/>
        <v>95472</v>
      </c>
      <c r="Y9" s="305">
        <f t="shared" si="20"/>
        <v>0</v>
      </c>
      <c r="Z9" s="323" t="str">
        <f t="shared" si="21"/>
        <v>穿戴</v>
      </c>
      <c r="AA9" s="303" t="str">
        <f t="shared" si="6"/>
        <v>穿戴</v>
      </c>
      <c r="AB9" s="303" t="str">
        <f t="shared" si="7"/>
        <v>穿戴</v>
      </c>
      <c r="AC9" s="303" t="str">
        <f t="shared" si="8"/>
        <v>穿戴</v>
      </c>
      <c r="AD9" s="320">
        <f ca="1">IFERROR(SUMIFS($J$2:$J$286,$D$2:$D$286,$N9,$C$2:$C$286,O$1)*VLOOKUP($N9,切数!$C$2:$J$158,4,0)/(U9/O9)," ")</f>
        <v>0</v>
      </c>
      <c r="AE9" s="320">
        <f ca="1">IFERROR(SUMIFS($J$2:$J$286,$D$2:$D$286,$N9,$C$2:$C$286,P$1)*VLOOKUP($N9,切数!$C$2:$J$158,4,0)/(V9/P9)," ")</f>
        <v>0</v>
      </c>
      <c r="AF9" s="332"/>
      <c r="AG9" s="320"/>
      <c r="AH9" s="331"/>
      <c r="AJ9" s="294" t="s">
        <v>26</v>
      </c>
      <c r="AK9" s="305">
        <v>0</v>
      </c>
      <c r="AL9" s="305">
        <v>0</v>
      </c>
      <c r="AM9" s="305">
        <v>86400</v>
      </c>
      <c r="AN9" s="305">
        <v>0</v>
      </c>
      <c r="AO9" s="305"/>
      <c r="AP9" s="519"/>
      <c r="AR9" s="298" t="s">
        <v>10</v>
      </c>
      <c r="AS9" s="298" t="str">
        <f t="shared" si="22"/>
        <v>穿戴</v>
      </c>
      <c r="AT9" s="298" t="s">
        <v>503</v>
      </c>
      <c r="AU9" s="6" t="s">
        <v>509</v>
      </c>
      <c r="AV9" s="298" t="s">
        <v>509</v>
      </c>
      <c r="AW9" s="298" t="s">
        <v>506</v>
      </c>
      <c r="AX9" s="97">
        <v>1.1499999999999999</v>
      </c>
      <c r="AY9" s="298" t="s">
        <v>76</v>
      </c>
      <c r="AZ9" s="298" t="s">
        <v>76</v>
      </c>
    </row>
    <row r="10" spans="1:52" x14ac:dyDescent="0.35">
      <c r="A10" s="97" t="str">
        <f>D10&amp;COUNTIF($D$2:D10,D10)</f>
        <v>C4714</v>
      </c>
      <c r="B10" s="97" t="str">
        <f t="shared" si="1"/>
        <v>C47103/04蒸镀批次</v>
      </c>
      <c r="C10" s="459" t="s">
        <v>1411</v>
      </c>
      <c r="D10" s="459" t="s">
        <v>684</v>
      </c>
      <c r="E10" s="459" t="s">
        <v>1539</v>
      </c>
      <c r="F10" s="459">
        <v>1667</v>
      </c>
      <c r="G10" s="85">
        <f t="shared" si="10"/>
        <v>1667</v>
      </c>
      <c r="H10" s="299">
        <f ca="1">'良率刷新（PMC）'!K11</f>
        <v>0.78868066309214169</v>
      </c>
      <c r="I10" s="299"/>
      <c r="J10" s="300"/>
      <c r="K10" s="154"/>
      <c r="L10" s="154"/>
      <c r="N10" s="85" t="s">
        <v>772</v>
      </c>
      <c r="O10" s="302">
        <f t="shared" ca="1" si="11"/>
        <v>0.89948072837631299</v>
      </c>
      <c r="P10" s="302">
        <f t="shared" ca="1" si="12"/>
        <v>0.91033483709273144</v>
      </c>
      <c r="Q10" s="302">
        <f t="shared" ca="1" si="13"/>
        <v>0.92018319429576412</v>
      </c>
      <c r="R10" s="302">
        <f t="shared" ca="1" si="14"/>
        <v>0.92433483709273123</v>
      </c>
      <c r="S10" s="302">
        <f t="shared" ca="1" si="15"/>
        <v>0</v>
      </c>
      <c r="T10" s="321">
        <f t="shared" ca="1" si="5"/>
        <v>0.87740326375939848</v>
      </c>
      <c r="U10" s="305">
        <f t="shared" si="16"/>
        <v>412105.1</v>
      </c>
      <c r="V10" s="305">
        <f t="shared" si="17"/>
        <v>277780</v>
      </c>
      <c r="W10" s="305">
        <f t="shared" si="18"/>
        <v>846830</v>
      </c>
      <c r="X10" s="305">
        <f t="shared" si="19"/>
        <v>342759.99999999994</v>
      </c>
      <c r="Y10" s="305">
        <f t="shared" si="20"/>
        <v>0</v>
      </c>
      <c r="Z10" s="323" t="str">
        <f t="shared" si="21"/>
        <v>LTPO手机</v>
      </c>
      <c r="AA10" s="303" t="str">
        <f t="shared" si="6"/>
        <v>直板手机</v>
      </c>
      <c r="AB10" s="303" t="str">
        <f t="shared" si="7"/>
        <v>LTPO</v>
      </c>
      <c r="AC10" s="303" t="str">
        <f t="shared" si="8"/>
        <v>手机</v>
      </c>
      <c r="AD10" s="320" t="str">
        <f ca="1">IFERROR(SUMIFS($J$2:$J$286,$D$2:$D$286,$N10,$C$2:$C$286,O$1)*VLOOKUP($N10,切数!$C$2:$J$158,4,0)/(U10/O10)," ")</f>
        <v xml:space="preserve"> </v>
      </c>
      <c r="AE10" s="320" t="str">
        <f ca="1">IFERROR(SUMIFS($J$2:$J$286,$D$2:$D$286,$N10,$C$2:$C$286,P$1)*VLOOKUP($N10,切数!$C$2:$J$158,4,0)/(V10/P10)," ")</f>
        <v xml:space="preserve"> </v>
      </c>
      <c r="AF10" s="332"/>
      <c r="AG10" s="320"/>
      <c r="AH10" s="331"/>
      <c r="AJ10" s="294" t="s">
        <v>909</v>
      </c>
      <c r="AK10" s="305">
        <v>295681.61600000004</v>
      </c>
      <c r="AL10" s="305">
        <v>328032</v>
      </c>
      <c r="AM10" s="305">
        <v>249696</v>
      </c>
      <c r="AN10" s="305">
        <v>95472</v>
      </c>
      <c r="AO10" s="305"/>
      <c r="AR10" s="298" t="s">
        <v>4</v>
      </c>
      <c r="AS10" s="298" t="str">
        <f t="shared" si="22"/>
        <v>LTPO手机</v>
      </c>
      <c r="AT10" s="298" t="s">
        <v>503</v>
      </c>
      <c r="AU10" s="298" t="s">
        <v>504</v>
      </c>
      <c r="AV10" s="298" t="s">
        <v>508</v>
      </c>
      <c r="AW10" s="298" t="s">
        <v>506</v>
      </c>
      <c r="AX10" s="97">
        <v>6.77</v>
      </c>
      <c r="AY10" s="298" t="s">
        <v>76</v>
      </c>
      <c r="AZ10" s="298" t="s">
        <v>76</v>
      </c>
    </row>
    <row r="11" spans="1:52" x14ac:dyDescent="0.35">
      <c r="A11" s="97" t="str">
        <f>D11&amp;COUNTIF($D$2:D11,D11)</f>
        <v>C4715</v>
      </c>
      <c r="B11" s="97" t="str">
        <f t="shared" si="1"/>
        <v>C47103/16蒸镀批次</v>
      </c>
      <c r="C11" s="459" t="s">
        <v>1412</v>
      </c>
      <c r="D11" s="459" t="s">
        <v>684</v>
      </c>
      <c r="E11" s="459" t="s">
        <v>1246</v>
      </c>
      <c r="F11" s="459">
        <v>1750</v>
      </c>
      <c r="G11" s="85">
        <f t="shared" si="10"/>
        <v>1750</v>
      </c>
      <c r="H11" s="299">
        <f ca="1">'良率刷新（PMC）'!K12</f>
        <v>0.79568126357204583</v>
      </c>
      <c r="I11" s="299"/>
      <c r="J11" s="300"/>
      <c r="K11" s="154"/>
      <c r="L11" s="154"/>
      <c r="N11" s="85" t="s">
        <v>807</v>
      </c>
      <c r="O11" s="302">
        <f t="shared" ca="1" si="11"/>
        <v>0.91751753118686807</v>
      </c>
      <c r="P11" s="302">
        <f t="shared" ca="1" si="12"/>
        <v>0.92164548770860699</v>
      </c>
      <c r="Q11" s="302">
        <f t="shared" ca="1" si="13"/>
        <v>0.9216454877086071</v>
      </c>
      <c r="R11" s="302">
        <f t="shared" ca="1" si="14"/>
        <v>0.9216454877086071</v>
      </c>
      <c r="S11" s="302">
        <f t="shared" ca="1" si="15"/>
        <v>0</v>
      </c>
      <c r="T11" s="321">
        <f t="shared" ca="1" si="5"/>
        <v>0.88751753118686827</v>
      </c>
      <c r="U11" s="305">
        <f t="shared" si="16"/>
        <v>319233.2766261042</v>
      </c>
      <c r="V11" s="305">
        <f t="shared" si="17"/>
        <v>241965</v>
      </c>
      <c r="W11" s="305">
        <f t="shared" si="18"/>
        <v>520410</v>
      </c>
      <c r="X11" s="305">
        <f t="shared" si="19"/>
        <v>541690</v>
      </c>
      <c r="Y11" s="305">
        <f t="shared" si="20"/>
        <v>0</v>
      </c>
      <c r="Z11" s="323" t="str">
        <f t="shared" si="21"/>
        <v>LTPO手机</v>
      </c>
      <c r="AA11" s="303" t="str">
        <f t="shared" si="6"/>
        <v>直板手机</v>
      </c>
      <c r="AB11" s="303" t="str">
        <f t="shared" si="7"/>
        <v>LTPO</v>
      </c>
      <c r="AC11" s="303" t="str">
        <f t="shared" si="8"/>
        <v>手机</v>
      </c>
      <c r="AD11" s="320" t="str">
        <f ca="1">IFERROR(SUMIFS($J$2:$J$286,$D$2:$D$286,$N11,$C$2:$C$286,O$1)*VLOOKUP($N11,切数!$C$2:$J$158,4,0)/(U11/O11)," ")</f>
        <v xml:space="preserve"> </v>
      </c>
      <c r="AE11" s="320" t="str">
        <f ca="1">IFERROR(SUMIFS($J$2:$J$286,$D$2:$D$286,$N11,$C$2:$C$286,P$1)*VLOOKUP($N11,切数!$C$2:$J$158,4,0)/(V11/P11)," ")</f>
        <v xml:space="preserve"> </v>
      </c>
      <c r="AF11" s="332"/>
      <c r="AG11" s="320"/>
      <c r="AH11" s="331"/>
      <c r="AJ11" s="294" t="s">
        <v>772</v>
      </c>
      <c r="AK11" s="305">
        <v>412105.1</v>
      </c>
      <c r="AL11" s="305">
        <v>277780</v>
      </c>
      <c r="AM11" s="305">
        <v>846830</v>
      </c>
      <c r="AN11" s="305">
        <v>342759.99999999994</v>
      </c>
      <c r="AO11" s="305"/>
      <c r="AR11" s="298" t="s">
        <v>4</v>
      </c>
      <c r="AS11" s="298" t="str">
        <f t="shared" si="22"/>
        <v>LTPO手机</v>
      </c>
      <c r="AT11" s="298" t="s">
        <v>211</v>
      </c>
      <c r="AU11" s="298" t="s">
        <v>504</v>
      </c>
      <c r="AV11" s="298" t="s">
        <v>508</v>
      </c>
      <c r="AW11" s="298" t="s">
        <v>506</v>
      </c>
      <c r="AX11" s="97">
        <v>6.77</v>
      </c>
      <c r="AY11" s="298" t="s">
        <v>76</v>
      </c>
      <c r="AZ11" s="298" t="s">
        <v>76</v>
      </c>
    </row>
    <row r="12" spans="1:52" x14ac:dyDescent="0.35">
      <c r="A12" s="97" t="str">
        <f>D12&amp;COUNTIF($D$2:D12,D12)</f>
        <v>C4716</v>
      </c>
      <c r="B12" s="97" t="str">
        <f t="shared" si="1"/>
        <v>C47103/27蒸镀批次</v>
      </c>
      <c r="C12" s="459" t="s">
        <v>1412</v>
      </c>
      <c r="D12" s="459" t="s">
        <v>684</v>
      </c>
      <c r="E12" s="459" t="s">
        <v>1244</v>
      </c>
      <c r="F12" s="459">
        <v>1640</v>
      </c>
      <c r="G12" s="85">
        <f t="shared" si="10"/>
        <v>1640</v>
      </c>
      <c r="H12" s="299">
        <f ca="1">'良率刷新（PMC）'!K13</f>
        <v>0.79568126357204583</v>
      </c>
      <c r="I12" s="299"/>
      <c r="J12" s="300"/>
      <c r="K12" s="154"/>
      <c r="L12" s="154"/>
      <c r="N12" s="85" t="s">
        <v>811</v>
      </c>
      <c r="O12" s="302">
        <f t="shared" ca="1" si="11"/>
        <v>0.84230474166684788</v>
      </c>
      <c r="P12" s="302">
        <f t="shared" ca="1" si="12"/>
        <v>0.84936191849187614</v>
      </c>
      <c r="Q12" s="302">
        <f t="shared" ca="1" si="13"/>
        <v>0.84936191849187626</v>
      </c>
      <c r="R12" s="302">
        <f t="shared" ca="1" si="14"/>
        <v>0.84936191849187614</v>
      </c>
      <c r="S12" s="302">
        <f t="shared" ca="1" si="15"/>
        <v>0</v>
      </c>
      <c r="T12" s="321">
        <f t="shared" ca="1" si="5"/>
        <v>0.81230474166684785</v>
      </c>
      <c r="U12" s="305">
        <f t="shared" si="16"/>
        <v>261349.21935477716</v>
      </c>
      <c r="V12" s="305">
        <f t="shared" si="17"/>
        <v>252890</v>
      </c>
      <c r="W12" s="305">
        <f t="shared" si="18"/>
        <v>195700</v>
      </c>
      <c r="X12" s="305">
        <f t="shared" si="19"/>
        <v>228000</v>
      </c>
      <c r="Y12" s="305">
        <f t="shared" si="20"/>
        <v>0</v>
      </c>
      <c r="Z12" s="323" t="str">
        <f t="shared" si="21"/>
        <v>LTPO手机</v>
      </c>
      <c r="AA12" s="303" t="str">
        <f t="shared" si="6"/>
        <v>直板手机</v>
      </c>
      <c r="AB12" s="303" t="str">
        <f t="shared" si="7"/>
        <v>LTPO</v>
      </c>
      <c r="AC12" s="303" t="str">
        <f t="shared" si="8"/>
        <v>手机</v>
      </c>
      <c r="AD12" s="320">
        <f ca="1">IFERROR(SUMIFS($J$2:$J$286,$D$2:$D$286,$N12,$C$2:$C$286,O$1)*VLOOKUP($N12,切数!$C$2:$J$158,4,0)/(U12/O12)," ")</f>
        <v>0</v>
      </c>
      <c r="AE12" s="320">
        <f ca="1">IFERROR(SUMIFS($J$2:$J$286,$D$2:$D$286,$N12,$C$2:$C$286,P$1)*VLOOKUP($N12,切数!$C$2:$J$158,4,0)/(V12/P12)," ")</f>
        <v>0</v>
      </c>
      <c r="AF12" s="332"/>
      <c r="AG12" s="320"/>
      <c r="AH12" s="331"/>
      <c r="AJ12" s="326" t="s">
        <v>807</v>
      </c>
      <c r="AK12" s="305">
        <v>319233.2766261042</v>
      </c>
      <c r="AL12" s="305">
        <v>241965</v>
      </c>
      <c r="AM12" s="305">
        <v>520410</v>
      </c>
      <c r="AN12" s="305">
        <v>541690</v>
      </c>
      <c r="AO12" s="305"/>
      <c r="AR12" s="298" t="s">
        <v>15</v>
      </c>
      <c r="AS12" s="298" t="str">
        <f t="shared" si="22"/>
        <v>折叠</v>
      </c>
      <c r="AT12" s="298" t="s">
        <v>503</v>
      </c>
      <c r="AU12" s="298" t="s">
        <v>564</v>
      </c>
      <c r="AV12" s="298" t="s">
        <v>505</v>
      </c>
      <c r="AW12" s="298" t="s">
        <v>510</v>
      </c>
      <c r="AX12" s="97">
        <v>7.93</v>
      </c>
      <c r="AY12" s="298" t="s">
        <v>76</v>
      </c>
      <c r="AZ12" s="298" t="s">
        <v>76</v>
      </c>
    </row>
    <row r="13" spans="1:52" x14ac:dyDescent="0.35">
      <c r="A13" s="97" t="str">
        <f>D13&amp;COUNTIF($D$2:D13,D13)</f>
        <v>C4717</v>
      </c>
      <c r="B13" s="97" t="str">
        <f t="shared" si="1"/>
        <v>C47104/09蒸镀批次</v>
      </c>
      <c r="C13" s="459" t="s">
        <v>1412</v>
      </c>
      <c r="D13" s="459" t="s">
        <v>684</v>
      </c>
      <c r="E13" s="459" t="s">
        <v>926</v>
      </c>
      <c r="F13" s="459">
        <v>100</v>
      </c>
      <c r="G13" s="85">
        <f t="shared" si="10"/>
        <v>100</v>
      </c>
      <c r="H13" s="299">
        <f ca="1">'良率刷新（PMC）'!K14</f>
        <v>0.79568126357204583</v>
      </c>
      <c r="I13" s="299"/>
      <c r="J13" s="300"/>
      <c r="K13" s="154"/>
      <c r="L13" s="154"/>
      <c r="N13" s="85" t="s">
        <v>1021</v>
      </c>
      <c r="O13" s="302">
        <f t="shared" ca="1" si="11"/>
        <v>0</v>
      </c>
      <c r="P13" s="302">
        <f t="shared" ca="1" si="12"/>
        <v>0.76380060481927714</v>
      </c>
      <c r="Q13" s="302">
        <f t="shared" ca="1" si="13"/>
        <v>0.76380060481927714</v>
      </c>
      <c r="R13" s="302">
        <f t="shared" ca="1" si="14"/>
        <v>0.76380060481927714</v>
      </c>
      <c r="S13" s="302">
        <f t="shared" ca="1" si="15"/>
        <v>0</v>
      </c>
      <c r="T13" s="321">
        <f t="shared" ca="1" si="5"/>
        <v>0</v>
      </c>
      <c r="U13" s="305">
        <f t="shared" si="16"/>
        <v>0</v>
      </c>
      <c r="V13" s="305">
        <f t="shared" si="17"/>
        <v>17600</v>
      </c>
      <c r="W13" s="305">
        <f t="shared" si="18"/>
        <v>10080</v>
      </c>
      <c r="X13" s="305">
        <f t="shared" si="19"/>
        <v>23520</v>
      </c>
      <c r="Y13" s="305">
        <f t="shared" si="20"/>
        <v>0</v>
      </c>
      <c r="Z13" s="323" t="str">
        <f t="shared" si="21"/>
        <v>中尺寸</v>
      </c>
      <c r="AA13" s="303" t="str">
        <f t="shared" si="6"/>
        <v>中尺寸</v>
      </c>
      <c r="AB13" s="303" t="str">
        <f t="shared" si="7"/>
        <v>中尺寸</v>
      </c>
      <c r="AC13" s="303" t="str">
        <f t="shared" si="8"/>
        <v>中尺寸</v>
      </c>
      <c r="AD13" s="320" t="str">
        <f ca="1">IFERROR(SUMIFS($J$2:$J$286,$D$2:$D$286,$N13,$C$2:$C$286,O$1)*VLOOKUP($N13,切数!$C$2:$J$158,4,0)/(U13/O13)," ")</f>
        <v xml:space="preserve"> </v>
      </c>
      <c r="AE13" s="320">
        <f ca="1">IFERROR(SUMIFS($J$2:$J$286,$D$2:$D$286,$N13,$C$2:$C$286,P$1)*VLOOKUP($N13,切数!$C$2:$J$158,4,0)/(V13/P13)," ")</f>
        <v>0</v>
      </c>
      <c r="AF13" s="332"/>
      <c r="AG13" s="320"/>
      <c r="AH13" s="331"/>
      <c r="AJ13" s="356" t="s">
        <v>811</v>
      </c>
      <c r="AK13" s="305">
        <v>261349.21935477716</v>
      </c>
      <c r="AL13" s="305">
        <v>252890</v>
      </c>
      <c r="AM13" s="305">
        <v>195700</v>
      </c>
      <c r="AN13" s="305">
        <v>228000</v>
      </c>
      <c r="AO13" s="305"/>
      <c r="AR13" s="298" t="s">
        <v>16</v>
      </c>
      <c r="AS13" s="298" t="str">
        <f t="shared" si="22"/>
        <v>LTPO手机</v>
      </c>
      <c r="AT13" s="298" t="s">
        <v>211</v>
      </c>
      <c r="AU13" s="298" t="s">
        <v>504</v>
      </c>
      <c r="AV13" s="298" t="s">
        <v>508</v>
      </c>
      <c r="AW13" s="298" t="s">
        <v>510</v>
      </c>
      <c r="AX13" s="97">
        <v>6.45</v>
      </c>
      <c r="AY13" s="298" t="s">
        <v>76</v>
      </c>
      <c r="AZ13" s="298" t="s">
        <v>76</v>
      </c>
    </row>
    <row r="14" spans="1:52" x14ac:dyDescent="0.35">
      <c r="A14" s="97" t="str">
        <f>D14&amp;COUNTIF($D$2:D14,D14)</f>
        <v>C4718</v>
      </c>
      <c r="B14" s="97" t="str">
        <f t="shared" si="1"/>
        <v>C47104/27蒸镀批次</v>
      </c>
      <c r="C14" s="459" t="s">
        <v>1409</v>
      </c>
      <c r="D14" s="459" t="s">
        <v>684</v>
      </c>
      <c r="E14" s="459" t="s">
        <v>1250</v>
      </c>
      <c r="F14" s="459">
        <v>1680</v>
      </c>
      <c r="G14" s="85">
        <f t="shared" si="10"/>
        <v>1680</v>
      </c>
      <c r="H14" s="299">
        <f ca="1">'良率刷新（PMC）'!K15</f>
        <v>0.79568126357204583</v>
      </c>
      <c r="I14" s="299"/>
      <c r="J14" s="300"/>
      <c r="K14" s="154"/>
      <c r="L14" s="154"/>
      <c r="N14" s="85" t="s">
        <v>903</v>
      </c>
      <c r="O14" s="302">
        <f t="shared" ca="1" si="11"/>
        <v>0</v>
      </c>
      <c r="P14" s="302">
        <f t="shared" ca="1" si="12"/>
        <v>0.76380060481927703</v>
      </c>
      <c r="Q14" s="302">
        <f t="shared" ca="1" si="13"/>
        <v>0.76380060481927714</v>
      </c>
      <c r="R14" s="302">
        <f t="shared" ca="1" si="14"/>
        <v>0.76380060481927714</v>
      </c>
      <c r="S14" s="302">
        <f t="shared" ca="1" si="15"/>
        <v>0</v>
      </c>
      <c r="T14" s="321">
        <f t="shared" ca="1" si="5"/>
        <v>0</v>
      </c>
      <c r="U14" s="305">
        <f t="shared" si="16"/>
        <v>0</v>
      </c>
      <c r="V14" s="305">
        <f t="shared" si="17"/>
        <v>25080</v>
      </c>
      <c r="W14" s="305">
        <f t="shared" si="18"/>
        <v>140808</v>
      </c>
      <c r="X14" s="305">
        <f t="shared" si="19"/>
        <v>144144</v>
      </c>
      <c r="Y14" s="305">
        <f t="shared" si="20"/>
        <v>0</v>
      </c>
      <c r="Z14" s="323" t="str">
        <f t="shared" si="21"/>
        <v>中尺寸</v>
      </c>
      <c r="AA14" s="303" t="str">
        <f t="shared" si="6"/>
        <v>中尺寸</v>
      </c>
      <c r="AB14" s="303" t="str">
        <f t="shared" si="7"/>
        <v>中尺寸</v>
      </c>
      <c r="AC14" s="303" t="str">
        <f t="shared" si="8"/>
        <v>中尺寸</v>
      </c>
      <c r="AD14" s="320" t="str">
        <f ca="1">IFERROR(SUMIFS($J$2:$J$286,$D$2:$D$286,$N14,$C$2:$C$286,O$1)*VLOOKUP($N14,切数!$C$2:$J$158,4,0)/(U14/O14)," ")</f>
        <v xml:space="preserve"> </v>
      </c>
      <c r="AE14" s="320" t="str">
        <f ca="1">IFERROR(SUMIFS($J$2:$J$286,$D$2:$D$286,$N14,$C$2:$C$286,P$1)*VLOOKUP($N14,切数!$C$2:$J$158,4,0)/(V14/P14)," ")</f>
        <v xml:space="preserve"> </v>
      </c>
      <c r="AF14" s="332"/>
      <c r="AG14" s="320"/>
      <c r="AH14" s="331"/>
      <c r="AJ14" s="356" t="s">
        <v>1021</v>
      </c>
      <c r="AK14" s="305">
        <v>0</v>
      </c>
      <c r="AL14" s="305">
        <v>17600</v>
      </c>
      <c r="AM14" s="305">
        <v>10080</v>
      </c>
      <c r="AN14" s="305">
        <v>23520</v>
      </c>
      <c r="AO14" s="305"/>
      <c r="AR14" s="298" t="s">
        <v>511</v>
      </c>
      <c r="AS14" s="298" t="str">
        <f t="shared" si="22"/>
        <v>LTPO手机</v>
      </c>
      <c r="AT14" s="298" t="s">
        <v>211</v>
      </c>
      <c r="AU14" s="298" t="s">
        <v>504</v>
      </c>
      <c r="AV14" s="298" t="s">
        <v>508</v>
      </c>
      <c r="AW14" s="298" t="s">
        <v>512</v>
      </c>
      <c r="AX14" s="97">
        <v>6.94</v>
      </c>
      <c r="AY14" s="298" t="s">
        <v>76</v>
      </c>
      <c r="AZ14" s="298" t="s">
        <v>76</v>
      </c>
    </row>
    <row r="15" spans="1:52" x14ac:dyDescent="0.35">
      <c r="A15" s="97" t="str">
        <f>D15&amp;COUNTIF($D$2:D15,D15)</f>
        <v>C4719</v>
      </c>
      <c r="B15" s="97" t="str">
        <f t="shared" si="1"/>
        <v>C47105/08蒸镀批次</v>
      </c>
      <c r="C15" s="459" t="s">
        <v>1409</v>
      </c>
      <c r="D15" s="459" t="s">
        <v>684</v>
      </c>
      <c r="E15" s="459" t="s">
        <v>1252</v>
      </c>
      <c r="F15" s="459">
        <v>1680</v>
      </c>
      <c r="G15" s="85">
        <f t="shared" si="10"/>
        <v>1680</v>
      </c>
      <c r="H15" s="299">
        <f ca="1">'良率刷新（PMC）'!K16</f>
        <v>0.80067826357204575</v>
      </c>
      <c r="I15" s="299"/>
      <c r="J15" s="300"/>
      <c r="K15" s="154"/>
      <c r="L15" s="154"/>
      <c r="N15" s="85" t="s">
        <v>361</v>
      </c>
      <c r="O15" s="302">
        <f t="shared" ca="1" si="11"/>
        <v>0</v>
      </c>
      <c r="P15" s="302">
        <f t="shared" ca="1" si="12"/>
        <v>0.95172470935918518</v>
      </c>
      <c r="Q15" s="302">
        <f t="shared" ca="1" si="13"/>
        <v>0.95172470935918518</v>
      </c>
      <c r="R15" s="302">
        <f t="shared" ca="1" si="14"/>
        <v>0</v>
      </c>
      <c r="S15" s="302">
        <f t="shared" ca="1" si="15"/>
        <v>0</v>
      </c>
      <c r="T15" s="321">
        <f t="shared" ca="1" si="5"/>
        <v>0</v>
      </c>
      <c r="U15" s="305">
        <f t="shared" si="16"/>
        <v>0</v>
      </c>
      <c r="V15" s="305">
        <f t="shared" si="17"/>
        <v>59136</v>
      </c>
      <c r="W15" s="305">
        <f t="shared" si="18"/>
        <v>24024</v>
      </c>
      <c r="X15" s="305">
        <f t="shared" si="19"/>
        <v>0</v>
      </c>
      <c r="Y15" s="305">
        <f t="shared" si="20"/>
        <v>0</v>
      </c>
      <c r="Z15" s="323" t="str">
        <f t="shared" si="21"/>
        <v>LTPO手机</v>
      </c>
      <c r="AA15" s="303" t="str">
        <f t="shared" si="6"/>
        <v>小折叠</v>
      </c>
      <c r="AB15" s="303" t="str">
        <f t="shared" si="7"/>
        <v>LTPO</v>
      </c>
      <c r="AC15" s="303" t="str">
        <f t="shared" si="8"/>
        <v>手机</v>
      </c>
      <c r="AD15" s="320" t="str">
        <f ca="1">IFERROR(SUMIFS($J$2:$J$286,$D$2:$D$286,$N15,$C$2:$C$286,O$1)*VLOOKUP($N15,切数!$C$2:$J$158,4,0)/(U15/O15)," ")</f>
        <v xml:space="preserve"> </v>
      </c>
      <c r="AE15" s="320">
        <f ca="1">IFERROR(SUMIFS($J$2:$J$286,$D$2:$D$286,$N15,$C$2:$C$286,P$1)*VLOOKUP($N15,切数!$C$2:$J$158,4,0)/(V15/P15)," ")</f>
        <v>0</v>
      </c>
      <c r="AF15" s="332"/>
      <c r="AG15" s="320"/>
      <c r="AH15" s="331"/>
      <c r="AJ15" s="356" t="s">
        <v>903</v>
      </c>
      <c r="AK15" s="305">
        <v>0</v>
      </c>
      <c r="AL15" s="305">
        <v>25080</v>
      </c>
      <c r="AM15" s="305">
        <v>140808</v>
      </c>
      <c r="AN15" s="305">
        <v>144144</v>
      </c>
      <c r="AO15" s="305"/>
      <c r="AR15" s="298" t="s">
        <v>18</v>
      </c>
      <c r="AS15" s="298" t="str">
        <f t="shared" si="22"/>
        <v>LTPO手机</v>
      </c>
      <c r="AT15" s="298" t="s">
        <v>503</v>
      </c>
      <c r="AU15" s="298" t="s">
        <v>504</v>
      </c>
      <c r="AV15" s="298" t="s">
        <v>508</v>
      </c>
      <c r="AW15" s="298" t="s">
        <v>513</v>
      </c>
      <c r="AX15" s="97">
        <v>6.69</v>
      </c>
      <c r="AY15" s="298" t="s">
        <v>76</v>
      </c>
      <c r="AZ15" s="298" t="s">
        <v>76</v>
      </c>
    </row>
    <row r="16" spans="1:52" x14ac:dyDescent="0.35">
      <c r="A16" s="97" t="str">
        <f>D16&amp;COUNTIF($D$2:D16,D16)</f>
        <v>C47110</v>
      </c>
      <c r="B16" s="97" t="str">
        <f t="shared" si="1"/>
        <v>C47105/21蒸镀批次</v>
      </c>
      <c r="C16" s="459" t="s">
        <v>912</v>
      </c>
      <c r="D16" s="459" t="s">
        <v>684</v>
      </c>
      <c r="E16" s="459" t="s">
        <v>914</v>
      </c>
      <c r="F16" s="459">
        <v>1680</v>
      </c>
      <c r="G16" s="85">
        <f t="shared" si="10"/>
        <v>1680</v>
      </c>
      <c r="H16" s="299">
        <f ca="1">'良率刷新（PMC）'!K17</f>
        <v>0.80067826357204575</v>
      </c>
      <c r="I16" s="299"/>
      <c r="J16" s="300"/>
      <c r="K16" s="154"/>
      <c r="L16" s="154"/>
      <c r="N16" s="457" t="s">
        <v>1274</v>
      </c>
      <c r="O16" s="302">
        <f t="shared" ca="1" si="11"/>
        <v>0</v>
      </c>
      <c r="P16" s="302">
        <f t="shared" ca="1" si="12"/>
        <v>0.81080502794441855</v>
      </c>
      <c r="Q16" s="302">
        <f t="shared" ca="1" si="13"/>
        <v>0.81167407142267933</v>
      </c>
      <c r="R16" s="302">
        <f t="shared" ca="1" si="14"/>
        <v>0</v>
      </c>
      <c r="S16" s="302">
        <f t="shared" ca="1" si="15"/>
        <v>0</v>
      </c>
      <c r="T16" s="321">
        <f t="shared" ca="1" si="5"/>
        <v>0</v>
      </c>
      <c r="U16" s="305">
        <f t="shared" si="16"/>
        <v>0</v>
      </c>
      <c r="V16" s="305">
        <f t="shared" si="17"/>
        <v>368600</v>
      </c>
      <c r="W16" s="305">
        <f t="shared" si="18"/>
        <v>93100</v>
      </c>
      <c r="X16" s="305">
        <f t="shared" si="19"/>
        <v>0</v>
      </c>
      <c r="Y16" s="305">
        <f t="shared" si="20"/>
        <v>0</v>
      </c>
      <c r="Z16" s="323" t="str">
        <f t="shared" si="21"/>
        <v>LTPS手机</v>
      </c>
      <c r="AA16" s="303" t="str">
        <f t="shared" si="6"/>
        <v>直板手机</v>
      </c>
      <c r="AB16" s="303" t="str">
        <f t="shared" si="7"/>
        <v>LTPS</v>
      </c>
      <c r="AC16" s="303" t="str">
        <f t="shared" si="8"/>
        <v>手机</v>
      </c>
      <c r="AD16" s="320" t="str">
        <f ca="1">IFERROR(SUMIFS($J$2:$J$286,$D$2:$D$286,$N16,$C$2:$C$286,O$1)*VLOOKUP($N16,切数!$C$2:$J$158,4,0)/(U16/O16)," ")</f>
        <v xml:space="preserve"> </v>
      </c>
      <c r="AE16" s="320">
        <f ca="1">IFERROR(SUMIFS($J$2:$J$286,$D$2:$D$286,$N16,$C$2:$C$286,P$1)*VLOOKUP($N16,切数!$C$2:$J$158,4,0)/(V16/P16)," ")</f>
        <v>0</v>
      </c>
      <c r="AF16" s="332"/>
      <c r="AG16" s="320"/>
      <c r="AH16" s="331"/>
      <c r="AJ16" s="356" t="s">
        <v>361</v>
      </c>
      <c r="AK16" s="305">
        <v>0</v>
      </c>
      <c r="AL16" s="305">
        <v>59136</v>
      </c>
      <c r="AM16" s="305">
        <v>24024</v>
      </c>
      <c r="AN16" s="305">
        <v>0</v>
      </c>
      <c r="AO16" s="305"/>
      <c r="AR16" s="298" t="s">
        <v>17</v>
      </c>
      <c r="AS16" s="298" t="str">
        <f t="shared" si="22"/>
        <v>LTPO手机</v>
      </c>
      <c r="AT16" s="298" t="s">
        <v>503</v>
      </c>
      <c r="AU16" s="298" t="s">
        <v>504</v>
      </c>
      <c r="AV16" s="298" t="s">
        <v>508</v>
      </c>
      <c r="AW16" s="298" t="s">
        <v>510</v>
      </c>
      <c r="AX16" s="97" t="s">
        <v>514</v>
      </c>
      <c r="AY16" s="298" t="s">
        <v>76</v>
      </c>
      <c r="AZ16" s="298" t="s">
        <v>76</v>
      </c>
    </row>
    <row r="17" spans="1:52" x14ac:dyDescent="0.35">
      <c r="A17" s="97" t="str">
        <f>D17&amp;COUNTIF($D$2:D17,D17)</f>
        <v>C4721</v>
      </c>
      <c r="B17" s="97" t="str">
        <f t="shared" si="1"/>
        <v>C47202/07蒸镀批次</v>
      </c>
      <c r="C17" s="459" t="s">
        <v>1410</v>
      </c>
      <c r="D17" s="459" t="s">
        <v>692</v>
      </c>
      <c r="E17" s="459" t="s">
        <v>870</v>
      </c>
      <c r="F17" s="459">
        <v>418</v>
      </c>
      <c r="G17" s="85">
        <f t="shared" si="10"/>
        <v>418</v>
      </c>
      <c r="H17" s="299">
        <f ca="1">'良率刷新（PMC）'!K18</f>
        <v>0.8933262833626141</v>
      </c>
      <c r="I17" s="299"/>
      <c r="J17" s="300"/>
      <c r="K17" s="154"/>
      <c r="L17" s="154"/>
      <c r="N17" s="307" t="s">
        <v>1241</v>
      </c>
      <c r="O17" s="302">
        <f t="shared" ca="1" si="11"/>
        <v>0</v>
      </c>
      <c r="P17" s="302">
        <f t="shared" ca="1" si="12"/>
        <v>0.86670091515151515</v>
      </c>
      <c r="Q17" s="302">
        <f t="shared" ca="1" si="13"/>
        <v>0.86851800606060614</v>
      </c>
      <c r="R17" s="302">
        <f t="shared" ca="1" si="14"/>
        <v>0.86851800606060614</v>
      </c>
      <c r="S17" s="302">
        <f t="shared" ca="1" si="15"/>
        <v>0</v>
      </c>
      <c r="T17" s="321">
        <f t="shared" ca="1" si="5"/>
        <v>0</v>
      </c>
      <c r="U17" s="305">
        <f t="shared" si="16"/>
        <v>0</v>
      </c>
      <c r="V17" s="305">
        <f t="shared" si="17"/>
        <v>239400</v>
      </c>
      <c r="W17" s="305">
        <f t="shared" si="18"/>
        <v>252890</v>
      </c>
      <c r="X17" s="305">
        <f t="shared" si="19"/>
        <v>16910</v>
      </c>
      <c r="Y17" s="305">
        <f t="shared" si="20"/>
        <v>0</v>
      </c>
      <c r="Z17" s="323" t="str">
        <f t="shared" si="21"/>
        <v>LTPO手机</v>
      </c>
      <c r="AA17" s="303" t="str">
        <f t="shared" si="6"/>
        <v>直板手机</v>
      </c>
      <c r="AB17" s="303" t="str">
        <f t="shared" si="7"/>
        <v>LTPO</v>
      </c>
      <c r="AC17" s="303" t="str">
        <f t="shared" si="8"/>
        <v>手机</v>
      </c>
      <c r="AD17" s="320" t="str">
        <f ca="1">IFERROR(SUMIFS($J$2:$J$286,$D$2:$D$286,$N17,$C$2:$C$286,O$1)*VLOOKUP($N17,切数!$C$2:$J$158,4,0)/(U17/O17)," ")</f>
        <v xml:space="preserve"> </v>
      </c>
      <c r="AE17" s="320">
        <f ca="1">IFERROR(SUMIFS($J$2:$J$286,$D$2:$D$286,$N17,$C$2:$C$286,P$1)*VLOOKUP($N17,切数!$C$2:$J$158,4,0)/(V17/P17)," ")</f>
        <v>0</v>
      </c>
      <c r="AF17" s="332"/>
      <c r="AG17" s="320"/>
      <c r="AH17" s="331"/>
      <c r="AJ17" s="356" t="s">
        <v>1274</v>
      </c>
      <c r="AK17" s="305">
        <v>0</v>
      </c>
      <c r="AL17" s="305">
        <v>368600</v>
      </c>
      <c r="AM17" s="305">
        <v>93100</v>
      </c>
      <c r="AN17" s="305">
        <v>0</v>
      </c>
      <c r="AO17" s="305"/>
      <c r="AR17" s="298" t="s">
        <v>17</v>
      </c>
      <c r="AS17" s="298" t="str">
        <f t="shared" si="22"/>
        <v>LTPO手机</v>
      </c>
      <c r="AT17" s="298" t="s">
        <v>211</v>
      </c>
      <c r="AU17" s="298" t="s">
        <v>504</v>
      </c>
      <c r="AV17" s="298" t="s">
        <v>508</v>
      </c>
      <c r="AW17" s="298" t="s">
        <v>510</v>
      </c>
      <c r="AX17" s="97" t="s">
        <v>514</v>
      </c>
      <c r="AY17" s="298" t="s">
        <v>76</v>
      </c>
      <c r="AZ17" s="298" t="s">
        <v>76</v>
      </c>
    </row>
    <row r="18" spans="1:52" x14ac:dyDescent="0.35">
      <c r="A18" s="97" t="str">
        <f>D18&amp;COUNTIF($D$2:D18,D18)</f>
        <v>C4722</v>
      </c>
      <c r="B18" s="97" t="str">
        <f t="shared" si="1"/>
        <v>C47202/18蒸镀批次</v>
      </c>
      <c r="C18" s="459" t="s">
        <v>865</v>
      </c>
      <c r="D18" s="459" t="s">
        <v>692</v>
      </c>
      <c r="E18" s="459" t="s">
        <v>917</v>
      </c>
      <c r="F18" s="459">
        <v>420</v>
      </c>
      <c r="G18" s="85">
        <f t="shared" si="10"/>
        <v>420</v>
      </c>
      <c r="H18" s="299">
        <f ca="1">'良率刷新（PMC）'!K19</f>
        <v>0.89142742336261471</v>
      </c>
      <c r="I18" s="299"/>
      <c r="J18" s="300"/>
      <c r="K18" s="154"/>
      <c r="L18" s="154"/>
      <c r="N18" s="307" t="s">
        <v>696</v>
      </c>
      <c r="O18" s="302">
        <f t="shared" ca="1" si="11"/>
        <v>0.9580374476243092</v>
      </c>
      <c r="P18" s="302">
        <f t="shared" ca="1" si="12"/>
        <v>0.9580374476243092</v>
      </c>
      <c r="Q18" s="302">
        <f t="shared" ca="1" si="13"/>
        <v>0</v>
      </c>
      <c r="R18" s="302">
        <f t="shared" ca="1" si="14"/>
        <v>0.9580374476243092</v>
      </c>
      <c r="S18" s="8">
        <f t="shared" ca="1" si="15"/>
        <v>0</v>
      </c>
      <c r="T18" s="321">
        <f t="shared" ca="1" si="5"/>
        <v>0.93803744762430918</v>
      </c>
      <c r="U18" s="305">
        <f t="shared" si="16"/>
        <v>241870</v>
      </c>
      <c r="V18" s="305">
        <f t="shared" si="17"/>
        <v>208430</v>
      </c>
      <c r="W18" s="305">
        <f t="shared" si="18"/>
        <v>0</v>
      </c>
      <c r="X18" s="305">
        <f t="shared" si="19"/>
        <v>104500</v>
      </c>
      <c r="Y18" s="305">
        <f t="shared" si="20"/>
        <v>0</v>
      </c>
      <c r="Z18" s="323" t="str">
        <f t="shared" si="21"/>
        <v>LTPS手机</v>
      </c>
      <c r="AA18" s="303" t="str">
        <f t="shared" si="6"/>
        <v>直板手机</v>
      </c>
      <c r="AB18" s="303" t="str">
        <f t="shared" si="7"/>
        <v>LTPS</v>
      </c>
      <c r="AC18" s="303" t="str">
        <f t="shared" si="8"/>
        <v>手机</v>
      </c>
      <c r="AD18" s="320" t="str">
        <f ca="1">IFERROR(SUMIFS($J$2:$J$286,$D$2:$D$286,$N18,$C$2:$C$286,O$1)*VLOOKUP($N18,切数!$C$2:$J$158,4,0)/(U18/O18)," ")</f>
        <v xml:space="preserve"> </v>
      </c>
      <c r="AE18" s="320" t="str">
        <f ca="1">IFERROR(SUMIFS($J$2:$J$286,$D$2:$D$286,$N18,$C$2:$C$286,P$1)*VLOOKUP($N18,切数!$C$2:$J$158,4,0)/(V18/P18)," ")</f>
        <v xml:space="preserve"> </v>
      </c>
      <c r="AF18" s="332"/>
      <c r="AG18" s="320"/>
      <c r="AH18" s="331"/>
      <c r="AJ18" s="356" t="s">
        <v>1241</v>
      </c>
      <c r="AK18" s="305">
        <v>0</v>
      </c>
      <c r="AL18" s="305">
        <v>239400</v>
      </c>
      <c r="AM18" s="3">
        <v>252890</v>
      </c>
      <c r="AN18" s="3">
        <v>16910</v>
      </c>
      <c r="AO18" s="3"/>
      <c r="AR18" s="298" t="s">
        <v>11</v>
      </c>
      <c r="AS18" s="298" t="str">
        <f t="shared" si="22"/>
        <v>中尺寸</v>
      </c>
      <c r="AT18" s="298" t="s">
        <v>503</v>
      </c>
      <c r="AU18" s="298" t="s">
        <v>495</v>
      </c>
      <c r="AV18" s="298" t="s">
        <v>495</v>
      </c>
      <c r="AW18" s="298" t="s">
        <v>506</v>
      </c>
      <c r="AX18" s="97">
        <v>13.2</v>
      </c>
      <c r="AY18" s="298" t="s">
        <v>507</v>
      </c>
      <c r="AZ18" s="298" t="s">
        <v>507</v>
      </c>
    </row>
    <row r="19" spans="1:52" x14ac:dyDescent="0.35">
      <c r="A19" s="97" t="str">
        <f>D19&amp;COUNTIF($D$2:D19,D19)</f>
        <v>C4723</v>
      </c>
      <c r="B19" s="97" t="str">
        <f t="shared" si="1"/>
        <v>C47203/07蒸镀批次</v>
      </c>
      <c r="C19" s="459" t="s">
        <v>865</v>
      </c>
      <c r="D19" s="459" t="s">
        <v>692</v>
      </c>
      <c r="E19" s="459" t="s">
        <v>1247</v>
      </c>
      <c r="F19" s="459">
        <v>618</v>
      </c>
      <c r="G19" s="85">
        <f t="shared" si="10"/>
        <v>618</v>
      </c>
      <c r="H19" s="299">
        <f ca="1">'良率刷新（PMC）'!K20</f>
        <v>0.90957233118625269</v>
      </c>
      <c r="I19" s="299"/>
      <c r="J19" s="300"/>
      <c r="K19" s="154"/>
      <c r="L19" s="154"/>
      <c r="N19" s="307" t="s">
        <v>680</v>
      </c>
      <c r="O19" s="302">
        <f t="shared" ca="1" si="11"/>
        <v>0.94465191703470763</v>
      </c>
      <c r="P19" s="302">
        <f t="shared" ca="1" si="12"/>
        <v>0</v>
      </c>
      <c r="Q19" s="302">
        <f t="shared" ca="1" si="13"/>
        <v>0.94465191703470763</v>
      </c>
      <c r="R19" s="302">
        <f t="shared" ca="1" si="14"/>
        <v>0</v>
      </c>
      <c r="S19" s="302">
        <f t="shared" ca="1" si="15"/>
        <v>0</v>
      </c>
      <c r="T19" s="321">
        <f t="shared" ca="1" si="5"/>
        <v>0.9246519170347075</v>
      </c>
      <c r="U19" s="305">
        <f t="shared" si="16"/>
        <v>35999.999999999993</v>
      </c>
      <c r="V19" s="305">
        <f t="shared" si="17"/>
        <v>0</v>
      </c>
      <c r="W19" s="305">
        <f t="shared" si="18"/>
        <v>84000</v>
      </c>
      <c r="X19" s="305">
        <f t="shared" si="19"/>
        <v>0</v>
      </c>
      <c r="Y19" s="305">
        <f t="shared" si="20"/>
        <v>0</v>
      </c>
      <c r="Z19" s="323" t="str">
        <f t="shared" si="21"/>
        <v>LTPS手机</v>
      </c>
      <c r="AA19" s="303" t="str">
        <f t="shared" si="6"/>
        <v>直板手机</v>
      </c>
      <c r="AB19" s="303" t="str">
        <f t="shared" si="7"/>
        <v>LTPS</v>
      </c>
      <c r="AC19" s="303" t="str">
        <f t="shared" si="8"/>
        <v>手机</v>
      </c>
      <c r="AD19" s="320" t="str">
        <f ca="1">IFERROR(SUMIFS($J$2:$J$286,$D$2:$D$286,$N19,$C$2:$C$286,O$1)*VLOOKUP($N19,切数!$C$2:$J$158,4,0)/(U19/O19)," ")</f>
        <v xml:space="preserve"> </v>
      </c>
      <c r="AE19" s="320" t="str">
        <f ca="1">IFERROR(SUMIFS($J$2:$J$286,$D$2:$D$286,$N19,$C$2:$C$286,P$1)*VLOOKUP($N19,切数!$C$2:$J$158,4,0)/(V19/P19)," ")</f>
        <v xml:space="preserve"> </v>
      </c>
      <c r="AF19" s="332"/>
      <c r="AG19" s="320"/>
      <c r="AH19" s="331"/>
      <c r="AJ19" s="356" t="s">
        <v>696</v>
      </c>
      <c r="AK19" s="305">
        <v>241870</v>
      </c>
      <c r="AL19" s="305">
        <v>208430</v>
      </c>
      <c r="AM19" s="305">
        <v>0</v>
      </c>
      <c r="AN19" s="305">
        <v>104500</v>
      </c>
      <c r="AO19" s="305"/>
      <c r="AR19" s="298" t="s">
        <v>7</v>
      </c>
      <c r="AS19" s="298" t="str">
        <f t="shared" si="22"/>
        <v>中尺寸</v>
      </c>
      <c r="AT19" s="298" t="s">
        <v>503</v>
      </c>
      <c r="AU19" s="298" t="s">
        <v>495</v>
      </c>
      <c r="AV19" s="298" t="s">
        <v>495</v>
      </c>
      <c r="AW19" s="298" t="s">
        <v>510</v>
      </c>
      <c r="AX19" s="97">
        <v>14.2</v>
      </c>
      <c r="AY19" s="298" t="s">
        <v>507</v>
      </c>
      <c r="AZ19" s="298" t="s">
        <v>507</v>
      </c>
    </row>
    <row r="20" spans="1:52" x14ac:dyDescent="0.35">
      <c r="A20" s="97" t="str">
        <f>D20&amp;COUNTIF($D$2:D20,D20)</f>
        <v>C4724</v>
      </c>
      <c r="B20" s="97" t="str">
        <f t="shared" si="1"/>
        <v>C47203/25蒸镀批次</v>
      </c>
      <c r="C20" s="459" t="s">
        <v>880</v>
      </c>
      <c r="D20" s="459" t="s">
        <v>692</v>
      </c>
      <c r="E20" s="459" t="s">
        <v>1378</v>
      </c>
      <c r="F20" s="459">
        <v>1080</v>
      </c>
      <c r="G20" s="85">
        <f t="shared" si="10"/>
        <v>1080</v>
      </c>
      <c r="H20" s="299">
        <f ca="1">'良率刷新（PMC）'!K21</f>
        <v>0.90957233118625269</v>
      </c>
      <c r="I20" s="299"/>
      <c r="J20" s="300"/>
      <c r="K20" s="154"/>
      <c r="L20" s="154"/>
      <c r="M20" s="304"/>
      <c r="N20" s="307" t="s">
        <v>861</v>
      </c>
      <c r="O20" s="302">
        <f t="shared" ca="1" si="11"/>
        <v>0.94528772694181318</v>
      </c>
      <c r="P20" s="302">
        <f t="shared" ca="1" si="12"/>
        <v>0.94992423259846637</v>
      </c>
      <c r="Q20" s="302">
        <f t="shared" ca="1" si="13"/>
        <v>0.95279097094972098</v>
      </c>
      <c r="R20" s="302">
        <f t="shared" ca="1" si="14"/>
        <v>0.95279097094972098</v>
      </c>
      <c r="S20" s="302">
        <f t="shared" ca="1" si="15"/>
        <v>0</v>
      </c>
      <c r="T20" s="321">
        <f t="shared" ca="1" si="5"/>
        <v>0.92879337094972048</v>
      </c>
      <c r="U20" s="305">
        <f t="shared" si="16"/>
        <v>236666.24986714276</v>
      </c>
      <c r="V20" s="305">
        <f t="shared" si="17"/>
        <v>515850</v>
      </c>
      <c r="W20" s="305">
        <f t="shared" si="18"/>
        <v>430065</v>
      </c>
      <c r="X20" s="305">
        <f t="shared" si="19"/>
        <v>577885</v>
      </c>
      <c r="Y20" s="305">
        <f t="shared" si="20"/>
        <v>0</v>
      </c>
      <c r="Z20" s="323" t="str">
        <f t="shared" si="21"/>
        <v>LTPS手机</v>
      </c>
      <c r="AA20" s="303" t="str">
        <f t="shared" si="6"/>
        <v>直板手机</v>
      </c>
      <c r="AB20" s="303" t="str">
        <f t="shared" si="7"/>
        <v>LTPS</v>
      </c>
      <c r="AC20" s="303" t="str">
        <f t="shared" si="8"/>
        <v>手机</v>
      </c>
      <c r="AD20" s="320">
        <f ca="1">IFERROR(SUMIFS($J$2:$J$286,$D$2:$D$286,$N20,$C$2:$C$286,O$1)*VLOOKUP($N20,切数!$C$2:$J$158,4,0)/(U20/O20)," ")</f>
        <v>0</v>
      </c>
      <c r="AE20" s="320">
        <f ca="1">IFERROR(SUMIFS($J$2:$J$286,$D$2:$D$286,$N20,$C$2:$C$286,P$1)*VLOOKUP($N20,切数!$C$2:$J$158,4,0)/(V20/P20)," ")</f>
        <v>0</v>
      </c>
      <c r="AF20" s="332"/>
      <c r="AG20" s="320"/>
      <c r="AH20" s="331"/>
      <c r="AJ20" s="85" t="s">
        <v>680</v>
      </c>
      <c r="AK20" s="305">
        <v>35999.999999999993</v>
      </c>
      <c r="AL20" s="305">
        <v>0</v>
      </c>
      <c r="AM20" s="305">
        <v>84000</v>
      </c>
      <c r="AN20" s="305">
        <v>0</v>
      </c>
      <c r="AO20" s="305"/>
      <c r="AR20" s="298" t="s">
        <v>534</v>
      </c>
      <c r="AS20" s="298" t="str">
        <f t="shared" si="22"/>
        <v>穿戴</v>
      </c>
      <c r="AT20" s="298" t="s">
        <v>503</v>
      </c>
      <c r="AU20" s="298" t="s">
        <v>509</v>
      </c>
      <c r="AV20" s="298" t="s">
        <v>509</v>
      </c>
      <c r="AW20" s="298" t="s">
        <v>506</v>
      </c>
      <c r="AX20" s="97">
        <v>1.5</v>
      </c>
      <c r="AY20" s="298" t="s">
        <v>76</v>
      </c>
      <c r="AZ20" s="298" t="s">
        <v>76</v>
      </c>
    </row>
    <row r="21" spans="1:52" ht="16.5" customHeight="1" x14ac:dyDescent="0.35">
      <c r="A21" s="97" t="str">
        <f>D21&amp;COUNTIF($D$2:D21,D21)</f>
        <v>C4725</v>
      </c>
      <c r="B21" s="97" t="str">
        <f t="shared" si="1"/>
        <v>C47205/21蒸镀批次</v>
      </c>
      <c r="C21" s="459" t="s">
        <v>1413</v>
      </c>
      <c r="D21" s="459" t="s">
        <v>692</v>
      </c>
      <c r="E21" s="459" t="s">
        <v>914</v>
      </c>
      <c r="F21" s="459">
        <v>1260</v>
      </c>
      <c r="G21" s="85">
        <f t="shared" si="10"/>
        <v>1260</v>
      </c>
      <c r="H21" s="299">
        <f ca="1">'良率刷新（PMC）'!K22</f>
        <v>0.90957233118625269</v>
      </c>
      <c r="I21" s="299"/>
      <c r="J21" s="300"/>
      <c r="K21" s="154"/>
      <c r="L21" s="154"/>
      <c r="N21" s="396" t="s">
        <v>848</v>
      </c>
      <c r="O21" s="302">
        <f t="shared" ca="1" si="11"/>
        <v>0.92773799893303066</v>
      </c>
      <c r="P21" s="302">
        <f t="shared" ca="1" si="12"/>
        <v>0.94431714302788805</v>
      </c>
      <c r="Q21" s="302">
        <f t="shared" ca="1" si="13"/>
        <v>0.94431714302788805</v>
      </c>
      <c r="R21" s="302">
        <f t="shared" ca="1" si="14"/>
        <v>0</v>
      </c>
      <c r="S21" s="302">
        <f t="shared" ca="1" si="15"/>
        <v>0.94431714302788805</v>
      </c>
      <c r="T21" s="321">
        <f t="shared" ca="1" si="5"/>
        <v>0.92431714302788803</v>
      </c>
      <c r="U21" s="305">
        <f t="shared" si="16"/>
        <v>109612.2</v>
      </c>
      <c r="V21" s="305">
        <f t="shared" si="17"/>
        <v>162070</v>
      </c>
      <c r="W21" s="305">
        <f t="shared" si="18"/>
        <v>316730</v>
      </c>
      <c r="X21" s="305">
        <f t="shared" si="19"/>
        <v>0</v>
      </c>
      <c r="Y21" s="305">
        <f t="shared" si="20"/>
        <v>0</v>
      </c>
      <c r="Z21" s="356" t="str">
        <f t="shared" ref="Z21:Z22" si="23">IF(OR(AC21="穿戴",AC21="折叠",AC21="中尺寸",AC21="车载"),AC21,AB21&amp;AC21)</f>
        <v>LTPS手机</v>
      </c>
      <c r="AA21" s="309" t="str">
        <f t="shared" si="6"/>
        <v>直板手机</v>
      </c>
      <c r="AB21" s="309" t="str">
        <f t="shared" si="7"/>
        <v>LTPS</v>
      </c>
      <c r="AC21" s="309" t="str">
        <f t="shared" si="8"/>
        <v>手机</v>
      </c>
      <c r="AD21" s="320" t="str">
        <f ca="1">IFERROR(SUMIFS($J$2:$J$286,$D$2:$D$286,$N21,$C$2:$C$286,O$1)*VLOOKUP($N21,切数!$C$2:$J$158,4,0)/(U21/O21)," ")</f>
        <v xml:space="preserve"> </v>
      </c>
      <c r="AE21" s="320" t="str">
        <f ca="1">IFERROR(SUMIFS($J$2:$J$286,$D$2:$D$286,$N21,$C$2:$C$286,P$1)*VLOOKUP($N21,切数!$C$2:$J$158,4,0)/(V21/P21)," ")</f>
        <v xml:space="preserve"> </v>
      </c>
      <c r="AF21" s="332"/>
      <c r="AG21" s="320"/>
      <c r="AH21" s="331"/>
      <c r="AJ21" s="85" t="s">
        <v>861</v>
      </c>
      <c r="AK21" s="305">
        <v>236666.24986714276</v>
      </c>
      <c r="AL21" s="305">
        <v>515850</v>
      </c>
      <c r="AM21" s="305">
        <v>430065</v>
      </c>
      <c r="AN21" s="305">
        <v>577885</v>
      </c>
      <c r="AO21" s="305"/>
      <c r="AR21" s="308" t="s">
        <v>561</v>
      </c>
      <c r="AS21" s="298" t="str">
        <f t="shared" si="22"/>
        <v>穿戴</v>
      </c>
      <c r="AT21" s="298" t="s">
        <v>503</v>
      </c>
      <c r="AU21" s="298" t="s">
        <v>509</v>
      </c>
      <c r="AV21" s="298" t="s">
        <v>509</v>
      </c>
      <c r="AW21" s="298" t="s">
        <v>513</v>
      </c>
      <c r="AX21" s="97">
        <v>1.5</v>
      </c>
      <c r="AY21" s="298" t="s">
        <v>76</v>
      </c>
      <c r="AZ21" s="298" t="s">
        <v>76</v>
      </c>
    </row>
    <row r="22" spans="1:52" ht="16.5" customHeight="1" x14ac:dyDescent="0.35">
      <c r="A22" s="97" t="str">
        <f>D22&amp;COUNTIF($D$2:D22,D22)</f>
        <v>C4801</v>
      </c>
      <c r="B22" s="97" t="str">
        <f t="shared" si="1"/>
        <v>C48002/07蒸镀批次</v>
      </c>
      <c r="C22" s="459" t="s">
        <v>1410</v>
      </c>
      <c r="D22" s="459" t="s">
        <v>645</v>
      </c>
      <c r="E22" s="459" t="s">
        <v>870</v>
      </c>
      <c r="F22" s="459">
        <v>5006</v>
      </c>
      <c r="G22" s="85">
        <f t="shared" si="10"/>
        <v>5006</v>
      </c>
      <c r="H22" s="299">
        <f ca="1">'良率刷新（PMC）'!K23</f>
        <v>0.8827931249698302</v>
      </c>
      <c r="I22" s="299"/>
      <c r="J22" s="300"/>
      <c r="K22" s="154"/>
      <c r="L22" s="154"/>
      <c r="N22" s="85" t="s">
        <v>557</v>
      </c>
      <c r="O22" s="302">
        <f t="shared" ca="1" si="11"/>
        <v>0</v>
      </c>
      <c r="P22" s="302">
        <f t="shared" ca="1" si="12"/>
        <v>0.96451209523809522</v>
      </c>
      <c r="Q22" s="302">
        <f t="shared" ca="1" si="13"/>
        <v>0</v>
      </c>
      <c r="R22" s="302">
        <f t="shared" ca="1" si="14"/>
        <v>0</v>
      </c>
      <c r="S22" s="302">
        <f t="shared" ca="1" si="15"/>
        <v>0</v>
      </c>
      <c r="T22" s="321">
        <f t="shared" ca="1" si="5"/>
        <v>0</v>
      </c>
      <c r="U22" s="305">
        <f t="shared" si="16"/>
        <v>0</v>
      </c>
      <c r="V22" s="305">
        <f t="shared" si="17"/>
        <v>116850</v>
      </c>
      <c r="W22" s="305">
        <f t="shared" si="18"/>
        <v>0</v>
      </c>
      <c r="X22" s="305">
        <f t="shared" si="19"/>
        <v>0</v>
      </c>
      <c r="Y22" s="305">
        <f t="shared" si="20"/>
        <v>0</v>
      </c>
      <c r="Z22" s="356" t="str">
        <f t="shared" si="23"/>
        <v>LTPS手机</v>
      </c>
      <c r="AA22" s="309" t="str">
        <f t="shared" si="6"/>
        <v>直板手机</v>
      </c>
      <c r="AB22" s="309" t="str">
        <f t="shared" si="7"/>
        <v>LTPS</v>
      </c>
      <c r="AC22" s="309" t="str">
        <f t="shared" si="8"/>
        <v>手机</v>
      </c>
      <c r="AD22" s="320" t="str">
        <f ca="1">IFERROR(SUMIFS($J$2:$J$286,$D$2:$D$286,$N22,$C$2:$C$286,O$1)*VLOOKUP($N22,切数!$C$2:$J$158,4,0)/(U22/O22)," ")</f>
        <v xml:space="preserve"> </v>
      </c>
      <c r="AE22" s="320">
        <f ca="1">IFERROR(SUMIFS($J$2:$J$286,$D$2:$D$286,$N22,$C$2:$C$286,P$1)*VLOOKUP($N22,切数!$C$2:$J$158,4,0)/(V22/P22)," ")</f>
        <v>0</v>
      </c>
      <c r="AF22" s="332"/>
      <c r="AG22" s="320"/>
      <c r="AH22" s="331"/>
      <c r="AJ22" s="307" t="s">
        <v>848</v>
      </c>
      <c r="AK22" s="305">
        <v>109612.2</v>
      </c>
      <c r="AL22" s="305">
        <v>162070</v>
      </c>
      <c r="AM22" s="305">
        <v>316730</v>
      </c>
      <c r="AN22" s="305">
        <v>0</v>
      </c>
      <c r="AO22" s="305"/>
      <c r="AR22" s="308" t="s">
        <v>560</v>
      </c>
      <c r="AS22" s="298" t="str">
        <f t="shared" si="22"/>
        <v>穿戴</v>
      </c>
      <c r="AT22" s="298" t="s">
        <v>503</v>
      </c>
      <c r="AU22" s="298" t="s">
        <v>509</v>
      </c>
      <c r="AV22" s="298" t="s">
        <v>509</v>
      </c>
      <c r="AW22" s="298" t="s">
        <v>515</v>
      </c>
      <c r="AX22" s="97">
        <v>1.5</v>
      </c>
      <c r="AY22" s="298" t="s">
        <v>76</v>
      </c>
      <c r="AZ22" s="298" t="s">
        <v>76</v>
      </c>
    </row>
    <row r="23" spans="1:52" x14ac:dyDescent="0.35">
      <c r="A23" s="97" t="str">
        <f>D23&amp;COUNTIF($D$2:D23,D23)</f>
        <v>C4802</v>
      </c>
      <c r="B23" s="97" t="str">
        <f t="shared" si="1"/>
        <v>C48002/18蒸镀批次</v>
      </c>
      <c r="C23" s="459" t="s">
        <v>1410</v>
      </c>
      <c r="D23" s="459" t="s">
        <v>645</v>
      </c>
      <c r="E23" s="459" t="s">
        <v>917</v>
      </c>
      <c r="F23" s="459">
        <v>1856</v>
      </c>
      <c r="G23" s="85">
        <f t="shared" si="10"/>
        <v>1856</v>
      </c>
      <c r="H23" s="299">
        <f ca="1">'良率刷新（PMC）'!K24</f>
        <v>0.87900423393534732</v>
      </c>
      <c r="I23" s="299"/>
      <c r="J23" s="300"/>
      <c r="K23" s="154"/>
      <c r="L23" s="154"/>
      <c r="N23" s="307" t="s">
        <v>630</v>
      </c>
      <c r="O23" s="302">
        <f t="shared" ca="1" si="11"/>
        <v>0.95401372727272682</v>
      </c>
      <c r="P23" s="302">
        <f t="shared" ca="1" si="12"/>
        <v>0</v>
      </c>
      <c r="Q23" s="302">
        <f t="shared" ca="1" si="13"/>
        <v>0.95401372727272671</v>
      </c>
      <c r="R23" s="302">
        <f t="shared" ca="1" si="14"/>
        <v>0</v>
      </c>
      <c r="S23" s="302">
        <f t="shared" ca="1" si="15"/>
        <v>0</v>
      </c>
      <c r="T23" s="321">
        <f t="shared" ca="1" si="5"/>
        <v>0.93401372727272658</v>
      </c>
      <c r="U23" s="305">
        <f t="shared" si="16"/>
        <v>159501</v>
      </c>
      <c r="V23" s="305">
        <f t="shared" si="17"/>
        <v>0</v>
      </c>
      <c r="W23" s="305">
        <f t="shared" si="18"/>
        <v>391115</v>
      </c>
      <c r="X23" s="305">
        <f t="shared" si="19"/>
        <v>0</v>
      </c>
      <c r="Y23" s="305">
        <f t="shared" si="20"/>
        <v>0</v>
      </c>
      <c r="Z23" s="356" t="str">
        <f t="shared" ref="Z23" si="24">IF(OR(AC23="穿戴",AC23="折叠",AC23="中尺寸",AC23="车载"),AC23,AB23&amp;AC23)</f>
        <v>LTPS手机</v>
      </c>
      <c r="AA23" s="309" t="str">
        <f t="shared" si="6"/>
        <v>直板手机</v>
      </c>
      <c r="AB23" s="309" t="str">
        <f t="shared" si="7"/>
        <v>LTPS</v>
      </c>
      <c r="AC23" s="309" t="str">
        <f t="shared" si="8"/>
        <v>手机</v>
      </c>
      <c r="AD23" s="320">
        <f ca="1">IFERROR(SUMIFS($J$2:$J$286,$D$2:$D$286,$N23,$C$2:$C$286,O$1)*VLOOKUP($N23,切数!$C$2:$J$158,4,0)/(U23/O23)," ")</f>
        <v>0</v>
      </c>
      <c r="AE23" s="320" t="str">
        <f ca="1">IFERROR(SUMIFS($J$2:$J$286,$D$2:$D$286,$N23,$C$2:$C$286,P$1)*VLOOKUP($N23,切数!$C$2:$J$158,4,0)/(V23/P23)," ")</f>
        <v xml:space="preserve"> </v>
      </c>
      <c r="AF23" s="332"/>
      <c r="AG23" s="320"/>
      <c r="AH23" s="331"/>
      <c r="AJ23" s="307" t="s">
        <v>557</v>
      </c>
      <c r="AK23" s="305">
        <v>0</v>
      </c>
      <c r="AL23" s="305">
        <v>116850</v>
      </c>
      <c r="AM23" s="305">
        <v>0</v>
      </c>
      <c r="AN23" s="305">
        <v>0</v>
      </c>
      <c r="AO23" s="305"/>
      <c r="AR23" s="298" t="s">
        <v>12</v>
      </c>
      <c r="AS23" s="298" t="str">
        <f t="shared" si="22"/>
        <v>LTPO手机</v>
      </c>
      <c r="AT23" s="298" t="s">
        <v>503</v>
      </c>
      <c r="AU23" s="298" t="s">
        <v>504</v>
      </c>
      <c r="AV23" s="298" t="s">
        <v>508</v>
      </c>
      <c r="AW23" s="298" t="s">
        <v>506</v>
      </c>
      <c r="AX23" s="97">
        <v>6.78</v>
      </c>
      <c r="AY23" s="298" t="s">
        <v>76</v>
      </c>
      <c r="AZ23" s="298" t="s">
        <v>76</v>
      </c>
    </row>
    <row r="24" spans="1:52" x14ac:dyDescent="0.35">
      <c r="A24" s="97" t="str">
        <f>D24&amp;COUNTIF($D$2:D24,D24)</f>
        <v>C4803</v>
      </c>
      <c r="B24" s="97" t="str">
        <f t="shared" si="1"/>
        <v>C48002/19蒸镀批次</v>
      </c>
      <c r="C24" s="459" t="s">
        <v>1477</v>
      </c>
      <c r="D24" s="459" t="s">
        <v>645</v>
      </c>
      <c r="E24" s="459" t="s">
        <v>1257</v>
      </c>
      <c r="F24" s="459">
        <v>1442</v>
      </c>
      <c r="G24" s="85">
        <f t="shared" si="10"/>
        <v>1442</v>
      </c>
      <c r="H24" s="299">
        <f ca="1">'良率刷新（PMC）'!K25</f>
        <v>0.87745735220977461</v>
      </c>
      <c r="I24" s="299"/>
      <c r="J24" s="300"/>
      <c r="K24" s="154"/>
      <c r="L24" s="154"/>
      <c r="M24" s="304"/>
      <c r="N24" s="356" t="s">
        <v>869</v>
      </c>
      <c r="O24" s="302">
        <f t="shared" ca="1" si="11"/>
        <v>0</v>
      </c>
      <c r="P24" s="302">
        <f t="shared" ca="1" si="12"/>
        <v>0</v>
      </c>
      <c r="Q24" s="302">
        <f t="shared" ca="1" si="13"/>
        <v>0.87244622168674679</v>
      </c>
      <c r="R24" s="302">
        <f t="shared" ca="1" si="14"/>
        <v>0.87244622168674679</v>
      </c>
      <c r="S24" s="302">
        <f t="shared" ca="1" si="15"/>
        <v>0.87244622168674679</v>
      </c>
      <c r="T24" s="321">
        <f t="shared" ca="1" si="5"/>
        <v>0</v>
      </c>
      <c r="U24" s="305">
        <f t="shared" ref="U24:U34" si="25">_xlfn.IFNA(VLOOKUP($N24,$AJ$3:$AM$35,2,0),"-")</f>
        <v>0</v>
      </c>
      <c r="V24" s="305">
        <f t="shared" ref="V24:V34" si="26">_xlfn.IFNA(VLOOKUP($N24,$AJ$3:$AM$35,3,0),"-")</f>
        <v>0</v>
      </c>
      <c r="W24" s="305">
        <f t="shared" ref="W24:W34" si="27">_xlfn.IFNA(VLOOKUP($N24,$AJ$3:$AM$35,4,0),"-")</f>
        <v>152760</v>
      </c>
      <c r="X24" s="305">
        <f t="shared" si="19"/>
        <v>327940</v>
      </c>
      <c r="Y24" s="305">
        <f t="shared" si="20"/>
        <v>0</v>
      </c>
      <c r="Z24" s="356" t="str">
        <f t="shared" ref="Z24:Z30" si="28">IF(OR(AC24="穿戴",AC24="折叠",AC24="中尺寸",AC24="车载"),AC24,AB24&amp;AC24)</f>
        <v>LTPS手机</v>
      </c>
      <c r="AA24" s="309" t="str">
        <f t="shared" si="6"/>
        <v>直板手机</v>
      </c>
      <c r="AB24" s="309" t="str">
        <f t="shared" si="7"/>
        <v>LTPS</v>
      </c>
      <c r="AC24" s="309" t="str">
        <f t="shared" si="8"/>
        <v>手机</v>
      </c>
      <c r="AD24" s="320" t="str">
        <f ca="1">IFERROR(SUMIFS($J$2:$J$286,$D$2:$D$286,$N24,$C$2:$C$286,O$1)*VLOOKUP($N24,切数!$C$2:$J$158,4,0)/(U24/O24)," ")</f>
        <v xml:space="preserve"> </v>
      </c>
      <c r="AE24" s="320" t="str">
        <f ca="1">IFERROR(SUMIFS($J$2:$J$286,$D$2:$D$286,$N24,$C$2:$C$286,P$1)*VLOOKUP($N24,切数!$C$2:$J$158,4,0)/(V24/P24)," ")</f>
        <v xml:space="preserve"> </v>
      </c>
      <c r="AF24" s="332"/>
      <c r="AG24" s="320"/>
      <c r="AH24" s="331"/>
      <c r="AJ24" s="307" t="s">
        <v>630</v>
      </c>
      <c r="AK24" s="305">
        <v>159501</v>
      </c>
      <c r="AL24" s="305"/>
      <c r="AM24" s="305">
        <v>391115</v>
      </c>
      <c r="AN24" s="305">
        <v>0</v>
      </c>
      <c r="AO24" s="305"/>
      <c r="AR24" s="298" t="s">
        <v>13</v>
      </c>
      <c r="AS24" s="298" t="str">
        <f t="shared" si="22"/>
        <v>LTPO手机</v>
      </c>
      <c r="AT24" s="298" t="s">
        <v>503</v>
      </c>
      <c r="AU24" s="298" t="s">
        <v>504</v>
      </c>
      <c r="AV24" s="298" t="s">
        <v>508</v>
      </c>
      <c r="AW24" s="298" t="s">
        <v>506</v>
      </c>
      <c r="AX24" s="97">
        <v>6.8</v>
      </c>
      <c r="AY24" s="298" t="s">
        <v>76</v>
      </c>
      <c r="AZ24" s="298" t="s">
        <v>76</v>
      </c>
    </row>
    <row r="25" spans="1:52" x14ac:dyDescent="0.35">
      <c r="A25" s="97" t="str">
        <f>D25&amp;COUNTIF($D$2:D25,D25)</f>
        <v>C4804</v>
      </c>
      <c r="B25" s="97" t="str">
        <f t="shared" si="1"/>
        <v>C48003/04蒸镀批次</v>
      </c>
      <c r="C25" s="459" t="s">
        <v>865</v>
      </c>
      <c r="D25" s="459" t="s">
        <v>645</v>
      </c>
      <c r="E25" s="459" t="s">
        <v>1539</v>
      </c>
      <c r="F25" s="459">
        <v>2762</v>
      </c>
      <c r="G25" s="85">
        <f t="shared" si="10"/>
        <v>2762</v>
      </c>
      <c r="H25" s="299">
        <f ca="1">'良率刷新（PMC）'!K26</f>
        <v>0.89004329535361004</v>
      </c>
      <c r="I25" s="299"/>
      <c r="J25" s="300"/>
      <c r="K25" s="154"/>
      <c r="L25" s="154"/>
      <c r="N25" s="356" t="s">
        <v>652</v>
      </c>
      <c r="O25" s="302">
        <f t="shared" ca="1" si="11"/>
        <v>0.943603185406788</v>
      </c>
      <c r="P25" s="302">
        <f t="shared" ca="1" si="12"/>
        <v>0</v>
      </c>
      <c r="Q25" s="302">
        <f t="shared" ca="1" si="13"/>
        <v>0</v>
      </c>
      <c r="R25" s="302">
        <f t="shared" ca="1" si="14"/>
        <v>0</v>
      </c>
      <c r="S25" s="302">
        <f t="shared" ref="S25" ca="1" si="29">IF(AND(INDIRECT($N25&amp;"!"&amp;"T55")=0%,Y25&gt;0),R25,INDIRECT($N25&amp;"!"&amp;"T55"))</f>
        <v>0</v>
      </c>
      <c r="T25" s="321">
        <f t="shared" ca="1" si="5"/>
        <v>0.93411935641025645</v>
      </c>
      <c r="U25" s="305">
        <f t="shared" si="25"/>
        <v>154674.6</v>
      </c>
      <c r="V25" s="305">
        <f t="shared" si="26"/>
        <v>0</v>
      </c>
      <c r="W25" s="305">
        <f t="shared" si="27"/>
        <v>0</v>
      </c>
      <c r="X25" s="305">
        <f t="shared" si="19"/>
        <v>0</v>
      </c>
      <c r="Y25" s="305">
        <f t="shared" si="20"/>
        <v>0</v>
      </c>
      <c r="Z25" s="356" t="str">
        <f t="shared" si="28"/>
        <v>LTPS手机</v>
      </c>
      <c r="AA25" s="309" t="str">
        <f t="shared" si="6"/>
        <v>直板手机</v>
      </c>
      <c r="AB25" s="309" t="str">
        <f t="shared" si="7"/>
        <v>LTPS</v>
      </c>
      <c r="AC25" s="309" t="str">
        <f t="shared" si="8"/>
        <v>手机</v>
      </c>
      <c r="AD25" s="320" t="str">
        <f ca="1">IFERROR(SUMIFS($J$2:$J$286,$D$2:$D$286,$N25,$C$2:$C$286,O$1)*VLOOKUP($N25,切数!$C$2:$J$158,4,0)/(U25/O25)," ")</f>
        <v xml:space="preserve"> </v>
      </c>
      <c r="AE25" s="320" t="str">
        <f ca="1">IFERROR(SUMIFS($J$2:$J$286,$D$2:$D$286,$N25,$C$2:$C$286,P$1)*VLOOKUP($N25,切数!$C$2:$J$158,4,0)/(V25/P25)," ")</f>
        <v xml:space="preserve"> </v>
      </c>
      <c r="AF25" s="332"/>
      <c r="AG25" s="320"/>
      <c r="AH25" s="331"/>
      <c r="AJ25" s="307" t="s">
        <v>869</v>
      </c>
      <c r="AK25" s="305">
        <v>0</v>
      </c>
      <c r="AL25" s="305">
        <v>0</v>
      </c>
      <c r="AM25" s="305">
        <v>152760</v>
      </c>
      <c r="AN25" s="305">
        <v>327940</v>
      </c>
      <c r="AO25" s="305"/>
      <c r="AR25" s="298" t="s">
        <v>340</v>
      </c>
      <c r="AS25" s="298" t="str">
        <f t="shared" si="22"/>
        <v>折叠</v>
      </c>
      <c r="AT25" s="298" t="s">
        <v>503</v>
      </c>
      <c r="AU25" s="298" t="s">
        <v>564</v>
      </c>
      <c r="AV25" s="298" t="s">
        <v>505</v>
      </c>
      <c r="AW25" s="298" t="s">
        <v>506</v>
      </c>
      <c r="AX25" s="97">
        <v>7.71</v>
      </c>
      <c r="AY25" s="298" t="s">
        <v>507</v>
      </c>
      <c r="AZ25" s="298" t="s">
        <v>507</v>
      </c>
    </row>
    <row r="26" spans="1:52" x14ac:dyDescent="0.35">
      <c r="A26" s="97" t="str">
        <f>D26&amp;COUNTIF($D$2:D26,D26)</f>
        <v>C4805</v>
      </c>
      <c r="B26" s="97" t="str">
        <f t="shared" si="1"/>
        <v>C48003/14蒸镀批次</v>
      </c>
      <c r="C26" s="459" t="s">
        <v>865</v>
      </c>
      <c r="D26" s="459" t="s">
        <v>645</v>
      </c>
      <c r="E26" s="459" t="s">
        <v>1379</v>
      </c>
      <c r="F26" s="459">
        <v>5540</v>
      </c>
      <c r="G26" s="85">
        <f t="shared" si="10"/>
        <v>5540</v>
      </c>
      <c r="H26" s="299">
        <f ca="1">'良率刷新（PMC）'!K27</f>
        <v>0.8434185585438374</v>
      </c>
      <c r="I26" s="299"/>
      <c r="J26" s="300"/>
      <c r="K26" s="154"/>
      <c r="L26" s="154"/>
      <c r="N26" s="307" t="s">
        <v>586</v>
      </c>
      <c r="O26" s="302">
        <f t="shared" ca="1" si="11"/>
        <v>0</v>
      </c>
      <c r="P26" s="302">
        <f t="shared" ca="1" si="12"/>
        <v>0.94713897386284573</v>
      </c>
      <c r="Q26" s="302">
        <f t="shared" ca="1" si="13"/>
        <v>0.94713897386284573</v>
      </c>
      <c r="R26" s="302">
        <f t="shared" ca="1" si="14"/>
        <v>0.94713897386284573</v>
      </c>
      <c r="S26" s="302">
        <f t="shared" ref="S26" ca="1" si="30">IF(AND(INDIRECT($N26&amp;"!"&amp;"T55")=0%,Y26&gt;0),R26,INDIRECT($N26&amp;"!"&amp;"T55"))</f>
        <v>0</v>
      </c>
      <c r="T26" s="321">
        <f t="shared" ca="1" si="5"/>
        <v>0</v>
      </c>
      <c r="U26" s="305">
        <f t="shared" si="25"/>
        <v>0</v>
      </c>
      <c r="V26" s="305">
        <f t="shared" si="26"/>
        <v>268375</v>
      </c>
      <c r="W26" s="305">
        <f t="shared" si="27"/>
        <v>250325</v>
      </c>
      <c r="X26" s="305">
        <f t="shared" si="19"/>
        <v>39900</v>
      </c>
      <c r="Y26" s="305">
        <f t="shared" si="20"/>
        <v>0</v>
      </c>
      <c r="Z26" s="356" t="str">
        <f t="shared" si="28"/>
        <v>LTPS手机</v>
      </c>
      <c r="AA26" s="309" t="str">
        <f t="shared" si="6"/>
        <v>直板手机</v>
      </c>
      <c r="AB26" s="309" t="str">
        <f t="shared" si="7"/>
        <v>LTPS</v>
      </c>
      <c r="AC26" s="309" t="str">
        <f t="shared" si="8"/>
        <v>手机</v>
      </c>
      <c r="AD26" s="320" t="str">
        <f ca="1">IFERROR(SUMIFS($J$2:$J$286,$D$2:$D$286,$N26,$C$2:$C$286,O$1)*VLOOKUP($N26,切数!$C$2:$J$158,4,0)/(U26/O26)," ")</f>
        <v xml:space="preserve"> </v>
      </c>
      <c r="AE26" s="320">
        <f ca="1">IFERROR(SUMIFS($J$2:$J$286,$D$2:$D$286,$N26,$C$2:$C$286,P$1)*VLOOKUP($N26,切数!$C$2:$J$158,4,0)/(V26/P26)," ")</f>
        <v>0</v>
      </c>
      <c r="AF26" s="332"/>
      <c r="AG26" s="320"/>
      <c r="AH26" s="331"/>
      <c r="AJ26" s="356" t="s">
        <v>652</v>
      </c>
      <c r="AK26" s="305">
        <v>154674.6</v>
      </c>
      <c r="AL26" s="305">
        <v>0</v>
      </c>
      <c r="AM26" s="305">
        <v>0</v>
      </c>
      <c r="AN26" s="305">
        <v>0</v>
      </c>
      <c r="AO26" s="305"/>
      <c r="AR26" s="298" t="s">
        <v>5</v>
      </c>
      <c r="AS26" s="298" t="str">
        <f t="shared" si="22"/>
        <v>折叠</v>
      </c>
      <c r="AT26" s="298" t="s">
        <v>503</v>
      </c>
      <c r="AU26" s="298" t="s">
        <v>564</v>
      </c>
      <c r="AV26" s="298" t="s">
        <v>505</v>
      </c>
      <c r="AW26" s="298" t="s">
        <v>506</v>
      </c>
      <c r="AX26" s="97">
        <v>7.92</v>
      </c>
      <c r="AY26" s="298" t="s">
        <v>76</v>
      </c>
      <c r="AZ26" s="298" t="s">
        <v>76</v>
      </c>
    </row>
    <row r="27" spans="1:52" x14ac:dyDescent="0.35">
      <c r="A27" s="97" t="str">
        <f>D27&amp;COUNTIF($D$2:D27,D27)</f>
        <v>C4806</v>
      </c>
      <c r="B27" s="97" t="str">
        <f t="shared" si="1"/>
        <v>C48003/25蒸镀批次</v>
      </c>
      <c r="C27" s="459" t="s">
        <v>880</v>
      </c>
      <c r="D27" s="459" t="s">
        <v>645</v>
      </c>
      <c r="E27" s="459" t="s">
        <v>1378</v>
      </c>
      <c r="F27" s="459">
        <v>4780</v>
      </c>
      <c r="G27" s="85">
        <f t="shared" si="10"/>
        <v>4780</v>
      </c>
      <c r="H27" s="299">
        <f ca="1">'良率刷新（PMC）'!K28</f>
        <v>0.89228742496983027</v>
      </c>
      <c r="I27" s="299"/>
      <c r="J27" s="300"/>
      <c r="K27" s="154"/>
      <c r="L27" s="154"/>
      <c r="N27" s="307" t="s">
        <v>622</v>
      </c>
      <c r="O27" s="302">
        <f t="shared" ca="1" si="11"/>
        <v>0.93052841379281148</v>
      </c>
      <c r="P27" s="302">
        <f t="shared" ca="1" si="12"/>
        <v>0.9579333016091226</v>
      </c>
      <c r="Q27" s="302">
        <f t="shared" ca="1" si="13"/>
        <v>0</v>
      </c>
      <c r="R27" s="302">
        <f t="shared" ca="1" si="14"/>
        <v>0</v>
      </c>
      <c r="S27" s="302">
        <f t="shared" ref="S27:S30" ca="1" si="31">IF(AND(INDIRECT($N27&amp;"!"&amp;"T55")=0%,Y27&gt;0),R27,INDIRECT($N27&amp;"!"&amp;"T55"))</f>
        <v>0</v>
      </c>
      <c r="T27" s="321">
        <f t="shared" ref="T27:T30" ca="1" si="32">IF(IFERROR(SUMPRODUCT(($C$2:$C$283=$O$1)*1,($D$2:$D$283=$N27)*1,$G$2:$G$283,$H$2:$H$283)/SUMIFS($G$2:$G$283,$C$2:$C$283,$O$1,$D$2:$D$283,$N27),"")&gt;O27,O27,IFERROR(SUMPRODUCT(($C$2:$C$283=$O$1)*1,($D$2:$D$283=$N27)*1,$G$2:$G$283,$H$2:$H$283)/SUMIFS($G$2:$G$283,$C$2:$C$283,$O$1,$D$2:$D$283,$N27),""))</f>
        <v>0.93052841379281148</v>
      </c>
      <c r="U27" s="305">
        <f t="shared" si="25"/>
        <v>12242</v>
      </c>
      <c r="V27" s="305">
        <f t="shared" si="26"/>
        <v>79800</v>
      </c>
      <c r="W27" s="305">
        <f t="shared" si="27"/>
        <v>0</v>
      </c>
      <c r="X27" s="305">
        <f t="shared" si="19"/>
        <v>0</v>
      </c>
      <c r="Y27" s="305">
        <f t="shared" si="20"/>
        <v>0</v>
      </c>
      <c r="Z27" s="356" t="str">
        <f t="shared" si="28"/>
        <v>LTPS手机</v>
      </c>
      <c r="AA27" s="309" t="str">
        <f t="shared" si="6"/>
        <v>直板手机</v>
      </c>
      <c r="AB27" s="309" t="str">
        <f t="shared" si="7"/>
        <v>LTPS</v>
      </c>
      <c r="AC27" s="309" t="str">
        <f t="shared" si="8"/>
        <v>手机</v>
      </c>
      <c r="AD27" s="320">
        <f ca="1">IFERROR(SUMIFS($J$2:$J$286,$D$2:$D$286,$N27,$C$2:$C$286,O$1)*VLOOKUP($N27,切数!$C$2:$J$158,4,0)/(U27/O27)," ")</f>
        <v>0</v>
      </c>
      <c r="AE27" s="320">
        <f ca="1">IFERROR(SUMIFS($J$2:$J$286,$D$2:$D$286,$N27,$C$2:$C$286,P$1)*VLOOKUP($N27,切数!$C$2:$J$158,4,0)/(V27/P27)," ")</f>
        <v>0</v>
      </c>
      <c r="AF27" s="332"/>
      <c r="AG27" s="320"/>
      <c r="AH27" s="331"/>
      <c r="AI27" s="331"/>
      <c r="AJ27" s="356" t="s">
        <v>586</v>
      </c>
      <c r="AK27" s="305">
        <v>0</v>
      </c>
      <c r="AL27" s="305">
        <v>268375</v>
      </c>
      <c r="AM27" s="3">
        <v>250325</v>
      </c>
      <c r="AN27" s="3">
        <v>39900</v>
      </c>
      <c r="AO27" s="3"/>
      <c r="AR27" s="298" t="s">
        <v>516</v>
      </c>
      <c r="AS27" s="298" t="str">
        <f t="shared" si="22"/>
        <v>折叠</v>
      </c>
      <c r="AT27" s="298" t="s">
        <v>503</v>
      </c>
      <c r="AU27" s="298" t="s">
        <v>564</v>
      </c>
      <c r="AV27" s="298" t="s">
        <v>505</v>
      </c>
      <c r="AW27" s="298" t="s">
        <v>512</v>
      </c>
      <c r="AX27" s="97" t="s">
        <v>517</v>
      </c>
      <c r="AY27" s="298" t="s">
        <v>76</v>
      </c>
      <c r="AZ27" s="298" t="s">
        <v>76</v>
      </c>
    </row>
    <row r="28" spans="1:52" x14ac:dyDescent="0.35">
      <c r="A28" s="97" t="str">
        <f>D28&amp;COUNTIF($D$2:D28,D28)</f>
        <v>C4807</v>
      </c>
      <c r="B28" s="97" t="str">
        <f t="shared" si="1"/>
        <v>C48004/06蒸镀批次</v>
      </c>
      <c r="C28" s="459" t="s">
        <v>880</v>
      </c>
      <c r="D28" s="459" t="s">
        <v>645</v>
      </c>
      <c r="E28" s="459" t="s">
        <v>913</v>
      </c>
      <c r="F28" s="459">
        <v>4590</v>
      </c>
      <c r="G28" s="85">
        <f t="shared" si="10"/>
        <v>4590</v>
      </c>
      <c r="H28" s="299">
        <f ca="1">'良率刷新（PMC）'!K29</f>
        <v>0.89828382496983017</v>
      </c>
      <c r="I28" s="299"/>
      <c r="J28" s="300"/>
      <c r="K28" s="154"/>
      <c r="L28" s="154"/>
      <c r="N28" s="307" t="s">
        <v>761</v>
      </c>
      <c r="O28" s="302">
        <f t="shared" ca="1" si="11"/>
        <v>0.94711110328594439</v>
      </c>
      <c r="P28" s="302">
        <f t="shared" ca="1" si="12"/>
        <v>0</v>
      </c>
      <c r="Q28" s="302">
        <f t="shared" ca="1" si="13"/>
        <v>0</v>
      </c>
      <c r="R28" s="302">
        <f t="shared" ca="1" si="14"/>
        <v>0</v>
      </c>
      <c r="S28" s="302">
        <f t="shared" ca="1" si="31"/>
        <v>0</v>
      </c>
      <c r="T28" s="321">
        <f t="shared" ca="1" si="32"/>
        <v>0.92711110328594437</v>
      </c>
      <c r="U28" s="305">
        <f t="shared" si="25"/>
        <v>124302.75</v>
      </c>
      <c r="V28" s="305">
        <f t="shared" si="26"/>
        <v>0</v>
      </c>
      <c r="W28" s="305">
        <f t="shared" si="27"/>
        <v>0</v>
      </c>
      <c r="X28" s="305">
        <f t="shared" si="19"/>
        <v>0</v>
      </c>
      <c r="Y28" s="305">
        <f t="shared" si="20"/>
        <v>0</v>
      </c>
      <c r="Z28" s="356" t="str">
        <f t="shared" si="28"/>
        <v>LTPS手机</v>
      </c>
      <c r="AA28" s="309" t="str">
        <f t="shared" si="6"/>
        <v>直板手机</v>
      </c>
      <c r="AB28" s="309" t="str">
        <f t="shared" si="7"/>
        <v>LTPS</v>
      </c>
      <c r="AC28" s="309" t="str">
        <f t="shared" si="8"/>
        <v>手机</v>
      </c>
      <c r="AD28" s="320" t="str">
        <f ca="1">IFERROR(SUMIFS($J$2:$J$286,$D$2:$D$286,$N28,$C$2:$C$286,O$1)*VLOOKUP($N28,切数!$C$2:$J$158,4,0)/(U28/O28)," ")</f>
        <v xml:space="preserve"> </v>
      </c>
      <c r="AE28" s="320" t="str">
        <f ca="1">IFERROR(SUMIFS($J$2:$J$286,$D$2:$D$286,$N28,$C$2:$C$286,P$1)*VLOOKUP($N28,切数!$C$2:$J$158,4,0)/(V28/P28)," ")</f>
        <v xml:space="preserve"> </v>
      </c>
      <c r="AF28" s="332"/>
      <c r="AG28" s="320"/>
      <c r="AH28" s="331"/>
      <c r="AI28" s="331"/>
      <c r="AJ28" s="294" t="s">
        <v>622</v>
      </c>
      <c r="AK28" s="305">
        <v>12242</v>
      </c>
      <c r="AL28" s="305">
        <v>79800</v>
      </c>
      <c r="AM28" s="3">
        <v>0</v>
      </c>
      <c r="AN28" s="3">
        <v>0</v>
      </c>
      <c r="AO28" s="3"/>
      <c r="AR28" s="298" t="s">
        <v>24</v>
      </c>
      <c r="AS28" s="298" t="str">
        <f t="shared" si="22"/>
        <v>折叠</v>
      </c>
      <c r="AT28" s="298" t="s">
        <v>503</v>
      </c>
      <c r="AU28" s="298" t="s">
        <v>564</v>
      </c>
      <c r="AV28" s="298" t="s">
        <v>505</v>
      </c>
      <c r="AW28" s="298" t="s">
        <v>515</v>
      </c>
      <c r="AX28" s="97" t="s">
        <v>517</v>
      </c>
      <c r="AY28" s="298" t="s">
        <v>76</v>
      </c>
      <c r="AZ28" s="298" t="s">
        <v>76</v>
      </c>
    </row>
    <row r="29" spans="1:52" x14ac:dyDescent="0.35">
      <c r="A29" s="97" t="str">
        <f>D29&amp;COUNTIF($D$2:D29,D29)</f>
        <v>C4808</v>
      </c>
      <c r="B29" s="97" t="str">
        <f t="shared" si="1"/>
        <v>C48004/16蒸镀批次</v>
      </c>
      <c r="C29" s="459" t="s">
        <v>880</v>
      </c>
      <c r="D29" s="290" t="s">
        <v>645</v>
      </c>
      <c r="E29" s="423" t="s">
        <v>916</v>
      </c>
      <c r="F29" s="460">
        <v>1730</v>
      </c>
      <c r="G29" s="85">
        <f t="shared" si="10"/>
        <v>1730</v>
      </c>
      <c r="H29" s="299">
        <f ca="1">'良率刷新（PMC）'!K30</f>
        <v>0.90028262496983014</v>
      </c>
      <c r="I29" s="299"/>
      <c r="J29" s="300"/>
      <c r="K29" s="154"/>
      <c r="L29" s="154"/>
      <c r="N29" s="356" t="s">
        <v>1401</v>
      </c>
      <c r="O29" s="302">
        <f t="shared" ca="1" si="11"/>
        <v>0.88103878909326661</v>
      </c>
      <c r="P29" s="302">
        <f t="shared" ca="1" si="12"/>
        <v>0.94125885701128964</v>
      </c>
      <c r="Q29" s="302">
        <f t="shared" ca="1" si="13"/>
        <v>0.94125885701128986</v>
      </c>
      <c r="R29" s="302">
        <f t="shared" ca="1" si="14"/>
        <v>0</v>
      </c>
      <c r="S29" s="302">
        <f t="shared" ca="1" si="31"/>
        <v>0</v>
      </c>
      <c r="T29" s="321">
        <f t="shared" ca="1" si="32"/>
        <v>0.88103878909326661</v>
      </c>
      <c r="U29" s="305">
        <f t="shared" si="25"/>
        <v>124760.784</v>
      </c>
      <c r="V29" s="305">
        <f t="shared" si="26"/>
        <v>507490</v>
      </c>
      <c r="W29" s="305">
        <f t="shared" si="27"/>
        <v>327940</v>
      </c>
      <c r="X29" s="305">
        <f t="shared" si="19"/>
        <v>0</v>
      </c>
      <c r="Y29" s="305">
        <f t="shared" si="20"/>
        <v>0</v>
      </c>
      <c r="Z29" s="356" t="str">
        <f t="shared" si="28"/>
        <v>LTPO手机</v>
      </c>
      <c r="AA29" s="309" t="str">
        <f t="shared" si="6"/>
        <v>直板手机</v>
      </c>
      <c r="AB29" s="309" t="str">
        <f t="shared" si="7"/>
        <v>LTPO</v>
      </c>
      <c r="AC29" s="309" t="str">
        <f t="shared" si="8"/>
        <v>手机</v>
      </c>
      <c r="AD29" s="320">
        <f ca="1">IFERROR(SUMIFS($J$2:$J$286,$D$2:$D$286,$N29,$C$2:$C$286,O$1)*VLOOKUP($N29,切数!$C$2:$J$158,4,0)/(U29/O29)," ")</f>
        <v>0</v>
      </c>
      <c r="AE29" s="320">
        <f ca="1">IFERROR(SUMIFS($J$2:$J$286,$D$2:$D$286,$N29,$C$2:$C$286,P$1)*VLOOKUP($N29,切数!$C$2:$J$158,4,0)/(V29/P29)," ")</f>
        <v>0</v>
      </c>
      <c r="AF29" s="332"/>
      <c r="AG29" s="320"/>
      <c r="AH29" s="331"/>
      <c r="AI29" s="331"/>
      <c r="AJ29" s="294" t="s">
        <v>761</v>
      </c>
      <c r="AK29" s="305">
        <v>124302.75</v>
      </c>
      <c r="AL29" s="305">
        <v>0</v>
      </c>
      <c r="AM29" s="3">
        <v>0</v>
      </c>
      <c r="AN29" s="3">
        <v>0</v>
      </c>
      <c r="AO29" s="3"/>
      <c r="AR29" s="298" t="s">
        <v>518</v>
      </c>
      <c r="AS29" s="298" t="str">
        <f t="shared" si="22"/>
        <v>折叠</v>
      </c>
      <c r="AT29" s="298" t="s">
        <v>503</v>
      </c>
      <c r="AU29" s="6" t="s">
        <v>564</v>
      </c>
      <c r="AV29" s="298" t="s">
        <v>505</v>
      </c>
      <c r="AW29" s="298" t="s">
        <v>515</v>
      </c>
      <c r="AX29" s="97" t="s">
        <v>519</v>
      </c>
      <c r="AY29" s="298" t="s">
        <v>507</v>
      </c>
      <c r="AZ29" s="298" t="s">
        <v>507</v>
      </c>
    </row>
    <row r="30" spans="1:52" x14ac:dyDescent="0.35">
      <c r="A30" s="97" t="str">
        <f>D30&amp;COUNTIF($D$2:D30,D30)</f>
        <v>C4809</v>
      </c>
      <c r="B30" s="97" t="str">
        <f t="shared" si="1"/>
        <v>C48004/28蒸镀批次</v>
      </c>
      <c r="C30" s="459" t="s">
        <v>910</v>
      </c>
      <c r="D30" s="459" t="s">
        <v>645</v>
      </c>
      <c r="E30" s="459" t="s">
        <v>1380</v>
      </c>
      <c r="F30" s="459">
        <v>420</v>
      </c>
      <c r="G30" s="85">
        <f t="shared" si="10"/>
        <v>420</v>
      </c>
      <c r="H30" s="299">
        <f ca="1">'良率刷新（PMC）'!K31</f>
        <v>0.90028262496983014</v>
      </c>
      <c r="I30" s="299"/>
      <c r="J30" s="300"/>
      <c r="K30" s="154"/>
      <c r="L30" s="154"/>
      <c r="N30" s="307" t="s">
        <v>844</v>
      </c>
      <c r="O30" s="302">
        <f t="shared" ca="1" si="11"/>
        <v>0.92701916689524611</v>
      </c>
      <c r="P30" s="302">
        <f t="shared" ca="1" si="12"/>
        <v>0</v>
      </c>
      <c r="Q30" s="302">
        <f t="shared" ca="1" si="13"/>
        <v>0.92979297238362424</v>
      </c>
      <c r="R30" s="302">
        <f t="shared" ca="1" si="14"/>
        <v>0</v>
      </c>
      <c r="S30" s="302">
        <f t="shared" ca="1" si="31"/>
        <v>0</v>
      </c>
      <c r="T30" s="321">
        <f t="shared" ca="1" si="32"/>
        <v>0.90879357238362424</v>
      </c>
      <c r="U30" s="305">
        <f t="shared" si="25"/>
        <v>15521</v>
      </c>
      <c r="V30" s="305">
        <f t="shared" si="26"/>
        <v>0</v>
      </c>
      <c r="W30" s="305">
        <f t="shared" si="27"/>
        <v>246050</v>
      </c>
      <c r="X30" s="305">
        <f t="shared" si="19"/>
        <v>0</v>
      </c>
      <c r="Y30" s="305">
        <f t="shared" si="20"/>
        <v>0</v>
      </c>
      <c r="Z30" s="356" t="str">
        <f t="shared" si="28"/>
        <v>LTPS手机</v>
      </c>
      <c r="AA30" s="309" t="str">
        <f t="shared" si="6"/>
        <v>直板手机</v>
      </c>
      <c r="AB30" s="309" t="str">
        <f t="shared" si="7"/>
        <v>LTPS</v>
      </c>
      <c r="AC30" s="309" t="str">
        <f t="shared" si="8"/>
        <v>手机</v>
      </c>
      <c r="AD30" s="320"/>
      <c r="AE30" s="320"/>
      <c r="AF30" s="332"/>
      <c r="AG30" s="320"/>
      <c r="AH30" s="331"/>
      <c r="AJ30" s="294" t="s">
        <v>1401</v>
      </c>
      <c r="AK30" s="305">
        <v>124760.784</v>
      </c>
      <c r="AL30" s="305">
        <v>507490</v>
      </c>
      <c r="AM30" s="3">
        <v>327940</v>
      </c>
      <c r="AN30" s="3">
        <v>0</v>
      </c>
      <c r="AO30" s="3"/>
      <c r="AR30" s="298" t="s">
        <v>535</v>
      </c>
      <c r="AS30" s="298" t="str">
        <f t="shared" si="22"/>
        <v>LTPO手机</v>
      </c>
      <c r="AT30" s="298" t="s">
        <v>211</v>
      </c>
      <c r="AU30" s="298" t="s">
        <v>504</v>
      </c>
      <c r="AV30" s="298" t="s">
        <v>508</v>
      </c>
      <c r="AW30" s="298" t="s">
        <v>515</v>
      </c>
      <c r="AX30" s="97" t="s">
        <v>520</v>
      </c>
      <c r="AY30" s="298" t="s">
        <v>76</v>
      </c>
      <c r="AZ30" s="298" t="s">
        <v>76</v>
      </c>
    </row>
    <row r="31" spans="1:52" x14ac:dyDescent="0.35">
      <c r="A31" s="97" t="str">
        <f>D31&amp;COUNTIF($D$2:D31,D31)</f>
        <v>C48010</v>
      </c>
      <c r="B31" s="97" t="str">
        <f t="shared" si="1"/>
        <v>C48005/19蒸镀批次</v>
      </c>
      <c r="C31" s="459" t="s">
        <v>910</v>
      </c>
      <c r="D31" s="459" t="s">
        <v>645</v>
      </c>
      <c r="E31" s="459" t="s">
        <v>1381</v>
      </c>
      <c r="F31" s="459">
        <v>1890</v>
      </c>
      <c r="G31" s="85">
        <f t="shared" si="10"/>
        <v>1890</v>
      </c>
      <c r="H31" s="299">
        <f ca="1">'良率刷新（PMC）'!K32</f>
        <v>0.90028262496983014</v>
      </c>
      <c r="I31" s="299"/>
      <c r="J31" s="97"/>
      <c r="K31" s="154"/>
      <c r="L31" s="154"/>
      <c r="N31" s="356" t="s">
        <v>6</v>
      </c>
      <c r="O31" s="302">
        <f t="shared" ca="1" si="11"/>
        <v>0.82619309322033851</v>
      </c>
      <c r="P31" s="302">
        <f t="shared" ca="1" si="12"/>
        <v>0</v>
      </c>
      <c r="Q31" s="302">
        <f t="shared" ca="1" si="13"/>
        <v>0</v>
      </c>
      <c r="R31" s="302">
        <f t="shared" ca="1" si="14"/>
        <v>0</v>
      </c>
      <c r="S31" s="302">
        <f t="shared" ref="S31:S33" ca="1" si="33">IF(AND(INDIRECT($N31&amp;"!"&amp;"T55")=0%,Y31&gt;0),R31,INDIRECT($N31&amp;"!"&amp;"T55"))</f>
        <v>0</v>
      </c>
      <c r="T31" s="321">
        <f t="shared" ref="T31:T33" ca="1" si="34">IF(IFERROR(SUMPRODUCT(($C$2:$C$283=$O$1)*1,($D$2:$D$283=$N31)*1,$G$2:$G$283,$H$2:$H$283)/SUMIFS($G$2:$G$283,$C$2:$C$283,$O$1,$D$2:$D$283,$N31),"")&gt;O31,O31,IFERROR(SUMPRODUCT(($C$2:$C$283=$O$1)*1,($D$2:$D$283=$N31)*1,$G$2:$G$283,$H$2:$H$283)/SUMIFS($G$2:$G$283,$C$2:$C$283,$O$1,$D$2:$D$283,$N31),""))</f>
        <v>0.82619309322033851</v>
      </c>
      <c r="U31" s="305">
        <f t="shared" si="25"/>
        <v>50160</v>
      </c>
      <c r="V31" s="305">
        <f t="shared" si="26"/>
        <v>0</v>
      </c>
      <c r="W31" s="305">
        <f t="shared" si="27"/>
        <v>0</v>
      </c>
      <c r="X31" s="305">
        <f t="shared" si="19"/>
        <v>0</v>
      </c>
      <c r="Y31" s="305">
        <f t="shared" si="20"/>
        <v>0</v>
      </c>
      <c r="Z31" s="356" t="str">
        <f t="shared" ref="Z31:Z33" si="35">IF(OR(AC31="穿戴",AC31="折叠",AC31="中尺寸",AC31="车载"),AC31,AB31&amp;AC31)</f>
        <v>LTPO手机</v>
      </c>
      <c r="AA31" s="309" t="str">
        <f t="shared" si="6"/>
        <v>直板手机</v>
      </c>
      <c r="AB31" s="309" t="str">
        <f t="shared" si="7"/>
        <v>LTPO</v>
      </c>
      <c r="AC31" s="309" t="str">
        <f t="shared" si="8"/>
        <v>手机</v>
      </c>
      <c r="AD31" s="320"/>
      <c r="AE31" s="320"/>
      <c r="AF31" s="332"/>
      <c r="AG31" s="320"/>
      <c r="AH31" s="331"/>
      <c r="AJ31" s="294" t="s">
        <v>844</v>
      </c>
      <c r="AK31" s="305">
        <v>15521</v>
      </c>
      <c r="AL31" s="305">
        <v>0</v>
      </c>
      <c r="AM31" s="3">
        <v>246050</v>
      </c>
      <c r="AN31" s="3"/>
      <c r="AO31" s="3"/>
      <c r="AP31" s="6"/>
      <c r="AR31" s="298" t="s">
        <v>536</v>
      </c>
      <c r="AS31" s="298" t="str">
        <f t="shared" si="22"/>
        <v>LTPO手机</v>
      </c>
      <c r="AT31" s="298" t="s">
        <v>211</v>
      </c>
      <c r="AU31" s="298" t="s">
        <v>504</v>
      </c>
      <c r="AV31" s="298" t="s">
        <v>508</v>
      </c>
      <c r="AW31" s="298" t="s">
        <v>515</v>
      </c>
      <c r="AX31" s="97" t="s">
        <v>514</v>
      </c>
      <c r="AY31" s="298" t="s">
        <v>76</v>
      </c>
      <c r="AZ31" s="298" t="s">
        <v>76</v>
      </c>
    </row>
    <row r="32" spans="1:52" x14ac:dyDescent="0.35">
      <c r="A32" s="97" t="str">
        <f>D32&amp;COUNTIF($D$2:D32,D32)</f>
        <v>C48011</v>
      </c>
      <c r="B32" s="97" t="str">
        <f t="shared" si="1"/>
        <v>C48005/30蒸镀批次</v>
      </c>
      <c r="C32" s="459" t="s">
        <v>912</v>
      </c>
      <c r="D32" s="459" t="s">
        <v>645</v>
      </c>
      <c r="E32" s="459" t="s">
        <v>927</v>
      </c>
      <c r="F32" s="459">
        <v>2100</v>
      </c>
      <c r="G32" s="85">
        <f t="shared" si="10"/>
        <v>2100</v>
      </c>
      <c r="H32" s="299">
        <f ca="1">'良率刷新（PMC）'!K33</f>
        <v>0.90028262496983014</v>
      </c>
      <c r="I32" s="299"/>
      <c r="J32" s="300"/>
      <c r="K32" s="154"/>
      <c r="L32" s="154"/>
      <c r="N32" s="307" t="s">
        <v>7</v>
      </c>
      <c r="O32" s="302">
        <f t="shared" ca="1" si="11"/>
        <v>0.829154618927329</v>
      </c>
      <c r="P32" s="302">
        <f t="shared" ca="1" si="12"/>
        <v>0.829154618927329</v>
      </c>
      <c r="Q32" s="302">
        <f t="shared" ca="1" si="13"/>
        <v>0.83983654338187685</v>
      </c>
      <c r="R32" s="302">
        <f t="shared" ca="1" si="14"/>
        <v>0</v>
      </c>
      <c r="S32" s="302">
        <f t="shared" ca="1" si="33"/>
        <v>0</v>
      </c>
      <c r="T32" s="321">
        <f t="shared" ca="1" si="34"/>
        <v>0.79787999742599447</v>
      </c>
      <c r="U32" s="305">
        <f t="shared" si="25"/>
        <v>128878.9904</v>
      </c>
      <c r="V32" s="305">
        <f t="shared" si="26"/>
        <v>52384</v>
      </c>
      <c r="W32" s="305">
        <f t="shared" si="27"/>
        <v>81600</v>
      </c>
      <c r="X32" s="305">
        <f t="shared" si="19"/>
        <v>0</v>
      </c>
      <c r="Y32" s="305">
        <f t="shared" si="20"/>
        <v>0</v>
      </c>
      <c r="Z32" s="356" t="str">
        <f t="shared" si="35"/>
        <v>中尺寸</v>
      </c>
      <c r="AA32" s="309" t="str">
        <f t="shared" si="6"/>
        <v>中尺寸</v>
      </c>
      <c r="AB32" s="309" t="str">
        <f t="shared" si="7"/>
        <v>LTPS</v>
      </c>
      <c r="AC32" s="309" t="str">
        <f t="shared" si="8"/>
        <v>中尺寸</v>
      </c>
      <c r="AD32" s="320"/>
      <c r="AE32" s="320"/>
      <c r="AF32" s="332"/>
      <c r="AG32" s="320"/>
      <c r="AH32" s="331"/>
      <c r="AJ32" s="294" t="s">
        <v>6</v>
      </c>
      <c r="AK32" s="305">
        <v>50160</v>
      </c>
      <c r="AL32" s="305">
        <v>0</v>
      </c>
      <c r="AM32" s="3">
        <v>0</v>
      </c>
      <c r="AN32" s="3">
        <v>0</v>
      </c>
      <c r="AO32" s="3"/>
      <c r="AP32" s="6"/>
      <c r="AR32" s="298" t="s">
        <v>521</v>
      </c>
      <c r="AS32" s="298" t="str">
        <f t="shared" si="22"/>
        <v>LTPO手机</v>
      </c>
      <c r="AT32" s="298" t="s">
        <v>211</v>
      </c>
      <c r="AU32" s="298" t="s">
        <v>504</v>
      </c>
      <c r="AV32" s="298" t="s">
        <v>508</v>
      </c>
      <c r="AW32" s="298" t="s">
        <v>515</v>
      </c>
      <c r="AX32" s="97" t="s">
        <v>520</v>
      </c>
      <c r="AY32" s="298" t="s">
        <v>76</v>
      </c>
      <c r="AZ32" s="298" t="s">
        <v>76</v>
      </c>
    </row>
    <row r="33" spans="1:52" x14ac:dyDescent="0.35">
      <c r="A33" s="97" t="str">
        <f>D33&amp;COUNTIF($D$2:D33,D33)</f>
        <v>C48012</v>
      </c>
      <c r="B33" s="97" t="str">
        <f t="shared" si="1"/>
        <v>C48006/10蒸镀批次</v>
      </c>
      <c r="C33" s="459" t="s">
        <v>912</v>
      </c>
      <c r="D33" s="459" t="s">
        <v>645</v>
      </c>
      <c r="E33" s="459" t="s">
        <v>1382</v>
      </c>
      <c r="F33" s="459">
        <v>2100</v>
      </c>
      <c r="G33" s="85">
        <f t="shared" si="10"/>
        <v>2100</v>
      </c>
      <c r="H33" s="299">
        <f ca="1">'良率刷新（PMC）'!K34</f>
        <v>0.90028262496983014</v>
      </c>
      <c r="I33" s="299"/>
      <c r="J33" s="300"/>
      <c r="K33" s="154"/>
      <c r="L33" s="154"/>
      <c r="N33" s="307" t="s">
        <v>1190</v>
      </c>
      <c r="O33" s="302">
        <f t="shared" ca="1" si="11"/>
        <v>0</v>
      </c>
      <c r="P33" s="302">
        <f t="shared" ca="1" si="12"/>
        <v>0</v>
      </c>
      <c r="Q33" s="302">
        <f t="shared" ca="1" si="13"/>
        <v>0.76380060481927714</v>
      </c>
      <c r="R33" s="302">
        <f t="shared" ca="1" si="14"/>
        <v>0.76380060481927703</v>
      </c>
      <c r="S33" s="302">
        <f t="shared" ca="1" si="33"/>
        <v>0</v>
      </c>
      <c r="T33" s="321">
        <f t="shared" ca="1" si="34"/>
        <v>0</v>
      </c>
      <c r="U33" s="305">
        <f t="shared" si="25"/>
        <v>0</v>
      </c>
      <c r="V33" s="305">
        <f t="shared" si="26"/>
        <v>0</v>
      </c>
      <c r="W33" s="305">
        <f t="shared" si="27"/>
        <v>6720</v>
      </c>
      <c r="X33" s="305">
        <f t="shared" si="19"/>
        <v>5600</v>
      </c>
      <c r="Y33" s="305">
        <f t="shared" si="20"/>
        <v>0</v>
      </c>
      <c r="Z33" s="356" t="str">
        <f t="shared" si="35"/>
        <v>中尺寸</v>
      </c>
      <c r="AA33" s="309" t="str">
        <f t="shared" si="6"/>
        <v>中尺寸</v>
      </c>
      <c r="AB33" s="309" t="str">
        <f t="shared" si="7"/>
        <v>中尺寸</v>
      </c>
      <c r="AC33" s="309" t="str">
        <f t="shared" si="8"/>
        <v>中尺寸</v>
      </c>
      <c r="AD33" s="320"/>
      <c r="AE33" s="320"/>
      <c r="AF33" s="332"/>
      <c r="AG33" s="320"/>
      <c r="AH33" s="331"/>
      <c r="AJ33" s="356" t="s">
        <v>7</v>
      </c>
      <c r="AK33" s="305">
        <v>128878.9904</v>
      </c>
      <c r="AL33" s="305">
        <v>52384</v>
      </c>
      <c r="AM33" s="3">
        <v>81600</v>
      </c>
      <c r="AN33" s="3">
        <v>0</v>
      </c>
      <c r="AO33" s="3"/>
      <c r="AP33" s="6"/>
      <c r="AR33" s="298" t="s">
        <v>567</v>
      </c>
      <c r="AS33" s="298" t="str">
        <f t="shared" si="22"/>
        <v>LTPS手机</v>
      </c>
      <c r="AT33" s="298" t="s">
        <v>503</v>
      </c>
      <c r="AU33" s="298" t="s">
        <v>504</v>
      </c>
      <c r="AV33" s="298" t="s">
        <v>508</v>
      </c>
      <c r="AW33" s="298" t="s">
        <v>506</v>
      </c>
      <c r="AX33" s="97">
        <v>6.7</v>
      </c>
      <c r="AY33" s="298" t="s">
        <v>507</v>
      </c>
      <c r="AZ33" s="298" t="s">
        <v>507</v>
      </c>
    </row>
    <row r="34" spans="1:52" ht="18.75" customHeight="1" x14ac:dyDescent="0.35">
      <c r="A34" s="97" t="str">
        <f>D34&amp;COUNTIF($D$2:D34,D34)</f>
        <v>C501</v>
      </c>
      <c r="B34" s="97" t="str">
        <f t="shared" ref="B34:B43" si="36">D34&amp;E34</f>
        <v>C5006/18蒸镀批次</v>
      </c>
      <c r="C34" s="459" t="s">
        <v>1525</v>
      </c>
      <c r="D34" s="459" t="s">
        <v>16</v>
      </c>
      <c r="E34" s="459" t="s">
        <v>1523</v>
      </c>
      <c r="F34" s="459">
        <v>600</v>
      </c>
      <c r="G34" s="85">
        <f t="shared" si="10"/>
        <v>600</v>
      </c>
      <c r="H34" s="299">
        <f>'良率刷新（PMC）'!K35</f>
        <v>0.91500000000000004</v>
      </c>
      <c r="I34" s="299"/>
      <c r="J34" s="300"/>
      <c r="K34" s="154"/>
      <c r="L34" s="154"/>
      <c r="N34" s="356" t="s">
        <v>760</v>
      </c>
      <c r="O34" s="302">
        <f t="shared" ca="1" si="11"/>
        <v>0.96694491924242421</v>
      </c>
      <c r="P34" s="302">
        <f t="shared" ref="P34:P37" ca="1" si="37">IF(AND(INDIRECT($N34&amp;"!"&amp;"Q55")=0%,V34&gt;0),O34,INDIRECT($N34&amp;"!"&amp;"Q55"))</f>
        <v>0</v>
      </c>
      <c r="Q34" s="302">
        <f t="shared" ref="Q34:Q37" ca="1" si="38">IF(AND(INDIRECT($N34&amp;"!"&amp;"R55")=0%,W34&gt;0),P34,INDIRECT($N34&amp;"!"&amp;"R55"))</f>
        <v>0</v>
      </c>
      <c r="R34" s="302">
        <f t="shared" ref="R34:R37" ca="1" si="39">IF(AND(INDIRECT($N34&amp;"!"&amp;"S55")=0%,X34&gt;0),Q34,INDIRECT($N34&amp;"!"&amp;"S55"))</f>
        <v>0.96694491924242421</v>
      </c>
      <c r="S34" s="302">
        <f t="shared" ref="S34:S37" ca="1" si="40">IF(AND(INDIRECT($N34&amp;"!"&amp;"T55")=0%,Y34&gt;0),R34,INDIRECT($N34&amp;"!"&amp;"T55"))</f>
        <v>0</v>
      </c>
      <c r="T34" s="321">
        <f t="shared" ref="T34:T37" ca="1" si="41">IF(IFERROR(SUMPRODUCT(($C$2:$C$283=$O$1)*1,($D$2:$D$283=$N34)*1,$G$2:$G$283,$H$2:$H$283)/SUMIFS($G$2:$G$283,$C$2:$C$283,$O$1,$D$2:$D$283,$N34),"")&gt;O34,O34,IFERROR(SUMPRODUCT(($C$2:$C$283=$O$1)*1,($D$2:$D$283=$N34)*1,$G$2:$G$283,$H$2:$H$283)/SUMIFS($G$2:$G$283,$C$2:$C$283,$O$1,$D$2:$D$283,$N34),""))</f>
        <v>0.9619449192424242</v>
      </c>
      <c r="U34" s="305">
        <f t="shared" si="25"/>
        <v>63360</v>
      </c>
      <c r="V34" s="305">
        <f t="shared" si="26"/>
        <v>0</v>
      </c>
      <c r="W34" s="305">
        <f t="shared" si="27"/>
        <v>0</v>
      </c>
      <c r="X34" s="305">
        <f t="shared" si="19"/>
        <v>126720</v>
      </c>
      <c r="Y34" s="305">
        <f t="shared" si="20"/>
        <v>0</v>
      </c>
      <c r="Z34" s="356" t="str">
        <f t="shared" ref="Z34:Z37" si="42">IF(OR(AC34="穿戴",AC34="折叠",AC34="中尺寸",AC34="车载"),AC34,AB34&amp;AC34)</f>
        <v>穿戴</v>
      </c>
      <c r="AA34" s="309" t="str">
        <f t="shared" si="6"/>
        <v>穿戴</v>
      </c>
      <c r="AB34" s="309" t="str">
        <f t="shared" si="7"/>
        <v>LTPO</v>
      </c>
      <c r="AC34" s="309" t="str">
        <f t="shared" si="8"/>
        <v>穿戴</v>
      </c>
      <c r="AD34" s="320"/>
      <c r="AE34" s="320"/>
      <c r="AF34" s="332"/>
      <c r="AG34" s="320"/>
      <c r="AH34" s="331"/>
      <c r="AJ34" s="356" t="s">
        <v>1190</v>
      </c>
      <c r="AK34" s="305">
        <v>0</v>
      </c>
      <c r="AL34" s="305">
        <v>0</v>
      </c>
      <c r="AM34" s="3">
        <v>6720</v>
      </c>
      <c r="AN34" s="3">
        <v>5600</v>
      </c>
      <c r="AO34" s="3"/>
      <c r="AP34" s="6"/>
      <c r="AR34" s="298" t="s">
        <v>568</v>
      </c>
      <c r="AS34" s="298" t="str">
        <f t="shared" si="22"/>
        <v>LTPS手机</v>
      </c>
      <c r="AT34" s="298" t="s">
        <v>503</v>
      </c>
      <c r="AU34" s="298" t="s">
        <v>504</v>
      </c>
      <c r="AV34" s="298" t="s">
        <v>508</v>
      </c>
      <c r="AW34" s="298" t="s">
        <v>506</v>
      </c>
      <c r="AX34" s="97">
        <v>6.7</v>
      </c>
      <c r="AY34" s="298" t="s">
        <v>507</v>
      </c>
      <c r="AZ34" s="298" t="s">
        <v>507</v>
      </c>
    </row>
    <row r="35" spans="1:52" x14ac:dyDescent="0.35">
      <c r="A35" s="97" t="str">
        <f>D35&amp;COUNTIF($D$2:D35,D35)</f>
        <v>C511</v>
      </c>
      <c r="B35" s="97" t="str">
        <f t="shared" si="36"/>
        <v>C5104/18蒸镀批次</v>
      </c>
      <c r="C35" s="459" t="s">
        <v>1474</v>
      </c>
      <c r="D35" s="459" t="s">
        <v>26</v>
      </c>
      <c r="E35" s="459" t="s">
        <v>1261</v>
      </c>
      <c r="F35" s="459">
        <v>1080</v>
      </c>
      <c r="G35" s="85">
        <f t="shared" si="10"/>
        <v>1080</v>
      </c>
      <c r="H35" s="299">
        <f>'良率刷新（PMC）'!K36</f>
        <v>0.874</v>
      </c>
      <c r="I35" s="299"/>
      <c r="J35" s="300"/>
      <c r="K35" s="154"/>
      <c r="L35" s="154"/>
      <c r="N35" s="356" t="s">
        <v>1036</v>
      </c>
      <c r="O35" s="302">
        <f t="shared" ca="1" si="11"/>
        <v>0</v>
      </c>
      <c r="P35" s="302">
        <f t="shared" ca="1" si="37"/>
        <v>0</v>
      </c>
      <c r="Q35" s="302">
        <f t="shared" ca="1" si="38"/>
        <v>0</v>
      </c>
      <c r="R35" s="302">
        <f t="shared" ca="1" si="39"/>
        <v>0.76380180891566296</v>
      </c>
      <c r="S35" s="302">
        <f t="shared" ca="1" si="40"/>
        <v>0.76380180891566296</v>
      </c>
      <c r="T35" s="321">
        <f t="shared" ca="1" si="41"/>
        <v>0</v>
      </c>
      <c r="U35" s="305">
        <f>_xlfn.IFNA(VLOOKUP($N35,$AJ$3:$AN$38,2,0),"-")</f>
        <v>0</v>
      </c>
      <c r="V35" s="305">
        <f>_xlfn.IFNA(VLOOKUP($N35,$AJ$3:$AN$38,3,0),"-")</f>
        <v>0</v>
      </c>
      <c r="W35" s="305">
        <f>_xlfn.IFNA(VLOOKUP($N35,$AJ$3:$AN$38,4,0),"-")</f>
        <v>0</v>
      </c>
      <c r="X35" s="305">
        <f>_xlfn.IFNA(VLOOKUP($N35,$AJ$3:$AO$38,5,0),"-")</f>
        <v>84000</v>
      </c>
      <c r="Y35" s="305" t="str">
        <f t="shared" si="20"/>
        <v>-</v>
      </c>
      <c r="Z35" s="356" t="str">
        <f t="shared" si="42"/>
        <v>LTPO手机</v>
      </c>
      <c r="AA35" s="309" t="str">
        <f t="shared" si="6"/>
        <v>直板手机</v>
      </c>
      <c r="AB35" s="309" t="str">
        <f t="shared" si="7"/>
        <v>LTPO</v>
      </c>
      <c r="AC35" s="309" t="str">
        <f t="shared" si="8"/>
        <v>手机</v>
      </c>
      <c r="AD35" s="320"/>
      <c r="AE35" s="320"/>
      <c r="AF35" s="332"/>
      <c r="AG35" s="320"/>
      <c r="AH35" s="331"/>
      <c r="AJ35" s="356" t="s">
        <v>760</v>
      </c>
      <c r="AK35" s="305">
        <v>63360</v>
      </c>
      <c r="AL35" s="305">
        <v>0</v>
      </c>
      <c r="AM35" s="3">
        <v>0</v>
      </c>
      <c r="AN35" s="3">
        <v>126720</v>
      </c>
      <c r="AO35" s="3"/>
      <c r="AR35" s="298" t="s">
        <v>588</v>
      </c>
      <c r="AS35" s="298" t="str">
        <f t="shared" si="22"/>
        <v>LTPS手机</v>
      </c>
      <c r="AT35" s="298" t="s">
        <v>503</v>
      </c>
      <c r="AU35" s="298" t="s">
        <v>504</v>
      </c>
      <c r="AV35" s="298" t="s">
        <v>508</v>
      </c>
      <c r="AW35" s="298" t="s">
        <v>506</v>
      </c>
      <c r="AX35" s="97">
        <v>6.7</v>
      </c>
      <c r="AY35" s="298" t="s">
        <v>507</v>
      </c>
      <c r="AZ35" s="298" t="s">
        <v>507</v>
      </c>
    </row>
    <row r="36" spans="1:52" x14ac:dyDescent="0.35">
      <c r="A36" s="97" t="str">
        <f>D36&amp;COUNTIF($D$2:D36,D36)</f>
        <v>C5141</v>
      </c>
      <c r="B36" s="97" t="str">
        <f t="shared" si="36"/>
        <v>C51402/07蒸镀批次</v>
      </c>
      <c r="C36" s="459" t="s">
        <v>1410</v>
      </c>
      <c r="D36" s="459" t="s">
        <v>909</v>
      </c>
      <c r="E36" s="459" t="s">
        <v>870</v>
      </c>
      <c r="F36" s="459">
        <v>354</v>
      </c>
      <c r="G36" s="85">
        <f t="shared" si="10"/>
        <v>354</v>
      </c>
      <c r="H36" s="299">
        <f ca="1">'良率刷新（PMC）'!K37</f>
        <v>0.97890821999999955</v>
      </c>
      <c r="I36" s="299"/>
      <c r="J36" s="300"/>
      <c r="K36" s="154"/>
      <c r="L36" s="154"/>
      <c r="N36" s="356" t="s">
        <v>785</v>
      </c>
      <c r="O36" s="302">
        <f t="shared" ca="1" si="11"/>
        <v>0</v>
      </c>
      <c r="P36" s="302">
        <f t="shared" ca="1" si="37"/>
        <v>0</v>
      </c>
      <c r="Q36" s="302">
        <f t="shared" ca="1" si="38"/>
        <v>0</v>
      </c>
      <c r="R36" s="302">
        <f t="shared" ca="1" si="39"/>
        <v>0.72309010602409618</v>
      </c>
      <c r="S36" s="302">
        <f t="shared" ca="1" si="40"/>
        <v>0.72309010602409618</v>
      </c>
      <c r="T36" s="321">
        <f t="shared" ca="1" si="41"/>
        <v>0</v>
      </c>
      <c r="U36" s="305">
        <f t="shared" ref="U36:U37" si="43">_xlfn.IFNA(VLOOKUP($N36,$AJ$3:$AN$38,2,0),"-")</f>
        <v>0</v>
      </c>
      <c r="V36" s="305">
        <f t="shared" ref="V36:V37" si="44">_xlfn.IFNA(VLOOKUP($N36,$AJ$3:$AN$38,3,0),"-")</f>
        <v>0</v>
      </c>
      <c r="W36" s="305">
        <f t="shared" ref="W36:W37" si="45">_xlfn.IFNA(VLOOKUP($N36,$AJ$3:$AN$38,4,0),"-")</f>
        <v>0</v>
      </c>
      <c r="X36" s="305">
        <f t="shared" ref="X36:X37" si="46">_xlfn.IFNA(VLOOKUP($N36,$AJ$3:$AO$38,5,0),"-")</f>
        <v>66000</v>
      </c>
      <c r="Y36" s="305" t="str">
        <f t="shared" si="20"/>
        <v>-</v>
      </c>
      <c r="Z36" s="356" t="str">
        <f t="shared" si="42"/>
        <v>折叠</v>
      </c>
      <c r="AA36" s="309" t="str">
        <f t="shared" si="6"/>
        <v>折叠手机</v>
      </c>
      <c r="AB36" s="309" t="str">
        <f t="shared" si="7"/>
        <v>LTPO</v>
      </c>
      <c r="AC36" s="309" t="str">
        <f t="shared" si="8"/>
        <v>折叠</v>
      </c>
      <c r="AD36" s="320"/>
      <c r="AE36" s="320"/>
      <c r="AF36" s="332"/>
      <c r="AG36" s="320"/>
      <c r="AH36" s="331"/>
      <c r="AJ36" s="356" t="s">
        <v>1036</v>
      </c>
      <c r="AK36" s="305">
        <v>0</v>
      </c>
      <c r="AL36" s="305">
        <v>0</v>
      </c>
      <c r="AM36" s="3">
        <v>0</v>
      </c>
      <c r="AN36" s="3">
        <v>84000</v>
      </c>
      <c r="AR36" s="298" t="s">
        <v>593</v>
      </c>
      <c r="AS36" s="298" t="str">
        <f t="shared" si="22"/>
        <v>LTPS手机</v>
      </c>
      <c r="AT36" s="298" t="s">
        <v>503</v>
      </c>
      <c r="AU36" s="298" t="s">
        <v>504</v>
      </c>
      <c r="AV36" s="298" t="s">
        <v>508</v>
      </c>
      <c r="AW36" s="298" t="s">
        <v>506</v>
      </c>
      <c r="AX36" s="97">
        <v>6.7</v>
      </c>
      <c r="AY36" s="298" t="s">
        <v>507</v>
      </c>
      <c r="AZ36" s="298" t="s">
        <v>507</v>
      </c>
    </row>
    <row r="37" spans="1:52" x14ac:dyDescent="0.35">
      <c r="A37" s="97" t="str">
        <f>D37&amp;COUNTIF($D$2:D37,D37)</f>
        <v>C5142</v>
      </c>
      <c r="B37" s="97" t="str">
        <f t="shared" si="36"/>
        <v>C51403/13蒸镀批次</v>
      </c>
      <c r="C37" s="459" t="s">
        <v>1411</v>
      </c>
      <c r="D37" s="459" t="s">
        <v>909</v>
      </c>
      <c r="E37" s="459" t="s">
        <v>1383</v>
      </c>
      <c r="F37" s="459">
        <v>180</v>
      </c>
      <c r="G37" s="85">
        <f t="shared" si="10"/>
        <v>180</v>
      </c>
      <c r="H37" s="299">
        <f ca="1">'良率刷新（PMC）'!K38</f>
        <v>0.97890821999999955</v>
      </c>
      <c r="I37" s="299"/>
      <c r="J37" s="300"/>
      <c r="K37" s="154"/>
      <c r="L37" s="154"/>
      <c r="N37" s="356" t="s">
        <v>704</v>
      </c>
      <c r="O37" s="302">
        <f t="shared" ca="1" si="11"/>
        <v>0</v>
      </c>
      <c r="P37" s="302">
        <f t="shared" ca="1" si="37"/>
        <v>0</v>
      </c>
      <c r="Q37" s="302">
        <f t="shared" ca="1" si="38"/>
        <v>0.77376209421686726</v>
      </c>
      <c r="R37" s="302">
        <f t="shared" ca="1" si="39"/>
        <v>0.77376209421686737</v>
      </c>
      <c r="S37" s="302">
        <f t="shared" ca="1" si="40"/>
        <v>0.77376209421686737</v>
      </c>
      <c r="T37" s="321">
        <f t="shared" ca="1" si="41"/>
        <v>0</v>
      </c>
      <c r="U37" s="305">
        <f t="shared" si="43"/>
        <v>0</v>
      </c>
      <c r="V37" s="305">
        <f t="shared" si="44"/>
        <v>0</v>
      </c>
      <c r="W37" s="305">
        <f t="shared" si="45"/>
        <v>11520</v>
      </c>
      <c r="X37" s="305">
        <f t="shared" si="46"/>
        <v>26880</v>
      </c>
      <c r="Y37" s="305" t="str">
        <f t="shared" si="20"/>
        <v>-</v>
      </c>
      <c r="Z37" s="356" t="str">
        <f t="shared" si="42"/>
        <v>中尺寸</v>
      </c>
      <c r="AA37" s="309" t="str">
        <f t="shared" si="6"/>
        <v>中尺寸</v>
      </c>
      <c r="AB37" s="309" t="str">
        <f t="shared" si="7"/>
        <v>中尺寸</v>
      </c>
      <c r="AC37" s="309" t="str">
        <f t="shared" si="8"/>
        <v>中尺寸</v>
      </c>
      <c r="AD37" s="320"/>
      <c r="AE37" s="320"/>
      <c r="AF37" s="332"/>
      <c r="AG37" s="320"/>
      <c r="AH37" s="331"/>
      <c r="AJ37" s="356" t="s">
        <v>785</v>
      </c>
      <c r="AK37" s="305">
        <v>0</v>
      </c>
      <c r="AL37" s="305">
        <v>0</v>
      </c>
      <c r="AM37" s="3">
        <v>0</v>
      </c>
      <c r="AN37" s="3">
        <v>66000</v>
      </c>
      <c r="AR37" s="308" t="s">
        <v>569</v>
      </c>
      <c r="AS37" s="298" t="str">
        <f t="shared" si="22"/>
        <v>LTPS手机</v>
      </c>
      <c r="AT37" s="298" t="s">
        <v>503</v>
      </c>
      <c r="AU37" s="298" t="s">
        <v>504</v>
      </c>
      <c r="AV37" s="298" t="s">
        <v>508</v>
      </c>
      <c r="AW37" s="298" t="s">
        <v>515</v>
      </c>
      <c r="AX37" s="97">
        <v>6.7</v>
      </c>
      <c r="AY37" s="298" t="s">
        <v>507</v>
      </c>
      <c r="AZ37" s="298" t="s">
        <v>507</v>
      </c>
    </row>
    <row r="38" spans="1:52" x14ac:dyDescent="0.35">
      <c r="A38" s="97" t="str">
        <f>D38&amp;COUNTIF($D$2:D38,D38)</f>
        <v>C5143</v>
      </c>
      <c r="B38" s="97" t="str">
        <f t="shared" si="36"/>
        <v>C51403/18蒸镀批次</v>
      </c>
      <c r="C38" s="459" t="s">
        <v>1411</v>
      </c>
      <c r="D38" s="459" t="s">
        <v>909</v>
      </c>
      <c r="E38" s="459" t="s">
        <v>1384</v>
      </c>
      <c r="F38" s="459">
        <v>120</v>
      </c>
      <c r="G38" s="85">
        <f t="shared" si="10"/>
        <v>120</v>
      </c>
      <c r="H38" s="299">
        <f ca="1">'良率刷新（PMC）'!K39</f>
        <v>0.97890821999999955</v>
      </c>
      <c r="I38" s="299"/>
      <c r="J38" s="300"/>
      <c r="K38" s="154"/>
      <c r="L38" s="154"/>
      <c r="N38" s="356"/>
      <c r="O38" s="302"/>
      <c r="P38" s="302"/>
      <c r="Q38" s="302"/>
      <c r="R38" s="302"/>
      <c r="S38" s="302"/>
      <c r="T38" s="321"/>
      <c r="U38" s="305"/>
      <c r="V38" s="305"/>
      <c r="W38" s="305"/>
      <c r="X38" s="305"/>
      <c r="Y38" s="305"/>
      <c r="Z38" s="356"/>
      <c r="AA38" s="309"/>
      <c r="AB38" s="309"/>
      <c r="AC38" s="309"/>
      <c r="AD38" s="320"/>
      <c r="AE38" s="320"/>
      <c r="AF38" s="332"/>
      <c r="AG38" s="320"/>
      <c r="AH38" s="331"/>
      <c r="AJ38" s="356" t="s">
        <v>704</v>
      </c>
      <c r="AK38" s="305">
        <v>0</v>
      </c>
      <c r="AL38" s="305">
        <v>0</v>
      </c>
      <c r="AM38" s="3">
        <v>11520</v>
      </c>
      <c r="AN38" s="3">
        <v>26880</v>
      </c>
      <c r="AR38" s="298" t="s">
        <v>272</v>
      </c>
      <c r="AS38" s="298" t="str">
        <f t="shared" si="22"/>
        <v>LTPO手机</v>
      </c>
      <c r="AT38" s="298" t="s">
        <v>503</v>
      </c>
      <c r="AU38" s="298" t="s">
        <v>504</v>
      </c>
      <c r="AV38" s="298" t="s">
        <v>508</v>
      </c>
      <c r="AW38" s="298" t="s">
        <v>510</v>
      </c>
      <c r="AX38" s="97">
        <v>6.78</v>
      </c>
      <c r="AY38" s="298" t="s">
        <v>76</v>
      </c>
      <c r="AZ38" s="298" t="s">
        <v>76</v>
      </c>
    </row>
    <row r="39" spans="1:52" x14ac:dyDescent="0.35">
      <c r="A39" s="97" t="str">
        <f>D39&amp;COUNTIF($D$2:D39,D39)</f>
        <v>C5144</v>
      </c>
      <c r="B39" s="97" t="str">
        <f t="shared" si="36"/>
        <v>C51403/26蒸镀批次</v>
      </c>
      <c r="C39" s="459" t="s">
        <v>880</v>
      </c>
      <c r="D39" s="459" t="s">
        <v>909</v>
      </c>
      <c r="E39" s="459" t="s">
        <v>923</v>
      </c>
      <c r="F39" s="459">
        <v>120</v>
      </c>
      <c r="G39" s="85">
        <f t="shared" si="10"/>
        <v>120</v>
      </c>
      <c r="H39" s="299">
        <f ca="1">'良率刷新（PMC）'!K40</f>
        <v>0.97890821999999955</v>
      </c>
      <c r="I39" s="299"/>
      <c r="J39" s="300"/>
      <c r="K39" s="154"/>
      <c r="L39" s="154"/>
      <c r="N39" s="356"/>
      <c r="O39" s="302"/>
      <c r="P39" s="302"/>
      <c r="Q39" s="302"/>
      <c r="R39" s="302"/>
      <c r="S39" s="302"/>
      <c r="T39" s="321"/>
      <c r="U39" s="305"/>
      <c r="V39" s="305"/>
      <c r="W39" s="305"/>
      <c r="X39" s="305"/>
      <c r="Y39" s="305"/>
      <c r="Z39" s="356"/>
      <c r="AA39" s="309"/>
      <c r="AB39" s="309"/>
      <c r="AC39" s="309"/>
      <c r="AD39" s="320"/>
      <c r="AE39" s="320"/>
      <c r="AF39" s="332"/>
      <c r="AG39" s="320"/>
      <c r="AH39" s="331"/>
      <c r="AR39" s="298" t="s">
        <v>522</v>
      </c>
      <c r="AS39" s="298" t="str">
        <f t="shared" si="22"/>
        <v>LTPO手机</v>
      </c>
      <c r="AT39" s="298" t="s">
        <v>503</v>
      </c>
      <c r="AU39" s="298" t="s">
        <v>504</v>
      </c>
      <c r="AV39" s="298" t="s">
        <v>508</v>
      </c>
      <c r="AW39" s="298" t="s">
        <v>512</v>
      </c>
      <c r="AX39" s="97">
        <v>6.78</v>
      </c>
      <c r="AY39" s="298" t="s">
        <v>76</v>
      </c>
      <c r="AZ39" s="298" t="s">
        <v>76</v>
      </c>
    </row>
    <row r="40" spans="1:52" x14ac:dyDescent="0.35">
      <c r="A40" s="97" t="str">
        <f>D40&amp;COUNTIF($D$2:D40,D40)</f>
        <v>C5145</v>
      </c>
      <c r="B40" s="97" t="str">
        <f t="shared" si="36"/>
        <v>C51404/08蒸镀批次</v>
      </c>
      <c r="C40" s="459" t="s">
        <v>880</v>
      </c>
      <c r="D40" s="459" t="s">
        <v>909</v>
      </c>
      <c r="E40" s="459" t="s">
        <v>1249</v>
      </c>
      <c r="F40" s="459">
        <v>120</v>
      </c>
      <c r="G40" s="85">
        <f t="shared" si="10"/>
        <v>120</v>
      </c>
      <c r="H40" s="299">
        <f ca="1">'良率刷新（PMC）'!K41</f>
        <v>0.97890821999999955</v>
      </c>
      <c r="I40" s="299"/>
      <c r="J40" s="300"/>
      <c r="K40" s="154"/>
      <c r="L40" s="154"/>
      <c r="N40" s="356"/>
      <c r="O40" s="302"/>
      <c r="P40" s="302"/>
      <c r="Q40" s="302"/>
      <c r="R40" s="302"/>
      <c r="S40" s="302"/>
      <c r="T40" s="321"/>
      <c r="U40" s="305"/>
      <c r="V40" s="305"/>
      <c r="W40" s="305"/>
      <c r="X40" s="305"/>
      <c r="Y40" s="305"/>
      <c r="Z40" s="356"/>
      <c r="AA40" s="309"/>
      <c r="AB40" s="309"/>
      <c r="AC40" s="309"/>
      <c r="AD40" s="320"/>
      <c r="AE40" s="320"/>
      <c r="AF40" s="332"/>
      <c r="AG40" s="320"/>
      <c r="AH40" s="331"/>
      <c r="AR40" s="298" t="s">
        <v>406</v>
      </c>
      <c r="AS40" s="298" t="str">
        <f t="shared" si="22"/>
        <v>LTPS手机</v>
      </c>
      <c r="AT40" s="298" t="s">
        <v>503</v>
      </c>
      <c r="AU40" s="298" t="s">
        <v>504</v>
      </c>
      <c r="AV40" s="298" t="s">
        <v>508</v>
      </c>
      <c r="AW40" s="298" t="s">
        <v>510</v>
      </c>
      <c r="AX40" s="97" t="s">
        <v>523</v>
      </c>
      <c r="AY40" s="298" t="s">
        <v>507</v>
      </c>
      <c r="AZ40" s="298" t="s">
        <v>507</v>
      </c>
    </row>
    <row r="41" spans="1:52" x14ac:dyDescent="0.35">
      <c r="A41" s="97" t="str">
        <f>D41&amp;COUNTIF($D$2:D41,D41)</f>
        <v>C5146</v>
      </c>
      <c r="B41" s="97" t="str">
        <f t="shared" si="36"/>
        <v>C51404/14蒸镀批次</v>
      </c>
      <c r="C41" s="459" t="s">
        <v>880</v>
      </c>
      <c r="D41" s="459" t="s">
        <v>909</v>
      </c>
      <c r="E41" s="459" t="s">
        <v>1385</v>
      </c>
      <c r="F41" s="459">
        <v>180</v>
      </c>
      <c r="G41" s="85">
        <f t="shared" si="10"/>
        <v>180</v>
      </c>
      <c r="H41" s="299">
        <f ca="1">'良率刷新（PMC）'!K42</f>
        <v>0.97890821999999955</v>
      </c>
      <c r="I41" s="299"/>
      <c r="J41" s="300"/>
      <c r="K41" s="154"/>
      <c r="L41" s="154"/>
      <c r="N41" s="356"/>
      <c r="O41" s="302"/>
      <c r="P41" s="302"/>
      <c r="Q41" s="302"/>
      <c r="R41" s="302"/>
      <c r="S41" s="302"/>
      <c r="T41" s="321"/>
      <c r="U41" s="305"/>
      <c r="V41" s="305"/>
      <c r="W41" s="305"/>
      <c r="X41" s="305"/>
      <c r="Y41" s="305"/>
      <c r="Z41" s="356"/>
      <c r="AA41" s="309"/>
      <c r="AB41" s="309"/>
      <c r="AC41" s="309"/>
      <c r="AD41" s="320"/>
      <c r="AE41" s="320"/>
      <c r="AF41" s="332"/>
      <c r="AG41" s="320"/>
      <c r="AH41" s="331"/>
      <c r="AR41" s="298" t="s">
        <v>406</v>
      </c>
      <c r="AS41" s="298" t="str">
        <f t="shared" si="22"/>
        <v>LTPS手机</v>
      </c>
      <c r="AT41" s="298" t="s">
        <v>211</v>
      </c>
      <c r="AU41" s="298" t="s">
        <v>504</v>
      </c>
      <c r="AV41" s="298" t="s">
        <v>508</v>
      </c>
      <c r="AW41" s="298" t="s">
        <v>510</v>
      </c>
      <c r="AX41" s="97" t="s">
        <v>523</v>
      </c>
      <c r="AY41" s="298" t="s">
        <v>507</v>
      </c>
      <c r="AZ41" s="298" t="s">
        <v>507</v>
      </c>
    </row>
    <row r="42" spans="1:52" ht="15.75" customHeight="1" x14ac:dyDescent="0.35">
      <c r="A42" s="97" t="str">
        <f>D42&amp;COUNTIF($D$2:D42,D42)</f>
        <v>C5147</v>
      </c>
      <c r="B42" s="97" t="str">
        <f t="shared" si="36"/>
        <v>C51404/26蒸镀批次</v>
      </c>
      <c r="C42" s="459" t="s">
        <v>910</v>
      </c>
      <c r="D42" s="459" t="s">
        <v>909</v>
      </c>
      <c r="E42" s="459" t="s">
        <v>1256</v>
      </c>
      <c r="F42" s="459">
        <v>240</v>
      </c>
      <c r="G42" s="85">
        <f t="shared" si="10"/>
        <v>240</v>
      </c>
      <c r="H42" s="299">
        <f ca="1">'良率刷新（PMC）'!K43</f>
        <v>0.97890821999999955</v>
      </c>
      <c r="I42" s="299"/>
      <c r="J42" s="300"/>
      <c r="K42" s="154"/>
      <c r="L42" s="154"/>
      <c r="AR42" s="308" t="s">
        <v>539</v>
      </c>
      <c r="AS42" s="298" t="str">
        <f t="shared" si="22"/>
        <v>LTPS手机</v>
      </c>
      <c r="AT42" s="298" t="s">
        <v>211</v>
      </c>
      <c r="AU42" s="298" t="s">
        <v>504</v>
      </c>
      <c r="AV42" s="298" t="s">
        <v>508</v>
      </c>
      <c r="AW42" s="298" t="s">
        <v>515</v>
      </c>
      <c r="AX42" s="97" t="s">
        <v>523</v>
      </c>
      <c r="AY42" s="298" t="s">
        <v>507</v>
      </c>
      <c r="AZ42" s="298" t="s">
        <v>507</v>
      </c>
    </row>
    <row r="43" spans="1:52" x14ac:dyDescent="0.35">
      <c r="A43" s="97" t="str">
        <f>D43&amp;COUNTIF($D$2:D43,D43)</f>
        <v>C5148</v>
      </c>
      <c r="B43" s="97" t="str">
        <f t="shared" si="36"/>
        <v>C51405/05蒸镀批次</v>
      </c>
      <c r="C43" s="459" t="s">
        <v>910</v>
      </c>
      <c r="D43" s="459" t="s">
        <v>909</v>
      </c>
      <c r="E43" s="459" t="s">
        <v>1251</v>
      </c>
      <c r="F43" s="459">
        <v>240</v>
      </c>
      <c r="G43" s="85">
        <f t="shared" si="10"/>
        <v>240</v>
      </c>
      <c r="H43" s="299">
        <f ca="1">'良率刷新（PMC）'!K44</f>
        <v>0.97890821999999955</v>
      </c>
      <c r="I43" s="299"/>
      <c r="J43" s="300"/>
      <c r="K43" s="154"/>
      <c r="L43" s="154"/>
      <c r="AR43" s="298" t="s">
        <v>280</v>
      </c>
      <c r="AS43" s="298" t="str">
        <f t="shared" si="22"/>
        <v>LTPO手机</v>
      </c>
      <c r="AT43" s="298" t="s">
        <v>503</v>
      </c>
      <c r="AU43" s="298" t="s">
        <v>504</v>
      </c>
      <c r="AV43" s="298" t="s">
        <v>508</v>
      </c>
      <c r="AW43" s="298" t="s">
        <v>506</v>
      </c>
      <c r="AX43" s="97">
        <v>6.7</v>
      </c>
      <c r="AY43" s="298" t="s">
        <v>76</v>
      </c>
      <c r="AZ43" s="298" t="s">
        <v>76</v>
      </c>
    </row>
    <row r="44" spans="1:52" x14ac:dyDescent="0.35">
      <c r="A44" s="97" t="str">
        <f>D44&amp;COUNTIF($D$2:D44,D44)</f>
        <v>C5149</v>
      </c>
      <c r="B44" s="97" t="str">
        <f t="shared" ref="B44:B104" si="47">D44&amp;E44</f>
        <v>C51406/06蒸镀批次</v>
      </c>
      <c r="C44" s="459" t="s">
        <v>912</v>
      </c>
      <c r="D44" s="459" t="s">
        <v>909</v>
      </c>
      <c r="E44" s="459" t="s">
        <v>1386</v>
      </c>
      <c r="F44" s="459">
        <v>240</v>
      </c>
      <c r="G44" s="85">
        <f t="shared" si="10"/>
        <v>240</v>
      </c>
      <c r="H44" s="299">
        <f ca="1">'良率刷新（PMC）'!K45</f>
        <v>0.97890821999999955</v>
      </c>
      <c r="I44" s="299"/>
      <c r="J44" s="300"/>
      <c r="K44" s="154"/>
      <c r="L44" s="154"/>
      <c r="AI44" s="298"/>
      <c r="AR44" s="298" t="s">
        <v>524</v>
      </c>
      <c r="AS44" s="298" t="str">
        <f t="shared" si="22"/>
        <v>LTPO手机</v>
      </c>
      <c r="AT44" s="298" t="s">
        <v>503</v>
      </c>
      <c r="AU44" s="298" t="s">
        <v>504</v>
      </c>
      <c r="AV44" s="298" t="s">
        <v>508</v>
      </c>
      <c r="AW44" s="298" t="s">
        <v>515</v>
      </c>
      <c r="AX44" s="97">
        <v>6.7</v>
      </c>
      <c r="AY44" s="298" t="s">
        <v>76</v>
      </c>
      <c r="AZ44" s="298" t="s">
        <v>76</v>
      </c>
    </row>
    <row r="45" spans="1:52" x14ac:dyDescent="0.35">
      <c r="A45" s="97" t="str">
        <f>D45&amp;COUNTIF($D$2:D45,D45)</f>
        <v>C51410</v>
      </c>
      <c r="B45" s="97" t="str">
        <f t="shared" si="47"/>
        <v>C51406/18蒸镀批次</v>
      </c>
      <c r="C45" s="459" t="s">
        <v>912</v>
      </c>
      <c r="D45" s="459" t="s">
        <v>909</v>
      </c>
      <c r="E45" s="459" t="s">
        <v>1387</v>
      </c>
      <c r="F45" s="459">
        <v>240</v>
      </c>
      <c r="G45" s="85">
        <f t="shared" si="10"/>
        <v>240</v>
      </c>
      <c r="H45" s="299">
        <f ca="1">'良率刷新（PMC）'!K46</f>
        <v>0.97890821999999955</v>
      </c>
      <c r="I45" s="299"/>
      <c r="J45" s="300"/>
      <c r="K45" s="154"/>
      <c r="L45" s="154"/>
      <c r="Z45" s="331"/>
      <c r="AA45" s="309" t="e">
        <f>VLOOKUP($N45,$AR$3:$AY$119,5,0)</f>
        <v>#N/A</v>
      </c>
      <c r="AB45" s="309" t="e">
        <f>VLOOKUP($N45,$AR$3:$AY$119,8,0)</f>
        <v>#N/A</v>
      </c>
      <c r="AC45" s="309" t="e">
        <f>VLOOKUP($N45,$AR$3:$AY$119,4,0)</f>
        <v>#N/A</v>
      </c>
      <c r="AD45" s="320"/>
      <c r="AE45" s="320"/>
      <c r="AF45" s="332"/>
      <c r="AG45" s="320"/>
      <c r="AH45" s="331"/>
      <c r="AI45" s="298"/>
      <c r="AR45" s="298" t="s">
        <v>6</v>
      </c>
      <c r="AS45" s="298" t="str">
        <f t="shared" si="22"/>
        <v>LTPO手机</v>
      </c>
      <c r="AT45" s="298" t="s">
        <v>503</v>
      </c>
      <c r="AU45" s="298" t="s">
        <v>504</v>
      </c>
      <c r="AV45" s="298" t="s">
        <v>508</v>
      </c>
      <c r="AW45" s="298" t="s">
        <v>506</v>
      </c>
      <c r="AX45" s="97">
        <v>6.78</v>
      </c>
      <c r="AY45" s="298" t="s">
        <v>578</v>
      </c>
      <c r="AZ45" s="298" t="s">
        <v>574</v>
      </c>
    </row>
    <row r="46" spans="1:52" x14ac:dyDescent="0.35">
      <c r="A46" s="97" t="str">
        <f>D46&amp;COUNTIF($D$2:D46,D46)</f>
        <v>C5161</v>
      </c>
      <c r="B46" s="97" t="str">
        <f t="shared" si="47"/>
        <v>C51602/07蒸镀批次</v>
      </c>
      <c r="C46" s="459" t="s">
        <v>1410</v>
      </c>
      <c r="D46" s="459" t="s">
        <v>772</v>
      </c>
      <c r="E46" s="459" t="s">
        <v>870</v>
      </c>
      <c r="F46" s="459">
        <v>1762</v>
      </c>
      <c r="G46" s="85">
        <f t="shared" si="10"/>
        <v>1762</v>
      </c>
      <c r="H46" s="299">
        <f ca="1">'良率刷新（PMC）'!K47</f>
        <v>0.87034083709273191</v>
      </c>
      <c r="I46" s="299"/>
      <c r="J46" s="300"/>
      <c r="K46" s="154"/>
      <c r="L46" s="154"/>
      <c r="N46" s="310"/>
      <c r="O46" s="597" t="s">
        <v>747</v>
      </c>
      <c r="P46" s="598"/>
      <c r="Q46" s="404"/>
      <c r="R46" s="449"/>
      <c r="S46" s="449"/>
      <c r="T46" s="600" t="s">
        <v>748</v>
      </c>
      <c r="U46" s="600"/>
      <c r="V46" s="600"/>
      <c r="W46" s="600"/>
      <c r="X46" s="452"/>
      <c r="Y46" s="452"/>
      <c r="Z46" s="97" t="s">
        <v>1508</v>
      </c>
      <c r="AD46" s="296" t="str">
        <f>O47&amp;"风险"</f>
        <v>M03风险</v>
      </c>
      <c r="AE46" s="296" t="str">
        <f>P47&amp;"风险"</f>
        <v>M04风险</v>
      </c>
      <c r="AF46" s="296"/>
      <c r="AG46" s="296"/>
      <c r="AI46" s="298"/>
      <c r="AR46" s="298" t="s">
        <v>583</v>
      </c>
      <c r="AS46" s="298" t="str">
        <f t="shared" si="22"/>
        <v>LTPO手机</v>
      </c>
      <c r="AT46" s="298" t="s">
        <v>503</v>
      </c>
      <c r="AU46" s="298" t="s">
        <v>504</v>
      </c>
      <c r="AV46" s="298" t="s">
        <v>508</v>
      </c>
      <c r="AW46" s="298" t="s">
        <v>506</v>
      </c>
      <c r="AX46" s="97">
        <v>6.78</v>
      </c>
      <c r="AY46" s="298" t="s">
        <v>577</v>
      </c>
      <c r="AZ46" s="298" t="s">
        <v>574</v>
      </c>
    </row>
    <row r="47" spans="1:52" x14ac:dyDescent="0.35">
      <c r="A47" s="97" t="str">
        <f>D47&amp;COUNTIF($D$2:D47,D47)</f>
        <v>C5162</v>
      </c>
      <c r="B47" s="97" t="str">
        <f t="shared" si="47"/>
        <v>C51602/18蒸镀批次</v>
      </c>
      <c r="C47" s="459" t="s">
        <v>1410</v>
      </c>
      <c r="D47" s="459" t="s">
        <v>772</v>
      </c>
      <c r="E47" s="459" t="s">
        <v>917</v>
      </c>
      <c r="F47" s="459">
        <v>1358</v>
      </c>
      <c r="G47" s="85">
        <f t="shared" si="10"/>
        <v>1358</v>
      </c>
      <c r="H47" s="299">
        <f ca="1">'良率刷新（PMC）'!K48</f>
        <v>0.87633723709273181</v>
      </c>
      <c r="I47" s="299"/>
      <c r="J47" s="300"/>
      <c r="K47" s="154"/>
      <c r="L47" s="154"/>
      <c r="N47" s="310"/>
      <c r="O47" s="311" t="str">
        <f>O1</f>
        <v>M03</v>
      </c>
      <c r="P47" s="311" t="str">
        <f>P1</f>
        <v>M04</v>
      </c>
      <c r="Q47" s="311" t="str">
        <f>Q1</f>
        <v>M05</v>
      </c>
      <c r="R47" s="311" t="str">
        <f>R1</f>
        <v>M06</v>
      </c>
      <c r="S47" s="311" t="str">
        <f>S1</f>
        <v>M06</v>
      </c>
      <c r="T47" s="311"/>
      <c r="U47" s="311" t="str">
        <f>U1</f>
        <v>M03</v>
      </c>
      <c r="V47" s="311" t="str">
        <f>V1</f>
        <v>M04</v>
      </c>
      <c r="W47" s="311" t="str">
        <f>W1</f>
        <v>M05</v>
      </c>
      <c r="X47" s="311" t="str">
        <f>X1</f>
        <v>M06</v>
      </c>
      <c r="Y47" s="311" t="str">
        <f>Y1</f>
        <v>M06</v>
      </c>
      <c r="AF47" s="298"/>
      <c r="AI47" s="298"/>
      <c r="AR47" s="298" t="s">
        <v>525</v>
      </c>
      <c r="AS47" s="298" t="str">
        <f t="shared" si="22"/>
        <v>LTPO手机</v>
      </c>
      <c r="AT47" s="298" t="s">
        <v>503</v>
      </c>
      <c r="AU47" s="298" t="s">
        <v>504</v>
      </c>
      <c r="AV47" s="298" t="s">
        <v>508</v>
      </c>
      <c r="AW47" s="298" t="s">
        <v>506</v>
      </c>
      <c r="AX47" s="97">
        <v>6.78</v>
      </c>
      <c r="AY47" s="298" t="s">
        <v>579</v>
      </c>
      <c r="AZ47" s="298" t="s">
        <v>574</v>
      </c>
    </row>
    <row r="48" spans="1:52" x14ac:dyDescent="0.35">
      <c r="A48" s="97" t="str">
        <f>D48&amp;COUNTIF($D$2:D48,D48)</f>
        <v>C5163</v>
      </c>
      <c r="B48" s="97" t="str">
        <f t="shared" si="47"/>
        <v>C51603/05蒸镀批次</v>
      </c>
      <c r="C48" s="459" t="s">
        <v>1411</v>
      </c>
      <c r="D48" s="459" t="s">
        <v>772</v>
      </c>
      <c r="E48" s="459" t="s">
        <v>918</v>
      </c>
      <c r="F48" s="459">
        <v>1680</v>
      </c>
      <c r="G48" s="85">
        <f t="shared" si="10"/>
        <v>1680</v>
      </c>
      <c r="H48" s="299">
        <f ca="1">'良率刷新（PMC）'!K49</f>
        <v>0.87633723709273181</v>
      </c>
      <c r="I48" s="299"/>
      <c r="J48" s="300"/>
      <c r="K48" s="154"/>
      <c r="L48" s="154"/>
      <c r="M48" s="301" t="str">
        <f t="shared" ref="M48:M55" ca="1" si="48">N48&amp;" "&amp;TEXT(O48,"0.00%")</f>
        <v>Total 90.89%</v>
      </c>
      <c r="N48" s="312" t="s">
        <v>540</v>
      </c>
      <c r="O48" s="313">
        <f ca="1">SUMPRODUCT(O2:O38,U2:U38)/SUM(U2:U38)</f>
        <v>0.90889609792208437</v>
      </c>
      <c r="P48" s="313">
        <f ca="1">SUMPRODUCT(P2:P38,V2:V38)/SUM(V2:V38)</f>
        <v>0.91643096339759833</v>
      </c>
      <c r="Q48" s="313">
        <f ca="1">SUMPRODUCT(Q2:Q38,W2:W38)/SUM(W2:W38)</f>
        <v>0.91546741061911641</v>
      </c>
      <c r="R48" s="313">
        <f ca="1">SUMPRODUCT(R2:R38,X2:X38)/SUM(X2:X38)</f>
        <v>0.90564715428388487</v>
      </c>
      <c r="S48" s="313" t="e">
        <f ca="1">SUMPRODUCT(S2:S38,Y2:Y38)/SUM(Y2:Y38)</f>
        <v>#DIV/0!</v>
      </c>
      <c r="T48" s="312"/>
      <c r="U48" s="341">
        <f>SUM(U2:U38)</f>
        <v>3904317.6397060044</v>
      </c>
      <c r="V48" s="341">
        <f>SUM(V2:V38)</f>
        <v>5249762</v>
      </c>
      <c r="W48" s="341">
        <f>SUM(W2:W38)</f>
        <v>5006095</v>
      </c>
      <c r="X48" s="341">
        <f>SUM(X2:X38)</f>
        <v>3484616</v>
      </c>
      <c r="Y48" s="341">
        <f>SUM(Y2:Y38)</f>
        <v>0</v>
      </c>
      <c r="Z48" s="154">
        <v>0.93834824514374482</v>
      </c>
      <c r="AD48" s="313">
        <f ca="1">SUMPRODUCT(AD1:AD33,$U$1:$U$33)/SUM(U1:U33)</f>
        <v>0</v>
      </c>
      <c r="AE48" s="313">
        <f ca="1">SUMPRODUCT(AE1:AE33,$V$1:$V$33)/SUM(V1:V33)</f>
        <v>0</v>
      </c>
      <c r="AF48" s="313"/>
      <c r="AG48" s="313">
        <f ca="1">Z48-O48</f>
        <v>2.9452147221660452E-2</v>
      </c>
      <c r="AH48" s="313">
        <f ca="1">O48-Z48</f>
        <v>-2.9452147221660452E-2</v>
      </c>
      <c r="AI48" s="316"/>
      <c r="AR48" s="298" t="s">
        <v>537</v>
      </c>
      <c r="AS48" s="298" t="str">
        <f t="shared" si="22"/>
        <v>LTPO手机</v>
      </c>
      <c r="AT48" s="298" t="s">
        <v>503</v>
      </c>
      <c r="AU48" s="298" t="s">
        <v>504</v>
      </c>
      <c r="AV48" s="298" t="s">
        <v>508</v>
      </c>
      <c r="AW48" s="298" t="s">
        <v>515</v>
      </c>
      <c r="AX48" s="97">
        <v>6.78</v>
      </c>
      <c r="AY48" s="298" t="s">
        <v>76</v>
      </c>
      <c r="AZ48" s="298" t="s">
        <v>76</v>
      </c>
    </row>
    <row r="49" spans="1:52" x14ac:dyDescent="0.35">
      <c r="A49" s="97" t="str">
        <f>D49&amp;COUNTIF($D$2:D49,D49)</f>
        <v>C5164</v>
      </c>
      <c r="B49" s="97" t="str">
        <f t="shared" si="47"/>
        <v>C51603/18蒸镀批次</v>
      </c>
      <c r="C49" s="459" t="s">
        <v>1411</v>
      </c>
      <c r="D49" s="459" t="s">
        <v>772</v>
      </c>
      <c r="E49" s="459" t="s">
        <v>1384</v>
      </c>
      <c r="F49" s="459">
        <v>1920</v>
      </c>
      <c r="G49" s="85">
        <f t="shared" si="10"/>
        <v>1920</v>
      </c>
      <c r="H49" s="299">
        <f ca="1">'良率刷新（PMC）'!K50</f>
        <v>0.87833603709273178</v>
      </c>
      <c r="I49" s="229"/>
      <c r="J49" s="154"/>
      <c r="K49" s="154"/>
      <c r="L49" s="154"/>
      <c r="M49" s="301" t="str">
        <f t="shared" ca="1" si="48"/>
        <v>LTPS手机 94.72%</v>
      </c>
      <c r="N49" s="314" t="s">
        <v>542</v>
      </c>
      <c r="O49" s="315">
        <f t="shared" ref="O49:S55" ca="1" si="49">IFERROR(SUMPRODUCT(($Z$2:$Z$38=$N49)*1,O$2:O$38,U$2:U$38)/SUMIF($Z$2:$Z$38,$N49,U$2:U$38),"")</f>
        <v>0.94715026485357479</v>
      </c>
      <c r="P49" s="315">
        <f t="shared" ca="1" si="49"/>
        <v>0.92149310959317232</v>
      </c>
      <c r="Q49" s="315">
        <f t="shared" ca="1" si="49"/>
        <v>0.93478094690943336</v>
      </c>
      <c r="R49" s="315">
        <f t="shared" ca="1" si="49"/>
        <v>0.9280100764322875</v>
      </c>
      <c r="S49" s="315" t="str">
        <f t="shared" ca="1" si="49"/>
        <v/>
      </c>
      <c r="T49" s="314"/>
      <c r="U49" s="342">
        <f t="shared" ref="U49:Y56" si="50">SUMIF($Z$2:$Z$33,$N49,U$2:U$33)</f>
        <v>1090389.7998671427</v>
      </c>
      <c r="V49" s="342">
        <f t="shared" si="50"/>
        <v>1719975</v>
      </c>
      <c r="W49" s="342">
        <f t="shared" si="50"/>
        <v>1964145</v>
      </c>
      <c r="X49" s="342">
        <f t="shared" si="50"/>
        <v>1050225</v>
      </c>
      <c r="Y49" s="342">
        <f t="shared" si="50"/>
        <v>0</v>
      </c>
      <c r="Z49" s="154">
        <v>0.94882833633085772</v>
      </c>
      <c r="AD49" s="316">
        <f t="shared" ref="AD49:AE56" ca="1" si="51">IFERROR(SUMPRODUCT(($Z$2:$Z$38=$N49)*1,AD$2:AD$38,U$2:U$38)/SUMIF($Z$2:$Z$38,$N49,U$2:U$38),"")</f>
        <v>0</v>
      </c>
      <c r="AE49" s="316">
        <f t="shared" ca="1" si="51"/>
        <v>0</v>
      </c>
      <c r="AF49" s="316"/>
      <c r="AG49" s="316"/>
      <c r="AH49" s="313">
        <f t="shared" ref="AH49:AH53" ca="1" si="52">O49-Z49</f>
        <v>-1.6780714772829386E-3</v>
      </c>
      <c r="AI49" s="316"/>
      <c r="AR49" s="298" t="s">
        <v>81</v>
      </c>
      <c r="AS49" s="298" t="str">
        <f t="shared" si="22"/>
        <v>LTPO手机</v>
      </c>
      <c r="AT49" s="298" t="s">
        <v>503</v>
      </c>
      <c r="AU49" s="298" t="s">
        <v>504</v>
      </c>
      <c r="AV49" s="298" t="s">
        <v>508</v>
      </c>
      <c r="AW49" s="298" t="s">
        <v>510</v>
      </c>
      <c r="AX49" s="97">
        <v>6.78</v>
      </c>
      <c r="AY49" s="298" t="s">
        <v>76</v>
      </c>
      <c r="AZ49" s="298" t="s">
        <v>76</v>
      </c>
    </row>
    <row r="50" spans="1:52" x14ac:dyDescent="0.35">
      <c r="A50" s="97" t="str">
        <f>D50&amp;COUNTIF($D$2:D50,D50)</f>
        <v>C5165</v>
      </c>
      <c r="B50" s="97" t="str">
        <f t="shared" si="47"/>
        <v>C51603/29蒸镀批次</v>
      </c>
      <c r="C50" s="459" t="s">
        <v>880</v>
      </c>
      <c r="D50" s="459" t="s">
        <v>772</v>
      </c>
      <c r="E50" s="459" t="s">
        <v>585</v>
      </c>
      <c r="F50" s="459">
        <v>630</v>
      </c>
      <c r="G50" s="85">
        <f t="shared" si="10"/>
        <v>630</v>
      </c>
      <c r="H50" s="299">
        <f ca="1">'良率刷新（PMC）'!K51</f>
        <v>0.8803348370927313</v>
      </c>
      <c r="I50" s="299"/>
      <c r="J50" s="300"/>
      <c r="K50" s="154"/>
      <c r="L50" s="154"/>
      <c r="M50" s="301" t="str">
        <f t="shared" ca="1" si="48"/>
        <v>LTPO手机 89.00%</v>
      </c>
      <c r="N50" s="487" t="s">
        <v>541</v>
      </c>
      <c r="O50" s="315">
        <f t="shared" ca="1" si="49"/>
        <v>0.88997486219916278</v>
      </c>
      <c r="P50" s="315">
        <f t="shared" ca="1" si="49"/>
        <v>0.91625047250076763</v>
      </c>
      <c r="Q50" s="315">
        <f t="shared" ca="1" si="49"/>
        <v>0.9115696990944776</v>
      </c>
      <c r="R50" s="315">
        <f t="shared" ca="1" si="49"/>
        <v>0.90919232139134998</v>
      </c>
      <c r="S50" s="315" t="str">
        <f t="shared" ca="1" si="49"/>
        <v/>
      </c>
      <c r="T50" s="314"/>
      <c r="U50" s="342">
        <f t="shared" si="50"/>
        <v>2159463.3799808817</v>
      </c>
      <c r="V50" s="342">
        <f t="shared" si="50"/>
        <v>2896106</v>
      </c>
      <c r="W50" s="342">
        <f t="shared" si="50"/>
        <v>2383204</v>
      </c>
      <c r="X50" s="342">
        <f t="shared" si="50"/>
        <v>1777950</v>
      </c>
      <c r="Y50" s="342">
        <f t="shared" si="50"/>
        <v>0</v>
      </c>
      <c r="Z50" s="154">
        <v>0.93389747873449824</v>
      </c>
      <c r="AD50" s="316">
        <f t="shared" ca="1" si="51"/>
        <v>0</v>
      </c>
      <c r="AE50" s="316">
        <f t="shared" ca="1" si="51"/>
        <v>0</v>
      </c>
      <c r="AF50" s="316"/>
      <c r="AG50" s="316"/>
      <c r="AH50" s="313">
        <f t="shared" ca="1" si="52"/>
        <v>-4.3922616535335468E-2</v>
      </c>
      <c r="AI50" s="316"/>
      <c r="AR50" s="298" t="s">
        <v>166</v>
      </c>
      <c r="AS50" s="298" t="str">
        <f t="shared" si="22"/>
        <v>LTPO手机</v>
      </c>
      <c r="AT50" s="298" t="s">
        <v>211</v>
      </c>
      <c r="AU50" s="298" t="s">
        <v>504</v>
      </c>
      <c r="AV50" s="298" t="s">
        <v>526</v>
      </c>
      <c r="AW50" s="298" t="s">
        <v>510</v>
      </c>
      <c r="AX50" s="97">
        <v>6.1</v>
      </c>
      <c r="AY50" s="298" t="s">
        <v>76</v>
      </c>
      <c r="AZ50" s="298" t="s">
        <v>76</v>
      </c>
    </row>
    <row r="51" spans="1:52" x14ac:dyDescent="0.35">
      <c r="A51" s="97" t="str">
        <f>D51&amp;COUNTIF($D$2:D51,D51)</f>
        <v>C5166</v>
      </c>
      <c r="B51" s="97" t="str">
        <f t="shared" si="47"/>
        <v>C51604/05蒸镀批次</v>
      </c>
      <c r="C51" s="459" t="s">
        <v>880</v>
      </c>
      <c r="D51" s="459" t="s">
        <v>772</v>
      </c>
      <c r="E51" s="459" t="s">
        <v>915</v>
      </c>
      <c r="F51" s="459">
        <v>1760</v>
      </c>
      <c r="G51" s="85">
        <f t="shared" si="10"/>
        <v>1760</v>
      </c>
      <c r="H51" s="299">
        <f ca="1">'良率刷新（PMC）'!K52</f>
        <v>0.8803348370927313</v>
      </c>
      <c r="I51" s="299"/>
      <c r="J51" s="300"/>
      <c r="K51" s="154"/>
      <c r="L51" s="154"/>
      <c r="M51" s="301" t="str">
        <f t="shared" ca="1" si="48"/>
        <v>中尺寸 82.66%</v>
      </c>
      <c r="N51" s="487" t="s">
        <v>495</v>
      </c>
      <c r="O51" s="315">
        <f t="shared" ca="1" si="49"/>
        <v>0.82662954512655695</v>
      </c>
      <c r="P51" s="315">
        <f t="shared" ca="1" si="49"/>
        <v>0.80337271270695754</v>
      </c>
      <c r="Q51" s="315">
        <f t="shared" ca="1" si="49"/>
        <v>0.79176027063397725</v>
      </c>
      <c r="R51" s="315">
        <f t="shared" ca="1" si="49"/>
        <v>0.76513846573445443</v>
      </c>
      <c r="S51" s="315" t="str">
        <f t="shared" ca="1" si="49"/>
        <v/>
      </c>
      <c r="T51" s="314"/>
      <c r="U51" s="342">
        <f t="shared" si="50"/>
        <v>142213.84385798033</v>
      </c>
      <c r="V51" s="342">
        <f t="shared" si="50"/>
        <v>115704</v>
      </c>
      <c r="W51" s="342">
        <f t="shared" si="50"/>
        <v>263880</v>
      </c>
      <c r="X51" s="342">
        <f t="shared" si="50"/>
        <v>173264</v>
      </c>
      <c r="Y51" s="342">
        <f t="shared" si="50"/>
        <v>0</v>
      </c>
      <c r="Z51" s="154">
        <v>0.80824558475896924</v>
      </c>
      <c r="AD51" s="316">
        <f t="shared" ca="1" si="51"/>
        <v>0</v>
      </c>
      <c r="AE51" s="316">
        <f t="shared" ca="1" si="51"/>
        <v>0</v>
      </c>
      <c r="AF51" s="316"/>
      <c r="AG51" s="316"/>
      <c r="AH51" s="313">
        <f t="shared" ca="1" si="52"/>
        <v>1.8383960367587715E-2</v>
      </c>
      <c r="AR51" s="298" t="s">
        <v>166</v>
      </c>
      <c r="AS51" s="298" t="str">
        <f t="shared" si="22"/>
        <v>LTPO手机</v>
      </c>
      <c r="AT51" s="298" t="s">
        <v>211</v>
      </c>
      <c r="AU51" s="298" t="s">
        <v>504</v>
      </c>
      <c r="AV51" s="298" t="s">
        <v>526</v>
      </c>
      <c r="AW51" s="298" t="s">
        <v>510</v>
      </c>
      <c r="AX51" s="97">
        <v>6.7</v>
      </c>
      <c r="AY51" s="298" t="s">
        <v>76</v>
      </c>
      <c r="AZ51" s="298" t="s">
        <v>76</v>
      </c>
    </row>
    <row r="52" spans="1:52" x14ac:dyDescent="0.35">
      <c r="A52" s="97" t="str">
        <f>D52&amp;COUNTIF($D$2:D52,D52)</f>
        <v>C5167</v>
      </c>
      <c r="B52" s="97" t="str">
        <f t="shared" si="47"/>
        <v>C51604/24蒸镀批次</v>
      </c>
      <c r="C52" s="459" t="s">
        <v>910</v>
      </c>
      <c r="D52" s="459" t="s">
        <v>772</v>
      </c>
      <c r="E52" s="459" t="s">
        <v>925</v>
      </c>
      <c r="F52" s="459">
        <v>3520</v>
      </c>
      <c r="G52" s="85">
        <f t="shared" si="10"/>
        <v>3520</v>
      </c>
      <c r="H52" s="299">
        <f ca="1">'良率刷新（PMC）'!K53</f>
        <v>0.8803348370927313</v>
      </c>
      <c r="I52" s="299"/>
      <c r="J52" s="300"/>
      <c r="K52" s="154"/>
      <c r="L52" s="154"/>
      <c r="M52" s="301" t="str">
        <f t="shared" ca="1" si="48"/>
        <v>折叠 81.41%</v>
      </c>
      <c r="N52" s="487" t="s">
        <v>550</v>
      </c>
      <c r="O52" s="315">
        <f t="shared" ca="1" si="49"/>
        <v>0.81414146996271042</v>
      </c>
      <c r="P52" s="315">
        <f t="shared" ca="1" si="49"/>
        <v>0.82568126357204585</v>
      </c>
      <c r="Q52" s="315">
        <f t="shared" ca="1" si="49"/>
        <v>0.8281797635720457</v>
      </c>
      <c r="R52" s="315">
        <f t="shared" ca="1" si="49"/>
        <v>0.79103107827303598</v>
      </c>
      <c r="S52" s="315" t="str">
        <f t="shared" ca="1" si="49"/>
        <v/>
      </c>
      <c r="T52" s="314"/>
      <c r="U52" s="342">
        <f t="shared" si="50"/>
        <v>153209</v>
      </c>
      <c r="V52" s="342">
        <f t="shared" si="50"/>
        <v>189945</v>
      </c>
      <c r="W52" s="342">
        <f t="shared" si="50"/>
        <v>133650</v>
      </c>
      <c r="X52" s="342">
        <f t="shared" si="50"/>
        <v>84105</v>
      </c>
      <c r="Y52" s="342">
        <f t="shared" si="50"/>
        <v>0</v>
      </c>
      <c r="Z52" s="154">
        <v>0.86664835287718323</v>
      </c>
      <c r="AD52" s="316">
        <f t="shared" ca="1" si="51"/>
        <v>0</v>
      </c>
      <c r="AE52" s="316">
        <f t="shared" ca="1" si="51"/>
        <v>0</v>
      </c>
      <c r="AF52" s="316"/>
      <c r="AG52" s="316"/>
      <c r="AH52" s="313">
        <f t="shared" ca="1" si="52"/>
        <v>-5.2506882914472808E-2</v>
      </c>
      <c r="AR52" s="298" t="s">
        <v>527</v>
      </c>
      <c r="AS52" s="298" t="str">
        <f t="shared" si="22"/>
        <v>LTPS手机</v>
      </c>
      <c r="AT52" s="298" t="s">
        <v>503</v>
      </c>
      <c r="AU52" s="298" t="s">
        <v>504</v>
      </c>
      <c r="AV52" s="298" t="s">
        <v>508</v>
      </c>
      <c r="AW52" s="298" t="s">
        <v>506</v>
      </c>
      <c r="AX52" s="97">
        <v>6.67</v>
      </c>
      <c r="AY52" s="298" t="s">
        <v>507</v>
      </c>
      <c r="AZ52" s="298" t="s">
        <v>507</v>
      </c>
    </row>
    <row r="53" spans="1:52" x14ac:dyDescent="0.35">
      <c r="A53" s="97" t="str">
        <f>D53&amp;COUNTIF($D$2:D53,D53)</f>
        <v>C5168</v>
      </c>
      <c r="B53" s="97" t="str">
        <f t="shared" si="47"/>
        <v>C51605/04蒸镀批次</v>
      </c>
      <c r="C53" s="459" t="s">
        <v>910</v>
      </c>
      <c r="D53" s="459" t="s">
        <v>772</v>
      </c>
      <c r="E53" s="459" t="s">
        <v>1388</v>
      </c>
      <c r="F53" s="459">
        <v>4400</v>
      </c>
      <c r="G53" s="85">
        <f t="shared" si="10"/>
        <v>4400</v>
      </c>
      <c r="H53" s="299">
        <f ca="1">'良率刷新（PMC）'!K54</f>
        <v>0.89433483709273121</v>
      </c>
      <c r="I53" s="299"/>
      <c r="J53" s="300"/>
      <c r="K53" s="154"/>
      <c r="L53" s="154"/>
      <c r="M53" s="301" t="str">
        <f t="shared" ca="1" si="48"/>
        <v>穿戴 97.95%</v>
      </c>
      <c r="N53" s="487" t="s">
        <v>509</v>
      </c>
      <c r="O53" s="315">
        <f t="shared" ca="1" si="49"/>
        <v>0.97954101923991899</v>
      </c>
      <c r="P53" s="315">
        <f t="shared" ca="1" si="49"/>
        <v>0.98390821999999967</v>
      </c>
      <c r="Q53" s="315">
        <f t="shared" ca="1" si="49"/>
        <v>0.98390821999999956</v>
      </c>
      <c r="R53" s="315">
        <f t="shared" ca="1" si="49"/>
        <v>0.97423375164830406</v>
      </c>
      <c r="S53" s="315" t="str">
        <f t="shared" ca="1" si="49"/>
        <v/>
      </c>
      <c r="T53" s="314"/>
      <c r="U53" s="342">
        <f t="shared" si="50"/>
        <v>295681.61600000004</v>
      </c>
      <c r="V53" s="342">
        <f t="shared" si="50"/>
        <v>328032</v>
      </c>
      <c r="W53" s="342">
        <f t="shared" si="50"/>
        <v>249696</v>
      </c>
      <c r="X53" s="342">
        <f t="shared" si="50"/>
        <v>95472</v>
      </c>
      <c r="Y53" s="342">
        <f t="shared" si="50"/>
        <v>0</v>
      </c>
      <c r="Z53" s="154">
        <v>0.98685916737320101</v>
      </c>
      <c r="AD53" s="316">
        <f t="shared" ca="1" si="51"/>
        <v>0</v>
      </c>
      <c r="AE53" s="316">
        <f t="shared" ca="1" si="51"/>
        <v>0</v>
      </c>
      <c r="AF53" s="316"/>
      <c r="AG53" s="316"/>
      <c r="AH53" s="313">
        <f t="shared" ca="1" si="52"/>
        <v>-7.3181481332820209E-3</v>
      </c>
      <c r="AR53" s="298" t="s">
        <v>527</v>
      </c>
      <c r="AS53" s="298" t="str">
        <f t="shared" si="22"/>
        <v>LTPS手机</v>
      </c>
      <c r="AT53" s="298" t="s">
        <v>211</v>
      </c>
      <c r="AU53" s="298" t="s">
        <v>504</v>
      </c>
      <c r="AV53" s="298" t="s">
        <v>508</v>
      </c>
      <c r="AW53" s="298" t="s">
        <v>506</v>
      </c>
      <c r="AX53" s="97">
        <v>6.67</v>
      </c>
      <c r="AY53" s="298" t="s">
        <v>507</v>
      </c>
      <c r="AZ53" s="298" t="s">
        <v>507</v>
      </c>
    </row>
    <row r="54" spans="1:52" x14ac:dyDescent="0.35">
      <c r="A54" s="97" t="str">
        <f>D54&amp;COUNTIF($D$2:D54,D54)</f>
        <v>C5169</v>
      </c>
      <c r="B54" s="97" t="str">
        <f t="shared" si="47"/>
        <v>C51605/19蒸镀批次</v>
      </c>
      <c r="C54" s="459" t="s">
        <v>910</v>
      </c>
      <c r="D54" s="459" t="s">
        <v>772</v>
      </c>
      <c r="E54" s="459" t="s">
        <v>1381</v>
      </c>
      <c r="F54" s="459">
        <v>3950</v>
      </c>
      <c r="G54" s="85">
        <f t="shared" si="10"/>
        <v>3950</v>
      </c>
      <c r="H54" s="299">
        <f ca="1">'良率刷新（PMC）'!K55</f>
        <v>0.89433483709273121</v>
      </c>
      <c r="I54" s="299"/>
      <c r="J54" s="300"/>
      <c r="K54" s="154"/>
      <c r="L54" s="154"/>
      <c r="M54" s="301" t="str">
        <f t="shared" ca="1" si="48"/>
        <v xml:space="preserve">车载 </v>
      </c>
      <c r="N54" s="487" t="s">
        <v>531</v>
      </c>
      <c r="O54" s="315" t="str">
        <f t="shared" ca="1" si="49"/>
        <v/>
      </c>
      <c r="P54" s="315" t="str">
        <f t="shared" ca="1" si="49"/>
        <v/>
      </c>
      <c r="Q54" s="315" t="str">
        <f t="shared" ca="1" si="49"/>
        <v/>
      </c>
      <c r="R54" s="315" t="str">
        <f t="shared" ca="1" si="49"/>
        <v/>
      </c>
      <c r="S54" s="315" t="str">
        <f t="shared" ca="1" si="49"/>
        <v/>
      </c>
      <c r="T54" s="314"/>
      <c r="U54" s="342">
        <f t="shared" si="50"/>
        <v>0</v>
      </c>
      <c r="V54" s="342">
        <f t="shared" si="50"/>
        <v>0</v>
      </c>
      <c r="W54" s="342">
        <f t="shared" si="50"/>
        <v>0</v>
      </c>
      <c r="X54" s="342">
        <f t="shared" si="50"/>
        <v>0</v>
      </c>
      <c r="Y54" s="342">
        <f t="shared" si="50"/>
        <v>0</v>
      </c>
      <c r="Z54" s="154"/>
      <c r="AD54" s="316" t="str">
        <f t="shared" ca="1" si="51"/>
        <v/>
      </c>
      <c r="AE54" s="316" t="str">
        <f t="shared" ca="1" si="51"/>
        <v/>
      </c>
      <c r="AF54" s="316"/>
      <c r="AG54" s="316"/>
      <c r="AH54" s="316"/>
      <c r="AR54" s="298" t="s">
        <v>527</v>
      </c>
      <c r="AS54" s="298" t="str">
        <f t="shared" si="22"/>
        <v>LTPS手机</v>
      </c>
      <c r="AT54" s="298" t="s">
        <v>211</v>
      </c>
      <c r="AU54" s="298" t="s">
        <v>504</v>
      </c>
      <c r="AV54" s="298" t="s">
        <v>508</v>
      </c>
      <c r="AW54" s="298" t="s">
        <v>506</v>
      </c>
      <c r="AX54" s="97">
        <v>6.67</v>
      </c>
      <c r="AY54" s="298" t="s">
        <v>507</v>
      </c>
      <c r="AZ54" s="298" t="s">
        <v>507</v>
      </c>
    </row>
    <row r="55" spans="1:52" x14ac:dyDescent="0.35">
      <c r="A55" s="97" t="str">
        <f>D55&amp;COUNTIF($D$2:D55,D55)</f>
        <v>C51610</v>
      </c>
      <c r="B55" s="97" t="str">
        <f t="shared" si="47"/>
        <v>C51605/30蒸镀批次</v>
      </c>
      <c r="C55" s="459" t="s">
        <v>912</v>
      </c>
      <c r="D55" s="459" t="s">
        <v>772</v>
      </c>
      <c r="E55" s="459" t="s">
        <v>927</v>
      </c>
      <c r="F55" s="459">
        <v>2200</v>
      </c>
      <c r="G55" s="85">
        <f t="shared" si="10"/>
        <v>2200</v>
      </c>
      <c r="H55" s="299">
        <f ca="1">'良率刷新（PMC）'!K56</f>
        <v>0.89433483709273121</v>
      </c>
      <c r="I55" s="299"/>
      <c r="J55" s="300"/>
      <c r="K55" s="154"/>
      <c r="L55" s="154"/>
      <c r="M55" s="301" t="str">
        <f t="shared" ca="1" si="48"/>
        <v xml:space="preserve">LTPO小折叠 </v>
      </c>
      <c r="N55" s="487" t="s">
        <v>558</v>
      </c>
      <c r="O55" s="315" t="str">
        <f t="shared" ca="1" si="49"/>
        <v/>
      </c>
      <c r="P55" s="315" t="str">
        <f t="shared" ca="1" si="49"/>
        <v/>
      </c>
      <c r="Q55" s="315" t="str">
        <f t="shared" ca="1" si="49"/>
        <v/>
      </c>
      <c r="R55" s="315" t="str">
        <f t="shared" ca="1" si="49"/>
        <v/>
      </c>
      <c r="S55" s="315" t="str">
        <f t="shared" ca="1" si="49"/>
        <v/>
      </c>
      <c r="T55" s="314"/>
      <c r="U55" s="314">
        <f t="shared" si="50"/>
        <v>0</v>
      </c>
      <c r="V55" s="314">
        <f t="shared" si="50"/>
        <v>0</v>
      </c>
      <c r="W55" s="403">
        <f t="shared" si="50"/>
        <v>0</v>
      </c>
      <c r="X55" s="450">
        <f t="shared" si="50"/>
        <v>0</v>
      </c>
      <c r="Y55" s="450">
        <f t="shared" si="50"/>
        <v>0</v>
      </c>
      <c r="Z55" s="154"/>
      <c r="AD55" s="316" t="str">
        <f t="shared" ca="1" si="51"/>
        <v/>
      </c>
      <c r="AE55" s="316" t="str">
        <f t="shared" ca="1" si="51"/>
        <v/>
      </c>
      <c r="AR55" s="298" t="s">
        <v>528</v>
      </c>
      <c r="AS55" s="298" t="str">
        <f t="shared" si="22"/>
        <v>LTPS手机</v>
      </c>
      <c r="AT55" s="298" t="s">
        <v>211</v>
      </c>
      <c r="AU55" s="298" t="s">
        <v>504</v>
      </c>
      <c r="AV55" s="298" t="s">
        <v>508</v>
      </c>
      <c r="AW55" s="298" t="s">
        <v>506</v>
      </c>
      <c r="AX55" s="97">
        <v>6.67</v>
      </c>
      <c r="AY55" s="298" t="s">
        <v>507</v>
      </c>
      <c r="AZ55" s="298" t="s">
        <v>507</v>
      </c>
    </row>
    <row r="56" spans="1:52" x14ac:dyDescent="0.35">
      <c r="A56" s="97" t="str">
        <f>D56&amp;COUNTIF($D$2:D56,D56)</f>
        <v>C51611</v>
      </c>
      <c r="B56" s="97" t="str">
        <f t="shared" si="47"/>
        <v>C51606/10蒸镀批次</v>
      </c>
      <c r="C56" s="459" t="s">
        <v>912</v>
      </c>
      <c r="D56" s="459" t="s">
        <v>772</v>
      </c>
      <c r="E56" s="459" t="s">
        <v>1382</v>
      </c>
      <c r="F56" s="459">
        <v>1540</v>
      </c>
      <c r="G56" s="85">
        <f t="shared" si="10"/>
        <v>1540</v>
      </c>
      <c r="H56" s="299">
        <f ca="1">'良率刷新（PMC）'!K57</f>
        <v>0.89433483709273121</v>
      </c>
      <c r="I56" s="299"/>
      <c r="J56" s="300"/>
      <c r="K56" s="154"/>
      <c r="L56" s="154"/>
      <c r="N56" s="314"/>
      <c r="O56" s="315" t="str">
        <f ca="1">IFERROR(SUMPRODUCT(($Z$2:$Z$38=$N56)*1,O$2:O$38,U$2:U$38)/SUMIF($Z$2:$Z$38,$N56,U$2:U$38),"")</f>
        <v/>
      </c>
      <c r="P56" s="315" t="str">
        <f ca="1">IFERROR(SUMPRODUCT(($Z$2:$Z$38=$N56)*1,P$2:P$38,V$2:V$38)/SUMIF($Z$2:$Z$38,$N56,V$2:V$38),"")</f>
        <v/>
      </c>
      <c r="Q56" s="315"/>
      <c r="R56" s="315"/>
      <c r="S56" s="315"/>
      <c r="T56" s="314"/>
      <c r="U56" s="314">
        <f t="shared" si="50"/>
        <v>0</v>
      </c>
      <c r="V56" s="314">
        <f t="shared" si="50"/>
        <v>0</v>
      </c>
      <c r="W56" s="403">
        <f t="shared" si="50"/>
        <v>0</v>
      </c>
      <c r="X56" s="450">
        <f t="shared" si="50"/>
        <v>0</v>
      </c>
      <c r="Y56" s="450">
        <f t="shared" si="50"/>
        <v>0</v>
      </c>
      <c r="Z56" s="154"/>
      <c r="AD56" s="316" t="str">
        <f t="shared" ca="1" si="51"/>
        <v/>
      </c>
      <c r="AE56" s="316" t="str">
        <f t="shared" ca="1" si="51"/>
        <v/>
      </c>
      <c r="AR56" s="298" t="s">
        <v>529</v>
      </c>
      <c r="AS56" s="298" t="str">
        <f t="shared" si="22"/>
        <v>LTPO手机</v>
      </c>
      <c r="AT56" s="298" t="s">
        <v>503</v>
      </c>
      <c r="AU56" s="298" t="s">
        <v>504</v>
      </c>
      <c r="AV56" s="298" t="s">
        <v>508</v>
      </c>
      <c r="AW56" s="298" t="s">
        <v>510</v>
      </c>
      <c r="AX56" s="97" t="s">
        <v>530</v>
      </c>
      <c r="AY56" s="298" t="s">
        <v>76</v>
      </c>
      <c r="AZ56" s="298" t="s">
        <v>76</v>
      </c>
    </row>
    <row r="57" spans="1:52" x14ac:dyDescent="0.35">
      <c r="A57" s="97" t="str">
        <f>D57&amp;COUNTIF($D$2:D57,D57)</f>
        <v>C51612</v>
      </c>
      <c r="B57" s="97" t="str">
        <f t="shared" si="47"/>
        <v>C51606/18蒸镀批次</v>
      </c>
      <c r="C57" s="459" t="s">
        <v>912</v>
      </c>
      <c r="D57" s="459" t="s">
        <v>772</v>
      </c>
      <c r="E57" s="459" t="s">
        <v>1387</v>
      </c>
      <c r="F57" s="459">
        <v>2200</v>
      </c>
      <c r="G57" s="85">
        <f t="shared" si="10"/>
        <v>2200</v>
      </c>
      <c r="H57" s="299">
        <f ca="1">'良率刷新（PMC）'!K58</f>
        <v>0.89433483709273121</v>
      </c>
      <c r="I57" s="299"/>
      <c r="J57" s="300"/>
      <c r="K57" s="154"/>
      <c r="L57" s="154"/>
      <c r="AR57" s="298" t="s">
        <v>538</v>
      </c>
      <c r="AS57" s="298" t="str">
        <f t="shared" si="22"/>
        <v>中尺寸</v>
      </c>
      <c r="AT57" s="298" t="s">
        <v>503</v>
      </c>
      <c r="AU57" s="6" t="s">
        <v>495</v>
      </c>
      <c r="AV57" s="298" t="s">
        <v>531</v>
      </c>
      <c r="AW57" s="298" t="s">
        <v>510</v>
      </c>
      <c r="AX57" s="97">
        <v>14.2</v>
      </c>
      <c r="AY57" s="298" t="s">
        <v>507</v>
      </c>
      <c r="AZ57" s="298" t="s">
        <v>507</v>
      </c>
    </row>
    <row r="58" spans="1:52" x14ac:dyDescent="0.35">
      <c r="A58" s="97" t="str">
        <f>D58&amp;COUNTIF($D$2:D58,D58)</f>
        <v>C5211</v>
      </c>
      <c r="B58" s="97" t="str">
        <f t="shared" si="47"/>
        <v>C52102/07蒸镀批次</v>
      </c>
      <c r="C58" s="459" t="s">
        <v>1410</v>
      </c>
      <c r="D58" s="459" t="s">
        <v>807</v>
      </c>
      <c r="E58" s="459" t="s">
        <v>870</v>
      </c>
      <c r="F58" s="459">
        <v>1616</v>
      </c>
      <c r="G58" s="85">
        <f t="shared" si="10"/>
        <v>1616</v>
      </c>
      <c r="H58" s="299">
        <f ca="1">'良率刷新（PMC）'!K59</f>
        <v>0.88464968770860719</v>
      </c>
      <c r="I58" s="299"/>
      <c r="J58" s="300"/>
      <c r="K58" s="154"/>
      <c r="L58" s="154"/>
      <c r="P58" s="328"/>
      <c r="Q58" s="328"/>
      <c r="R58" s="328"/>
      <c r="S58" s="328"/>
      <c r="T58" s="325"/>
      <c r="U58" s="324"/>
      <c r="V58" s="324"/>
      <c r="W58" s="324"/>
      <c r="X58" s="324"/>
      <c r="Y58" s="324"/>
      <c r="AI58" s="331"/>
      <c r="AR58" s="298" t="s">
        <v>532</v>
      </c>
      <c r="AS58" s="298" t="str">
        <f t="shared" si="22"/>
        <v>中尺寸</v>
      </c>
      <c r="AT58" s="298" t="s">
        <v>503</v>
      </c>
      <c r="AU58" s="6" t="s">
        <v>495</v>
      </c>
      <c r="AV58" s="298" t="s">
        <v>531</v>
      </c>
      <c r="AW58" s="298" t="s">
        <v>515</v>
      </c>
      <c r="AX58" s="97">
        <v>14.2</v>
      </c>
      <c r="AY58" s="298" t="s">
        <v>507</v>
      </c>
      <c r="AZ58" s="298" t="s">
        <v>507</v>
      </c>
    </row>
    <row r="59" spans="1:52" x14ac:dyDescent="0.35">
      <c r="A59" s="97" t="str">
        <f>D59&amp;COUNTIF($D$2:D59,D59)</f>
        <v>C5212</v>
      </c>
      <c r="B59" s="97" t="str">
        <f t="shared" si="47"/>
        <v>C52102/19蒸镀批次</v>
      </c>
      <c r="C59" s="459" t="s">
        <v>865</v>
      </c>
      <c r="D59" s="459" t="s">
        <v>807</v>
      </c>
      <c r="E59" s="459" t="s">
        <v>1257</v>
      </c>
      <c r="F59" s="459">
        <v>1200</v>
      </c>
      <c r="G59" s="85">
        <f t="shared" si="10"/>
        <v>1200</v>
      </c>
      <c r="H59" s="299">
        <f ca="1">'良率刷新（PMC）'!K60</f>
        <v>0.89064608770860754</v>
      </c>
      <c r="I59" s="299"/>
      <c r="J59" s="300"/>
      <c r="K59" s="154"/>
      <c r="L59" s="154"/>
      <c r="N59" s="554" t="s">
        <v>1507</v>
      </c>
      <c r="O59" s="554" t="s">
        <v>1506</v>
      </c>
      <c r="P59" s="554" t="s">
        <v>1509</v>
      </c>
      <c r="Q59" s="554" t="s">
        <v>1510</v>
      </c>
      <c r="R59" s="554" t="s">
        <v>1511</v>
      </c>
      <c r="S59" s="328"/>
      <c r="T59" s="325"/>
      <c r="U59" s="325"/>
      <c r="V59" s="325"/>
      <c r="W59" s="327" t="s">
        <v>1575</v>
      </c>
      <c r="X59" s="325"/>
      <c r="Y59" s="325"/>
      <c r="AR59" s="298" t="s">
        <v>533</v>
      </c>
      <c r="AS59" s="298" t="str">
        <f t="shared" si="22"/>
        <v>中尺寸</v>
      </c>
      <c r="AT59" s="298" t="s">
        <v>503</v>
      </c>
      <c r="AU59" s="6" t="s">
        <v>495</v>
      </c>
      <c r="AV59" s="298" t="s">
        <v>531</v>
      </c>
      <c r="AW59" s="298" t="s">
        <v>515</v>
      </c>
      <c r="AX59" s="97">
        <v>14.2</v>
      </c>
      <c r="AY59" s="298" t="s">
        <v>507</v>
      </c>
      <c r="AZ59" s="298" t="s">
        <v>507</v>
      </c>
    </row>
    <row r="60" spans="1:52" x14ac:dyDescent="0.35">
      <c r="A60" s="97" t="str">
        <f>D60&amp;COUNTIF($D$2:D60,D60)</f>
        <v>C5213</v>
      </c>
      <c r="B60" s="97" t="str">
        <f t="shared" si="47"/>
        <v>C52103/10蒸镀批次</v>
      </c>
      <c r="C60" s="459" t="s">
        <v>865</v>
      </c>
      <c r="D60" s="459" t="s">
        <v>807</v>
      </c>
      <c r="E60" s="459" t="s">
        <v>1389</v>
      </c>
      <c r="F60" s="459">
        <v>120</v>
      </c>
      <c r="G60" s="85">
        <f t="shared" si="10"/>
        <v>120</v>
      </c>
      <c r="H60" s="299">
        <f ca="1">'良率刷新（PMC）'!K61</f>
        <v>0.86666048770860749</v>
      </c>
      <c r="I60" s="299"/>
      <c r="J60" s="300"/>
      <c r="K60" s="154"/>
      <c r="L60" s="154"/>
      <c r="N60" s="554" t="s">
        <v>540</v>
      </c>
      <c r="O60" s="555">
        <f t="shared" ref="O60:O65" ca="1" si="53">O48</f>
        <v>0.90889609792208437</v>
      </c>
      <c r="P60" s="555">
        <f>Z48</f>
        <v>0.93834824514374482</v>
      </c>
      <c r="Q60" s="555">
        <f ca="1">O60-P60</f>
        <v>-2.9452147221660452E-2</v>
      </c>
      <c r="R60" s="556">
        <f ca="1">T60-O60</f>
        <v>1.5603902077915621E-2</v>
      </c>
      <c r="S60" s="328"/>
      <c r="T60" s="557">
        <v>0.92449999999999999</v>
      </c>
      <c r="U60" s="325"/>
      <c r="V60" s="565">
        <v>0.91269999999999996</v>
      </c>
      <c r="W60" s="565">
        <f ca="1">V60-O60</f>
        <v>3.8039020779155885E-3</v>
      </c>
      <c r="X60" s="325"/>
      <c r="Y60" s="325"/>
      <c r="AR60" s="298" t="s">
        <v>23</v>
      </c>
      <c r="AS60" s="298" t="str">
        <f t="shared" si="22"/>
        <v>LTPS手机</v>
      </c>
      <c r="AU60" s="298" t="s">
        <v>504</v>
      </c>
      <c r="AV60" s="298" t="s">
        <v>508</v>
      </c>
      <c r="AY60" s="298" t="s">
        <v>543</v>
      </c>
      <c r="AZ60" s="298" t="s">
        <v>507</v>
      </c>
    </row>
    <row r="61" spans="1:52" x14ac:dyDescent="0.35">
      <c r="A61" s="97" t="str">
        <f>D61&amp;COUNTIF($D$2:D61,D61)</f>
        <v>C5214</v>
      </c>
      <c r="B61" s="97" t="str">
        <f t="shared" si="47"/>
        <v>C52103/16蒸镀批次</v>
      </c>
      <c r="C61" s="459" t="s">
        <v>865</v>
      </c>
      <c r="D61" s="459" t="s">
        <v>807</v>
      </c>
      <c r="E61" s="459" t="s">
        <v>1246</v>
      </c>
      <c r="F61" s="459">
        <v>1440</v>
      </c>
      <c r="G61" s="85">
        <f t="shared" si="10"/>
        <v>1440</v>
      </c>
      <c r="H61" s="299">
        <f ca="1">'良率刷新（PMC）'!K62</f>
        <v>0.88664848770860716</v>
      </c>
      <c r="I61" s="299"/>
      <c r="J61" s="300"/>
      <c r="K61" s="154"/>
      <c r="L61" s="154"/>
      <c r="N61" s="554" t="s">
        <v>542</v>
      </c>
      <c r="O61" s="555">
        <f t="shared" ca="1" si="53"/>
        <v>0.94715026485357479</v>
      </c>
      <c r="P61" s="555">
        <f t="shared" ref="P61:P65" si="54">Z49</f>
        <v>0.94882833633085772</v>
      </c>
      <c r="Q61" s="555">
        <f t="shared" ref="Q61:Q65" ca="1" si="55">O61-P61</f>
        <v>-1.6780714772829386E-3</v>
      </c>
      <c r="R61" s="556">
        <v>0</v>
      </c>
      <c r="S61" s="328"/>
      <c r="T61" s="557">
        <v>0.94059999999999999</v>
      </c>
      <c r="U61" s="327"/>
      <c r="V61" s="565">
        <v>0.94720000000000004</v>
      </c>
      <c r="W61" s="565">
        <f t="shared" ref="W61:W65" ca="1" si="56">V61-O61</f>
        <v>4.9735146425256005E-5</v>
      </c>
      <c r="X61" s="325"/>
      <c r="Y61" s="325"/>
      <c r="AR61" s="298" t="s">
        <v>849</v>
      </c>
      <c r="AS61" s="298" t="str">
        <f t="shared" si="22"/>
        <v>LTPS手机</v>
      </c>
      <c r="AU61" s="298" t="s">
        <v>504</v>
      </c>
      <c r="AV61" s="298" t="s">
        <v>508</v>
      </c>
      <c r="AY61" s="298" t="s">
        <v>543</v>
      </c>
      <c r="AZ61" s="298" t="s">
        <v>507</v>
      </c>
    </row>
    <row r="62" spans="1:52" x14ac:dyDescent="0.35">
      <c r="A62" s="97" t="str">
        <f>D62&amp;COUNTIF($D$2:D62,D62)</f>
        <v>C5215</v>
      </c>
      <c r="B62" s="97" t="str">
        <f t="shared" si="47"/>
        <v>C52103/26蒸镀批次</v>
      </c>
      <c r="C62" s="459" t="s">
        <v>880</v>
      </c>
      <c r="D62" s="459" t="s">
        <v>807</v>
      </c>
      <c r="E62" s="459" t="s">
        <v>923</v>
      </c>
      <c r="F62" s="459">
        <v>440</v>
      </c>
      <c r="G62" s="85">
        <f t="shared" si="10"/>
        <v>440</v>
      </c>
      <c r="H62" s="299">
        <f ca="1">'良率刷新（PMC）'!K63</f>
        <v>0.89164548770860708</v>
      </c>
      <c r="I62" s="299"/>
      <c r="J62" s="300"/>
      <c r="K62" s="154"/>
      <c r="L62" s="154"/>
      <c r="N62" s="554" t="s">
        <v>541</v>
      </c>
      <c r="O62" s="555">
        <f t="shared" ca="1" si="53"/>
        <v>0.88997486219916278</v>
      </c>
      <c r="P62" s="555">
        <f t="shared" si="54"/>
        <v>0.93389747873449824</v>
      </c>
      <c r="Q62" s="555">
        <f t="shared" ca="1" si="55"/>
        <v>-4.3922616535335468E-2</v>
      </c>
      <c r="R62" s="556">
        <f t="shared" ref="R62:R65" ca="1" si="57">T62-O62</f>
        <v>2.9625137800837198E-2</v>
      </c>
      <c r="S62" s="328"/>
      <c r="T62" s="557">
        <v>0.91959999999999997</v>
      </c>
      <c r="U62" s="563">
        <v>0.90159999999999996</v>
      </c>
      <c r="V62" s="565">
        <v>0.89690000000000003</v>
      </c>
      <c r="W62" s="565">
        <f t="shared" ca="1" si="56"/>
        <v>6.9251378008372555E-3</v>
      </c>
      <c r="X62" s="325"/>
      <c r="Y62" s="325"/>
      <c r="AR62" s="298" t="s">
        <v>361</v>
      </c>
      <c r="AS62" s="298" t="str">
        <f t="shared" si="22"/>
        <v>LTPO手机</v>
      </c>
      <c r="AU62" s="6" t="s">
        <v>504</v>
      </c>
      <c r="AV62" s="298" t="s">
        <v>597</v>
      </c>
      <c r="AY62" s="298" t="s">
        <v>76</v>
      </c>
      <c r="AZ62" s="298" t="s">
        <v>76</v>
      </c>
    </row>
    <row r="63" spans="1:52" x14ac:dyDescent="0.35">
      <c r="A63" s="97" t="str">
        <f>D63&amp;COUNTIF($D$2:D63,D63)</f>
        <v>C5216</v>
      </c>
      <c r="B63" s="97" t="str">
        <f t="shared" si="47"/>
        <v>C52104/09蒸镀批次</v>
      </c>
      <c r="C63" s="459" t="s">
        <v>880</v>
      </c>
      <c r="D63" s="459" t="s">
        <v>807</v>
      </c>
      <c r="E63" s="459" t="s">
        <v>926</v>
      </c>
      <c r="F63" s="459">
        <v>840</v>
      </c>
      <c r="G63" s="85">
        <f t="shared" si="10"/>
        <v>840</v>
      </c>
      <c r="H63" s="299">
        <f ca="1">'良率刷新（PMC）'!K64</f>
        <v>0.89164548770860708</v>
      </c>
      <c r="I63" s="299"/>
      <c r="J63" s="300"/>
      <c r="K63" s="154"/>
      <c r="L63" s="154"/>
      <c r="N63" s="554" t="s">
        <v>495</v>
      </c>
      <c r="O63" s="555">
        <f t="shared" ca="1" si="53"/>
        <v>0.82662954512655695</v>
      </c>
      <c r="P63" s="555">
        <f t="shared" si="54"/>
        <v>0.80824558475896924</v>
      </c>
      <c r="Q63" s="555">
        <f t="shared" ca="1" si="55"/>
        <v>1.8383960367587715E-2</v>
      </c>
      <c r="R63" s="556">
        <f t="shared" ca="1" si="57"/>
        <v>7.8704548734430668E-3</v>
      </c>
      <c r="S63" s="328"/>
      <c r="T63" s="557">
        <v>0.83450000000000002</v>
      </c>
      <c r="U63" s="327"/>
      <c r="V63" s="565">
        <v>0.8266</v>
      </c>
      <c r="W63" s="565">
        <f t="shared" ca="1" si="56"/>
        <v>-2.9545126556951296E-5</v>
      </c>
      <c r="X63" s="325"/>
      <c r="Y63" s="325"/>
      <c r="AR63" s="298" t="s">
        <v>104</v>
      </c>
      <c r="AS63" s="298" t="str">
        <f t="shared" si="22"/>
        <v>穿戴</v>
      </c>
      <c r="AU63" s="298" t="s">
        <v>509</v>
      </c>
      <c r="AV63" s="298" t="s">
        <v>509</v>
      </c>
      <c r="AY63" s="298" t="s">
        <v>76</v>
      </c>
      <c r="AZ63" s="298" t="s">
        <v>76</v>
      </c>
    </row>
    <row r="64" spans="1:52" x14ac:dyDescent="0.35">
      <c r="A64" s="97" t="str">
        <f>D64&amp;COUNTIF($D$2:D64,D64)</f>
        <v>C5217</v>
      </c>
      <c r="B64" s="97" t="str">
        <f t="shared" si="47"/>
        <v>C52104/16蒸镀批次</v>
      </c>
      <c r="C64" s="459" t="s">
        <v>880</v>
      </c>
      <c r="D64" s="459" t="s">
        <v>807</v>
      </c>
      <c r="E64" s="459" t="s">
        <v>916</v>
      </c>
      <c r="F64" s="459">
        <v>1420</v>
      </c>
      <c r="G64" s="85">
        <f t="shared" si="10"/>
        <v>1420</v>
      </c>
      <c r="H64" s="299">
        <f ca="1">'良率刷新（PMC）'!K65</f>
        <v>0.89164548770860708</v>
      </c>
      <c r="I64" s="299"/>
      <c r="J64" s="300"/>
      <c r="K64" s="154"/>
      <c r="L64" s="154"/>
      <c r="N64" s="554" t="s">
        <v>550</v>
      </c>
      <c r="O64" s="555">
        <f t="shared" ca="1" si="53"/>
        <v>0.81414146996271042</v>
      </c>
      <c r="P64" s="555">
        <f t="shared" si="54"/>
        <v>0.86664835287718323</v>
      </c>
      <c r="Q64" s="555">
        <f t="shared" ca="1" si="55"/>
        <v>-5.2506882914472808E-2</v>
      </c>
      <c r="R64" s="556">
        <f t="shared" ca="1" si="57"/>
        <v>1.6558530037289576E-2</v>
      </c>
      <c r="S64" s="328"/>
      <c r="T64" s="557">
        <v>0.83069999999999999</v>
      </c>
      <c r="U64" s="563">
        <v>0.82410000000000005</v>
      </c>
      <c r="V64" s="565">
        <v>0.81410000000000005</v>
      </c>
      <c r="W64" s="565">
        <f t="shared" ca="1" si="56"/>
        <v>-4.1469962710372066E-5</v>
      </c>
      <c r="X64" s="325"/>
      <c r="Y64" s="325"/>
      <c r="AR64" s="298" t="s">
        <v>26</v>
      </c>
      <c r="AS64" s="298" t="str">
        <f t="shared" si="22"/>
        <v>LTPO手机</v>
      </c>
      <c r="AU64" s="298" t="s">
        <v>504</v>
      </c>
      <c r="AV64" s="298" t="s">
        <v>508</v>
      </c>
      <c r="AY64" s="298" t="s">
        <v>580</v>
      </c>
      <c r="AZ64" s="298" t="s">
        <v>575</v>
      </c>
    </row>
    <row r="65" spans="1:52" x14ac:dyDescent="0.35">
      <c r="A65" s="97" t="str">
        <f>D65&amp;COUNTIF($D$2:D65,D65)</f>
        <v>C5218</v>
      </c>
      <c r="B65" s="97" t="str">
        <f t="shared" si="47"/>
        <v>C52104/27蒸镀批次</v>
      </c>
      <c r="C65" s="459" t="s">
        <v>910</v>
      </c>
      <c r="D65" s="459" t="s">
        <v>807</v>
      </c>
      <c r="E65" s="459" t="s">
        <v>1250</v>
      </c>
      <c r="F65" s="459">
        <v>2230</v>
      </c>
      <c r="G65" s="85">
        <f t="shared" si="10"/>
        <v>2230</v>
      </c>
      <c r="H65" s="299">
        <f ca="1">'良率刷新（PMC）'!K66</f>
        <v>0.89164548770860708</v>
      </c>
      <c r="I65" s="299"/>
      <c r="J65" s="300"/>
      <c r="K65" s="154"/>
      <c r="L65" s="154"/>
      <c r="N65" s="554" t="s">
        <v>509</v>
      </c>
      <c r="O65" s="555">
        <f t="shared" ca="1" si="53"/>
        <v>0.97954101923991899</v>
      </c>
      <c r="P65" s="555">
        <f t="shared" si="54"/>
        <v>0.98685916737320101</v>
      </c>
      <c r="Q65" s="555">
        <f t="shared" ca="1" si="55"/>
        <v>-7.3181481332820209E-3</v>
      </c>
      <c r="R65" s="556">
        <f t="shared" ca="1" si="57"/>
        <v>1.3589807600810078E-3</v>
      </c>
      <c r="S65" s="325"/>
      <c r="T65" s="557">
        <v>0.98089999999999999</v>
      </c>
      <c r="U65" s="327"/>
      <c r="V65" s="565">
        <v>0.97950000000000004</v>
      </c>
      <c r="W65" s="565">
        <f t="shared" ca="1" si="56"/>
        <v>-4.1019239918949069E-5</v>
      </c>
      <c r="X65" s="325"/>
      <c r="Y65" s="325"/>
      <c r="AR65" s="298" t="s">
        <v>284</v>
      </c>
      <c r="AS65" s="298" t="str">
        <f t="shared" si="22"/>
        <v>穿戴</v>
      </c>
      <c r="AU65" s="298" t="s">
        <v>509</v>
      </c>
      <c r="AV65" s="298" t="s">
        <v>509</v>
      </c>
      <c r="AY65" s="298" t="s">
        <v>76</v>
      </c>
      <c r="AZ65" s="298" t="s">
        <v>76</v>
      </c>
    </row>
    <row r="66" spans="1:52" x14ac:dyDescent="0.35">
      <c r="A66" s="97" t="str">
        <f>D66&amp;COUNTIF($D$2:D66,D66)</f>
        <v>C5219</v>
      </c>
      <c r="B66" s="97" t="str">
        <f t="shared" si="47"/>
        <v>C52105/08蒸镀批次</v>
      </c>
      <c r="C66" s="459" t="s">
        <v>910</v>
      </c>
      <c r="D66" s="290" t="s">
        <v>807</v>
      </c>
      <c r="E66" s="423" t="s">
        <v>1252</v>
      </c>
      <c r="F66" s="460">
        <v>2100</v>
      </c>
      <c r="G66" s="85">
        <f t="shared" si="10"/>
        <v>2100</v>
      </c>
      <c r="H66" s="299">
        <f ca="1">'良率刷新（PMC）'!K67</f>
        <v>0.89164548770860708</v>
      </c>
      <c r="I66" s="299"/>
      <c r="J66" s="300"/>
      <c r="K66" s="154"/>
      <c r="L66" s="154"/>
      <c r="N66" s="554"/>
      <c r="O66" s="554"/>
      <c r="P66" s="554"/>
      <c r="Q66" s="554"/>
      <c r="R66" s="556"/>
      <c r="S66" s="325"/>
      <c r="T66" s="557"/>
      <c r="U66" s="325"/>
      <c r="V66" s="565"/>
      <c r="W66" s="325"/>
      <c r="X66" s="325"/>
      <c r="Y66" s="325"/>
      <c r="AR66" s="298" t="s">
        <v>768</v>
      </c>
      <c r="AS66" s="298" t="str">
        <f t="shared" si="22"/>
        <v>穿戴</v>
      </c>
      <c r="AU66" s="298" t="s">
        <v>509</v>
      </c>
      <c r="AV66" s="298" t="s">
        <v>509</v>
      </c>
      <c r="AY66" s="298" t="s">
        <v>76</v>
      </c>
      <c r="AZ66" s="298" t="s">
        <v>76</v>
      </c>
    </row>
    <row r="67" spans="1:52" x14ac:dyDescent="0.35">
      <c r="A67" s="97" t="str">
        <f>D67&amp;COUNTIF($D$2:D67,D67)</f>
        <v>C52110</v>
      </c>
      <c r="B67" s="97" t="str">
        <f t="shared" si="47"/>
        <v>C52105/19蒸镀批次</v>
      </c>
      <c r="C67" s="459" t="s">
        <v>910</v>
      </c>
      <c r="D67" s="459" t="s">
        <v>807</v>
      </c>
      <c r="E67" s="459" t="s">
        <v>1381</v>
      </c>
      <c r="F67" s="459">
        <v>2100</v>
      </c>
      <c r="G67" s="85">
        <f t="shared" ref="G67:G122" si="58">F67</f>
        <v>2100</v>
      </c>
      <c r="H67" s="299">
        <f ca="1">'良率刷新（PMC）'!K68</f>
        <v>0.89164548770860708</v>
      </c>
      <c r="I67" s="299"/>
      <c r="J67" s="300"/>
      <c r="K67" s="154"/>
      <c r="L67" s="154"/>
      <c r="O67" s="325"/>
      <c r="P67" s="325"/>
      <c r="Q67" s="325"/>
      <c r="R67" s="325"/>
      <c r="S67" s="325"/>
      <c r="T67" s="325"/>
      <c r="U67" s="325"/>
      <c r="V67" s="565"/>
      <c r="W67" s="325"/>
      <c r="X67" s="325"/>
      <c r="Y67" s="325"/>
      <c r="AR67" s="298" t="s">
        <v>189</v>
      </c>
      <c r="AS67" s="298" t="str">
        <f t="shared" si="22"/>
        <v>穿戴</v>
      </c>
      <c r="AT67" s="298" t="s">
        <v>503</v>
      </c>
      <c r="AU67" s="298" t="s">
        <v>509</v>
      </c>
      <c r="AV67" s="298" t="s">
        <v>509</v>
      </c>
      <c r="AW67" s="298" t="s">
        <v>515</v>
      </c>
      <c r="AX67" s="97">
        <v>1.5</v>
      </c>
      <c r="AY67" s="298" t="s">
        <v>76</v>
      </c>
      <c r="AZ67" s="298" t="s">
        <v>76</v>
      </c>
    </row>
    <row r="68" spans="1:52" x14ac:dyDescent="0.35">
      <c r="A68" s="97" t="str">
        <f>D68&amp;COUNTIF($D$2:D68,D68)</f>
        <v>C52111</v>
      </c>
      <c r="B68" s="97" t="str">
        <f t="shared" si="47"/>
        <v>C52105/30蒸镀批次</v>
      </c>
      <c r="C68" s="459" t="s">
        <v>912</v>
      </c>
      <c r="D68" s="459" t="s">
        <v>807</v>
      </c>
      <c r="E68" s="459" t="s">
        <v>927</v>
      </c>
      <c r="F68" s="459">
        <v>2100</v>
      </c>
      <c r="G68" s="85">
        <f t="shared" si="58"/>
        <v>2100</v>
      </c>
      <c r="H68" s="299">
        <f ca="1">'良率刷新（PMC）'!K69</f>
        <v>0.89164548770860708</v>
      </c>
      <c r="I68" s="299"/>
      <c r="J68" s="300"/>
      <c r="K68" s="154"/>
      <c r="L68" s="154"/>
      <c r="N68" s="327"/>
      <c r="O68" s="327"/>
      <c r="P68" s="325"/>
      <c r="Q68" s="325"/>
      <c r="R68" s="566"/>
      <c r="S68" s="325"/>
      <c r="T68" s="325"/>
      <c r="U68" s="325"/>
      <c r="V68" s="325"/>
      <c r="W68" s="325"/>
      <c r="X68" s="325"/>
      <c r="Y68" s="325"/>
      <c r="AR68" s="298" t="s">
        <v>380</v>
      </c>
      <c r="AS68" s="298" t="str">
        <f t="shared" si="22"/>
        <v>穿戴</v>
      </c>
      <c r="AT68" s="298" t="s">
        <v>503</v>
      </c>
      <c r="AU68" s="298" t="s">
        <v>509</v>
      </c>
      <c r="AV68" s="298" t="s">
        <v>509</v>
      </c>
      <c r="AW68" s="298" t="s">
        <v>515</v>
      </c>
      <c r="AX68" s="97">
        <v>1.5</v>
      </c>
      <c r="AY68" s="298" t="s">
        <v>76</v>
      </c>
      <c r="AZ68" s="298" t="s">
        <v>76</v>
      </c>
    </row>
    <row r="69" spans="1:52" x14ac:dyDescent="0.35">
      <c r="A69" s="97" t="str">
        <f>D69&amp;COUNTIF($D$2:D69,D69)</f>
        <v>C52112</v>
      </c>
      <c r="B69" s="97" t="str">
        <f t="shared" si="47"/>
        <v>C52106/10蒸镀批次</v>
      </c>
      <c r="C69" s="459" t="s">
        <v>912</v>
      </c>
      <c r="D69" s="459" t="s">
        <v>807</v>
      </c>
      <c r="E69" s="459" t="s">
        <v>1382</v>
      </c>
      <c r="F69" s="459">
        <v>2100</v>
      </c>
      <c r="G69" s="85">
        <f t="shared" si="58"/>
        <v>2100</v>
      </c>
      <c r="H69" s="299">
        <f ca="1">'良率刷新（PMC）'!K70</f>
        <v>0.89164548770860708</v>
      </c>
      <c r="I69" s="299"/>
      <c r="J69" s="300"/>
      <c r="K69" s="154"/>
      <c r="L69" s="154"/>
      <c r="AR69" s="298" t="s">
        <v>89</v>
      </c>
      <c r="AS69" s="298" t="str">
        <f t="shared" ref="AS69:AS99" si="59">IF(OR(AU69="穿戴",AU69="折叠",AU69="中尺寸",AU69="车载"),AU69,AY69&amp;AU69)</f>
        <v>LTPO手机</v>
      </c>
      <c r="AU69" s="298" t="s">
        <v>504</v>
      </c>
      <c r="AV69" s="298" t="s">
        <v>508</v>
      </c>
      <c r="AW69" s="298" t="s">
        <v>510</v>
      </c>
      <c r="AY69" s="298" t="s">
        <v>76</v>
      </c>
      <c r="AZ69" s="298" t="s">
        <v>76</v>
      </c>
    </row>
    <row r="70" spans="1:52" x14ac:dyDescent="0.35">
      <c r="A70" s="97" t="str">
        <f>D70&amp;COUNTIF($D$2:D70,D70)</f>
        <v>C5221</v>
      </c>
      <c r="B70" s="97" t="str">
        <f t="shared" si="47"/>
        <v>C52202/07蒸镀批次</v>
      </c>
      <c r="C70" s="459" t="s">
        <v>1411</v>
      </c>
      <c r="D70" s="459" t="s">
        <v>811</v>
      </c>
      <c r="E70" s="459" t="s">
        <v>870</v>
      </c>
      <c r="F70" s="459">
        <v>180</v>
      </c>
      <c r="G70" s="85">
        <f t="shared" si="58"/>
        <v>180</v>
      </c>
      <c r="H70" s="299">
        <f ca="1">'良率刷新（PMC）'!K71</f>
        <v>0.80836851849187641</v>
      </c>
      <c r="I70" s="299"/>
      <c r="J70" s="300"/>
      <c r="K70" s="154"/>
      <c r="L70" s="154"/>
      <c r="AR70" s="298" t="s">
        <v>556</v>
      </c>
      <c r="AS70" s="298" t="str">
        <f t="shared" si="59"/>
        <v>LTPS手机</v>
      </c>
      <c r="AT70" s="298" t="s">
        <v>211</v>
      </c>
      <c r="AU70" s="298" t="s">
        <v>504</v>
      </c>
      <c r="AV70" s="298" t="s">
        <v>508</v>
      </c>
      <c r="AW70" s="298" t="s">
        <v>515</v>
      </c>
      <c r="AX70" s="97" t="s">
        <v>523</v>
      </c>
      <c r="AY70" s="298" t="s">
        <v>507</v>
      </c>
      <c r="AZ70" s="298" t="s">
        <v>507</v>
      </c>
    </row>
    <row r="71" spans="1:52" x14ac:dyDescent="0.35">
      <c r="A71" s="97" t="str">
        <f>D71&amp;COUNTIF($D$2:D71,D71)</f>
        <v>C5222</v>
      </c>
      <c r="B71" s="97" t="str">
        <f t="shared" si="47"/>
        <v>C52202/18蒸镀批次</v>
      </c>
      <c r="C71" s="459" t="s">
        <v>1411</v>
      </c>
      <c r="D71" s="459" t="s">
        <v>811</v>
      </c>
      <c r="E71" s="459" t="s">
        <v>917</v>
      </c>
      <c r="F71" s="459">
        <v>1382</v>
      </c>
      <c r="G71" s="85">
        <f t="shared" si="58"/>
        <v>1382</v>
      </c>
      <c r="H71" s="299">
        <f ca="1">'良率刷新（PMC）'!K72</f>
        <v>0.81136671849187636</v>
      </c>
      <c r="I71" s="299"/>
      <c r="J71" s="300"/>
      <c r="K71" s="154"/>
      <c r="L71" s="154"/>
      <c r="AR71" s="298" t="s">
        <v>557</v>
      </c>
      <c r="AS71" s="298" t="str">
        <f t="shared" si="59"/>
        <v>LTPS手机</v>
      </c>
      <c r="AT71" s="298" t="s">
        <v>503</v>
      </c>
      <c r="AU71" s="298" t="s">
        <v>504</v>
      </c>
      <c r="AV71" s="298" t="s">
        <v>508</v>
      </c>
      <c r="AW71" s="298" t="s">
        <v>515</v>
      </c>
      <c r="AX71" s="97">
        <v>6.7</v>
      </c>
      <c r="AY71" s="298" t="s">
        <v>507</v>
      </c>
      <c r="AZ71" s="298" t="s">
        <v>507</v>
      </c>
    </row>
    <row r="72" spans="1:52" x14ac:dyDescent="0.35">
      <c r="A72" s="97" t="str">
        <f>D72&amp;COUNTIF($D$2:D72,D72)</f>
        <v>C5223</v>
      </c>
      <c r="B72" s="97" t="str">
        <f t="shared" si="47"/>
        <v>C52203/18蒸镀批次</v>
      </c>
      <c r="C72" s="459" t="s">
        <v>1411</v>
      </c>
      <c r="D72" s="459" t="s">
        <v>811</v>
      </c>
      <c r="E72" s="459" t="s">
        <v>1384</v>
      </c>
      <c r="F72" s="459">
        <v>1890</v>
      </c>
      <c r="G72" s="85">
        <f t="shared" si="58"/>
        <v>1890</v>
      </c>
      <c r="H72" s="299">
        <f ca="1">'良率刷新（PMC）'!K73</f>
        <v>0.81336551849187722</v>
      </c>
      <c r="I72" s="299"/>
      <c r="J72" s="300"/>
      <c r="K72" s="154"/>
      <c r="L72" s="154"/>
      <c r="AR72" s="298" t="s">
        <v>559</v>
      </c>
      <c r="AS72" s="298" t="str">
        <f t="shared" si="59"/>
        <v>LTPS手机</v>
      </c>
      <c r="AT72" s="298" t="s">
        <v>503</v>
      </c>
      <c r="AU72" s="298" t="s">
        <v>504</v>
      </c>
      <c r="AV72" s="298" t="s">
        <v>508</v>
      </c>
      <c r="AW72" s="298" t="s">
        <v>515</v>
      </c>
      <c r="AX72" s="97">
        <v>6.7</v>
      </c>
      <c r="AY72" s="298" t="s">
        <v>507</v>
      </c>
      <c r="AZ72" s="298" t="s">
        <v>507</v>
      </c>
    </row>
    <row r="73" spans="1:52" x14ac:dyDescent="0.35">
      <c r="A73" s="97" t="str">
        <f>D73&amp;COUNTIF($D$2:D73,D73)</f>
        <v>C5224</v>
      </c>
      <c r="B73" s="97" t="str">
        <f t="shared" si="47"/>
        <v>C52203/31蒸镀批次</v>
      </c>
      <c r="C73" s="459" t="s">
        <v>1412</v>
      </c>
      <c r="D73" s="459" t="s">
        <v>811</v>
      </c>
      <c r="E73" s="459" t="s">
        <v>1390</v>
      </c>
      <c r="F73" s="459">
        <v>210</v>
      </c>
      <c r="G73" s="85">
        <f t="shared" si="58"/>
        <v>210</v>
      </c>
      <c r="H73" s="299">
        <f ca="1">'良率刷新（PMC）'!K74</f>
        <v>0.81936191849187623</v>
      </c>
      <c r="I73" s="299"/>
      <c r="J73" s="300"/>
      <c r="K73" s="154"/>
      <c r="L73" s="154"/>
      <c r="AR73" s="317" t="s">
        <v>154</v>
      </c>
      <c r="AS73" s="298" t="str">
        <f t="shared" si="59"/>
        <v>LTPO手机</v>
      </c>
      <c r="AU73" s="298" t="s">
        <v>504</v>
      </c>
      <c r="AV73" s="298" t="s">
        <v>508</v>
      </c>
      <c r="AW73" s="298" t="s">
        <v>510</v>
      </c>
      <c r="AY73" s="298" t="s">
        <v>76</v>
      </c>
      <c r="AZ73" s="298" t="s">
        <v>76</v>
      </c>
    </row>
    <row r="74" spans="1:52" x14ac:dyDescent="0.35">
      <c r="A74" s="97" t="str">
        <f>D74&amp;COUNTIF($D$2:D74,D74)</f>
        <v>C5225</v>
      </c>
      <c r="B74" s="97" t="str">
        <f t="shared" si="47"/>
        <v>C52204/08蒸镀批次</v>
      </c>
      <c r="C74" s="459" t="s">
        <v>1412</v>
      </c>
      <c r="D74" s="459" t="s">
        <v>811</v>
      </c>
      <c r="E74" s="459" t="s">
        <v>1249</v>
      </c>
      <c r="F74" s="459">
        <v>1250</v>
      </c>
      <c r="G74" s="85">
        <f t="shared" si="58"/>
        <v>1250</v>
      </c>
      <c r="H74" s="299">
        <f ca="1">'良率刷新（PMC）'!K75</f>
        <v>0.81936191849187623</v>
      </c>
      <c r="I74" s="299"/>
      <c r="J74" s="300"/>
      <c r="K74" s="154"/>
      <c r="L74" s="154"/>
      <c r="AR74" s="317" t="s">
        <v>85</v>
      </c>
      <c r="AS74" s="298" t="str">
        <f t="shared" si="59"/>
        <v>LTPO手机</v>
      </c>
      <c r="AU74" s="298" t="s">
        <v>504</v>
      </c>
      <c r="AV74" s="298" t="s">
        <v>508</v>
      </c>
      <c r="AW74" s="298" t="s">
        <v>510</v>
      </c>
      <c r="AY74" s="298" t="s">
        <v>76</v>
      </c>
      <c r="AZ74" s="298" t="s">
        <v>76</v>
      </c>
    </row>
    <row r="75" spans="1:52" x14ac:dyDescent="0.35">
      <c r="A75" s="97" t="str">
        <f>D75&amp;COUNTIF($D$2:D75,D75)</f>
        <v>C5226</v>
      </c>
      <c r="B75" s="97" t="str">
        <f t="shared" si="47"/>
        <v>C52204/24蒸镀批次</v>
      </c>
      <c r="C75" s="459" t="s">
        <v>1409</v>
      </c>
      <c r="D75" s="459" t="s">
        <v>811</v>
      </c>
      <c r="E75" s="459" t="s">
        <v>925</v>
      </c>
      <c r="F75" s="459">
        <v>1050</v>
      </c>
      <c r="G75" s="85">
        <f t="shared" si="58"/>
        <v>1050</v>
      </c>
      <c r="H75" s="299">
        <f ca="1">'良率刷新（PMC）'!K76</f>
        <v>0.81936191849187623</v>
      </c>
      <c r="I75" s="299"/>
      <c r="J75" s="300"/>
      <c r="K75" s="154"/>
      <c r="L75" s="154"/>
      <c r="AR75" s="298" t="s">
        <v>718</v>
      </c>
      <c r="AS75" s="298" t="str">
        <f t="shared" si="59"/>
        <v>LTPS手机</v>
      </c>
      <c r="AU75" s="298" t="s">
        <v>504</v>
      </c>
      <c r="AV75" s="298" t="s">
        <v>508</v>
      </c>
      <c r="AY75" s="298" t="s">
        <v>507</v>
      </c>
      <c r="AZ75" s="298" t="s">
        <v>507</v>
      </c>
    </row>
    <row r="76" spans="1:52" x14ac:dyDescent="0.35">
      <c r="A76" s="97" t="str">
        <f>D76&amp;COUNTIF($D$2:D76,D76)</f>
        <v>C5227</v>
      </c>
      <c r="B76" s="97" t="str">
        <f t="shared" si="47"/>
        <v>C52205/06蒸镀批次</v>
      </c>
      <c r="C76" s="459" t="s">
        <v>1409</v>
      </c>
      <c r="D76" s="459" t="s">
        <v>811</v>
      </c>
      <c r="E76" s="459" t="s">
        <v>921</v>
      </c>
      <c r="F76" s="459">
        <v>1320</v>
      </c>
      <c r="G76" s="85">
        <f t="shared" si="58"/>
        <v>1320</v>
      </c>
      <c r="H76" s="299">
        <f ca="1">'良率刷新（PMC）'!K77</f>
        <v>0.81936191849187623</v>
      </c>
      <c r="I76" s="299"/>
      <c r="J76" s="300"/>
      <c r="K76" s="154"/>
      <c r="L76" s="154"/>
      <c r="AR76" s="298" t="s">
        <v>572</v>
      </c>
      <c r="AS76" s="298" t="str">
        <f t="shared" si="59"/>
        <v>中尺寸</v>
      </c>
      <c r="AT76" s="298" t="s">
        <v>503</v>
      </c>
      <c r="AU76" s="298" t="s">
        <v>495</v>
      </c>
      <c r="AV76" s="298" t="s">
        <v>495</v>
      </c>
      <c r="AW76" s="298" t="s">
        <v>510</v>
      </c>
      <c r="AX76" s="97">
        <v>14.2</v>
      </c>
      <c r="AY76" s="298" t="s">
        <v>507</v>
      </c>
      <c r="AZ76" s="298" t="s">
        <v>507</v>
      </c>
    </row>
    <row r="77" spans="1:52" x14ac:dyDescent="0.35">
      <c r="A77" s="97" t="str">
        <f>D77&amp;COUNTIF($D$2:D77,D77)</f>
        <v>C5228</v>
      </c>
      <c r="B77" s="97" t="str">
        <f t="shared" si="47"/>
        <v>C52205/20蒸镀批次</v>
      </c>
      <c r="C77" s="459" t="s">
        <v>1413</v>
      </c>
      <c r="D77" s="459" t="s">
        <v>811</v>
      </c>
      <c r="E77" s="459" t="s">
        <v>1391</v>
      </c>
      <c r="F77" s="459">
        <v>840</v>
      </c>
      <c r="G77" s="85">
        <f t="shared" si="58"/>
        <v>840</v>
      </c>
      <c r="H77" s="299">
        <f ca="1">'良率刷新（PMC）'!K78</f>
        <v>0.81936191849187623</v>
      </c>
      <c r="I77" s="299"/>
      <c r="J77" s="300"/>
      <c r="K77" s="154"/>
      <c r="L77" s="154"/>
      <c r="AR77" s="298" t="s">
        <v>843</v>
      </c>
      <c r="AS77" s="298" t="str">
        <f t="shared" si="59"/>
        <v>中尺寸</v>
      </c>
      <c r="AT77" s="298" t="s">
        <v>503</v>
      </c>
      <c r="AU77" s="298" t="s">
        <v>495</v>
      </c>
      <c r="AV77" s="298" t="s">
        <v>495</v>
      </c>
      <c r="AW77" s="298" t="s">
        <v>510</v>
      </c>
      <c r="AX77" s="97">
        <v>14.2</v>
      </c>
      <c r="AY77" s="298" t="s">
        <v>507</v>
      </c>
      <c r="AZ77" s="298" t="s">
        <v>507</v>
      </c>
    </row>
    <row r="78" spans="1:52" x14ac:dyDescent="0.35">
      <c r="A78" s="97" t="str">
        <f>D78&amp;COUNTIF($D$2:D78,D78)</f>
        <v>C5229</v>
      </c>
      <c r="B78" s="97" t="str">
        <f t="shared" si="47"/>
        <v>C52205/31蒸镀批次</v>
      </c>
      <c r="C78" s="459" t="s">
        <v>1413</v>
      </c>
      <c r="D78" s="459" t="s">
        <v>811</v>
      </c>
      <c r="E78" s="459" t="s">
        <v>922</v>
      </c>
      <c r="F78" s="459">
        <v>1260</v>
      </c>
      <c r="G78" s="85">
        <f t="shared" si="58"/>
        <v>1260</v>
      </c>
      <c r="H78" s="299">
        <f ca="1">'良率刷新（PMC）'!K79</f>
        <v>0.81936191849187623</v>
      </c>
      <c r="I78" s="299"/>
      <c r="J78" s="300"/>
      <c r="K78" s="154"/>
      <c r="L78" s="154"/>
      <c r="AR78" s="298" t="s">
        <v>684</v>
      </c>
      <c r="AS78" s="298" t="str">
        <f t="shared" si="59"/>
        <v>折叠</v>
      </c>
      <c r="AU78" s="298" t="s">
        <v>550</v>
      </c>
      <c r="AV78" s="298" t="s">
        <v>714</v>
      </c>
      <c r="AY78" s="298" t="s">
        <v>715</v>
      </c>
      <c r="AZ78" s="298" t="s">
        <v>715</v>
      </c>
    </row>
    <row r="79" spans="1:52" x14ac:dyDescent="0.35">
      <c r="A79" s="97" t="str">
        <f>D79&amp;COUNTIF($D$2:D79,D79)</f>
        <v>C52210</v>
      </c>
      <c r="B79" s="97" t="str">
        <f t="shared" si="47"/>
        <v>C52206/12蒸镀批次</v>
      </c>
      <c r="C79" s="459" t="s">
        <v>1413</v>
      </c>
      <c r="D79" s="459" t="s">
        <v>811</v>
      </c>
      <c r="E79" s="459" t="s">
        <v>1253</v>
      </c>
      <c r="F79" s="459">
        <v>840</v>
      </c>
      <c r="G79" s="85">
        <f t="shared" si="58"/>
        <v>840</v>
      </c>
      <c r="H79" s="299">
        <f ca="1">'良率刷新（PMC）'!K80</f>
        <v>0.81936191849187623</v>
      </c>
      <c r="I79" s="299"/>
      <c r="J79" s="300"/>
      <c r="K79" s="154"/>
      <c r="L79" s="154"/>
      <c r="AR79" s="298" t="s">
        <v>716</v>
      </c>
      <c r="AS79" s="298" t="str">
        <f t="shared" si="59"/>
        <v>LTPO手机</v>
      </c>
      <c r="AU79" s="298" t="s">
        <v>504</v>
      </c>
      <c r="AV79" s="298" t="s">
        <v>508</v>
      </c>
      <c r="AY79" s="298" t="s">
        <v>715</v>
      </c>
      <c r="AZ79" s="298" t="s">
        <v>715</v>
      </c>
    </row>
    <row r="80" spans="1:52" x14ac:dyDescent="0.35">
      <c r="A80" s="97" t="str">
        <f>D80&amp;COUNTIF($D$2:D80,D80)</f>
        <v>C52211</v>
      </c>
      <c r="B80" s="97" t="str">
        <f t="shared" si="47"/>
        <v>C52206/21蒸镀批次</v>
      </c>
      <c r="C80" s="459" t="s">
        <v>1414</v>
      </c>
      <c r="D80" s="459" t="s">
        <v>811</v>
      </c>
      <c r="E80" s="459" t="s">
        <v>1392</v>
      </c>
      <c r="F80" s="459">
        <v>1470</v>
      </c>
      <c r="G80" s="85">
        <f t="shared" si="58"/>
        <v>1470</v>
      </c>
      <c r="H80" s="299">
        <f ca="1">'良率刷新（PMC）'!K81</f>
        <v>0.81936191849187623</v>
      </c>
      <c r="I80" s="299"/>
      <c r="J80" s="300"/>
      <c r="K80" s="154"/>
      <c r="L80" s="154"/>
      <c r="AR80" s="298" t="s">
        <v>645</v>
      </c>
      <c r="AS80" s="298" t="str">
        <f t="shared" si="59"/>
        <v>LTPO手机</v>
      </c>
      <c r="AU80" s="298" t="s">
        <v>504</v>
      </c>
      <c r="AV80" s="298" t="s">
        <v>508</v>
      </c>
      <c r="AY80" s="298" t="s">
        <v>715</v>
      </c>
      <c r="AZ80" s="298" t="s">
        <v>715</v>
      </c>
    </row>
    <row r="81" spans="1:53" x14ac:dyDescent="0.35">
      <c r="A81" s="97" t="str">
        <f>D81&amp;COUNTIF($D$2:D81,D81)</f>
        <v>C5301</v>
      </c>
      <c r="B81" s="97" t="str">
        <f t="shared" si="47"/>
        <v>C53004/10蒸镀批次</v>
      </c>
      <c r="C81" s="459" t="s">
        <v>1412</v>
      </c>
      <c r="D81" s="459" t="s">
        <v>1021</v>
      </c>
      <c r="E81" s="459" t="s">
        <v>1254</v>
      </c>
      <c r="F81" s="459">
        <v>1100</v>
      </c>
      <c r="G81" s="85">
        <f t="shared" si="58"/>
        <v>1100</v>
      </c>
      <c r="H81" s="299">
        <f ca="1">'良率刷新（PMC）'!K82</f>
        <v>0.7238006048192771</v>
      </c>
      <c r="I81" s="299"/>
      <c r="J81" s="300"/>
      <c r="K81" s="154"/>
      <c r="L81" s="154"/>
      <c r="AR81" s="298" t="s">
        <v>634</v>
      </c>
      <c r="AS81" s="298" t="str">
        <f t="shared" si="59"/>
        <v>LTPO手机</v>
      </c>
      <c r="AU81" s="298" t="s">
        <v>504</v>
      </c>
      <c r="AV81" s="298" t="s">
        <v>508</v>
      </c>
      <c r="AY81" s="298" t="s">
        <v>715</v>
      </c>
      <c r="AZ81" s="298" t="s">
        <v>715</v>
      </c>
    </row>
    <row r="82" spans="1:53" x14ac:dyDescent="0.35">
      <c r="A82" s="97" t="str">
        <f>D82&amp;COUNTIF($D$2:D82,D82)</f>
        <v>C5302</v>
      </c>
      <c r="B82" s="97" t="str">
        <f t="shared" si="47"/>
        <v>C53004/25蒸镀批次</v>
      </c>
      <c r="C82" s="459" t="s">
        <v>910</v>
      </c>
      <c r="D82" s="459" t="s">
        <v>1021</v>
      </c>
      <c r="E82" s="459" t="s">
        <v>920</v>
      </c>
      <c r="F82" s="459">
        <v>640</v>
      </c>
      <c r="G82" s="85">
        <f t="shared" si="58"/>
        <v>640</v>
      </c>
      <c r="H82" s="299">
        <f ca="1">'良率刷新（PMC）'!K83</f>
        <v>0.7238006048192771</v>
      </c>
      <c r="I82" s="299"/>
      <c r="J82" s="300"/>
      <c r="K82" s="154"/>
      <c r="L82" s="154"/>
      <c r="AR82" s="298" t="s">
        <v>769</v>
      </c>
      <c r="AS82" s="298" t="str">
        <f t="shared" si="59"/>
        <v>LTPS手机</v>
      </c>
      <c r="AU82" s="298" t="s">
        <v>504</v>
      </c>
      <c r="AV82" s="298" t="s">
        <v>508</v>
      </c>
      <c r="AY82" s="298" t="s">
        <v>507</v>
      </c>
      <c r="AZ82" s="298" t="s">
        <v>507</v>
      </c>
    </row>
    <row r="83" spans="1:53" x14ac:dyDescent="0.35">
      <c r="A83" s="97" t="str">
        <f>D83&amp;COUNTIF($D$2:D83,D83)</f>
        <v>C5303</v>
      </c>
      <c r="B83" s="97" t="str">
        <f t="shared" si="47"/>
        <v>C53005/27蒸镀批次</v>
      </c>
      <c r="C83" s="459" t="s">
        <v>912</v>
      </c>
      <c r="D83" s="459" t="s">
        <v>1021</v>
      </c>
      <c r="E83" s="459" t="s">
        <v>1393</v>
      </c>
      <c r="F83" s="459">
        <v>420</v>
      </c>
      <c r="G83" s="85">
        <f t="shared" si="58"/>
        <v>420</v>
      </c>
      <c r="H83" s="299">
        <f ca="1">'良率刷新（PMC）'!K84</f>
        <v>0.7238006048192771</v>
      </c>
      <c r="I83" s="299"/>
      <c r="J83" s="300"/>
      <c r="K83" s="154"/>
      <c r="L83" s="154"/>
      <c r="AR83" s="298" t="s">
        <v>836</v>
      </c>
      <c r="AS83" s="298" t="str">
        <f t="shared" si="59"/>
        <v>LTPS手机</v>
      </c>
      <c r="AU83" s="298" t="s">
        <v>504</v>
      </c>
      <c r="AV83" s="298" t="s">
        <v>508</v>
      </c>
      <c r="AY83" s="298" t="s">
        <v>1240</v>
      </c>
      <c r="AZ83" s="298" t="s">
        <v>576</v>
      </c>
    </row>
    <row r="84" spans="1:53" x14ac:dyDescent="0.35">
      <c r="A84" s="97" t="str">
        <f>D84&amp;COUNTIF($D$2:D84,D84)</f>
        <v>C5304</v>
      </c>
      <c r="B84" s="97" t="str">
        <f t="shared" si="47"/>
        <v>C53005/30蒸镀批次</v>
      </c>
      <c r="C84" s="459" t="s">
        <v>912</v>
      </c>
      <c r="D84" s="459" t="s">
        <v>1021</v>
      </c>
      <c r="E84" s="459" t="s">
        <v>927</v>
      </c>
      <c r="F84" s="459">
        <v>2100</v>
      </c>
      <c r="G84" s="85">
        <f t="shared" si="58"/>
        <v>2100</v>
      </c>
      <c r="H84" s="299">
        <f ca="1">'良率刷新（PMC）'!K85</f>
        <v>0.7238006048192771</v>
      </c>
      <c r="I84" s="299"/>
      <c r="J84" s="300"/>
      <c r="K84" s="154"/>
      <c r="L84" s="154"/>
      <c r="AR84" s="298" t="s">
        <v>837</v>
      </c>
      <c r="AS84" s="298" t="str">
        <f t="shared" si="59"/>
        <v>LTPO手机</v>
      </c>
      <c r="AU84" s="298" t="s">
        <v>504</v>
      </c>
      <c r="AV84" s="298" t="s">
        <v>508</v>
      </c>
      <c r="AY84" s="298" t="s">
        <v>715</v>
      </c>
      <c r="AZ84" s="298" t="s">
        <v>715</v>
      </c>
    </row>
    <row r="85" spans="1:53" x14ac:dyDescent="0.35">
      <c r="A85" s="97" t="str">
        <f>D85&amp;COUNTIF($D$2:D85,D85)</f>
        <v>C5305</v>
      </c>
      <c r="B85" s="97" t="str">
        <f t="shared" si="47"/>
        <v>C53006/10蒸镀批次</v>
      </c>
      <c r="C85" s="459" t="s">
        <v>912</v>
      </c>
      <c r="D85" s="459" t="s">
        <v>1021</v>
      </c>
      <c r="E85" s="459" t="s">
        <v>1382</v>
      </c>
      <c r="F85" s="459">
        <v>1260</v>
      </c>
      <c r="G85" s="85">
        <f t="shared" si="58"/>
        <v>1260</v>
      </c>
      <c r="H85" s="299">
        <f ca="1">'良率刷新（PMC）'!K86</f>
        <v>0.7238006048192771</v>
      </c>
      <c r="I85" s="299"/>
      <c r="J85" s="300"/>
      <c r="K85" s="154"/>
      <c r="L85" s="154"/>
      <c r="AR85" s="298" t="s">
        <v>770</v>
      </c>
      <c r="AS85" s="298" t="str">
        <f t="shared" si="59"/>
        <v>LTPS手机</v>
      </c>
      <c r="AU85" s="298" t="s">
        <v>504</v>
      </c>
      <c r="AV85" s="298" t="s">
        <v>508</v>
      </c>
      <c r="AY85" s="298" t="s">
        <v>507</v>
      </c>
      <c r="AZ85" s="298" t="s">
        <v>507</v>
      </c>
    </row>
    <row r="86" spans="1:53" x14ac:dyDescent="0.35">
      <c r="A86" s="97" t="str">
        <f>D86&amp;COUNTIF($D$2:D86,D86)</f>
        <v>C5341</v>
      </c>
      <c r="B86" s="97" t="str">
        <f t="shared" si="47"/>
        <v>C53404/13蒸镀批次</v>
      </c>
      <c r="C86" s="459" t="s">
        <v>1412</v>
      </c>
      <c r="D86" s="459" t="s">
        <v>903</v>
      </c>
      <c r="E86" s="459" t="s">
        <v>1394</v>
      </c>
      <c r="F86" s="459">
        <v>880</v>
      </c>
      <c r="G86" s="85">
        <f t="shared" si="58"/>
        <v>880</v>
      </c>
      <c r="H86" s="299">
        <f ca="1">'良率刷新（PMC）'!K87</f>
        <v>0.7238006048192771</v>
      </c>
      <c r="I86" s="299"/>
      <c r="J86" s="300"/>
      <c r="K86" s="154"/>
      <c r="L86" s="154"/>
      <c r="N86"/>
      <c r="AR86" s="298" t="s">
        <v>696</v>
      </c>
      <c r="AS86" s="298" t="str">
        <f t="shared" si="59"/>
        <v>LTPS手机</v>
      </c>
      <c r="AU86" s="298" t="s">
        <v>504</v>
      </c>
      <c r="AV86" s="298" t="s">
        <v>508</v>
      </c>
      <c r="AY86" s="298" t="s">
        <v>507</v>
      </c>
      <c r="AZ86" s="298" t="s">
        <v>507</v>
      </c>
    </row>
    <row r="87" spans="1:53" x14ac:dyDescent="0.35">
      <c r="A87" s="97" t="str">
        <f>D87&amp;COUNTIF($D$2:D87,D87)</f>
        <v>C5342</v>
      </c>
      <c r="B87" s="97" t="str">
        <f t="shared" si="47"/>
        <v>C53404/21蒸镀批次</v>
      </c>
      <c r="C87" s="459" t="s">
        <v>1409</v>
      </c>
      <c r="D87" s="459" t="s">
        <v>903</v>
      </c>
      <c r="E87" s="459" t="s">
        <v>1395</v>
      </c>
      <c r="F87" s="459">
        <v>1070</v>
      </c>
      <c r="G87" s="85">
        <f t="shared" si="58"/>
        <v>1070</v>
      </c>
      <c r="H87" s="299">
        <f ca="1">'良率刷新（PMC）'!K88</f>
        <v>0.7238006048192771</v>
      </c>
      <c r="I87" s="299"/>
      <c r="J87" s="300"/>
      <c r="K87" s="154"/>
      <c r="L87" s="154"/>
      <c r="N87"/>
      <c r="AR87" s="298" t="s">
        <v>846</v>
      </c>
      <c r="AS87" s="298" t="str">
        <f t="shared" si="59"/>
        <v>LTPO手机</v>
      </c>
      <c r="AU87" s="298" t="s">
        <v>504</v>
      </c>
      <c r="AV87" s="298" t="s">
        <v>508</v>
      </c>
      <c r="AY87" s="298" t="s">
        <v>715</v>
      </c>
      <c r="AZ87" s="298" t="s">
        <v>715</v>
      </c>
    </row>
    <row r="88" spans="1:53" x14ac:dyDescent="0.35">
      <c r="A88" s="97" t="str">
        <f>D88&amp;COUNTIF($D$2:D88,D88)</f>
        <v>C5343</v>
      </c>
      <c r="B88" s="97" t="str">
        <f t="shared" si="47"/>
        <v>C53404/27蒸镀批次</v>
      </c>
      <c r="C88" s="459" t="s">
        <v>1409</v>
      </c>
      <c r="D88" s="459" t="s">
        <v>903</v>
      </c>
      <c r="E88" s="459" t="s">
        <v>1250</v>
      </c>
      <c r="F88" s="459">
        <v>2090</v>
      </c>
      <c r="G88" s="85">
        <f t="shared" si="58"/>
        <v>2090</v>
      </c>
      <c r="H88" s="299">
        <f ca="1">'良率刷新（PMC）'!K89</f>
        <v>0.7238006048192771</v>
      </c>
      <c r="I88" s="299"/>
      <c r="J88" s="300"/>
      <c r="K88" s="154"/>
      <c r="L88" s="154"/>
      <c r="N88"/>
      <c r="AR88" s="298" t="s">
        <v>847</v>
      </c>
      <c r="AS88" s="298" t="str">
        <f t="shared" si="59"/>
        <v>LTPS手机</v>
      </c>
      <c r="AU88" s="298" t="s">
        <v>504</v>
      </c>
      <c r="AV88" s="298" t="s">
        <v>508</v>
      </c>
      <c r="AY88" s="298" t="s">
        <v>507</v>
      </c>
      <c r="AZ88" s="298" t="s">
        <v>507</v>
      </c>
    </row>
    <row r="89" spans="1:53" x14ac:dyDescent="0.35">
      <c r="A89" s="97" t="str">
        <f>D89&amp;COUNTIF($D$2:D89,D89)</f>
        <v>C5344</v>
      </c>
      <c r="B89" s="97" t="str">
        <f t="shared" si="47"/>
        <v>C53405/08蒸镀批次</v>
      </c>
      <c r="C89" s="459" t="s">
        <v>1409</v>
      </c>
      <c r="D89" s="459" t="s">
        <v>903</v>
      </c>
      <c r="E89" s="459" t="s">
        <v>1252</v>
      </c>
      <c r="F89" s="459">
        <v>2090</v>
      </c>
      <c r="G89" s="85">
        <f t="shared" si="58"/>
        <v>2090</v>
      </c>
      <c r="H89" s="299">
        <f ca="1">'良率刷新（PMC）'!K90</f>
        <v>0.7238006048192771</v>
      </c>
      <c r="I89" s="299"/>
      <c r="J89" s="300"/>
      <c r="K89" s="154"/>
      <c r="L89" s="154"/>
      <c r="N89"/>
      <c r="AR89" s="298" t="s">
        <v>717</v>
      </c>
      <c r="AS89" s="298" t="str">
        <f t="shared" si="59"/>
        <v>LTPS手机</v>
      </c>
      <c r="AU89" s="298" t="s">
        <v>504</v>
      </c>
      <c r="AV89" s="298" t="s">
        <v>508</v>
      </c>
      <c r="AY89" s="298" t="s">
        <v>507</v>
      </c>
      <c r="AZ89" s="298" t="s">
        <v>507</v>
      </c>
    </row>
    <row r="90" spans="1:53" x14ac:dyDescent="0.35">
      <c r="A90" s="97" t="str">
        <f>D90&amp;COUNTIF($D$2:D90,D90)</f>
        <v>C5345</v>
      </c>
      <c r="B90" s="97" t="str">
        <f t="shared" si="47"/>
        <v>C53405/19蒸镀批次</v>
      </c>
      <c r="C90" s="459" t="s">
        <v>1409</v>
      </c>
      <c r="D90" s="459" t="s">
        <v>903</v>
      </c>
      <c r="E90" s="459" t="s">
        <v>1381</v>
      </c>
      <c r="F90" s="459">
        <v>2100</v>
      </c>
      <c r="G90" s="85">
        <f t="shared" si="58"/>
        <v>2100</v>
      </c>
      <c r="H90" s="299">
        <f ca="1">'良率刷新（PMC）'!K91</f>
        <v>0.7238006048192771</v>
      </c>
      <c r="I90" s="299"/>
      <c r="J90" s="300"/>
      <c r="K90" s="154"/>
      <c r="L90" s="154"/>
      <c r="N90"/>
      <c r="AR90" s="298" t="s">
        <v>680</v>
      </c>
      <c r="AS90" s="298" t="str">
        <f t="shared" si="59"/>
        <v>LTPS手机</v>
      </c>
      <c r="AU90" s="298" t="s">
        <v>504</v>
      </c>
      <c r="AV90" s="298" t="s">
        <v>508</v>
      </c>
      <c r="AY90" s="298" t="s">
        <v>507</v>
      </c>
      <c r="AZ90" s="298" t="s">
        <v>507</v>
      </c>
    </row>
    <row r="91" spans="1:53" x14ac:dyDescent="0.35">
      <c r="A91" s="97" t="str">
        <f>D91&amp;COUNTIF($D$2:D91,D91)</f>
        <v>C5346</v>
      </c>
      <c r="B91" s="97" t="str">
        <f t="shared" si="47"/>
        <v>C53405/30蒸镀批次</v>
      </c>
      <c r="C91" s="459" t="s">
        <v>1413</v>
      </c>
      <c r="D91" s="459" t="s">
        <v>903</v>
      </c>
      <c r="E91" s="459" t="s">
        <v>927</v>
      </c>
      <c r="F91" s="459">
        <v>2100</v>
      </c>
      <c r="G91" s="85">
        <f t="shared" si="58"/>
        <v>2100</v>
      </c>
      <c r="H91" s="299">
        <f ca="1">'良率刷新（PMC）'!K92</f>
        <v>0.7238006048192771</v>
      </c>
      <c r="I91" s="299"/>
      <c r="J91" s="300"/>
      <c r="K91" s="154"/>
      <c r="L91" s="154"/>
      <c r="N91"/>
      <c r="AR91" s="298" t="s">
        <v>866</v>
      </c>
      <c r="AS91" s="298" t="str">
        <f t="shared" si="59"/>
        <v>LTPS手机</v>
      </c>
      <c r="AU91" s="298" t="s">
        <v>504</v>
      </c>
      <c r="AV91" s="298" t="s">
        <v>508</v>
      </c>
      <c r="AY91" s="298" t="s">
        <v>1240</v>
      </c>
      <c r="AZ91" s="298" t="s">
        <v>576</v>
      </c>
    </row>
    <row r="92" spans="1:53" x14ac:dyDescent="0.35">
      <c r="A92" s="97" t="str">
        <f>D92&amp;COUNTIF($D$2:D92,D92)</f>
        <v>C5347</v>
      </c>
      <c r="B92" s="97" t="str">
        <f t="shared" si="47"/>
        <v>C53406/10蒸镀批次</v>
      </c>
      <c r="C92" s="459" t="s">
        <v>1413</v>
      </c>
      <c r="D92" s="459" t="s">
        <v>903</v>
      </c>
      <c r="E92" s="459" t="s">
        <v>1382</v>
      </c>
      <c r="F92" s="459">
        <v>2100</v>
      </c>
      <c r="G92" s="85">
        <f t="shared" si="58"/>
        <v>2100</v>
      </c>
      <c r="H92" s="299">
        <f ca="1">'良率刷新（PMC）'!K93</f>
        <v>0.7238006048192771</v>
      </c>
      <c r="I92" s="299"/>
      <c r="J92" s="300"/>
      <c r="K92" s="154"/>
      <c r="L92" s="154"/>
      <c r="N92"/>
      <c r="AR92" s="298" t="s">
        <v>807</v>
      </c>
      <c r="AS92" s="298" t="str">
        <f t="shared" si="59"/>
        <v>LTPO手机</v>
      </c>
      <c r="AU92" s="298" t="s">
        <v>504</v>
      </c>
      <c r="AV92" s="298" t="s">
        <v>508</v>
      </c>
      <c r="AW92" s="298" t="s">
        <v>874</v>
      </c>
      <c r="AY92" s="298" t="s">
        <v>76</v>
      </c>
      <c r="AZ92" s="298" t="s">
        <v>76</v>
      </c>
    </row>
    <row r="93" spans="1:53" x14ac:dyDescent="0.35">
      <c r="A93" s="97" t="str">
        <f>D93&amp;COUNTIF($D$2:D93,D93)</f>
        <v>C551</v>
      </c>
      <c r="B93" s="97" t="str">
        <f t="shared" si="47"/>
        <v>C5504/18蒸镀批次</v>
      </c>
      <c r="C93" s="459" t="s">
        <v>1412</v>
      </c>
      <c r="D93" s="459" t="s">
        <v>361</v>
      </c>
      <c r="E93" s="459" t="s">
        <v>1261</v>
      </c>
      <c r="F93" s="459">
        <v>360</v>
      </c>
      <c r="G93" s="85">
        <f t="shared" si="58"/>
        <v>360</v>
      </c>
      <c r="H93" s="299">
        <f>'良率刷新（PMC）'!K94</f>
        <v>0.94</v>
      </c>
      <c r="I93" s="299"/>
      <c r="J93" s="300"/>
      <c r="K93" s="154"/>
      <c r="L93" s="154"/>
      <c r="N93"/>
      <c r="AR93" s="298" t="s">
        <v>811</v>
      </c>
      <c r="AS93" s="298" t="str">
        <f t="shared" si="59"/>
        <v>LTPO手机</v>
      </c>
      <c r="AU93" s="298" t="s">
        <v>504</v>
      </c>
      <c r="AV93" s="298" t="s">
        <v>508</v>
      </c>
      <c r="AW93" s="298" t="s">
        <v>876</v>
      </c>
      <c r="AY93" s="298" t="s">
        <v>76</v>
      </c>
      <c r="AZ93" s="298" t="s">
        <v>76</v>
      </c>
    </row>
    <row r="94" spans="1:53" x14ac:dyDescent="0.35">
      <c r="A94" s="97" t="str">
        <f>D94&amp;COUNTIF($D$2:D94,D94)</f>
        <v>M6281</v>
      </c>
      <c r="B94" s="97" t="str">
        <f t="shared" si="47"/>
        <v>M62802/07蒸镀批次</v>
      </c>
      <c r="C94" s="459" t="s">
        <v>1410</v>
      </c>
      <c r="D94" s="459" t="s">
        <v>848</v>
      </c>
      <c r="E94" s="459" t="s">
        <v>870</v>
      </c>
      <c r="F94" s="459">
        <v>1258</v>
      </c>
      <c r="G94" s="85">
        <f t="shared" si="58"/>
        <v>1258</v>
      </c>
      <c r="H94" s="299">
        <f ca="1">'良率刷新（PMC）'!K95</f>
        <v>0.92431714302788803</v>
      </c>
      <c r="I94" s="299"/>
      <c r="J94" s="300"/>
      <c r="K94" s="154"/>
      <c r="L94" s="154"/>
      <c r="N94"/>
      <c r="AR94" s="298" t="s">
        <v>869</v>
      </c>
      <c r="AS94" s="298" t="str">
        <f t="shared" si="59"/>
        <v>LTPS手机</v>
      </c>
      <c r="AU94" s="298" t="s">
        <v>504</v>
      </c>
      <c r="AV94" s="298" t="s">
        <v>508</v>
      </c>
      <c r="AW94" s="298" t="s">
        <v>877</v>
      </c>
      <c r="AY94" s="298" t="s">
        <v>1239</v>
      </c>
      <c r="AZ94" s="298" t="s">
        <v>576</v>
      </c>
      <c r="BA94" s="298" t="s">
        <v>878</v>
      </c>
    </row>
    <row r="95" spans="1:53" x14ac:dyDescent="0.35">
      <c r="A95" s="97" t="str">
        <f>D95&amp;COUNTIF($D$2:D95,D95)</f>
        <v>M6282</v>
      </c>
      <c r="B95" s="97" t="str">
        <f t="shared" si="47"/>
        <v>M62802/19蒸镀批次</v>
      </c>
      <c r="C95" s="459" t="s">
        <v>865</v>
      </c>
      <c r="D95" s="459" t="s">
        <v>848</v>
      </c>
      <c r="E95" s="459" t="s">
        <v>1257</v>
      </c>
      <c r="F95" s="459">
        <v>1079</v>
      </c>
      <c r="G95" s="85">
        <f t="shared" si="58"/>
        <v>1079</v>
      </c>
      <c r="H95" s="299">
        <f ca="1">'良率刷新（PMC）'!K96</f>
        <v>0.92431714302788803</v>
      </c>
      <c r="I95" s="299"/>
      <c r="J95" s="300"/>
      <c r="K95" s="154"/>
      <c r="L95" s="154"/>
      <c r="N95"/>
      <c r="AR95" s="298" t="s">
        <v>909</v>
      </c>
      <c r="AS95" s="298" t="str">
        <f t="shared" si="59"/>
        <v>穿戴</v>
      </c>
      <c r="AU95" s="298" t="s">
        <v>509</v>
      </c>
      <c r="AV95" s="298" t="s">
        <v>509</v>
      </c>
      <c r="AY95" s="298" t="s">
        <v>509</v>
      </c>
      <c r="AZ95" s="298" t="s">
        <v>509</v>
      </c>
    </row>
    <row r="96" spans="1:53" x14ac:dyDescent="0.35">
      <c r="A96" s="97" t="str">
        <f>D96&amp;COUNTIF($D$2:D96,D96)</f>
        <v>M6283</v>
      </c>
      <c r="B96" s="97" t="str">
        <f t="shared" si="47"/>
        <v>M62803/31蒸镀批次</v>
      </c>
      <c r="C96" s="459" t="s">
        <v>880</v>
      </c>
      <c r="D96" s="459" t="s">
        <v>848</v>
      </c>
      <c r="E96" s="459" t="s">
        <v>1390</v>
      </c>
      <c r="F96" s="459">
        <v>660</v>
      </c>
      <c r="G96" s="85">
        <f t="shared" si="58"/>
        <v>660</v>
      </c>
      <c r="H96" s="299">
        <f ca="1">'良率刷新（PMC）'!K97</f>
        <v>0.92431714302788803</v>
      </c>
      <c r="I96" s="299"/>
      <c r="J96" s="300"/>
      <c r="K96" s="154"/>
      <c r="L96" s="154"/>
      <c r="N96"/>
      <c r="AR96" s="298" t="s">
        <v>903</v>
      </c>
      <c r="AS96" s="298" t="str">
        <f t="shared" si="59"/>
        <v>中尺寸</v>
      </c>
      <c r="AU96" s="298" t="s">
        <v>495</v>
      </c>
      <c r="AV96" s="298" t="s">
        <v>495</v>
      </c>
      <c r="AY96" s="298" t="s">
        <v>495</v>
      </c>
      <c r="AZ96" s="298" t="s">
        <v>495</v>
      </c>
    </row>
    <row r="97" spans="1:52" x14ac:dyDescent="0.35">
      <c r="A97" s="97" t="str">
        <f>D97&amp;COUNTIF($D$2:D97,D97)</f>
        <v>M6284</v>
      </c>
      <c r="B97" s="97" t="str">
        <f t="shared" si="47"/>
        <v>M62804/19蒸镀批次</v>
      </c>
      <c r="C97" s="459" t="s">
        <v>880</v>
      </c>
      <c r="D97" s="459" t="s">
        <v>848</v>
      </c>
      <c r="E97" s="459" t="s">
        <v>1242</v>
      </c>
      <c r="F97" s="459">
        <v>1120</v>
      </c>
      <c r="G97" s="85">
        <f t="shared" si="58"/>
        <v>1120</v>
      </c>
      <c r="H97" s="299">
        <f ca="1">'良率刷新（PMC）'!K98</f>
        <v>0.92431714302788803</v>
      </c>
      <c r="I97" s="299"/>
      <c r="J97" s="300"/>
      <c r="K97" s="154"/>
      <c r="L97" s="154"/>
      <c r="N97"/>
      <c r="AR97" s="298" t="s">
        <v>904</v>
      </c>
      <c r="AS97" s="298" t="str">
        <f t="shared" si="59"/>
        <v>LTPS手机</v>
      </c>
      <c r="AU97" s="298" t="s">
        <v>504</v>
      </c>
      <c r="AV97" s="298" t="s">
        <v>508</v>
      </c>
      <c r="AY97" s="298" t="s">
        <v>507</v>
      </c>
      <c r="AZ97" s="298" t="s">
        <v>507</v>
      </c>
    </row>
    <row r="98" spans="1:52" x14ac:dyDescent="0.35">
      <c r="A98" s="97" t="str">
        <f>D98&amp;COUNTIF($D$2:D98,D98)</f>
        <v>M6285</v>
      </c>
      <c r="B98" s="97" t="str">
        <f t="shared" si="47"/>
        <v>M62804/30蒸镀批次</v>
      </c>
      <c r="C98" s="459" t="s">
        <v>1415</v>
      </c>
      <c r="D98" s="459" t="s">
        <v>848</v>
      </c>
      <c r="E98" s="459" t="s">
        <v>911</v>
      </c>
      <c r="F98" s="459">
        <v>1050</v>
      </c>
      <c r="G98" s="85">
        <f t="shared" si="58"/>
        <v>1050</v>
      </c>
      <c r="H98" s="299">
        <f ca="1">'良率刷新（PMC）'!K99</f>
        <v>0.92431714302788803</v>
      </c>
      <c r="I98" s="299"/>
      <c r="J98" s="300"/>
      <c r="K98" s="154"/>
      <c r="L98" s="154"/>
      <c r="N98"/>
      <c r="AR98" s="298" t="s">
        <v>905</v>
      </c>
      <c r="AS98" s="298" t="str">
        <f t="shared" si="59"/>
        <v>LTPS手机</v>
      </c>
      <c r="AU98" s="298" t="s">
        <v>504</v>
      </c>
      <c r="AV98" s="298" t="s">
        <v>508</v>
      </c>
      <c r="AY98" s="298" t="s">
        <v>507</v>
      </c>
      <c r="AZ98" s="298" t="s">
        <v>507</v>
      </c>
    </row>
    <row r="99" spans="1:52" x14ac:dyDescent="0.35">
      <c r="A99" s="97" t="str">
        <f>D99&amp;COUNTIF($D$2:D99,D99)</f>
        <v>M6286</v>
      </c>
      <c r="B99" s="97" t="str">
        <f t="shared" si="47"/>
        <v>M62805/08蒸镀批次</v>
      </c>
      <c r="C99" s="459" t="s">
        <v>1415</v>
      </c>
      <c r="D99" s="459" t="s">
        <v>848</v>
      </c>
      <c r="E99" s="459" t="s">
        <v>1252</v>
      </c>
      <c r="F99" s="459">
        <v>2030</v>
      </c>
      <c r="G99" s="85">
        <f t="shared" si="58"/>
        <v>2030</v>
      </c>
      <c r="H99" s="299">
        <f ca="1">'良率刷新（PMC）'!K100</f>
        <v>0.92431714302788803</v>
      </c>
      <c r="I99" s="299"/>
      <c r="J99" s="300"/>
      <c r="K99" s="154"/>
      <c r="L99" s="154"/>
      <c r="N99"/>
      <c r="AR99" s="298" t="s">
        <v>1266</v>
      </c>
      <c r="AS99" s="298" t="str">
        <f t="shared" si="59"/>
        <v>中尺寸</v>
      </c>
      <c r="AU99" s="298" t="s">
        <v>495</v>
      </c>
      <c r="AV99" s="298" t="s">
        <v>495</v>
      </c>
      <c r="AY99" s="298" t="s">
        <v>495</v>
      </c>
      <c r="AZ99" s="298" t="s">
        <v>495</v>
      </c>
    </row>
    <row r="100" spans="1:52" x14ac:dyDescent="0.35">
      <c r="A100" s="97" t="str">
        <f>D100&amp;COUNTIF($D$2:D100,D100)</f>
        <v>F1531</v>
      </c>
      <c r="B100" s="97" t="str">
        <f t="shared" si="47"/>
        <v>F15303/24蒸镀批次</v>
      </c>
      <c r="C100" s="459" t="s">
        <v>1412</v>
      </c>
      <c r="D100" s="459" t="s">
        <v>1274</v>
      </c>
      <c r="E100" s="459" t="s">
        <v>1260</v>
      </c>
      <c r="F100" s="459">
        <v>440</v>
      </c>
      <c r="G100" s="85">
        <f t="shared" si="58"/>
        <v>440</v>
      </c>
      <c r="H100" s="299">
        <f ca="1">'良率刷新（PMC）'!K101</f>
        <v>0.7866770714226794</v>
      </c>
      <c r="I100" s="299"/>
      <c r="J100" s="300"/>
      <c r="K100" s="154"/>
      <c r="L100" s="154"/>
      <c r="N100"/>
      <c r="AR100" s="298" t="s">
        <v>1267</v>
      </c>
      <c r="AS100" s="298" t="str">
        <f t="shared" ref="AS100:AS103" si="60">IF(OR(AU100="穿戴",AU100="折叠",AU100="中尺寸",AU100="车载"),AU100,AY100&amp;AU100)</f>
        <v>LTPO手机</v>
      </c>
      <c r="AU100" s="298" t="s">
        <v>504</v>
      </c>
      <c r="AV100" s="298" t="s">
        <v>508</v>
      </c>
      <c r="AY100" s="298" t="s">
        <v>76</v>
      </c>
      <c r="AZ100" s="298" t="s">
        <v>76</v>
      </c>
    </row>
    <row r="101" spans="1:52" x14ac:dyDescent="0.35">
      <c r="A101" s="97" t="str">
        <f>D101&amp;COUNTIF($D$2:D101,D101)</f>
        <v>F1532</v>
      </c>
      <c r="B101" s="97" t="str">
        <f t="shared" si="47"/>
        <v>F15303/27蒸镀批次</v>
      </c>
      <c r="C101" s="459" t="s">
        <v>1412</v>
      </c>
      <c r="D101" s="459" t="s">
        <v>1274</v>
      </c>
      <c r="E101" s="459" t="s">
        <v>1244</v>
      </c>
      <c r="F101" s="459">
        <v>2090</v>
      </c>
      <c r="G101" s="85">
        <f t="shared" si="58"/>
        <v>2090</v>
      </c>
      <c r="H101" s="299">
        <f ca="1">'良率刷新（PMC）'!K102</f>
        <v>0.79167407142267932</v>
      </c>
      <c r="I101" s="299"/>
      <c r="J101" s="300"/>
      <c r="K101" s="154"/>
      <c r="L101" s="154"/>
      <c r="N101"/>
      <c r="AR101" s="298" t="s">
        <v>1275</v>
      </c>
      <c r="AS101" s="298" t="str">
        <f t="shared" si="60"/>
        <v>LTPS手机</v>
      </c>
      <c r="AU101" s="298" t="s">
        <v>504</v>
      </c>
      <c r="AV101" s="298" t="s">
        <v>508</v>
      </c>
      <c r="AY101" s="298" t="s">
        <v>507</v>
      </c>
      <c r="AZ101" s="298" t="s">
        <v>507</v>
      </c>
    </row>
    <row r="102" spans="1:52" x14ac:dyDescent="0.35">
      <c r="A102" s="97" t="str">
        <f>D102&amp;COUNTIF($D$2:D102,D102)</f>
        <v>F1533</v>
      </c>
      <c r="B102" s="97" t="str">
        <f t="shared" si="47"/>
        <v>F15304/09蒸镀批次</v>
      </c>
      <c r="C102" s="459" t="s">
        <v>1412</v>
      </c>
      <c r="D102" s="459" t="s">
        <v>1274</v>
      </c>
      <c r="E102" s="459" t="s">
        <v>926</v>
      </c>
      <c r="F102" s="459">
        <v>1310</v>
      </c>
      <c r="G102" s="85">
        <f t="shared" si="58"/>
        <v>1310</v>
      </c>
      <c r="H102" s="299">
        <f ca="1">'良率刷新（PMC）'!K103</f>
        <v>0.79167407142267932</v>
      </c>
      <c r="I102" s="299"/>
      <c r="J102" s="300"/>
      <c r="K102" s="154"/>
      <c r="L102" s="154"/>
      <c r="N102"/>
      <c r="AR102" s="298" t="s">
        <v>1304</v>
      </c>
      <c r="AS102" s="298" t="str">
        <f t="shared" si="60"/>
        <v>LTPO手机</v>
      </c>
      <c r="AT102" s="298" t="s">
        <v>503</v>
      </c>
      <c r="AU102" s="298" t="s">
        <v>504</v>
      </c>
      <c r="AV102" s="298" t="s">
        <v>508</v>
      </c>
      <c r="AW102" s="298" t="s">
        <v>506</v>
      </c>
      <c r="AX102" s="97">
        <v>6.78</v>
      </c>
      <c r="AY102" s="298" t="s">
        <v>577</v>
      </c>
      <c r="AZ102" s="298" t="s">
        <v>574</v>
      </c>
    </row>
    <row r="103" spans="1:52" x14ac:dyDescent="0.35">
      <c r="A103" s="97" t="str">
        <f>D103&amp;COUNTIF($D$2:D103,D103)</f>
        <v>F1534</v>
      </c>
      <c r="B103" s="97" t="str">
        <f t="shared" si="47"/>
        <v>F15304/21蒸镀批次</v>
      </c>
      <c r="C103" s="459" t="s">
        <v>1409</v>
      </c>
      <c r="D103" s="459" t="s">
        <v>1274</v>
      </c>
      <c r="E103" s="459" t="s">
        <v>1395</v>
      </c>
      <c r="F103" s="459">
        <v>1020</v>
      </c>
      <c r="G103" s="85">
        <f t="shared" si="58"/>
        <v>1020</v>
      </c>
      <c r="H103" s="299">
        <f ca="1">'良率刷新（PMC）'!K104</f>
        <v>0.79167407142267932</v>
      </c>
      <c r="I103" s="299"/>
      <c r="J103" s="300"/>
      <c r="K103" s="154"/>
      <c r="L103" s="154"/>
      <c r="N103"/>
      <c r="AR103" s="298" t="s">
        <v>1416</v>
      </c>
      <c r="AS103" s="298" t="str">
        <f t="shared" si="60"/>
        <v>中尺寸</v>
      </c>
      <c r="AU103" s="298" t="s">
        <v>495</v>
      </c>
      <c r="AV103" s="298" t="s">
        <v>495</v>
      </c>
      <c r="AY103" s="298" t="s">
        <v>495</v>
      </c>
      <c r="AZ103" s="298" t="s">
        <v>495</v>
      </c>
    </row>
    <row r="104" spans="1:52" x14ac:dyDescent="0.35">
      <c r="A104" s="97" t="str">
        <f>D104&amp;COUNTIF($D$2:D104,D104)</f>
        <v>F1561</v>
      </c>
      <c r="B104" s="97" t="str">
        <f t="shared" si="47"/>
        <v>F15603/28蒸镀批次</v>
      </c>
      <c r="C104" s="459" t="s">
        <v>1412</v>
      </c>
      <c r="D104" s="459" t="s">
        <v>1241</v>
      </c>
      <c r="E104" s="459" t="s">
        <v>1396</v>
      </c>
      <c r="F104" s="459">
        <v>840</v>
      </c>
      <c r="G104" s="85">
        <f t="shared" si="58"/>
        <v>840</v>
      </c>
      <c r="H104" s="299">
        <f ca="1">'良率刷新（PMC）'!K105</f>
        <v>0.83352100606060575</v>
      </c>
      <c r="I104" s="299"/>
      <c r="J104" s="300"/>
      <c r="K104" s="154"/>
      <c r="L104" s="154"/>
      <c r="N104"/>
      <c r="AR104" s="298" t="s">
        <v>1420</v>
      </c>
      <c r="AS104" s="298" t="str">
        <f t="shared" ref="AS104:AS106" si="61">IF(OR(AU104="穿戴",AU104="折叠",AU104="中尺寸",AU104="车载"),AU104,AY104&amp;AU104)</f>
        <v>LTPO手机</v>
      </c>
      <c r="AU104" s="298" t="s">
        <v>504</v>
      </c>
      <c r="AV104" s="298" t="s">
        <v>508</v>
      </c>
      <c r="AY104" s="298" t="s">
        <v>76</v>
      </c>
      <c r="AZ104" s="298" t="s">
        <v>76</v>
      </c>
    </row>
    <row r="105" spans="1:52" x14ac:dyDescent="0.35">
      <c r="A105" s="97" t="str">
        <f>D105&amp;COUNTIF($D$2:D105,D105)</f>
        <v>F1562</v>
      </c>
      <c r="B105" s="97" t="str">
        <f t="shared" ref="B105:B140" si="62">D105&amp;E105</f>
        <v>F15604/07蒸镀批次</v>
      </c>
      <c r="C105" s="459" t="s">
        <v>1412</v>
      </c>
      <c r="D105" s="459" t="s">
        <v>1241</v>
      </c>
      <c r="E105" s="459" t="s">
        <v>881</v>
      </c>
      <c r="F105" s="459">
        <v>1470</v>
      </c>
      <c r="G105" s="85">
        <f t="shared" si="58"/>
        <v>1470</v>
      </c>
      <c r="H105" s="299">
        <f ca="1">'良率刷新（PMC）'!K106</f>
        <v>0.83851800606060611</v>
      </c>
      <c r="I105" s="299"/>
      <c r="J105" s="300"/>
      <c r="K105" s="154"/>
      <c r="L105" s="154"/>
      <c r="N105"/>
      <c r="AR105" s="298" t="s">
        <v>1419</v>
      </c>
      <c r="AS105" s="298" t="str">
        <f t="shared" si="61"/>
        <v>折叠</v>
      </c>
      <c r="AT105" s="298" t="s">
        <v>503</v>
      </c>
      <c r="AU105" s="298" t="s">
        <v>550</v>
      </c>
      <c r="AV105" s="298" t="s">
        <v>505</v>
      </c>
      <c r="AW105" s="298" t="s">
        <v>510</v>
      </c>
      <c r="AX105" s="97">
        <v>7.93</v>
      </c>
      <c r="AY105" s="298" t="s">
        <v>76</v>
      </c>
      <c r="AZ105" s="298" t="s">
        <v>76</v>
      </c>
    </row>
    <row r="106" spans="1:52" x14ac:dyDescent="0.35">
      <c r="A106" s="97" t="str">
        <f>D106&amp;COUNTIF($D$2:D106,D106)</f>
        <v>F1563</v>
      </c>
      <c r="B106" s="97" t="str">
        <f t="shared" si="62"/>
        <v>F15604/30蒸镀批次</v>
      </c>
      <c r="C106" s="459" t="s">
        <v>1409</v>
      </c>
      <c r="D106" s="459" t="s">
        <v>1241</v>
      </c>
      <c r="E106" s="459" t="s">
        <v>911</v>
      </c>
      <c r="F106" s="459">
        <v>1140</v>
      </c>
      <c r="G106" s="85">
        <f t="shared" si="58"/>
        <v>1140</v>
      </c>
      <c r="H106" s="299">
        <f ca="1">'良率刷新（PMC）'!K107</f>
        <v>0.83851800606060611</v>
      </c>
      <c r="I106" s="299"/>
      <c r="J106" s="300"/>
      <c r="K106" s="154"/>
      <c r="L106" s="154"/>
      <c r="N106"/>
      <c r="AR106" s="298" t="s">
        <v>1527</v>
      </c>
      <c r="AS106" s="298" t="str">
        <f t="shared" si="61"/>
        <v>中尺寸</v>
      </c>
      <c r="AU106" s="298" t="s">
        <v>495</v>
      </c>
      <c r="AV106" s="298" t="s">
        <v>495</v>
      </c>
      <c r="AY106" s="298" t="s">
        <v>495</v>
      </c>
      <c r="AZ106" s="298" t="s">
        <v>495</v>
      </c>
    </row>
    <row r="107" spans="1:52" x14ac:dyDescent="0.35">
      <c r="A107" s="97" t="str">
        <f>D107&amp;COUNTIF($D$2:D107,D107)</f>
        <v>F1564</v>
      </c>
      <c r="B107" s="97" t="str">
        <f t="shared" si="62"/>
        <v>F15605/10蒸镀批次</v>
      </c>
      <c r="C107" s="459" t="s">
        <v>1409</v>
      </c>
      <c r="D107" s="459" t="s">
        <v>1241</v>
      </c>
      <c r="E107" s="459" t="s">
        <v>1397</v>
      </c>
      <c r="F107" s="459">
        <v>860</v>
      </c>
      <c r="G107" s="85">
        <f t="shared" si="58"/>
        <v>860</v>
      </c>
      <c r="H107" s="299">
        <f ca="1">'良率刷新（PMC）'!K108</f>
        <v>0.83851800606060611</v>
      </c>
      <c r="I107" s="299"/>
      <c r="J107" s="300"/>
      <c r="K107" s="154"/>
      <c r="L107" s="300"/>
      <c r="N107"/>
    </row>
    <row r="108" spans="1:52" x14ac:dyDescent="0.35">
      <c r="A108" s="97" t="str">
        <f>D108&amp;COUNTIF($D$2:D108,D108)</f>
        <v>F1565</v>
      </c>
      <c r="B108" s="97" t="str">
        <f t="shared" si="62"/>
        <v>F15605/20蒸镀批次</v>
      </c>
      <c r="C108" s="459" t="s">
        <v>1413</v>
      </c>
      <c r="D108" s="459" t="s">
        <v>1241</v>
      </c>
      <c r="E108" s="459" t="s">
        <v>1391</v>
      </c>
      <c r="F108" s="459">
        <v>1050</v>
      </c>
      <c r="G108" s="85">
        <f t="shared" si="58"/>
        <v>1050</v>
      </c>
      <c r="H108" s="299">
        <f ca="1">'良率刷新（PMC）'!K109</f>
        <v>0.83851800606060611</v>
      </c>
      <c r="I108" s="299"/>
      <c r="J108" s="300"/>
      <c r="K108" s="300"/>
      <c r="L108" s="300"/>
      <c r="N108"/>
    </row>
    <row r="109" spans="1:52" x14ac:dyDescent="0.35">
      <c r="A109" s="97" t="str">
        <f>D109&amp;COUNTIF($D$2:D109,D109)</f>
        <v>M5881</v>
      </c>
      <c r="B109" s="97" t="str">
        <f t="shared" si="62"/>
        <v>M58803/05蒸镀批次</v>
      </c>
      <c r="C109" s="459" t="s">
        <v>1411</v>
      </c>
      <c r="D109" s="459" t="s">
        <v>696</v>
      </c>
      <c r="E109" s="459" t="s">
        <v>918</v>
      </c>
      <c r="F109" s="459">
        <v>2680</v>
      </c>
      <c r="G109" s="85">
        <f t="shared" si="58"/>
        <v>2680</v>
      </c>
      <c r="H109" s="299">
        <f ca="1">'良率刷新（PMC）'!K110</f>
        <v>0.93803744762430918</v>
      </c>
      <c r="I109" s="299"/>
      <c r="J109" s="300"/>
      <c r="K109" s="300"/>
      <c r="L109" s="300"/>
      <c r="N109"/>
    </row>
    <row r="110" spans="1:52" x14ac:dyDescent="0.35">
      <c r="A110" s="97" t="str">
        <f>D110&amp;COUNTIF($D$2:D110,D110)</f>
        <v>M5882</v>
      </c>
      <c r="B110" s="97" t="str">
        <f t="shared" si="62"/>
        <v>M58803/17蒸镀批次</v>
      </c>
      <c r="C110" s="459" t="s">
        <v>1411</v>
      </c>
      <c r="D110" s="459" t="s">
        <v>696</v>
      </c>
      <c r="E110" s="459" t="s">
        <v>919</v>
      </c>
      <c r="F110" s="459">
        <v>1710</v>
      </c>
      <c r="G110" s="85">
        <f t="shared" si="58"/>
        <v>1710</v>
      </c>
      <c r="H110" s="299">
        <f ca="1">'良率刷新（PMC）'!K111</f>
        <v>0.93803744762430918</v>
      </c>
      <c r="I110" s="299"/>
      <c r="J110" s="300"/>
      <c r="K110" s="300"/>
      <c r="L110" s="300"/>
      <c r="N110"/>
    </row>
    <row r="111" spans="1:52" x14ac:dyDescent="0.35">
      <c r="A111" s="97" t="str">
        <f>D111&amp;COUNTIF($D$2:D111,D111)</f>
        <v>M5883</v>
      </c>
      <c r="B111" s="97" t="str">
        <f t="shared" si="62"/>
        <v>M58803/29蒸镀批次</v>
      </c>
      <c r="C111" s="459" t="s">
        <v>880</v>
      </c>
      <c r="D111" s="459" t="s">
        <v>696</v>
      </c>
      <c r="E111" s="459" t="s">
        <v>585</v>
      </c>
      <c r="F111" s="459">
        <v>350</v>
      </c>
      <c r="G111" s="85">
        <f t="shared" si="58"/>
        <v>350</v>
      </c>
      <c r="H111" s="299">
        <f ca="1">'良率刷新（PMC）'!K112</f>
        <v>0.93803744762430918</v>
      </c>
      <c r="I111" s="299"/>
      <c r="J111" s="300"/>
      <c r="K111" s="300"/>
      <c r="L111" s="300"/>
      <c r="N111"/>
    </row>
    <row r="112" spans="1:52" x14ac:dyDescent="0.35">
      <c r="A112" s="97" t="str">
        <f>D112&amp;COUNTIF($D$2:D112,D112)</f>
        <v>M5884</v>
      </c>
      <c r="B112" s="97" t="str">
        <f t="shared" si="62"/>
        <v>M58805/21蒸镀批次</v>
      </c>
      <c r="C112" s="459" t="s">
        <v>912</v>
      </c>
      <c r="D112" s="459" t="s">
        <v>696</v>
      </c>
      <c r="E112" s="459" t="s">
        <v>914</v>
      </c>
      <c r="F112" s="459">
        <v>4200</v>
      </c>
      <c r="G112" s="85">
        <f t="shared" si="58"/>
        <v>4200</v>
      </c>
      <c r="H112" s="299">
        <f ca="1">'良率刷新（PMC）'!K113</f>
        <v>0.93803744762430918</v>
      </c>
      <c r="I112" s="299"/>
      <c r="J112" s="300"/>
      <c r="K112" s="300"/>
      <c r="L112" s="300"/>
      <c r="N112"/>
    </row>
    <row r="113" spans="1:14" x14ac:dyDescent="0.35">
      <c r="A113" s="97" t="str">
        <f>D113&amp;COUNTIF($D$2:D113,D113)</f>
        <v>M6081</v>
      </c>
      <c r="B113" s="97" t="str">
        <f t="shared" si="62"/>
        <v>M60802/20蒸镀批次</v>
      </c>
      <c r="C113" s="459" t="s">
        <v>1411</v>
      </c>
      <c r="D113" s="459" t="s">
        <v>680</v>
      </c>
      <c r="E113" s="459" t="s">
        <v>584</v>
      </c>
      <c r="F113" s="459">
        <v>360</v>
      </c>
      <c r="G113" s="85">
        <f t="shared" si="58"/>
        <v>360</v>
      </c>
      <c r="H113" s="299">
        <f ca="1">'良率刷新（PMC）'!K114</f>
        <v>0.92465191703470762</v>
      </c>
      <c r="I113" s="299"/>
      <c r="J113" s="300"/>
      <c r="K113" s="300"/>
      <c r="L113" s="300"/>
      <c r="N113"/>
    </row>
    <row r="114" spans="1:14" x14ac:dyDescent="0.35">
      <c r="A114" s="97" t="str">
        <f>D114&amp;COUNTIF($D$2:D114,D114)</f>
        <v>M6082</v>
      </c>
      <c r="B114" s="97" t="str">
        <f t="shared" si="62"/>
        <v>M60805/03蒸镀批次</v>
      </c>
      <c r="C114" s="459" t="s">
        <v>910</v>
      </c>
      <c r="D114" s="459" t="s">
        <v>680</v>
      </c>
      <c r="E114" s="459" t="s">
        <v>1398</v>
      </c>
      <c r="F114" s="459">
        <v>840</v>
      </c>
      <c r="G114" s="85">
        <f t="shared" si="58"/>
        <v>840</v>
      </c>
      <c r="H114" s="299">
        <f ca="1">'良率刷新（PMC）'!K115</f>
        <v>0.92465191703470762</v>
      </c>
      <c r="I114" s="299"/>
      <c r="J114" s="300"/>
      <c r="K114" s="300"/>
      <c r="L114" s="300"/>
      <c r="N114"/>
    </row>
    <row r="115" spans="1:14" x14ac:dyDescent="0.35">
      <c r="A115" s="97" t="str">
        <f>D115&amp;COUNTIF($D$2:D115,D115)</f>
        <v>M6261</v>
      </c>
      <c r="B115" s="97" t="str">
        <f t="shared" si="62"/>
        <v>M62602/16蒸镀批次</v>
      </c>
      <c r="C115" s="459" t="s">
        <v>1410</v>
      </c>
      <c r="D115" s="459" t="s">
        <v>861</v>
      </c>
      <c r="E115" s="459" t="s">
        <v>924</v>
      </c>
      <c r="F115" s="459">
        <v>512</v>
      </c>
      <c r="G115" s="85">
        <f t="shared" si="58"/>
        <v>512</v>
      </c>
      <c r="H115" s="299">
        <f ca="1">'良率刷新（PMC）'!K116</f>
        <v>0.92879337094972048</v>
      </c>
      <c r="I115" s="299"/>
      <c r="J115" s="300"/>
      <c r="K115" s="300"/>
      <c r="L115" s="299"/>
      <c r="N115"/>
    </row>
    <row r="116" spans="1:14" x14ac:dyDescent="0.35">
      <c r="A116" s="97" t="str">
        <f>D116&amp;COUNTIF($D$2:D116,D116)</f>
        <v>M6262</v>
      </c>
      <c r="B116" s="97" t="str">
        <f t="shared" si="62"/>
        <v>M62603/09蒸镀批次</v>
      </c>
      <c r="C116" s="459" t="s">
        <v>865</v>
      </c>
      <c r="D116" s="459" t="s">
        <v>861</v>
      </c>
      <c r="E116" s="459" t="s">
        <v>1399</v>
      </c>
      <c r="F116" s="459">
        <v>1940</v>
      </c>
      <c r="G116" s="85">
        <f t="shared" si="58"/>
        <v>1940</v>
      </c>
      <c r="H116" s="299">
        <f ca="1">'良率刷新（PMC）'!K117</f>
        <v>0.92879337094972048</v>
      </c>
      <c r="I116" s="299"/>
      <c r="J116" s="300"/>
      <c r="K116" s="299"/>
      <c r="L116" s="299"/>
      <c r="N116"/>
    </row>
    <row r="117" spans="1:14" x14ac:dyDescent="0.35">
      <c r="A117" s="97" t="str">
        <f>D117&amp;COUNTIF($D$2:D117,D117)</f>
        <v>M6263</v>
      </c>
      <c r="B117" s="97" t="str">
        <f t="shared" si="62"/>
        <v>M62603/28蒸镀批次</v>
      </c>
      <c r="C117" s="459" t="s">
        <v>880</v>
      </c>
      <c r="D117" s="459" t="s">
        <v>861</v>
      </c>
      <c r="E117" s="459" t="s">
        <v>1396</v>
      </c>
      <c r="F117" s="459">
        <v>1500</v>
      </c>
      <c r="G117" s="85">
        <f t="shared" si="58"/>
        <v>1500</v>
      </c>
      <c r="H117" s="299">
        <f ca="1">'良率刷新（PMC）'!K118</f>
        <v>0.92212670428305377</v>
      </c>
      <c r="I117" s="299"/>
      <c r="J117" s="300"/>
      <c r="K117" s="299"/>
      <c r="L117" s="299"/>
      <c r="N117"/>
    </row>
    <row r="118" spans="1:14" x14ac:dyDescent="0.35">
      <c r="A118" s="97" t="str">
        <f>D118&amp;COUNTIF($D$2:D118,D118)</f>
        <v>M6264</v>
      </c>
      <c r="B118" s="97" t="str">
        <f t="shared" si="62"/>
        <v>M62604/05蒸镀批次</v>
      </c>
      <c r="C118" s="459" t="s">
        <v>880</v>
      </c>
      <c r="D118" s="290" t="s">
        <v>861</v>
      </c>
      <c r="E118" s="423" t="s">
        <v>915</v>
      </c>
      <c r="F118" s="460">
        <v>4080</v>
      </c>
      <c r="G118" s="85">
        <f t="shared" si="58"/>
        <v>4080</v>
      </c>
      <c r="H118" s="299">
        <f ca="1">'良率刷新（PMC）'!K119</f>
        <v>0.93279097094972085</v>
      </c>
      <c r="I118" s="299"/>
      <c r="J118" s="300"/>
      <c r="K118" s="299"/>
      <c r="L118" s="299"/>
      <c r="N118"/>
    </row>
    <row r="119" spans="1:14" x14ac:dyDescent="0.35">
      <c r="A119" s="97" t="str">
        <f>D119&amp;COUNTIF($D$2:D119,D119)</f>
        <v>M6265</v>
      </c>
      <c r="B119" s="97" t="str">
        <f t="shared" si="62"/>
        <v>M62604/30蒸镀批次</v>
      </c>
      <c r="C119" s="459" t="s">
        <v>910</v>
      </c>
      <c r="D119" s="290" t="s">
        <v>861</v>
      </c>
      <c r="E119" s="423" t="s">
        <v>911</v>
      </c>
      <c r="F119" s="460">
        <v>2190</v>
      </c>
      <c r="G119" s="85">
        <f t="shared" si="58"/>
        <v>2190</v>
      </c>
      <c r="H119" s="299">
        <f ca="1">'良率刷新（PMC）'!K120</f>
        <v>0.93279097094972085</v>
      </c>
      <c r="I119" s="299"/>
      <c r="J119" s="300"/>
      <c r="K119" s="299"/>
      <c r="L119" s="299"/>
      <c r="N119"/>
    </row>
    <row r="120" spans="1:14" x14ac:dyDescent="0.35">
      <c r="A120" s="97" t="str">
        <f>D120&amp;COUNTIF($D$2:D120,D120)</f>
        <v>M6266</v>
      </c>
      <c r="B120" s="97" t="str">
        <f t="shared" si="62"/>
        <v>M62605/10蒸镀批次</v>
      </c>
      <c r="C120" s="459" t="s">
        <v>910</v>
      </c>
      <c r="D120" s="290" t="s">
        <v>861</v>
      </c>
      <c r="E120" s="423" t="s">
        <v>1397</v>
      </c>
      <c r="F120" s="424">
        <v>880</v>
      </c>
      <c r="G120" s="85">
        <f t="shared" si="58"/>
        <v>880</v>
      </c>
      <c r="H120" s="299">
        <f ca="1">'良率刷新（PMC）'!K121</f>
        <v>0.93279097094972085</v>
      </c>
      <c r="I120" s="299"/>
      <c r="J120" s="300"/>
      <c r="K120" s="299"/>
      <c r="L120" s="299"/>
      <c r="N120"/>
    </row>
    <row r="121" spans="1:14" x14ac:dyDescent="0.35">
      <c r="A121" s="97" t="str">
        <f>D121&amp;COUNTIF($D$2:D121,D121)</f>
        <v>M6267</v>
      </c>
      <c r="B121" s="97" t="str">
        <f t="shared" si="62"/>
        <v>M62605/19蒸镀批次</v>
      </c>
      <c r="C121" s="459" t="s">
        <v>910</v>
      </c>
      <c r="D121" s="290" t="s">
        <v>861</v>
      </c>
      <c r="E121" s="423" t="s">
        <v>1381</v>
      </c>
      <c r="F121" s="424">
        <v>3040</v>
      </c>
      <c r="G121" s="85">
        <f t="shared" si="58"/>
        <v>3040</v>
      </c>
      <c r="H121" s="299">
        <f ca="1">'良率刷新（PMC）'!K122</f>
        <v>0.93279097094972085</v>
      </c>
      <c r="I121" s="299"/>
      <c r="J121" s="300"/>
      <c r="K121" s="299"/>
      <c r="L121" s="299"/>
      <c r="N121"/>
    </row>
    <row r="122" spans="1:14" x14ac:dyDescent="0.35">
      <c r="A122" s="97" t="str">
        <f>D122&amp;COUNTIF($D$2:D122,D122)</f>
        <v>M6268</v>
      </c>
      <c r="B122" s="97" t="str">
        <f t="shared" si="62"/>
        <v>M62605/30蒸镀批次</v>
      </c>
      <c r="C122" s="459" t="s">
        <v>912</v>
      </c>
      <c r="D122" s="290" t="s">
        <v>861</v>
      </c>
      <c r="E122" s="423" t="s">
        <v>927</v>
      </c>
      <c r="F122" s="424">
        <v>3010</v>
      </c>
      <c r="G122" s="85">
        <f t="shared" si="58"/>
        <v>3010</v>
      </c>
      <c r="H122" s="299">
        <f ca="1">'良率刷新（PMC）'!K123</f>
        <v>0.93279097094972085</v>
      </c>
      <c r="I122" s="299"/>
      <c r="J122" s="300"/>
      <c r="K122" s="299"/>
      <c r="L122" s="299"/>
      <c r="N122"/>
    </row>
    <row r="123" spans="1:14" x14ac:dyDescent="0.35">
      <c r="A123" s="97" t="str">
        <f>D123&amp;COUNTIF($D$2:D123,D123)</f>
        <v>M6269</v>
      </c>
      <c r="B123" s="97" t="str">
        <f t="shared" si="62"/>
        <v>M62606/07蒸镀批次</v>
      </c>
      <c r="C123" s="459" t="s">
        <v>912</v>
      </c>
      <c r="D123" s="290" t="s">
        <v>861</v>
      </c>
      <c r="E123" s="423" t="s">
        <v>1258</v>
      </c>
      <c r="F123" s="424">
        <v>3870</v>
      </c>
      <c r="G123" s="85">
        <f t="shared" ref="G123:G143" si="63">F123</f>
        <v>3870</v>
      </c>
      <c r="H123" s="299">
        <f ca="1">'良率刷新（PMC）'!K124</f>
        <v>0.93279097094972085</v>
      </c>
      <c r="I123" s="299"/>
      <c r="J123" s="300"/>
      <c r="K123" s="299"/>
      <c r="L123" s="299"/>
      <c r="N123"/>
    </row>
    <row r="124" spans="1:14" x14ac:dyDescent="0.35">
      <c r="A124" s="97" t="str">
        <f>D124&amp;COUNTIF($D$2:D124,D124)</f>
        <v>M62610</v>
      </c>
      <c r="B124" s="97" t="str">
        <f t="shared" si="62"/>
        <v>M62606/27蒸镀批次</v>
      </c>
      <c r="C124" s="459" t="s">
        <v>912</v>
      </c>
      <c r="D124" s="290" t="s">
        <v>861</v>
      </c>
      <c r="E124" s="423" t="s">
        <v>1400</v>
      </c>
      <c r="F124" s="424">
        <v>4400</v>
      </c>
      <c r="G124" s="85">
        <f t="shared" si="63"/>
        <v>4400</v>
      </c>
      <c r="H124" s="299">
        <f ca="1">'良率刷新（PMC）'!K125</f>
        <v>0.93279097094972085</v>
      </c>
      <c r="I124" s="299"/>
      <c r="J124" s="300"/>
      <c r="K124" s="299"/>
      <c r="L124" s="299"/>
      <c r="N124"/>
    </row>
    <row r="125" spans="1:14" x14ac:dyDescent="0.35">
      <c r="A125" s="97" t="str">
        <f>D125&amp;COUNTIF($D$2:D125,D125)</f>
        <v>M6561</v>
      </c>
      <c r="B125" s="97" t="str">
        <f t="shared" si="62"/>
        <v>M65604/13蒸镀批次</v>
      </c>
      <c r="C125" s="459" t="s">
        <v>880</v>
      </c>
      <c r="D125" s="290" t="s">
        <v>557</v>
      </c>
      <c r="E125" s="423" t="s">
        <v>1394</v>
      </c>
      <c r="F125" s="424">
        <v>1230</v>
      </c>
      <c r="G125" s="85">
        <f t="shared" si="63"/>
        <v>1230</v>
      </c>
      <c r="H125" s="299">
        <f ca="1">'良率刷新（PMC）'!K126</f>
        <v>0.94451209523809521</v>
      </c>
      <c r="I125" s="299"/>
      <c r="J125" s="300"/>
      <c r="K125" s="299"/>
      <c r="L125" s="299"/>
      <c r="N125"/>
    </row>
    <row r="126" spans="1:14" x14ac:dyDescent="0.35">
      <c r="A126" s="97" t="str">
        <f>D126&amp;COUNTIF($D$2:D126,D126)</f>
        <v>M6601</v>
      </c>
      <c r="B126" s="97" t="str">
        <f t="shared" si="62"/>
        <v>M66002/10蒸镀批次</v>
      </c>
      <c r="C126" s="459" t="s">
        <v>1410</v>
      </c>
      <c r="D126" s="290" t="s">
        <v>630</v>
      </c>
      <c r="E126" s="423" t="s">
        <v>871</v>
      </c>
      <c r="F126" s="424">
        <v>414</v>
      </c>
      <c r="G126" s="85">
        <f t="shared" si="63"/>
        <v>414</v>
      </c>
      <c r="H126" s="299">
        <f ca="1">'良率刷新（PMC）'!K127</f>
        <v>0.93401372727272669</v>
      </c>
      <c r="I126" s="299"/>
      <c r="J126" s="300"/>
      <c r="K126" s="299"/>
      <c r="L126" s="299"/>
      <c r="N126"/>
    </row>
    <row r="127" spans="1:14" x14ac:dyDescent="0.35">
      <c r="A127" s="97" t="str">
        <f>D127&amp;COUNTIF($D$2:D127,D127)</f>
        <v>M6602</v>
      </c>
      <c r="B127" s="97" t="str">
        <f t="shared" si="62"/>
        <v>M66002/20蒸镀批次</v>
      </c>
      <c r="C127" s="459" t="s">
        <v>865</v>
      </c>
      <c r="D127" s="289" t="s">
        <v>630</v>
      </c>
      <c r="E127" s="458" t="s">
        <v>584</v>
      </c>
      <c r="F127" s="424">
        <v>418</v>
      </c>
      <c r="G127" s="85">
        <f t="shared" si="63"/>
        <v>418</v>
      </c>
      <c r="H127" s="299">
        <f ca="1">'良率刷新（PMC）'!K128</f>
        <v>0.93401372727272669</v>
      </c>
      <c r="I127" s="299"/>
      <c r="J127" s="299"/>
      <c r="K127" s="299"/>
      <c r="L127" s="299"/>
      <c r="N127"/>
    </row>
    <row r="128" spans="1:14" x14ac:dyDescent="0.35">
      <c r="A128" s="97" t="str">
        <f>D128&amp;COUNTIF($D$2:D128,D128)</f>
        <v>M6603</v>
      </c>
      <c r="B128" s="97" t="str">
        <f t="shared" si="62"/>
        <v>M66003/05蒸镀批次</v>
      </c>
      <c r="C128" s="459" t="s">
        <v>865</v>
      </c>
      <c r="D128" s="151" t="s">
        <v>630</v>
      </c>
      <c r="E128" s="85" t="s">
        <v>918</v>
      </c>
      <c r="F128" s="85">
        <v>2200</v>
      </c>
      <c r="G128" s="85">
        <f t="shared" si="63"/>
        <v>2200</v>
      </c>
      <c r="H128" s="299">
        <f ca="1">'良率刷新（PMC）'!K129</f>
        <v>0.93401372727272669</v>
      </c>
      <c r="I128" s="299"/>
      <c r="J128" s="299"/>
      <c r="K128" s="299"/>
      <c r="L128" s="299"/>
      <c r="N128"/>
    </row>
    <row r="129" spans="1:14" x14ac:dyDescent="0.35">
      <c r="A129" s="97" t="str">
        <f>D129&amp;COUNTIF($D$2:D129,D129)</f>
        <v>M6604</v>
      </c>
      <c r="B129" s="97" t="str">
        <f t="shared" si="62"/>
        <v>M66003/16蒸镀批次</v>
      </c>
      <c r="C129" s="459" t="s">
        <v>865</v>
      </c>
      <c r="D129" s="151" t="s">
        <v>630</v>
      </c>
      <c r="E129" s="85" t="s">
        <v>1246</v>
      </c>
      <c r="F129" s="85">
        <v>386</v>
      </c>
      <c r="G129" s="85">
        <f t="shared" si="63"/>
        <v>386</v>
      </c>
      <c r="H129" s="299">
        <f ca="1">'良率刷新（PMC）'!K130</f>
        <v>0.93401372727272669</v>
      </c>
      <c r="I129" s="299"/>
      <c r="J129" s="299"/>
      <c r="K129" s="299"/>
      <c r="L129" s="299"/>
      <c r="N129"/>
    </row>
    <row r="130" spans="1:14" x14ac:dyDescent="0.35">
      <c r="A130" s="97" t="str">
        <f>D130&amp;COUNTIF($D$2:D130,D130)</f>
        <v>M6605</v>
      </c>
      <c r="B130" s="97" t="str">
        <f t="shared" si="62"/>
        <v>M66004/27蒸镀批次</v>
      </c>
      <c r="C130" s="459" t="s">
        <v>910</v>
      </c>
      <c r="D130" s="151" t="s">
        <v>630</v>
      </c>
      <c r="E130" s="85" t="s">
        <v>1250</v>
      </c>
      <c r="F130" s="85">
        <v>1680</v>
      </c>
      <c r="G130" s="85">
        <f t="shared" si="63"/>
        <v>1680</v>
      </c>
      <c r="H130" s="299">
        <f ca="1">'良率刷新（PMC）'!K131</f>
        <v>0.93401372727272669</v>
      </c>
      <c r="I130" s="299"/>
      <c r="J130" s="299"/>
      <c r="K130" s="299"/>
      <c r="L130" s="299"/>
      <c r="N130"/>
    </row>
    <row r="131" spans="1:14" x14ac:dyDescent="0.35">
      <c r="A131" s="97" t="str">
        <f>D131&amp;COUNTIF($D$2:D131,D131)</f>
        <v>M6606</v>
      </c>
      <c r="B131" s="97" t="str">
        <f t="shared" si="62"/>
        <v>M66005/08蒸镀批次</v>
      </c>
      <c r="C131" s="459" t="s">
        <v>910</v>
      </c>
      <c r="D131" s="151" t="s">
        <v>630</v>
      </c>
      <c r="E131" s="85" t="s">
        <v>1252</v>
      </c>
      <c r="F131" s="85">
        <v>2100</v>
      </c>
      <c r="G131" s="85">
        <f t="shared" si="63"/>
        <v>2100</v>
      </c>
      <c r="H131" s="299">
        <f ca="1">'良率刷新（PMC）'!K132</f>
        <v>0.93401372727272669</v>
      </c>
      <c r="I131" s="299"/>
      <c r="J131" s="299"/>
      <c r="K131" s="299"/>
      <c r="L131" s="299"/>
      <c r="N131"/>
    </row>
    <row r="132" spans="1:14" x14ac:dyDescent="0.35">
      <c r="A132" s="97" t="str">
        <f>D132&amp;COUNTIF($D$2:D132,D132)</f>
        <v>M6731</v>
      </c>
      <c r="B132" s="97" t="str">
        <f t="shared" si="62"/>
        <v>M67305/10蒸镀批次</v>
      </c>
      <c r="C132" s="459" t="s">
        <v>910</v>
      </c>
      <c r="D132" s="151" t="s">
        <v>869</v>
      </c>
      <c r="E132" s="85" t="s">
        <v>1397</v>
      </c>
      <c r="F132" s="85">
        <v>880</v>
      </c>
      <c r="G132" s="85">
        <f t="shared" si="63"/>
        <v>880</v>
      </c>
      <c r="H132" s="299">
        <f ca="1">'良率刷新（PMC）'!K133</f>
        <v>0.85244622168674677</v>
      </c>
      <c r="I132" s="299"/>
      <c r="J132" s="299"/>
      <c r="K132" s="299"/>
      <c r="L132" s="299"/>
      <c r="N132"/>
    </row>
    <row r="133" spans="1:14" x14ac:dyDescent="0.35">
      <c r="A133" s="97" t="str">
        <f>D133&amp;COUNTIF($D$2:D133,D133)</f>
        <v>M6732</v>
      </c>
      <c r="B133" s="97" t="str">
        <f t="shared" si="62"/>
        <v>M67305/19蒸镀批次</v>
      </c>
      <c r="C133" s="459" t="s">
        <v>910</v>
      </c>
      <c r="D133" s="151" t="s">
        <v>869</v>
      </c>
      <c r="E133" s="85" t="s">
        <v>1381</v>
      </c>
      <c r="F133" s="85">
        <v>2200</v>
      </c>
      <c r="G133" s="85">
        <f t="shared" si="63"/>
        <v>2200</v>
      </c>
      <c r="H133" s="299">
        <f ca="1">'良率刷新（PMC）'!K134</f>
        <v>0.85244622168674677</v>
      </c>
      <c r="I133" s="299"/>
      <c r="J133" s="299"/>
      <c r="K133" s="299"/>
      <c r="L133" s="299"/>
      <c r="N133"/>
    </row>
    <row r="134" spans="1:14" x14ac:dyDescent="0.35">
      <c r="A134" s="97" t="str">
        <f>D134&amp;COUNTIF($D$2:D134,D134)</f>
        <v>M6733</v>
      </c>
      <c r="B134" s="97" t="str">
        <f t="shared" si="62"/>
        <v>M67305/30蒸镀批次</v>
      </c>
      <c r="C134" s="459" t="s">
        <v>912</v>
      </c>
      <c r="D134" s="151" t="s">
        <v>869</v>
      </c>
      <c r="E134" s="85" t="s">
        <v>927</v>
      </c>
      <c r="F134" s="85">
        <v>1540</v>
      </c>
      <c r="G134" s="85">
        <f t="shared" si="63"/>
        <v>1540</v>
      </c>
      <c r="H134" s="299">
        <f ca="1">'良率刷新（PMC）'!K135</f>
        <v>0.85244622168674677</v>
      </c>
      <c r="I134" s="299"/>
      <c r="J134" s="299"/>
      <c r="K134" s="299"/>
      <c r="L134" s="299"/>
      <c r="N134"/>
    </row>
    <row r="135" spans="1:14" x14ac:dyDescent="0.35">
      <c r="A135" s="97" t="str">
        <f>D135&amp;COUNTIF($D$2:D135,D135)</f>
        <v>M6734</v>
      </c>
      <c r="B135" s="97" t="str">
        <f t="shared" si="62"/>
        <v>M67306/07蒸镀批次</v>
      </c>
      <c r="C135" s="459" t="s">
        <v>912</v>
      </c>
      <c r="D135" s="151" t="s">
        <v>869</v>
      </c>
      <c r="E135" s="85" t="s">
        <v>1258</v>
      </c>
      <c r="F135" s="85">
        <v>1980</v>
      </c>
      <c r="G135" s="85">
        <f t="shared" si="63"/>
        <v>1980</v>
      </c>
      <c r="H135" s="299">
        <f ca="1">'良率刷新（PMC）'!K136</f>
        <v>0.85244622168674677</v>
      </c>
      <c r="I135" s="299"/>
      <c r="J135" s="299"/>
      <c r="K135" s="299"/>
      <c r="L135" s="299"/>
      <c r="N135"/>
    </row>
    <row r="136" spans="1:14" x14ac:dyDescent="0.35">
      <c r="A136" s="97" t="str">
        <f>D136&amp;COUNTIF($D$2:D136,D136)</f>
        <v>M6735</v>
      </c>
      <c r="B136" s="97" t="str">
        <f t="shared" si="62"/>
        <v>M67306/27蒸镀批次</v>
      </c>
      <c r="C136" s="459" t="s">
        <v>1414</v>
      </c>
      <c r="D136" s="151" t="s">
        <v>869</v>
      </c>
      <c r="E136" s="85" t="s">
        <v>1400</v>
      </c>
      <c r="F136" s="85">
        <v>2200</v>
      </c>
      <c r="G136" s="85">
        <f t="shared" si="63"/>
        <v>2200</v>
      </c>
      <c r="H136" s="299">
        <f ca="1">'良率刷新（PMC）'!K137</f>
        <v>0.85244622168674677</v>
      </c>
      <c r="I136" s="299"/>
      <c r="J136" s="299"/>
      <c r="K136" s="299"/>
      <c r="L136" s="299"/>
      <c r="N136"/>
    </row>
    <row r="137" spans="1:14" x14ac:dyDescent="0.35">
      <c r="A137" s="97" t="str">
        <f>D137&amp;COUNTIF($D$2:D137,D137)</f>
        <v>M6781</v>
      </c>
      <c r="B137" s="97" t="str">
        <f t="shared" si="62"/>
        <v>M67802/16蒸镀批次</v>
      </c>
      <c r="C137" s="459" t="s">
        <v>1410</v>
      </c>
      <c r="D137" s="151" t="s">
        <v>652</v>
      </c>
      <c r="E137" s="85" t="s">
        <v>924</v>
      </c>
      <c r="F137" s="85">
        <v>720</v>
      </c>
      <c r="G137" s="85">
        <f t="shared" si="63"/>
        <v>720</v>
      </c>
      <c r="H137" s="299">
        <f ca="1">'良率刷新（PMC）'!K138</f>
        <v>0.91413135641025622</v>
      </c>
      <c r="I137" s="299"/>
      <c r="J137" s="299"/>
      <c r="K137" s="299"/>
      <c r="L137" s="299"/>
      <c r="N137"/>
    </row>
    <row r="138" spans="1:14" x14ac:dyDescent="0.35">
      <c r="A138" s="97" t="str">
        <f>D138&amp;COUNTIF($D$2:D138,D138)</f>
        <v>M6782</v>
      </c>
      <c r="B138" s="97" t="str">
        <f t="shared" si="62"/>
        <v>M67803/09蒸镀批次</v>
      </c>
      <c r="C138" s="459" t="s">
        <v>865</v>
      </c>
      <c r="D138" s="151" t="s">
        <v>652</v>
      </c>
      <c r="E138" s="85" t="s">
        <v>1399</v>
      </c>
      <c r="F138" s="85">
        <v>1140</v>
      </c>
      <c r="G138" s="356">
        <f t="shared" si="63"/>
        <v>1140</v>
      </c>
      <c r="H138" s="299">
        <f ca="1">'良率刷新（PMC）'!K139</f>
        <v>0.93411935641025634</v>
      </c>
      <c r="I138" s="299"/>
      <c r="J138" s="299"/>
      <c r="K138" s="299"/>
      <c r="L138" s="299"/>
      <c r="N138"/>
    </row>
    <row r="139" spans="1:14" x14ac:dyDescent="0.35">
      <c r="A139" s="97" t="str">
        <f>D139&amp;COUNTIF($D$2:D139,D139)</f>
        <v>M6801</v>
      </c>
      <c r="B139" s="97" t="str">
        <f t="shared" si="62"/>
        <v>M68004/14蒸镀批次</v>
      </c>
      <c r="C139" s="459" t="s">
        <v>880</v>
      </c>
      <c r="D139" s="151" t="s">
        <v>586</v>
      </c>
      <c r="E139" s="85" t="s">
        <v>1385</v>
      </c>
      <c r="F139" s="85">
        <v>3660</v>
      </c>
      <c r="G139" s="356">
        <f t="shared" si="63"/>
        <v>3660</v>
      </c>
      <c r="H139" s="299">
        <f ca="1">'良率刷新（PMC）'!K140</f>
        <v>0.92713897386284572</v>
      </c>
      <c r="I139" s="299"/>
      <c r="J139" s="299"/>
      <c r="K139" s="299"/>
      <c r="L139" s="299"/>
      <c r="N139"/>
    </row>
    <row r="140" spans="1:14" x14ac:dyDescent="0.35">
      <c r="A140" s="97" t="str">
        <f>D140&amp;COUNTIF($D$2:D140,D140)</f>
        <v>M6802</v>
      </c>
      <c r="B140" s="97" t="str">
        <f t="shared" si="62"/>
        <v>M68005/21蒸镀批次</v>
      </c>
      <c r="C140" s="459" t="s">
        <v>1413</v>
      </c>
      <c r="D140" s="151" t="s">
        <v>586</v>
      </c>
      <c r="E140" s="85" t="s">
        <v>914</v>
      </c>
      <c r="F140" s="85">
        <v>2100</v>
      </c>
      <c r="G140" s="356">
        <f t="shared" si="63"/>
        <v>2100</v>
      </c>
      <c r="H140" s="299">
        <f ca="1">'良率刷新（PMC）'!K141</f>
        <v>0.92713897386284572</v>
      </c>
      <c r="I140" s="299"/>
      <c r="J140" s="299"/>
      <c r="K140" s="299"/>
      <c r="L140" s="299"/>
    </row>
    <row r="141" spans="1:14" x14ac:dyDescent="0.35">
      <c r="A141" s="97" t="str">
        <f>D141&amp;COUNTIF($D$2:D141,D141)</f>
        <v>M6921</v>
      </c>
      <c r="B141" s="97" t="str">
        <f t="shared" ref="B141:B143" si="64">D141&amp;E141</f>
        <v>M69202/10蒸镀批次</v>
      </c>
      <c r="C141" s="97" t="s">
        <v>1410</v>
      </c>
      <c r="D141" s="151" t="s">
        <v>622</v>
      </c>
      <c r="E141" s="85" t="s">
        <v>871</v>
      </c>
      <c r="F141" s="85">
        <v>600</v>
      </c>
      <c r="G141" s="356">
        <f t="shared" si="63"/>
        <v>600</v>
      </c>
      <c r="H141" s="299">
        <f ca="1">'良率刷新（PMC）'!K142</f>
        <v>0.93793330160912269</v>
      </c>
      <c r="I141" s="299"/>
      <c r="J141" s="299"/>
      <c r="K141" s="299"/>
    </row>
    <row r="142" spans="1:14" x14ac:dyDescent="0.35">
      <c r="A142" s="97" t="str">
        <f>D142&amp;COUNTIF($D$2:D142,D142)</f>
        <v>M6922</v>
      </c>
      <c r="B142" s="97" t="str">
        <f t="shared" si="64"/>
        <v>M69204/04蒸镀批次</v>
      </c>
      <c r="C142" s="97" t="s">
        <v>1412</v>
      </c>
      <c r="D142" s="151" t="s">
        <v>622</v>
      </c>
      <c r="E142" s="85" t="s">
        <v>1259</v>
      </c>
      <c r="F142" s="85">
        <v>1170</v>
      </c>
      <c r="G142" s="356">
        <f t="shared" si="63"/>
        <v>1170</v>
      </c>
      <c r="H142" s="299">
        <f ca="1">'良率刷新（PMC）'!K143</f>
        <v>0.93793330160912269</v>
      </c>
    </row>
    <row r="143" spans="1:14" x14ac:dyDescent="0.35">
      <c r="A143" s="97" t="str">
        <f>D143&amp;COUNTIF($D$2:D143,D143)</f>
        <v>M6931</v>
      </c>
      <c r="B143" s="97" t="str">
        <f t="shared" si="64"/>
        <v>M69302/10蒸镀批次</v>
      </c>
      <c r="C143" s="97" t="s">
        <v>1411</v>
      </c>
      <c r="D143" s="151" t="s">
        <v>761</v>
      </c>
      <c r="E143" s="85" t="s">
        <v>871</v>
      </c>
      <c r="F143" s="85">
        <v>240</v>
      </c>
      <c r="G143" s="356">
        <f t="shared" si="63"/>
        <v>240</v>
      </c>
      <c r="H143" s="299">
        <f ca="1">'良率刷新（PMC）'!K144</f>
        <v>0.92791454250163063</v>
      </c>
    </row>
    <row r="144" spans="1:14" x14ac:dyDescent="0.35">
      <c r="A144" s="97" t="str">
        <f>D144&amp;COUNTIF($D$2:D144,D144)</f>
        <v>M6932</v>
      </c>
      <c r="B144" s="97" t="str">
        <f t="shared" ref="B144:B152" si="65">D144&amp;E144</f>
        <v>M69302/20蒸镀批次</v>
      </c>
      <c r="C144" s="97" t="s">
        <v>1411</v>
      </c>
      <c r="D144" s="151" t="s">
        <v>761</v>
      </c>
      <c r="E144" s="85" t="s">
        <v>584</v>
      </c>
      <c r="F144" s="85">
        <v>984</v>
      </c>
      <c r="G144" s="356">
        <f t="shared" ref="G144:G152" si="66">F144</f>
        <v>984</v>
      </c>
      <c r="H144" s="299">
        <f ca="1">'良率刷新（PMC）'!K145</f>
        <v>0.92691514250163065</v>
      </c>
    </row>
    <row r="145" spans="1:8" x14ac:dyDescent="0.35">
      <c r="A145" s="97" t="str">
        <f>D145&amp;COUNTIF($D$2:D145,D145)</f>
        <v>M7211</v>
      </c>
      <c r="B145" s="97" t="str">
        <f t="shared" si="65"/>
        <v>M72102/10蒸镀批次</v>
      </c>
      <c r="C145" s="97" t="s">
        <v>1410</v>
      </c>
      <c r="D145" s="151" t="s">
        <v>1401</v>
      </c>
      <c r="E145" s="85" t="s">
        <v>871</v>
      </c>
      <c r="F145" s="85">
        <v>1888</v>
      </c>
      <c r="G145" s="356">
        <f t="shared" si="66"/>
        <v>1888</v>
      </c>
      <c r="H145" s="299">
        <f ca="1">'良率刷新（PMC）'!K146</f>
        <v>0.90975975701128964</v>
      </c>
    </row>
    <row r="146" spans="1:8" x14ac:dyDescent="0.35">
      <c r="A146" s="97" t="str">
        <f>D146&amp;COUNTIF($D$2:D146,D146)</f>
        <v>M7212</v>
      </c>
      <c r="B146" s="97" t="str">
        <f t="shared" si="65"/>
        <v>M72102/20蒸镀批次</v>
      </c>
      <c r="C146" s="97" t="s">
        <v>865</v>
      </c>
      <c r="D146" s="151" t="s">
        <v>1401</v>
      </c>
      <c r="E146" s="85" t="s">
        <v>584</v>
      </c>
      <c r="F146" s="85">
        <v>322</v>
      </c>
      <c r="G146" s="356">
        <f t="shared" si="66"/>
        <v>322</v>
      </c>
      <c r="H146" s="299">
        <f ca="1">'良率刷新（PMC）'!K147</f>
        <v>0.90906017701128961</v>
      </c>
    </row>
    <row r="147" spans="1:8" x14ac:dyDescent="0.35">
      <c r="A147" s="97" t="str">
        <f>D147&amp;COUNTIF($D$2:D147,D147)</f>
        <v>M7213</v>
      </c>
      <c r="B147" s="97" t="str">
        <f t="shared" si="65"/>
        <v>M72103/16蒸镀批次</v>
      </c>
      <c r="C147" s="97" t="s">
        <v>865</v>
      </c>
      <c r="D147" s="151" t="s">
        <v>1401</v>
      </c>
      <c r="E147" s="85" t="s">
        <v>1246</v>
      </c>
      <c r="F147" s="85">
        <v>2200</v>
      </c>
      <c r="G147" s="356">
        <f t="shared" si="66"/>
        <v>2200</v>
      </c>
      <c r="H147" s="299">
        <f ca="1">'良率刷新（PMC）'!K148</f>
        <v>0.89476875701128988</v>
      </c>
    </row>
    <row r="148" spans="1:8" x14ac:dyDescent="0.35">
      <c r="A148" s="97" t="str">
        <f>D148&amp;COUNTIF($D$2:D148,D148)</f>
        <v>M7214</v>
      </c>
      <c r="B148" s="97" t="str">
        <f t="shared" si="65"/>
        <v>M72103/27蒸镀批次</v>
      </c>
      <c r="C148" s="97" t="s">
        <v>880</v>
      </c>
      <c r="D148" s="151" t="s">
        <v>1401</v>
      </c>
      <c r="E148" s="85" t="s">
        <v>1244</v>
      </c>
      <c r="F148" s="85">
        <v>2200</v>
      </c>
      <c r="G148" s="356">
        <f t="shared" si="66"/>
        <v>2200</v>
      </c>
      <c r="H148" s="299">
        <f ca="1">'良率刷新（PMC）'!K149</f>
        <v>0.91125885701128984</v>
      </c>
    </row>
    <row r="149" spans="1:8" x14ac:dyDescent="0.35">
      <c r="A149" s="97" t="str">
        <f>D149&amp;COUNTIF($D$2:D149,D149)</f>
        <v>M7215</v>
      </c>
      <c r="B149" s="97" t="str">
        <f t="shared" si="65"/>
        <v>M72104/09蒸镀批次</v>
      </c>
      <c r="C149" s="97" t="s">
        <v>880</v>
      </c>
      <c r="D149" s="151" t="s">
        <v>1401</v>
      </c>
      <c r="E149" s="85" t="s">
        <v>926</v>
      </c>
      <c r="F149" s="85">
        <v>1310</v>
      </c>
      <c r="G149" s="356">
        <f t="shared" si="66"/>
        <v>1310</v>
      </c>
      <c r="H149" s="299">
        <f ca="1">'良率刷新（PMC）'!K150</f>
        <v>0.91125885701128984</v>
      </c>
    </row>
    <row r="150" spans="1:8" x14ac:dyDescent="0.35">
      <c r="A150" s="97" t="str">
        <f>D150&amp;COUNTIF($D$2:D150,D150)</f>
        <v>M7216</v>
      </c>
      <c r="B150" s="97" t="str">
        <f t="shared" si="65"/>
        <v>M72104/16蒸镀批次</v>
      </c>
      <c r="C150" s="97" t="s">
        <v>880</v>
      </c>
      <c r="D150" s="151" t="s">
        <v>1401</v>
      </c>
      <c r="E150" s="85" t="s">
        <v>916</v>
      </c>
      <c r="F150" s="85">
        <v>2090</v>
      </c>
      <c r="G150" s="356">
        <f t="shared" si="66"/>
        <v>2090</v>
      </c>
      <c r="H150" s="299">
        <f ca="1">'良率刷新（PMC）'!K151</f>
        <v>0.91125885701128984</v>
      </c>
    </row>
    <row r="151" spans="1:8" x14ac:dyDescent="0.35">
      <c r="A151" s="97" t="str">
        <f>D151&amp;COUNTIF($D$2:D151,D151)</f>
        <v>M7217</v>
      </c>
      <c r="B151" s="97" t="str">
        <f t="shared" si="65"/>
        <v>M72104/27蒸镀批次</v>
      </c>
      <c r="C151" s="97" t="s">
        <v>910</v>
      </c>
      <c r="D151" s="151" t="s">
        <v>1401</v>
      </c>
      <c r="E151" s="85" t="s">
        <v>1250</v>
      </c>
      <c r="F151" s="85">
        <v>2280</v>
      </c>
      <c r="G151" s="356">
        <f t="shared" si="66"/>
        <v>2280</v>
      </c>
      <c r="H151" s="299">
        <f ca="1">'良率刷新（PMC）'!K152</f>
        <v>0.91125885701128984</v>
      </c>
    </row>
    <row r="152" spans="1:8" x14ac:dyDescent="0.35">
      <c r="A152" s="97" t="str">
        <f>D152&amp;COUNTIF($D$2:D152,D152)</f>
        <v>M7218</v>
      </c>
      <c r="B152" s="97" t="str">
        <f t="shared" si="65"/>
        <v>M72105/16蒸镀批次</v>
      </c>
      <c r="C152" s="97" t="s">
        <v>910</v>
      </c>
      <c r="D152" s="151" t="s">
        <v>1401</v>
      </c>
      <c r="E152" s="85" t="s">
        <v>1402</v>
      </c>
      <c r="F152" s="85">
        <v>420</v>
      </c>
      <c r="G152" s="356">
        <f t="shared" si="66"/>
        <v>420</v>
      </c>
      <c r="H152" s="299">
        <f ca="1">'良率刷新（PMC）'!K153</f>
        <v>0.91125885701128984</v>
      </c>
    </row>
    <row r="153" spans="1:8" x14ac:dyDescent="0.35">
      <c r="A153" s="97" t="str">
        <f>D153&amp;COUNTIF($D$2:D153,D153)</f>
        <v>M7271</v>
      </c>
      <c r="B153" s="97" t="str">
        <f t="shared" ref="B153:B168" si="67">D153&amp;E153</f>
        <v>M72702/10蒸镀批次</v>
      </c>
      <c r="C153" s="97" t="s">
        <v>1411</v>
      </c>
      <c r="D153" s="151" t="s">
        <v>844</v>
      </c>
      <c r="E153" s="85" t="s">
        <v>871</v>
      </c>
      <c r="F153" s="85">
        <v>240</v>
      </c>
      <c r="G153" s="356">
        <f t="shared" ref="G153:G166" si="68">F153</f>
        <v>240</v>
      </c>
      <c r="H153" s="299">
        <f ca="1">'良率刷新（PMC）'!K154</f>
        <v>0.90879357238362424</v>
      </c>
    </row>
    <row r="154" spans="1:8" x14ac:dyDescent="0.35">
      <c r="A154" s="97" t="str">
        <f>D154&amp;COUNTIF($D$2:D154,D154)</f>
        <v>M7272</v>
      </c>
      <c r="B154" s="97" t="str">
        <f t="shared" si="67"/>
        <v>M72705/10蒸镀批次</v>
      </c>
      <c r="C154" s="97" t="s">
        <v>1409</v>
      </c>
      <c r="D154" s="151" t="s">
        <v>844</v>
      </c>
      <c r="E154" s="85" t="s">
        <v>1526</v>
      </c>
      <c r="F154" s="85">
        <v>1540</v>
      </c>
      <c r="G154" s="356">
        <f t="shared" si="68"/>
        <v>1540</v>
      </c>
      <c r="H154" s="299">
        <f ca="1">'良率刷新（PMC）'!K155</f>
        <v>0.90979297238362422</v>
      </c>
    </row>
    <row r="155" spans="1:8" x14ac:dyDescent="0.35">
      <c r="A155" s="97" t="str">
        <f>D155&amp;COUNTIF($D$2:D155,D155)</f>
        <v>M751</v>
      </c>
      <c r="B155" s="97" t="str">
        <f t="shared" si="67"/>
        <v>M7502/25蒸镀批次</v>
      </c>
      <c r="C155" s="97" t="s">
        <v>1411</v>
      </c>
      <c r="D155" s="151" t="s">
        <v>6</v>
      </c>
      <c r="E155" s="85" t="s">
        <v>1403</v>
      </c>
      <c r="F155" s="85">
        <v>420</v>
      </c>
      <c r="G155" s="356">
        <f t="shared" si="68"/>
        <v>420</v>
      </c>
      <c r="H155" s="299">
        <f>'良率刷新（PMC）'!K156</f>
        <v>0.84</v>
      </c>
    </row>
    <row r="156" spans="1:8" x14ac:dyDescent="0.35">
      <c r="A156" s="97" t="str">
        <f>D156&amp;COUNTIF($D$2:D156,D156)</f>
        <v>M7551</v>
      </c>
      <c r="B156" s="97" t="str">
        <f t="shared" si="67"/>
        <v>M75505/27蒸镀批次</v>
      </c>
      <c r="C156" s="97" t="s">
        <v>1413</v>
      </c>
      <c r="D156" s="151" t="s">
        <v>1036</v>
      </c>
      <c r="E156" s="85" t="s">
        <v>1563</v>
      </c>
      <c r="F156" s="85">
        <v>630</v>
      </c>
      <c r="G156" s="356">
        <f t="shared" si="68"/>
        <v>630</v>
      </c>
      <c r="H156" s="299">
        <f ca="1">'良率刷新（PMC）'!K157</f>
        <v>0.73380180891566282</v>
      </c>
    </row>
    <row r="157" spans="1:8" x14ac:dyDescent="0.35">
      <c r="A157" s="97" t="str">
        <f>D157&amp;COUNTIF($D$2:D157,D157)</f>
        <v>M7552</v>
      </c>
      <c r="B157" s="97" t="str">
        <f t="shared" si="67"/>
        <v>M75506/01蒸镀批次</v>
      </c>
      <c r="C157" s="97" t="s">
        <v>1413</v>
      </c>
      <c r="D157" s="151" t="s">
        <v>1036</v>
      </c>
      <c r="E157" s="85" t="s">
        <v>1564</v>
      </c>
      <c r="F157" s="85">
        <v>210</v>
      </c>
      <c r="G157" s="356">
        <f t="shared" si="68"/>
        <v>210</v>
      </c>
      <c r="H157" s="299">
        <f ca="1">'良率刷新（PMC）'!K158</f>
        <v>0.73380180891566282</v>
      </c>
    </row>
    <row r="158" spans="1:8" x14ac:dyDescent="0.35">
      <c r="A158" s="97" t="str">
        <f>D158&amp;COUNTIF($D$2:D158,D158)</f>
        <v>M7561</v>
      </c>
      <c r="B158" s="97" t="str">
        <f t="shared" si="67"/>
        <v>M75605/21蒸镀批次</v>
      </c>
      <c r="C158" s="97" t="s">
        <v>1413</v>
      </c>
      <c r="D158" s="151" t="s">
        <v>785</v>
      </c>
      <c r="E158" s="85" t="s">
        <v>1565</v>
      </c>
      <c r="F158" s="85">
        <v>1320</v>
      </c>
      <c r="G158" s="356">
        <f t="shared" si="68"/>
        <v>1320</v>
      </c>
      <c r="H158" s="299">
        <f ca="1">'良率刷新（PMC）'!K159</f>
        <v>0.69309010602409615</v>
      </c>
    </row>
    <row r="159" spans="1:8" x14ac:dyDescent="0.35">
      <c r="A159" s="97" t="str">
        <f>D159&amp;COUNTIF($D$2:D159,D159)</f>
        <v>M7562</v>
      </c>
      <c r="B159" s="97" t="str">
        <f t="shared" si="67"/>
        <v>M75606/29蒸镀批次</v>
      </c>
      <c r="C159" s="97" t="s">
        <v>1413</v>
      </c>
      <c r="D159" s="151" t="s">
        <v>785</v>
      </c>
      <c r="E159" s="85" t="s">
        <v>1566</v>
      </c>
      <c r="F159" s="85">
        <v>1260</v>
      </c>
      <c r="G159" s="356">
        <f t="shared" si="68"/>
        <v>1260</v>
      </c>
      <c r="H159" s="299">
        <f ca="1">'良率刷新（PMC）'!K160</f>
        <v>0.69309010602409615</v>
      </c>
    </row>
    <row r="160" spans="1:8" x14ac:dyDescent="0.35">
      <c r="A160" s="97" t="str">
        <f>D160&amp;COUNTIF($D$2:D160,D160)</f>
        <v>N2361</v>
      </c>
      <c r="B160" s="97" t="str">
        <f t="shared" si="67"/>
        <v>N23602/07蒸镀批次</v>
      </c>
      <c r="C160" s="97" t="s">
        <v>1410</v>
      </c>
      <c r="D160" s="151" t="s">
        <v>7</v>
      </c>
      <c r="E160" s="85" t="s">
        <v>870</v>
      </c>
      <c r="F160" s="85">
        <v>3696</v>
      </c>
      <c r="G160" s="356">
        <f t="shared" si="68"/>
        <v>3696</v>
      </c>
      <c r="H160" s="299">
        <f ca="1">'良率刷新（PMC）'!K161</f>
        <v>0.751065823381877</v>
      </c>
    </row>
    <row r="161" spans="1:14" x14ac:dyDescent="0.35">
      <c r="A161" s="97" t="str">
        <f>D161&amp;COUNTIF($D$2:D161,D161)</f>
        <v>N2362</v>
      </c>
      <c r="B161" s="97" t="str">
        <f t="shared" si="67"/>
        <v>N23602/21蒸镀批次</v>
      </c>
      <c r="C161" s="97" t="s">
        <v>865</v>
      </c>
      <c r="D161" s="151" t="s">
        <v>7</v>
      </c>
      <c r="E161" s="85" t="s">
        <v>1245</v>
      </c>
      <c r="F161" s="85">
        <v>4260</v>
      </c>
      <c r="G161" s="356">
        <f t="shared" si="68"/>
        <v>4260</v>
      </c>
      <c r="H161" s="299">
        <f ca="1">'良率刷新（PMC）'!K162</f>
        <v>0.7948395433818769</v>
      </c>
    </row>
    <row r="162" spans="1:14" x14ac:dyDescent="0.35">
      <c r="A162" s="97" t="str">
        <f>D162&amp;COUNTIF($D$2:D162,D162)</f>
        <v>N2363</v>
      </c>
      <c r="B162" s="97" t="str">
        <f t="shared" si="67"/>
        <v>N23603/05蒸镀批次</v>
      </c>
      <c r="C162" s="97" t="s">
        <v>865</v>
      </c>
      <c r="D162" s="151" t="s">
        <v>7</v>
      </c>
      <c r="E162" s="85" t="s">
        <v>918</v>
      </c>
      <c r="F162" s="85">
        <v>1980</v>
      </c>
      <c r="G162" s="356">
        <f t="shared" si="68"/>
        <v>1980</v>
      </c>
      <c r="H162" s="299">
        <f ca="1">'良率刷新（PMC）'!K163</f>
        <v>0.79983654338187682</v>
      </c>
    </row>
    <row r="163" spans="1:14" x14ac:dyDescent="0.35">
      <c r="A163" s="97" t="str">
        <f>D163&amp;COUNTIF($D$2:D163,D163)</f>
        <v>N2364</v>
      </c>
      <c r="B163" s="97" t="str">
        <f t="shared" si="67"/>
        <v>N23603/18蒸镀批次</v>
      </c>
      <c r="C163" s="97" t="s">
        <v>865</v>
      </c>
      <c r="D163" s="151" t="s">
        <v>7</v>
      </c>
      <c r="E163" s="85" t="s">
        <v>1384</v>
      </c>
      <c r="F163" s="85">
        <v>4640</v>
      </c>
      <c r="G163" s="356">
        <f t="shared" si="68"/>
        <v>4640</v>
      </c>
      <c r="H163" s="299">
        <f ca="1">'良率刷新（PMC）'!K164</f>
        <v>0.79983654338187682</v>
      </c>
    </row>
    <row r="164" spans="1:14" x14ac:dyDescent="0.35">
      <c r="A164" s="97" t="str">
        <f>D164&amp;COUNTIF($D$2:D164,D164)</f>
        <v>N2365</v>
      </c>
      <c r="B164" s="97" t="str">
        <f t="shared" si="67"/>
        <v>N23604/23蒸镀批次</v>
      </c>
      <c r="C164" s="97" t="s">
        <v>1409</v>
      </c>
      <c r="D164" s="151" t="s">
        <v>7</v>
      </c>
      <c r="E164" s="85" t="s">
        <v>1405</v>
      </c>
      <c r="F164" s="85">
        <v>2460</v>
      </c>
      <c r="G164" s="356">
        <f t="shared" si="68"/>
        <v>2460</v>
      </c>
      <c r="H164" s="299">
        <f ca="1">'良率刷新（PMC）'!K165</f>
        <v>0.79983654338187682</v>
      </c>
      <c r="N164"/>
    </row>
    <row r="165" spans="1:14" x14ac:dyDescent="0.35">
      <c r="A165" s="97" t="str">
        <f>D165&amp;COUNTIF($D$2:D165,D165)</f>
        <v>O6781</v>
      </c>
      <c r="B165" s="97" t="str">
        <f t="shared" si="67"/>
        <v>O67804/29蒸镀批次</v>
      </c>
      <c r="C165" s="97" t="s">
        <v>1409</v>
      </c>
      <c r="D165" s="151" t="s">
        <v>1190</v>
      </c>
      <c r="E165" s="85" t="s">
        <v>1404</v>
      </c>
      <c r="F165" s="85">
        <v>420</v>
      </c>
      <c r="G165" s="356">
        <f t="shared" si="68"/>
        <v>420</v>
      </c>
      <c r="H165" s="299">
        <f ca="1">'良率刷新（PMC）'!K166</f>
        <v>0.7238006048192771</v>
      </c>
      <c r="N165"/>
    </row>
    <row r="166" spans="1:14" x14ac:dyDescent="0.35">
      <c r="A166" s="97" t="str">
        <f>D166&amp;COUNTIF($D$2:D166,D166)</f>
        <v>O6782</v>
      </c>
      <c r="B166" s="97" t="str">
        <f t="shared" si="67"/>
        <v>O67805/04蒸镀批次</v>
      </c>
      <c r="C166" s="97" t="s">
        <v>1409</v>
      </c>
      <c r="D166" s="151" t="s">
        <v>1190</v>
      </c>
      <c r="E166" s="85" t="s">
        <v>1388</v>
      </c>
      <c r="F166" s="85">
        <v>630</v>
      </c>
      <c r="G166" s="356">
        <f t="shared" si="68"/>
        <v>630</v>
      </c>
      <c r="H166" s="299">
        <f ca="1">'良率刷新（PMC）'!K167</f>
        <v>0.7238006048192771</v>
      </c>
      <c r="N166"/>
    </row>
    <row r="167" spans="1:14" x14ac:dyDescent="0.35">
      <c r="A167" s="97" t="str">
        <f>D167&amp;COUNTIF($D$2:D167,D167)</f>
        <v>O6783</v>
      </c>
      <c r="B167" s="97" t="str">
        <f t="shared" si="67"/>
        <v>O67806/08蒸镀批次</v>
      </c>
      <c r="C167" s="97" t="s">
        <v>912</v>
      </c>
      <c r="D167" s="151" t="s">
        <v>1190</v>
      </c>
      <c r="E167" s="85" t="s">
        <v>1255</v>
      </c>
      <c r="F167" s="85">
        <v>220</v>
      </c>
      <c r="G167" s="356">
        <f t="shared" ref="G167:G168" si="69">F167</f>
        <v>220</v>
      </c>
      <c r="H167" s="299">
        <f ca="1">'良率刷新（PMC）'!K168</f>
        <v>0.7238006048192771</v>
      </c>
      <c r="N167"/>
    </row>
    <row r="168" spans="1:14" x14ac:dyDescent="0.35">
      <c r="A168" s="97" t="str">
        <f>D168&amp;COUNTIF($D$2:D168,D168)</f>
        <v>O6784</v>
      </c>
      <c r="B168" s="97" t="str">
        <f t="shared" si="67"/>
        <v>O67806/10蒸镀批次</v>
      </c>
      <c r="C168" s="97" t="s">
        <v>912</v>
      </c>
      <c r="D168" s="151" t="s">
        <v>1190</v>
      </c>
      <c r="E168" s="85" t="s">
        <v>1382</v>
      </c>
      <c r="F168" s="85">
        <v>220</v>
      </c>
      <c r="G168" s="356">
        <f t="shared" si="69"/>
        <v>220</v>
      </c>
      <c r="H168" s="299">
        <f ca="1">'良率刷新（PMC）'!K169</f>
        <v>0.7238006048192771</v>
      </c>
      <c r="N168"/>
    </row>
    <row r="169" spans="1:14" x14ac:dyDescent="0.35">
      <c r="A169" s="97" t="str">
        <f>D169&amp;COUNTIF($D$2:D169,D169)</f>
        <v>O6785</v>
      </c>
      <c r="B169" s="97" t="str">
        <f t="shared" ref="B169" si="70">D169&amp;E169</f>
        <v>O67806/19蒸镀批次</v>
      </c>
      <c r="C169" s="97" t="s">
        <v>912</v>
      </c>
      <c r="D169" s="151" t="s">
        <v>1190</v>
      </c>
      <c r="E169" s="85" t="s">
        <v>1406</v>
      </c>
      <c r="F169" s="85">
        <v>440</v>
      </c>
      <c r="G169" s="356">
        <f t="shared" ref="G169" si="71">F169</f>
        <v>440</v>
      </c>
      <c r="H169" s="299">
        <f ca="1">'良率刷新（PMC）'!K170</f>
        <v>0.7238006048192771</v>
      </c>
      <c r="N169"/>
    </row>
    <row r="170" spans="1:14" x14ac:dyDescent="0.35">
      <c r="A170" s="97" t="str">
        <f>D170&amp;COUNTIF($D$2:D170,D170)</f>
        <v>W5371</v>
      </c>
      <c r="B170" s="97" t="str">
        <f t="shared" ref="B170:B171" si="72">D170&amp;E170</f>
        <v>W53703/10蒸镀批次</v>
      </c>
      <c r="C170" s="97" t="s">
        <v>1411</v>
      </c>
      <c r="D170" s="151" t="s">
        <v>760</v>
      </c>
      <c r="E170" s="85" t="s">
        <v>1389</v>
      </c>
      <c r="F170" s="85">
        <v>120</v>
      </c>
      <c r="G170" s="356">
        <f t="shared" ref="G170:G171" si="73">F170</f>
        <v>120</v>
      </c>
      <c r="H170" s="299">
        <f ca="1">'良率刷新（PMC）'!K171</f>
        <v>0.9619449192424242</v>
      </c>
      <c r="N170"/>
    </row>
    <row r="171" spans="1:14" x14ac:dyDescent="0.35">
      <c r="A171" s="97" t="str">
        <f>D171&amp;COUNTIF($D$2:D171,D171)</f>
        <v>W5372</v>
      </c>
      <c r="B171" s="97" t="str">
        <f t="shared" si="72"/>
        <v>W53706/07蒸镀批次</v>
      </c>
      <c r="C171" s="97" t="s">
        <v>912</v>
      </c>
      <c r="D171" s="151" t="s">
        <v>768</v>
      </c>
      <c r="E171" s="85" t="s">
        <v>1567</v>
      </c>
      <c r="F171" s="85">
        <v>240</v>
      </c>
      <c r="G171" s="356">
        <f t="shared" si="73"/>
        <v>240</v>
      </c>
      <c r="H171" s="299">
        <f ca="1">'良率刷新（PMC）'!K172</f>
        <v>0.9619449192424242</v>
      </c>
      <c r="N171"/>
    </row>
    <row r="172" spans="1:14" x14ac:dyDescent="0.35">
      <c r="A172" s="97" t="str">
        <f>D172&amp;COUNTIF($D$2:D172,D172)</f>
        <v>N3011</v>
      </c>
      <c r="B172" s="97" t="str">
        <f t="shared" ref="B172:B174" si="74">D172&amp;E172</f>
        <v>N30105/04蒸镀批次</v>
      </c>
      <c r="C172" s="97" t="s">
        <v>1409</v>
      </c>
      <c r="D172" s="561" t="s">
        <v>1527</v>
      </c>
      <c r="E172" s="561" t="s">
        <v>1568</v>
      </c>
      <c r="F172" s="562">
        <v>720</v>
      </c>
      <c r="G172" s="356">
        <f t="shared" ref="G172:G174" si="75">F172</f>
        <v>720</v>
      </c>
      <c r="H172" s="299">
        <f ca="1">'良率刷新（PMC）'!K173</f>
        <v>0.73376209421686722</v>
      </c>
      <c r="N172"/>
    </row>
    <row r="173" spans="1:14" x14ac:dyDescent="0.35">
      <c r="A173" s="97" t="str">
        <f>D173&amp;COUNTIF($D$2:D173,D173)</f>
        <v>N3012</v>
      </c>
      <c r="B173" s="97" t="str">
        <f t="shared" si="74"/>
        <v>N30105/24蒸镀批次</v>
      </c>
      <c r="C173" s="97" t="s">
        <v>912</v>
      </c>
      <c r="D173" s="561" t="s">
        <v>1527</v>
      </c>
      <c r="E173" s="561" t="s">
        <v>1569</v>
      </c>
      <c r="F173" s="562">
        <v>840</v>
      </c>
      <c r="G173" s="356">
        <f t="shared" si="75"/>
        <v>840</v>
      </c>
      <c r="H173" s="299">
        <f ca="1">'良率刷新（PMC）'!K174</f>
        <v>0.73376209421686722</v>
      </c>
      <c r="N173"/>
    </row>
    <row r="174" spans="1:14" x14ac:dyDescent="0.35">
      <c r="A174" s="97" t="str">
        <f>D174&amp;COUNTIF($D$2:D174,D174)</f>
        <v>N3013</v>
      </c>
      <c r="B174" s="97" t="str">
        <f t="shared" si="74"/>
        <v>N30106/04蒸镀批次</v>
      </c>
      <c r="C174" s="97" t="s">
        <v>912</v>
      </c>
      <c r="D174" s="561" t="s">
        <v>1527</v>
      </c>
      <c r="E174" s="561" t="s">
        <v>1570</v>
      </c>
      <c r="F174" s="562">
        <v>840</v>
      </c>
      <c r="G174" s="356">
        <f t="shared" si="75"/>
        <v>840</v>
      </c>
      <c r="H174" s="299">
        <f ca="1">'良率刷新（PMC）'!K175</f>
        <v>0.73376209421686722</v>
      </c>
      <c r="N174"/>
    </row>
    <row r="175" spans="1:14" x14ac:dyDescent="0.35">
      <c r="N175"/>
    </row>
    <row r="176" spans="1:14" x14ac:dyDescent="0.35">
      <c r="N176"/>
    </row>
    <row r="177" spans="14:14" x14ac:dyDescent="0.35">
      <c r="N177"/>
    </row>
    <row r="178" spans="14:14" x14ac:dyDescent="0.35">
      <c r="N178"/>
    </row>
    <row r="179" spans="14:14" x14ac:dyDescent="0.35">
      <c r="N179"/>
    </row>
    <row r="180" spans="14:14" x14ac:dyDescent="0.35">
      <c r="N180"/>
    </row>
    <row r="181" spans="14:14" x14ac:dyDescent="0.35">
      <c r="N181"/>
    </row>
    <row r="182" spans="14:14" x14ac:dyDescent="0.35">
      <c r="N182"/>
    </row>
    <row r="183" spans="14:14" x14ac:dyDescent="0.35">
      <c r="N183"/>
    </row>
    <row r="184" spans="14:14" x14ac:dyDescent="0.35">
      <c r="N184"/>
    </row>
  </sheetData>
  <autoFilter ref="N1:AG50"/>
  <sortState ref="N3:N24">
    <sortCondition ref="N2"/>
  </sortState>
  <mergeCells count="3">
    <mergeCell ref="O46:P46"/>
    <mergeCell ref="AJ1:AM1"/>
    <mergeCell ref="T46:W46"/>
  </mergeCells>
  <phoneticPr fontId="2" type="noConversion"/>
  <conditionalFormatting sqref="M2 M15:M28 M4:M12">
    <cfRule type="duplicateValues" dxfId="65" priority="108"/>
  </conditionalFormatting>
  <conditionalFormatting sqref="M2">
    <cfRule type="duplicateValues" dxfId="64" priority="107"/>
  </conditionalFormatting>
  <conditionalFormatting sqref="M3">
    <cfRule type="duplicateValues" dxfId="63" priority="83"/>
  </conditionalFormatting>
  <conditionalFormatting sqref="M13:M14">
    <cfRule type="duplicateValues" dxfId="62" priority="79"/>
  </conditionalFormatting>
  <conditionalFormatting sqref="AJ27:AJ32 AJ1:AJ25 AJ39:AJ1048576">
    <cfRule type="duplicateValues" dxfId="61" priority="481"/>
  </conditionalFormatting>
  <conditionalFormatting sqref="AJ3:AJ25">
    <cfRule type="duplicateValues" dxfId="60" priority="73"/>
  </conditionalFormatting>
  <conditionalFormatting sqref="N2:N24">
    <cfRule type="duplicateValues" dxfId="59" priority="72"/>
  </conditionalFormatting>
  <conditionalFormatting sqref="AJ27 AJ3:AJ25">
    <cfRule type="duplicateValues" dxfId="58" priority="71"/>
  </conditionalFormatting>
  <conditionalFormatting sqref="AP3:AP25 AJ3:AJ25">
    <cfRule type="duplicateValues" dxfId="57" priority="69"/>
  </conditionalFormatting>
  <conditionalFormatting sqref="AJ26">
    <cfRule type="duplicateValues" dxfId="56" priority="68"/>
  </conditionalFormatting>
  <conditionalFormatting sqref="AJ26">
    <cfRule type="duplicateValues" dxfId="55" priority="67"/>
  </conditionalFormatting>
  <conditionalFormatting sqref="AJ26">
    <cfRule type="duplicateValues" dxfId="54" priority="66"/>
  </conditionalFormatting>
  <conditionalFormatting sqref="AJ3:AJ26">
    <cfRule type="duplicateValues" dxfId="53" priority="65"/>
  </conditionalFormatting>
  <conditionalFormatting sqref="AJ3:AJ27 N2:N26">
    <cfRule type="duplicateValues" dxfId="52" priority="64"/>
  </conditionalFormatting>
  <conditionalFormatting sqref="N25">
    <cfRule type="duplicateValues" dxfId="51" priority="63"/>
  </conditionalFormatting>
  <conditionalFormatting sqref="N26">
    <cfRule type="duplicateValues" dxfId="50" priority="62"/>
  </conditionalFormatting>
  <conditionalFormatting sqref="N23">
    <cfRule type="duplicateValues" dxfId="49" priority="61"/>
  </conditionalFormatting>
  <conditionalFormatting sqref="N24">
    <cfRule type="duplicateValues" dxfId="48" priority="60"/>
  </conditionalFormatting>
  <conditionalFormatting sqref="N31">
    <cfRule type="duplicateValues" dxfId="47" priority="57"/>
  </conditionalFormatting>
  <conditionalFormatting sqref="N31">
    <cfRule type="duplicateValues" dxfId="46" priority="56"/>
  </conditionalFormatting>
  <conditionalFormatting sqref="AJ33">
    <cfRule type="duplicateValues" dxfId="45" priority="53"/>
  </conditionalFormatting>
  <conditionalFormatting sqref="AJ33">
    <cfRule type="duplicateValues" dxfId="44" priority="52"/>
  </conditionalFormatting>
  <conditionalFormatting sqref="N33">
    <cfRule type="duplicateValues" dxfId="43" priority="49"/>
  </conditionalFormatting>
  <conditionalFormatting sqref="N33">
    <cfRule type="duplicateValues" dxfId="42" priority="48"/>
  </conditionalFormatting>
  <conditionalFormatting sqref="N24">
    <cfRule type="duplicateValues" dxfId="41" priority="47"/>
  </conditionalFormatting>
  <conditionalFormatting sqref="N25">
    <cfRule type="duplicateValues" dxfId="40" priority="46"/>
  </conditionalFormatting>
  <conditionalFormatting sqref="N32">
    <cfRule type="duplicateValues" dxfId="39" priority="45"/>
  </conditionalFormatting>
  <conditionalFormatting sqref="N32">
    <cfRule type="duplicateValues" dxfId="38" priority="44"/>
  </conditionalFormatting>
  <conditionalFormatting sqref="N30">
    <cfRule type="duplicateValues" dxfId="37" priority="43"/>
  </conditionalFormatting>
  <conditionalFormatting sqref="N30">
    <cfRule type="duplicateValues" dxfId="36" priority="42"/>
  </conditionalFormatting>
  <conditionalFormatting sqref="N32">
    <cfRule type="duplicateValues" dxfId="35" priority="41"/>
  </conditionalFormatting>
  <conditionalFormatting sqref="N32">
    <cfRule type="duplicateValues" dxfId="34" priority="40"/>
  </conditionalFormatting>
  <conditionalFormatting sqref="N32">
    <cfRule type="duplicateValues" dxfId="33" priority="39"/>
  </conditionalFormatting>
  <conditionalFormatting sqref="AJ34:AJ35">
    <cfRule type="duplicateValues" dxfId="32" priority="35"/>
  </conditionalFormatting>
  <conditionalFormatting sqref="AJ34:AJ35">
    <cfRule type="duplicateValues" dxfId="31" priority="34"/>
  </conditionalFormatting>
  <conditionalFormatting sqref="AJ34:AJ35">
    <cfRule type="duplicateValues" dxfId="30" priority="33"/>
  </conditionalFormatting>
  <conditionalFormatting sqref="N59 AJ27:AJ32 AJ1:AJ25 AJ39:AJ1048576 N1:N33 N45:N56 N66:N1048576 N38">
    <cfRule type="duplicateValues" dxfId="29" priority="644"/>
  </conditionalFormatting>
  <conditionalFormatting sqref="N39:N41">
    <cfRule type="duplicateValues" dxfId="28" priority="22"/>
  </conditionalFormatting>
  <conditionalFormatting sqref="N39:N41">
    <cfRule type="duplicateValues" dxfId="27" priority="23"/>
  </conditionalFormatting>
  <conditionalFormatting sqref="N39:N41">
    <cfRule type="duplicateValues" dxfId="26" priority="19"/>
  </conditionalFormatting>
  <conditionalFormatting sqref="N39:N41">
    <cfRule type="duplicateValues" dxfId="25" priority="18"/>
  </conditionalFormatting>
  <conditionalFormatting sqref="N39:N41">
    <cfRule type="duplicateValues" dxfId="24" priority="20"/>
  </conditionalFormatting>
  <conditionalFormatting sqref="AJ36:AJ38">
    <cfRule type="duplicateValues" dxfId="23" priority="17"/>
  </conditionalFormatting>
  <conditionalFormatting sqref="AJ36:AJ38">
    <cfRule type="duplicateValues" dxfId="22" priority="16"/>
  </conditionalFormatting>
  <conditionalFormatting sqref="AJ36:AJ38">
    <cfRule type="duplicateValues" dxfId="21" priority="15"/>
  </conditionalFormatting>
  <conditionalFormatting sqref="AJ36:AJ38">
    <cfRule type="duplicateValues" dxfId="20" priority="14"/>
  </conditionalFormatting>
  <conditionalFormatting sqref="AJ36:AJ38">
    <cfRule type="duplicateValues" dxfId="19" priority="13"/>
  </conditionalFormatting>
  <conditionalFormatting sqref="N33">
    <cfRule type="duplicateValues" dxfId="18" priority="673"/>
  </conditionalFormatting>
  <conditionalFormatting sqref="N33">
    <cfRule type="duplicateValues" dxfId="17" priority="711"/>
  </conditionalFormatting>
  <conditionalFormatting sqref="N33">
    <cfRule type="duplicateValues" dxfId="16" priority="739"/>
  </conditionalFormatting>
  <conditionalFormatting sqref="AJ3:AJ33 N2:N33 N38">
    <cfRule type="duplicateValues" dxfId="15" priority="741"/>
  </conditionalFormatting>
  <conditionalFormatting sqref="N2:N33 AJ3:AJ35 N38">
    <cfRule type="duplicateValues" dxfId="14" priority="744"/>
  </conditionalFormatting>
  <conditionalFormatting sqref="AJ3:AJ35 N2:N33 N38:N41">
    <cfRule type="duplicateValues" dxfId="13" priority="747"/>
  </conditionalFormatting>
  <conditionalFormatting sqref="AJ3:AJ38 N2:N33 N38:N41">
    <cfRule type="duplicateValues" dxfId="12" priority="750"/>
  </conditionalFormatting>
  <conditionalFormatting sqref="N34">
    <cfRule type="duplicateValues" dxfId="11" priority="7"/>
  </conditionalFormatting>
  <conditionalFormatting sqref="N35:N37">
    <cfRule type="duplicateValues" dxfId="10" priority="5"/>
  </conditionalFormatting>
  <conditionalFormatting sqref="N35:N37">
    <cfRule type="duplicateValues" dxfId="9" priority="6"/>
  </conditionalFormatting>
  <conditionalFormatting sqref="N35:N37">
    <cfRule type="duplicateValues" dxfId="8" priority="3"/>
  </conditionalFormatting>
  <conditionalFormatting sqref="N35:N37">
    <cfRule type="duplicateValues" dxfId="7" priority="2"/>
  </conditionalFormatting>
  <conditionalFormatting sqref="N35:N37">
    <cfRule type="duplicateValues" dxfId="6" priority="4"/>
  </conditionalFormatting>
  <conditionalFormatting sqref="N34">
    <cfRule type="duplicateValues" dxfId="5" priority="8"/>
  </conditionalFormatting>
  <conditionalFormatting sqref="N34">
    <cfRule type="duplicateValues" dxfId="4" priority="9"/>
  </conditionalFormatting>
  <conditionalFormatting sqref="N34:N37">
    <cfRule type="duplicateValues" dxfId="3" priority="10"/>
  </conditionalFormatting>
  <conditionalFormatting sqref="N34:N37">
    <cfRule type="duplicateValues" dxfId="2" priority="11"/>
  </conditionalFormatting>
  <conditionalFormatting sqref="N1:N42 AJ2:AJ41">
    <cfRule type="duplicateValues" dxfId="1" priority="1"/>
  </conditionalFormatting>
  <pageMargins left="0.7" right="0.7" top="0.75" bottom="0.75" header="0.3" footer="0.3"/>
  <pageSetup paperSize="9" orientation="portrait" r:id="rId1"/>
  <headerFooter>
    <oddHeader>&amp;C&amp;G</oddHeader>
  </headerFooter>
  <legacyDrawingHF r:id="rId2"/>
  <picture r:id="rId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14999847407452621"/>
  </sheetPr>
  <dimension ref="A1:DK77"/>
  <sheetViews>
    <sheetView workbookViewId="0">
      <pane xSplit="1" ySplit="3" topLeftCell="BM4" activePane="bottomRight" state="frozenSplit"/>
      <selection activeCell="AD70" sqref="AD70"/>
      <selection pane="topRight" activeCell="AD70" sqref="AD70"/>
      <selection pane="bottomLeft" activeCell="AD70" sqref="AD70"/>
      <selection pane="bottomRight" activeCell="CE12" sqref="CE12"/>
    </sheetView>
  </sheetViews>
  <sheetFormatPr defaultRowHeight="13.5" x14ac:dyDescent="0.15"/>
  <cols>
    <col min="1" max="1" width="14.5" style="150" customWidth="1"/>
    <col min="2" max="22" width="9" style="163"/>
    <col min="23" max="23" width="9" style="233"/>
    <col min="24" max="25" width="9" style="163"/>
    <col min="26" max="26" width="9" style="233"/>
    <col min="27" max="27" width="10.25" style="163" customWidth="1"/>
    <col min="28" max="28" width="9" style="163"/>
    <col min="29" max="32" width="10.25" style="233" customWidth="1"/>
    <col min="33" max="38" width="9" style="163"/>
    <col min="39" max="39" width="9" style="233"/>
    <col min="40" max="40" width="10.125" style="163" customWidth="1"/>
    <col min="41" max="43" width="9" style="163"/>
    <col min="44" max="44" width="7.125" style="163" customWidth="1"/>
    <col min="45" max="58" width="9" style="163"/>
    <col min="59" max="63" width="9" style="13"/>
    <col min="64" max="66" width="9" style="276"/>
    <col min="67" max="73" width="9" style="292"/>
    <col min="74" max="74" width="9" style="13"/>
    <col min="75" max="87" width="9" style="179"/>
    <col min="88" max="89" width="9" style="228"/>
    <col min="90" max="90" width="9" style="179"/>
    <col min="91" max="91" width="9" style="13"/>
    <col min="92" max="106" width="9" style="292"/>
    <col min="107" max="16384" width="9" style="13"/>
  </cols>
  <sheetData>
    <row r="1" spans="1:115" ht="14.25" thickBot="1" x14ac:dyDescent="0.2">
      <c r="A1" s="150">
        <v>1</v>
      </c>
      <c r="B1" s="163" t="str">
        <f>B2&amp;B3</f>
        <v>M7524/10/21蒸镀批</v>
      </c>
      <c r="C1" s="163" t="str">
        <f t="shared" ref="C1:AY1" si="0">C2&amp;C3</f>
        <v>M7524/12/04蒸镀批</v>
      </c>
      <c r="D1" s="163" t="str">
        <f t="shared" si="0"/>
        <v>N23625/05/13蒸镀批</v>
      </c>
      <c r="E1" s="163" t="str">
        <f t="shared" si="0"/>
        <v>N23625/06/21蒸镀批</v>
      </c>
      <c r="F1" s="163" t="str">
        <f t="shared" si="0"/>
        <v>N23626/02/07蒸镀批</v>
      </c>
      <c r="G1" s="163" t="str">
        <f t="shared" si="0"/>
        <v>N23626/02/21蒸镀批</v>
      </c>
      <c r="H1" s="163" t="str">
        <f t="shared" si="0"/>
        <v>C46625/05/13蒸镀批</v>
      </c>
      <c r="I1" s="163" t="str">
        <f t="shared" si="0"/>
        <v>C46625/06/21蒸镀批</v>
      </c>
      <c r="J1" s="163" t="str">
        <f t="shared" si="0"/>
        <v>C46626/02/07蒸镀批</v>
      </c>
      <c r="K1" s="163" t="str">
        <f t="shared" si="0"/>
        <v>C5025/11/26蒸镀批</v>
      </c>
      <c r="L1" s="163" t="str">
        <f t="shared" si="0"/>
        <v>C5025/12/27蒸镀批</v>
      </c>
      <c r="M1" s="163" t="str">
        <f t="shared" si="0"/>
        <v>C5125/09/24蒸镀批</v>
      </c>
      <c r="N1" s="163" t="str">
        <f t="shared" si="0"/>
        <v>C5125/12/20蒸镀批</v>
      </c>
      <c r="O1" s="163" t="str">
        <f t="shared" si="0"/>
        <v>C5525/07/21蒸镀批</v>
      </c>
      <c r="P1" s="163" t="str">
        <f t="shared" si="0"/>
        <v>C5525/12/20蒸镀批</v>
      </c>
      <c r="Q1" s="163" t="str">
        <f t="shared" si="0"/>
        <v>C3925/11/26蒸镀批</v>
      </c>
      <c r="R1" s="163" t="str">
        <f t="shared" si="0"/>
        <v>C3925/12/27蒸镀批</v>
      </c>
      <c r="S1" s="163" t="str">
        <f t="shared" si="0"/>
        <v>M68025/09/12蒸镀批</v>
      </c>
      <c r="T1" s="163" t="str">
        <f t="shared" si="0"/>
        <v>M68025/09/30蒸镀批</v>
      </c>
      <c r="U1" s="163" t="str">
        <f t="shared" si="0"/>
        <v>M66025/11/14蒸镀批</v>
      </c>
      <c r="V1" s="163" t="str">
        <f t="shared" si="0"/>
        <v>M66025/11/30蒸镀批</v>
      </c>
      <c r="W1" s="233" t="str">
        <f t="shared" si="0"/>
        <v>M66026/02/10蒸镀批</v>
      </c>
      <c r="X1" s="163" t="str">
        <f t="shared" si="0"/>
        <v>M66026/02/20蒸镀批</v>
      </c>
      <c r="Y1" s="163" t="str">
        <f t="shared" si="0"/>
        <v>M58825/12/19蒸镀批</v>
      </c>
      <c r="Z1" s="233" t="str">
        <f t="shared" si="0"/>
        <v>M58826/01/02蒸镀批</v>
      </c>
      <c r="AA1" s="233" t="str">
        <f t="shared" si="0"/>
        <v>M69225/10/12蒸镀批</v>
      </c>
      <c r="AB1" s="233" t="str">
        <f t="shared" si="0"/>
        <v>M69225/10/22蒸镀批</v>
      </c>
      <c r="AC1" s="233" t="str">
        <f t="shared" si="0"/>
        <v>M69226/02/10蒸镀批</v>
      </c>
      <c r="AD1" s="233" t="str">
        <f t="shared" si="0"/>
        <v>M60825/09/12蒸镀批</v>
      </c>
      <c r="AE1" s="233" t="str">
        <f t="shared" si="0"/>
        <v>M60825/10/12蒸镀批</v>
      </c>
      <c r="AF1" s="233" t="str">
        <f t="shared" si="0"/>
        <v>C47125/12/19蒸镀批</v>
      </c>
      <c r="AG1" s="163" t="str">
        <f t="shared" si="0"/>
        <v>C47126/01/18蒸镀批</v>
      </c>
      <c r="AH1" s="163" t="str">
        <f t="shared" si="0"/>
        <v>C47126/01/29蒸镀批</v>
      </c>
      <c r="AI1" s="163" t="str">
        <f t="shared" si="0"/>
        <v>C47126/02/10蒸镀批</v>
      </c>
      <c r="AJ1" s="163" t="str">
        <f t="shared" si="0"/>
        <v>C48026/01/23蒸镀批</v>
      </c>
      <c r="AK1" s="163" t="str">
        <f t="shared" si="0"/>
        <v>C48026/01/28蒸镀批</v>
      </c>
      <c r="AL1" s="163" t="str">
        <f t="shared" si="0"/>
        <v>C48026/02/07蒸镀批</v>
      </c>
      <c r="AM1" s="233" t="str">
        <f t="shared" si="0"/>
        <v>C48026/02/18蒸镀批</v>
      </c>
      <c r="AN1" s="163" t="str">
        <f t="shared" si="0"/>
        <v>C48026/02/19蒸镀批</v>
      </c>
      <c r="AO1" s="163" t="str">
        <f t="shared" si="0"/>
        <v>M67826/01/15蒸镀批</v>
      </c>
      <c r="AP1" s="163" t="str">
        <f t="shared" si="0"/>
        <v>M67826/01/24蒸镀批</v>
      </c>
      <c r="AQ1" s="163" t="str">
        <f t="shared" si="0"/>
        <v>M67826/02/16蒸镀批</v>
      </c>
      <c r="AR1" s="163" t="str">
        <f t="shared" si="0"/>
        <v>W53726/01/05蒸镀批</v>
      </c>
      <c r="AS1" s="163" t="str">
        <f t="shared" si="0"/>
        <v>W53726/01/24蒸镀批</v>
      </c>
      <c r="AT1" s="163" t="str">
        <f t="shared" si="0"/>
        <v>M72726/01/02蒸镀批</v>
      </c>
      <c r="AU1" s="163" t="str">
        <f t="shared" si="0"/>
        <v>M72726/01/29蒸镀批</v>
      </c>
      <c r="AV1" s="163" t="str">
        <f t="shared" si="0"/>
        <v>M72726/02/10蒸镀批</v>
      </c>
      <c r="AW1" s="163" t="str">
        <f t="shared" si="0"/>
        <v>C51626/01/17蒸镀批</v>
      </c>
      <c r="AX1" s="163" t="str">
        <f t="shared" si="0"/>
        <v>C51626/01/28蒸镀批</v>
      </c>
      <c r="AY1" s="163" t="str">
        <f t="shared" si="0"/>
        <v>C51626/02/07蒸镀批</v>
      </c>
      <c r="AZ1" s="163" t="str">
        <f t="shared" ref="AZ1" si="1">AZ2&amp;AZ3</f>
        <v>C51626/02/18蒸镀批</v>
      </c>
      <c r="BA1" s="163" t="str">
        <f t="shared" ref="BA1" si="2">BA2&amp;BA3</f>
        <v>M69326/01/02蒸镀批</v>
      </c>
      <c r="BB1" s="163" t="str">
        <f t="shared" ref="BB1" si="3">BB2&amp;BB3</f>
        <v>M69326/01/18蒸镀批</v>
      </c>
      <c r="BC1" s="163" t="str">
        <f t="shared" ref="BC1" si="4">BC2&amp;BC3</f>
        <v>M69326/02/10蒸镀批</v>
      </c>
      <c r="BD1" s="163" t="str">
        <f t="shared" ref="BD1" si="5">BD2&amp;BD3</f>
        <v>M69326/02/20蒸镀批</v>
      </c>
      <c r="BE1" s="163" t="str">
        <f t="shared" ref="BE1" si="6">BE2&amp;BE3</f>
        <v>M62825/12/13蒸镀批</v>
      </c>
      <c r="BF1" s="163" t="str">
        <f t="shared" ref="BF1" si="7">BF2&amp;BF3</f>
        <v>M62826/01/23蒸镀批</v>
      </c>
      <c r="BG1" s="13" t="str">
        <f t="shared" ref="BG1" si="8">BG2&amp;BG3</f>
        <v>M62826/02/07蒸镀批</v>
      </c>
      <c r="BH1" s="13" t="str">
        <f t="shared" ref="BH1" si="9">BH2&amp;BH3</f>
        <v>M62826/02/19蒸镀批</v>
      </c>
      <c r="BI1" s="13" t="str">
        <f t="shared" ref="BI1:CM1" si="10">BI2&amp;BI3</f>
        <v>C47226/01/17蒸镀批</v>
      </c>
      <c r="BJ1" s="13" t="str">
        <f t="shared" si="10"/>
        <v>C47226/01/28蒸镀批</v>
      </c>
      <c r="BK1" s="13" t="str">
        <f t="shared" si="10"/>
        <v>C47226/02/07蒸镀批</v>
      </c>
      <c r="BL1" s="276" t="str">
        <f t="shared" ref="BL1:BN1" si="11">BL2&amp;BL3</f>
        <v>C47226/02/18蒸镀批</v>
      </c>
      <c r="BM1" s="276" t="str">
        <f t="shared" si="11"/>
        <v>M62626/01/15蒸镀批</v>
      </c>
      <c r="BN1" s="276" t="str">
        <f t="shared" si="11"/>
        <v>M62626/01/24蒸镀批</v>
      </c>
      <c r="BO1" s="292" t="str">
        <f t="shared" si="10"/>
        <v>M62626/02/16蒸镀批</v>
      </c>
      <c r="BP1" s="292" t="str">
        <f t="shared" si="10"/>
        <v>C52226/01/17蒸镀批</v>
      </c>
      <c r="BQ1" s="292" t="str">
        <f t="shared" si="10"/>
        <v>C52226/02/18蒸镀批</v>
      </c>
      <c r="BR1" s="292" t="str">
        <f t="shared" si="10"/>
        <v>C52226/02/07蒸镀批</v>
      </c>
      <c r="BS1" s="292" t="str">
        <f t="shared" si="10"/>
        <v>C52126/01/28蒸镀批</v>
      </c>
      <c r="BT1" s="292" t="str">
        <f t="shared" si="10"/>
        <v>C52126/02/07蒸镀批</v>
      </c>
      <c r="BU1" s="292" t="str">
        <f t="shared" si="10"/>
        <v>C52126/02/19蒸镀批</v>
      </c>
      <c r="BV1" s="106" t="str">
        <f t="shared" si="10"/>
        <v>M72126/01/29蒸镀批</v>
      </c>
      <c r="BW1" s="292" t="str">
        <f t="shared" si="10"/>
        <v>M72126/02/10蒸镀批</v>
      </c>
      <c r="BX1" s="292" t="str">
        <f t="shared" si="10"/>
        <v>M72126/02/20蒸镀批</v>
      </c>
      <c r="BY1" s="292" t="str">
        <f t="shared" si="10"/>
        <v>C51426/02/07蒸镀批</v>
      </c>
      <c r="BZ1" s="292" t="str">
        <f t="shared" si="10"/>
        <v>M65626/01/29蒸镀批</v>
      </c>
      <c r="CA1" s="179" t="str">
        <f t="shared" si="10"/>
        <v>M65626/02/10蒸镀批</v>
      </c>
      <c r="CB1" s="179" t="str">
        <f t="shared" si="10"/>
        <v/>
      </c>
      <c r="CC1" s="179" t="str">
        <f t="shared" si="10"/>
        <v/>
      </c>
      <c r="CD1" s="179" t="str">
        <f t="shared" si="10"/>
        <v/>
      </c>
      <c r="CE1" s="179" t="str">
        <f t="shared" si="10"/>
        <v/>
      </c>
      <c r="CF1" s="179" t="str">
        <f t="shared" si="10"/>
        <v/>
      </c>
      <c r="CG1" s="179" t="str">
        <f t="shared" si="10"/>
        <v/>
      </c>
      <c r="CH1" s="179" t="str">
        <f t="shared" si="10"/>
        <v/>
      </c>
      <c r="CI1" s="179" t="str">
        <f t="shared" si="10"/>
        <v/>
      </c>
      <c r="CJ1" s="228" t="str">
        <f t="shared" si="10"/>
        <v/>
      </c>
      <c r="CK1" s="228" t="str">
        <f t="shared" si="10"/>
        <v/>
      </c>
      <c r="CL1" s="179" t="str">
        <f t="shared" si="10"/>
        <v/>
      </c>
      <c r="CM1" s="228" t="str">
        <f t="shared" si="10"/>
        <v/>
      </c>
      <c r="CN1" s="292" t="str">
        <f t="shared" ref="CN1:DC1" si="12">CN2&amp;CN3</f>
        <v/>
      </c>
      <c r="CO1" s="292" t="str">
        <f t="shared" si="12"/>
        <v/>
      </c>
      <c r="CP1" s="292" t="str">
        <f t="shared" si="12"/>
        <v/>
      </c>
      <c r="CQ1" s="292" t="str">
        <f t="shared" si="12"/>
        <v/>
      </c>
      <c r="CR1" s="292" t="str">
        <f t="shared" si="12"/>
        <v/>
      </c>
      <c r="CS1" s="292" t="str">
        <f t="shared" si="12"/>
        <v/>
      </c>
      <c r="CT1" s="292" t="str">
        <f t="shared" si="12"/>
        <v/>
      </c>
      <c r="CU1" s="292" t="str">
        <f t="shared" si="12"/>
        <v/>
      </c>
      <c r="CV1" s="292" t="str">
        <f t="shared" si="12"/>
        <v/>
      </c>
      <c r="CW1" s="292" t="str">
        <f t="shared" si="12"/>
        <v/>
      </c>
      <c r="CX1" s="292" t="str">
        <f t="shared" si="12"/>
        <v/>
      </c>
      <c r="CY1" s="292" t="str">
        <f t="shared" si="12"/>
        <v/>
      </c>
      <c r="CZ1" s="292" t="str">
        <f t="shared" si="12"/>
        <v/>
      </c>
      <c r="DA1" s="292" t="str">
        <f t="shared" si="12"/>
        <v/>
      </c>
      <c r="DB1" s="292" t="str">
        <f t="shared" si="12"/>
        <v/>
      </c>
      <c r="DC1" s="292" t="str">
        <f t="shared" si="12"/>
        <v/>
      </c>
      <c r="DD1" s="292"/>
      <c r="DE1" s="292"/>
      <c r="DF1" s="292"/>
      <c r="DG1" s="292"/>
      <c r="DH1" s="292"/>
    </row>
    <row r="2" spans="1:115" ht="17.25" thickTop="1" x14ac:dyDescent="0.15">
      <c r="A2" s="520" t="s">
        <v>450</v>
      </c>
      <c r="B2" s="521" t="s">
        <v>6</v>
      </c>
      <c r="C2" s="521" t="s">
        <v>6</v>
      </c>
      <c r="D2" s="521" t="s">
        <v>7</v>
      </c>
      <c r="E2" s="521" t="s">
        <v>7</v>
      </c>
      <c r="F2" s="521" t="s">
        <v>7</v>
      </c>
      <c r="G2" s="521" t="s">
        <v>7</v>
      </c>
      <c r="H2" s="521" t="s">
        <v>565</v>
      </c>
      <c r="I2" s="521" t="s">
        <v>565</v>
      </c>
      <c r="J2" s="521" t="s">
        <v>565</v>
      </c>
      <c r="K2" s="521" t="s">
        <v>16</v>
      </c>
      <c r="L2" s="521" t="s">
        <v>16</v>
      </c>
      <c r="M2" s="521" t="s">
        <v>26</v>
      </c>
      <c r="N2" s="522" t="s">
        <v>26</v>
      </c>
      <c r="O2" s="521" t="s">
        <v>361</v>
      </c>
      <c r="P2" s="521" t="s">
        <v>361</v>
      </c>
      <c r="Q2" s="521" t="s">
        <v>15</v>
      </c>
      <c r="R2" s="521" t="s">
        <v>15</v>
      </c>
      <c r="S2" s="521" t="s">
        <v>586</v>
      </c>
      <c r="T2" s="521" t="s">
        <v>586</v>
      </c>
      <c r="U2" s="521" t="s">
        <v>630</v>
      </c>
      <c r="V2" s="521" t="s">
        <v>630</v>
      </c>
      <c r="W2" s="521" t="s">
        <v>630</v>
      </c>
      <c r="X2" s="521" t="s">
        <v>630</v>
      </c>
      <c r="Y2" s="521" t="s">
        <v>696</v>
      </c>
      <c r="Z2" s="521" t="s">
        <v>696</v>
      </c>
      <c r="AA2" s="521" t="s">
        <v>622</v>
      </c>
      <c r="AB2" s="521" t="s">
        <v>622</v>
      </c>
      <c r="AC2" s="521" t="s">
        <v>622</v>
      </c>
      <c r="AD2" s="521" t="s">
        <v>680</v>
      </c>
      <c r="AE2" s="521" t="s">
        <v>680</v>
      </c>
      <c r="AF2" s="521" t="s">
        <v>684</v>
      </c>
      <c r="AG2" s="521" t="s">
        <v>684</v>
      </c>
      <c r="AH2" s="521" t="s">
        <v>684</v>
      </c>
      <c r="AI2" s="521" t="s">
        <v>684</v>
      </c>
      <c r="AJ2" s="521" t="s">
        <v>645</v>
      </c>
      <c r="AK2" s="521" t="s">
        <v>645</v>
      </c>
      <c r="AL2" s="521" t="s">
        <v>645</v>
      </c>
      <c r="AM2" s="521" t="s">
        <v>645</v>
      </c>
      <c r="AN2" s="521" t="s">
        <v>645</v>
      </c>
      <c r="AO2" s="521" t="s">
        <v>652</v>
      </c>
      <c r="AP2" s="521" t="s">
        <v>652</v>
      </c>
      <c r="AQ2" s="521" t="s">
        <v>652</v>
      </c>
      <c r="AR2" s="521" t="s">
        <v>760</v>
      </c>
      <c r="AS2" s="521" t="s">
        <v>760</v>
      </c>
      <c r="AT2" s="521" t="s">
        <v>844</v>
      </c>
      <c r="AU2" s="521" t="s">
        <v>844</v>
      </c>
      <c r="AV2" s="521" t="s">
        <v>844</v>
      </c>
      <c r="AW2" s="521" t="s">
        <v>772</v>
      </c>
      <c r="AX2" s="521" t="s">
        <v>772</v>
      </c>
      <c r="AY2" s="521" t="s">
        <v>772</v>
      </c>
      <c r="AZ2" s="521" t="s">
        <v>772</v>
      </c>
      <c r="BA2" s="521" t="s">
        <v>761</v>
      </c>
      <c r="BB2" s="521" t="s">
        <v>761</v>
      </c>
      <c r="BC2" s="521" t="s">
        <v>761</v>
      </c>
      <c r="BD2" s="521" t="s">
        <v>761</v>
      </c>
      <c r="BE2" s="521" t="s">
        <v>848</v>
      </c>
      <c r="BF2" s="521" t="s">
        <v>848</v>
      </c>
      <c r="BG2" s="521" t="s">
        <v>848</v>
      </c>
      <c r="BH2" s="521" t="s">
        <v>848</v>
      </c>
      <c r="BI2" s="521" t="s">
        <v>692</v>
      </c>
      <c r="BJ2" s="521" t="s">
        <v>692</v>
      </c>
      <c r="BK2" s="522" t="s">
        <v>692</v>
      </c>
      <c r="BL2" s="521" t="s">
        <v>692</v>
      </c>
      <c r="BM2" s="521" t="s">
        <v>861</v>
      </c>
      <c r="BN2" s="437" t="s">
        <v>861</v>
      </c>
      <c r="BO2" s="466" t="s">
        <v>861</v>
      </c>
      <c r="BP2" s="466" t="s">
        <v>811</v>
      </c>
      <c r="BQ2" s="466" t="s">
        <v>811</v>
      </c>
      <c r="BR2" s="466" t="s">
        <v>811</v>
      </c>
      <c r="BS2" s="466" t="s">
        <v>807</v>
      </c>
      <c r="BT2" s="466" t="s">
        <v>807</v>
      </c>
      <c r="BU2" s="466" t="s">
        <v>807</v>
      </c>
      <c r="BV2" s="372" t="s">
        <v>1401</v>
      </c>
      <c r="BW2" s="372" t="s">
        <v>1401</v>
      </c>
      <c r="BX2" s="372" t="s">
        <v>1401</v>
      </c>
      <c r="BY2" s="343" t="s">
        <v>909</v>
      </c>
      <c r="BZ2" s="344" t="s">
        <v>1571</v>
      </c>
      <c r="CA2" s="343" t="s">
        <v>1571</v>
      </c>
      <c r="CB2" s="343"/>
      <c r="CC2" s="344"/>
      <c r="CD2" s="344"/>
      <c r="CE2" s="344"/>
      <c r="CF2" s="107"/>
      <c r="CG2" s="107"/>
      <c r="CH2" s="107"/>
      <c r="CI2" s="14"/>
      <c r="CJ2" s="14"/>
      <c r="CK2" s="14"/>
      <c r="CL2" s="14"/>
      <c r="CM2" s="14"/>
      <c r="CN2" s="383"/>
      <c r="CO2" s="383"/>
      <c r="CP2" s="383"/>
      <c r="CQ2" s="383"/>
      <c r="CR2" s="383"/>
      <c r="CS2" s="383"/>
      <c r="CT2" s="405"/>
      <c r="CU2" s="405"/>
      <c r="CV2" s="405"/>
      <c r="CW2" s="405"/>
      <c r="CX2" s="383"/>
      <c r="CY2" s="383"/>
      <c r="CZ2" s="405"/>
      <c r="DA2" s="405"/>
      <c r="DB2" s="405"/>
      <c r="DC2" s="405"/>
      <c r="DD2" s="383"/>
      <c r="DE2" s="383"/>
      <c r="DF2" s="383"/>
      <c r="DG2" s="383"/>
      <c r="DH2" s="383"/>
    </row>
    <row r="3" spans="1:115" ht="33" x14ac:dyDescent="0.15">
      <c r="A3" s="520" t="s">
        <v>451</v>
      </c>
      <c r="B3" s="523" t="s">
        <v>894</v>
      </c>
      <c r="C3" s="523" t="s">
        <v>563</v>
      </c>
      <c r="D3" s="523" t="s">
        <v>884</v>
      </c>
      <c r="E3" s="523" t="s">
        <v>885</v>
      </c>
      <c r="F3" s="523" t="s">
        <v>1423</v>
      </c>
      <c r="G3" s="523" t="s">
        <v>1530</v>
      </c>
      <c r="H3" s="523" t="s">
        <v>884</v>
      </c>
      <c r="I3" s="523" t="s">
        <v>885</v>
      </c>
      <c r="J3" s="523" t="s">
        <v>1423</v>
      </c>
      <c r="K3" s="523" t="s">
        <v>906</v>
      </c>
      <c r="L3" s="523" t="s">
        <v>1232</v>
      </c>
      <c r="M3" s="523" t="s">
        <v>859</v>
      </c>
      <c r="N3" s="523" t="s">
        <v>1422</v>
      </c>
      <c r="O3" s="523" t="s">
        <v>1424</v>
      </c>
      <c r="P3" s="523" t="s">
        <v>1422</v>
      </c>
      <c r="Q3" s="523" t="s">
        <v>906</v>
      </c>
      <c r="R3" s="523" t="s">
        <v>1232</v>
      </c>
      <c r="S3" s="523" t="s">
        <v>892</v>
      </c>
      <c r="T3" s="523" t="s">
        <v>1425</v>
      </c>
      <c r="U3" s="524" t="s">
        <v>889</v>
      </c>
      <c r="V3" s="523" t="s">
        <v>907</v>
      </c>
      <c r="W3" s="523" t="s">
        <v>1426</v>
      </c>
      <c r="X3" s="523" t="s">
        <v>1531</v>
      </c>
      <c r="Y3" s="523" t="s">
        <v>1233</v>
      </c>
      <c r="Z3" s="523" t="s">
        <v>1235</v>
      </c>
      <c r="AA3" s="523" t="s">
        <v>863</v>
      </c>
      <c r="AB3" s="523" t="s">
        <v>867</v>
      </c>
      <c r="AC3" s="523" t="s">
        <v>1426</v>
      </c>
      <c r="AD3" s="523" t="s">
        <v>892</v>
      </c>
      <c r="AE3" s="523" t="s">
        <v>863</v>
      </c>
      <c r="AF3" s="523" t="s">
        <v>1233</v>
      </c>
      <c r="AG3" s="523" t="s">
        <v>1279</v>
      </c>
      <c r="AH3" s="523" t="s">
        <v>1427</v>
      </c>
      <c r="AI3" s="523" t="s">
        <v>1426</v>
      </c>
      <c r="AJ3" s="523" t="s">
        <v>1290</v>
      </c>
      <c r="AK3" s="523" t="s">
        <v>1291</v>
      </c>
      <c r="AL3" s="523" t="s">
        <v>1423</v>
      </c>
      <c r="AM3" s="524" t="s">
        <v>1428</v>
      </c>
      <c r="AN3" s="524" t="s">
        <v>1429</v>
      </c>
      <c r="AO3" s="523" t="s">
        <v>1278</v>
      </c>
      <c r="AP3" s="523" t="s">
        <v>1292</v>
      </c>
      <c r="AQ3" s="523" t="s">
        <v>1430</v>
      </c>
      <c r="AR3" s="523" t="s">
        <v>1234</v>
      </c>
      <c r="AS3" s="523" t="s">
        <v>1292</v>
      </c>
      <c r="AT3" s="523" t="s">
        <v>1235</v>
      </c>
      <c r="AU3" s="523" t="s">
        <v>1427</v>
      </c>
      <c r="AV3" s="523" t="s">
        <v>1426</v>
      </c>
      <c r="AW3" s="523" t="s">
        <v>1277</v>
      </c>
      <c r="AX3" s="523" t="s">
        <v>1291</v>
      </c>
      <c r="AY3" s="523" t="s">
        <v>1423</v>
      </c>
      <c r="AZ3" s="523" t="s">
        <v>1428</v>
      </c>
      <c r="BA3" s="523" t="s">
        <v>1235</v>
      </c>
      <c r="BB3" s="523" t="s">
        <v>1279</v>
      </c>
      <c r="BC3" s="523" t="s">
        <v>1426</v>
      </c>
      <c r="BD3" s="523" t="s">
        <v>1531</v>
      </c>
      <c r="BE3" s="523" t="s">
        <v>1228</v>
      </c>
      <c r="BF3" s="523" t="s">
        <v>1290</v>
      </c>
      <c r="BG3" s="523" t="s">
        <v>1423</v>
      </c>
      <c r="BH3" s="523" t="s">
        <v>1429</v>
      </c>
      <c r="BI3" s="523" t="s">
        <v>1277</v>
      </c>
      <c r="BJ3" s="523" t="s">
        <v>1291</v>
      </c>
      <c r="BK3" s="523" t="s">
        <v>1423</v>
      </c>
      <c r="BL3" s="523" t="s">
        <v>1428</v>
      </c>
      <c r="BM3" s="523" t="s">
        <v>1278</v>
      </c>
      <c r="BN3" s="438" t="s">
        <v>1292</v>
      </c>
      <c r="BO3" s="467" t="s">
        <v>1430</v>
      </c>
      <c r="BP3" s="467" t="s">
        <v>1277</v>
      </c>
      <c r="BQ3" s="467" t="s">
        <v>1428</v>
      </c>
      <c r="BR3" s="467" t="s">
        <v>1423</v>
      </c>
      <c r="BS3" s="467" t="s">
        <v>1291</v>
      </c>
      <c r="BT3" s="467" t="s">
        <v>1423</v>
      </c>
      <c r="BU3" s="467" t="s">
        <v>1429</v>
      </c>
      <c r="BV3" s="373" t="s">
        <v>1427</v>
      </c>
      <c r="BW3" s="373" t="s">
        <v>1426</v>
      </c>
      <c r="BX3" s="373" t="s">
        <v>1531</v>
      </c>
      <c r="BY3" s="345" t="s">
        <v>1423</v>
      </c>
      <c r="BZ3" s="345" t="s">
        <v>1427</v>
      </c>
      <c r="CA3" s="345" t="s">
        <v>1426</v>
      </c>
      <c r="CB3" s="345"/>
      <c r="CC3" s="345"/>
      <c r="CD3" s="345"/>
      <c r="CE3" s="345"/>
      <c r="CF3" s="15"/>
      <c r="CG3" s="15"/>
      <c r="CH3" s="15"/>
      <c r="CI3" s="15"/>
      <c r="CJ3" s="15"/>
      <c r="CK3" s="15"/>
      <c r="CL3" s="15"/>
      <c r="CM3" s="15"/>
      <c r="CN3" s="384"/>
      <c r="CO3" s="384"/>
      <c r="CP3" s="384"/>
      <c r="CQ3" s="384"/>
      <c r="CR3" s="384"/>
      <c r="CS3" s="384"/>
      <c r="CT3" s="406"/>
      <c r="CU3" s="406"/>
      <c r="CV3" s="406"/>
      <c r="CW3" s="406"/>
      <c r="CX3" s="384"/>
      <c r="CY3" s="384"/>
      <c r="CZ3" s="406"/>
      <c r="DA3" s="406"/>
      <c r="DB3" s="406"/>
      <c r="DC3" s="406"/>
      <c r="DD3" s="384"/>
      <c r="DE3" s="384"/>
      <c r="DF3" s="384"/>
      <c r="DG3" s="384"/>
      <c r="DH3" s="384"/>
      <c r="DK3" s="467"/>
    </row>
    <row r="4" spans="1:115" ht="16.5" x14ac:dyDescent="0.15">
      <c r="A4" s="525" t="s">
        <v>745</v>
      </c>
      <c r="B4" s="526">
        <v>125746</v>
      </c>
      <c r="C4" s="526">
        <v>22420</v>
      </c>
      <c r="D4" s="526">
        <v>28099</v>
      </c>
      <c r="E4" s="526">
        <v>19776</v>
      </c>
      <c r="F4" s="526">
        <v>49023</v>
      </c>
      <c r="G4" s="526">
        <v>1093</v>
      </c>
      <c r="H4" s="526">
        <v>5744</v>
      </c>
      <c r="I4" s="526">
        <v>6640</v>
      </c>
      <c r="J4" s="526">
        <v>15514</v>
      </c>
      <c r="K4" s="526">
        <v>184400</v>
      </c>
      <c r="L4" s="526">
        <v>161200</v>
      </c>
      <c r="M4" s="526">
        <v>76800</v>
      </c>
      <c r="N4" s="526">
        <v>37920</v>
      </c>
      <c r="O4" s="526">
        <v>27720</v>
      </c>
      <c r="P4" s="526">
        <v>82005</v>
      </c>
      <c r="Q4" s="526">
        <v>180270</v>
      </c>
      <c r="R4" s="526">
        <v>161100</v>
      </c>
      <c r="S4" s="526">
        <v>68400</v>
      </c>
      <c r="T4" s="526">
        <v>125115</v>
      </c>
      <c r="U4" s="526">
        <v>120010</v>
      </c>
      <c r="V4" s="526">
        <v>33440</v>
      </c>
      <c r="W4" s="526">
        <v>37637</v>
      </c>
      <c r="X4" s="526">
        <v>19</v>
      </c>
      <c r="Y4" s="526">
        <v>144970</v>
      </c>
      <c r="Z4" s="526">
        <v>137560</v>
      </c>
      <c r="AA4" s="526">
        <v>394369</v>
      </c>
      <c r="AB4" s="526">
        <v>290538</v>
      </c>
      <c r="AC4" s="526">
        <v>56985</v>
      </c>
      <c r="AD4" s="526">
        <v>127168</v>
      </c>
      <c r="AE4" s="526">
        <v>41979</v>
      </c>
      <c r="AF4" s="526">
        <v>75195</v>
      </c>
      <c r="AG4" s="526">
        <v>110354</v>
      </c>
      <c r="AH4" s="526">
        <v>36264</v>
      </c>
      <c r="AI4" s="526">
        <v>10993</v>
      </c>
      <c r="AJ4" s="526">
        <v>56976</v>
      </c>
      <c r="AK4" s="526">
        <v>101923</v>
      </c>
      <c r="AL4" s="526">
        <v>465398</v>
      </c>
      <c r="AM4" s="526">
        <v>90171</v>
      </c>
      <c r="AN4" s="526">
        <v>49640</v>
      </c>
      <c r="AO4" s="526">
        <v>297255</v>
      </c>
      <c r="AP4" s="526">
        <v>222300</v>
      </c>
      <c r="AQ4" s="526">
        <v>45499</v>
      </c>
      <c r="AR4" s="526">
        <v>30624</v>
      </c>
      <c r="AS4" s="526">
        <v>31680</v>
      </c>
      <c r="AT4" s="526">
        <v>11400</v>
      </c>
      <c r="AU4" s="526">
        <v>39205</v>
      </c>
      <c r="AV4" s="526">
        <v>20962</v>
      </c>
      <c r="AW4" s="526">
        <v>159098</v>
      </c>
      <c r="AX4" s="526">
        <v>79800</v>
      </c>
      <c r="AY4" s="526">
        <v>164638</v>
      </c>
      <c r="AZ4" s="526">
        <v>92087</v>
      </c>
      <c r="BA4" s="526">
        <v>69730</v>
      </c>
      <c r="BB4" s="526">
        <v>124167</v>
      </c>
      <c r="BC4" s="526">
        <v>17328</v>
      </c>
      <c r="BD4" s="526">
        <v>71083</v>
      </c>
      <c r="BE4" s="526">
        <v>95380</v>
      </c>
      <c r="BF4" s="526">
        <v>10450</v>
      </c>
      <c r="BG4" s="526">
        <v>105001</v>
      </c>
      <c r="BH4" s="526">
        <v>3367</v>
      </c>
      <c r="BI4" s="526">
        <v>41600</v>
      </c>
      <c r="BJ4" s="526">
        <v>11800</v>
      </c>
      <c r="BK4" s="526">
        <v>41551</v>
      </c>
      <c r="BL4" s="526">
        <v>36895</v>
      </c>
      <c r="BM4" s="526">
        <v>408003</v>
      </c>
      <c r="BN4" s="439">
        <v>68020</v>
      </c>
      <c r="BO4" s="468">
        <v>46823</v>
      </c>
      <c r="BP4" s="468">
        <v>113513</v>
      </c>
      <c r="BQ4" s="468">
        <v>86586</v>
      </c>
      <c r="BR4" s="468">
        <v>13346</v>
      </c>
      <c r="BS4" s="468">
        <v>38380</v>
      </c>
      <c r="BT4" s="468">
        <v>151301</v>
      </c>
      <c r="BU4" s="468">
        <v>60782</v>
      </c>
      <c r="BV4" s="374">
        <v>199029</v>
      </c>
      <c r="BW4" s="374">
        <v>175812</v>
      </c>
      <c r="BX4" s="374">
        <v>7953</v>
      </c>
      <c r="BY4" s="346">
        <v>128122</v>
      </c>
      <c r="BZ4" s="346">
        <v>225055</v>
      </c>
      <c r="CA4" s="346">
        <v>39900</v>
      </c>
      <c r="CB4" s="346"/>
      <c r="CC4" s="346"/>
      <c r="CD4" s="346"/>
      <c r="CE4" s="346"/>
      <c r="CF4" s="16"/>
      <c r="CG4" s="16"/>
      <c r="CH4" s="16"/>
      <c r="CI4" s="16"/>
      <c r="CJ4" s="16"/>
      <c r="CK4" s="16"/>
      <c r="CL4" s="16"/>
      <c r="CM4" s="16"/>
      <c r="CN4" s="385"/>
      <c r="CO4" s="385"/>
      <c r="CP4" s="385"/>
      <c r="CQ4" s="385"/>
      <c r="CR4" s="385"/>
      <c r="CS4" s="385"/>
      <c r="CT4" s="407"/>
      <c r="CU4" s="407"/>
      <c r="CV4" s="407"/>
      <c r="CW4" s="407"/>
      <c r="CX4" s="385"/>
      <c r="CY4" s="385"/>
      <c r="CZ4" s="407"/>
      <c r="DA4" s="407"/>
      <c r="DB4" s="407"/>
      <c r="DC4" s="407"/>
      <c r="DD4" s="385"/>
      <c r="DE4" s="385"/>
      <c r="DF4" s="385"/>
      <c r="DG4" s="385"/>
      <c r="DH4" s="385"/>
      <c r="DK4" s="467"/>
    </row>
    <row r="5" spans="1:115" ht="16.5" x14ac:dyDescent="0.15">
      <c r="A5" s="525" t="s">
        <v>746</v>
      </c>
      <c r="B5" s="527">
        <v>149910</v>
      </c>
      <c r="C5" s="527">
        <v>22420</v>
      </c>
      <c r="D5" s="527">
        <v>39776</v>
      </c>
      <c r="E5" s="527">
        <v>19776</v>
      </c>
      <c r="F5" s="527">
        <v>59136</v>
      </c>
      <c r="G5" s="527">
        <v>67808</v>
      </c>
      <c r="H5" s="527">
        <v>5760</v>
      </c>
      <c r="I5" s="527">
        <v>6640</v>
      </c>
      <c r="J5" s="527">
        <v>21088</v>
      </c>
      <c r="K5" s="527">
        <v>184400</v>
      </c>
      <c r="L5" s="527">
        <v>161200</v>
      </c>
      <c r="M5" s="527">
        <v>76800</v>
      </c>
      <c r="N5" s="527">
        <v>38240</v>
      </c>
      <c r="O5" s="527">
        <v>27720</v>
      </c>
      <c r="P5" s="527">
        <v>82236</v>
      </c>
      <c r="Q5" s="527">
        <v>180360</v>
      </c>
      <c r="R5" s="527">
        <v>161460</v>
      </c>
      <c r="S5" s="527">
        <v>68400</v>
      </c>
      <c r="T5" s="527">
        <v>125115</v>
      </c>
      <c r="U5" s="527">
        <v>120080</v>
      </c>
      <c r="V5" s="527">
        <v>33440</v>
      </c>
      <c r="W5" s="527">
        <v>39330</v>
      </c>
      <c r="X5" s="527">
        <v>39710</v>
      </c>
      <c r="Y5" s="527">
        <v>145160</v>
      </c>
      <c r="Z5" s="527">
        <v>137560</v>
      </c>
      <c r="AA5" s="527">
        <v>390640</v>
      </c>
      <c r="AB5" s="527">
        <v>290320</v>
      </c>
      <c r="AC5" s="527">
        <v>57000</v>
      </c>
      <c r="AD5" s="527">
        <v>143600</v>
      </c>
      <c r="AE5" s="527">
        <v>42000</v>
      </c>
      <c r="AF5" s="527">
        <v>75330</v>
      </c>
      <c r="AG5" s="527">
        <v>114210</v>
      </c>
      <c r="AH5" s="527">
        <v>43110</v>
      </c>
      <c r="AI5" s="527">
        <v>67410</v>
      </c>
      <c r="AJ5" s="527">
        <v>58520</v>
      </c>
      <c r="AK5" s="527">
        <v>102030</v>
      </c>
      <c r="AL5" s="527">
        <v>475570</v>
      </c>
      <c r="AM5" s="527">
        <v>176320</v>
      </c>
      <c r="AN5" s="527">
        <v>136990</v>
      </c>
      <c r="AO5" s="527">
        <v>297540</v>
      </c>
      <c r="AP5" s="527">
        <v>225150</v>
      </c>
      <c r="AQ5" s="527">
        <v>68400</v>
      </c>
      <c r="AR5" s="527">
        <v>30624</v>
      </c>
      <c r="AS5" s="527">
        <v>31680</v>
      </c>
      <c r="AT5" s="527">
        <v>11400</v>
      </c>
      <c r="AU5" s="527">
        <v>39000</v>
      </c>
      <c r="AV5" s="527">
        <v>22800</v>
      </c>
      <c r="AW5" s="527">
        <v>161500</v>
      </c>
      <c r="AX5" s="527">
        <v>79800</v>
      </c>
      <c r="AY5" s="527">
        <v>167390</v>
      </c>
      <c r="AZ5" s="527">
        <v>182210</v>
      </c>
      <c r="BA5" s="527">
        <v>69730</v>
      </c>
      <c r="BB5" s="527">
        <v>124450</v>
      </c>
      <c r="BC5" s="527">
        <v>22800</v>
      </c>
      <c r="BD5" s="527">
        <v>93480</v>
      </c>
      <c r="BE5" s="527">
        <v>95380</v>
      </c>
      <c r="BF5" s="527">
        <v>10450</v>
      </c>
      <c r="BG5" s="527">
        <v>119510</v>
      </c>
      <c r="BH5" s="527">
        <v>79800</v>
      </c>
      <c r="BI5" s="527">
        <v>41600</v>
      </c>
      <c r="BJ5" s="527">
        <v>11800</v>
      </c>
      <c r="BK5" s="527">
        <v>41800</v>
      </c>
      <c r="BL5" s="527">
        <v>42000</v>
      </c>
      <c r="BM5" s="527">
        <v>412490</v>
      </c>
      <c r="BN5" s="440">
        <v>68020</v>
      </c>
      <c r="BO5" s="469">
        <v>48640</v>
      </c>
      <c r="BP5" s="469">
        <v>113525</v>
      </c>
      <c r="BQ5" s="469">
        <v>188860</v>
      </c>
      <c r="BR5" s="469">
        <v>17100</v>
      </c>
      <c r="BS5" s="469">
        <v>38380</v>
      </c>
      <c r="BT5" s="469">
        <v>153520</v>
      </c>
      <c r="BU5" s="469">
        <v>166440</v>
      </c>
      <c r="BV5" s="375">
        <v>199120</v>
      </c>
      <c r="BW5" s="375">
        <v>179360</v>
      </c>
      <c r="BX5" s="375">
        <v>30590</v>
      </c>
      <c r="BY5" s="347">
        <v>216648</v>
      </c>
      <c r="BZ5" s="347"/>
      <c r="CA5" s="347"/>
      <c r="CB5" s="347"/>
      <c r="CC5" s="347"/>
      <c r="CD5" s="347"/>
      <c r="CE5" s="347"/>
      <c r="CF5" s="17"/>
      <c r="CG5" s="17"/>
      <c r="CH5" s="17"/>
      <c r="CI5" s="17"/>
      <c r="CJ5" s="17"/>
      <c r="CK5" s="17"/>
      <c r="CL5" s="17"/>
      <c r="CM5" s="17"/>
      <c r="CN5" s="386"/>
      <c r="CO5" s="386"/>
      <c r="CP5" s="386"/>
      <c r="CQ5" s="386"/>
      <c r="CR5" s="386"/>
      <c r="CS5" s="386"/>
      <c r="CT5" s="408"/>
      <c r="CU5" s="408"/>
      <c r="CV5" s="408"/>
      <c r="CW5" s="408"/>
      <c r="CX5" s="386"/>
      <c r="CY5" s="386"/>
      <c r="CZ5" s="408"/>
      <c r="DA5" s="408"/>
      <c r="DB5" s="408"/>
      <c r="DC5" s="408"/>
      <c r="DD5" s="386"/>
      <c r="DE5" s="386"/>
      <c r="DF5" s="386"/>
      <c r="DG5" s="386"/>
      <c r="DH5" s="386"/>
      <c r="DK5" s="467"/>
    </row>
    <row r="6" spans="1:115" ht="16.5" x14ac:dyDescent="0.15">
      <c r="A6" s="525" t="s">
        <v>452</v>
      </c>
      <c r="B6" s="528">
        <v>0</v>
      </c>
      <c r="C6" s="528">
        <v>0</v>
      </c>
      <c r="D6" s="528">
        <v>112</v>
      </c>
      <c r="E6" s="528">
        <v>0</v>
      </c>
      <c r="F6" s="528">
        <v>48</v>
      </c>
      <c r="G6" s="528">
        <v>32</v>
      </c>
      <c r="H6" s="528">
        <v>16</v>
      </c>
      <c r="I6" s="528">
        <v>0</v>
      </c>
      <c r="J6" s="528">
        <v>0</v>
      </c>
      <c r="K6" s="528">
        <v>0</v>
      </c>
      <c r="L6" s="528">
        <v>0</v>
      </c>
      <c r="M6" s="528">
        <v>0</v>
      </c>
      <c r="N6" s="528">
        <v>0</v>
      </c>
      <c r="O6" s="528">
        <v>0</v>
      </c>
      <c r="P6" s="528">
        <v>231</v>
      </c>
      <c r="Q6" s="528">
        <v>90</v>
      </c>
      <c r="R6" s="528">
        <v>180</v>
      </c>
      <c r="S6" s="528">
        <v>0</v>
      </c>
      <c r="T6" s="528">
        <v>0</v>
      </c>
      <c r="U6" s="528">
        <v>190</v>
      </c>
      <c r="V6" s="528">
        <v>0</v>
      </c>
      <c r="W6" s="528">
        <v>0</v>
      </c>
      <c r="X6" s="528">
        <v>0</v>
      </c>
      <c r="Y6" s="528">
        <v>190</v>
      </c>
      <c r="Z6" s="528">
        <v>0</v>
      </c>
      <c r="AA6" s="528">
        <v>380</v>
      </c>
      <c r="AB6" s="528">
        <v>0</v>
      </c>
      <c r="AC6" s="528">
        <v>0</v>
      </c>
      <c r="AD6" s="528">
        <v>100</v>
      </c>
      <c r="AE6" s="528">
        <v>0</v>
      </c>
      <c r="AF6" s="528">
        <v>135</v>
      </c>
      <c r="AG6" s="528">
        <v>90</v>
      </c>
      <c r="AH6" s="528">
        <v>225</v>
      </c>
      <c r="AI6" s="528">
        <v>45</v>
      </c>
      <c r="AJ6" s="528">
        <v>0</v>
      </c>
      <c r="AK6" s="528">
        <v>0</v>
      </c>
      <c r="AL6" s="528">
        <v>760</v>
      </c>
      <c r="AM6" s="528">
        <v>0</v>
      </c>
      <c r="AN6" s="528">
        <v>0</v>
      </c>
      <c r="AO6" s="528">
        <v>285</v>
      </c>
      <c r="AP6" s="528">
        <v>0</v>
      </c>
      <c r="AQ6" s="528">
        <v>0</v>
      </c>
      <c r="AR6" s="528">
        <v>0</v>
      </c>
      <c r="AS6" s="528">
        <v>0</v>
      </c>
      <c r="AT6" s="528"/>
      <c r="AU6" s="528"/>
      <c r="AV6" s="528"/>
      <c r="AW6" s="528">
        <v>95</v>
      </c>
      <c r="AX6" s="528">
        <v>0</v>
      </c>
      <c r="AY6" s="528">
        <v>475</v>
      </c>
      <c r="AZ6" s="528">
        <v>0</v>
      </c>
      <c r="BA6" s="528">
        <v>0</v>
      </c>
      <c r="BB6" s="528">
        <v>190</v>
      </c>
      <c r="BC6" s="528">
        <v>0</v>
      </c>
      <c r="BD6" s="528">
        <v>95</v>
      </c>
      <c r="BE6" s="528">
        <v>0</v>
      </c>
      <c r="BF6" s="528">
        <v>0</v>
      </c>
      <c r="BG6" s="528">
        <v>0</v>
      </c>
      <c r="BH6" s="528">
        <v>0</v>
      </c>
      <c r="BI6" s="528">
        <v>0</v>
      </c>
      <c r="BJ6" s="528">
        <v>0</v>
      </c>
      <c r="BK6" s="528">
        <v>0</v>
      </c>
      <c r="BL6" s="528">
        <v>0</v>
      </c>
      <c r="BM6" s="528">
        <v>190</v>
      </c>
      <c r="BN6" s="441">
        <v>0</v>
      </c>
      <c r="BO6" s="470">
        <v>0</v>
      </c>
      <c r="BP6" s="470">
        <v>0</v>
      </c>
      <c r="BQ6" s="470">
        <v>0</v>
      </c>
      <c r="BR6" s="470">
        <v>0</v>
      </c>
      <c r="BS6" s="470">
        <v>0</v>
      </c>
      <c r="BT6" s="470">
        <v>0</v>
      </c>
      <c r="BU6" s="470">
        <v>0</v>
      </c>
      <c r="BV6" s="376">
        <v>0</v>
      </c>
      <c r="BW6" s="376">
        <v>95</v>
      </c>
      <c r="BX6" s="376">
        <v>0</v>
      </c>
      <c r="BY6" s="348">
        <v>0</v>
      </c>
      <c r="BZ6" s="348"/>
      <c r="CA6" s="348"/>
      <c r="CB6" s="348"/>
      <c r="CC6" s="348"/>
      <c r="CD6" s="348"/>
      <c r="CE6" s="348"/>
      <c r="CF6" s="18"/>
      <c r="CG6" s="18"/>
      <c r="CH6" s="18"/>
      <c r="CI6" s="18"/>
      <c r="CJ6" s="18"/>
      <c r="CK6" s="18"/>
      <c r="CL6" s="18"/>
      <c r="CM6" s="18"/>
      <c r="CN6" s="387"/>
      <c r="CO6" s="387"/>
      <c r="CP6" s="387"/>
      <c r="CQ6" s="387"/>
      <c r="CR6" s="387"/>
      <c r="CS6" s="387"/>
      <c r="CT6" s="409"/>
      <c r="CU6" s="409"/>
      <c r="CV6" s="409"/>
      <c r="CW6" s="409"/>
      <c r="CX6" s="387"/>
      <c r="CY6" s="387"/>
      <c r="CZ6" s="409"/>
      <c r="DA6" s="409"/>
      <c r="DB6" s="409"/>
      <c r="DC6" s="409"/>
      <c r="DD6" s="387"/>
      <c r="DE6" s="387"/>
      <c r="DF6" s="387"/>
      <c r="DG6" s="387"/>
      <c r="DH6" s="387"/>
      <c r="DK6" s="467"/>
    </row>
    <row r="7" spans="1:115" ht="16.5" x14ac:dyDescent="0.15">
      <c r="A7" s="525" t="s">
        <v>453</v>
      </c>
      <c r="B7" s="527">
        <v>0</v>
      </c>
      <c r="C7" s="527">
        <v>0</v>
      </c>
      <c r="D7" s="527">
        <v>0</v>
      </c>
      <c r="E7" s="527">
        <v>0</v>
      </c>
      <c r="F7" s="527">
        <v>0</v>
      </c>
      <c r="G7" s="527">
        <v>0</v>
      </c>
      <c r="H7" s="527">
        <v>0</v>
      </c>
      <c r="I7" s="527">
        <v>0</v>
      </c>
      <c r="J7" s="527">
        <v>0</v>
      </c>
      <c r="K7" s="527">
        <v>0</v>
      </c>
      <c r="L7" s="527">
        <v>0</v>
      </c>
      <c r="M7" s="527">
        <v>0</v>
      </c>
      <c r="N7" s="527">
        <v>320</v>
      </c>
      <c r="O7" s="527">
        <v>0</v>
      </c>
      <c r="P7" s="527">
        <v>0</v>
      </c>
      <c r="Q7" s="527">
        <v>0</v>
      </c>
      <c r="R7" s="527">
        <v>180</v>
      </c>
      <c r="S7" s="527">
        <v>0</v>
      </c>
      <c r="T7" s="527">
        <v>0</v>
      </c>
      <c r="U7" s="527">
        <v>0</v>
      </c>
      <c r="V7" s="527">
        <v>0</v>
      </c>
      <c r="W7" s="527">
        <v>0</v>
      </c>
      <c r="X7" s="527">
        <v>0</v>
      </c>
      <c r="Y7" s="527">
        <v>0</v>
      </c>
      <c r="Z7" s="527">
        <v>0</v>
      </c>
      <c r="AA7" s="527">
        <v>0</v>
      </c>
      <c r="AB7" s="527">
        <v>0</v>
      </c>
      <c r="AC7" s="527">
        <v>0</v>
      </c>
      <c r="AD7" s="527">
        <v>0</v>
      </c>
      <c r="AE7" s="527">
        <v>0</v>
      </c>
      <c r="AF7" s="527">
        <v>0</v>
      </c>
      <c r="AG7" s="527">
        <v>0</v>
      </c>
      <c r="AH7" s="527">
        <v>0</v>
      </c>
      <c r="AI7" s="527">
        <v>0</v>
      </c>
      <c r="AJ7" s="527">
        <v>1520</v>
      </c>
      <c r="AK7" s="527">
        <v>0</v>
      </c>
      <c r="AL7" s="527">
        <v>475</v>
      </c>
      <c r="AM7" s="527">
        <v>0</v>
      </c>
      <c r="AN7" s="527">
        <v>0</v>
      </c>
      <c r="AO7" s="527">
        <v>0</v>
      </c>
      <c r="AP7" s="527">
        <v>2850</v>
      </c>
      <c r="AQ7" s="527">
        <v>0</v>
      </c>
      <c r="AR7" s="527">
        <v>0</v>
      </c>
      <c r="AS7" s="527">
        <v>0</v>
      </c>
      <c r="AT7" s="527"/>
      <c r="AU7" s="527"/>
      <c r="AV7" s="527"/>
      <c r="AW7" s="527">
        <v>120</v>
      </c>
      <c r="AX7" s="527">
        <v>0</v>
      </c>
      <c r="AY7" s="527">
        <v>0</v>
      </c>
      <c r="AZ7" s="527">
        <v>0</v>
      </c>
      <c r="BA7" s="527">
        <v>0</v>
      </c>
      <c r="BB7" s="527">
        <v>0</v>
      </c>
      <c r="BC7" s="527">
        <v>0</v>
      </c>
      <c r="BD7" s="527">
        <v>0</v>
      </c>
      <c r="BE7" s="527">
        <v>0</v>
      </c>
      <c r="BF7" s="527">
        <v>0</v>
      </c>
      <c r="BG7" s="527">
        <v>0</v>
      </c>
      <c r="BH7" s="527">
        <v>0</v>
      </c>
      <c r="BI7" s="527">
        <v>0</v>
      </c>
      <c r="BJ7" s="527">
        <v>0</v>
      </c>
      <c r="BK7" s="527">
        <v>0</v>
      </c>
      <c r="BL7" s="527">
        <v>0</v>
      </c>
      <c r="BM7" s="527">
        <v>190</v>
      </c>
      <c r="BN7" s="440">
        <v>0</v>
      </c>
      <c r="BO7" s="469">
        <v>0</v>
      </c>
      <c r="BP7" s="469">
        <v>0</v>
      </c>
      <c r="BQ7" s="469">
        <v>0</v>
      </c>
      <c r="BR7" s="469">
        <v>0</v>
      </c>
      <c r="BS7" s="469">
        <v>0</v>
      </c>
      <c r="BT7" s="469">
        <v>570</v>
      </c>
      <c r="BU7" s="469">
        <v>0</v>
      </c>
      <c r="BV7" s="375">
        <v>0</v>
      </c>
      <c r="BW7" s="375">
        <v>0</v>
      </c>
      <c r="BX7" s="375">
        <v>0</v>
      </c>
      <c r="BY7" s="347">
        <v>0</v>
      </c>
      <c r="BZ7" s="347"/>
      <c r="CA7" s="347"/>
      <c r="CB7" s="347"/>
      <c r="CC7" s="347"/>
      <c r="CD7" s="347"/>
      <c r="CE7" s="347"/>
      <c r="CF7" s="17"/>
      <c r="CG7" s="17"/>
      <c r="CH7" s="17"/>
      <c r="CI7" s="17"/>
      <c r="CJ7" s="17"/>
      <c r="CK7" s="17"/>
      <c r="CL7" s="17"/>
      <c r="CM7" s="17"/>
      <c r="CN7" s="386"/>
      <c r="CO7" s="386"/>
      <c r="CP7" s="386"/>
      <c r="CQ7" s="386"/>
      <c r="CR7" s="386"/>
      <c r="CS7" s="386"/>
      <c r="CT7" s="408"/>
      <c r="CU7" s="408"/>
      <c r="CV7" s="408"/>
      <c r="CW7" s="408"/>
      <c r="CX7" s="386"/>
      <c r="CY7" s="386"/>
      <c r="CZ7" s="408"/>
      <c r="DA7" s="408"/>
      <c r="DB7" s="408"/>
      <c r="DC7" s="408"/>
      <c r="DD7" s="386"/>
      <c r="DE7" s="386"/>
      <c r="DF7" s="386"/>
      <c r="DG7" s="386"/>
      <c r="DH7" s="386"/>
      <c r="DK7" s="467"/>
    </row>
    <row r="8" spans="1:115" ht="16.5" x14ac:dyDescent="0.15">
      <c r="A8" s="525" t="s">
        <v>454</v>
      </c>
      <c r="B8" s="529">
        <v>0.83880995263824965</v>
      </c>
      <c r="C8" s="529">
        <v>1</v>
      </c>
      <c r="D8" s="529">
        <v>0.70924678197908286</v>
      </c>
      <c r="E8" s="529">
        <v>1</v>
      </c>
      <c r="F8" s="529">
        <v>0.8297991071428571</v>
      </c>
      <c r="G8" s="529">
        <v>1.6590962718263332E-2</v>
      </c>
      <c r="H8" s="529">
        <v>1</v>
      </c>
      <c r="I8" s="529">
        <v>1</v>
      </c>
      <c r="J8" s="529">
        <v>0.73567905918057663</v>
      </c>
      <c r="K8" s="529">
        <v>1</v>
      </c>
      <c r="L8" s="529">
        <v>1</v>
      </c>
      <c r="M8" s="529">
        <v>1</v>
      </c>
      <c r="N8" s="529">
        <v>1</v>
      </c>
      <c r="O8" s="529">
        <v>1</v>
      </c>
      <c r="P8" s="529">
        <v>1</v>
      </c>
      <c r="Q8" s="529">
        <v>1</v>
      </c>
      <c r="R8" s="529">
        <v>1</v>
      </c>
      <c r="S8" s="529">
        <v>1</v>
      </c>
      <c r="T8" s="529">
        <v>1</v>
      </c>
      <c r="U8" s="529">
        <v>0.95871918720852767</v>
      </c>
      <c r="V8" s="529">
        <v>0.96713516746411488</v>
      </c>
      <c r="W8" s="529">
        <v>0.95695397915077551</v>
      </c>
      <c r="X8" s="529">
        <v>4.7846889952153111E-4</v>
      </c>
      <c r="Y8" s="529">
        <v>1</v>
      </c>
      <c r="Z8" s="529">
        <v>1</v>
      </c>
      <c r="AA8" s="529">
        <v>1</v>
      </c>
      <c r="AB8" s="529">
        <v>1</v>
      </c>
      <c r="AC8" s="529">
        <v>0.99542105263157898</v>
      </c>
      <c r="AD8" s="529">
        <v>0.88626740947075211</v>
      </c>
      <c r="AE8" s="529">
        <v>0.99950000000000006</v>
      </c>
      <c r="AF8" s="529">
        <v>1</v>
      </c>
      <c r="AG8" s="529">
        <v>0.96702565449610367</v>
      </c>
      <c r="AH8" s="529">
        <v>0.84641614474599858</v>
      </c>
      <c r="AI8" s="529">
        <v>0.16374425159471889</v>
      </c>
      <c r="AJ8" s="529">
        <v>0.99957894736842101</v>
      </c>
      <c r="AK8" s="529">
        <v>0.99895128883661666</v>
      </c>
      <c r="AL8" s="529">
        <v>0.98118902535282415</v>
      </c>
      <c r="AM8" s="529">
        <v>0.51140539927404716</v>
      </c>
      <c r="AN8" s="529">
        <v>0.36236221622016207</v>
      </c>
      <c r="AO8" s="529">
        <v>1</v>
      </c>
      <c r="AP8" s="529">
        <v>1</v>
      </c>
      <c r="AQ8" s="529">
        <v>0.66519005847953216</v>
      </c>
      <c r="AR8" s="529">
        <v>1</v>
      </c>
      <c r="AS8" s="529">
        <v>1</v>
      </c>
      <c r="AT8" s="529">
        <v>1</v>
      </c>
      <c r="AU8" s="529">
        <v>0.98258145363408522</v>
      </c>
      <c r="AV8" s="529">
        <v>0.91938596491228075</v>
      </c>
      <c r="AW8" s="529">
        <v>0.98644813483703064</v>
      </c>
      <c r="AX8" s="529">
        <v>1</v>
      </c>
      <c r="AY8" s="529">
        <v>0.98639703686002744</v>
      </c>
      <c r="AZ8" s="529">
        <v>0.50538938587344273</v>
      </c>
      <c r="BA8" s="529">
        <v>1</v>
      </c>
      <c r="BB8" s="529">
        <v>0.99925271193250298</v>
      </c>
      <c r="BC8" s="529">
        <v>0.76</v>
      </c>
      <c r="BD8" s="529">
        <v>0.76142490372272142</v>
      </c>
      <c r="BE8" s="529">
        <v>1</v>
      </c>
      <c r="BF8" s="529">
        <v>1</v>
      </c>
      <c r="BG8" s="529">
        <v>0.87859593339469499</v>
      </c>
      <c r="BH8" s="529">
        <v>4.2192982456140352E-2</v>
      </c>
      <c r="BI8" s="529">
        <v>1</v>
      </c>
      <c r="BJ8" s="529">
        <v>1</v>
      </c>
      <c r="BK8" s="529">
        <v>0.99404306220095695</v>
      </c>
      <c r="BL8" s="529">
        <v>0.87845238095238098</v>
      </c>
      <c r="BM8" s="529">
        <v>0.99003880669415478</v>
      </c>
      <c r="BN8" s="442">
        <v>1</v>
      </c>
      <c r="BO8" s="471">
        <v>0.96264391447368425</v>
      </c>
      <c r="BP8" s="471">
        <v>0.99989429641048222</v>
      </c>
      <c r="BQ8" s="471">
        <v>0.45846658900773057</v>
      </c>
      <c r="BR8" s="471">
        <v>0.78046783625730998</v>
      </c>
      <c r="BS8" s="471">
        <v>1</v>
      </c>
      <c r="BT8" s="471">
        <v>0.98921869892121606</v>
      </c>
      <c r="BU8" s="471">
        <v>0.3651886565729392</v>
      </c>
      <c r="BV8" s="377">
        <v>0.99954298915227002</v>
      </c>
      <c r="BW8" s="377">
        <v>0.98074821587867977</v>
      </c>
      <c r="BX8" s="377">
        <v>0.25998692383131744</v>
      </c>
      <c r="BY8" s="349">
        <v>0.59138325763450394</v>
      </c>
      <c r="BZ8" s="349"/>
      <c r="CA8" s="349"/>
      <c r="CB8" s="349"/>
      <c r="CC8" s="349"/>
      <c r="CD8" s="349"/>
      <c r="CE8" s="349"/>
      <c r="CF8" s="19"/>
      <c r="CG8" s="19"/>
      <c r="CH8" s="19"/>
      <c r="CI8" s="19"/>
      <c r="CJ8" s="19"/>
      <c r="CK8" s="19"/>
      <c r="CL8" s="19"/>
      <c r="CM8" s="19"/>
      <c r="CN8" s="388"/>
      <c r="CO8" s="388"/>
      <c r="CP8" s="388"/>
      <c r="CQ8" s="388"/>
      <c r="CR8" s="388"/>
      <c r="CS8" s="388"/>
      <c r="CT8" s="410"/>
      <c r="CU8" s="410"/>
      <c r="CV8" s="410"/>
      <c r="CW8" s="410"/>
      <c r="CX8" s="388"/>
      <c r="CY8" s="388"/>
      <c r="CZ8" s="410"/>
      <c r="DA8" s="410"/>
      <c r="DB8" s="410"/>
      <c r="DC8" s="410"/>
      <c r="DD8" s="388"/>
      <c r="DE8" s="388"/>
      <c r="DF8" s="388"/>
      <c r="DG8" s="388"/>
      <c r="DH8" s="388"/>
      <c r="DK8" s="467"/>
    </row>
    <row r="9" spans="1:115" ht="16.5" x14ac:dyDescent="0.15">
      <c r="A9" s="525" t="s">
        <v>59</v>
      </c>
      <c r="B9" s="530">
        <v>0.88811572535110461</v>
      </c>
      <c r="C9" s="530">
        <v>0.89094558429973236</v>
      </c>
      <c r="D9" s="530">
        <v>0.66550411046656466</v>
      </c>
      <c r="E9" s="530">
        <v>0.74216221682847894</v>
      </c>
      <c r="F9" s="530">
        <v>0.80350039777247417</v>
      </c>
      <c r="G9" s="530">
        <v>0</v>
      </c>
      <c r="H9" s="530">
        <v>0.75887883008356549</v>
      </c>
      <c r="I9" s="530">
        <v>0.74096385542168675</v>
      </c>
      <c r="J9" s="530">
        <v>0.87295346138971253</v>
      </c>
      <c r="K9" s="530">
        <v>0.92561279826464204</v>
      </c>
      <c r="L9" s="530">
        <v>0.91341191066997518</v>
      </c>
      <c r="M9" s="530">
        <v>0.88088541666666664</v>
      </c>
      <c r="N9" s="530">
        <v>0.79438291139240502</v>
      </c>
      <c r="O9" s="530">
        <v>0.91969696969696968</v>
      </c>
      <c r="P9" s="530">
        <v>0.95075910005487474</v>
      </c>
      <c r="Q9" s="530">
        <v>0.80730570810450986</v>
      </c>
      <c r="R9" s="530">
        <v>0.83181253879577899</v>
      </c>
      <c r="S9" s="530">
        <v>0.93558995045380799</v>
      </c>
      <c r="T9" s="530">
        <v>0.9492492180187676</v>
      </c>
      <c r="U9" s="530">
        <v>0.93931341269378477</v>
      </c>
      <c r="V9" s="530">
        <v>0.95305122228199146</v>
      </c>
      <c r="W9" s="530">
        <v>0.95778090708611208</v>
      </c>
      <c r="X9" s="530">
        <v>0</v>
      </c>
      <c r="Y9" s="530">
        <v>0.95650824308477611</v>
      </c>
      <c r="Z9" s="530">
        <v>0.95573567897644662</v>
      </c>
      <c r="AA9" s="530">
        <v>0.9312392446479848</v>
      </c>
      <c r="AB9" s="530">
        <v>0.92289171545123716</v>
      </c>
      <c r="AC9" s="530">
        <v>0.95930000000000004</v>
      </c>
      <c r="AD9" s="530">
        <v>0.93059574735782591</v>
      </c>
      <c r="AE9" s="530">
        <v>0.94475809333238048</v>
      </c>
      <c r="AF9" s="530">
        <v>0.74483675776314917</v>
      </c>
      <c r="AG9" s="530">
        <v>0.82200917048770317</v>
      </c>
      <c r="AH9" s="530">
        <v>0.79668541804544457</v>
      </c>
      <c r="AI9" s="530">
        <v>0.91749295005912856</v>
      </c>
      <c r="AJ9" s="530">
        <v>0.9121950362707042</v>
      </c>
      <c r="AK9" s="530">
        <v>0.92895563407930903</v>
      </c>
      <c r="AL9" s="530">
        <v>0.91153163528850578</v>
      </c>
      <c r="AM9" s="530">
        <v>0.9221035587938472</v>
      </c>
      <c r="AN9" s="530">
        <v>0.92929089443996782</v>
      </c>
      <c r="AO9" s="530">
        <v>0.95401254814889569</v>
      </c>
      <c r="AP9" s="530">
        <v>0.91996851102114263</v>
      </c>
      <c r="AQ9" s="530">
        <v>0.94542737203015448</v>
      </c>
      <c r="AR9" s="530">
        <v>0.96234979101358409</v>
      </c>
      <c r="AS9" s="530">
        <v>0.87436868686868685</v>
      </c>
      <c r="AT9" s="530">
        <v>0.92315789473684207</v>
      </c>
      <c r="AU9" s="530">
        <v>0.92779999999999996</v>
      </c>
      <c r="AV9" s="530">
        <v>0.94633145692204945</v>
      </c>
      <c r="AW9" s="530">
        <v>0.85756577706822212</v>
      </c>
      <c r="AX9" s="530">
        <v>0.88106516290726822</v>
      </c>
      <c r="AY9" s="530">
        <v>0.90593909061091604</v>
      </c>
      <c r="AZ9" s="530">
        <v>0.91955433448803847</v>
      </c>
      <c r="BA9" s="530">
        <v>0.91065538505664712</v>
      </c>
      <c r="BB9" s="530">
        <v>0.94389008351655435</v>
      </c>
      <c r="BC9" s="530">
        <v>0.96883656509695293</v>
      </c>
      <c r="BD9" s="530">
        <v>0.96255082087137567</v>
      </c>
      <c r="BE9" s="530">
        <v>0.94288110715034601</v>
      </c>
      <c r="BF9" s="530">
        <v>0.90526315789473688</v>
      </c>
      <c r="BG9" s="530">
        <v>0.94993381015418898</v>
      </c>
      <c r="BH9" s="530">
        <v>0.92664092664092668</v>
      </c>
      <c r="BI9" s="530">
        <v>0.94002403846153848</v>
      </c>
      <c r="BJ9" s="530">
        <v>0.93703389830508477</v>
      </c>
      <c r="BK9" s="530">
        <v>0.92069986281918603</v>
      </c>
      <c r="BL9" s="530">
        <v>0.93348692234720154</v>
      </c>
      <c r="BM9" s="530">
        <v>0.93213285196432383</v>
      </c>
      <c r="BN9" s="443">
        <v>0.94188473978241694</v>
      </c>
      <c r="BO9" s="472">
        <v>0.94972556222369353</v>
      </c>
      <c r="BP9" s="472">
        <v>0.90119193396351083</v>
      </c>
      <c r="BQ9" s="472">
        <v>0.8718846002818007</v>
      </c>
      <c r="BR9" s="472">
        <v>0.92072531095459309</v>
      </c>
      <c r="BS9" s="472">
        <v>0.91188118811881191</v>
      </c>
      <c r="BT9" s="472">
        <v>0.91644470294313984</v>
      </c>
      <c r="BU9" s="472">
        <v>0.93471751505379885</v>
      </c>
      <c r="BV9" s="378">
        <v>0.93464269026121827</v>
      </c>
      <c r="BW9" s="378">
        <v>0.95254021340977868</v>
      </c>
      <c r="BX9" s="378">
        <v>0.95548849490758203</v>
      </c>
      <c r="BY9" s="350">
        <v>0.98682505736719695</v>
      </c>
      <c r="BZ9" s="350">
        <v>0.97118482148808072</v>
      </c>
      <c r="CA9" s="350">
        <v>0.96621553884711775</v>
      </c>
      <c r="CB9" s="350"/>
      <c r="CC9" s="350"/>
      <c r="CD9" s="350"/>
      <c r="CE9" s="350"/>
      <c r="CF9" s="20"/>
      <c r="CG9" s="20"/>
      <c r="CH9" s="20"/>
      <c r="CI9" s="20"/>
      <c r="CJ9" s="20"/>
      <c r="CK9" s="20"/>
      <c r="CL9" s="20"/>
      <c r="CM9" s="20"/>
      <c r="CN9" s="389"/>
      <c r="CO9" s="389"/>
      <c r="CP9" s="389"/>
      <c r="CQ9" s="389"/>
      <c r="CR9" s="389"/>
      <c r="CS9" s="389"/>
      <c r="CT9" s="411"/>
      <c r="CU9" s="411"/>
      <c r="CV9" s="411"/>
      <c r="CW9" s="411"/>
      <c r="CX9" s="389"/>
      <c r="CY9" s="389"/>
      <c r="CZ9" s="411"/>
      <c r="DA9" s="411"/>
      <c r="DB9" s="411"/>
      <c r="DC9" s="411"/>
      <c r="DD9" s="389"/>
      <c r="DE9" s="389"/>
      <c r="DF9" s="389"/>
      <c r="DG9" s="389"/>
      <c r="DH9" s="389"/>
      <c r="DK9" s="467"/>
    </row>
    <row r="10" spans="1:115" ht="33" x14ac:dyDescent="0.15">
      <c r="A10" s="525" t="s">
        <v>60</v>
      </c>
      <c r="B10" s="530">
        <v>0.9043230003340067</v>
      </c>
      <c r="C10" s="530">
        <v>0.91003568242640498</v>
      </c>
      <c r="D10" s="530">
        <v>0.71340617103811521</v>
      </c>
      <c r="E10" s="530">
        <v>0.76683859223300976</v>
      </c>
      <c r="F10" s="530">
        <v>0.8673887766966526</v>
      </c>
      <c r="G10" s="530">
        <v>0.13449222323879231</v>
      </c>
      <c r="H10" s="530">
        <v>0.79596100278551529</v>
      </c>
      <c r="I10" s="530">
        <v>0.78795180722891567</v>
      </c>
      <c r="J10" s="530">
        <v>0.89067938636070643</v>
      </c>
      <c r="K10" s="530">
        <v>0.93630151843817788</v>
      </c>
      <c r="L10" s="530">
        <v>0.93211538461538457</v>
      </c>
      <c r="M10" s="530">
        <v>0.91132812500000004</v>
      </c>
      <c r="N10" s="530">
        <v>0.82819092827004215</v>
      </c>
      <c r="O10" s="530">
        <v>0.96904761904761905</v>
      </c>
      <c r="P10" s="530">
        <v>0.9716236814828364</v>
      </c>
      <c r="Q10" s="530">
        <v>0.87677927553114776</v>
      </c>
      <c r="R10" s="530">
        <v>0.88873680943513345</v>
      </c>
      <c r="S10" s="530">
        <v>0.94643228769232901</v>
      </c>
      <c r="T10" s="530">
        <v>0.960382072005878</v>
      </c>
      <c r="U10" s="530">
        <v>0.98441700816997724</v>
      </c>
      <c r="V10" s="530">
        <v>0.98945610834544384</v>
      </c>
      <c r="W10" s="530">
        <v>0.96500783803172407</v>
      </c>
      <c r="X10" s="530">
        <v>0.57894736842105265</v>
      </c>
      <c r="Y10" s="530">
        <v>0.96282679175001729</v>
      </c>
      <c r="Z10" s="530">
        <v>0.9615149752835126</v>
      </c>
      <c r="AA10" s="530">
        <v>0.94250707123316635</v>
      </c>
      <c r="AB10" s="530">
        <v>0.95044891024262657</v>
      </c>
      <c r="AC10" s="530">
        <v>0.9655087329702674</v>
      </c>
      <c r="AD10" s="530">
        <v>0.9474946527428284</v>
      </c>
      <c r="AE10" s="530">
        <v>0.9515710236070416</v>
      </c>
      <c r="AF10" s="530">
        <v>0.83081321896402682</v>
      </c>
      <c r="AG10" s="530">
        <v>0.86907588306722006</v>
      </c>
      <c r="AH10" s="530">
        <v>0.89328259430840506</v>
      </c>
      <c r="AI10" s="530">
        <v>0.92931865732739016</v>
      </c>
      <c r="AJ10" s="530">
        <v>0.94232334312303179</v>
      </c>
      <c r="AK10" s="530">
        <v>0.9597262912870731</v>
      </c>
      <c r="AL10" s="530">
        <v>0.92912303018061959</v>
      </c>
      <c r="AM10" s="530">
        <v>0.93415843231194062</v>
      </c>
      <c r="AN10" s="530">
        <v>0.94691780821917804</v>
      </c>
      <c r="AO10" s="530">
        <v>0.96102672789355936</v>
      </c>
      <c r="AP10" s="530">
        <v>0.95234367971210077</v>
      </c>
      <c r="AQ10" s="530">
        <v>0.94964724499439546</v>
      </c>
      <c r="AR10" s="530">
        <v>0.96829284221525602</v>
      </c>
      <c r="AS10" s="530">
        <v>0.88140782828282827</v>
      </c>
      <c r="AT10" s="530">
        <v>0.93929824561403508</v>
      </c>
      <c r="AU10" s="530">
        <v>0.94763423032776428</v>
      </c>
      <c r="AV10" s="530">
        <v>0.95444137009827301</v>
      </c>
      <c r="AW10" s="530">
        <v>0.89159826019183142</v>
      </c>
      <c r="AX10" s="530">
        <v>0.90133458646616538</v>
      </c>
      <c r="AY10" s="530">
        <v>0.91708779261166928</v>
      </c>
      <c r="AZ10" s="530">
        <v>0.92699295231683088</v>
      </c>
      <c r="BA10" s="530">
        <v>0.92443711458482714</v>
      </c>
      <c r="BB10" s="530">
        <v>0.95287797885106351</v>
      </c>
      <c r="BC10" s="530">
        <v>0.97258771929824561</v>
      </c>
      <c r="BD10" s="530">
        <v>0.96933162640856463</v>
      </c>
      <c r="BE10" s="530">
        <v>0.9516041098762843</v>
      </c>
      <c r="BF10" s="530">
        <v>0.96593301435406698</v>
      </c>
      <c r="BG10" s="530">
        <v>0.97479071627889258</v>
      </c>
      <c r="BH10" s="530">
        <v>0.93465993465993469</v>
      </c>
      <c r="BI10" s="530">
        <v>0.94725961538461534</v>
      </c>
      <c r="BJ10" s="530">
        <v>0.9432203389830508</v>
      </c>
      <c r="BK10" s="530">
        <v>0.94423720247406806</v>
      </c>
      <c r="BL10" s="530">
        <v>0.95969643583141351</v>
      </c>
      <c r="BM10" s="530">
        <v>0.95526748577829079</v>
      </c>
      <c r="BN10" s="443">
        <v>0.94775066157012644</v>
      </c>
      <c r="BO10" s="472">
        <v>0.96172821049484225</v>
      </c>
      <c r="BP10" s="472">
        <v>0.9152872358232097</v>
      </c>
      <c r="BQ10" s="472">
        <v>0.88504492643152477</v>
      </c>
      <c r="BR10" s="472">
        <v>0.93173984714521207</v>
      </c>
      <c r="BS10" s="472">
        <v>0.92378843147472645</v>
      </c>
      <c r="BT10" s="472">
        <v>0.93158670464835003</v>
      </c>
      <c r="BU10" s="472">
        <v>0.9405416077128097</v>
      </c>
      <c r="BV10" s="378">
        <v>0.94423928171271521</v>
      </c>
      <c r="BW10" s="378">
        <v>0.96112893317862258</v>
      </c>
      <c r="BX10" s="378">
        <v>0.96190116937004899</v>
      </c>
      <c r="BY10" s="350">
        <v>0.99224957462418628</v>
      </c>
      <c r="BZ10" s="350">
        <v>0.97432627579924902</v>
      </c>
      <c r="CA10" s="350">
        <v>0.97408521303258144</v>
      </c>
      <c r="CB10" s="350"/>
      <c r="CC10" s="350"/>
      <c r="CD10" s="350"/>
      <c r="CE10" s="350"/>
      <c r="CF10" s="20"/>
      <c r="CG10" s="20"/>
      <c r="CH10" s="20"/>
      <c r="CI10" s="20"/>
      <c r="CJ10" s="20"/>
      <c r="CK10" s="20"/>
      <c r="CL10" s="20"/>
      <c r="CM10" s="20"/>
      <c r="CN10" s="389"/>
      <c r="CO10" s="389"/>
      <c r="CP10" s="389"/>
      <c r="CQ10" s="389"/>
      <c r="CR10" s="389"/>
      <c r="CS10" s="389"/>
      <c r="CT10" s="411"/>
      <c r="CU10" s="411"/>
      <c r="CV10" s="411"/>
      <c r="CW10" s="411"/>
      <c r="CX10" s="389"/>
      <c r="CY10" s="389"/>
      <c r="CZ10" s="411"/>
      <c r="DA10" s="411"/>
      <c r="DB10" s="411"/>
      <c r="DC10" s="411"/>
      <c r="DD10" s="389"/>
      <c r="DE10" s="389"/>
      <c r="DF10" s="389"/>
      <c r="DG10" s="389"/>
      <c r="DH10" s="389"/>
      <c r="DK10" s="467"/>
    </row>
    <row r="11" spans="1:115" ht="16.5" x14ac:dyDescent="0.15">
      <c r="A11" s="525" t="s">
        <v>61</v>
      </c>
      <c r="B11" s="529">
        <v>0.99778124155042702</v>
      </c>
      <c r="C11" s="529">
        <v>0.99906333630686883</v>
      </c>
      <c r="D11" s="529">
        <v>0.9863340332396171</v>
      </c>
      <c r="E11" s="529">
        <v>0.99367920711974111</v>
      </c>
      <c r="F11" s="529">
        <v>0.98345674479326028</v>
      </c>
      <c r="G11" s="529">
        <v>0.99451052150045749</v>
      </c>
      <c r="H11" s="529">
        <v>0.99216573816155984</v>
      </c>
      <c r="I11" s="529">
        <v>0.99412650602409636</v>
      </c>
      <c r="J11" s="529">
        <v>0.99883975763826216</v>
      </c>
      <c r="K11" s="529">
        <v>0.99950650759219084</v>
      </c>
      <c r="L11" s="529">
        <v>0.99963399503722083</v>
      </c>
      <c r="M11" s="529">
        <v>0.99690104166666671</v>
      </c>
      <c r="N11" s="529">
        <v>0.9981012658227848</v>
      </c>
      <c r="O11" s="529">
        <v>0.97352092352092356</v>
      </c>
      <c r="P11" s="529">
        <v>0.99998780562160838</v>
      </c>
      <c r="Q11" s="529">
        <v>0.98000776612858487</v>
      </c>
      <c r="R11" s="529">
        <v>0.98446927374301674</v>
      </c>
      <c r="S11" s="529">
        <v>0.99937566768872177</v>
      </c>
      <c r="T11" s="529">
        <v>0.999287288758266</v>
      </c>
      <c r="U11" s="529">
        <v>0.99998259855742044</v>
      </c>
      <c r="V11" s="529">
        <v>1</v>
      </c>
      <c r="W11" s="529">
        <v>0.99864495044769774</v>
      </c>
      <c r="X11" s="529">
        <v>1</v>
      </c>
      <c r="Y11" s="529">
        <v>0.99877905773608333</v>
      </c>
      <c r="Z11" s="529">
        <v>0.99931666182029655</v>
      </c>
      <c r="AA11" s="529">
        <v>0.99926000221741496</v>
      </c>
      <c r="AB11" s="529">
        <v>0.99934787283167714</v>
      </c>
      <c r="AC11" s="529">
        <v>0.99955938596027427</v>
      </c>
      <c r="AD11" s="529">
        <v>0.9981284599899346</v>
      </c>
      <c r="AE11" s="529">
        <v>0.99940446413683037</v>
      </c>
      <c r="AF11" s="529">
        <v>0.9937096881441585</v>
      </c>
      <c r="AG11" s="529">
        <v>0.99434547003280349</v>
      </c>
      <c r="AH11" s="529">
        <v>0.99338186631369951</v>
      </c>
      <c r="AI11" s="529">
        <v>0.99963613208405344</v>
      </c>
      <c r="AJ11" s="529">
        <v>0.99948692544495954</v>
      </c>
      <c r="AK11" s="529">
        <v>0.99884616928201631</v>
      </c>
      <c r="AL11" s="529">
        <v>0.99884400018908548</v>
      </c>
      <c r="AM11" s="529">
        <v>0.99990018963968463</v>
      </c>
      <c r="AN11" s="529">
        <v>0.99971796937953261</v>
      </c>
      <c r="AO11" s="529">
        <v>0.99944155691241532</v>
      </c>
      <c r="AP11" s="529">
        <v>0.97428699955015741</v>
      </c>
      <c r="AQ11" s="529">
        <v>0.99993406448493372</v>
      </c>
      <c r="AR11" s="529">
        <v>0.99990203761755481</v>
      </c>
      <c r="AS11" s="529">
        <v>0.99987373737373741</v>
      </c>
      <c r="AT11" s="529">
        <v>0.99859649122807015</v>
      </c>
      <c r="AU11" s="529">
        <v>0.99563831143986736</v>
      </c>
      <c r="AV11" s="529">
        <v>0.99742390993225838</v>
      </c>
      <c r="AW11" s="529">
        <v>0.97559365925404473</v>
      </c>
      <c r="AX11" s="529">
        <v>0.99743107769423556</v>
      </c>
      <c r="AY11" s="529">
        <v>0.9980016764052041</v>
      </c>
      <c r="AZ11" s="529">
        <v>0.99837110558493602</v>
      </c>
      <c r="BA11" s="529">
        <v>0.99770543525025102</v>
      </c>
      <c r="BB11" s="529">
        <v>0.99930738440970623</v>
      </c>
      <c r="BC11" s="529">
        <v>0.99924976915974151</v>
      </c>
      <c r="BD11" s="529">
        <v>0.99916998438445193</v>
      </c>
      <c r="BE11" s="529">
        <v>0.99906689033340323</v>
      </c>
      <c r="BF11" s="529">
        <v>0.99741626794258376</v>
      </c>
      <c r="BG11" s="529">
        <v>0.99894286721078851</v>
      </c>
      <c r="BH11" s="529">
        <v>1</v>
      </c>
      <c r="BI11" s="529">
        <v>0.99961538461538457</v>
      </c>
      <c r="BJ11" s="529">
        <v>0.99881355932203386</v>
      </c>
      <c r="BK11" s="529">
        <v>0.98589684965464131</v>
      </c>
      <c r="BL11" s="529">
        <v>0.97801870172110039</v>
      </c>
      <c r="BM11" s="529">
        <v>0.98861527978960939</v>
      </c>
      <c r="BN11" s="442">
        <v>0.99948544545721851</v>
      </c>
      <c r="BO11" s="471">
        <v>0.99920979006044042</v>
      </c>
      <c r="BP11" s="471">
        <v>0.99866975588699092</v>
      </c>
      <c r="BQ11" s="471">
        <v>0.99939944101817846</v>
      </c>
      <c r="BR11" s="471">
        <v>0.99925071182376746</v>
      </c>
      <c r="BS11" s="471">
        <v>0.99945284002084422</v>
      </c>
      <c r="BT11" s="471">
        <v>0.99802380684859981</v>
      </c>
      <c r="BU11" s="471">
        <v>0.99917738804251255</v>
      </c>
      <c r="BV11" s="377">
        <v>0.99965331685332293</v>
      </c>
      <c r="BW11" s="377">
        <v>0.9997440447751007</v>
      </c>
      <c r="BX11" s="377">
        <v>0.99962278385514902</v>
      </c>
      <c r="BY11" s="349">
        <v>0.99992194939198575</v>
      </c>
      <c r="BZ11" s="349">
        <v>0.99980893559352157</v>
      </c>
      <c r="CA11" s="349">
        <v>0.99994987468671681</v>
      </c>
      <c r="CB11" s="349"/>
      <c r="CC11" s="349"/>
      <c r="CD11" s="349"/>
      <c r="CE11" s="349"/>
      <c r="CF11" s="19"/>
      <c r="CG11" s="19"/>
      <c r="CH11" s="19"/>
      <c r="CI11" s="19"/>
      <c r="CJ11" s="19"/>
      <c r="CK11" s="19"/>
      <c r="CL11" s="19"/>
      <c r="CM11" s="19"/>
      <c r="CN11" s="388"/>
      <c r="CO11" s="388"/>
      <c r="CP11" s="388"/>
      <c r="CQ11" s="388"/>
      <c r="CR11" s="388"/>
      <c r="CS11" s="388"/>
      <c r="CT11" s="410"/>
      <c r="CU11" s="410"/>
      <c r="CV11" s="410"/>
      <c r="CW11" s="410"/>
      <c r="CX11" s="388"/>
      <c r="CY11" s="388"/>
      <c r="CZ11" s="410"/>
      <c r="DA11" s="410"/>
      <c r="DB11" s="410"/>
      <c r="DC11" s="410"/>
      <c r="DD11" s="388"/>
      <c r="DE11" s="388"/>
      <c r="DF11" s="388"/>
      <c r="DG11" s="388"/>
      <c r="DH11" s="388"/>
      <c r="DK11" s="467"/>
    </row>
    <row r="12" spans="1:115" ht="33" x14ac:dyDescent="0.15">
      <c r="A12" s="525" t="s">
        <v>62</v>
      </c>
      <c r="B12" s="530">
        <v>0.98832567238719327</v>
      </c>
      <c r="C12" s="530">
        <v>0.98336306868867085</v>
      </c>
      <c r="D12" s="530">
        <v>0.97523043524680597</v>
      </c>
      <c r="E12" s="530">
        <v>0.99074635922330101</v>
      </c>
      <c r="F12" s="530">
        <v>0.9599983681129266</v>
      </c>
      <c r="G12" s="530">
        <v>0.87374199451052148</v>
      </c>
      <c r="H12" s="530">
        <v>0.98467966573816157</v>
      </c>
      <c r="I12" s="530">
        <v>0.97710843373493972</v>
      </c>
      <c r="J12" s="530">
        <v>0.98801082892870951</v>
      </c>
      <c r="K12" s="530">
        <v>0.9904501084598698</v>
      </c>
      <c r="L12" s="530">
        <v>0.98267990074441691</v>
      </c>
      <c r="M12" s="530">
        <v>0.97434895833333335</v>
      </c>
      <c r="N12" s="530">
        <v>0.96933016877637135</v>
      </c>
      <c r="O12" s="530">
        <v>0.9838744588744589</v>
      </c>
      <c r="P12" s="530">
        <v>0.98033046765441134</v>
      </c>
      <c r="Q12" s="530">
        <v>0.97245243246241753</v>
      </c>
      <c r="R12" s="530">
        <v>0.96191495965238982</v>
      </c>
      <c r="S12" s="530">
        <v>0.99786339609029229</v>
      </c>
      <c r="T12" s="530">
        <v>0.99690668626010281</v>
      </c>
      <c r="U12" s="530">
        <v>0.99713746269565751</v>
      </c>
      <c r="V12" s="530">
        <v>0.99780464425960858</v>
      </c>
      <c r="W12" s="530">
        <v>0.99500491537582703</v>
      </c>
      <c r="X12" s="530">
        <v>0.42105263157894735</v>
      </c>
      <c r="Y12" s="530">
        <v>0.99567496723460025</v>
      </c>
      <c r="Z12" s="530">
        <v>0.99586362314626342</v>
      </c>
      <c r="AA12" s="530">
        <v>0.99527381207150389</v>
      </c>
      <c r="AB12" s="530">
        <v>0.99591098640402975</v>
      </c>
      <c r="AC12" s="530">
        <v>0.99578772978022168</v>
      </c>
      <c r="AD12" s="530">
        <v>0.98840903371917466</v>
      </c>
      <c r="AE12" s="530">
        <v>0.99595035613044613</v>
      </c>
      <c r="AF12" s="530">
        <v>0.92370503357936029</v>
      </c>
      <c r="AG12" s="530">
        <v>0.96065389564492454</v>
      </c>
      <c r="AH12" s="530">
        <v>0.91208912420030885</v>
      </c>
      <c r="AI12" s="530">
        <v>0.98917492950059127</v>
      </c>
      <c r="AJ12" s="530">
        <v>0.97935317221612828</v>
      </c>
      <c r="AK12" s="530">
        <v>0.99409038006180517</v>
      </c>
      <c r="AL12" s="530">
        <v>0.98469267164878238</v>
      </c>
      <c r="AM12" s="530">
        <v>0.98874360936442984</v>
      </c>
      <c r="AN12" s="530">
        <v>0.98307816277195814</v>
      </c>
      <c r="AO12" s="530">
        <v>0.99429109686969097</v>
      </c>
      <c r="AP12" s="530">
        <v>0.99442645074224023</v>
      </c>
      <c r="AQ12" s="530">
        <v>0.9962416756412229</v>
      </c>
      <c r="AR12" s="530">
        <v>0.99650600835945669</v>
      </c>
      <c r="AS12" s="530">
        <v>0.99444444444444446</v>
      </c>
      <c r="AT12" s="530">
        <v>0.98710526315789471</v>
      </c>
      <c r="AU12" s="530">
        <v>0.9910470603239383</v>
      </c>
      <c r="AV12" s="530">
        <v>0.99518175746589066</v>
      </c>
      <c r="AW12" s="530">
        <v>0.99082640888006135</v>
      </c>
      <c r="AX12" s="530">
        <v>0.98360275689223053</v>
      </c>
      <c r="AY12" s="530">
        <v>0.99161493701332626</v>
      </c>
      <c r="AZ12" s="530">
        <v>0.99468980420689135</v>
      </c>
      <c r="BA12" s="530">
        <v>0.99422056503656964</v>
      </c>
      <c r="BB12" s="530">
        <v>0.99264699960537017</v>
      </c>
      <c r="BC12" s="530">
        <v>0.99717220683287167</v>
      </c>
      <c r="BD12" s="530">
        <v>0.994696340897261</v>
      </c>
      <c r="BE12" s="530">
        <v>0.99368840427762639</v>
      </c>
      <c r="BF12" s="530">
        <v>0.95349282296650717</v>
      </c>
      <c r="BG12" s="530">
        <v>0.995352425214998</v>
      </c>
      <c r="BH12" s="530">
        <v>0.99227799227799229</v>
      </c>
      <c r="BI12" s="530">
        <v>0.99396634615384616</v>
      </c>
      <c r="BJ12" s="530">
        <v>0.99720338983050849</v>
      </c>
      <c r="BK12" s="530">
        <v>0.99684724796033786</v>
      </c>
      <c r="BL12" s="530">
        <v>0.99644938338528255</v>
      </c>
      <c r="BM12" s="530">
        <v>0.98909321745183243</v>
      </c>
      <c r="BN12" s="443">
        <v>0.99544251690679209</v>
      </c>
      <c r="BO12" s="472">
        <v>0.99011169724280801</v>
      </c>
      <c r="BP12" s="472">
        <v>0.98841542378406</v>
      </c>
      <c r="BQ12" s="472">
        <v>0.98819093155937454</v>
      </c>
      <c r="BR12" s="472">
        <v>0.99003446725610667</v>
      </c>
      <c r="BS12" s="472">
        <v>0.9891089108910891</v>
      </c>
      <c r="BT12" s="472">
        <v>0.98782559269271186</v>
      </c>
      <c r="BU12" s="472">
        <v>0.99531111184232179</v>
      </c>
      <c r="BV12" s="378">
        <v>0.99210165352787782</v>
      </c>
      <c r="BW12" s="378">
        <v>0.99326553363820447</v>
      </c>
      <c r="BX12" s="378">
        <v>0.99471897397208597</v>
      </c>
      <c r="BY12" s="350">
        <v>0.99564477607280566</v>
      </c>
      <c r="BZ12" s="350">
        <v>0.9983781742240786</v>
      </c>
      <c r="CA12" s="350">
        <v>0.99393483709273178</v>
      </c>
      <c r="CB12" s="350"/>
      <c r="CC12" s="350"/>
      <c r="CD12" s="350"/>
      <c r="CE12" s="350"/>
      <c r="CF12" s="20"/>
      <c r="CG12" s="20"/>
      <c r="CH12" s="20"/>
      <c r="CI12" s="20"/>
      <c r="CJ12" s="20"/>
      <c r="CK12" s="20"/>
      <c r="CL12" s="20"/>
      <c r="CM12" s="20"/>
      <c r="CN12" s="389"/>
      <c r="CO12" s="389"/>
      <c r="CP12" s="389"/>
      <c r="CQ12" s="389"/>
      <c r="CR12" s="389"/>
      <c r="CS12" s="389"/>
      <c r="CT12" s="411"/>
      <c r="CU12" s="411"/>
      <c r="CV12" s="411"/>
      <c r="CW12" s="411"/>
      <c r="CX12" s="389"/>
      <c r="CY12" s="389"/>
      <c r="CZ12" s="411"/>
      <c r="DA12" s="411"/>
      <c r="DB12" s="411"/>
      <c r="DC12" s="411"/>
      <c r="DD12" s="389"/>
      <c r="DE12" s="389"/>
      <c r="DF12" s="389"/>
      <c r="DG12" s="389"/>
      <c r="DH12" s="389"/>
      <c r="DK12" s="467"/>
    </row>
    <row r="13" spans="1:115" ht="16.5" x14ac:dyDescent="0.15">
      <c r="A13" s="525" t="s">
        <v>63</v>
      </c>
      <c r="B13" s="529">
        <v>0.99840949215084374</v>
      </c>
      <c r="C13" s="529">
        <v>0.99852809991079394</v>
      </c>
      <c r="D13" s="529">
        <v>0.99056905939713158</v>
      </c>
      <c r="E13" s="529">
        <v>0.98917880258899671</v>
      </c>
      <c r="F13" s="529">
        <v>0.99365603900210109</v>
      </c>
      <c r="G13" s="529">
        <v>0.99817017383348583</v>
      </c>
      <c r="H13" s="529">
        <v>0.9857242339832869</v>
      </c>
      <c r="I13" s="529">
        <v>0.98087349397590362</v>
      </c>
      <c r="J13" s="529">
        <v>0.99561686218899059</v>
      </c>
      <c r="K13" s="529">
        <v>0.99949566160520609</v>
      </c>
      <c r="L13" s="529">
        <v>0.99938585607940444</v>
      </c>
      <c r="M13" s="529">
        <v>0.99901041666666668</v>
      </c>
      <c r="N13" s="529">
        <v>0.99920886075949367</v>
      </c>
      <c r="O13" s="529">
        <v>0.99585137085137088</v>
      </c>
      <c r="P13" s="529">
        <v>0.99915858789098222</v>
      </c>
      <c r="Q13" s="529">
        <v>0.98612636600654568</v>
      </c>
      <c r="R13" s="529">
        <v>0.99782743637492244</v>
      </c>
      <c r="S13" s="529">
        <v>0.99866809106927312</v>
      </c>
      <c r="T13" s="529">
        <v>0.99917707567964731</v>
      </c>
      <c r="U13" s="529">
        <v>0.99928654085423685</v>
      </c>
      <c r="V13" s="529">
        <v>0.99931974892551245</v>
      </c>
      <c r="W13" s="529">
        <v>0.99920291202805744</v>
      </c>
      <c r="X13" s="529">
        <v>1</v>
      </c>
      <c r="Y13" s="529">
        <v>0.99944126370973307</v>
      </c>
      <c r="Z13" s="529">
        <v>0.99943297470194825</v>
      </c>
      <c r="AA13" s="529">
        <v>0.9990227903846699</v>
      </c>
      <c r="AB13" s="529">
        <v>0.99894249648380085</v>
      </c>
      <c r="AC13" s="529">
        <v>0.9994536385907401</v>
      </c>
      <c r="AD13" s="529">
        <v>0.99698037242073478</v>
      </c>
      <c r="AE13" s="529">
        <v>0.9981419281069106</v>
      </c>
      <c r="AF13" s="529">
        <v>0.99702107852915756</v>
      </c>
      <c r="AG13" s="529">
        <v>0.99874947894956234</v>
      </c>
      <c r="AH13" s="529">
        <v>0.99845576880652986</v>
      </c>
      <c r="AI13" s="529">
        <v>0.99981806604202672</v>
      </c>
      <c r="AJ13" s="529">
        <v>0.99920384982838539</v>
      </c>
      <c r="AK13" s="529">
        <v>0.99956856764458002</v>
      </c>
      <c r="AL13" s="529">
        <v>0.99943274358720924</v>
      </c>
      <c r="AM13" s="529">
        <v>0.9995674884386333</v>
      </c>
      <c r="AN13" s="529">
        <v>0.99981869460112816</v>
      </c>
      <c r="AO13" s="529">
        <v>0.9995189315570806</v>
      </c>
      <c r="AP13" s="529">
        <v>0.99955465587044534</v>
      </c>
      <c r="AQ13" s="529">
        <v>0.99964834391964663</v>
      </c>
      <c r="AR13" s="529">
        <v>0.99774686520376177</v>
      </c>
      <c r="AS13" s="529">
        <v>0.99880050505050511</v>
      </c>
      <c r="AT13" s="529">
        <v>0.99833333333333329</v>
      </c>
      <c r="AU13" s="529">
        <v>0.99905624282617012</v>
      </c>
      <c r="AV13" s="529">
        <v>0.9993321247972522</v>
      </c>
      <c r="AW13" s="529">
        <v>0.99946573809853045</v>
      </c>
      <c r="AX13" s="529">
        <v>0.99936090225563912</v>
      </c>
      <c r="AY13" s="529">
        <v>0.99945334612908321</v>
      </c>
      <c r="AZ13" s="529">
        <v>0.99964164322868587</v>
      </c>
      <c r="BA13" s="529">
        <v>0.99906783307041447</v>
      </c>
      <c r="BB13" s="529">
        <v>0.9994604041331433</v>
      </c>
      <c r="BC13" s="529">
        <v>0.99982686980609414</v>
      </c>
      <c r="BD13" s="529">
        <v>0.99950761785518338</v>
      </c>
      <c r="BE13" s="529">
        <v>0.99884671838959949</v>
      </c>
      <c r="BF13" s="529">
        <v>0.98842105263157898</v>
      </c>
      <c r="BG13" s="529">
        <v>0.98105732326358797</v>
      </c>
      <c r="BH13" s="529">
        <v>0.9997029997029997</v>
      </c>
      <c r="BI13" s="529">
        <v>0.99944711538461539</v>
      </c>
      <c r="BJ13" s="529">
        <v>0.99796610169491529</v>
      </c>
      <c r="BK13" s="529">
        <v>0.99889292676469876</v>
      </c>
      <c r="BL13" s="529">
        <v>0.99943081718390026</v>
      </c>
      <c r="BM13" s="529">
        <v>0.99943382769244349</v>
      </c>
      <c r="BN13" s="442">
        <v>0.99950014701558365</v>
      </c>
      <c r="BO13" s="471">
        <v>0.99878264955257035</v>
      </c>
      <c r="BP13" s="471">
        <v>0.99902213843348342</v>
      </c>
      <c r="BQ13" s="471">
        <v>0.99954958076363387</v>
      </c>
      <c r="BR13" s="471">
        <v>0.999700284729507</v>
      </c>
      <c r="BS13" s="471">
        <v>0.99971339239187074</v>
      </c>
      <c r="BT13" s="471">
        <v>0.99957700213481737</v>
      </c>
      <c r="BU13" s="471">
        <v>0.99980257313020304</v>
      </c>
      <c r="BV13" s="377">
        <v>0.99913077993659216</v>
      </c>
      <c r="BW13" s="377">
        <v>0.99850977180169731</v>
      </c>
      <c r="BX13" s="377">
        <v>0.99987426128504964</v>
      </c>
      <c r="BY13" s="349">
        <v>0.99910241800783628</v>
      </c>
      <c r="BZ13" s="349">
        <v>0.9991246584168314</v>
      </c>
      <c r="CA13" s="349">
        <v>0.99892230576441099</v>
      </c>
      <c r="CB13" s="349"/>
      <c r="CC13" s="349"/>
      <c r="CD13" s="349"/>
      <c r="CE13" s="349"/>
      <c r="CF13" s="19"/>
      <c r="CG13" s="19"/>
      <c r="CH13" s="19"/>
      <c r="CI13" s="19"/>
      <c r="CJ13" s="19"/>
      <c r="CK13" s="19"/>
      <c r="CL13" s="19"/>
      <c r="CM13" s="19"/>
      <c r="CN13" s="388"/>
      <c r="CO13" s="388"/>
      <c r="CP13" s="388"/>
      <c r="CQ13" s="388"/>
      <c r="CR13" s="388"/>
      <c r="CS13" s="388"/>
      <c r="CT13" s="410"/>
      <c r="CU13" s="410"/>
      <c r="CV13" s="410"/>
      <c r="CW13" s="410"/>
      <c r="CX13" s="388"/>
      <c r="CY13" s="388"/>
      <c r="CZ13" s="410"/>
      <c r="DA13" s="410"/>
      <c r="DB13" s="410"/>
      <c r="DC13" s="410"/>
      <c r="DD13" s="388"/>
      <c r="DE13" s="388"/>
      <c r="DF13" s="388"/>
      <c r="DG13" s="388"/>
      <c r="DH13" s="388"/>
      <c r="DK13" s="467"/>
    </row>
    <row r="14" spans="1:115" ht="16.5" x14ac:dyDescent="0.15">
      <c r="A14" s="525" t="s">
        <v>42</v>
      </c>
      <c r="B14" s="531">
        <v>1.4751960300924086E-2</v>
      </c>
      <c r="C14" s="531">
        <v>1.2533452274754683E-2</v>
      </c>
      <c r="D14" s="531">
        <v>5.5411224598740171E-2</v>
      </c>
      <c r="E14" s="531">
        <v>4.4447815533980584E-2</v>
      </c>
      <c r="F14" s="531">
        <v>1.9766232176733369E-2</v>
      </c>
      <c r="G14" s="531">
        <v>1.0978956999085087E-2</v>
      </c>
      <c r="H14" s="531">
        <v>3.1162952646239556E-2</v>
      </c>
      <c r="I14" s="531">
        <v>5.256024096385542E-2</v>
      </c>
      <c r="J14" s="531">
        <v>2.0755446693309268E-2</v>
      </c>
      <c r="K14" s="531">
        <v>1.8622559652928417E-2</v>
      </c>
      <c r="L14" s="531">
        <v>1.4503722084367246E-2</v>
      </c>
      <c r="M14" s="531">
        <v>2.2421875000000001E-2</v>
      </c>
      <c r="N14" s="531">
        <v>5.0079113924050636E-2</v>
      </c>
      <c r="O14" s="531">
        <v>1.2049062049062049E-2</v>
      </c>
      <c r="P14" s="531">
        <v>9.1701725504542402E-3</v>
      </c>
      <c r="Q14" s="531">
        <v>3.3283408221001828E-2</v>
      </c>
      <c r="R14" s="531">
        <v>2.7479826194909993E-2</v>
      </c>
      <c r="S14" s="531">
        <v>7.749897642861321E-3</v>
      </c>
      <c r="T14" s="531">
        <v>1.0905805502474594E-2</v>
      </c>
      <c r="U14" s="531">
        <v>1.1424047996000334E-2</v>
      </c>
      <c r="V14" s="531">
        <v>9.4198564593301441E-3</v>
      </c>
      <c r="W14" s="531">
        <v>9.2196508754682893E-3</v>
      </c>
      <c r="X14" s="531">
        <v>0</v>
      </c>
      <c r="Y14" s="531">
        <v>9.9054976891770705E-3</v>
      </c>
      <c r="Z14" s="531">
        <v>6.4117476010468162E-3</v>
      </c>
      <c r="AA14" s="531">
        <v>1.1410633188714122E-2</v>
      </c>
      <c r="AB14" s="531">
        <v>9.2414761580240801E-3</v>
      </c>
      <c r="AC14" s="531">
        <v>8.4069158779675364E-3</v>
      </c>
      <c r="AD14" s="531">
        <v>1.9383807247106189E-2</v>
      </c>
      <c r="AE14" s="531">
        <v>1.3173253293313323E-2</v>
      </c>
      <c r="AF14" s="531">
        <v>3.1185584147882174E-2</v>
      </c>
      <c r="AG14" s="531">
        <v>3.7986842343730176E-2</v>
      </c>
      <c r="AH14" s="531">
        <v>3.7199426428413854E-2</v>
      </c>
      <c r="AI14" s="531">
        <v>1.4554716637860457E-3</v>
      </c>
      <c r="AJ14" s="531">
        <v>1.5989188430216232E-2</v>
      </c>
      <c r="AK14" s="531">
        <v>1.4128312549669848E-2</v>
      </c>
      <c r="AL14" s="531">
        <v>1.4548837768963339E-2</v>
      </c>
      <c r="AM14" s="531">
        <v>1.2942076720896962E-2</v>
      </c>
      <c r="AN14" s="531">
        <v>6.5269943593875904E-3</v>
      </c>
      <c r="AO14" s="531">
        <v>8.1579788397167421E-3</v>
      </c>
      <c r="AP14" s="531">
        <v>8.7314439946018889E-3</v>
      </c>
      <c r="AQ14" s="531">
        <v>1.0593639420646608E-2</v>
      </c>
      <c r="AR14" s="531">
        <v>5.5838557993730404E-3</v>
      </c>
      <c r="AS14" s="531">
        <v>7.417929292929293E-3</v>
      </c>
      <c r="AT14" s="531">
        <v>1.6578947368421054E-2</v>
      </c>
      <c r="AU14" s="531">
        <v>1.3875781150363474E-2</v>
      </c>
      <c r="AV14" s="531">
        <v>1.4073084629329262E-2</v>
      </c>
      <c r="AW14" s="531">
        <v>1.9836830129857069E-2</v>
      </c>
      <c r="AX14" s="531">
        <v>1.9285714285714285E-2</v>
      </c>
      <c r="AY14" s="531">
        <v>1.77358811453006E-2</v>
      </c>
      <c r="AZ14" s="531">
        <v>1.9796496791078002E-2</v>
      </c>
      <c r="BA14" s="531">
        <v>7.8732252975763656E-3</v>
      </c>
      <c r="BB14" s="531">
        <v>5.8228031602599725E-3</v>
      </c>
      <c r="BC14" s="531">
        <v>4.5590951061865188E-3</v>
      </c>
      <c r="BD14" s="531">
        <v>4.2344864454229563E-3</v>
      </c>
      <c r="BE14" s="531">
        <v>1.1228769133990355E-2</v>
      </c>
      <c r="BF14" s="531">
        <v>5.8373205741626792E-3</v>
      </c>
      <c r="BG14" s="531">
        <v>9.8570489804858993E-3</v>
      </c>
      <c r="BH14" s="531">
        <v>3.5640035640035643E-2</v>
      </c>
      <c r="BI14" s="531">
        <v>1.4759615384615385E-2</v>
      </c>
      <c r="BJ14" s="531">
        <v>1.8474576271186441E-2</v>
      </c>
      <c r="BK14" s="531">
        <v>1.9277514379918655E-2</v>
      </c>
      <c r="BL14" s="531">
        <v>1.8999864480281882E-2</v>
      </c>
      <c r="BM14" s="531">
        <v>7.8920988326066227E-3</v>
      </c>
      <c r="BN14" s="444">
        <v>1.0173478388709203E-2</v>
      </c>
      <c r="BO14" s="473">
        <v>7.5603869893001302E-3</v>
      </c>
      <c r="BP14" s="473">
        <v>3.1555857038400886E-2</v>
      </c>
      <c r="BQ14" s="473">
        <v>3.2210750005774606E-2</v>
      </c>
      <c r="BR14" s="473">
        <v>2.9521954143563615E-2</v>
      </c>
      <c r="BS14" s="473">
        <v>1.8316831683168316E-2</v>
      </c>
      <c r="BT14" s="473">
        <v>1.8830014342271367E-2</v>
      </c>
      <c r="BU14" s="473">
        <v>2.4892237833569149E-2</v>
      </c>
      <c r="BV14" s="379">
        <v>1.2349959051193545E-2</v>
      </c>
      <c r="BW14" s="379">
        <v>8.1166245762519049E-3</v>
      </c>
      <c r="BX14" s="379">
        <v>5.5325034578146614E-3</v>
      </c>
      <c r="BY14" s="351">
        <v>1.6234526466961177E-3</v>
      </c>
      <c r="BZ14" s="351">
        <v>8.7400857568150012E-3</v>
      </c>
      <c r="CA14" s="351">
        <v>1.1152882205513784E-2</v>
      </c>
      <c r="CB14" s="351"/>
      <c r="CC14" s="351"/>
      <c r="CD14" s="351"/>
      <c r="CE14" s="351"/>
      <c r="CF14" s="22"/>
      <c r="CG14" s="22"/>
      <c r="CH14" s="22"/>
      <c r="CI14" s="22"/>
      <c r="CJ14" s="22"/>
      <c r="CK14" s="22"/>
      <c r="CL14" s="22"/>
      <c r="CM14" s="22"/>
      <c r="CN14" s="390"/>
      <c r="CO14" s="390"/>
      <c r="CP14" s="390"/>
      <c r="CQ14" s="390"/>
      <c r="CR14" s="390"/>
      <c r="CS14" s="390"/>
      <c r="CT14" s="412"/>
      <c r="CU14" s="412"/>
      <c r="CV14" s="412"/>
      <c r="CW14" s="412"/>
      <c r="CX14" s="390"/>
      <c r="CY14" s="390"/>
      <c r="CZ14" s="412"/>
      <c r="DA14" s="412"/>
      <c r="DB14" s="412"/>
      <c r="DC14" s="412"/>
      <c r="DD14" s="390"/>
      <c r="DE14" s="390"/>
      <c r="DF14" s="390"/>
      <c r="DG14" s="390"/>
      <c r="DH14" s="390"/>
      <c r="DK14" s="467"/>
    </row>
    <row r="15" spans="1:115" ht="16.5" x14ac:dyDescent="0.15">
      <c r="A15" s="525" t="s">
        <v>43</v>
      </c>
      <c r="B15" s="531">
        <v>3.0219649133968476E-2</v>
      </c>
      <c r="C15" s="531">
        <v>3.4968777876895632E-2</v>
      </c>
      <c r="D15" s="531">
        <v>0.10292181216413396</v>
      </c>
      <c r="E15" s="531">
        <v>9.8604368932038833E-2</v>
      </c>
      <c r="F15" s="531">
        <v>4.6182404177630906E-2</v>
      </c>
      <c r="G15" s="531">
        <v>0.48947849954254347</v>
      </c>
      <c r="H15" s="531">
        <v>7.8168523676880222E-2</v>
      </c>
      <c r="I15" s="531">
        <v>9.1867469879518077E-2</v>
      </c>
      <c r="J15" s="531">
        <v>5.2081990460229467E-2</v>
      </c>
      <c r="K15" s="531">
        <v>1.8329718004338396E-2</v>
      </c>
      <c r="L15" s="531">
        <v>1.7196029776674938E-2</v>
      </c>
      <c r="M15" s="531">
        <v>3.1132812499999999E-2</v>
      </c>
      <c r="N15" s="531">
        <v>2.0780590717299579E-2</v>
      </c>
      <c r="O15" s="531">
        <v>1.0101010101010102E-2</v>
      </c>
      <c r="P15" s="531">
        <v>6.2679104932626059E-3</v>
      </c>
      <c r="Q15" s="531">
        <v>3.7294058911632552E-2</v>
      </c>
      <c r="R15" s="531">
        <v>3.3190564866542517E-2</v>
      </c>
      <c r="S15" s="531">
        <v>2.5179856115107913E-2</v>
      </c>
      <c r="T15" s="531">
        <v>1.8957232292058111E-2</v>
      </c>
      <c r="U15" s="531">
        <v>1.8065161236563619E-2</v>
      </c>
      <c r="V15" s="531">
        <v>1.4563397129186603E-2</v>
      </c>
      <c r="W15" s="531">
        <v>1.3949039508993809E-2</v>
      </c>
      <c r="X15" s="531">
        <v>0</v>
      </c>
      <c r="Y15" s="531">
        <v>1.3740773953231703E-2</v>
      </c>
      <c r="Z15" s="531">
        <v>1.2314626344867694E-2</v>
      </c>
      <c r="AA15" s="531">
        <v>1.6482025717031511E-2</v>
      </c>
      <c r="AB15" s="531">
        <v>1.5574554791455851E-2</v>
      </c>
      <c r="AC15" s="531">
        <v>1.1878954511006538E-2</v>
      </c>
      <c r="AD15" s="531">
        <v>1.5019501761449422E-2</v>
      </c>
      <c r="AE15" s="531">
        <v>1.1362824269277497E-2</v>
      </c>
      <c r="AF15" s="531">
        <v>3.4098011835893345E-2</v>
      </c>
      <c r="AG15" s="531">
        <v>2.7031190532287003E-2</v>
      </c>
      <c r="AH15" s="531">
        <v>2.8182219280829472E-2</v>
      </c>
      <c r="AI15" s="531">
        <v>5.2124078959337759E-2</v>
      </c>
      <c r="AJ15" s="531">
        <v>1.7937377141252459E-2</v>
      </c>
      <c r="AK15" s="531">
        <v>1.8396240299049283E-2</v>
      </c>
      <c r="AL15" s="531">
        <v>1.9750836918078718E-2</v>
      </c>
      <c r="AM15" s="531">
        <v>1.977354138248439E-2</v>
      </c>
      <c r="AN15" s="531">
        <v>2.0527800161160355E-2</v>
      </c>
      <c r="AO15" s="531">
        <v>1.0916553127785908E-2</v>
      </c>
      <c r="AP15" s="531">
        <v>1.0242914979757085E-2</v>
      </c>
      <c r="AQ15" s="531">
        <v>7.4507132024879668E-3</v>
      </c>
      <c r="AR15" s="531">
        <v>2.7429467084639498E-3</v>
      </c>
      <c r="AS15" s="531">
        <v>3.0934343434343434E-3</v>
      </c>
      <c r="AT15" s="531">
        <v>1.3508771929824562E-2</v>
      </c>
      <c r="AU15" s="531">
        <v>1.8237469710496109E-2</v>
      </c>
      <c r="AV15" s="531">
        <v>2.0083961454059728E-2</v>
      </c>
      <c r="AW15" s="531">
        <v>2.8007894505273478E-2</v>
      </c>
      <c r="AX15" s="531">
        <v>2.824561403508772E-2</v>
      </c>
      <c r="AY15" s="531">
        <v>2.8547479925655074E-2</v>
      </c>
      <c r="AZ15" s="531">
        <v>2.5845124719015712E-2</v>
      </c>
      <c r="BA15" s="531">
        <v>2.1784024092929871E-2</v>
      </c>
      <c r="BB15" s="531">
        <v>1.8628137911039164E-2</v>
      </c>
      <c r="BC15" s="531">
        <v>1.4773776546629732E-2</v>
      </c>
      <c r="BD15" s="531">
        <v>1.461671567041346E-2</v>
      </c>
      <c r="BE15" s="531">
        <v>2.4250366953239674E-2</v>
      </c>
      <c r="BF15" s="531">
        <v>2.0382775119617225E-2</v>
      </c>
      <c r="BG15" s="531">
        <v>1.1037990114379862E-2</v>
      </c>
      <c r="BH15" s="531">
        <v>2.3463023463023463E-2</v>
      </c>
      <c r="BI15" s="531">
        <v>1.5697115384615386E-2</v>
      </c>
      <c r="BJ15" s="531">
        <v>1.2711864406779662E-2</v>
      </c>
      <c r="BK15" s="531">
        <v>1.1239200019253447E-2</v>
      </c>
      <c r="BL15" s="531">
        <v>1.2549125897818132E-2</v>
      </c>
      <c r="BM15" s="531">
        <v>1.2666573530096592E-2</v>
      </c>
      <c r="BN15" s="444">
        <v>1.5451337841811233E-2</v>
      </c>
      <c r="BO15" s="473">
        <v>1.1959934220361788E-2</v>
      </c>
      <c r="BP15" s="473">
        <v>2.3318915014139349E-2</v>
      </c>
      <c r="BQ15" s="473">
        <v>1.9171690573533826E-2</v>
      </c>
      <c r="BR15" s="473">
        <v>1.858234677056796E-2</v>
      </c>
      <c r="BS15" s="473">
        <v>2.0427305888483585E-2</v>
      </c>
      <c r="BT15" s="473">
        <v>1.9980039788236693E-2</v>
      </c>
      <c r="BU15" s="473">
        <v>2.3510249744990292E-2</v>
      </c>
      <c r="BV15" s="379">
        <v>2.2147526239894688E-2</v>
      </c>
      <c r="BW15" s="379">
        <v>1.9788182831661092E-2</v>
      </c>
      <c r="BX15" s="379">
        <v>2.2130013831258646E-2</v>
      </c>
      <c r="BY15" s="351">
        <v>1.7249184371146251E-3</v>
      </c>
      <c r="BZ15" s="351">
        <v>8.6645486658816738E-3</v>
      </c>
      <c r="CA15" s="351">
        <v>7.8947368421052634E-3</v>
      </c>
      <c r="CB15" s="351"/>
      <c r="CC15" s="351"/>
      <c r="CD15" s="351"/>
      <c r="CE15" s="351"/>
      <c r="CF15" s="22"/>
      <c r="CG15" s="22"/>
      <c r="CH15" s="22"/>
      <c r="CI15" s="22"/>
      <c r="CJ15" s="22"/>
      <c r="CK15" s="22"/>
      <c r="CL15" s="22"/>
      <c r="CM15" s="22"/>
      <c r="CN15" s="390"/>
      <c r="CO15" s="390"/>
      <c r="CP15" s="390"/>
      <c r="CQ15" s="390"/>
      <c r="CR15" s="390"/>
      <c r="CS15" s="390"/>
      <c r="CT15" s="412"/>
      <c r="CU15" s="412"/>
      <c r="CV15" s="412"/>
      <c r="CW15" s="412"/>
      <c r="CX15" s="390"/>
      <c r="CY15" s="390"/>
      <c r="CZ15" s="412"/>
      <c r="DA15" s="412"/>
      <c r="DB15" s="412"/>
      <c r="DC15" s="412"/>
      <c r="DD15" s="390"/>
      <c r="DE15" s="390"/>
      <c r="DF15" s="390"/>
      <c r="DG15" s="390"/>
      <c r="DH15" s="390"/>
      <c r="DK15" s="467"/>
    </row>
    <row r="16" spans="1:115" ht="16.5" x14ac:dyDescent="0.15">
      <c r="A16" s="525" t="s">
        <v>44</v>
      </c>
      <c r="B16" s="532">
        <v>7.5231021265089945E-3</v>
      </c>
      <c r="C16" s="532">
        <v>4.906333630686887E-3</v>
      </c>
      <c r="D16" s="532">
        <v>9.8580020641303966E-3</v>
      </c>
      <c r="E16" s="532">
        <v>5.5622977346278316E-3</v>
      </c>
      <c r="F16" s="532">
        <v>8.9549803153621769E-3</v>
      </c>
      <c r="G16" s="532">
        <v>0</v>
      </c>
      <c r="H16" s="532">
        <v>5.222841225626741E-3</v>
      </c>
      <c r="I16" s="532">
        <v>7.8313253012048199E-3</v>
      </c>
      <c r="J16" s="532">
        <v>2.9650638133298956E-3</v>
      </c>
      <c r="K16" s="532">
        <v>3.9425162689804769E-3</v>
      </c>
      <c r="L16" s="532">
        <v>1.7810173697270473E-2</v>
      </c>
      <c r="M16" s="532">
        <v>8.2942708333333341E-3</v>
      </c>
      <c r="N16" s="532">
        <v>1.2710970464135021E-2</v>
      </c>
      <c r="O16" s="532">
        <v>1.1544011544011544E-3</v>
      </c>
      <c r="P16" s="532">
        <v>1.0487165416742882E-3</v>
      </c>
      <c r="Q16" s="532">
        <v>5.2754202030287902E-3</v>
      </c>
      <c r="R16" s="532">
        <v>9.2302917442582243E-3</v>
      </c>
      <c r="S16" s="532">
        <v>8.2031935427267933E-3</v>
      </c>
      <c r="T16" s="532">
        <v>4.1816248370925317E-3</v>
      </c>
      <c r="U16" s="532">
        <v>9.682526456128656E-3</v>
      </c>
      <c r="V16" s="532">
        <v>4.904306220095694E-3</v>
      </c>
      <c r="W16" s="532">
        <v>3.3477694821585141E-3</v>
      </c>
      <c r="X16" s="532">
        <v>0</v>
      </c>
      <c r="Y16" s="532">
        <v>3.4351934883079258E-3</v>
      </c>
      <c r="Z16" s="532">
        <v>4.7470194824076771E-3</v>
      </c>
      <c r="AA16" s="532">
        <v>2.1642167614594452E-2</v>
      </c>
      <c r="AB16" s="532">
        <v>3.3850993673805146E-2</v>
      </c>
      <c r="AC16" s="532">
        <v>2.8551789774229367E-3</v>
      </c>
      <c r="AD16" s="532">
        <v>6.676207851031706E-3</v>
      </c>
      <c r="AE16" s="532">
        <v>1.4602539364920555E-2</v>
      </c>
      <c r="AF16" s="532">
        <v>2.5640002659751315E-2</v>
      </c>
      <c r="AG16" s="532">
        <v>3.0402160320423366E-2</v>
      </c>
      <c r="AH16" s="532">
        <v>1.2657180675049636E-2</v>
      </c>
      <c r="AI16" s="532">
        <v>5.0941508232511595E-3</v>
      </c>
      <c r="AJ16" s="532">
        <v>7.0380511092389781E-3</v>
      </c>
      <c r="AK16" s="532">
        <v>3.8558519666807294E-3</v>
      </c>
      <c r="AL16" s="532">
        <v>8.4830618094620096E-3</v>
      </c>
      <c r="AM16" s="532">
        <v>5.9109913386787326E-3</v>
      </c>
      <c r="AN16" s="532">
        <v>4.3714746172441579E-3</v>
      </c>
      <c r="AO16" s="532">
        <v>4.6727557147903317E-3</v>
      </c>
      <c r="AP16" s="532">
        <v>1.49212775528565E-2</v>
      </c>
      <c r="AQ16" s="532">
        <v>1.9253170399349435E-2</v>
      </c>
      <c r="AR16" s="532">
        <v>1.7665882967607106E-2</v>
      </c>
      <c r="AS16" s="532">
        <v>7.7335858585858591E-2</v>
      </c>
      <c r="AT16" s="532">
        <v>3.9473684210526317E-3</v>
      </c>
      <c r="AU16" s="532">
        <v>3.6219869914551716E-3</v>
      </c>
      <c r="AV16" s="532">
        <v>2.3852685812422478E-3</v>
      </c>
      <c r="AW16" s="532">
        <v>2.7329067618700423E-2</v>
      </c>
      <c r="AX16" s="532">
        <v>1.243107769423559E-2</v>
      </c>
      <c r="AY16" s="532">
        <v>8.017590106779722E-3</v>
      </c>
      <c r="AZ16" s="532">
        <v>3.0188843159186423E-3</v>
      </c>
      <c r="BA16" s="532">
        <v>1.2777857450164921E-2</v>
      </c>
      <c r="BB16" s="532">
        <v>5.06575821272963E-3</v>
      </c>
      <c r="BC16" s="532">
        <v>1.6735918744228994E-3</v>
      </c>
      <c r="BD16" s="532">
        <v>2.8276803173754627E-3</v>
      </c>
      <c r="BE16" s="532">
        <v>3.4179073180960369E-3</v>
      </c>
      <c r="BF16" s="532">
        <v>1.8181818181818182E-3</v>
      </c>
      <c r="BG16" s="532">
        <v>1.5904610432281598E-3</v>
      </c>
      <c r="BH16" s="532">
        <v>0</v>
      </c>
      <c r="BI16" s="532">
        <v>1.9230769230769232E-3</v>
      </c>
      <c r="BJ16" s="532">
        <v>3.4745762711864405E-3</v>
      </c>
      <c r="BK16" s="532">
        <v>2.262280089528531E-3</v>
      </c>
      <c r="BL16" s="532">
        <v>1.5178208429326467E-3</v>
      </c>
      <c r="BM16" s="532">
        <v>4.2181062394149064E-3</v>
      </c>
      <c r="BN16" s="445">
        <v>3.1020288150543957E-3</v>
      </c>
      <c r="BO16" s="474">
        <v>3.7161224184695555E-3</v>
      </c>
      <c r="BP16" s="474">
        <v>5.2240712517509008E-3</v>
      </c>
      <c r="BQ16" s="474">
        <v>2.8526551636523225E-3</v>
      </c>
      <c r="BR16" s="474">
        <v>4.4957290573954741E-4</v>
      </c>
      <c r="BS16" s="474">
        <v>1.3965607087024491E-2</v>
      </c>
      <c r="BT16" s="474">
        <v>6.1070316785744976E-3</v>
      </c>
      <c r="BU16" s="474">
        <v>2.698167220558718E-3</v>
      </c>
      <c r="BV16" s="380">
        <v>4.1752709404157184E-3</v>
      </c>
      <c r="BW16" s="380">
        <v>3.3899847564443837E-3</v>
      </c>
      <c r="BX16" s="380">
        <v>0</v>
      </c>
      <c r="BY16" s="352">
        <v>3.3717862662150139E-3</v>
      </c>
      <c r="BZ16" s="352">
        <v>7.687009842038613E-4</v>
      </c>
      <c r="CA16" s="352">
        <v>2.506265664160401E-4</v>
      </c>
      <c r="CB16" s="352"/>
      <c r="CC16" s="352"/>
      <c r="CD16" s="352"/>
      <c r="CE16" s="352"/>
      <c r="CF16" s="21"/>
      <c r="CG16" s="21"/>
      <c r="CH16" s="21"/>
      <c r="CI16" s="21"/>
      <c r="CJ16" s="21"/>
      <c r="CK16" s="21"/>
      <c r="CL16" s="21"/>
      <c r="CM16" s="21"/>
      <c r="CN16" s="391"/>
      <c r="CO16" s="391"/>
      <c r="CP16" s="391"/>
      <c r="CQ16" s="391"/>
      <c r="CR16" s="391"/>
      <c r="CS16" s="391"/>
      <c r="CT16" s="413"/>
      <c r="CU16" s="413"/>
      <c r="CV16" s="413"/>
      <c r="CW16" s="413"/>
      <c r="CX16" s="391"/>
      <c r="CY16" s="391"/>
      <c r="CZ16" s="413"/>
      <c r="DA16" s="413"/>
      <c r="DB16" s="413"/>
      <c r="DC16" s="413"/>
      <c r="DD16" s="391"/>
      <c r="DE16" s="391"/>
      <c r="DF16" s="391"/>
      <c r="DG16" s="391"/>
      <c r="DH16" s="391"/>
      <c r="DK16" s="467"/>
    </row>
    <row r="17" spans="1:115" ht="16.5" x14ac:dyDescent="0.15">
      <c r="A17" s="525" t="s">
        <v>45</v>
      </c>
      <c r="B17" s="532">
        <v>3.9874031778346829E-2</v>
      </c>
      <c r="C17" s="532">
        <v>3.2381801962533451E-2</v>
      </c>
      <c r="D17" s="532">
        <v>8.633759208512759E-2</v>
      </c>
      <c r="E17" s="532">
        <v>7.4484223300970875E-2</v>
      </c>
      <c r="F17" s="532">
        <v>3.9042898231442386E-2</v>
      </c>
      <c r="G17" s="532">
        <v>4.0256175663311987E-2</v>
      </c>
      <c r="H17" s="532">
        <v>6.04108635097493E-2</v>
      </c>
      <c r="I17" s="532">
        <v>4.8192771084337352E-2</v>
      </c>
      <c r="J17" s="532">
        <v>1.2504834343173907E-2</v>
      </c>
      <c r="K17" s="532">
        <v>1.4295010845986986E-2</v>
      </c>
      <c r="L17" s="532">
        <v>1.4205955334987592E-2</v>
      </c>
      <c r="M17" s="532">
        <v>2.3072916666666665E-2</v>
      </c>
      <c r="N17" s="532">
        <v>1.45042194092827E-2</v>
      </c>
      <c r="O17" s="532">
        <v>6.0966810966810968E-3</v>
      </c>
      <c r="P17" s="532">
        <v>1.0401804768001951E-2</v>
      </c>
      <c r="Q17" s="532">
        <v>2.929494646918511E-2</v>
      </c>
      <c r="R17" s="532">
        <v>3.0974549968963375E-2</v>
      </c>
      <c r="S17" s="532">
        <v>1.5543662630870913E-2</v>
      </c>
      <c r="T17" s="532">
        <v>7.0599899257221899E-3</v>
      </c>
      <c r="U17" s="532">
        <v>6.6827764352970585E-3</v>
      </c>
      <c r="V17" s="532">
        <v>6.0107655502392348E-3</v>
      </c>
      <c r="W17" s="532">
        <v>5.3670590110795231E-3</v>
      </c>
      <c r="X17" s="532">
        <v>0</v>
      </c>
      <c r="Y17" s="532">
        <v>6.2426708974270542E-3</v>
      </c>
      <c r="Z17" s="532">
        <v>6.0846176214015705E-3</v>
      </c>
      <c r="AA17" s="532">
        <v>9.0270787004049502E-3</v>
      </c>
      <c r="AB17" s="532">
        <v>8.181373865036588E-3</v>
      </c>
      <c r="AC17" s="532">
        <v>7.5609369216940725E-3</v>
      </c>
      <c r="AD17" s="532">
        <v>7.4232511323603419E-3</v>
      </c>
      <c r="AE17" s="532">
        <v>5.5503942447414183E-3</v>
      </c>
      <c r="AF17" s="532">
        <v>3.899195425227741E-2</v>
      </c>
      <c r="AG17" s="532">
        <v>2.6324374286387443E-2</v>
      </c>
      <c r="AH17" s="532">
        <v>2.0929847782925216E-2</v>
      </c>
      <c r="AI17" s="532">
        <v>1.0916037478395342E-3</v>
      </c>
      <c r="AJ17" s="532">
        <v>1.8586773378264532E-2</v>
      </c>
      <c r="AK17" s="532">
        <v>1.9240014520765677E-2</v>
      </c>
      <c r="AL17" s="532">
        <v>2.3317676483354033E-2</v>
      </c>
      <c r="AM17" s="532">
        <v>2.040567366448193E-2</v>
      </c>
      <c r="AN17" s="532">
        <v>1.6518936341659952E-2</v>
      </c>
      <c r="AO17" s="532">
        <v>1.0670972733848042E-2</v>
      </c>
      <c r="AP17" s="532">
        <v>9.7300944669365726E-3</v>
      </c>
      <c r="AQ17" s="532">
        <v>5.6704542956988067E-3</v>
      </c>
      <c r="AR17" s="532">
        <v>4.8654649947753393E-3</v>
      </c>
      <c r="AS17" s="532">
        <v>7.9229797979797987E-3</v>
      </c>
      <c r="AT17" s="532">
        <v>1.1929824561403509E-2</v>
      </c>
      <c r="AU17" s="532">
        <v>1.46E-2</v>
      </c>
      <c r="AV17" s="532">
        <v>1.9082148649937983E-3</v>
      </c>
      <c r="AW17" s="532">
        <v>1.5330173855108173E-2</v>
      </c>
      <c r="AX17" s="532">
        <v>1.3646616541353384E-2</v>
      </c>
      <c r="AY17" s="532">
        <v>1.2548743303490081E-2</v>
      </c>
      <c r="AZ17" s="532">
        <v>1.0262034814903297E-2</v>
      </c>
      <c r="BA17" s="532">
        <v>1.7682489602753478E-2</v>
      </c>
      <c r="BB17" s="532">
        <v>9.3019884510377147E-3</v>
      </c>
      <c r="BC17" s="532">
        <v>1.7313019390581717E-4</v>
      </c>
      <c r="BD17" s="532">
        <v>1.4630783731693934E-3</v>
      </c>
      <c r="BE17" s="532">
        <v>5.7454392954497798E-3</v>
      </c>
      <c r="BF17" s="532">
        <v>3.7320574162679424E-3</v>
      </c>
      <c r="BG17" s="532">
        <v>1.5047475738326301E-3</v>
      </c>
      <c r="BH17" s="532">
        <v>0</v>
      </c>
      <c r="BI17" s="532">
        <v>1.6129807692307693E-2</v>
      </c>
      <c r="BJ17" s="532">
        <v>1.5677966101694914E-2</v>
      </c>
      <c r="BK17" s="532">
        <v>2.0192053139515293E-2</v>
      </c>
      <c r="BL17" s="532">
        <v>3.7945521073316168E-3</v>
      </c>
      <c r="BM17" s="532">
        <v>1.1977853104021293E-2</v>
      </c>
      <c r="BN17" s="445">
        <v>1.3216700970302852E-2</v>
      </c>
      <c r="BO17" s="474">
        <v>7.9875274971701934E-3</v>
      </c>
      <c r="BP17" s="474">
        <v>1.9336992238774414E-2</v>
      </c>
      <c r="BQ17" s="474">
        <v>1.6700159379114406E-2</v>
      </c>
      <c r="BR17" s="474">
        <v>7.4928817623257907E-4</v>
      </c>
      <c r="BS17" s="474">
        <v>1.9306930693069307E-2</v>
      </c>
      <c r="BT17" s="474">
        <v>1.9067950641436605E-2</v>
      </c>
      <c r="BU17" s="474">
        <v>1.9907209371195418E-3</v>
      </c>
      <c r="BV17" s="380">
        <v>1.2666495837290043E-2</v>
      </c>
      <c r="BW17" s="380">
        <v>3.6402520874570564E-3</v>
      </c>
      <c r="BX17" s="380">
        <v>5.0295485980133279E-4</v>
      </c>
      <c r="BY17" s="352">
        <v>7.102605329295515E-4</v>
      </c>
      <c r="BZ17" s="352">
        <v>3.799071338117349E-3</v>
      </c>
      <c r="CA17" s="352">
        <v>2.2807017543859647E-3</v>
      </c>
      <c r="CB17" s="352"/>
      <c r="CC17" s="352"/>
      <c r="CD17" s="352"/>
      <c r="CE17" s="352"/>
      <c r="CF17" s="21"/>
      <c r="CG17" s="21"/>
      <c r="CH17" s="21"/>
      <c r="CI17" s="21"/>
      <c r="CJ17" s="21"/>
      <c r="CK17" s="21"/>
      <c r="CL17" s="21"/>
      <c r="CM17" s="21"/>
      <c r="CN17" s="391"/>
      <c r="CO17" s="391"/>
      <c r="CP17" s="391"/>
      <c r="CQ17" s="391"/>
      <c r="CR17" s="391"/>
      <c r="CS17" s="391"/>
      <c r="CT17" s="413"/>
      <c r="CU17" s="413"/>
      <c r="CV17" s="413"/>
      <c r="CW17" s="413"/>
      <c r="CX17" s="391"/>
      <c r="CY17" s="391"/>
      <c r="CZ17" s="413"/>
      <c r="DA17" s="413"/>
      <c r="DB17" s="413"/>
      <c r="DC17" s="413"/>
      <c r="DD17" s="391"/>
      <c r="DE17" s="391"/>
      <c r="DF17" s="391"/>
      <c r="DG17" s="391"/>
      <c r="DH17" s="391"/>
      <c r="DK17" s="467"/>
    </row>
    <row r="18" spans="1:115" ht="16.5" x14ac:dyDescent="0.15">
      <c r="A18" s="525" t="s">
        <v>46</v>
      </c>
      <c r="B18" s="532">
        <v>1.9324670367248263E-3</v>
      </c>
      <c r="C18" s="532">
        <v>3.2114183764495987E-3</v>
      </c>
      <c r="D18" s="532">
        <v>1.4342147407381045E-2</v>
      </c>
      <c r="E18" s="532">
        <v>8.3434466019417473E-3</v>
      </c>
      <c r="F18" s="532">
        <v>1.3952634477694143E-2</v>
      </c>
      <c r="G18" s="532">
        <v>0.26166514181152789</v>
      </c>
      <c r="H18" s="532">
        <v>1.1316155988857938E-2</v>
      </c>
      <c r="I18" s="532">
        <v>9.0361445783132526E-3</v>
      </c>
      <c r="J18" s="532">
        <v>1.7725924970993942E-2</v>
      </c>
      <c r="K18" s="532">
        <v>3.573752711496746E-3</v>
      </c>
      <c r="L18" s="532">
        <v>3.1699751861042182E-3</v>
      </c>
      <c r="M18" s="532">
        <v>3.0338541666666665E-3</v>
      </c>
      <c r="N18" s="532">
        <v>2.4446202531645568E-2</v>
      </c>
      <c r="O18" s="532">
        <v>1.2265512265512266E-3</v>
      </c>
      <c r="P18" s="532">
        <v>1.1706603255899031E-3</v>
      </c>
      <c r="Q18" s="532">
        <v>7.3667276862484053E-3</v>
      </c>
      <c r="R18" s="532">
        <v>8.7585350713842332E-3</v>
      </c>
      <c r="S18" s="532">
        <v>1.8131835994618939E-3</v>
      </c>
      <c r="T18" s="532">
        <v>2.1347874407336631E-3</v>
      </c>
      <c r="U18" s="532">
        <v>3.5330389134238813E-3</v>
      </c>
      <c r="V18" s="532">
        <v>1.5251196172248803E-3</v>
      </c>
      <c r="W18" s="532">
        <v>2.3646943167627602E-3</v>
      </c>
      <c r="X18" s="532">
        <v>0.42105263157894735</v>
      </c>
      <c r="Y18" s="532">
        <v>2.3522108022349451E-3</v>
      </c>
      <c r="Z18" s="532">
        <v>2.6679267228845597E-3</v>
      </c>
      <c r="AA18" s="532">
        <v>2.023485618798638E-3</v>
      </c>
      <c r="AB18" s="532">
        <v>2.7294192153866277E-3</v>
      </c>
      <c r="AC18" s="532">
        <v>2.3088175681629918E-3</v>
      </c>
      <c r="AD18" s="532">
        <v>3.1690362355309512E-3</v>
      </c>
      <c r="AE18" s="532">
        <v>1.9771790657233377E-3</v>
      </c>
      <c r="AF18" s="532">
        <v>6.7823658487931376E-3</v>
      </c>
      <c r="AG18" s="532">
        <v>8.8352030737444947E-3</v>
      </c>
      <c r="AH18" s="532">
        <v>7.9141848665343038E-3</v>
      </c>
      <c r="AI18" s="532">
        <v>1.0916037478395342E-2</v>
      </c>
      <c r="AJ18" s="532">
        <v>4.0192361696152765E-3</v>
      </c>
      <c r="AK18" s="532">
        <v>3.6498140753313778E-3</v>
      </c>
      <c r="AL18" s="532">
        <v>4.3683041181956086E-3</v>
      </c>
      <c r="AM18" s="532">
        <v>6.2104224196249348E-3</v>
      </c>
      <c r="AN18" s="532">
        <v>4.8751007252215957E-3</v>
      </c>
      <c r="AO18" s="532">
        <v>3.0546164067887841E-3</v>
      </c>
      <c r="AP18" s="532">
        <v>2.7080521817363923E-3</v>
      </c>
      <c r="AQ18" s="532">
        <v>6.1320029011626628E-3</v>
      </c>
      <c r="AR18" s="532">
        <v>2.9388714733542321E-4</v>
      </c>
      <c r="AS18" s="532">
        <v>1.8939393939393939E-4</v>
      </c>
      <c r="AT18" s="532">
        <v>4.3859649122807015E-3</v>
      </c>
      <c r="AU18" s="532">
        <v>3.596480040811121E-3</v>
      </c>
      <c r="AV18" s="532">
        <v>2.9577330407403873E-3</v>
      </c>
      <c r="AW18" s="532">
        <v>3.72726244201687E-3</v>
      </c>
      <c r="AX18" s="532">
        <v>5.8270676691729324E-3</v>
      </c>
      <c r="AY18" s="532">
        <v>3.1888142470146625E-3</v>
      </c>
      <c r="AZ18" s="532">
        <v>4.1048139259613195E-3</v>
      </c>
      <c r="BA18" s="532">
        <v>2.7391366700129068E-3</v>
      </c>
      <c r="BB18" s="532">
        <v>3.0281797901213687E-3</v>
      </c>
      <c r="BC18" s="532">
        <v>3.6934441366574329E-3</v>
      </c>
      <c r="BD18" s="532">
        <v>3.0246331753021115E-3</v>
      </c>
      <c r="BE18" s="532">
        <v>2.9461102956594674E-3</v>
      </c>
      <c r="BF18" s="532">
        <v>1.6267942583732058E-3</v>
      </c>
      <c r="BG18" s="532">
        <v>7.9046866220321707E-4</v>
      </c>
      <c r="BH18" s="532">
        <v>6.2370062370062374E-3</v>
      </c>
      <c r="BI18" s="532">
        <v>3.7259615384615387E-3</v>
      </c>
      <c r="BJ18" s="532">
        <v>4.0677966101694916E-3</v>
      </c>
      <c r="BK18" s="532">
        <v>2.4066809463069482E-3</v>
      </c>
      <c r="BL18" s="532">
        <v>3.3608890093508605E-3</v>
      </c>
      <c r="BM18" s="532">
        <v>4.115165819859168E-3</v>
      </c>
      <c r="BN18" s="445">
        <v>4.3663628344604525E-3</v>
      </c>
      <c r="BO18" s="474">
        <v>3.5239091899280268E-3</v>
      </c>
      <c r="BP18" s="474">
        <v>4.5369252860905799E-3</v>
      </c>
      <c r="BQ18" s="474">
        <v>4.9661608112165937E-3</v>
      </c>
      <c r="BR18" s="474">
        <v>6.294020680353664E-3</v>
      </c>
      <c r="BS18" s="474">
        <v>3.3350703491401771E-3</v>
      </c>
      <c r="BT18" s="474">
        <v>3.892902228009068E-3</v>
      </c>
      <c r="BU18" s="474">
        <v>5.9557105722088778E-3</v>
      </c>
      <c r="BV18" s="380">
        <v>2.9844896974812714E-3</v>
      </c>
      <c r="BW18" s="380">
        <v>2.9690806088321616E-3</v>
      </c>
      <c r="BX18" s="380">
        <v>8.2987551867219917E-3</v>
      </c>
      <c r="BY18" s="352">
        <v>2.6537206724840389E-4</v>
      </c>
      <c r="BZ18" s="352">
        <v>2.4482904178978471E-3</v>
      </c>
      <c r="CA18" s="352">
        <v>2.731829573934837E-3</v>
      </c>
      <c r="CB18" s="352"/>
      <c r="CC18" s="352"/>
      <c r="CD18" s="352"/>
      <c r="CE18" s="352"/>
      <c r="CF18" s="21"/>
      <c r="CG18" s="21"/>
      <c r="CH18" s="21"/>
      <c r="CI18" s="21"/>
      <c r="CJ18" s="21"/>
      <c r="CK18" s="21"/>
      <c r="CL18" s="21"/>
      <c r="CM18" s="21"/>
      <c r="CN18" s="391"/>
      <c r="CO18" s="391"/>
      <c r="CP18" s="391"/>
      <c r="CQ18" s="391"/>
      <c r="CR18" s="391"/>
      <c r="CS18" s="391"/>
      <c r="CT18" s="413"/>
      <c r="CU18" s="413"/>
      <c r="CV18" s="413"/>
      <c r="CW18" s="413"/>
      <c r="CX18" s="391"/>
      <c r="CY18" s="391"/>
      <c r="CZ18" s="413"/>
      <c r="DA18" s="413"/>
      <c r="DB18" s="413"/>
      <c r="DC18" s="413"/>
      <c r="DD18" s="391"/>
      <c r="DE18" s="391"/>
      <c r="DF18" s="391"/>
      <c r="DG18" s="391"/>
      <c r="DH18" s="391"/>
      <c r="DK18" s="467"/>
    </row>
    <row r="19" spans="1:115" ht="16.5" x14ac:dyDescent="0.15">
      <c r="A19" s="525" t="s">
        <v>47</v>
      </c>
      <c r="B19" s="532">
        <v>1.3757892895201438E-3</v>
      </c>
      <c r="C19" s="532">
        <v>1.9625334522747548E-3</v>
      </c>
      <c r="D19" s="532">
        <v>1.7936581373002598E-2</v>
      </c>
      <c r="E19" s="532">
        <v>1.7698220064724919E-3</v>
      </c>
      <c r="F19" s="532">
        <v>4.8752626318258781E-3</v>
      </c>
      <c r="G19" s="532">
        <v>6.4043915827996345E-2</v>
      </c>
      <c r="H19" s="532">
        <v>1.7757660167130918E-2</v>
      </c>
      <c r="I19" s="532">
        <v>2.5602409638554218E-3</v>
      </c>
      <c r="J19" s="532">
        <v>3.2873533582570579E-3</v>
      </c>
      <c r="K19" s="532">
        <v>6.1279826464208246E-4</v>
      </c>
      <c r="L19" s="532">
        <v>7.5682382133995037E-4</v>
      </c>
      <c r="M19" s="532">
        <v>7.4218750000000001E-4</v>
      </c>
      <c r="N19" s="532">
        <v>4.9287974683544303E-2</v>
      </c>
      <c r="O19" s="532">
        <v>3.2467532467532468E-4</v>
      </c>
      <c r="P19" s="532">
        <v>3.1705383818059874E-4</v>
      </c>
      <c r="Q19" s="532">
        <v>1.9415321462251068E-4</v>
      </c>
      <c r="R19" s="532">
        <v>6.0211049037864675E-4</v>
      </c>
      <c r="S19" s="532">
        <v>1.184418319003334E-3</v>
      </c>
      <c r="T19" s="532">
        <v>1.1353551182928096E-3</v>
      </c>
      <c r="U19" s="532">
        <v>3.2497291892342305E-3</v>
      </c>
      <c r="V19" s="532">
        <v>3.229665071770335E-3</v>
      </c>
      <c r="W19" s="532">
        <v>7.4394877381300318E-4</v>
      </c>
      <c r="X19" s="532">
        <v>0</v>
      </c>
      <c r="Y19" s="532">
        <v>1.5037593984962407E-3</v>
      </c>
      <c r="Z19" s="532">
        <v>6.2590869438790345E-3</v>
      </c>
      <c r="AA19" s="532">
        <v>1.4757752257403599E-3</v>
      </c>
      <c r="AB19" s="532">
        <v>1.5419669716181703E-3</v>
      </c>
      <c r="AC19" s="532">
        <v>1.4804631734785596E-3</v>
      </c>
      <c r="AD19" s="532">
        <v>8.4140664318067436E-4</v>
      </c>
      <c r="AE19" s="532">
        <v>1.7627861549822531E-3</v>
      </c>
      <c r="AF19" s="532">
        <v>7.806370104395239E-3</v>
      </c>
      <c r="AG19" s="532">
        <v>5.0745781756891459E-4</v>
      </c>
      <c r="AH19" s="532">
        <v>8.2726671078755791E-5</v>
      </c>
      <c r="AI19" s="532">
        <v>9.0966978986627844E-5</v>
      </c>
      <c r="AJ19" s="532">
        <v>1.1232799775344005E-3</v>
      </c>
      <c r="AK19" s="532">
        <v>1.4226425831264779E-3</v>
      </c>
      <c r="AL19" s="532">
        <v>5.3932333185789368E-4</v>
      </c>
      <c r="AM19" s="532">
        <v>6.6540240210267163E-4</v>
      </c>
      <c r="AN19" s="532">
        <v>4.0290088638195002E-4</v>
      </c>
      <c r="AO19" s="532">
        <v>1.5003952835107904E-3</v>
      </c>
      <c r="AP19" s="532">
        <v>1.3405308142150248E-3</v>
      </c>
      <c r="AQ19" s="532">
        <v>1.2527747862590387E-3</v>
      </c>
      <c r="AR19" s="532">
        <v>5.5512016718913275E-4</v>
      </c>
      <c r="AS19" s="532">
        <v>2.2632575757575758E-2</v>
      </c>
      <c r="AT19" s="532">
        <v>1.0350877192982456E-2</v>
      </c>
      <c r="AU19" s="532">
        <v>4.1576329549802317E-3</v>
      </c>
      <c r="AV19" s="532">
        <v>4.1503673313615114E-3</v>
      </c>
      <c r="AW19" s="532">
        <v>5.1540559906472743E-4</v>
      </c>
      <c r="AX19" s="532">
        <v>1.1403508771929824E-3</v>
      </c>
      <c r="AY19" s="532">
        <v>6.8635430459553686E-4</v>
      </c>
      <c r="AZ19" s="532">
        <v>7.167135426281668E-4</v>
      </c>
      <c r="BA19" s="532">
        <v>1.2706152301735265E-2</v>
      </c>
      <c r="BB19" s="532">
        <v>5.283207293403239E-3</v>
      </c>
      <c r="BC19" s="532">
        <v>2.5392428439519853E-3</v>
      </c>
      <c r="BD19" s="532">
        <v>4.5017796097519798E-3</v>
      </c>
      <c r="BE19" s="532">
        <v>8.1778150555672047E-4</v>
      </c>
      <c r="BF19" s="532">
        <v>6.6985645933014351E-4</v>
      </c>
      <c r="BG19" s="532">
        <v>4.3809106579937332E-4</v>
      </c>
      <c r="BH19" s="532">
        <v>0</v>
      </c>
      <c r="BI19" s="532">
        <v>5.0480769230769231E-4</v>
      </c>
      <c r="BJ19" s="532">
        <v>2.3728813559322033E-3</v>
      </c>
      <c r="BK19" s="532">
        <v>3.8506895140911167E-4</v>
      </c>
      <c r="BL19" s="532">
        <v>8.1311830871391784E-5</v>
      </c>
      <c r="BM19" s="532">
        <v>3.8627166957105707E-3</v>
      </c>
      <c r="BN19" s="445">
        <v>5.9394295795354305E-3</v>
      </c>
      <c r="BO19" s="474">
        <v>3.5452662153215302E-3</v>
      </c>
      <c r="BP19" s="474">
        <v>7.5762247495881534E-4</v>
      </c>
      <c r="BQ19" s="474">
        <v>5.8900977063266579E-4</v>
      </c>
      <c r="BR19" s="474">
        <v>1.498576352465158E-4</v>
      </c>
      <c r="BS19" s="474">
        <v>8.5982282438770198E-4</v>
      </c>
      <c r="BT19" s="474">
        <v>5.4196601476526926E-4</v>
      </c>
      <c r="BU19" s="474">
        <v>4.11305978743707E-4</v>
      </c>
      <c r="BV19" s="380">
        <v>1.4369765210095011E-3</v>
      </c>
      <c r="BW19" s="380">
        <v>9.6694196073078065E-4</v>
      </c>
      <c r="BX19" s="380">
        <v>1.6346032943543318E-3</v>
      </c>
      <c r="BY19" s="352">
        <v>5.4635425609965499E-5</v>
      </c>
      <c r="BZ19" s="352">
        <v>1.2530270378351958E-3</v>
      </c>
      <c r="CA19" s="352">
        <v>1.6040100250626567E-3</v>
      </c>
      <c r="CB19" s="352"/>
      <c r="CC19" s="352"/>
      <c r="CD19" s="352"/>
      <c r="CE19" s="352"/>
      <c r="CF19" s="21"/>
      <c r="CG19" s="21"/>
      <c r="CH19" s="21"/>
      <c r="CI19" s="21"/>
      <c r="CJ19" s="21"/>
      <c r="CK19" s="21"/>
      <c r="CL19" s="21"/>
      <c r="CM19" s="21"/>
      <c r="CN19" s="391"/>
      <c r="CO19" s="391"/>
      <c r="CP19" s="391"/>
      <c r="CQ19" s="391"/>
      <c r="CR19" s="391"/>
      <c r="CS19" s="391"/>
      <c r="CT19" s="413"/>
      <c r="CU19" s="413"/>
      <c r="CV19" s="413"/>
      <c r="CW19" s="413"/>
      <c r="CX19" s="391"/>
      <c r="CY19" s="391"/>
      <c r="CZ19" s="413"/>
      <c r="DA19" s="413"/>
      <c r="DB19" s="413"/>
      <c r="DC19" s="413"/>
      <c r="DD19" s="391"/>
      <c r="DE19" s="391"/>
      <c r="DF19" s="391"/>
      <c r="DG19" s="391"/>
      <c r="DH19" s="391"/>
      <c r="DK19" s="467"/>
    </row>
    <row r="20" spans="1:115" ht="16.5" x14ac:dyDescent="0.15">
      <c r="A20" s="525" t="s">
        <v>48</v>
      </c>
      <c r="B20" s="532">
        <v>5.1532454312662032E-3</v>
      </c>
      <c r="C20" s="532">
        <v>1.0437109723461195E-2</v>
      </c>
      <c r="D20" s="532">
        <v>8.2921100395031856E-3</v>
      </c>
      <c r="E20" s="532">
        <v>1.6686893203883494E-3</v>
      </c>
      <c r="F20" s="532">
        <v>4.2837035677131142E-3</v>
      </c>
      <c r="G20" s="532">
        <v>0</v>
      </c>
      <c r="H20" s="532">
        <v>4.8746518105849583E-3</v>
      </c>
      <c r="I20" s="532">
        <v>8.4337349397590362E-3</v>
      </c>
      <c r="J20" s="532">
        <v>9.6686863478148764E-4</v>
      </c>
      <c r="K20" s="532">
        <v>3.1778741865509763E-3</v>
      </c>
      <c r="L20" s="532">
        <v>4.0756823821339952E-3</v>
      </c>
      <c r="M20" s="532">
        <v>4.9479166666666671E-4</v>
      </c>
      <c r="N20" s="532">
        <v>2.5052742616033757E-3</v>
      </c>
      <c r="O20" s="532">
        <v>2.9942279942279941E-3</v>
      </c>
      <c r="P20" s="532">
        <v>4.6826413023596126E-3</v>
      </c>
      <c r="Q20" s="532">
        <v>4.6374882121262553E-3</v>
      </c>
      <c r="R20" s="532">
        <v>5.0465549348230913E-3</v>
      </c>
      <c r="S20" s="532">
        <v>2.4858162250687254E-4</v>
      </c>
      <c r="T20" s="532">
        <v>1.0554005324975415E-3</v>
      </c>
      <c r="U20" s="532">
        <v>2.5081243229730854E-3</v>
      </c>
      <c r="V20" s="532">
        <v>1.7344497607655503E-3</v>
      </c>
      <c r="W20" s="532">
        <v>1.1424927597842548E-3</v>
      </c>
      <c r="X20" s="532">
        <v>0</v>
      </c>
      <c r="Y20" s="532">
        <v>1.7106987652617783E-3</v>
      </c>
      <c r="Z20" s="532">
        <v>2.0500145391102063E-3</v>
      </c>
      <c r="AA20" s="532">
        <v>1.7014521932504838E-3</v>
      </c>
      <c r="AB20" s="532">
        <v>1.2562900550014112E-3</v>
      </c>
      <c r="AC20" s="532">
        <v>1.4980877350675903E-3</v>
      </c>
      <c r="AD20" s="532">
        <v>3.3027176648213388E-4</v>
      </c>
      <c r="AE20" s="532">
        <v>1.9057147621429763E-4</v>
      </c>
      <c r="AF20" s="532">
        <v>1.8352284061440255E-3</v>
      </c>
      <c r="AG20" s="532">
        <v>2.2020044583793974E-3</v>
      </c>
      <c r="AH20" s="532">
        <v>1.7372600926538716E-3</v>
      </c>
      <c r="AI20" s="532">
        <v>9.0966978986627844E-5</v>
      </c>
      <c r="AJ20" s="532">
        <v>1.6550828418983431E-2</v>
      </c>
      <c r="AK20" s="532">
        <v>4.1698144677845038E-3</v>
      </c>
      <c r="AL20" s="532">
        <v>1.0891752865289494E-2</v>
      </c>
      <c r="AM20" s="532">
        <v>5.3786694169965952E-3</v>
      </c>
      <c r="AN20" s="532">
        <v>9.5286059629331177E-3</v>
      </c>
      <c r="AO20" s="532">
        <v>3.4213049402028561E-3</v>
      </c>
      <c r="AP20" s="532">
        <v>2.2986954565901935E-3</v>
      </c>
      <c r="AQ20" s="532">
        <v>7.9122618079518234E-4</v>
      </c>
      <c r="AR20" s="532">
        <v>1.3061650992685474E-4</v>
      </c>
      <c r="AS20" s="532">
        <v>1.2626262626262626E-4</v>
      </c>
      <c r="AT20" s="532">
        <v>8.4210526315789472E-3</v>
      </c>
      <c r="AU20" s="532">
        <v>1.6579517918632828E-3</v>
      </c>
      <c r="AV20" s="532">
        <v>2.242152466367713E-3</v>
      </c>
      <c r="AW20" s="532">
        <v>4.9843492690040099E-3</v>
      </c>
      <c r="AX20" s="532">
        <v>3.9724310776942358E-3</v>
      </c>
      <c r="AY20" s="532">
        <v>3.5107326376656663E-3</v>
      </c>
      <c r="AZ20" s="532">
        <v>1.4442863813567605E-3</v>
      </c>
      <c r="BA20" s="532">
        <v>3.3414599168220278E-3</v>
      </c>
      <c r="BB20" s="532">
        <v>1.4577142074786377E-3</v>
      </c>
      <c r="BC20" s="532">
        <v>1.7313019390581717E-4</v>
      </c>
      <c r="BD20" s="532">
        <v>1.6740992923765176E-3</v>
      </c>
      <c r="BE20" s="532">
        <v>4.487313902285594E-3</v>
      </c>
      <c r="BF20" s="532">
        <v>4.2392344497607655E-2</v>
      </c>
      <c r="BG20" s="532">
        <v>3.171398367634594E-3</v>
      </c>
      <c r="BH20" s="532">
        <v>0</v>
      </c>
      <c r="BI20" s="532">
        <v>1.6346153846153845E-3</v>
      </c>
      <c r="BJ20" s="532">
        <v>8.4745762711864412E-5</v>
      </c>
      <c r="BK20" s="532">
        <v>5.5353661765059807E-4</v>
      </c>
      <c r="BL20" s="532">
        <v>1.8972760536658083E-4</v>
      </c>
      <c r="BM20" s="532">
        <v>7.7940603377916343E-3</v>
      </c>
      <c r="BN20" s="445">
        <v>2.4404586886209939E-3</v>
      </c>
      <c r="BO20" s="474">
        <v>5.4673985007368175E-3</v>
      </c>
      <c r="BP20" s="474">
        <v>8.7126584620263754E-3</v>
      </c>
      <c r="BQ20" s="474">
        <v>1.7208324671424942E-3</v>
      </c>
      <c r="BR20" s="474">
        <v>2.9222238873070584E-3</v>
      </c>
      <c r="BS20" s="474">
        <v>9.8228243877019287E-3</v>
      </c>
      <c r="BT20" s="474">
        <v>9.563717358113958E-3</v>
      </c>
      <c r="BU20" s="474">
        <v>2.3691224375637526E-3</v>
      </c>
      <c r="BV20" s="380">
        <v>4.9490275286516033E-3</v>
      </c>
      <c r="BW20" s="380">
        <v>4.1578504311423565E-3</v>
      </c>
      <c r="BX20" s="380">
        <v>0</v>
      </c>
      <c r="BY20" s="352">
        <v>3.6683785766691124E-4</v>
      </c>
      <c r="BZ20" s="352">
        <v>3.9101552953722422E-4</v>
      </c>
      <c r="CA20" s="352">
        <v>3.3333333333333331E-3</v>
      </c>
      <c r="CB20" s="352"/>
      <c r="CC20" s="352"/>
      <c r="CD20" s="352"/>
      <c r="CE20" s="352"/>
      <c r="CF20" s="21"/>
      <c r="CG20" s="21"/>
      <c r="CH20" s="21"/>
      <c r="CI20" s="21"/>
      <c r="CJ20" s="21"/>
      <c r="CK20" s="21"/>
      <c r="CL20" s="21"/>
      <c r="CM20" s="21"/>
      <c r="CN20" s="391"/>
      <c r="CO20" s="391"/>
      <c r="CP20" s="391"/>
      <c r="CQ20" s="391"/>
      <c r="CR20" s="391"/>
      <c r="CS20" s="391"/>
      <c r="CT20" s="413"/>
      <c r="CU20" s="413"/>
      <c r="CV20" s="413"/>
      <c r="CW20" s="413"/>
      <c r="CX20" s="391"/>
      <c r="CY20" s="391"/>
      <c r="CZ20" s="413"/>
      <c r="DA20" s="413"/>
      <c r="DB20" s="413"/>
      <c r="DC20" s="413"/>
      <c r="DD20" s="391"/>
      <c r="DE20" s="391"/>
      <c r="DF20" s="391"/>
      <c r="DG20" s="391"/>
      <c r="DH20" s="391"/>
      <c r="DK20" s="467"/>
    </row>
    <row r="21" spans="1:115" ht="16.5" x14ac:dyDescent="0.15">
      <c r="A21" s="525" t="s">
        <v>49</v>
      </c>
      <c r="B21" s="531">
        <v>5.1055301957915163E-3</v>
      </c>
      <c r="C21" s="531">
        <v>3.4790365744870651E-3</v>
      </c>
      <c r="D21" s="531">
        <v>1.3772732125698423E-2</v>
      </c>
      <c r="E21" s="531">
        <v>5.2588996763754045E-3</v>
      </c>
      <c r="F21" s="531">
        <v>2.7130122595516389E-2</v>
      </c>
      <c r="G21" s="531">
        <v>7.1363220494053067E-2</v>
      </c>
      <c r="H21" s="531">
        <v>5.745125348189415E-3</v>
      </c>
      <c r="I21" s="531">
        <v>6.7771084337349399E-3</v>
      </c>
      <c r="J21" s="531">
        <v>4.3186799020239787E-3</v>
      </c>
      <c r="K21" s="531">
        <v>1.0032537960954447E-3</v>
      </c>
      <c r="L21" s="531">
        <v>1.0235732009925558E-3</v>
      </c>
      <c r="M21" s="531">
        <v>1.4205729166666667E-2</v>
      </c>
      <c r="N21" s="531">
        <v>1.6666666666666666E-2</v>
      </c>
      <c r="O21" s="531">
        <v>1.0822510822510823E-3</v>
      </c>
      <c r="P21" s="531">
        <v>4.4021705993536981E-3</v>
      </c>
      <c r="Q21" s="531">
        <v>2.3187441060631277E-3</v>
      </c>
      <c r="R21" s="531">
        <v>2.9795158286778397E-3</v>
      </c>
      <c r="S21" s="531">
        <v>1.0820611803240335E-3</v>
      </c>
      <c r="T21" s="531">
        <v>1.7590008874959024E-3</v>
      </c>
      <c r="U21" s="531">
        <v>2.1831514040496626E-3</v>
      </c>
      <c r="V21" s="531">
        <v>1.7045454545454545E-3</v>
      </c>
      <c r="W21" s="531">
        <v>2.4975423120865104E-3</v>
      </c>
      <c r="X21" s="531">
        <v>0.57894736842105265</v>
      </c>
      <c r="Y21" s="531">
        <v>2.2280471821756226E-3</v>
      </c>
      <c r="Z21" s="531">
        <v>1.4175632451293981E-3</v>
      </c>
      <c r="AA21" s="531">
        <v>2.4114471472149179E-3</v>
      </c>
      <c r="AB21" s="531">
        <v>2.2991828951806647E-3</v>
      </c>
      <c r="AC21" s="531">
        <v>1.8153298436701388E-3</v>
      </c>
      <c r="AD21" s="531">
        <v>8.8072471061902363E-4</v>
      </c>
      <c r="AE21" s="531">
        <v>1.3578217680268706E-3</v>
      </c>
      <c r="AF21" s="531">
        <v>5.0668262517454621E-3</v>
      </c>
      <c r="AG21" s="531">
        <v>3.4253402685901733E-3</v>
      </c>
      <c r="AH21" s="531">
        <v>3.5848224134127507E-3</v>
      </c>
      <c r="AI21" s="531">
        <v>3.7296461384517419E-3</v>
      </c>
      <c r="AJ21" s="531">
        <v>3.5629036787419265E-3</v>
      </c>
      <c r="AK21" s="531">
        <v>1.9328316474201113E-3</v>
      </c>
      <c r="AL21" s="531">
        <v>2.2067133936974374E-3</v>
      </c>
      <c r="AM21" s="531">
        <v>4.0367745727562078E-3</v>
      </c>
      <c r="AN21" s="531">
        <v>5.8219178082191785E-3</v>
      </c>
      <c r="AO21" s="531">
        <v>1.4095641789036348E-3</v>
      </c>
      <c r="AP21" s="531">
        <v>1.2595591542959965E-3</v>
      </c>
      <c r="AQ21" s="531">
        <v>1.6923448867008067E-3</v>
      </c>
      <c r="AR21" s="531">
        <v>6.5308254963427384E-5</v>
      </c>
      <c r="AS21" s="531">
        <v>3.1565656565656568E-4</v>
      </c>
      <c r="AT21" s="531">
        <v>3.4210526315789475E-3</v>
      </c>
      <c r="AU21" s="531">
        <v>2.5762020150491009E-3</v>
      </c>
      <c r="AV21" s="531">
        <v>1.144928918996279E-3</v>
      </c>
      <c r="AW21" s="531">
        <v>1.5587876654640535E-3</v>
      </c>
      <c r="AX21" s="531">
        <v>3.5087719298245615E-3</v>
      </c>
      <c r="AY21" s="531">
        <v>1.4941872471725846E-3</v>
      </c>
      <c r="AZ21" s="531">
        <v>2.1827185161857809E-3</v>
      </c>
      <c r="BA21" s="531">
        <v>1.692241502939911E-3</v>
      </c>
      <c r="BB21" s="531">
        <v>1.634894939879356E-3</v>
      </c>
      <c r="BC21" s="531">
        <v>1.2696214219759926E-3</v>
      </c>
      <c r="BD21" s="531">
        <v>2.475978785363589E-3</v>
      </c>
      <c r="BE21" s="531">
        <v>1.195219123505976E-3</v>
      </c>
      <c r="BF21" s="531">
        <v>2.583732057416268E-3</v>
      </c>
      <c r="BG21" s="531">
        <v>5.1428081637317738E-4</v>
      </c>
      <c r="BH21" s="531">
        <v>5.3460053460053459E-3</v>
      </c>
      <c r="BI21" s="531">
        <v>4.1586538461538458E-3</v>
      </c>
      <c r="BJ21" s="531">
        <v>1.1016949152542373E-3</v>
      </c>
      <c r="BK21" s="531">
        <v>1.2755409015426824E-3</v>
      </c>
      <c r="BL21" s="531">
        <v>2.6290825315083343E-3</v>
      </c>
      <c r="BM21" s="531">
        <v>1.1470503893353725E-3</v>
      </c>
      <c r="BN21" s="444">
        <v>1.3084386945016171E-3</v>
      </c>
      <c r="BO21" s="473">
        <v>3.0113405804839503E-3</v>
      </c>
      <c r="BP21" s="473">
        <v>1.5240545135799424E-3</v>
      </c>
      <c r="BQ21" s="473">
        <v>1.3628069202873444E-3</v>
      </c>
      <c r="BR21" s="473">
        <v>4.6455866926419899E-3</v>
      </c>
      <c r="BS21" s="473">
        <v>5.7321521625846791E-4</v>
      </c>
      <c r="BT21" s="473">
        <v>1.8109596103132166E-3</v>
      </c>
      <c r="BU21" s="473">
        <v>1.760389589023066E-3</v>
      </c>
      <c r="BV21" s="379">
        <v>7.4361022765526629E-4</v>
      </c>
      <c r="BW21" s="379">
        <v>1.0522603690305554E-3</v>
      </c>
      <c r="BX21" s="379">
        <v>5.0295485980133281E-3</v>
      </c>
      <c r="BY21" s="351">
        <v>2.4195688484413293E-4</v>
      </c>
      <c r="BZ21" s="351">
        <v>8.264646419764058E-4</v>
      </c>
      <c r="CA21" s="351">
        <v>1.4536340852130327E-3</v>
      </c>
      <c r="CB21" s="351"/>
      <c r="CC21" s="351"/>
      <c r="CD21" s="351"/>
      <c r="CE21" s="351"/>
      <c r="CF21" s="22"/>
      <c r="CG21" s="22"/>
      <c r="CH21" s="22"/>
      <c r="CI21" s="22"/>
      <c r="CJ21" s="22"/>
      <c r="CK21" s="22"/>
      <c r="CL21" s="22"/>
      <c r="CM21" s="22"/>
      <c r="CN21" s="390"/>
      <c r="CO21" s="390"/>
      <c r="CP21" s="390"/>
      <c r="CQ21" s="390"/>
      <c r="CR21" s="390"/>
      <c r="CS21" s="390"/>
      <c r="CT21" s="412"/>
      <c r="CU21" s="412"/>
      <c r="CV21" s="412"/>
      <c r="CW21" s="412"/>
      <c r="CX21" s="390"/>
      <c r="CY21" s="390"/>
      <c r="CZ21" s="412"/>
      <c r="DA21" s="412"/>
      <c r="DB21" s="412"/>
      <c r="DC21" s="412"/>
      <c r="DD21" s="390"/>
      <c r="DE21" s="390"/>
      <c r="DF21" s="390"/>
      <c r="DG21" s="390"/>
      <c r="DH21" s="390"/>
      <c r="DK21" s="467"/>
    </row>
    <row r="22" spans="1:115" ht="16.5" x14ac:dyDescent="0.15">
      <c r="A22" s="525" t="s">
        <v>51</v>
      </c>
      <c r="B22" s="532">
        <v>7.7139630684077429E-4</v>
      </c>
      <c r="C22" s="532">
        <v>2.72078501338091E-3</v>
      </c>
      <c r="D22" s="532">
        <v>2.7047225879924552E-3</v>
      </c>
      <c r="E22" s="532">
        <v>2.3260517799352752E-3</v>
      </c>
      <c r="F22" s="532">
        <v>8.5878057238439106E-3</v>
      </c>
      <c r="G22" s="532">
        <v>5.4894784995425432E-2</v>
      </c>
      <c r="H22" s="532">
        <v>4.700557103064067E-3</v>
      </c>
      <c r="I22" s="532">
        <v>7.6807228915662653E-3</v>
      </c>
      <c r="J22" s="532">
        <v>6.7036225344849817E-3</v>
      </c>
      <c r="K22" s="532">
        <v>1.0032537960954447E-3</v>
      </c>
      <c r="L22" s="532">
        <v>4.4044665012406948E-4</v>
      </c>
      <c r="M22" s="532">
        <v>3.0598958333333333E-3</v>
      </c>
      <c r="N22" s="532">
        <v>2.2415611814345991E-3</v>
      </c>
      <c r="O22" s="532">
        <v>6.1327561327561328E-4</v>
      </c>
      <c r="P22" s="532">
        <v>4.9631120053655262E-3</v>
      </c>
      <c r="Q22" s="532">
        <v>4.6319409774227549E-3</v>
      </c>
      <c r="R22" s="532">
        <v>1.626939788950962E-2</v>
      </c>
      <c r="S22" s="532">
        <v>5.7027548692753114E-4</v>
      </c>
      <c r="T22" s="532">
        <v>4.3175476329444877E-4</v>
      </c>
      <c r="U22" s="532">
        <v>1.3165569535872011E-3</v>
      </c>
      <c r="V22" s="532">
        <v>7.7751196172248804E-4</v>
      </c>
      <c r="W22" s="532">
        <v>1.3550495523022557E-3</v>
      </c>
      <c r="X22" s="532">
        <v>0</v>
      </c>
      <c r="Y22" s="532">
        <v>3.8628681796233703E-4</v>
      </c>
      <c r="Z22" s="532">
        <v>6.687990694969468E-4</v>
      </c>
      <c r="AA22" s="532">
        <v>5.1728203788837363E-4</v>
      </c>
      <c r="AB22" s="532">
        <v>6.4363353502812023E-4</v>
      </c>
      <c r="AC22" s="532">
        <v>5.6398597084897513E-4</v>
      </c>
      <c r="AD22" s="532">
        <v>1.0379969803724208E-2</v>
      </c>
      <c r="AE22" s="532">
        <v>2.5012506253126563E-3</v>
      </c>
      <c r="AF22" s="532">
        <v>8.5245029589733363E-3</v>
      </c>
      <c r="AG22" s="532">
        <v>4.757417039708574E-3</v>
      </c>
      <c r="AH22" s="532">
        <v>8.3002426649018309E-3</v>
      </c>
      <c r="AI22" s="532">
        <v>7.0044573819703446E-3</v>
      </c>
      <c r="AJ22" s="532">
        <v>1.1583824768323504E-3</v>
      </c>
      <c r="AK22" s="532">
        <v>1.1479253946606752E-3</v>
      </c>
      <c r="AL22" s="532">
        <v>1.6630926647729471E-3</v>
      </c>
      <c r="AM22" s="532">
        <v>1.8076765257122578E-3</v>
      </c>
      <c r="AN22" s="532">
        <v>1.5713134568896051E-3</v>
      </c>
      <c r="AO22" s="532">
        <v>6.4927419219188917E-4</v>
      </c>
      <c r="AP22" s="532">
        <v>1.1021142600089969E-3</v>
      </c>
      <c r="AQ22" s="532">
        <v>1.2527747862590387E-3</v>
      </c>
      <c r="AR22" s="532">
        <v>3.2980668756530827E-3</v>
      </c>
      <c r="AS22" s="532">
        <v>5.1136363636363636E-3</v>
      </c>
      <c r="AT22" s="532">
        <v>1.0526315789473684E-3</v>
      </c>
      <c r="AU22" s="532">
        <v>4.5912511159290903E-3</v>
      </c>
      <c r="AV22" s="532">
        <v>1.4311611487453487E-3</v>
      </c>
      <c r="AW22" s="532">
        <v>2.2313291179021735E-3</v>
      </c>
      <c r="AX22" s="532">
        <v>1.4160401002506265E-3</v>
      </c>
      <c r="AY22" s="532">
        <v>2.8000826054738275E-3</v>
      </c>
      <c r="AZ22" s="532">
        <v>7.167135426281668E-4</v>
      </c>
      <c r="BA22" s="532">
        <v>7.1705148429657248E-4</v>
      </c>
      <c r="BB22" s="532">
        <v>3.7852247376517112E-3</v>
      </c>
      <c r="BC22" s="532">
        <v>1.3850415512465374E-3</v>
      </c>
      <c r="BD22" s="532">
        <v>1.125444902437995E-3</v>
      </c>
      <c r="BE22" s="532">
        <v>6.2906269658209268E-4</v>
      </c>
      <c r="BF22" s="532">
        <v>1.5311004784688996E-3</v>
      </c>
      <c r="BG22" s="532">
        <v>9.618956009942762E-4</v>
      </c>
      <c r="BH22" s="532">
        <v>2.3760023760023758E-3</v>
      </c>
      <c r="BI22" s="532">
        <v>2.4038461538461537E-4</v>
      </c>
      <c r="BJ22" s="532">
        <v>1.6101694915254237E-3</v>
      </c>
      <c r="BK22" s="532">
        <v>1.2755409015426824E-3</v>
      </c>
      <c r="BL22" s="532">
        <v>7.3180647784252607E-4</v>
      </c>
      <c r="BM22" s="532">
        <v>1.151952314076122E-3</v>
      </c>
      <c r="BN22" s="445">
        <v>7.2037635989414877E-4</v>
      </c>
      <c r="BO22" s="474">
        <v>1.1746363966426757E-3</v>
      </c>
      <c r="BP22" s="474">
        <v>1.3302441130090827E-3</v>
      </c>
      <c r="BQ22" s="474">
        <v>2.6794169958191854E-3</v>
      </c>
      <c r="BR22" s="474">
        <v>1.4236475348419003E-3</v>
      </c>
      <c r="BS22" s="474">
        <v>4.9504950495049506E-4</v>
      </c>
      <c r="BT22" s="474">
        <v>7.2041823913919934E-4</v>
      </c>
      <c r="BU22" s="474">
        <v>5.5937613109144151E-4</v>
      </c>
      <c r="BV22" s="380">
        <v>2.2057087158152832E-3</v>
      </c>
      <c r="BW22" s="380">
        <v>1.4959160921893841E-3</v>
      </c>
      <c r="BX22" s="380">
        <v>2.5147742990066639E-4</v>
      </c>
      <c r="BY22" s="352">
        <v>3.7464291846833488E-3</v>
      </c>
      <c r="BZ22" s="352">
        <v>3.7768545466663702E-4</v>
      </c>
      <c r="CA22" s="352">
        <v>1.2280701754385965E-3</v>
      </c>
      <c r="CB22" s="352"/>
      <c r="CC22" s="352"/>
      <c r="CD22" s="352"/>
      <c r="CE22" s="352"/>
      <c r="CF22" s="21"/>
      <c r="CG22" s="21"/>
      <c r="CH22" s="21"/>
      <c r="CI22" s="21"/>
      <c r="CJ22" s="21"/>
      <c r="CK22" s="21"/>
      <c r="CL22" s="21"/>
      <c r="CM22" s="21"/>
      <c r="CN22" s="391"/>
      <c r="CO22" s="391"/>
      <c r="CP22" s="391"/>
      <c r="CQ22" s="391"/>
      <c r="CR22" s="391"/>
      <c r="CS22" s="391"/>
      <c r="CT22" s="413"/>
      <c r="CU22" s="413"/>
      <c r="CV22" s="413"/>
      <c r="CW22" s="413"/>
      <c r="CX22" s="391"/>
      <c r="CY22" s="391"/>
      <c r="CZ22" s="413"/>
      <c r="DA22" s="413"/>
      <c r="DB22" s="413"/>
      <c r="DC22" s="413"/>
      <c r="DD22" s="391"/>
      <c r="DE22" s="391"/>
      <c r="DF22" s="391"/>
      <c r="DG22" s="391"/>
      <c r="DH22" s="391"/>
      <c r="DK22" s="467"/>
    </row>
    <row r="23" spans="1:115" ht="16.5" x14ac:dyDescent="0.15">
      <c r="A23" s="525" t="s">
        <v>53</v>
      </c>
      <c r="B23" s="531">
        <v>1.1928808868671767E-4</v>
      </c>
      <c r="C23" s="531">
        <v>1.784121320249777E-4</v>
      </c>
      <c r="D23" s="531">
        <v>1.4235382042065555E-4</v>
      </c>
      <c r="E23" s="531">
        <v>0</v>
      </c>
      <c r="F23" s="531">
        <v>2.0398588417681497E-4</v>
      </c>
      <c r="G23" s="531">
        <v>9.1491308325709062E-4</v>
      </c>
      <c r="H23" s="531">
        <v>0</v>
      </c>
      <c r="I23" s="531">
        <v>0</v>
      </c>
      <c r="J23" s="531">
        <v>1.2891581797086504E-4</v>
      </c>
      <c r="K23" s="531">
        <v>2.7114967462039051E-5</v>
      </c>
      <c r="L23" s="531">
        <v>2.481389578163772E-5</v>
      </c>
      <c r="M23" s="531">
        <v>1.3020833333333331E-5</v>
      </c>
      <c r="N23" s="531">
        <v>3.9556962025316455E-4</v>
      </c>
      <c r="O23" s="531">
        <v>0</v>
      </c>
      <c r="P23" s="531">
        <v>0</v>
      </c>
      <c r="Q23" s="531">
        <v>1.3257890941365728E-3</v>
      </c>
      <c r="R23" s="531">
        <v>1.3904407200496585E-3</v>
      </c>
      <c r="S23" s="531">
        <v>0</v>
      </c>
      <c r="T23" s="531">
        <v>2.3986375738580485E-5</v>
      </c>
      <c r="U23" s="531">
        <v>3.3330555787017748E-5</v>
      </c>
      <c r="V23" s="531">
        <v>5.9808612440191389E-5</v>
      </c>
      <c r="W23" s="531">
        <v>0</v>
      </c>
      <c r="X23" s="531">
        <v>0</v>
      </c>
      <c r="Y23" s="531">
        <v>6.8979788921845896E-6</v>
      </c>
      <c r="Z23" s="531">
        <v>7.26955510322768E-6</v>
      </c>
      <c r="AA23" s="531">
        <v>3.0428355169904328E-5</v>
      </c>
      <c r="AB23" s="531">
        <v>0</v>
      </c>
      <c r="AC23" s="531">
        <v>0</v>
      </c>
      <c r="AD23" s="531">
        <v>7.8636134876698505E-6</v>
      </c>
      <c r="AE23" s="531">
        <v>0</v>
      </c>
      <c r="AF23" s="531">
        <v>1.7421371101801982E-3</v>
      </c>
      <c r="AG23" s="531">
        <v>2.0388930170179603E-3</v>
      </c>
      <c r="AH23" s="531">
        <v>3.3090668431502318E-3</v>
      </c>
      <c r="AI23" s="531">
        <v>3.6386791594651143E-4</v>
      </c>
      <c r="AJ23" s="531">
        <v>5.2653748946925018E-5</v>
      </c>
      <c r="AK23" s="531">
        <v>3.8264179822022508E-4</v>
      </c>
      <c r="AL23" s="531">
        <v>4.942006626586277E-5</v>
      </c>
      <c r="AM23" s="531">
        <v>3.327012010513358E-5</v>
      </c>
      <c r="AN23" s="531">
        <v>6.0435132957292508E-5</v>
      </c>
      <c r="AO23" s="531">
        <v>3.3641149854502029E-5</v>
      </c>
      <c r="AP23" s="531">
        <v>1.349527665317139E-5</v>
      </c>
      <c r="AQ23" s="531">
        <v>2.19785050220884E-5</v>
      </c>
      <c r="AR23" s="531">
        <v>0</v>
      </c>
      <c r="AS23" s="531">
        <v>0</v>
      </c>
      <c r="AT23" s="531">
        <v>1.7543859649122806E-4</v>
      </c>
      <c r="AU23" s="531">
        <v>2.5506950644050498E-5</v>
      </c>
      <c r="AV23" s="531">
        <v>4.7705371624844963E-5</v>
      </c>
      <c r="AW23" s="531">
        <v>0</v>
      </c>
      <c r="AX23" s="531">
        <v>0</v>
      </c>
      <c r="AY23" s="531">
        <v>0</v>
      </c>
      <c r="AZ23" s="531">
        <v>1.0859296100426769E-5</v>
      </c>
      <c r="BA23" s="531">
        <v>8.6046178115588694E-5</v>
      </c>
      <c r="BB23" s="531">
        <v>1.3691238412782785E-4</v>
      </c>
      <c r="BC23" s="531">
        <v>1.7313019390581717E-4</v>
      </c>
      <c r="BD23" s="531">
        <v>5.6272245121899753E-5</v>
      </c>
      <c r="BE23" s="531">
        <v>2.096875655273642E-5</v>
      </c>
      <c r="BF23" s="531">
        <v>2.4880382775119619E-3</v>
      </c>
      <c r="BG23" s="531">
        <v>1.9047437643451009E-5</v>
      </c>
      <c r="BH23" s="531">
        <v>0</v>
      </c>
      <c r="BI23" s="531">
        <v>0</v>
      </c>
      <c r="BJ23" s="531">
        <v>0</v>
      </c>
      <c r="BK23" s="531">
        <v>2.4066809463069479E-5</v>
      </c>
      <c r="BL23" s="531">
        <v>0</v>
      </c>
      <c r="BM23" s="531">
        <v>4.9019247407494598E-6</v>
      </c>
      <c r="BN23" s="445">
        <v>0</v>
      </c>
      <c r="BO23" s="474">
        <v>2.135702539350319E-5</v>
      </c>
      <c r="BP23" s="474">
        <v>7.9286072960806246E-5</v>
      </c>
      <c r="BQ23" s="474">
        <v>2.3098422377751601E-5</v>
      </c>
      <c r="BR23" s="474">
        <v>0</v>
      </c>
      <c r="BS23" s="474">
        <v>2.6055237102657631E-5</v>
      </c>
      <c r="BT23" s="474">
        <v>6.6093416434788904E-6</v>
      </c>
      <c r="BU23" s="474">
        <v>3.2904478299496562E-5</v>
      </c>
      <c r="BV23" s="379">
        <v>2.5121967150515753E-4</v>
      </c>
      <c r="BW23" s="379">
        <v>2.843946943325825E-5</v>
      </c>
      <c r="BX23" s="379">
        <v>3.7721614485099962E-4</v>
      </c>
      <c r="BY23" s="351">
        <v>0</v>
      </c>
      <c r="BZ23" s="351">
        <v>1.1997067383528471E-4</v>
      </c>
      <c r="CA23" s="351">
        <v>0</v>
      </c>
      <c r="CB23" s="351"/>
      <c r="CC23" s="351"/>
      <c r="CD23" s="351"/>
      <c r="CE23" s="351"/>
      <c r="CF23" s="21"/>
      <c r="CG23" s="21"/>
      <c r="CH23" s="21"/>
      <c r="CI23" s="21"/>
      <c r="CJ23" s="21"/>
      <c r="CK23" s="21"/>
      <c r="CL23" s="21"/>
      <c r="CM23" s="21"/>
      <c r="CN23" s="391"/>
      <c r="CO23" s="391"/>
      <c r="CP23" s="391"/>
      <c r="CQ23" s="391"/>
      <c r="CR23" s="391"/>
      <c r="CS23" s="391"/>
      <c r="CT23" s="413"/>
      <c r="CU23" s="413"/>
      <c r="CV23" s="413"/>
      <c r="CW23" s="413"/>
      <c r="CX23" s="391"/>
      <c r="CY23" s="391"/>
      <c r="CZ23" s="413"/>
      <c r="DA23" s="413"/>
      <c r="DB23" s="413"/>
      <c r="DC23" s="413"/>
      <c r="DD23" s="391"/>
      <c r="DE23" s="391"/>
      <c r="DF23" s="391"/>
      <c r="DG23" s="391"/>
      <c r="DH23" s="391"/>
      <c r="DK23" s="467"/>
    </row>
    <row r="24" spans="1:115" ht="16.5" x14ac:dyDescent="0.15">
      <c r="A24" s="525" t="s">
        <v>545</v>
      </c>
      <c r="B24" s="532">
        <v>1.7177484770887345E-3</v>
      </c>
      <c r="C24" s="532">
        <v>4.4603033006244426E-4</v>
      </c>
      <c r="D24" s="532">
        <v>1.2420370831702195E-2</v>
      </c>
      <c r="E24" s="532">
        <v>3.3373786407766988E-3</v>
      </c>
      <c r="F24" s="532">
        <v>1.1892377047508312E-2</v>
      </c>
      <c r="G24" s="532">
        <v>3.6596523330283625E-3</v>
      </c>
      <c r="H24" s="532">
        <v>7.6601671309192198E-3</v>
      </c>
      <c r="I24" s="532">
        <v>3.7650602409638554E-3</v>
      </c>
      <c r="J24" s="532">
        <v>8.3795281681062271E-4</v>
      </c>
      <c r="K24" s="532">
        <v>3.1453362255965295E-4</v>
      </c>
      <c r="L24" s="532">
        <v>3.0397022332506203E-4</v>
      </c>
      <c r="M24" s="532">
        <v>3.0859375000000001E-3</v>
      </c>
      <c r="N24" s="532">
        <v>3.428270042194093E-4</v>
      </c>
      <c r="O24" s="532">
        <v>0</v>
      </c>
      <c r="P24" s="532">
        <v>0</v>
      </c>
      <c r="Q24" s="532">
        <v>1.8472291562656015E-3</v>
      </c>
      <c r="R24" s="532">
        <v>3.3954065797641218E-3</v>
      </c>
      <c r="S24" s="532">
        <v>6.1414283207580282E-4</v>
      </c>
      <c r="T24" s="532">
        <v>4.7173205619208288E-4</v>
      </c>
      <c r="U24" s="532">
        <v>4.1663194733772188E-4</v>
      </c>
      <c r="V24" s="532">
        <v>5.6818181818181815E-4</v>
      </c>
      <c r="W24" s="532">
        <v>1.2222015569785052E-3</v>
      </c>
      <c r="X24" s="532">
        <v>0</v>
      </c>
      <c r="Y24" s="532">
        <v>1.0760847071807961E-3</v>
      </c>
      <c r="Z24" s="532">
        <v>5.8883396336144225E-4</v>
      </c>
      <c r="AA24" s="532">
        <v>6.3392406603967352E-4</v>
      </c>
      <c r="AB24" s="532">
        <v>6.1609841053493865E-4</v>
      </c>
      <c r="AC24" s="532">
        <v>4.0536491654770087E-4</v>
      </c>
      <c r="AD24" s="532">
        <v>1.6749496728736789E-3</v>
      </c>
      <c r="AE24" s="532">
        <v>5.2407155958931844E-4</v>
      </c>
      <c r="AF24" s="532">
        <v>4.521577232528759E-3</v>
      </c>
      <c r="AG24" s="532">
        <v>2.4738568606484587E-3</v>
      </c>
      <c r="AH24" s="532">
        <v>2.7299801455989412E-3</v>
      </c>
      <c r="AI24" s="532">
        <v>0</v>
      </c>
      <c r="AJ24" s="532">
        <v>7.3715248525695032E-4</v>
      </c>
      <c r="AK24" s="532">
        <v>9.4188750331132326E-4</v>
      </c>
      <c r="AL24" s="532">
        <v>9.9055002385055367E-4</v>
      </c>
      <c r="AM24" s="532">
        <v>6.654024021026716E-5</v>
      </c>
      <c r="AN24" s="532">
        <v>8.058017727639001E-5</v>
      </c>
      <c r="AO24" s="532">
        <v>4.4406317807942677E-4</v>
      </c>
      <c r="AP24" s="532">
        <v>1.1965811965811966E-3</v>
      </c>
      <c r="AQ24" s="532">
        <v>0</v>
      </c>
      <c r="AR24" s="532">
        <v>9.7962382445141076E-5</v>
      </c>
      <c r="AS24" s="532">
        <v>1.2626262626262626E-4</v>
      </c>
      <c r="AT24" s="532">
        <v>7.894736842105263E-4</v>
      </c>
      <c r="AU24" s="532">
        <v>4.2086468562683331E-3</v>
      </c>
      <c r="AV24" s="532">
        <v>2.5283846961167825E-3</v>
      </c>
      <c r="AW24" s="532">
        <v>1.7159235188374462E-3</v>
      </c>
      <c r="AX24" s="532">
        <v>2.2305764411027569E-3</v>
      </c>
      <c r="AY24" s="532">
        <v>1.8404013654198909E-3</v>
      </c>
      <c r="AZ24" s="532">
        <v>1.4768642696580407E-3</v>
      </c>
      <c r="BA24" s="532">
        <v>1.9073569482288828E-3</v>
      </c>
      <c r="BB24" s="532">
        <v>4.9932751858384268E-4</v>
      </c>
      <c r="BC24" s="532">
        <v>5.1939058171745155E-4</v>
      </c>
      <c r="BD24" s="532">
        <v>7.3153918658469671E-4</v>
      </c>
      <c r="BE24" s="532">
        <v>7.7584399245124761E-4</v>
      </c>
      <c r="BF24" s="532">
        <v>0</v>
      </c>
      <c r="BG24" s="532">
        <v>1.0285616327463548E-3</v>
      </c>
      <c r="BH24" s="532">
        <v>0</v>
      </c>
      <c r="BI24" s="532">
        <v>3.1250000000000001E-4</v>
      </c>
      <c r="BJ24" s="532">
        <v>0</v>
      </c>
      <c r="BK24" s="532">
        <v>1.1455801304421073E-2</v>
      </c>
      <c r="BL24" s="532">
        <v>2.198129827889958E-2</v>
      </c>
      <c r="BM24" s="532">
        <v>3.5784050607471024E-4</v>
      </c>
      <c r="BN24" s="445">
        <v>4.7044986768597473E-4</v>
      </c>
      <c r="BO24" s="474">
        <v>7.4749588877261175E-4</v>
      </c>
      <c r="BP24" s="474">
        <v>1.0659572031397285E-3</v>
      </c>
      <c r="BQ24" s="474">
        <v>4.735176587439078E-4</v>
      </c>
      <c r="BR24" s="474">
        <v>7.4928817623257907E-4</v>
      </c>
      <c r="BS24" s="474">
        <v>3.3871808233454923E-4</v>
      </c>
      <c r="BT24" s="474">
        <v>8.9226112186965053E-4</v>
      </c>
      <c r="BU24" s="474">
        <v>6.9099404428942782E-4</v>
      </c>
      <c r="BV24" s="380">
        <v>0</v>
      </c>
      <c r="BW24" s="380">
        <v>0</v>
      </c>
      <c r="BX24" s="380">
        <v>0</v>
      </c>
      <c r="BY24" s="352">
        <v>7.8050608014236425E-5</v>
      </c>
      <c r="BZ24" s="352">
        <v>0</v>
      </c>
      <c r="CA24" s="352">
        <v>0</v>
      </c>
      <c r="CB24" s="352"/>
      <c r="CC24" s="352"/>
      <c r="CD24" s="352"/>
      <c r="CE24" s="352"/>
      <c r="CF24" s="21"/>
      <c r="CG24" s="21"/>
      <c r="CH24" s="21"/>
      <c r="CI24" s="21"/>
      <c r="CJ24" s="21"/>
      <c r="CK24" s="21"/>
      <c r="CL24" s="21"/>
      <c r="CM24" s="21"/>
      <c r="CN24" s="391"/>
      <c r="CO24" s="391"/>
      <c r="CP24" s="391"/>
      <c r="CQ24" s="391"/>
      <c r="CR24" s="391"/>
      <c r="CS24" s="391"/>
      <c r="CT24" s="413"/>
      <c r="CU24" s="413"/>
      <c r="CV24" s="413"/>
      <c r="CW24" s="413"/>
      <c r="CX24" s="391"/>
      <c r="CY24" s="391"/>
      <c r="CZ24" s="413"/>
      <c r="DA24" s="413"/>
      <c r="DB24" s="413"/>
      <c r="DC24" s="413"/>
      <c r="DD24" s="391"/>
      <c r="DE24" s="391"/>
      <c r="DF24" s="391"/>
      <c r="DG24" s="391"/>
      <c r="DH24" s="391"/>
      <c r="DK24" s="467"/>
    </row>
    <row r="25" spans="1:115" ht="16.5" x14ac:dyDescent="0.15">
      <c r="A25" s="525" t="s">
        <v>54</v>
      </c>
      <c r="B25" s="532">
        <v>0</v>
      </c>
      <c r="C25" s="532">
        <v>4.4603033006244418E-5</v>
      </c>
      <c r="D25" s="532">
        <v>1.4235382042065555E-4</v>
      </c>
      <c r="E25" s="532">
        <v>2.022653721682848E-4</v>
      </c>
      <c r="F25" s="532">
        <v>3.9981233298655734E-3</v>
      </c>
      <c r="G25" s="532">
        <v>9.1491308325709062E-4</v>
      </c>
      <c r="H25" s="532">
        <v>0</v>
      </c>
      <c r="I25" s="532">
        <v>0</v>
      </c>
      <c r="J25" s="532">
        <v>0</v>
      </c>
      <c r="K25" s="532">
        <v>1.4642082429501085E-4</v>
      </c>
      <c r="L25" s="532">
        <v>6.2034739454094301E-6</v>
      </c>
      <c r="M25" s="532">
        <v>0</v>
      </c>
      <c r="N25" s="532">
        <v>1.1075949367088608E-3</v>
      </c>
      <c r="O25" s="532">
        <v>0</v>
      </c>
      <c r="P25" s="532">
        <v>0</v>
      </c>
      <c r="Q25" s="532">
        <v>4.127142619404227E-3</v>
      </c>
      <c r="R25" s="532">
        <v>4.8230912476722532E-3</v>
      </c>
      <c r="S25" s="532">
        <v>4.3867345148271629E-5</v>
      </c>
      <c r="T25" s="532">
        <v>0</v>
      </c>
      <c r="U25" s="532">
        <v>8.3326389467544371E-6</v>
      </c>
      <c r="V25" s="532">
        <v>0</v>
      </c>
      <c r="W25" s="532">
        <v>7.970879719425034E-5</v>
      </c>
      <c r="X25" s="532">
        <v>0</v>
      </c>
      <c r="Y25" s="532">
        <v>9.6571704490584258E-5</v>
      </c>
      <c r="Z25" s="532">
        <v>5.8156440825821461E-5</v>
      </c>
      <c r="AA25" s="532">
        <v>6.0856710339808656E-5</v>
      </c>
      <c r="AB25" s="532">
        <v>2.0651343369886211E-5</v>
      </c>
      <c r="AC25" s="532">
        <v>1.762456158903047E-5</v>
      </c>
      <c r="AD25" s="532">
        <v>1.8872672370407649E-4</v>
      </c>
      <c r="AE25" s="532">
        <v>7.1464303580361606E-5</v>
      </c>
      <c r="AF25" s="532">
        <v>2.6597513132522109E-5</v>
      </c>
      <c r="AG25" s="532">
        <v>1.0511626221070373E-3</v>
      </c>
      <c r="AH25" s="532">
        <v>3.8605779836752702E-4</v>
      </c>
      <c r="AI25" s="532">
        <v>0</v>
      </c>
      <c r="AJ25" s="532">
        <v>0</v>
      </c>
      <c r="AK25" s="532">
        <v>9.81132815949295E-6</v>
      </c>
      <c r="AL25" s="532">
        <v>1.289219119979029E-5</v>
      </c>
      <c r="AM25" s="532">
        <v>0</v>
      </c>
      <c r="AN25" s="532">
        <v>0</v>
      </c>
      <c r="AO25" s="532">
        <v>1.6820574927251011E-5</v>
      </c>
      <c r="AP25" s="532">
        <v>2.6990553306342781E-5</v>
      </c>
      <c r="AQ25" s="532">
        <v>4.39570100441768E-5</v>
      </c>
      <c r="AR25" s="532">
        <v>0</v>
      </c>
      <c r="AS25" s="532">
        <v>0</v>
      </c>
      <c r="AT25" s="532">
        <v>0</v>
      </c>
      <c r="AU25" s="532">
        <v>0</v>
      </c>
      <c r="AV25" s="532">
        <v>0</v>
      </c>
      <c r="AW25" s="532">
        <v>2.9541540434197791E-4</v>
      </c>
      <c r="AX25" s="532">
        <v>1.5037593984962405E-4</v>
      </c>
      <c r="AY25" s="532">
        <v>1.0325684228428431E-4</v>
      </c>
      <c r="AZ25" s="532">
        <v>1.3031155320512123E-4</v>
      </c>
      <c r="BA25" s="532">
        <v>1.434102968593145E-5</v>
      </c>
      <c r="BB25" s="532">
        <v>8.0536696545781092E-6</v>
      </c>
      <c r="BC25" s="532">
        <v>5.7710064635272389E-5</v>
      </c>
      <c r="BD25" s="532">
        <v>4.2204183841424808E-5</v>
      </c>
      <c r="BE25" s="532">
        <v>1.048437827636821E-4</v>
      </c>
      <c r="BF25" s="532">
        <v>0</v>
      </c>
      <c r="BG25" s="532">
        <v>9.5237188217255095E-6</v>
      </c>
      <c r="BH25" s="532">
        <v>0</v>
      </c>
      <c r="BI25" s="532">
        <v>0</v>
      </c>
      <c r="BJ25" s="532">
        <v>0</v>
      </c>
      <c r="BK25" s="532">
        <v>0</v>
      </c>
      <c r="BL25" s="532">
        <v>0</v>
      </c>
      <c r="BM25" s="532">
        <v>6.6175984000117644E-5</v>
      </c>
      <c r="BN25" s="445">
        <v>4.4104675095560132E-5</v>
      </c>
      <c r="BO25" s="474">
        <v>2.135702539350319E-5</v>
      </c>
      <c r="BP25" s="474">
        <v>1.1452432761005347E-4</v>
      </c>
      <c r="BQ25" s="474">
        <v>0</v>
      </c>
      <c r="BR25" s="474">
        <v>0</v>
      </c>
      <c r="BS25" s="474">
        <v>0</v>
      </c>
      <c r="BT25" s="474">
        <v>5.2874733147831143E-5</v>
      </c>
      <c r="BU25" s="474">
        <v>9.8713434898489686E-5</v>
      </c>
      <c r="BV25" s="380">
        <v>1.00487868602063E-5</v>
      </c>
      <c r="BW25" s="380">
        <v>2.2751575546606603E-4</v>
      </c>
      <c r="BX25" s="380">
        <v>0</v>
      </c>
      <c r="BY25" s="352">
        <v>0</v>
      </c>
      <c r="BZ25" s="352">
        <v>0</v>
      </c>
      <c r="CA25" s="352">
        <v>2.5062656641604011E-5</v>
      </c>
      <c r="CB25" s="352"/>
      <c r="CC25" s="352"/>
      <c r="CD25" s="352"/>
      <c r="CE25" s="352"/>
      <c r="CF25" s="21"/>
      <c r="CG25" s="21"/>
      <c r="CH25" s="21"/>
      <c r="CI25" s="21"/>
      <c r="CJ25" s="21"/>
      <c r="CK25" s="21"/>
      <c r="CL25" s="21"/>
      <c r="CM25" s="21"/>
      <c r="CN25" s="391"/>
      <c r="CO25" s="391"/>
      <c r="CP25" s="391"/>
      <c r="CQ25" s="391"/>
      <c r="CR25" s="391"/>
      <c r="CS25" s="391"/>
      <c r="CT25" s="413"/>
      <c r="CU25" s="413"/>
      <c r="CV25" s="413"/>
      <c r="CW25" s="413"/>
      <c r="CX25" s="391"/>
      <c r="CY25" s="391"/>
      <c r="CZ25" s="413"/>
      <c r="DA25" s="413"/>
      <c r="DB25" s="413"/>
      <c r="DC25" s="413"/>
      <c r="DD25" s="391"/>
      <c r="DE25" s="391"/>
      <c r="DF25" s="391"/>
      <c r="DG25" s="391"/>
      <c r="DH25" s="391"/>
      <c r="DK25" s="467"/>
    </row>
    <row r="26" spans="1:115" ht="16.5" x14ac:dyDescent="0.15">
      <c r="A26" s="525" t="s">
        <v>544</v>
      </c>
      <c r="B26" s="532">
        <v>3.8172188379749652E-4</v>
      </c>
      <c r="C26" s="532">
        <v>2.6761819803746654E-4</v>
      </c>
      <c r="D26" s="532">
        <v>9.6088828783942484E-4</v>
      </c>
      <c r="E26" s="532">
        <v>2.7811488673139158E-3</v>
      </c>
      <c r="F26" s="532">
        <v>4.4876894518899293E-4</v>
      </c>
      <c r="G26" s="532">
        <v>0</v>
      </c>
      <c r="H26" s="532">
        <v>1.7409470752089137E-4</v>
      </c>
      <c r="I26" s="532">
        <v>2.1084337349397591E-3</v>
      </c>
      <c r="J26" s="532">
        <v>1.9337372695629753E-4</v>
      </c>
      <c r="K26" s="532">
        <v>5.4229934924078101E-6</v>
      </c>
      <c r="L26" s="532">
        <v>3.1017369727047153E-5</v>
      </c>
      <c r="M26" s="532">
        <v>0</v>
      </c>
      <c r="N26" s="532">
        <v>5.2742616033755268E-5</v>
      </c>
      <c r="O26" s="532">
        <v>2.6479076479076481E-2</v>
      </c>
      <c r="P26" s="532">
        <v>1.2194378391561489E-5</v>
      </c>
      <c r="Q26" s="532">
        <v>6.7121539912353692E-4</v>
      </c>
      <c r="R26" s="532">
        <v>2.9919304779639977E-3</v>
      </c>
      <c r="S26" s="532">
        <v>4.3867345148271629E-5</v>
      </c>
      <c r="T26" s="532">
        <v>1.7030326774392145E-3</v>
      </c>
      <c r="U26" s="532">
        <v>1.6665277893508873E-4</v>
      </c>
      <c r="V26" s="532">
        <v>4.1866028708133972E-4</v>
      </c>
      <c r="W26" s="532">
        <v>5.3139198129500227E-5</v>
      </c>
      <c r="X26" s="532">
        <v>0</v>
      </c>
      <c r="Y26" s="532">
        <v>4.1387873353107541E-5</v>
      </c>
      <c r="Z26" s="532">
        <v>2.907822041291073E-5</v>
      </c>
      <c r="AA26" s="532">
        <v>3.017478554348846E-4</v>
      </c>
      <c r="AB26" s="532">
        <v>1.789783092056805E-4</v>
      </c>
      <c r="AC26" s="532">
        <v>1.762456158903047E-5</v>
      </c>
      <c r="AD26" s="532">
        <v>0</v>
      </c>
      <c r="AE26" s="532">
        <v>0</v>
      </c>
      <c r="AF26" s="532">
        <v>0</v>
      </c>
      <c r="AG26" s="532">
        <v>9.0617467423020459E-5</v>
      </c>
      <c r="AH26" s="532">
        <v>1.9302889918376351E-4</v>
      </c>
      <c r="AI26" s="532">
        <v>0</v>
      </c>
      <c r="AJ26" s="532">
        <v>3.8612749227745014E-4</v>
      </c>
      <c r="AK26" s="532">
        <v>1.1086800820227034E-3</v>
      </c>
      <c r="AL26" s="532">
        <v>1.0313752959832229E-4</v>
      </c>
      <c r="AM26" s="532">
        <v>0</v>
      </c>
      <c r="AN26" s="532">
        <v>1.410153102336825E-4</v>
      </c>
      <c r="AO26" s="532">
        <v>6.3918184723553857E-5</v>
      </c>
      <c r="AP26" s="532">
        <v>7.6473234367971209E-5</v>
      </c>
      <c r="AQ26" s="532">
        <v>0</v>
      </c>
      <c r="AR26" s="532">
        <v>0</v>
      </c>
      <c r="AS26" s="532">
        <v>0</v>
      </c>
      <c r="AT26" s="532">
        <v>4.3859649122807018E-4</v>
      </c>
      <c r="AU26" s="532">
        <v>1.2753475322025253E-4</v>
      </c>
      <c r="AV26" s="532">
        <v>0</v>
      </c>
      <c r="AW26" s="532">
        <v>6.9139775484292697E-5</v>
      </c>
      <c r="AX26" s="532">
        <v>1.8796992481203009E-4</v>
      </c>
      <c r="AY26" s="532">
        <v>5.466538709167993E-5</v>
      </c>
      <c r="AZ26" s="532">
        <v>1.0859296100426769E-5</v>
      </c>
      <c r="BA26" s="532">
        <v>2.8682059371862902E-4</v>
      </c>
      <c r="BB26" s="532">
        <v>4.8322017927468648E-5</v>
      </c>
      <c r="BC26" s="532">
        <v>0</v>
      </c>
      <c r="BD26" s="532">
        <v>0</v>
      </c>
      <c r="BE26" s="532">
        <v>3.1453134829104633E-5</v>
      </c>
      <c r="BF26" s="532">
        <v>9.5693779904306223E-5</v>
      </c>
      <c r="BG26" s="532">
        <v>0</v>
      </c>
      <c r="BH26" s="532">
        <v>0</v>
      </c>
      <c r="BI26" s="532">
        <v>7.2115384615384622E-5</v>
      </c>
      <c r="BJ26" s="532">
        <v>1.1864406779661016E-3</v>
      </c>
      <c r="BK26" s="532">
        <v>2.6232822314745732E-3</v>
      </c>
      <c r="BL26" s="532">
        <v>0</v>
      </c>
      <c r="BM26" s="532">
        <v>1.9607698962997819E-5</v>
      </c>
      <c r="BN26" s="445">
        <v>0</v>
      </c>
      <c r="BO26" s="474">
        <v>0</v>
      </c>
      <c r="BP26" s="474">
        <v>7.0476509298494444E-5</v>
      </c>
      <c r="BQ26" s="474">
        <v>1.0394290069988221E-4</v>
      </c>
      <c r="BR26" s="474">
        <v>0</v>
      </c>
      <c r="BS26" s="474">
        <v>1.8238665971860343E-4</v>
      </c>
      <c r="BT26" s="474">
        <v>1.0244479547392284E-3</v>
      </c>
      <c r="BU26" s="474">
        <v>0</v>
      </c>
      <c r="BV26" s="380">
        <v>8.5414688311753561E-5</v>
      </c>
      <c r="BW26" s="380">
        <v>0</v>
      </c>
      <c r="BX26" s="380">
        <v>0</v>
      </c>
      <c r="BY26" s="352">
        <v>0</v>
      </c>
      <c r="BZ26" s="352">
        <v>7.1093732643131674E-5</v>
      </c>
      <c r="CA26" s="352">
        <v>2.5062656641604011E-5</v>
      </c>
      <c r="CB26" s="352"/>
      <c r="CC26" s="352"/>
      <c r="CD26" s="352"/>
      <c r="CE26" s="352"/>
      <c r="CF26" s="21"/>
      <c r="CG26" s="21"/>
      <c r="CH26" s="21"/>
      <c r="CI26" s="21"/>
      <c r="CJ26" s="21"/>
      <c r="CK26" s="21"/>
      <c r="CL26" s="21"/>
      <c r="CM26" s="21"/>
      <c r="CN26" s="391"/>
      <c r="CO26" s="391"/>
      <c r="CP26" s="391"/>
      <c r="CQ26" s="391"/>
      <c r="CR26" s="391"/>
      <c r="CS26" s="391"/>
      <c r="CT26" s="413"/>
      <c r="CU26" s="413"/>
      <c r="CV26" s="413"/>
      <c r="CW26" s="413"/>
      <c r="CX26" s="391"/>
      <c r="CY26" s="391"/>
      <c r="CZ26" s="413"/>
      <c r="DA26" s="413"/>
      <c r="DB26" s="413"/>
      <c r="DC26" s="413"/>
      <c r="DD26" s="391"/>
      <c r="DE26" s="391"/>
      <c r="DF26" s="391"/>
      <c r="DG26" s="391"/>
      <c r="DH26" s="391"/>
      <c r="DK26" s="467"/>
    </row>
    <row r="27" spans="1:115" ht="16.5" x14ac:dyDescent="0.15">
      <c r="A27" s="525" t="s">
        <v>58</v>
      </c>
      <c r="B27" s="532">
        <v>1.383741828765925E-3</v>
      </c>
      <c r="C27" s="532">
        <v>1.4272970561998216E-3</v>
      </c>
      <c r="D27" s="532">
        <v>8.8971137762909706E-3</v>
      </c>
      <c r="E27" s="532">
        <v>9.3547734627831714E-3</v>
      </c>
      <c r="F27" s="532">
        <v>5.5892132264447301E-3</v>
      </c>
      <c r="G27" s="532">
        <v>1.8298261665141812E-3</v>
      </c>
      <c r="H27" s="532">
        <v>1.2534818941504178E-2</v>
      </c>
      <c r="I27" s="532">
        <v>1.8674698795180723E-2</v>
      </c>
      <c r="J27" s="532">
        <v>3.931932448111383E-3</v>
      </c>
      <c r="K27" s="532">
        <v>4.4468546637744036E-4</v>
      </c>
      <c r="L27" s="532">
        <v>5.8933002481389573E-4</v>
      </c>
      <c r="M27" s="532">
        <v>7.8125000000000004E-4</v>
      </c>
      <c r="N27" s="532">
        <v>6.8565400843881861E-4</v>
      </c>
      <c r="O27" s="532">
        <v>3.5353535353535351E-3</v>
      </c>
      <c r="P27" s="532">
        <v>7.6824583866837387E-4</v>
      </c>
      <c r="Q27" s="532">
        <v>2.3187441060631277E-3</v>
      </c>
      <c r="R27" s="532">
        <v>1.7628801986343885E-3</v>
      </c>
      <c r="S27" s="532">
        <v>1.2136632157688483E-3</v>
      </c>
      <c r="T27" s="532">
        <v>5.1170934908971704E-4</v>
      </c>
      <c r="U27" s="532">
        <v>9.9158403466377792E-4</v>
      </c>
      <c r="V27" s="532">
        <v>1.1064593301435407E-3</v>
      </c>
      <c r="W27" s="532">
        <v>7.970879719425034E-4</v>
      </c>
      <c r="X27" s="532">
        <v>0</v>
      </c>
      <c r="Y27" s="532">
        <v>4.3457267020762918E-4</v>
      </c>
      <c r="Z27" s="532">
        <v>3.343995347484734E-4</v>
      </c>
      <c r="AA27" s="532">
        <v>8.2410128585157553E-4</v>
      </c>
      <c r="AB27" s="532">
        <v>8.2605373479544843E-4</v>
      </c>
      <c r="AC27" s="532">
        <v>4.5823860131479231E-4</v>
      </c>
      <c r="AD27" s="532">
        <v>2.8466280825364871E-3</v>
      </c>
      <c r="AE27" s="532">
        <v>1.6913218514018915E-3</v>
      </c>
      <c r="AF27" s="532">
        <v>2.5267637475896005E-3</v>
      </c>
      <c r="AG27" s="532">
        <v>1.1508418362723598E-3</v>
      </c>
      <c r="AH27" s="532">
        <v>1.4339289653651005E-3</v>
      </c>
      <c r="AI27" s="532">
        <v>1.8193395797325572E-4</v>
      </c>
      <c r="AJ27" s="532">
        <v>6.3184498736310025E-4</v>
      </c>
      <c r="AK27" s="532">
        <v>5.7886836141008411E-4</v>
      </c>
      <c r="AL27" s="532">
        <v>5.1139025092501473E-4</v>
      </c>
      <c r="AM27" s="532">
        <v>4.3251156136673652E-4</v>
      </c>
      <c r="AN27" s="532">
        <v>1.8130539887187752E-4</v>
      </c>
      <c r="AO27" s="532">
        <v>4.2387848816672556E-4</v>
      </c>
      <c r="AP27" s="532">
        <v>3.9586144849302745E-4</v>
      </c>
      <c r="AQ27" s="532">
        <v>2.8572056528714917E-4</v>
      </c>
      <c r="AR27" s="532">
        <v>1.7306687565308255E-3</v>
      </c>
      <c r="AS27" s="532">
        <v>1.1363636363636363E-3</v>
      </c>
      <c r="AT27" s="532">
        <v>1.4035087719298245E-3</v>
      </c>
      <c r="AU27" s="532">
        <v>6.8868766738936361E-4</v>
      </c>
      <c r="AV27" s="532">
        <v>6.201698311229844E-4</v>
      </c>
      <c r="AW27" s="532">
        <v>4.525512577153704E-4</v>
      </c>
      <c r="AX27" s="532">
        <v>5.0125313283208019E-4</v>
      </c>
      <c r="AY27" s="532">
        <v>5.2235814332049707E-4</v>
      </c>
      <c r="AZ27" s="532">
        <v>3.2577888301280311E-4</v>
      </c>
      <c r="BA27" s="532">
        <v>7.3139251398250389E-4</v>
      </c>
      <c r="BB27" s="532">
        <v>4.5905917031095219E-4</v>
      </c>
      <c r="BC27" s="532">
        <v>1.7313019390581717E-4</v>
      </c>
      <c r="BD27" s="532">
        <v>2.6729316432902379E-4</v>
      </c>
      <c r="BE27" s="532">
        <v>9.8553155797861188E-4</v>
      </c>
      <c r="BF27" s="532">
        <v>9.7607655502392338E-3</v>
      </c>
      <c r="BG27" s="532">
        <v>1.8790297235264427E-2</v>
      </c>
      <c r="BH27" s="532">
        <v>2.9700029700029698E-4</v>
      </c>
      <c r="BI27" s="532">
        <v>5.2884615384615383E-4</v>
      </c>
      <c r="BJ27" s="532">
        <v>1.1864406779661016E-3</v>
      </c>
      <c r="BK27" s="532">
        <v>1.0589396163750572E-3</v>
      </c>
      <c r="BL27" s="532">
        <v>5.6918281609974247E-4</v>
      </c>
      <c r="BM27" s="532">
        <v>4.9999632355644439E-4</v>
      </c>
      <c r="BN27" s="445">
        <v>3.6753895912966771E-4</v>
      </c>
      <c r="BO27" s="474">
        <v>5.1256860944407661E-4</v>
      </c>
      <c r="BP27" s="474">
        <v>6.6952683833569723E-4</v>
      </c>
      <c r="BQ27" s="474">
        <v>2.6563185734414338E-4</v>
      </c>
      <c r="BR27" s="474">
        <v>1.498576352465158E-4</v>
      </c>
      <c r="BS27" s="474">
        <v>2.6055237102657632E-4</v>
      </c>
      <c r="BT27" s="474">
        <v>3.3707642381742355E-4</v>
      </c>
      <c r="BU27" s="474">
        <v>1.4807015234773454E-4</v>
      </c>
      <c r="BV27" s="380">
        <v>7.9385416195629785E-4</v>
      </c>
      <c r="BW27" s="380">
        <v>1.4447250472095193E-3</v>
      </c>
      <c r="BX27" s="380">
        <v>0</v>
      </c>
      <c r="BY27" s="352">
        <v>8.9758199216371896E-4</v>
      </c>
      <c r="BZ27" s="352">
        <v>7.8203105907444844E-4</v>
      </c>
      <c r="CA27" s="352">
        <v>6.7669172932330822E-4</v>
      </c>
      <c r="CB27" s="352"/>
      <c r="CC27" s="352"/>
      <c r="CD27" s="352"/>
      <c r="CE27" s="352"/>
      <c r="CF27" s="22"/>
      <c r="CG27" s="22"/>
      <c r="CH27" s="22"/>
      <c r="CI27" s="22"/>
      <c r="CJ27" s="22"/>
      <c r="CK27" s="22"/>
      <c r="CL27" s="22"/>
      <c r="CM27" s="22"/>
      <c r="CN27" s="390"/>
      <c r="CO27" s="390"/>
      <c r="CP27" s="390"/>
      <c r="CQ27" s="390"/>
      <c r="CR27" s="390"/>
      <c r="CS27" s="390"/>
      <c r="CT27" s="413"/>
      <c r="CU27" s="413"/>
      <c r="CV27" s="413"/>
      <c r="CW27" s="413"/>
      <c r="CX27" s="390"/>
      <c r="CY27" s="390"/>
      <c r="CZ27" s="413"/>
      <c r="DA27" s="413"/>
      <c r="DB27" s="413"/>
      <c r="DC27" s="413"/>
      <c r="DD27" s="390"/>
      <c r="DE27" s="390"/>
      <c r="DF27" s="390"/>
      <c r="DG27" s="390"/>
      <c r="DH27" s="390"/>
      <c r="DK27" s="467"/>
    </row>
    <row r="28" spans="1:115" ht="16.5" x14ac:dyDescent="0.15">
      <c r="A28" s="525" t="s">
        <v>55</v>
      </c>
      <c r="B28" s="532">
        <v>1.033830101951553E-4</v>
      </c>
      <c r="C28" s="532">
        <v>0</v>
      </c>
      <c r="D28" s="532">
        <v>6.4059219189294993E-4</v>
      </c>
      <c r="E28" s="532">
        <v>1.5169902912621359E-3</v>
      </c>
      <c r="F28" s="532">
        <v>7.3434918303653387E-4</v>
      </c>
      <c r="G28" s="532">
        <v>0</v>
      </c>
      <c r="H28" s="532">
        <v>1.9150417827298049E-3</v>
      </c>
      <c r="I28" s="532">
        <v>4.5180722891566266E-4</v>
      </c>
      <c r="J28" s="532">
        <v>4.5120536289802759E-4</v>
      </c>
      <c r="K28" s="532">
        <v>3.2537960954446852E-5</v>
      </c>
      <c r="L28" s="532">
        <v>1.240694789081886E-5</v>
      </c>
      <c r="M28" s="532">
        <v>2.6041666666666666E-4</v>
      </c>
      <c r="N28" s="532">
        <v>2.6371308016877641E-5</v>
      </c>
      <c r="O28" s="532">
        <v>7.215007215007215E-5</v>
      </c>
      <c r="P28" s="532">
        <v>0</v>
      </c>
      <c r="Q28" s="532">
        <v>4.382315415765241E-4</v>
      </c>
      <c r="R28" s="532">
        <v>3.9106145251396646E-4</v>
      </c>
      <c r="S28" s="532">
        <v>5.8489793531028839E-5</v>
      </c>
      <c r="T28" s="532">
        <v>1.5990917159053658E-5</v>
      </c>
      <c r="U28" s="532"/>
      <c r="V28" s="532"/>
      <c r="W28" s="532">
        <v>0</v>
      </c>
      <c r="X28" s="532">
        <v>0</v>
      </c>
      <c r="Y28" s="532">
        <v>2.069393667655377E-5</v>
      </c>
      <c r="Z28" s="532">
        <v>2.1808665309683049E-5</v>
      </c>
      <c r="AA28" s="532">
        <v>3.2964051434063021E-5</v>
      </c>
      <c r="AB28" s="532">
        <v>3.0977015054829316E-5</v>
      </c>
      <c r="AC28" s="532">
        <v>0</v>
      </c>
      <c r="AD28" s="532">
        <v>2.0445395067941621E-4</v>
      </c>
      <c r="AE28" s="532">
        <v>1.4292860716072321E-4</v>
      </c>
      <c r="AF28" s="532">
        <v>4.122614535540927E-4</v>
      </c>
      <c r="AG28" s="532">
        <v>1.4498794787683273E-4</v>
      </c>
      <c r="AH28" s="532">
        <v>8.2726671078755791E-5</v>
      </c>
      <c r="AI28" s="532">
        <v>0</v>
      </c>
      <c r="AJ28" s="532">
        <v>1.2285874754282505E-4</v>
      </c>
      <c r="AK28" s="532">
        <v>2.9433984478478852E-5</v>
      </c>
      <c r="AL28" s="532">
        <v>4.2973970665967617E-5</v>
      </c>
      <c r="AM28" s="532">
        <v>4.4360160140178111E-5</v>
      </c>
      <c r="AN28" s="532">
        <v>8.058017727639001E-5</v>
      </c>
      <c r="AO28" s="532">
        <v>3.7005264839952231E-5</v>
      </c>
      <c r="AP28" s="532">
        <v>1.7993702204228519E-5</v>
      </c>
      <c r="AQ28" s="532">
        <v>6.593551506626519E-5</v>
      </c>
      <c r="AR28" s="532">
        <v>4.5715778474399166E-4</v>
      </c>
      <c r="AS28" s="532">
        <v>0</v>
      </c>
      <c r="AT28" s="532">
        <v>8.7719298245614042E-5</v>
      </c>
      <c r="AU28" s="532">
        <v>1.7854865450835352E-4</v>
      </c>
      <c r="AV28" s="532">
        <v>4.7705371624844963E-5</v>
      </c>
      <c r="AW28" s="532">
        <v>7.5425209619228405E-5</v>
      </c>
      <c r="AX28" s="532">
        <v>1.2531328320802005E-4</v>
      </c>
      <c r="AY28" s="532">
        <v>2.4295727596302192E-5</v>
      </c>
      <c r="AZ28" s="532">
        <v>3.2577888301280308E-5</v>
      </c>
      <c r="BA28" s="532">
        <v>1.4341029685931451E-4</v>
      </c>
      <c r="BB28" s="532">
        <v>8.0536696545781092E-6</v>
      </c>
      <c r="BC28" s="532">
        <v>0</v>
      </c>
      <c r="BD28" s="532">
        <v>0</v>
      </c>
      <c r="BE28" s="532">
        <v>1.6775005242189138E-4</v>
      </c>
      <c r="BF28" s="532">
        <v>6.6985645933014351E-4</v>
      </c>
      <c r="BG28" s="532">
        <v>1.5237950114760813E-4</v>
      </c>
      <c r="BH28" s="532">
        <v>0</v>
      </c>
      <c r="BI28" s="532">
        <v>2.4038461538461538E-5</v>
      </c>
      <c r="BJ28" s="532">
        <v>0</v>
      </c>
      <c r="BK28" s="532">
        <v>2.4066809463069481E-4</v>
      </c>
      <c r="BL28" s="532">
        <v>0</v>
      </c>
      <c r="BM28" s="532">
        <v>3.1862510814871461E-5</v>
      </c>
      <c r="BN28" s="445">
        <v>8.8209350191120265E-5</v>
      </c>
      <c r="BO28" s="474">
        <v>1.0678512696751596E-4</v>
      </c>
      <c r="BP28" s="474">
        <v>2.9952516451860141E-4</v>
      </c>
      <c r="BQ28" s="474">
        <v>1.8478737902201281E-4</v>
      </c>
      <c r="BR28" s="474">
        <v>1.498576352465158E-4</v>
      </c>
      <c r="BS28" s="474">
        <v>0</v>
      </c>
      <c r="BT28" s="474">
        <v>3.9656049860873359E-5</v>
      </c>
      <c r="BU28" s="474">
        <v>4.9356717449244843E-5</v>
      </c>
      <c r="BV28" s="380">
        <v>0</v>
      </c>
      <c r="BW28" s="380">
        <v>1.13757877733033E-5</v>
      </c>
      <c r="BX28" s="380">
        <v>0</v>
      </c>
      <c r="BY28" s="352">
        <v>9.3660729617083718E-5</v>
      </c>
      <c r="BZ28" s="352">
        <v>7.5537090933327415E-5</v>
      </c>
      <c r="CA28" s="352">
        <v>4.0100250626566418E-4</v>
      </c>
      <c r="CB28" s="352"/>
      <c r="CC28" s="352"/>
      <c r="CD28" s="352"/>
      <c r="CE28" s="352"/>
      <c r="CF28" s="21"/>
      <c r="CG28" s="21"/>
      <c r="CH28" s="21"/>
      <c r="CI28" s="21"/>
      <c r="CJ28" s="21"/>
      <c r="CK28" s="21"/>
      <c r="CL28" s="21"/>
      <c r="CM28" s="21"/>
      <c r="CN28" s="391"/>
      <c r="CO28" s="391"/>
      <c r="CP28" s="391"/>
      <c r="CQ28" s="391"/>
      <c r="CR28" s="391"/>
      <c r="CS28" s="391"/>
      <c r="CT28" s="413"/>
      <c r="CU28" s="413"/>
      <c r="CV28" s="413"/>
      <c r="CW28" s="413"/>
      <c r="CX28" s="391"/>
      <c r="CY28" s="391"/>
      <c r="CZ28" s="413"/>
      <c r="DA28" s="413"/>
      <c r="DB28" s="413"/>
      <c r="DC28" s="413"/>
      <c r="DD28" s="391"/>
      <c r="DE28" s="391"/>
      <c r="DF28" s="391"/>
      <c r="DG28" s="391"/>
      <c r="DH28" s="391"/>
      <c r="DK28" s="467"/>
    </row>
    <row r="29" spans="1:115" ht="16.5" x14ac:dyDescent="0.15">
      <c r="A29" s="525" t="s">
        <v>56</v>
      </c>
      <c r="B29" s="531">
        <v>0</v>
      </c>
      <c r="C29" s="531">
        <v>0</v>
      </c>
      <c r="D29" s="531">
        <v>0</v>
      </c>
      <c r="E29" s="531">
        <v>0</v>
      </c>
      <c r="F29" s="531">
        <v>4.0797176835362992E-5</v>
      </c>
      <c r="G29" s="531">
        <v>0</v>
      </c>
      <c r="H29" s="531">
        <v>0</v>
      </c>
      <c r="I29" s="531">
        <v>0</v>
      </c>
      <c r="J29" s="531">
        <v>0</v>
      </c>
      <c r="K29" s="531">
        <v>1.084598698481562E-5</v>
      </c>
      <c r="L29" s="531">
        <v>6.2034739454094301E-6</v>
      </c>
      <c r="M29" s="531">
        <v>1.3020833333333331E-5</v>
      </c>
      <c r="N29" s="531">
        <v>7.9113924050632913E-5</v>
      </c>
      <c r="O29" s="531">
        <v>5.4112554112554113E-4</v>
      </c>
      <c r="P29" s="531">
        <v>6.0971891957807449E-5</v>
      </c>
      <c r="Q29" s="531">
        <v>3.3283408221001828E-5</v>
      </c>
      <c r="R29" s="531">
        <v>1.86219739292365E-5</v>
      </c>
      <c r="S29" s="531">
        <v>7.3112241913786042E-5</v>
      </c>
      <c r="T29" s="531">
        <v>0</v>
      </c>
      <c r="U29" s="531">
        <v>9.1659028414298811E-5</v>
      </c>
      <c r="V29" s="531">
        <v>8.9712918660287081E-5</v>
      </c>
      <c r="W29" s="531">
        <v>0</v>
      </c>
      <c r="X29" s="531">
        <v>0</v>
      </c>
      <c r="Y29" s="531">
        <v>8.9673725598399677E-5</v>
      </c>
      <c r="Z29" s="531">
        <v>2.2535620820005815E-4</v>
      </c>
      <c r="AA29" s="531">
        <v>5.0713925283173879E-5</v>
      </c>
      <c r="AB29" s="531">
        <v>1.5488507527414657E-4</v>
      </c>
      <c r="AC29" s="531">
        <v>8.8122807945152358E-5</v>
      </c>
      <c r="AD29" s="531">
        <v>2.3590840463009562E-5</v>
      </c>
      <c r="AE29" s="531">
        <v>0</v>
      </c>
      <c r="AF29" s="531">
        <v>3.9896269698783162E-5</v>
      </c>
      <c r="AG29" s="531">
        <v>0</v>
      </c>
      <c r="AH29" s="531">
        <v>2.7575557026251929E-5</v>
      </c>
      <c r="AI29" s="531">
        <v>0</v>
      </c>
      <c r="AJ29" s="531">
        <v>5.9674248806515029E-4</v>
      </c>
      <c r="AK29" s="531">
        <v>3.139625011037744E-4</v>
      </c>
      <c r="AL29" s="531">
        <v>1.289219119979029E-5</v>
      </c>
      <c r="AM29" s="531">
        <v>0</v>
      </c>
      <c r="AN29" s="531">
        <v>0</v>
      </c>
      <c r="AO29" s="531">
        <v>3.0277034869051821E-5</v>
      </c>
      <c r="AP29" s="531">
        <v>2.249212775528565E-5</v>
      </c>
      <c r="AQ29" s="531">
        <v>0</v>
      </c>
      <c r="AR29" s="531">
        <v>0</v>
      </c>
      <c r="AS29" s="531">
        <v>6.3131313131313131E-5</v>
      </c>
      <c r="AT29" s="531">
        <v>1.7543859649122806E-4</v>
      </c>
      <c r="AU29" s="531">
        <v>7.6520851932151512E-5</v>
      </c>
      <c r="AV29" s="531">
        <v>0</v>
      </c>
      <c r="AW29" s="531">
        <v>1.25708682698714E-5</v>
      </c>
      <c r="AX29" s="531">
        <v>0</v>
      </c>
      <c r="AY29" s="531">
        <v>0</v>
      </c>
      <c r="AZ29" s="531">
        <v>0</v>
      </c>
      <c r="BA29" s="531">
        <v>1.434102968593145E-5</v>
      </c>
      <c r="BB29" s="531">
        <v>7.2483026891202986E-5</v>
      </c>
      <c r="BC29" s="531">
        <v>0</v>
      </c>
      <c r="BD29" s="531">
        <v>2.2508898048759901E-4</v>
      </c>
      <c r="BE29" s="531">
        <v>0</v>
      </c>
      <c r="BF29" s="531">
        <v>1.1483253588516747E-3</v>
      </c>
      <c r="BG29" s="531">
        <v>0</v>
      </c>
      <c r="BH29" s="531">
        <v>0</v>
      </c>
      <c r="BI29" s="531">
        <v>0</v>
      </c>
      <c r="BJ29" s="531">
        <v>7.6271186440677967E-4</v>
      </c>
      <c r="BK29" s="531">
        <v>0</v>
      </c>
      <c r="BL29" s="531">
        <v>0</v>
      </c>
      <c r="BM29" s="531">
        <v>3.4313473185246189E-5</v>
      </c>
      <c r="BN29" s="445">
        <v>5.8806233460746841E-5</v>
      </c>
      <c r="BO29" s="474">
        <v>5.979967110180894E-4</v>
      </c>
      <c r="BP29" s="474">
        <v>7.9286072960806246E-5</v>
      </c>
      <c r="BQ29" s="474">
        <v>0</v>
      </c>
      <c r="BR29" s="474">
        <v>0</v>
      </c>
      <c r="BS29" s="474">
        <v>0</v>
      </c>
      <c r="BT29" s="474">
        <v>3.9656049860873359E-5</v>
      </c>
      <c r="BU29" s="474">
        <v>0</v>
      </c>
      <c r="BV29" s="379">
        <v>7.5365901451547259E-5</v>
      </c>
      <c r="BW29" s="379">
        <v>3.4127363319909897E-5</v>
      </c>
      <c r="BX29" s="379">
        <v>1.257387149503332E-4</v>
      </c>
      <c r="BY29" s="351">
        <v>0</v>
      </c>
      <c r="BZ29" s="351">
        <v>1.7773433160782918E-5</v>
      </c>
      <c r="CA29" s="351">
        <v>0</v>
      </c>
      <c r="CB29" s="351"/>
      <c r="CC29" s="351"/>
      <c r="CD29" s="351"/>
      <c r="CE29" s="351"/>
      <c r="CF29" s="21"/>
      <c r="CG29" s="21"/>
      <c r="CH29" s="21"/>
      <c r="CI29" s="21"/>
      <c r="CJ29" s="21"/>
      <c r="CK29" s="21"/>
      <c r="CL29" s="21"/>
      <c r="CM29" s="21"/>
      <c r="CN29" s="391"/>
      <c r="CO29" s="391"/>
      <c r="CP29" s="391"/>
      <c r="CQ29" s="391"/>
      <c r="CR29" s="391"/>
      <c r="CS29" s="391"/>
      <c r="CT29" s="413"/>
      <c r="CU29" s="413"/>
      <c r="CV29" s="413"/>
      <c r="CW29" s="413"/>
      <c r="CX29" s="391"/>
      <c r="CY29" s="391"/>
      <c r="CZ29" s="413"/>
      <c r="DA29" s="413"/>
      <c r="DB29" s="413"/>
      <c r="DC29" s="413"/>
      <c r="DD29" s="391"/>
      <c r="DE29" s="391"/>
      <c r="DF29" s="391"/>
      <c r="DG29" s="391"/>
      <c r="DH29" s="391"/>
      <c r="DK29" s="467"/>
    </row>
    <row r="30" spans="1:115" ht="16.5" x14ac:dyDescent="0.15">
      <c r="A30" s="525" t="s">
        <v>50</v>
      </c>
      <c r="B30" s="532">
        <v>6.441556789082754E-4</v>
      </c>
      <c r="C30" s="532">
        <v>0</v>
      </c>
      <c r="D30" s="532">
        <v>0</v>
      </c>
      <c r="E30" s="532">
        <v>0</v>
      </c>
      <c r="F30" s="532">
        <v>0</v>
      </c>
      <c r="G30" s="532">
        <v>0</v>
      </c>
      <c r="H30" s="532">
        <v>0</v>
      </c>
      <c r="I30" s="532">
        <v>0</v>
      </c>
      <c r="J30" s="532">
        <v>0</v>
      </c>
      <c r="K30" s="532">
        <v>4.3383947939262467E-5</v>
      </c>
      <c r="L30" s="532">
        <v>0</v>
      </c>
      <c r="M30" s="532">
        <v>1.5104166666666666E-3</v>
      </c>
      <c r="N30" s="532">
        <v>1.0548523206751055E-4</v>
      </c>
      <c r="O30" s="532">
        <v>0</v>
      </c>
      <c r="P30" s="532">
        <v>0</v>
      </c>
      <c r="Q30" s="532">
        <v>0</v>
      </c>
      <c r="R30" s="532">
        <v>0</v>
      </c>
      <c r="S30" s="532">
        <v>4.9716324501374509E-4</v>
      </c>
      <c r="T30" s="532">
        <v>1.4391825443148292E-4</v>
      </c>
      <c r="U30" s="532">
        <v>3.3330555787017748E-5</v>
      </c>
      <c r="V30" s="532">
        <v>0</v>
      </c>
      <c r="W30" s="532">
        <v>0</v>
      </c>
      <c r="X30" s="532">
        <v>0</v>
      </c>
      <c r="Y30" s="532">
        <v>0</v>
      </c>
      <c r="Z30" s="532">
        <v>0</v>
      </c>
      <c r="AA30" s="532">
        <v>6.8463799132284744E-5</v>
      </c>
      <c r="AB30" s="532">
        <v>0</v>
      </c>
      <c r="AC30" s="532">
        <v>3.3486667019157901E-4</v>
      </c>
      <c r="AD30" s="532">
        <v>0</v>
      </c>
      <c r="AE30" s="532">
        <v>0</v>
      </c>
      <c r="AF30" s="532">
        <v>2.4908571048606956E-2</v>
      </c>
      <c r="AG30" s="532">
        <v>2.8961342588397339E-2</v>
      </c>
      <c r="AH30" s="532">
        <v>7.4288550628722694E-2</v>
      </c>
      <c r="AI30" s="532">
        <v>0</v>
      </c>
      <c r="AJ30" s="532">
        <v>1.2285874754282505E-4</v>
      </c>
      <c r="AK30" s="532">
        <v>3.92453126379718E-5</v>
      </c>
      <c r="AL30" s="532">
        <v>5.4791812599108724E-4</v>
      </c>
      <c r="AM30" s="532">
        <v>3.327012010513358E-5</v>
      </c>
      <c r="AN30" s="532">
        <v>0</v>
      </c>
      <c r="AO30" s="532">
        <v>2.2875981901061379E-4</v>
      </c>
      <c r="AP30" s="532">
        <v>9.1318038686459741E-4</v>
      </c>
      <c r="AQ30" s="532">
        <v>2.19785050220884E-5</v>
      </c>
      <c r="AR30" s="532">
        <v>0</v>
      </c>
      <c r="AS30" s="532">
        <v>0</v>
      </c>
      <c r="AT30" s="532">
        <v>0</v>
      </c>
      <c r="AU30" s="532">
        <v>1.2753475322025253E-4</v>
      </c>
      <c r="AV30" s="532">
        <v>0</v>
      </c>
      <c r="AW30" s="532">
        <v>0</v>
      </c>
      <c r="AX30" s="532">
        <v>0</v>
      </c>
      <c r="AY30" s="532">
        <v>1.2147863798151099E-5</v>
      </c>
      <c r="AZ30" s="532">
        <v>0</v>
      </c>
      <c r="BA30" s="532">
        <v>2.8682059371862899E-5</v>
      </c>
      <c r="BB30" s="532">
        <v>4.7516650962010839E-4</v>
      </c>
      <c r="BC30" s="532">
        <v>0</v>
      </c>
      <c r="BD30" s="532">
        <v>2.813612256094988E-5</v>
      </c>
      <c r="BE30" s="532">
        <v>0</v>
      </c>
      <c r="BF30" s="532">
        <v>0</v>
      </c>
      <c r="BG30" s="532">
        <v>0</v>
      </c>
      <c r="BH30" s="532">
        <v>0</v>
      </c>
      <c r="BI30" s="532">
        <v>0</v>
      </c>
      <c r="BJ30" s="532">
        <v>0</v>
      </c>
      <c r="BK30" s="532">
        <v>4.8133618926138959E-5</v>
      </c>
      <c r="BL30" s="532">
        <v>0</v>
      </c>
      <c r="BM30" s="532">
        <v>8.1371950696440955E-4</v>
      </c>
      <c r="BN30" s="444">
        <v>8.8209350191120265E-5</v>
      </c>
      <c r="BO30" s="473">
        <v>2.3492727932853511E-4</v>
      </c>
      <c r="BP30" s="473">
        <v>1.7619127324623611E-5</v>
      </c>
      <c r="BQ30" s="473">
        <v>0</v>
      </c>
      <c r="BR30" s="473">
        <v>0</v>
      </c>
      <c r="BS30" s="473">
        <v>0</v>
      </c>
      <c r="BT30" s="473">
        <v>8.592144136522561E-5</v>
      </c>
      <c r="BU30" s="473">
        <v>0</v>
      </c>
      <c r="BV30" s="380">
        <v>0</v>
      </c>
      <c r="BW30" s="380">
        <v>2.843946943325825E-5</v>
      </c>
      <c r="BX30" s="380">
        <v>0</v>
      </c>
      <c r="BY30" s="352">
        <v>0</v>
      </c>
      <c r="BZ30" s="352">
        <v>2.6660149741174381E-5</v>
      </c>
      <c r="CA30" s="352">
        <v>5.0125313283208022E-5</v>
      </c>
      <c r="CB30" s="352"/>
      <c r="CC30" s="352"/>
      <c r="CD30" s="352"/>
      <c r="CE30" s="352"/>
      <c r="CF30" s="22"/>
      <c r="CG30" s="22"/>
      <c r="CH30" s="22"/>
      <c r="CI30" s="22"/>
      <c r="CJ30" s="22"/>
      <c r="CK30" s="22"/>
      <c r="CL30" s="22"/>
      <c r="CM30" s="22"/>
      <c r="CN30" s="390"/>
      <c r="CO30" s="390"/>
      <c r="CP30" s="390"/>
      <c r="CQ30" s="390"/>
      <c r="CR30" s="390"/>
      <c r="CS30" s="390"/>
      <c r="CT30" s="412"/>
      <c r="CU30" s="412"/>
      <c r="CV30" s="412"/>
      <c r="CW30" s="412"/>
      <c r="CX30" s="390"/>
      <c r="CY30" s="390"/>
      <c r="CZ30" s="412"/>
      <c r="DA30" s="412"/>
      <c r="DB30" s="412"/>
      <c r="DC30" s="412"/>
      <c r="DD30" s="390"/>
      <c r="DE30" s="390"/>
      <c r="DF30" s="390"/>
      <c r="DG30" s="390"/>
      <c r="DH30" s="390"/>
      <c r="DK30" s="467"/>
    </row>
    <row r="31" spans="1:115" ht="16.5" x14ac:dyDescent="0.15">
      <c r="A31" s="525" t="s">
        <v>57</v>
      </c>
      <c r="B31" s="532">
        <v>1.033830101951553E-4</v>
      </c>
      <c r="C31" s="532">
        <v>4.4603033006244418E-5</v>
      </c>
      <c r="D31" s="532">
        <v>0</v>
      </c>
      <c r="E31" s="532">
        <v>0</v>
      </c>
      <c r="F31" s="532">
        <v>0</v>
      </c>
      <c r="G31" s="532">
        <v>0</v>
      </c>
      <c r="H31" s="532">
        <v>0</v>
      </c>
      <c r="I31" s="532">
        <v>0</v>
      </c>
      <c r="J31" s="532">
        <v>0</v>
      </c>
      <c r="K31" s="532">
        <v>1.6268980477223429E-5</v>
      </c>
      <c r="L31" s="532">
        <v>1.240694789081886E-5</v>
      </c>
      <c r="M31" s="532">
        <v>0</v>
      </c>
      <c r="N31" s="532">
        <v>2.6371308016877641E-5</v>
      </c>
      <c r="O31" s="532">
        <v>0</v>
      </c>
      <c r="P31" s="532">
        <v>1.2194378391561489E-5</v>
      </c>
      <c r="Q31" s="532">
        <v>0</v>
      </c>
      <c r="R31" s="532">
        <v>1.86219739292365E-5</v>
      </c>
      <c r="S31" s="532">
        <v>0</v>
      </c>
      <c r="T31" s="532">
        <v>0</v>
      </c>
      <c r="U31" s="532">
        <v>0</v>
      </c>
      <c r="V31" s="532">
        <v>0</v>
      </c>
      <c r="W31" s="532">
        <v>0</v>
      </c>
      <c r="X31" s="532">
        <v>0</v>
      </c>
      <c r="Y31" s="532">
        <v>1.3795957784369179E-5</v>
      </c>
      <c r="Z31" s="532">
        <v>0</v>
      </c>
      <c r="AA31" s="532">
        <v>5.0713925283173877E-6</v>
      </c>
      <c r="AB31" s="532">
        <v>3.4418905616477019E-6</v>
      </c>
      <c r="AC31" s="532">
        <v>0</v>
      </c>
      <c r="AD31" s="532">
        <v>0</v>
      </c>
      <c r="AE31" s="532">
        <v>7.1464303580361606E-5</v>
      </c>
      <c r="AF31" s="532">
        <v>1.3298756566261049E-5</v>
      </c>
      <c r="AG31" s="532">
        <v>2.7185240226906142E-5</v>
      </c>
      <c r="AH31" s="532">
        <v>0</v>
      </c>
      <c r="AI31" s="532">
        <v>0</v>
      </c>
      <c r="AJ31" s="532">
        <v>1.7551249648975007E-5</v>
      </c>
      <c r="AK31" s="532">
        <v>9.81132815949295E-6</v>
      </c>
      <c r="AL31" s="532">
        <v>2.14869853329838E-6</v>
      </c>
      <c r="AM31" s="532">
        <v>0</v>
      </c>
      <c r="AN31" s="532">
        <v>0</v>
      </c>
      <c r="AO31" s="532">
        <v>1.009234495635061E-5</v>
      </c>
      <c r="AP31" s="532">
        <v>8.9968511021142597E-6</v>
      </c>
      <c r="AQ31" s="532">
        <v>0</v>
      </c>
      <c r="AR31" s="532">
        <v>6.5308254963427384E-5</v>
      </c>
      <c r="AS31" s="532">
        <v>0</v>
      </c>
      <c r="AT31" s="532">
        <v>0</v>
      </c>
      <c r="AU31" s="532">
        <v>0</v>
      </c>
      <c r="AV31" s="532">
        <v>0</v>
      </c>
      <c r="AW31" s="532">
        <v>0</v>
      </c>
      <c r="AX31" s="532">
        <v>1.2531328320802011E-5</v>
      </c>
      <c r="AY31" s="532">
        <v>0</v>
      </c>
      <c r="AZ31" s="532">
        <v>0</v>
      </c>
      <c r="BA31" s="532">
        <v>4.3023089057794347E-5</v>
      </c>
      <c r="BB31" s="532">
        <v>0</v>
      </c>
      <c r="BC31" s="532">
        <v>0</v>
      </c>
      <c r="BD31" s="532">
        <v>0</v>
      </c>
      <c r="BE31" s="532">
        <v>1.048437827636821E-5</v>
      </c>
      <c r="BF31" s="532">
        <v>0</v>
      </c>
      <c r="BG31" s="532">
        <v>0</v>
      </c>
      <c r="BH31" s="532">
        <v>0</v>
      </c>
      <c r="BI31" s="532">
        <v>0</v>
      </c>
      <c r="BJ31" s="532">
        <v>8.4745762711864412E-5</v>
      </c>
      <c r="BK31" s="532">
        <v>0</v>
      </c>
      <c r="BL31" s="532">
        <v>0</v>
      </c>
      <c r="BM31" s="532">
        <v>2.4509623703747299E-6</v>
      </c>
      <c r="BN31" s="444">
        <v>0</v>
      </c>
      <c r="BO31" s="473">
        <v>0</v>
      </c>
      <c r="BP31" s="473">
        <v>1.7619127324623611E-5</v>
      </c>
      <c r="BQ31" s="473">
        <v>0</v>
      </c>
      <c r="BR31" s="473">
        <v>0</v>
      </c>
      <c r="BS31" s="473">
        <v>2.6055237102657631E-5</v>
      </c>
      <c r="BT31" s="473">
        <v>6.6093416434788904E-6</v>
      </c>
      <c r="BU31" s="473">
        <v>0</v>
      </c>
      <c r="BV31" s="380">
        <v>0</v>
      </c>
      <c r="BW31" s="380">
        <v>0</v>
      </c>
      <c r="BX31" s="380">
        <v>0</v>
      </c>
      <c r="BY31" s="352">
        <v>0</v>
      </c>
      <c r="BZ31" s="352">
        <v>0</v>
      </c>
      <c r="CA31" s="352">
        <v>0</v>
      </c>
      <c r="CB31" s="352"/>
      <c r="CC31" s="352"/>
      <c r="CD31" s="352"/>
      <c r="CE31" s="352"/>
      <c r="CF31" s="21"/>
      <c r="CG31" s="21"/>
      <c r="CH31" s="21"/>
      <c r="CI31" s="21"/>
      <c r="CJ31" s="21"/>
      <c r="CK31" s="21"/>
      <c r="CL31" s="21"/>
      <c r="CM31" s="21"/>
      <c r="CN31" s="391"/>
      <c r="CO31" s="391"/>
      <c r="CP31" s="391"/>
      <c r="CQ31" s="391"/>
      <c r="CR31" s="391"/>
      <c r="CS31" s="391"/>
      <c r="CT31" s="413"/>
      <c r="CU31" s="413"/>
      <c r="CV31" s="413"/>
      <c r="CW31" s="413"/>
      <c r="CX31" s="391"/>
      <c r="CY31" s="391"/>
      <c r="CZ31" s="413"/>
      <c r="DA31" s="413"/>
      <c r="DB31" s="413"/>
      <c r="DC31" s="413"/>
      <c r="DD31" s="391"/>
      <c r="DE31" s="391"/>
      <c r="DF31" s="391"/>
      <c r="DG31" s="391"/>
      <c r="DH31" s="391"/>
      <c r="DK31" s="467"/>
    </row>
    <row r="32" spans="1:115" ht="16.5" x14ac:dyDescent="0.15">
      <c r="A32" s="533" t="s">
        <v>463</v>
      </c>
      <c r="B32" s="530">
        <v>0</v>
      </c>
      <c r="C32" s="530">
        <v>0</v>
      </c>
      <c r="D32" s="530">
        <v>0</v>
      </c>
      <c r="E32" s="530">
        <v>0</v>
      </c>
      <c r="F32" s="530">
        <v>0</v>
      </c>
      <c r="G32" s="530">
        <v>0</v>
      </c>
      <c r="H32" s="530">
        <v>0</v>
      </c>
      <c r="I32" s="530">
        <v>0</v>
      </c>
      <c r="J32" s="530">
        <v>0</v>
      </c>
      <c r="K32" s="530">
        <v>0</v>
      </c>
      <c r="L32" s="530">
        <v>0</v>
      </c>
      <c r="M32" s="530">
        <v>0</v>
      </c>
      <c r="N32" s="530">
        <v>0</v>
      </c>
      <c r="O32" s="530">
        <v>0</v>
      </c>
      <c r="P32" s="530">
        <v>0</v>
      </c>
      <c r="Q32" s="530">
        <v>1.0656237865424086E-2</v>
      </c>
      <c r="R32" s="530">
        <v>0</v>
      </c>
      <c r="S32" s="530">
        <v>0</v>
      </c>
      <c r="T32" s="530">
        <v>0</v>
      </c>
      <c r="U32" s="530">
        <v>0</v>
      </c>
      <c r="V32" s="530">
        <v>0</v>
      </c>
      <c r="W32" s="530">
        <v>0</v>
      </c>
      <c r="X32" s="530">
        <v>0</v>
      </c>
      <c r="Y32" s="530">
        <v>0</v>
      </c>
      <c r="Z32" s="530">
        <v>0</v>
      </c>
      <c r="AA32" s="530">
        <v>3.0940673836308364E-5</v>
      </c>
      <c r="AB32" s="530">
        <v>0</v>
      </c>
      <c r="AC32" s="530">
        <v>0</v>
      </c>
      <c r="AD32" s="530">
        <v>0</v>
      </c>
      <c r="AE32" s="530">
        <v>0</v>
      </c>
      <c r="AF32" s="530">
        <v>0</v>
      </c>
      <c r="AG32" s="530">
        <v>0</v>
      </c>
      <c r="AH32" s="530">
        <v>0</v>
      </c>
      <c r="AI32" s="530">
        <v>0</v>
      </c>
      <c r="AJ32" s="530">
        <v>0</v>
      </c>
      <c r="AK32" s="530">
        <v>0</v>
      </c>
      <c r="AL32" s="530">
        <v>0</v>
      </c>
      <c r="AM32" s="530">
        <v>0</v>
      </c>
      <c r="AN32" s="530">
        <v>0</v>
      </c>
      <c r="AO32" s="530">
        <v>0</v>
      </c>
      <c r="AP32" s="530">
        <v>0</v>
      </c>
      <c r="AQ32" s="530">
        <v>0</v>
      </c>
      <c r="AR32" s="530">
        <v>0</v>
      </c>
      <c r="AS32" s="530">
        <v>0</v>
      </c>
      <c r="AT32" s="530">
        <v>0</v>
      </c>
      <c r="AU32" s="530">
        <v>0</v>
      </c>
      <c r="AV32" s="530">
        <v>0</v>
      </c>
      <c r="AW32" s="530">
        <v>1.4154797671875196E-2</v>
      </c>
      <c r="AX32" s="530">
        <v>2.5827067669172931E-2</v>
      </c>
      <c r="AY32" s="530">
        <v>1.2979992468324444E-2</v>
      </c>
      <c r="AZ32" s="530">
        <v>1.0316331295405431E-2</v>
      </c>
      <c r="BA32" s="530">
        <v>0</v>
      </c>
      <c r="BB32" s="530">
        <v>0</v>
      </c>
      <c r="BC32" s="530">
        <v>0</v>
      </c>
      <c r="BD32" s="530">
        <v>0</v>
      </c>
      <c r="BE32" s="530">
        <v>0</v>
      </c>
      <c r="BF32" s="530">
        <v>0</v>
      </c>
      <c r="BG32" s="530">
        <v>0</v>
      </c>
      <c r="BH32" s="530">
        <v>0</v>
      </c>
      <c r="BI32" s="530">
        <v>0</v>
      </c>
      <c r="BJ32" s="530">
        <v>0</v>
      </c>
      <c r="BK32" s="530">
        <v>0</v>
      </c>
      <c r="BL32" s="530">
        <v>0</v>
      </c>
      <c r="BM32" s="530">
        <v>0</v>
      </c>
      <c r="BN32" s="443">
        <v>0</v>
      </c>
      <c r="BO32" s="472">
        <v>0</v>
      </c>
      <c r="BP32" s="472">
        <v>0</v>
      </c>
      <c r="BQ32" s="472">
        <v>4.4510659921927334E-2</v>
      </c>
      <c r="BR32" s="472">
        <v>1.3487187172186423E-2</v>
      </c>
      <c r="BS32" s="472">
        <v>0</v>
      </c>
      <c r="BT32" s="472">
        <v>0</v>
      </c>
      <c r="BU32" s="472">
        <v>0</v>
      </c>
      <c r="BV32" s="378">
        <v>0</v>
      </c>
      <c r="BW32" s="378">
        <v>0</v>
      </c>
      <c r="BX32" s="378">
        <v>0</v>
      </c>
      <c r="BY32" s="350">
        <v>0</v>
      </c>
      <c r="BZ32" s="350"/>
      <c r="CA32" s="350"/>
      <c r="CB32" s="350"/>
      <c r="CC32" s="350"/>
      <c r="CD32" s="350"/>
      <c r="CE32" s="350"/>
      <c r="CF32" s="20"/>
      <c r="CG32" s="20"/>
      <c r="CH32" s="20"/>
      <c r="CI32" s="20"/>
      <c r="CJ32" s="20"/>
      <c r="CK32" s="20"/>
      <c r="CL32" s="21"/>
      <c r="CM32" s="391"/>
      <c r="CN32" s="391"/>
      <c r="CO32" s="391"/>
      <c r="CP32" s="391"/>
      <c r="CQ32" s="391"/>
      <c r="CR32" s="391"/>
      <c r="CS32" s="391"/>
      <c r="CT32" s="411"/>
      <c r="CU32" s="411"/>
      <c r="CV32" s="411"/>
      <c r="CW32" s="411"/>
      <c r="CX32" s="391"/>
      <c r="CY32" s="391"/>
      <c r="CZ32" s="411"/>
      <c r="DA32" s="411"/>
      <c r="DB32" s="411"/>
      <c r="DC32" s="411"/>
      <c r="DD32" s="292"/>
      <c r="DE32" s="292"/>
      <c r="DF32" s="292"/>
      <c r="DG32" s="292"/>
      <c r="DH32" s="292"/>
      <c r="DK32" s="467"/>
    </row>
    <row r="33" spans="1:115" ht="16.5" x14ac:dyDescent="0.15">
      <c r="A33" s="533" t="s">
        <v>465</v>
      </c>
      <c r="B33" s="529">
        <v>0</v>
      </c>
      <c r="C33" s="529">
        <v>0</v>
      </c>
      <c r="D33" s="529">
        <v>0</v>
      </c>
      <c r="E33" s="529">
        <v>0</v>
      </c>
      <c r="F33" s="529">
        <v>0</v>
      </c>
      <c r="G33" s="529">
        <v>0</v>
      </c>
      <c r="H33" s="529">
        <v>0</v>
      </c>
      <c r="I33" s="529">
        <v>0</v>
      </c>
      <c r="J33" s="529">
        <v>0</v>
      </c>
      <c r="K33" s="529">
        <v>0</v>
      </c>
      <c r="L33" s="529">
        <v>0</v>
      </c>
      <c r="M33" s="529">
        <v>0</v>
      </c>
      <c r="N33" s="529">
        <v>0</v>
      </c>
      <c r="O33" s="529">
        <v>0</v>
      </c>
      <c r="P33" s="529">
        <v>0</v>
      </c>
      <c r="Q33" s="529">
        <v>1.2020857602485162E-2</v>
      </c>
      <c r="R33" s="529">
        <v>5.1000000000000004E-3</v>
      </c>
      <c r="S33" s="529">
        <v>0</v>
      </c>
      <c r="T33" s="529">
        <v>0</v>
      </c>
      <c r="U33" s="529">
        <v>0</v>
      </c>
      <c r="V33" s="529">
        <v>0</v>
      </c>
      <c r="W33" s="529">
        <v>0</v>
      </c>
      <c r="X33" s="529">
        <v>0</v>
      </c>
      <c r="Y33" s="529">
        <v>0</v>
      </c>
      <c r="Z33" s="529">
        <v>0</v>
      </c>
      <c r="AA33" s="529">
        <v>0</v>
      </c>
      <c r="AB33" s="529">
        <v>0</v>
      </c>
      <c r="AC33" s="529">
        <v>0</v>
      </c>
      <c r="AD33" s="529">
        <v>0</v>
      </c>
      <c r="AE33" s="529">
        <v>0</v>
      </c>
      <c r="AF33" s="529">
        <v>0</v>
      </c>
      <c r="AG33" s="529">
        <v>0</v>
      </c>
      <c r="AH33" s="529">
        <v>0</v>
      </c>
      <c r="AI33" s="529">
        <v>0</v>
      </c>
      <c r="AJ33" s="529">
        <v>0</v>
      </c>
      <c r="AK33" s="529">
        <v>0</v>
      </c>
      <c r="AL33" s="529">
        <v>0</v>
      </c>
      <c r="AM33" s="529">
        <v>0</v>
      </c>
      <c r="AN33" s="529">
        <v>0</v>
      </c>
      <c r="AO33" s="529">
        <v>0</v>
      </c>
      <c r="AP33" s="529">
        <v>2.4399460188933873E-2</v>
      </c>
      <c r="AQ33" s="529">
        <v>0</v>
      </c>
      <c r="AR33" s="529">
        <v>0</v>
      </c>
      <c r="AS33" s="529">
        <v>0</v>
      </c>
      <c r="AT33" s="529">
        <v>0</v>
      </c>
      <c r="AU33" s="529">
        <v>0</v>
      </c>
      <c r="AV33" s="529">
        <v>0</v>
      </c>
      <c r="AW33" s="529">
        <v>2.2325862047291607E-2</v>
      </c>
      <c r="AX33" s="529">
        <v>0</v>
      </c>
      <c r="AY33" s="529">
        <v>0</v>
      </c>
      <c r="AZ33" s="529">
        <v>0</v>
      </c>
      <c r="BA33" s="529">
        <v>0</v>
      </c>
      <c r="BB33" s="529">
        <v>0</v>
      </c>
      <c r="BC33" s="529">
        <v>0</v>
      </c>
      <c r="BD33" s="529">
        <v>0</v>
      </c>
      <c r="BE33" s="529">
        <v>0</v>
      </c>
      <c r="BF33" s="529">
        <v>0</v>
      </c>
      <c r="BG33" s="529">
        <v>0</v>
      </c>
      <c r="BH33" s="529">
        <v>0</v>
      </c>
      <c r="BI33" s="529">
        <v>0</v>
      </c>
      <c r="BJ33" s="529">
        <v>0</v>
      </c>
      <c r="BK33" s="529">
        <v>0</v>
      </c>
      <c r="BL33" s="529">
        <v>0</v>
      </c>
      <c r="BM33" s="529">
        <v>1.0936194096612034E-2</v>
      </c>
      <c r="BN33" s="442">
        <v>0</v>
      </c>
      <c r="BO33" s="471">
        <v>0</v>
      </c>
      <c r="BP33" s="471">
        <v>0</v>
      </c>
      <c r="BQ33" s="471">
        <v>0</v>
      </c>
      <c r="BR33" s="471">
        <v>0</v>
      </c>
      <c r="BS33" s="471">
        <v>0</v>
      </c>
      <c r="BT33" s="471">
        <v>0</v>
      </c>
      <c r="BU33" s="471">
        <v>0</v>
      </c>
      <c r="BV33" s="377">
        <v>0</v>
      </c>
      <c r="BW33" s="377">
        <v>0</v>
      </c>
      <c r="BX33" s="377">
        <v>0</v>
      </c>
      <c r="BY33" s="349">
        <v>0</v>
      </c>
      <c r="BZ33" s="349"/>
      <c r="CA33" s="349"/>
      <c r="CB33" s="349"/>
      <c r="CC33" s="349"/>
      <c r="CD33" s="349"/>
      <c r="CE33" s="349"/>
      <c r="CF33" s="19"/>
      <c r="CG33" s="19"/>
      <c r="CH33" s="19"/>
      <c r="CI33" s="19"/>
      <c r="CJ33" s="19"/>
      <c r="CK33" s="19"/>
      <c r="CL33" s="22"/>
      <c r="CM33" s="390"/>
      <c r="CN33" s="390"/>
      <c r="CO33" s="390"/>
      <c r="CP33" s="390"/>
      <c r="CQ33" s="390"/>
      <c r="CR33" s="390"/>
      <c r="CS33" s="390"/>
      <c r="CT33" s="410"/>
      <c r="CU33" s="410"/>
      <c r="CV33" s="410"/>
      <c r="CW33" s="410"/>
      <c r="CX33" s="390"/>
      <c r="CY33" s="390"/>
      <c r="CZ33" s="410"/>
      <c r="DA33" s="410"/>
      <c r="DB33" s="410"/>
      <c r="DC33" s="410"/>
      <c r="DD33" s="292"/>
      <c r="DE33" s="292"/>
      <c r="DF33" s="292"/>
      <c r="DG33" s="292"/>
      <c r="DH33" s="292"/>
      <c r="DK33" s="467"/>
    </row>
    <row r="34" spans="1:115" ht="16.5" x14ac:dyDescent="0.15">
      <c r="A34" s="533" t="s">
        <v>464</v>
      </c>
      <c r="B34" s="530">
        <v>0</v>
      </c>
      <c r="C34" s="530">
        <v>0</v>
      </c>
      <c r="D34" s="530">
        <v>0</v>
      </c>
      <c r="E34" s="530">
        <v>0</v>
      </c>
      <c r="F34" s="530">
        <v>0</v>
      </c>
      <c r="G34" s="530">
        <v>0</v>
      </c>
      <c r="H34" s="530">
        <v>0</v>
      </c>
      <c r="I34" s="530">
        <v>0</v>
      </c>
      <c r="J34" s="530">
        <v>0</v>
      </c>
      <c r="K34" s="530">
        <v>8.6442516268980477E-3</v>
      </c>
      <c r="L34" s="530">
        <v>1.2E-2</v>
      </c>
      <c r="M34" s="530">
        <v>6.3802083333333332E-3</v>
      </c>
      <c r="N34" s="530">
        <v>9.1508438818565397E-3</v>
      </c>
      <c r="O34" s="530">
        <v>1.1435786435786436E-2</v>
      </c>
      <c r="P34" s="530">
        <v>5.6216084385098467E-3</v>
      </c>
      <c r="Q34" s="530">
        <v>1.5959394241970376E-2</v>
      </c>
      <c r="R34" s="530">
        <v>1.2687771570453135E-2</v>
      </c>
      <c r="S34" s="530">
        <v>0</v>
      </c>
      <c r="T34" s="530">
        <v>0</v>
      </c>
      <c r="U34" s="530">
        <v>0</v>
      </c>
      <c r="V34" s="530">
        <v>0</v>
      </c>
      <c r="W34" s="530">
        <v>0</v>
      </c>
      <c r="X34" s="530">
        <v>0</v>
      </c>
      <c r="Y34" s="530">
        <v>0</v>
      </c>
      <c r="Z34" s="530">
        <v>0</v>
      </c>
      <c r="AA34" s="530">
        <v>0</v>
      </c>
      <c r="AB34" s="530">
        <v>0</v>
      </c>
      <c r="AC34" s="530">
        <v>0</v>
      </c>
      <c r="AD34" s="530">
        <v>0</v>
      </c>
      <c r="AE34" s="530">
        <v>0</v>
      </c>
      <c r="AF34" s="530">
        <v>6.0999999999999999E-2</v>
      </c>
      <c r="AG34" s="530">
        <v>0</v>
      </c>
      <c r="AH34" s="530">
        <v>0</v>
      </c>
      <c r="AI34" s="530">
        <v>0</v>
      </c>
      <c r="AJ34" s="530">
        <v>0</v>
      </c>
      <c r="AK34" s="530">
        <v>0</v>
      </c>
      <c r="AL34" s="530">
        <v>0</v>
      </c>
      <c r="AM34" s="530">
        <v>0</v>
      </c>
      <c r="AN34" s="530">
        <v>0</v>
      </c>
      <c r="AO34" s="530">
        <v>0</v>
      </c>
      <c r="AP34" s="530">
        <v>0</v>
      </c>
      <c r="AQ34" s="530">
        <v>0</v>
      </c>
      <c r="AR34" s="530">
        <v>0</v>
      </c>
      <c r="AS34" s="530">
        <v>0</v>
      </c>
      <c r="AT34" s="530">
        <v>0</v>
      </c>
      <c r="AU34" s="530">
        <v>0</v>
      </c>
      <c r="AV34" s="530">
        <v>0</v>
      </c>
      <c r="AW34" s="530">
        <v>0</v>
      </c>
      <c r="AX34" s="530">
        <v>0</v>
      </c>
      <c r="AY34" s="530">
        <v>0</v>
      </c>
      <c r="AZ34" s="530">
        <v>0</v>
      </c>
      <c r="BA34" s="530">
        <v>0</v>
      </c>
      <c r="BB34" s="530">
        <v>0</v>
      </c>
      <c r="BC34" s="530">
        <v>0</v>
      </c>
      <c r="BD34" s="530">
        <v>0</v>
      </c>
      <c r="BE34" s="530">
        <v>0</v>
      </c>
      <c r="BF34" s="530">
        <v>0</v>
      </c>
      <c r="BG34" s="530">
        <v>0</v>
      </c>
      <c r="BH34" s="530">
        <v>0</v>
      </c>
      <c r="BI34" s="530">
        <v>0</v>
      </c>
      <c r="BJ34" s="530">
        <v>0</v>
      </c>
      <c r="BK34" s="530">
        <v>0</v>
      </c>
      <c r="BL34" s="530">
        <v>0</v>
      </c>
      <c r="BM34" s="530">
        <v>0</v>
      </c>
      <c r="BN34" s="443">
        <v>0</v>
      </c>
      <c r="BO34" s="472">
        <v>0</v>
      </c>
      <c r="BP34" s="472">
        <v>0</v>
      </c>
      <c r="BQ34" s="472">
        <v>0</v>
      </c>
      <c r="BR34" s="472">
        <v>0</v>
      </c>
      <c r="BS34" s="472">
        <v>0</v>
      </c>
      <c r="BT34" s="472">
        <v>0</v>
      </c>
      <c r="BU34" s="472">
        <v>0</v>
      </c>
      <c r="BV34" s="378">
        <v>0</v>
      </c>
      <c r="BW34" s="378">
        <v>0</v>
      </c>
      <c r="BX34" s="378">
        <v>0</v>
      </c>
      <c r="BY34" s="350">
        <v>0</v>
      </c>
      <c r="BZ34" s="350"/>
      <c r="CA34" s="350"/>
      <c r="CB34" s="350"/>
      <c r="CC34" s="350"/>
      <c r="CD34" s="350"/>
      <c r="CE34" s="350"/>
      <c r="CF34" s="20"/>
      <c r="CG34" s="20"/>
      <c r="CH34" s="20"/>
      <c r="CI34" s="20"/>
      <c r="CJ34" s="20"/>
      <c r="CK34" s="20"/>
      <c r="CL34" s="21"/>
      <c r="CM34" s="391"/>
      <c r="CN34" s="391"/>
      <c r="CO34" s="391"/>
      <c r="CP34" s="391"/>
      <c r="CQ34" s="391"/>
      <c r="CR34" s="391"/>
      <c r="CS34" s="391"/>
      <c r="CT34" s="411"/>
      <c r="CU34" s="411"/>
      <c r="CV34" s="411"/>
      <c r="CW34" s="411"/>
      <c r="CX34" s="391"/>
      <c r="CY34" s="391"/>
      <c r="CZ34" s="411"/>
      <c r="DA34" s="411"/>
      <c r="DB34" s="411"/>
      <c r="DC34" s="411"/>
      <c r="DD34" s="292"/>
      <c r="DE34" s="292"/>
      <c r="DF34" s="292"/>
      <c r="DG34" s="292"/>
      <c r="DH34" s="292"/>
      <c r="DK34" s="467"/>
    </row>
    <row r="35" spans="1:115" ht="16.5" x14ac:dyDescent="0.15">
      <c r="A35" s="533" t="s">
        <v>466</v>
      </c>
      <c r="B35" s="530">
        <v>0</v>
      </c>
      <c r="C35" s="530">
        <v>0</v>
      </c>
      <c r="D35" s="530">
        <v>0</v>
      </c>
      <c r="E35" s="530">
        <v>0</v>
      </c>
      <c r="F35" s="530">
        <v>0</v>
      </c>
      <c r="G35" s="530">
        <v>0</v>
      </c>
      <c r="H35" s="530">
        <v>0</v>
      </c>
      <c r="I35" s="530">
        <v>0</v>
      </c>
      <c r="J35" s="530">
        <v>0</v>
      </c>
      <c r="K35" s="530">
        <v>0</v>
      </c>
      <c r="L35" s="530">
        <v>0</v>
      </c>
      <c r="M35" s="530">
        <v>0</v>
      </c>
      <c r="N35" s="530">
        <v>0</v>
      </c>
      <c r="O35" s="530">
        <v>0</v>
      </c>
      <c r="P35" s="530">
        <v>0</v>
      </c>
      <c r="Q35" s="530">
        <v>1.1116658345814611E-2</v>
      </c>
      <c r="R35" s="530">
        <v>0</v>
      </c>
      <c r="S35" s="530">
        <v>0</v>
      </c>
      <c r="T35" s="530">
        <v>0</v>
      </c>
      <c r="U35" s="530">
        <v>0</v>
      </c>
      <c r="V35" s="530">
        <v>0</v>
      </c>
      <c r="W35" s="530">
        <v>0</v>
      </c>
      <c r="X35" s="530">
        <v>0</v>
      </c>
      <c r="Y35" s="530">
        <v>0</v>
      </c>
      <c r="Z35" s="530">
        <v>0</v>
      </c>
      <c r="AA35" s="530">
        <v>0</v>
      </c>
      <c r="AB35" s="530">
        <v>0</v>
      </c>
      <c r="AC35" s="530">
        <v>0</v>
      </c>
      <c r="AD35" s="530">
        <v>0</v>
      </c>
      <c r="AE35" s="530">
        <v>0</v>
      </c>
      <c r="AF35" s="530">
        <v>0</v>
      </c>
      <c r="AG35" s="530">
        <v>0</v>
      </c>
      <c r="AH35" s="530">
        <v>0</v>
      </c>
      <c r="AI35" s="530">
        <v>0</v>
      </c>
      <c r="AJ35" s="530">
        <v>0</v>
      </c>
      <c r="AK35" s="530">
        <v>0</v>
      </c>
      <c r="AL35" s="530">
        <v>0</v>
      </c>
      <c r="AM35" s="530">
        <v>0</v>
      </c>
      <c r="AN35" s="530">
        <v>0</v>
      </c>
      <c r="AO35" s="530">
        <v>0</v>
      </c>
      <c r="AP35" s="530">
        <v>0</v>
      </c>
      <c r="AQ35" s="530">
        <v>0</v>
      </c>
      <c r="AR35" s="530">
        <v>0</v>
      </c>
      <c r="AS35" s="530">
        <v>0</v>
      </c>
      <c r="AT35" s="530">
        <v>0</v>
      </c>
      <c r="AU35" s="530">
        <v>0</v>
      </c>
      <c r="AV35" s="530">
        <v>0</v>
      </c>
      <c r="AW35" s="530">
        <v>0</v>
      </c>
      <c r="AX35" s="530">
        <v>0</v>
      </c>
      <c r="AY35" s="530">
        <v>0</v>
      </c>
      <c r="AZ35" s="530">
        <v>0</v>
      </c>
      <c r="BA35" s="530">
        <v>0</v>
      </c>
      <c r="BB35" s="530">
        <v>0</v>
      </c>
      <c r="BC35" s="530">
        <v>0</v>
      </c>
      <c r="BD35" s="530">
        <v>0</v>
      </c>
      <c r="BE35" s="530">
        <v>0</v>
      </c>
      <c r="BF35" s="530">
        <v>0</v>
      </c>
      <c r="BG35" s="530">
        <v>0</v>
      </c>
      <c r="BH35" s="530">
        <v>0</v>
      </c>
      <c r="BI35" s="530">
        <v>0</v>
      </c>
      <c r="BJ35" s="530">
        <v>0</v>
      </c>
      <c r="BK35" s="530">
        <v>0</v>
      </c>
      <c r="BL35" s="530">
        <v>0</v>
      </c>
      <c r="BM35" s="530">
        <v>0</v>
      </c>
      <c r="BN35" s="443">
        <v>0</v>
      </c>
      <c r="BO35" s="472">
        <v>0</v>
      </c>
      <c r="BP35" s="472">
        <v>0</v>
      </c>
      <c r="BQ35" s="472">
        <v>0</v>
      </c>
      <c r="BR35" s="472">
        <v>0</v>
      </c>
      <c r="BS35" s="472">
        <v>0</v>
      </c>
      <c r="BT35" s="472">
        <v>0</v>
      </c>
      <c r="BU35" s="472">
        <v>0</v>
      </c>
      <c r="BV35" s="378">
        <v>0</v>
      </c>
      <c r="BW35" s="378">
        <v>0</v>
      </c>
      <c r="BX35" s="378">
        <v>0</v>
      </c>
      <c r="BY35" s="350">
        <v>0</v>
      </c>
      <c r="BZ35" s="350"/>
      <c r="CA35" s="350"/>
      <c r="CB35" s="350"/>
      <c r="CC35" s="350"/>
      <c r="CD35" s="350"/>
      <c r="CE35" s="350"/>
      <c r="CF35" s="20"/>
      <c r="CG35" s="20"/>
      <c r="CH35" s="20"/>
      <c r="CI35" s="20"/>
      <c r="CJ35" s="20"/>
      <c r="CK35" s="20"/>
      <c r="CL35" s="20"/>
      <c r="CM35" s="389"/>
      <c r="CN35" s="389"/>
      <c r="CO35" s="389"/>
      <c r="CP35" s="389"/>
      <c r="CQ35" s="389"/>
      <c r="CR35" s="389"/>
      <c r="CS35" s="389"/>
      <c r="CT35" s="411"/>
      <c r="CU35" s="411"/>
      <c r="CV35" s="411"/>
      <c r="CW35" s="411"/>
      <c r="CX35" s="389"/>
      <c r="CY35" s="389"/>
      <c r="CZ35" s="411"/>
      <c r="DA35" s="411"/>
      <c r="DB35" s="411"/>
      <c r="DC35" s="411"/>
      <c r="DD35" s="292"/>
      <c r="DE35" s="292"/>
      <c r="DF35" s="292"/>
      <c r="DG35" s="292"/>
      <c r="DH35" s="292"/>
      <c r="DK35" s="467"/>
    </row>
    <row r="36" spans="1:115" s="106" customFormat="1" ht="16.5" x14ac:dyDescent="0.15">
      <c r="A36" s="533" t="s">
        <v>462</v>
      </c>
      <c r="B36" s="529">
        <v>0</v>
      </c>
      <c r="C36" s="529">
        <v>0</v>
      </c>
      <c r="D36" s="529">
        <v>0</v>
      </c>
      <c r="E36" s="529">
        <v>0</v>
      </c>
      <c r="F36" s="529">
        <v>0</v>
      </c>
      <c r="G36" s="529">
        <v>0</v>
      </c>
      <c r="H36" s="529">
        <v>0</v>
      </c>
      <c r="I36" s="529">
        <v>0</v>
      </c>
      <c r="J36" s="529">
        <v>0</v>
      </c>
      <c r="K36" s="529">
        <v>0</v>
      </c>
      <c r="L36" s="529">
        <v>0</v>
      </c>
      <c r="M36" s="529">
        <v>0</v>
      </c>
      <c r="N36" s="529">
        <v>0</v>
      </c>
      <c r="O36" s="529">
        <v>0</v>
      </c>
      <c r="P36" s="529">
        <v>0</v>
      </c>
      <c r="Q36" s="529">
        <v>0</v>
      </c>
      <c r="R36" s="529">
        <v>0</v>
      </c>
      <c r="S36" s="529">
        <v>0</v>
      </c>
      <c r="T36" s="529">
        <v>0</v>
      </c>
      <c r="U36" s="529">
        <v>0</v>
      </c>
      <c r="V36" s="529">
        <v>0</v>
      </c>
      <c r="W36" s="529">
        <v>0</v>
      </c>
      <c r="X36" s="529">
        <v>0</v>
      </c>
      <c r="Y36" s="529">
        <v>0</v>
      </c>
      <c r="Z36" s="529">
        <v>0</v>
      </c>
      <c r="AA36" s="529">
        <v>0</v>
      </c>
      <c r="AB36" s="529">
        <v>0</v>
      </c>
      <c r="AC36" s="529">
        <v>0</v>
      </c>
      <c r="AD36" s="529">
        <v>0</v>
      </c>
      <c r="AE36" s="529">
        <v>0</v>
      </c>
      <c r="AF36" s="529">
        <v>0</v>
      </c>
      <c r="AG36" s="529">
        <v>0</v>
      </c>
      <c r="AH36" s="529">
        <v>0</v>
      </c>
      <c r="AI36" s="529">
        <v>0</v>
      </c>
      <c r="AJ36" s="529">
        <v>0</v>
      </c>
      <c r="AK36" s="529">
        <v>0</v>
      </c>
      <c r="AL36" s="529">
        <v>0</v>
      </c>
      <c r="AM36" s="529">
        <v>0</v>
      </c>
      <c r="AN36" s="529">
        <v>0</v>
      </c>
      <c r="AO36" s="529">
        <v>0</v>
      </c>
      <c r="AP36" s="529">
        <v>0</v>
      </c>
      <c r="AQ36" s="529">
        <v>0</v>
      </c>
      <c r="AR36" s="529">
        <v>0</v>
      </c>
      <c r="AS36" s="529">
        <v>0</v>
      </c>
      <c r="AT36" s="529">
        <v>0</v>
      </c>
      <c r="AU36" s="529">
        <v>0</v>
      </c>
      <c r="AV36" s="529">
        <v>0</v>
      </c>
      <c r="AW36" s="529">
        <v>0</v>
      </c>
      <c r="AX36" s="529">
        <v>0</v>
      </c>
      <c r="AY36" s="529">
        <v>0</v>
      </c>
      <c r="AZ36" s="529">
        <v>0</v>
      </c>
      <c r="BA36" s="529">
        <v>0</v>
      </c>
      <c r="BB36" s="529">
        <v>0</v>
      </c>
      <c r="BC36" s="529">
        <v>0</v>
      </c>
      <c r="BD36" s="529">
        <v>0</v>
      </c>
      <c r="BE36" s="529">
        <v>0</v>
      </c>
      <c r="BF36" s="529">
        <v>0</v>
      </c>
      <c r="BG36" s="529">
        <v>0</v>
      </c>
      <c r="BH36" s="529">
        <v>0</v>
      </c>
      <c r="BI36" s="529">
        <v>0</v>
      </c>
      <c r="BJ36" s="529">
        <v>0</v>
      </c>
      <c r="BK36" s="529">
        <v>0</v>
      </c>
      <c r="BL36" s="529">
        <v>0</v>
      </c>
      <c r="BM36" s="529">
        <v>0</v>
      </c>
      <c r="BN36" s="442">
        <v>0</v>
      </c>
      <c r="BO36" s="471">
        <v>0</v>
      </c>
      <c r="BP36" s="471">
        <v>0</v>
      </c>
      <c r="BQ36" s="471">
        <v>0</v>
      </c>
      <c r="BR36" s="471">
        <v>0</v>
      </c>
      <c r="BS36" s="471">
        <v>0</v>
      </c>
      <c r="BT36" s="471">
        <v>0</v>
      </c>
      <c r="BU36" s="471">
        <v>0</v>
      </c>
      <c r="BV36" s="377">
        <v>0</v>
      </c>
      <c r="BW36" s="377">
        <v>0</v>
      </c>
      <c r="BX36" s="377">
        <v>0</v>
      </c>
      <c r="BY36" s="349">
        <v>0</v>
      </c>
      <c r="BZ36" s="349"/>
      <c r="CA36" s="349"/>
      <c r="CB36" s="349"/>
      <c r="CC36" s="349"/>
      <c r="CD36" s="349"/>
      <c r="CE36" s="349"/>
      <c r="CF36" s="19"/>
      <c r="CG36" s="19"/>
      <c r="CH36" s="19"/>
      <c r="CI36" s="19"/>
      <c r="CJ36" s="19"/>
      <c r="CK36" s="19"/>
      <c r="CL36" s="19"/>
      <c r="CM36" s="388"/>
      <c r="CN36" s="388"/>
      <c r="CO36" s="388"/>
      <c r="CP36" s="388"/>
      <c r="CQ36" s="388"/>
      <c r="CR36" s="388"/>
      <c r="CS36" s="388"/>
      <c r="CT36" s="410"/>
      <c r="CU36" s="410"/>
      <c r="CV36" s="410"/>
      <c r="CW36" s="410"/>
      <c r="CX36" s="388"/>
      <c r="CY36" s="388"/>
      <c r="CZ36" s="410"/>
      <c r="DA36" s="410"/>
      <c r="DB36" s="410"/>
      <c r="DC36" s="410"/>
      <c r="DD36" s="292"/>
      <c r="DE36" s="292"/>
      <c r="DF36" s="292"/>
      <c r="DG36" s="292"/>
      <c r="DH36" s="292"/>
      <c r="DK36" s="467"/>
    </row>
    <row r="37" spans="1:115" s="106" customFormat="1" ht="16.5" x14ac:dyDescent="0.15">
      <c r="A37" s="533" t="s">
        <v>546</v>
      </c>
      <c r="B37" s="530">
        <v>0</v>
      </c>
      <c r="C37" s="530">
        <v>0</v>
      </c>
      <c r="D37" s="530">
        <v>0</v>
      </c>
      <c r="E37" s="530">
        <v>0</v>
      </c>
      <c r="F37" s="530">
        <v>0</v>
      </c>
      <c r="G37" s="530">
        <v>0</v>
      </c>
      <c r="H37" s="530">
        <v>0</v>
      </c>
      <c r="I37" s="530">
        <v>0</v>
      </c>
      <c r="J37" s="530">
        <v>0</v>
      </c>
      <c r="K37" s="530">
        <v>0</v>
      </c>
      <c r="L37" s="530">
        <v>0</v>
      </c>
      <c r="M37" s="530">
        <v>0</v>
      </c>
      <c r="N37" s="530">
        <v>0</v>
      </c>
      <c r="O37" s="530">
        <v>0</v>
      </c>
      <c r="P37" s="530">
        <v>0</v>
      </c>
      <c r="Q37" s="530">
        <v>0</v>
      </c>
      <c r="R37" s="530">
        <v>0</v>
      </c>
      <c r="S37" s="530">
        <v>0</v>
      </c>
      <c r="T37" s="530">
        <v>0</v>
      </c>
      <c r="U37" s="530">
        <v>0</v>
      </c>
      <c r="V37" s="530">
        <v>0</v>
      </c>
      <c r="W37" s="530">
        <v>0</v>
      </c>
      <c r="X37" s="530">
        <v>0</v>
      </c>
      <c r="Y37" s="530">
        <v>0</v>
      </c>
      <c r="Z37" s="530">
        <v>0</v>
      </c>
      <c r="AA37" s="530">
        <v>0</v>
      </c>
      <c r="AB37" s="530">
        <v>0</v>
      </c>
      <c r="AC37" s="530">
        <v>0</v>
      </c>
      <c r="AD37" s="530">
        <v>0</v>
      </c>
      <c r="AE37" s="530">
        <v>0</v>
      </c>
      <c r="AF37" s="530">
        <v>0</v>
      </c>
      <c r="AG37" s="530">
        <v>0</v>
      </c>
      <c r="AH37" s="530">
        <v>0</v>
      </c>
      <c r="AI37" s="530">
        <v>0</v>
      </c>
      <c r="AJ37" s="530">
        <v>0</v>
      </c>
      <c r="AK37" s="530">
        <v>0</v>
      </c>
      <c r="AL37" s="530">
        <v>0</v>
      </c>
      <c r="AM37" s="530">
        <v>0</v>
      </c>
      <c r="AN37" s="530">
        <v>0</v>
      </c>
      <c r="AO37" s="530">
        <v>0</v>
      </c>
      <c r="AP37" s="530">
        <v>0</v>
      </c>
      <c r="AQ37" s="530">
        <v>0</v>
      </c>
      <c r="AR37" s="530">
        <v>0</v>
      </c>
      <c r="AS37" s="530">
        <v>0</v>
      </c>
      <c r="AT37" s="530">
        <v>0</v>
      </c>
      <c r="AU37" s="530">
        <v>0</v>
      </c>
      <c r="AV37" s="530">
        <v>0</v>
      </c>
      <c r="AW37" s="530"/>
      <c r="AX37" s="530"/>
      <c r="AY37" s="530"/>
      <c r="AZ37" s="530"/>
      <c r="BA37" s="530">
        <v>0</v>
      </c>
      <c r="BB37" s="530">
        <v>0</v>
      </c>
      <c r="BC37" s="530">
        <v>0</v>
      </c>
      <c r="BD37" s="530">
        <v>0</v>
      </c>
      <c r="BE37" s="530">
        <v>0</v>
      </c>
      <c r="BF37" s="530">
        <v>0</v>
      </c>
      <c r="BG37" s="530">
        <v>0</v>
      </c>
      <c r="BH37" s="530">
        <v>0</v>
      </c>
      <c r="BI37" s="530">
        <v>0</v>
      </c>
      <c r="BJ37" s="530">
        <v>0</v>
      </c>
      <c r="BK37" s="530">
        <v>0</v>
      </c>
      <c r="BL37" s="530">
        <v>0</v>
      </c>
      <c r="BM37" s="530">
        <v>0</v>
      </c>
      <c r="BN37" s="443">
        <v>0</v>
      </c>
      <c r="BO37" s="472">
        <v>0</v>
      </c>
      <c r="BP37" s="472">
        <v>0</v>
      </c>
      <c r="BQ37" s="472"/>
      <c r="BR37" s="472"/>
      <c r="BS37" s="472">
        <v>0</v>
      </c>
      <c r="BT37" s="472">
        <v>0</v>
      </c>
      <c r="BU37" s="472">
        <v>0</v>
      </c>
      <c r="BV37" s="378">
        <v>0</v>
      </c>
      <c r="BW37" s="378">
        <v>0</v>
      </c>
      <c r="BX37" s="378">
        <v>0</v>
      </c>
      <c r="BY37" s="350">
        <v>0</v>
      </c>
      <c r="BZ37" s="350"/>
      <c r="CA37" s="350"/>
      <c r="CB37" s="350"/>
      <c r="CC37" s="350"/>
      <c r="CD37" s="350"/>
      <c r="CE37" s="350"/>
      <c r="CF37" s="20"/>
      <c r="CG37" s="20"/>
      <c r="CH37" s="20"/>
      <c r="CI37" s="20"/>
      <c r="CJ37" s="20"/>
      <c r="CK37" s="20"/>
      <c r="CL37" s="20"/>
      <c r="CM37" s="389"/>
      <c r="CN37" s="389"/>
      <c r="CO37" s="389"/>
      <c r="CP37" s="389"/>
      <c r="CQ37" s="389"/>
      <c r="CR37" s="389"/>
      <c r="CS37" s="389"/>
      <c r="CT37" s="411"/>
      <c r="CU37" s="411"/>
      <c r="CV37" s="411"/>
      <c r="CW37" s="411"/>
      <c r="CX37" s="389"/>
      <c r="CY37" s="389"/>
      <c r="CZ37" s="411"/>
      <c r="DA37" s="411"/>
      <c r="DB37" s="411"/>
      <c r="DC37" s="411"/>
      <c r="DD37" s="292"/>
      <c r="DE37" s="292"/>
      <c r="DF37" s="292"/>
      <c r="DG37" s="292"/>
      <c r="DH37" s="292"/>
      <c r="DK37" s="467"/>
    </row>
    <row r="38" spans="1:115" s="106" customFormat="1" ht="16.5" x14ac:dyDescent="0.15">
      <c r="A38" s="23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108"/>
      <c r="P38" s="108"/>
      <c r="Q38" s="20"/>
      <c r="R38" s="20"/>
      <c r="S38" s="20"/>
      <c r="T38" s="20"/>
      <c r="U38" s="108"/>
      <c r="V38" s="108"/>
      <c r="W38" s="20"/>
      <c r="X38" s="108"/>
      <c r="Y38" s="108"/>
      <c r="Z38" s="108"/>
      <c r="AA38" s="20"/>
      <c r="AB38" s="20"/>
      <c r="AC38" s="20"/>
      <c r="AD38" s="20"/>
      <c r="AE38" s="20"/>
      <c r="AF38" s="20"/>
      <c r="AG38" s="20"/>
      <c r="AH38" s="108"/>
      <c r="AI38" s="20"/>
      <c r="AJ38" s="20"/>
      <c r="AK38" s="20"/>
      <c r="AL38" s="20"/>
      <c r="AM38" s="20"/>
      <c r="AN38" s="108"/>
      <c r="AO38" s="20"/>
      <c r="AP38" s="20"/>
      <c r="AQ38" s="20"/>
      <c r="AR38" s="108"/>
      <c r="AS38" s="20"/>
      <c r="AT38" s="20"/>
      <c r="AU38" s="108"/>
      <c r="AV38" s="108"/>
      <c r="AW38" s="20"/>
      <c r="AX38" s="20"/>
      <c r="AY38" s="20"/>
      <c r="AZ38" s="20"/>
      <c r="BA38" s="20"/>
      <c r="BB38" s="20"/>
      <c r="BC38" s="20"/>
      <c r="BD38" s="20"/>
      <c r="BE38" s="20"/>
      <c r="BF38" s="20"/>
      <c r="BG38" s="20"/>
      <c r="BH38" s="20"/>
      <c r="BI38" s="20"/>
      <c r="BJ38" s="20"/>
      <c r="BK38" s="20"/>
      <c r="BL38" s="20"/>
      <c r="BM38" s="20"/>
      <c r="BN38" s="20"/>
      <c r="BO38" s="472"/>
      <c r="BP38" s="472"/>
      <c r="BQ38" s="472"/>
      <c r="BR38" s="472"/>
      <c r="BS38" s="472"/>
      <c r="BT38" s="472"/>
      <c r="BU38" s="472"/>
      <c r="BV38" s="20"/>
      <c r="BW38" s="20"/>
      <c r="BX38" s="20"/>
      <c r="BY38" s="20"/>
      <c r="BZ38" s="20"/>
      <c r="CA38" s="20"/>
      <c r="CB38" s="20"/>
      <c r="CC38" s="20"/>
      <c r="CD38" s="20"/>
      <c r="CE38" s="20"/>
      <c r="CF38" s="20"/>
      <c r="CG38" s="20"/>
      <c r="CH38" s="20"/>
      <c r="CI38" s="20"/>
      <c r="CJ38" s="20"/>
      <c r="CK38" s="20"/>
      <c r="CL38" s="20"/>
      <c r="CM38" s="389"/>
      <c r="CN38" s="389"/>
      <c r="CO38" s="389"/>
      <c r="CP38" s="389"/>
      <c r="CQ38" s="389"/>
      <c r="CR38" s="389"/>
      <c r="CS38" s="389"/>
      <c r="CT38" s="389"/>
      <c r="CU38" s="389"/>
      <c r="CV38" s="389"/>
      <c r="CW38" s="389"/>
      <c r="CX38" s="389"/>
      <c r="CY38" s="389"/>
      <c r="CZ38" s="292"/>
      <c r="DA38" s="292"/>
      <c r="DB38" s="292"/>
      <c r="DK38" s="467"/>
    </row>
    <row r="39" spans="1:115" ht="16.5" x14ac:dyDescent="0.15">
      <c r="A39" s="15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20"/>
      <c r="AB39" s="20"/>
      <c r="AC39" s="20"/>
      <c r="AD39" s="20"/>
      <c r="AE39" s="20"/>
      <c r="AF39" s="20"/>
      <c r="AG39" s="19"/>
      <c r="AH39" s="19"/>
      <c r="AI39" s="19"/>
      <c r="AJ39" s="19"/>
      <c r="AK39" s="19"/>
      <c r="AL39" s="19"/>
      <c r="AM39" s="19"/>
      <c r="AN39" s="19"/>
      <c r="AO39" s="19"/>
      <c r="AP39" s="19"/>
      <c r="AQ39" s="19"/>
      <c r="AR39" s="19"/>
      <c r="AS39" s="20"/>
      <c r="AT39" s="20"/>
      <c r="AU39" s="110"/>
      <c r="AV39" s="19"/>
      <c r="AW39" s="19"/>
      <c r="AX39" s="19"/>
      <c r="AY39" s="19"/>
      <c r="AZ39" s="19"/>
      <c r="BA39" s="19"/>
      <c r="BB39" s="19"/>
      <c r="BC39" s="19"/>
      <c r="BD39" s="19"/>
      <c r="BE39" s="19"/>
      <c r="BF39" s="19"/>
      <c r="BG39" s="19"/>
      <c r="BH39" s="19"/>
      <c r="BI39" s="19"/>
      <c r="BJ39" s="19"/>
      <c r="BK39" s="19"/>
      <c r="BL39" s="19"/>
      <c r="BM39" s="19"/>
      <c r="BN39" s="19"/>
      <c r="BO39" s="471"/>
      <c r="BP39" s="471"/>
      <c r="BQ39" s="471"/>
      <c r="BR39" s="471"/>
      <c r="BS39" s="471"/>
      <c r="BT39" s="471"/>
      <c r="BU39" s="471"/>
      <c r="BV39" s="19"/>
      <c r="BW39" s="19"/>
      <c r="BX39" s="19"/>
      <c r="BY39" s="19"/>
      <c r="BZ39" s="19"/>
      <c r="CA39" s="19"/>
      <c r="CB39" s="19"/>
      <c r="CC39" s="19"/>
      <c r="CD39" s="19"/>
      <c r="CE39" s="19"/>
      <c r="CF39" s="19"/>
      <c r="CG39" s="19"/>
      <c r="CH39" s="19"/>
      <c r="CI39" s="19"/>
      <c r="CJ39" s="19"/>
      <c r="CK39" s="19"/>
      <c r="CL39" s="19"/>
      <c r="CM39" s="388"/>
      <c r="CN39" s="388"/>
      <c r="CO39" s="388"/>
      <c r="CP39" s="388"/>
      <c r="CQ39" s="388"/>
      <c r="CR39" s="388"/>
      <c r="CS39" s="388"/>
      <c r="CT39" s="388"/>
      <c r="CU39" s="388"/>
      <c r="CV39" s="388"/>
      <c r="CW39" s="388"/>
      <c r="CX39" s="388"/>
      <c r="CY39" s="388"/>
      <c r="DK39" s="467"/>
    </row>
    <row r="40" spans="1:115" ht="16.5" x14ac:dyDescent="0.15">
      <c r="A40" s="23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  <c r="AY40" s="20"/>
      <c r="AZ40" s="20"/>
      <c r="BA40" s="20"/>
      <c r="BB40" s="20"/>
      <c r="BC40" s="20"/>
      <c r="BD40" s="20"/>
      <c r="BE40" s="20"/>
      <c r="BF40" s="20"/>
      <c r="BG40" s="20"/>
      <c r="BH40" s="20"/>
      <c r="BI40" s="20"/>
      <c r="BJ40" s="20"/>
      <c r="BK40" s="20"/>
      <c r="BL40" s="20"/>
      <c r="BM40" s="20"/>
      <c r="BN40" s="20"/>
      <c r="BO40" s="472"/>
      <c r="BP40" s="472"/>
      <c r="BQ40" s="472"/>
      <c r="BR40" s="472"/>
      <c r="BS40" s="472"/>
      <c r="BT40" s="472"/>
      <c r="BU40" s="472"/>
      <c r="BV40" s="20"/>
      <c r="BW40" s="20"/>
      <c r="BX40" s="20"/>
      <c r="BY40" s="20"/>
      <c r="BZ40" s="20"/>
      <c r="CA40" s="20"/>
      <c r="CB40" s="20"/>
      <c r="CC40" s="20"/>
      <c r="CD40" s="20"/>
      <c r="CE40" s="20"/>
      <c r="CF40" s="20"/>
      <c r="CG40" s="20"/>
      <c r="CH40" s="20"/>
      <c r="CI40" s="20"/>
      <c r="CJ40" s="20"/>
      <c r="CK40" s="20"/>
      <c r="CL40" s="20"/>
      <c r="CM40" s="391"/>
      <c r="CN40" s="391"/>
      <c r="CO40" s="391"/>
      <c r="CP40" s="391"/>
      <c r="CQ40" s="391"/>
      <c r="CR40" s="391"/>
      <c r="CS40" s="391"/>
      <c r="CT40" s="391"/>
      <c r="CU40" s="391"/>
      <c r="CV40" s="391"/>
      <c r="CW40" s="391"/>
      <c r="CX40" s="391"/>
      <c r="CY40" s="391"/>
      <c r="DK40" s="467"/>
    </row>
    <row r="41" spans="1:115" ht="16.5" x14ac:dyDescent="0.15">
      <c r="A41" s="169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  <c r="AY41" s="20"/>
      <c r="AZ41" s="20"/>
      <c r="BA41" s="20"/>
      <c r="BB41" s="20"/>
      <c r="BC41" s="20"/>
      <c r="BD41" s="20"/>
      <c r="BE41" s="20"/>
      <c r="BF41" s="20"/>
      <c r="BG41" s="20"/>
      <c r="BH41" s="20"/>
      <c r="BI41" s="20"/>
      <c r="BJ41" s="20"/>
      <c r="BK41" s="20"/>
      <c r="BL41" s="20"/>
      <c r="BM41" s="20"/>
      <c r="BN41" s="20"/>
      <c r="BO41" s="472"/>
      <c r="BP41" s="472"/>
      <c r="BQ41" s="472"/>
      <c r="BR41" s="472"/>
      <c r="BS41" s="472"/>
      <c r="BT41" s="472"/>
      <c r="BU41" s="472"/>
      <c r="DK41" s="467"/>
    </row>
    <row r="42" spans="1:115" ht="16.5" x14ac:dyDescent="0.15">
      <c r="A42" s="169" t="s">
        <v>470</v>
      </c>
      <c r="DK42" s="467"/>
    </row>
    <row r="43" spans="1:115" ht="16.5" x14ac:dyDescent="0.15">
      <c r="A43" s="169" t="s">
        <v>472</v>
      </c>
      <c r="AA43" s="100"/>
      <c r="AB43" s="100"/>
      <c r="AC43" s="100"/>
      <c r="AD43" s="100"/>
      <c r="AE43" s="100"/>
      <c r="AF43" s="100"/>
      <c r="AR43" s="112"/>
      <c r="AS43" s="112"/>
      <c r="DK43" s="467"/>
    </row>
    <row r="44" spans="1:115" ht="16.5" x14ac:dyDescent="0.15">
      <c r="A44" s="150" t="s">
        <v>463</v>
      </c>
      <c r="AN44" s="111"/>
      <c r="AO44" s="111"/>
      <c r="AP44" s="111"/>
      <c r="DK44" s="467"/>
    </row>
    <row r="45" spans="1:115" ht="16.5" x14ac:dyDescent="0.15">
      <c r="A45" s="172" t="s">
        <v>465</v>
      </c>
      <c r="DK45" s="467"/>
    </row>
    <row r="46" spans="1:115" ht="16.5" x14ac:dyDescent="0.15">
      <c r="A46" s="172" t="s">
        <v>464</v>
      </c>
      <c r="DK46" s="467"/>
    </row>
    <row r="47" spans="1:115" ht="16.5" x14ac:dyDescent="0.15">
      <c r="A47" s="150" t="s">
        <v>466</v>
      </c>
      <c r="DK47" s="467"/>
    </row>
    <row r="48" spans="1:115" ht="16.5" x14ac:dyDescent="0.15">
      <c r="A48" s="172"/>
      <c r="DK48" s="467"/>
    </row>
    <row r="49" spans="115:115" ht="16.5" x14ac:dyDescent="0.15">
      <c r="DK49" s="467"/>
    </row>
    <row r="50" spans="115:115" ht="16.5" x14ac:dyDescent="0.15">
      <c r="DK50" s="467"/>
    </row>
    <row r="51" spans="115:115" ht="16.5" x14ac:dyDescent="0.15">
      <c r="DK51" s="467"/>
    </row>
    <row r="52" spans="115:115" ht="16.5" x14ac:dyDescent="0.15">
      <c r="DK52" s="467"/>
    </row>
    <row r="53" spans="115:115" ht="16.5" x14ac:dyDescent="0.15">
      <c r="DK53" s="467"/>
    </row>
    <row r="54" spans="115:115" ht="16.5" x14ac:dyDescent="0.15">
      <c r="DK54" s="467"/>
    </row>
    <row r="55" spans="115:115" ht="16.5" x14ac:dyDescent="0.15">
      <c r="DK55" s="467"/>
    </row>
    <row r="56" spans="115:115" ht="16.5" x14ac:dyDescent="0.15">
      <c r="DK56" s="467"/>
    </row>
    <row r="57" spans="115:115" ht="16.5" x14ac:dyDescent="0.15">
      <c r="DK57" s="467"/>
    </row>
    <row r="58" spans="115:115" ht="16.5" x14ac:dyDescent="0.15">
      <c r="DK58" s="467"/>
    </row>
    <row r="59" spans="115:115" ht="16.5" x14ac:dyDescent="0.15">
      <c r="DK59" s="467"/>
    </row>
    <row r="60" spans="115:115" ht="16.5" x14ac:dyDescent="0.15">
      <c r="DK60" s="467"/>
    </row>
    <row r="61" spans="115:115" ht="16.5" x14ac:dyDescent="0.15">
      <c r="DK61" s="467"/>
    </row>
    <row r="62" spans="115:115" ht="16.5" x14ac:dyDescent="0.15">
      <c r="DK62" s="467"/>
    </row>
    <row r="63" spans="115:115" ht="16.5" x14ac:dyDescent="0.15">
      <c r="DK63" s="467"/>
    </row>
    <row r="64" spans="115:115" ht="16.5" x14ac:dyDescent="0.15">
      <c r="DK64" s="467"/>
    </row>
    <row r="65" spans="115:115" ht="16.5" x14ac:dyDescent="0.15">
      <c r="DK65" s="467"/>
    </row>
    <row r="66" spans="115:115" ht="16.5" x14ac:dyDescent="0.15">
      <c r="DK66" s="467"/>
    </row>
    <row r="67" spans="115:115" ht="16.5" x14ac:dyDescent="0.15">
      <c r="DK67" s="467"/>
    </row>
    <row r="68" spans="115:115" ht="16.5" x14ac:dyDescent="0.15">
      <c r="DK68" s="467"/>
    </row>
    <row r="69" spans="115:115" ht="16.5" x14ac:dyDescent="0.15">
      <c r="DK69" s="467"/>
    </row>
    <row r="70" spans="115:115" ht="16.5" x14ac:dyDescent="0.15">
      <c r="DK70" s="467"/>
    </row>
    <row r="71" spans="115:115" ht="16.5" x14ac:dyDescent="0.15">
      <c r="DK71" s="467"/>
    </row>
    <row r="72" spans="115:115" ht="16.5" x14ac:dyDescent="0.15">
      <c r="DK72" s="467"/>
    </row>
    <row r="73" spans="115:115" ht="16.5" x14ac:dyDescent="0.15">
      <c r="DK73" s="467"/>
    </row>
    <row r="74" spans="115:115" ht="16.5" x14ac:dyDescent="0.15">
      <c r="DK74" s="467"/>
    </row>
    <row r="75" spans="115:115" ht="16.5" x14ac:dyDescent="0.15">
      <c r="DK75" s="467"/>
    </row>
    <row r="76" spans="115:115" ht="16.5" x14ac:dyDescent="0.15">
      <c r="DK76" s="467"/>
    </row>
    <row r="77" spans="115:115" ht="16.5" x14ac:dyDescent="0.15">
      <c r="DK77" s="467"/>
    </row>
  </sheetData>
  <sortState ref="DK3:DK77">
    <sortCondition ref="DK3"/>
  </sortState>
  <phoneticPr fontId="2" type="noConversion"/>
  <pageMargins left="0.7" right="0.7" top="0.75" bottom="0.75" header="0.3" footer="0.3"/>
  <pageSetup paperSize="9" orientation="portrait" r:id="rId1"/>
  <headerFooter>
    <oddHeader>&amp;C&amp;G</oddHeader>
  </headerFooter>
  <legacyDrawingHF r:id="rId2"/>
  <picture r:id="rId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14999847407452621"/>
  </sheetPr>
  <dimension ref="A1:S385"/>
  <sheetViews>
    <sheetView workbookViewId="0">
      <selection activeCell="F28" sqref="F28"/>
    </sheetView>
  </sheetViews>
  <sheetFormatPr defaultRowHeight="13.5" x14ac:dyDescent="0.15"/>
  <cols>
    <col min="1" max="1" width="9" style="13"/>
    <col min="2" max="2" width="17.875" style="13" customWidth="1"/>
    <col min="3" max="3" width="16.875" style="13" customWidth="1"/>
    <col min="4" max="4" width="9" style="13"/>
    <col min="5" max="5" width="21.25" style="13" customWidth="1"/>
    <col min="6" max="6" width="17.5" style="13" customWidth="1"/>
    <col min="7" max="10" width="9" style="13"/>
    <col min="16" max="16" width="21.625" bestFit="1" customWidth="1"/>
    <col min="17" max="17" width="18.375" bestFit="1" customWidth="1"/>
    <col min="18" max="19" width="21.625" bestFit="1" customWidth="1"/>
  </cols>
  <sheetData>
    <row r="1" spans="1:10" x14ac:dyDescent="0.15">
      <c r="A1" s="13" t="s">
        <v>65</v>
      </c>
      <c r="B1" s="13" t="s">
        <v>66</v>
      </c>
      <c r="C1" s="13" t="s">
        <v>67</v>
      </c>
      <c r="D1" s="13" t="s">
        <v>68</v>
      </c>
      <c r="E1" s="13" t="s">
        <v>69</v>
      </c>
      <c r="F1" s="13" t="s">
        <v>70</v>
      </c>
      <c r="G1" s="13" t="s">
        <v>71</v>
      </c>
      <c r="H1" s="13" t="s">
        <v>72</v>
      </c>
      <c r="I1" s="13" t="s">
        <v>73</v>
      </c>
      <c r="J1" s="13" t="s">
        <v>448</v>
      </c>
    </row>
    <row r="2" spans="1:10" x14ac:dyDescent="0.15">
      <c r="A2" s="13" t="s">
        <v>74</v>
      </c>
      <c r="B2" s="13" t="s">
        <v>169</v>
      </c>
      <c r="C2" s="13" t="s">
        <v>170</v>
      </c>
      <c r="D2" s="13" t="s">
        <v>171</v>
      </c>
      <c r="E2" s="13" t="s">
        <v>172</v>
      </c>
      <c r="F2" s="13">
        <v>90</v>
      </c>
      <c r="G2" s="13" t="s">
        <v>79</v>
      </c>
      <c r="H2" s="13">
        <v>9</v>
      </c>
      <c r="I2" s="13">
        <v>10</v>
      </c>
      <c r="J2" s="13">
        <f>F2/2</f>
        <v>45</v>
      </c>
    </row>
    <row r="3" spans="1:10" x14ac:dyDescent="0.15">
      <c r="A3" s="13" t="s">
        <v>74</v>
      </c>
      <c r="B3" s="13" t="s">
        <v>936</v>
      </c>
      <c r="C3" s="13" t="s">
        <v>108</v>
      </c>
      <c r="D3" s="13" t="s">
        <v>109</v>
      </c>
      <c r="F3" s="13">
        <v>42</v>
      </c>
      <c r="G3" s="13" t="s">
        <v>79</v>
      </c>
      <c r="H3" s="13">
        <v>7</v>
      </c>
      <c r="I3" s="13">
        <v>6</v>
      </c>
      <c r="J3" s="13">
        <f t="shared" ref="J3:J68" si="0">F3/2</f>
        <v>21</v>
      </c>
    </row>
    <row r="4" spans="1:10" x14ac:dyDescent="0.15">
      <c r="A4" s="13" t="s">
        <v>74</v>
      </c>
      <c r="B4" s="13" t="s">
        <v>937</v>
      </c>
      <c r="C4" s="13" t="s">
        <v>566</v>
      </c>
      <c r="D4" s="13" t="s">
        <v>708</v>
      </c>
      <c r="F4" s="13">
        <v>200</v>
      </c>
      <c r="G4" s="13" t="s">
        <v>79</v>
      </c>
      <c r="H4" s="13">
        <v>20</v>
      </c>
      <c r="I4" s="13">
        <v>10</v>
      </c>
      <c r="J4" s="13">
        <f t="shared" si="0"/>
        <v>100</v>
      </c>
    </row>
    <row r="5" spans="1:10" x14ac:dyDescent="0.15">
      <c r="A5" s="233" t="s">
        <v>74</v>
      </c>
      <c r="B5" s="233" t="s">
        <v>938</v>
      </c>
      <c r="C5" s="233" t="s">
        <v>24</v>
      </c>
      <c r="D5" s="233" t="s">
        <v>158</v>
      </c>
      <c r="E5" s="233"/>
      <c r="F5" s="233">
        <v>90</v>
      </c>
      <c r="G5" s="233" t="s">
        <v>79</v>
      </c>
      <c r="H5" s="233">
        <v>9</v>
      </c>
      <c r="I5" s="233">
        <v>10</v>
      </c>
      <c r="J5" s="233">
        <f t="shared" ref="J5" si="1">F5/2</f>
        <v>45</v>
      </c>
    </row>
    <row r="6" spans="1:10" x14ac:dyDescent="0.15">
      <c r="A6" s="13" t="s">
        <v>74</v>
      </c>
      <c r="B6" s="13" t="s">
        <v>939</v>
      </c>
      <c r="C6" s="13" t="s">
        <v>257</v>
      </c>
      <c r="D6" s="13" t="s">
        <v>258</v>
      </c>
      <c r="F6" s="13">
        <v>720</v>
      </c>
      <c r="G6" s="13" t="s">
        <v>79</v>
      </c>
      <c r="H6" s="13">
        <v>24</v>
      </c>
      <c r="I6" s="13">
        <v>30</v>
      </c>
      <c r="J6" s="13">
        <f t="shared" si="0"/>
        <v>360</v>
      </c>
    </row>
    <row r="7" spans="1:10" x14ac:dyDescent="0.15">
      <c r="A7" s="13" t="s">
        <v>74</v>
      </c>
      <c r="B7" s="13" t="s">
        <v>940</v>
      </c>
      <c r="C7" s="13" t="s">
        <v>582</v>
      </c>
      <c r="D7" s="13" t="s">
        <v>669</v>
      </c>
      <c r="E7" s="13" t="s">
        <v>941</v>
      </c>
      <c r="F7" s="13">
        <v>190</v>
      </c>
      <c r="G7" s="13" t="s">
        <v>79</v>
      </c>
      <c r="H7" s="13">
        <v>19</v>
      </c>
      <c r="I7" s="13">
        <v>10</v>
      </c>
      <c r="J7" s="13">
        <f t="shared" si="0"/>
        <v>95</v>
      </c>
    </row>
    <row r="8" spans="1:10" s="536" customFormat="1" x14ac:dyDescent="0.15">
      <c r="A8" s="292" t="s">
        <v>74</v>
      </c>
      <c r="B8" s="292" t="s">
        <v>940</v>
      </c>
      <c r="C8" s="292" t="s">
        <v>1376</v>
      </c>
      <c r="D8" s="292" t="s">
        <v>669</v>
      </c>
      <c r="E8" s="292" t="s">
        <v>941</v>
      </c>
      <c r="F8" s="292">
        <v>190</v>
      </c>
      <c r="G8" s="292" t="s">
        <v>79</v>
      </c>
      <c r="H8" s="292">
        <v>19</v>
      </c>
      <c r="I8" s="292">
        <v>10</v>
      </c>
      <c r="J8" s="292">
        <f t="shared" ref="J8" si="2">F8/2</f>
        <v>95</v>
      </c>
    </row>
    <row r="9" spans="1:10" x14ac:dyDescent="0.15">
      <c r="A9" s="13" t="s">
        <v>74</v>
      </c>
      <c r="B9" s="13" t="s">
        <v>165</v>
      </c>
      <c r="C9" s="13" t="s">
        <v>166</v>
      </c>
      <c r="D9" s="13" t="s">
        <v>167</v>
      </c>
      <c r="E9" s="13" t="s">
        <v>168</v>
      </c>
      <c r="F9" s="13">
        <v>190</v>
      </c>
      <c r="G9" s="13" t="s">
        <v>79</v>
      </c>
      <c r="H9" s="13">
        <v>19</v>
      </c>
      <c r="I9" s="13">
        <v>10</v>
      </c>
      <c r="J9" s="13">
        <f t="shared" si="0"/>
        <v>95</v>
      </c>
    </row>
    <row r="10" spans="1:10" x14ac:dyDescent="0.15">
      <c r="A10" s="13" t="s">
        <v>74</v>
      </c>
      <c r="B10" s="13" t="s">
        <v>933</v>
      </c>
      <c r="C10" s="13" t="s">
        <v>150</v>
      </c>
      <c r="D10" s="13" t="s">
        <v>151</v>
      </c>
      <c r="F10" s="13">
        <v>190</v>
      </c>
      <c r="G10" s="13" t="s">
        <v>79</v>
      </c>
      <c r="H10" s="13">
        <v>19</v>
      </c>
      <c r="I10" s="13">
        <v>10</v>
      </c>
      <c r="J10" s="13">
        <f t="shared" si="0"/>
        <v>95</v>
      </c>
    </row>
    <row r="11" spans="1:10" x14ac:dyDescent="0.15">
      <c r="A11" s="13" t="s">
        <v>74</v>
      </c>
      <c r="B11" s="13" t="s">
        <v>934</v>
      </c>
      <c r="C11" s="13" t="s">
        <v>935</v>
      </c>
      <c r="D11" s="13" t="s">
        <v>796</v>
      </c>
      <c r="F11" s="13">
        <v>190</v>
      </c>
      <c r="G11" s="13" t="s">
        <v>79</v>
      </c>
      <c r="H11" s="13">
        <v>19</v>
      </c>
      <c r="I11" s="13">
        <v>10</v>
      </c>
      <c r="J11" s="13">
        <f t="shared" si="0"/>
        <v>95</v>
      </c>
    </row>
    <row r="12" spans="1:10" x14ac:dyDescent="0.15">
      <c r="A12" s="13" t="s">
        <v>74</v>
      </c>
      <c r="B12" s="13" t="s">
        <v>88</v>
      </c>
      <c r="C12" s="13" t="s">
        <v>89</v>
      </c>
      <c r="D12" s="13" t="s">
        <v>90</v>
      </c>
      <c r="E12" s="13" t="s">
        <v>91</v>
      </c>
      <c r="F12" s="13">
        <v>190</v>
      </c>
      <c r="G12" s="13" t="s">
        <v>79</v>
      </c>
      <c r="H12" s="13">
        <v>19</v>
      </c>
      <c r="I12" s="13">
        <v>10</v>
      </c>
      <c r="J12" s="13">
        <f t="shared" si="0"/>
        <v>95</v>
      </c>
    </row>
    <row r="13" spans="1:10" x14ac:dyDescent="0.15">
      <c r="A13" s="13" t="s">
        <v>74</v>
      </c>
      <c r="B13" s="13" t="s">
        <v>963</v>
      </c>
      <c r="C13" s="13" t="s">
        <v>97</v>
      </c>
      <c r="D13" s="13" t="s">
        <v>98</v>
      </c>
      <c r="E13" s="13" t="s">
        <v>964</v>
      </c>
      <c r="F13" s="13">
        <v>80</v>
      </c>
      <c r="G13" s="13" t="s">
        <v>79</v>
      </c>
      <c r="H13" s="13">
        <v>8</v>
      </c>
      <c r="I13" s="13">
        <v>10</v>
      </c>
      <c r="J13" s="13">
        <f t="shared" si="0"/>
        <v>40</v>
      </c>
    </row>
    <row r="14" spans="1:10" x14ac:dyDescent="0.15">
      <c r="A14" s="13" t="s">
        <v>74</v>
      </c>
      <c r="B14" s="13" t="s">
        <v>965</v>
      </c>
      <c r="C14" s="13" t="s">
        <v>20</v>
      </c>
      <c r="D14" s="13" t="s">
        <v>352</v>
      </c>
      <c r="F14" s="13">
        <v>190</v>
      </c>
      <c r="G14" s="13" t="s">
        <v>79</v>
      </c>
      <c r="H14" s="13">
        <v>19</v>
      </c>
      <c r="I14" s="13">
        <v>10</v>
      </c>
      <c r="J14" s="13">
        <f t="shared" si="0"/>
        <v>95</v>
      </c>
    </row>
    <row r="15" spans="1:10" x14ac:dyDescent="0.15">
      <c r="A15" s="13" t="s">
        <v>74</v>
      </c>
      <c r="B15" s="13" t="s">
        <v>966</v>
      </c>
      <c r="C15" s="13" t="s">
        <v>308</v>
      </c>
      <c r="D15" s="13" t="s">
        <v>309</v>
      </c>
      <c r="F15" s="13">
        <v>190</v>
      </c>
      <c r="G15" s="13" t="s">
        <v>79</v>
      </c>
      <c r="H15" s="13">
        <v>19</v>
      </c>
      <c r="I15" s="13">
        <v>10</v>
      </c>
      <c r="J15" s="13">
        <f t="shared" si="0"/>
        <v>95</v>
      </c>
    </row>
    <row r="16" spans="1:10" x14ac:dyDescent="0.15">
      <c r="A16" s="13" t="s">
        <v>74</v>
      </c>
      <c r="B16" s="13" t="s">
        <v>954</v>
      </c>
      <c r="C16" s="13" t="s">
        <v>16</v>
      </c>
      <c r="D16" s="13" t="s">
        <v>254</v>
      </c>
      <c r="E16" s="13" t="s">
        <v>955</v>
      </c>
      <c r="F16" s="13">
        <v>200</v>
      </c>
      <c r="G16" s="13" t="s">
        <v>79</v>
      </c>
      <c r="H16" s="13">
        <v>20</v>
      </c>
      <c r="I16" s="13">
        <v>10</v>
      </c>
      <c r="J16" s="13">
        <f t="shared" si="0"/>
        <v>100</v>
      </c>
    </row>
    <row r="17" spans="1:19" x14ac:dyDescent="0.15">
      <c r="A17" s="13" t="s">
        <v>74</v>
      </c>
      <c r="B17" s="13" t="s">
        <v>956</v>
      </c>
      <c r="C17" s="13" t="s">
        <v>957</v>
      </c>
      <c r="D17" s="13" t="s">
        <v>958</v>
      </c>
      <c r="E17" s="13" t="s">
        <v>959</v>
      </c>
      <c r="F17" s="13">
        <v>912</v>
      </c>
      <c r="G17" s="13" t="s">
        <v>79</v>
      </c>
      <c r="H17" s="13">
        <v>24</v>
      </c>
      <c r="I17" s="13">
        <v>38</v>
      </c>
      <c r="J17" s="13">
        <f t="shared" si="0"/>
        <v>456</v>
      </c>
    </row>
    <row r="18" spans="1:19" x14ac:dyDescent="0.15">
      <c r="A18" s="13" t="s">
        <v>74</v>
      </c>
      <c r="B18" s="13" t="s">
        <v>960</v>
      </c>
      <c r="C18" s="13" t="s">
        <v>166</v>
      </c>
      <c r="D18" s="13" t="s">
        <v>167</v>
      </c>
      <c r="F18" s="13">
        <v>190</v>
      </c>
      <c r="G18" s="13" t="s">
        <v>79</v>
      </c>
      <c r="H18" s="13">
        <v>19</v>
      </c>
      <c r="I18" s="13">
        <v>10</v>
      </c>
      <c r="J18" s="13">
        <f t="shared" si="0"/>
        <v>95</v>
      </c>
    </row>
    <row r="19" spans="1:19" x14ac:dyDescent="0.15">
      <c r="A19" s="13" t="s">
        <v>74</v>
      </c>
      <c r="B19" s="13" t="s">
        <v>961</v>
      </c>
      <c r="C19" s="13" t="s">
        <v>684</v>
      </c>
      <c r="D19" s="13" t="s">
        <v>685</v>
      </c>
      <c r="E19" s="13" t="s">
        <v>962</v>
      </c>
      <c r="F19" s="13">
        <v>90</v>
      </c>
      <c r="G19" s="13" t="s">
        <v>79</v>
      </c>
      <c r="H19" s="13">
        <v>9</v>
      </c>
      <c r="I19" s="13">
        <v>10</v>
      </c>
      <c r="J19" s="13">
        <f t="shared" si="0"/>
        <v>45</v>
      </c>
    </row>
    <row r="20" spans="1:19" x14ac:dyDescent="0.15">
      <c r="A20" s="13" t="s">
        <v>74</v>
      </c>
      <c r="B20" s="13" t="s">
        <v>200</v>
      </c>
      <c r="C20" s="13" t="s">
        <v>26</v>
      </c>
      <c r="D20" s="13" t="s">
        <v>201</v>
      </c>
      <c r="E20" s="13" t="s">
        <v>202</v>
      </c>
      <c r="F20" s="13">
        <v>160</v>
      </c>
      <c r="G20" s="13" t="s">
        <v>79</v>
      </c>
      <c r="H20" s="13">
        <v>16</v>
      </c>
      <c r="I20" s="13">
        <v>10</v>
      </c>
      <c r="J20" s="13">
        <f t="shared" si="0"/>
        <v>80</v>
      </c>
    </row>
    <row r="21" spans="1:19" x14ac:dyDescent="0.15">
      <c r="A21" s="13" t="s">
        <v>74</v>
      </c>
      <c r="B21" s="13" t="s">
        <v>774</v>
      </c>
      <c r="C21" s="13" t="s">
        <v>775</v>
      </c>
      <c r="D21" s="13" t="s">
        <v>776</v>
      </c>
      <c r="E21" s="13" t="s">
        <v>777</v>
      </c>
      <c r="F21" s="13">
        <v>190</v>
      </c>
      <c r="G21" s="13" t="s">
        <v>79</v>
      </c>
      <c r="H21" s="13">
        <v>19</v>
      </c>
      <c r="I21" s="13">
        <v>10</v>
      </c>
      <c r="J21" s="13">
        <f t="shared" si="0"/>
        <v>95</v>
      </c>
    </row>
    <row r="22" spans="1:19" x14ac:dyDescent="0.15">
      <c r="A22" s="13" t="s">
        <v>74</v>
      </c>
      <c r="B22" s="13" t="s">
        <v>613</v>
      </c>
      <c r="C22" s="13" t="s">
        <v>614</v>
      </c>
      <c r="D22" s="13" t="s">
        <v>615</v>
      </c>
      <c r="E22" s="13" t="s">
        <v>616</v>
      </c>
      <c r="F22" s="13">
        <v>32</v>
      </c>
      <c r="G22" s="13" t="s">
        <v>79</v>
      </c>
      <c r="H22" s="13">
        <v>4</v>
      </c>
      <c r="I22" s="13">
        <v>8</v>
      </c>
      <c r="J22" s="13">
        <f t="shared" si="0"/>
        <v>16</v>
      </c>
    </row>
    <row r="23" spans="1:19" x14ac:dyDescent="0.15">
      <c r="A23" s="13" t="s">
        <v>74</v>
      </c>
      <c r="B23" s="13" t="s">
        <v>96</v>
      </c>
      <c r="C23" s="13" t="s">
        <v>97</v>
      </c>
      <c r="D23" s="13" t="s">
        <v>98</v>
      </c>
      <c r="E23" s="13" t="s">
        <v>99</v>
      </c>
      <c r="F23" s="13">
        <v>24</v>
      </c>
      <c r="G23" s="13" t="s">
        <v>79</v>
      </c>
      <c r="H23" s="13">
        <v>4</v>
      </c>
      <c r="I23" s="13">
        <v>6</v>
      </c>
      <c r="J23" s="13">
        <f t="shared" si="0"/>
        <v>12</v>
      </c>
    </row>
    <row r="24" spans="1:19" x14ac:dyDescent="0.15">
      <c r="A24" s="13" t="s">
        <v>74</v>
      </c>
      <c r="B24" s="13" t="s">
        <v>92</v>
      </c>
      <c r="C24" s="13" t="s">
        <v>93</v>
      </c>
      <c r="D24" s="13" t="s">
        <v>94</v>
      </c>
      <c r="E24" s="13" t="s">
        <v>95</v>
      </c>
      <c r="F24" s="13">
        <v>90</v>
      </c>
      <c r="G24" s="13" t="s">
        <v>79</v>
      </c>
      <c r="H24" s="13">
        <v>9</v>
      </c>
      <c r="I24" s="13">
        <v>10</v>
      </c>
      <c r="J24" s="13">
        <f t="shared" si="0"/>
        <v>45</v>
      </c>
    </row>
    <row r="25" spans="1:19" x14ac:dyDescent="0.15">
      <c r="A25" s="13" t="s">
        <v>74</v>
      </c>
      <c r="B25" s="13" t="s">
        <v>648</v>
      </c>
      <c r="C25" s="13" t="s">
        <v>586</v>
      </c>
      <c r="D25" s="13" t="s">
        <v>649</v>
      </c>
      <c r="E25" s="13" t="s">
        <v>650</v>
      </c>
      <c r="F25" s="13">
        <v>190</v>
      </c>
      <c r="G25" s="13" t="s">
        <v>79</v>
      </c>
      <c r="H25" s="13">
        <v>19</v>
      </c>
      <c r="I25" s="13">
        <v>10</v>
      </c>
      <c r="J25" s="13">
        <f t="shared" si="0"/>
        <v>95</v>
      </c>
    </row>
    <row r="26" spans="1:19" x14ac:dyDescent="0.15">
      <c r="A26" s="13" t="s">
        <v>74</v>
      </c>
      <c r="B26" s="13" t="s">
        <v>1122</v>
      </c>
      <c r="C26" s="13" t="s">
        <v>781</v>
      </c>
      <c r="D26" s="13" t="s">
        <v>782</v>
      </c>
      <c r="F26" s="13">
        <v>1056</v>
      </c>
      <c r="G26" s="13" t="s">
        <v>79</v>
      </c>
      <c r="H26" s="13">
        <v>33</v>
      </c>
      <c r="I26" s="13">
        <v>32</v>
      </c>
      <c r="J26" s="13">
        <f t="shared" si="0"/>
        <v>528</v>
      </c>
    </row>
    <row r="27" spans="1:19" x14ac:dyDescent="0.15">
      <c r="A27" s="13" t="s">
        <v>74</v>
      </c>
      <c r="B27" s="13" t="s">
        <v>1123</v>
      </c>
      <c r="C27" s="13" t="s">
        <v>101</v>
      </c>
      <c r="D27" s="13" t="s">
        <v>101</v>
      </c>
      <c r="F27" s="13">
        <v>190</v>
      </c>
      <c r="G27" s="13" t="s">
        <v>79</v>
      </c>
      <c r="H27" s="13">
        <v>19</v>
      </c>
      <c r="I27" s="13">
        <v>10</v>
      </c>
      <c r="J27" s="13">
        <f t="shared" si="0"/>
        <v>95</v>
      </c>
    </row>
    <row r="28" spans="1:19" x14ac:dyDescent="0.15">
      <c r="A28" s="13" t="s">
        <v>74</v>
      </c>
      <c r="B28" s="13" t="s">
        <v>1162</v>
      </c>
      <c r="C28" s="13" t="s">
        <v>775</v>
      </c>
      <c r="D28" s="13" t="s">
        <v>776</v>
      </c>
      <c r="F28" s="13">
        <v>190</v>
      </c>
      <c r="G28" s="13" t="s">
        <v>79</v>
      </c>
      <c r="H28" s="13">
        <v>19</v>
      </c>
      <c r="I28" s="13">
        <v>10</v>
      </c>
      <c r="J28" s="13">
        <f t="shared" si="0"/>
        <v>95</v>
      </c>
    </row>
    <row r="29" spans="1:19" x14ac:dyDescent="0.15">
      <c r="A29" s="13" t="s">
        <v>74</v>
      </c>
      <c r="B29" s="13" t="s">
        <v>1305</v>
      </c>
      <c r="C29" s="13" t="s">
        <v>1274</v>
      </c>
      <c r="D29" s="13" t="s">
        <v>1306</v>
      </c>
      <c r="E29" s="13" t="s">
        <v>1307</v>
      </c>
      <c r="F29" s="13">
        <v>200</v>
      </c>
      <c r="G29" s="13" t="s">
        <v>79</v>
      </c>
      <c r="H29" s="13">
        <v>20</v>
      </c>
      <c r="I29" s="13">
        <v>10</v>
      </c>
      <c r="J29" s="13">
        <f t="shared" si="0"/>
        <v>100</v>
      </c>
    </row>
    <row r="30" spans="1:19" x14ac:dyDescent="0.15">
      <c r="A30" s="13" t="s">
        <v>74</v>
      </c>
      <c r="B30" s="13" t="s">
        <v>120</v>
      </c>
      <c r="C30" s="13" t="s">
        <v>121</v>
      </c>
      <c r="D30" s="13" t="s">
        <v>122</v>
      </c>
      <c r="E30" s="13" t="s">
        <v>123</v>
      </c>
      <c r="F30" s="13">
        <v>200</v>
      </c>
      <c r="G30" s="13" t="s">
        <v>79</v>
      </c>
      <c r="H30" s="13">
        <v>20</v>
      </c>
      <c r="I30" s="13">
        <v>10</v>
      </c>
      <c r="J30" s="13">
        <f t="shared" si="0"/>
        <v>100</v>
      </c>
      <c r="S30" s="514"/>
    </row>
    <row r="31" spans="1:19" x14ac:dyDescent="0.15">
      <c r="A31" s="13" t="s">
        <v>74</v>
      </c>
      <c r="B31" s="13" t="s">
        <v>633</v>
      </c>
      <c r="C31" s="13" t="s">
        <v>634</v>
      </c>
      <c r="D31" s="13" t="s">
        <v>635</v>
      </c>
      <c r="E31" s="13" t="s">
        <v>636</v>
      </c>
      <c r="F31" s="13">
        <v>190</v>
      </c>
      <c r="G31" s="13" t="s">
        <v>79</v>
      </c>
      <c r="H31" s="13">
        <v>19</v>
      </c>
      <c r="I31" s="13">
        <v>10</v>
      </c>
      <c r="J31" s="13">
        <f t="shared" si="0"/>
        <v>95</v>
      </c>
      <c r="P31" s="513"/>
      <c r="Q31" s="512"/>
      <c r="R31" s="514"/>
      <c r="S31" s="514"/>
    </row>
    <row r="32" spans="1:19" x14ac:dyDescent="0.15">
      <c r="A32" s="13" t="s">
        <v>74</v>
      </c>
      <c r="B32" s="13" t="s">
        <v>637</v>
      </c>
      <c r="C32" s="13" t="s">
        <v>638</v>
      </c>
      <c r="D32" s="13" t="s">
        <v>639</v>
      </c>
      <c r="E32" s="13" t="s">
        <v>640</v>
      </c>
      <c r="F32" s="13">
        <v>720</v>
      </c>
      <c r="G32" s="13" t="s">
        <v>79</v>
      </c>
      <c r="H32" s="13">
        <v>24</v>
      </c>
      <c r="I32" s="13">
        <v>30</v>
      </c>
      <c r="J32" s="13">
        <f t="shared" si="0"/>
        <v>360</v>
      </c>
      <c r="P32" s="513"/>
      <c r="Q32" s="512"/>
      <c r="S32" s="514"/>
    </row>
    <row r="33" spans="1:19" x14ac:dyDescent="0.15">
      <c r="A33" s="13" t="s">
        <v>74</v>
      </c>
      <c r="B33" s="13" t="s">
        <v>1163</v>
      </c>
      <c r="C33" s="13" t="s">
        <v>14</v>
      </c>
      <c r="D33" s="13" t="s">
        <v>178</v>
      </c>
      <c r="F33" s="13">
        <v>190</v>
      </c>
      <c r="G33" s="13" t="s">
        <v>79</v>
      </c>
      <c r="H33" s="13">
        <v>19</v>
      </c>
      <c r="I33" s="13">
        <v>10</v>
      </c>
      <c r="J33" s="13">
        <f t="shared" si="0"/>
        <v>95</v>
      </c>
      <c r="P33" s="513"/>
      <c r="Q33" s="512"/>
      <c r="S33" s="514"/>
    </row>
    <row r="34" spans="1:19" x14ac:dyDescent="0.15">
      <c r="A34" s="13" t="s">
        <v>74</v>
      </c>
      <c r="B34" s="13" t="s">
        <v>279</v>
      </c>
      <c r="C34" s="13" t="s">
        <v>280</v>
      </c>
      <c r="D34" s="13" t="s">
        <v>281</v>
      </c>
      <c r="E34" s="13" t="s">
        <v>282</v>
      </c>
      <c r="F34" s="13">
        <v>190</v>
      </c>
      <c r="G34" s="13" t="s">
        <v>79</v>
      </c>
      <c r="H34" s="13">
        <v>19</v>
      </c>
      <c r="I34" s="13">
        <v>10</v>
      </c>
      <c r="J34" s="13">
        <f t="shared" si="0"/>
        <v>95</v>
      </c>
      <c r="P34" s="513"/>
      <c r="Q34" s="512"/>
      <c r="S34" s="514"/>
    </row>
    <row r="35" spans="1:19" x14ac:dyDescent="0.15">
      <c r="A35" s="13" t="s">
        <v>74</v>
      </c>
      <c r="B35" s="13" t="s">
        <v>275</v>
      </c>
      <c r="C35" s="13" t="s">
        <v>276</v>
      </c>
      <c r="D35" s="13" t="s">
        <v>277</v>
      </c>
      <c r="E35" s="13" t="s">
        <v>278</v>
      </c>
      <c r="F35" s="13">
        <v>190</v>
      </c>
      <c r="G35" s="13" t="s">
        <v>79</v>
      </c>
      <c r="H35" s="13">
        <v>19</v>
      </c>
      <c r="I35" s="13">
        <v>10</v>
      </c>
      <c r="J35" s="13">
        <f t="shared" si="0"/>
        <v>95</v>
      </c>
    </row>
    <row r="36" spans="1:19" x14ac:dyDescent="0.15">
      <c r="A36" s="13" t="s">
        <v>74</v>
      </c>
      <c r="B36" s="13" t="s">
        <v>271</v>
      </c>
      <c r="C36" s="13" t="s">
        <v>272</v>
      </c>
      <c r="D36" s="13" t="s">
        <v>273</v>
      </c>
      <c r="E36" s="13" t="s">
        <v>274</v>
      </c>
      <c r="F36" s="13">
        <v>190</v>
      </c>
      <c r="G36" s="13" t="s">
        <v>79</v>
      </c>
      <c r="H36" s="13">
        <v>19</v>
      </c>
      <c r="I36" s="13">
        <v>10</v>
      </c>
      <c r="J36" s="13">
        <f t="shared" si="0"/>
        <v>95</v>
      </c>
    </row>
    <row r="37" spans="1:19" x14ac:dyDescent="0.15">
      <c r="A37" s="13" t="s">
        <v>74</v>
      </c>
      <c r="B37" s="13" t="s">
        <v>267</v>
      </c>
      <c r="C37" s="13" t="s">
        <v>268</v>
      </c>
      <c r="D37" s="13" t="s">
        <v>269</v>
      </c>
      <c r="E37" s="13" t="s">
        <v>270</v>
      </c>
      <c r="F37" s="13">
        <v>180</v>
      </c>
      <c r="G37" s="13" t="s">
        <v>79</v>
      </c>
      <c r="H37" s="13">
        <v>18</v>
      </c>
      <c r="I37" s="13">
        <v>10</v>
      </c>
      <c r="J37" s="13">
        <f t="shared" si="0"/>
        <v>90</v>
      </c>
      <c r="P37" s="514"/>
    </row>
    <row r="38" spans="1:19" x14ac:dyDescent="0.15">
      <c r="A38" s="13" t="s">
        <v>74</v>
      </c>
      <c r="B38" s="13" t="s">
        <v>978</v>
      </c>
      <c r="C38" s="13" t="s">
        <v>781</v>
      </c>
      <c r="D38" s="13" t="s">
        <v>782</v>
      </c>
      <c r="F38" s="13">
        <v>1056</v>
      </c>
      <c r="G38" s="13" t="s">
        <v>79</v>
      </c>
      <c r="H38" s="13">
        <v>33</v>
      </c>
      <c r="I38" s="13">
        <v>32</v>
      </c>
      <c r="J38" s="13">
        <f t="shared" si="0"/>
        <v>528</v>
      </c>
      <c r="P38" s="514"/>
    </row>
    <row r="39" spans="1:19" x14ac:dyDescent="0.15">
      <c r="A39" s="13" t="s">
        <v>74</v>
      </c>
      <c r="B39" s="13" t="s">
        <v>979</v>
      </c>
      <c r="C39" s="13" t="s">
        <v>704</v>
      </c>
      <c r="D39" s="13" t="s">
        <v>705</v>
      </c>
      <c r="F39" s="13">
        <v>32</v>
      </c>
      <c r="G39" s="13" t="s">
        <v>79</v>
      </c>
      <c r="H39" s="13">
        <v>4</v>
      </c>
      <c r="I39" s="13">
        <v>8</v>
      </c>
      <c r="J39" s="13">
        <f t="shared" si="0"/>
        <v>16</v>
      </c>
    </row>
    <row r="40" spans="1:19" x14ac:dyDescent="0.15">
      <c r="A40" s="13" t="s">
        <v>74</v>
      </c>
      <c r="B40" s="13" t="s">
        <v>980</v>
      </c>
      <c r="C40" s="13" t="s">
        <v>233</v>
      </c>
      <c r="D40" s="13" t="s">
        <v>234</v>
      </c>
      <c r="F40" s="13">
        <v>1056</v>
      </c>
      <c r="G40" s="13" t="s">
        <v>79</v>
      </c>
      <c r="H40" s="13">
        <v>33</v>
      </c>
      <c r="I40" s="13">
        <v>32</v>
      </c>
      <c r="J40" s="13">
        <f t="shared" si="0"/>
        <v>528</v>
      </c>
    </row>
    <row r="41" spans="1:19" x14ac:dyDescent="0.15">
      <c r="A41" s="13" t="s">
        <v>74</v>
      </c>
      <c r="B41" s="13" t="s">
        <v>981</v>
      </c>
      <c r="C41" s="13" t="s">
        <v>1</v>
      </c>
      <c r="D41" s="13" t="s">
        <v>125</v>
      </c>
      <c r="F41" s="13">
        <v>90</v>
      </c>
      <c r="G41" s="13" t="s">
        <v>79</v>
      </c>
      <c r="H41" s="13">
        <v>9</v>
      </c>
      <c r="I41" s="13">
        <v>10</v>
      </c>
      <c r="J41" s="13">
        <f t="shared" si="0"/>
        <v>45</v>
      </c>
    </row>
    <row r="42" spans="1:19" x14ac:dyDescent="0.15">
      <c r="A42" s="13" t="s">
        <v>74</v>
      </c>
      <c r="B42" s="13" t="s">
        <v>1308</v>
      </c>
      <c r="C42" s="13" t="s">
        <v>946</v>
      </c>
      <c r="D42" s="13" t="s">
        <v>947</v>
      </c>
      <c r="E42" s="13" t="s">
        <v>1309</v>
      </c>
      <c r="F42" s="13">
        <v>180</v>
      </c>
      <c r="G42" s="13" t="s">
        <v>79</v>
      </c>
      <c r="H42" s="13">
        <v>18</v>
      </c>
      <c r="I42" s="13">
        <v>10</v>
      </c>
      <c r="J42" s="13">
        <f t="shared" si="0"/>
        <v>90</v>
      </c>
    </row>
    <row r="43" spans="1:19" x14ac:dyDescent="0.15">
      <c r="A43" s="13" t="s">
        <v>74</v>
      </c>
      <c r="B43" s="13" t="s">
        <v>182</v>
      </c>
      <c r="C43" s="13" t="s">
        <v>128</v>
      </c>
      <c r="D43" s="13" t="s">
        <v>129</v>
      </c>
      <c r="E43" s="13" t="s">
        <v>183</v>
      </c>
      <c r="F43" s="13">
        <v>180</v>
      </c>
      <c r="G43" s="13" t="s">
        <v>79</v>
      </c>
      <c r="H43" s="13">
        <v>18</v>
      </c>
      <c r="I43" s="13">
        <v>10</v>
      </c>
      <c r="J43" s="13">
        <f t="shared" si="0"/>
        <v>90</v>
      </c>
    </row>
    <row r="44" spans="1:19" x14ac:dyDescent="0.15">
      <c r="A44" s="13" t="s">
        <v>74</v>
      </c>
      <c r="B44" s="13" t="s">
        <v>967</v>
      </c>
      <c r="C44" s="13" t="s">
        <v>861</v>
      </c>
      <c r="D44" s="13" t="s">
        <v>968</v>
      </c>
      <c r="E44" s="13" t="s">
        <v>969</v>
      </c>
      <c r="F44" s="13">
        <v>190</v>
      </c>
      <c r="G44" s="13" t="s">
        <v>79</v>
      </c>
      <c r="H44" s="13">
        <v>19</v>
      </c>
      <c r="I44" s="13">
        <v>10</v>
      </c>
      <c r="J44" s="13">
        <f t="shared" si="0"/>
        <v>95</v>
      </c>
    </row>
    <row r="45" spans="1:19" x14ac:dyDescent="0.15">
      <c r="A45" s="13" t="s">
        <v>74</v>
      </c>
      <c r="B45" s="13" t="s">
        <v>970</v>
      </c>
      <c r="C45" s="13" t="s">
        <v>811</v>
      </c>
      <c r="D45" s="13" t="s">
        <v>812</v>
      </c>
      <c r="E45" s="13" t="s">
        <v>971</v>
      </c>
      <c r="F45" s="13">
        <v>190</v>
      </c>
      <c r="G45" s="13" t="s">
        <v>79</v>
      </c>
      <c r="H45" s="13">
        <v>19</v>
      </c>
      <c r="I45" s="13">
        <v>10</v>
      </c>
      <c r="J45" s="13">
        <f t="shared" si="0"/>
        <v>95</v>
      </c>
    </row>
    <row r="46" spans="1:19" x14ac:dyDescent="0.15">
      <c r="A46" s="13" t="s">
        <v>74</v>
      </c>
      <c r="B46" s="13" t="s">
        <v>972</v>
      </c>
      <c r="C46" s="13" t="s">
        <v>13</v>
      </c>
      <c r="D46" s="13" t="s">
        <v>331</v>
      </c>
      <c r="F46" s="13">
        <v>190</v>
      </c>
      <c r="G46" s="13" t="s">
        <v>79</v>
      </c>
      <c r="H46" s="13">
        <v>19</v>
      </c>
      <c r="I46" s="13">
        <v>10</v>
      </c>
      <c r="J46" s="13">
        <f t="shared" si="0"/>
        <v>95</v>
      </c>
    </row>
    <row r="47" spans="1:19" x14ac:dyDescent="0.15">
      <c r="A47" s="13" t="s">
        <v>74</v>
      </c>
      <c r="B47" s="13" t="s">
        <v>973</v>
      </c>
      <c r="C47" s="13" t="s">
        <v>108</v>
      </c>
      <c r="D47" s="13" t="s">
        <v>109</v>
      </c>
      <c r="F47" s="13">
        <v>42</v>
      </c>
      <c r="G47" s="13" t="s">
        <v>79</v>
      </c>
      <c r="H47" s="13">
        <v>7</v>
      </c>
      <c r="I47" s="13">
        <v>6</v>
      </c>
      <c r="J47" s="13">
        <f t="shared" si="0"/>
        <v>21</v>
      </c>
    </row>
    <row r="48" spans="1:19" x14ac:dyDescent="0.15">
      <c r="A48" s="13" t="s">
        <v>74</v>
      </c>
      <c r="B48" s="13" t="s">
        <v>253</v>
      </c>
      <c r="C48" s="13" t="s">
        <v>16</v>
      </c>
      <c r="D48" s="13" t="s">
        <v>254</v>
      </c>
      <c r="E48" s="13" t="s">
        <v>255</v>
      </c>
      <c r="F48" s="13">
        <v>200</v>
      </c>
      <c r="G48" s="13" t="s">
        <v>79</v>
      </c>
      <c r="H48" s="13">
        <v>20</v>
      </c>
      <c r="I48" s="13">
        <v>10</v>
      </c>
      <c r="J48" s="13">
        <f t="shared" si="0"/>
        <v>100</v>
      </c>
    </row>
    <row r="49" spans="1:10" x14ac:dyDescent="0.15">
      <c r="A49" s="13" t="s">
        <v>74</v>
      </c>
      <c r="B49" s="13" t="s">
        <v>780</v>
      </c>
      <c r="C49" s="13" t="s">
        <v>781</v>
      </c>
      <c r="D49" s="13" t="s">
        <v>782</v>
      </c>
      <c r="E49" s="13" t="s">
        <v>783</v>
      </c>
      <c r="F49" s="13">
        <v>1056</v>
      </c>
      <c r="G49" s="13" t="s">
        <v>79</v>
      </c>
      <c r="H49" s="13">
        <v>33</v>
      </c>
      <c r="I49" s="13">
        <v>32</v>
      </c>
      <c r="J49" s="13">
        <f t="shared" si="0"/>
        <v>528</v>
      </c>
    </row>
    <row r="50" spans="1:10" x14ac:dyDescent="0.15">
      <c r="A50" s="13" t="s">
        <v>74</v>
      </c>
      <c r="B50" s="13" t="s">
        <v>1120</v>
      </c>
      <c r="C50" s="13" t="s">
        <v>565</v>
      </c>
      <c r="D50" s="13" t="s">
        <v>664</v>
      </c>
      <c r="E50" s="13" t="s">
        <v>1310</v>
      </c>
      <c r="F50" s="13">
        <v>32</v>
      </c>
      <c r="G50" s="13" t="s">
        <v>79</v>
      </c>
      <c r="H50" s="13">
        <v>4</v>
      </c>
      <c r="I50" s="13">
        <v>8</v>
      </c>
      <c r="J50" s="13">
        <f t="shared" si="0"/>
        <v>16</v>
      </c>
    </row>
    <row r="51" spans="1:10" x14ac:dyDescent="0.15">
      <c r="A51" s="13" t="s">
        <v>74</v>
      </c>
      <c r="B51" s="13" t="s">
        <v>1121</v>
      </c>
      <c r="C51" s="13" t="s">
        <v>348</v>
      </c>
      <c r="D51" s="13" t="s">
        <v>349</v>
      </c>
      <c r="F51" s="13">
        <v>200</v>
      </c>
      <c r="G51" s="13" t="s">
        <v>79</v>
      </c>
      <c r="H51" s="13">
        <v>20</v>
      </c>
      <c r="I51" s="13">
        <v>10</v>
      </c>
      <c r="J51" s="13">
        <f t="shared" si="0"/>
        <v>100</v>
      </c>
    </row>
    <row r="52" spans="1:10" x14ac:dyDescent="0.15">
      <c r="A52" s="13" t="s">
        <v>74</v>
      </c>
      <c r="B52" s="13" t="s">
        <v>1311</v>
      </c>
      <c r="C52" s="13" t="s">
        <v>1190</v>
      </c>
      <c r="D52" s="13" t="s">
        <v>1191</v>
      </c>
      <c r="E52" s="13" t="s">
        <v>1312</v>
      </c>
      <c r="F52" s="13">
        <v>32</v>
      </c>
      <c r="G52" s="13" t="s">
        <v>79</v>
      </c>
      <c r="H52" s="13">
        <v>4</v>
      </c>
      <c r="I52" s="13">
        <v>8</v>
      </c>
      <c r="J52" s="13">
        <f t="shared" si="0"/>
        <v>16</v>
      </c>
    </row>
    <row r="53" spans="1:10" x14ac:dyDescent="0.15">
      <c r="A53" s="13" t="s">
        <v>74</v>
      </c>
      <c r="B53" s="13" t="s">
        <v>945</v>
      </c>
      <c r="C53" s="13" t="s">
        <v>946</v>
      </c>
      <c r="D53" s="13" t="s">
        <v>947</v>
      </c>
      <c r="E53" s="13" t="s">
        <v>948</v>
      </c>
      <c r="F53" s="13">
        <v>180</v>
      </c>
      <c r="G53" s="13" t="s">
        <v>79</v>
      </c>
      <c r="H53" s="13">
        <v>18</v>
      </c>
      <c r="I53" s="13">
        <v>10</v>
      </c>
      <c r="J53" s="13">
        <f t="shared" si="0"/>
        <v>90</v>
      </c>
    </row>
    <row r="54" spans="1:10" x14ac:dyDescent="0.15">
      <c r="A54" s="13" t="s">
        <v>74</v>
      </c>
      <c r="B54" s="13" t="s">
        <v>1313</v>
      </c>
      <c r="C54" s="13" t="s">
        <v>1021</v>
      </c>
      <c r="D54" s="13" t="s">
        <v>1022</v>
      </c>
      <c r="E54" s="13" t="s">
        <v>1314</v>
      </c>
      <c r="F54" s="13">
        <v>32</v>
      </c>
      <c r="G54" s="13" t="s">
        <v>79</v>
      </c>
      <c r="H54" s="13">
        <v>4</v>
      </c>
      <c r="I54" s="13">
        <v>8</v>
      </c>
      <c r="J54" s="13">
        <f t="shared" si="0"/>
        <v>16</v>
      </c>
    </row>
    <row r="55" spans="1:10" x14ac:dyDescent="0.15">
      <c r="A55" s="13" t="s">
        <v>74</v>
      </c>
      <c r="B55" s="13" t="s">
        <v>263</v>
      </c>
      <c r="C55" s="13" t="s">
        <v>264</v>
      </c>
      <c r="D55" s="13" t="s">
        <v>265</v>
      </c>
      <c r="E55" s="13" t="s">
        <v>266</v>
      </c>
      <c r="F55" s="13">
        <v>190</v>
      </c>
      <c r="G55" s="13" t="s">
        <v>79</v>
      </c>
      <c r="H55" s="13">
        <v>19</v>
      </c>
      <c r="I55" s="13">
        <v>10</v>
      </c>
      <c r="J55" s="13">
        <f t="shared" si="0"/>
        <v>95</v>
      </c>
    </row>
    <row r="56" spans="1:10" x14ac:dyDescent="0.15">
      <c r="A56" s="13" t="s">
        <v>74</v>
      </c>
      <c r="B56" s="13" t="s">
        <v>944</v>
      </c>
      <c r="C56" s="13" t="s">
        <v>81</v>
      </c>
      <c r="D56" s="13" t="s">
        <v>82</v>
      </c>
      <c r="F56" s="13">
        <v>190</v>
      </c>
      <c r="G56" s="13" t="s">
        <v>79</v>
      </c>
      <c r="H56" s="13">
        <v>19</v>
      </c>
      <c r="I56" s="13">
        <v>10</v>
      </c>
      <c r="J56" s="13">
        <f t="shared" si="0"/>
        <v>95</v>
      </c>
    </row>
    <row r="57" spans="1:10" x14ac:dyDescent="0.15">
      <c r="A57" s="13" t="s">
        <v>74</v>
      </c>
      <c r="B57" s="13" t="s">
        <v>256</v>
      </c>
      <c r="C57" s="13" t="s">
        <v>257</v>
      </c>
      <c r="D57" s="13" t="s">
        <v>258</v>
      </c>
      <c r="E57" s="13" t="s">
        <v>259</v>
      </c>
      <c r="F57" s="13">
        <v>720</v>
      </c>
      <c r="G57" s="13" t="s">
        <v>79</v>
      </c>
      <c r="H57" s="13">
        <v>24</v>
      </c>
      <c r="I57" s="13">
        <v>30</v>
      </c>
      <c r="J57" s="13">
        <f t="shared" si="0"/>
        <v>360</v>
      </c>
    </row>
    <row r="58" spans="1:10" x14ac:dyDescent="0.15">
      <c r="A58" s="13" t="s">
        <v>74</v>
      </c>
      <c r="B58" s="13" t="s">
        <v>260</v>
      </c>
      <c r="C58" s="13" t="s">
        <v>15</v>
      </c>
      <c r="D58" s="13" t="s">
        <v>261</v>
      </c>
      <c r="E58" s="13" t="s">
        <v>262</v>
      </c>
      <c r="F58" s="13">
        <v>90</v>
      </c>
      <c r="G58" s="13" t="s">
        <v>79</v>
      </c>
      <c r="H58" s="13">
        <v>9</v>
      </c>
      <c r="I58" s="13">
        <v>10</v>
      </c>
      <c r="J58" s="13">
        <f t="shared" si="0"/>
        <v>45</v>
      </c>
    </row>
    <row r="59" spans="1:10" x14ac:dyDescent="0.15">
      <c r="A59" s="13" t="s">
        <v>74</v>
      </c>
      <c r="B59" s="13" t="s">
        <v>974</v>
      </c>
      <c r="C59" s="13" t="s">
        <v>24</v>
      </c>
      <c r="D59" s="13" t="s">
        <v>158</v>
      </c>
      <c r="F59" s="13">
        <v>90</v>
      </c>
      <c r="G59" s="13" t="s">
        <v>79</v>
      </c>
      <c r="H59" s="13">
        <v>9</v>
      </c>
      <c r="I59" s="13">
        <v>10</v>
      </c>
      <c r="J59" s="13">
        <f t="shared" si="0"/>
        <v>45</v>
      </c>
    </row>
    <row r="60" spans="1:10" x14ac:dyDescent="0.15">
      <c r="A60" s="13" t="s">
        <v>74</v>
      </c>
      <c r="B60" s="13" t="s">
        <v>976</v>
      </c>
      <c r="C60" s="13" t="s">
        <v>634</v>
      </c>
      <c r="D60" s="13" t="s">
        <v>635</v>
      </c>
      <c r="E60" s="13" t="s">
        <v>977</v>
      </c>
      <c r="F60" s="13">
        <v>190</v>
      </c>
      <c r="G60" s="13" t="s">
        <v>79</v>
      </c>
      <c r="H60" s="13">
        <v>19</v>
      </c>
      <c r="I60" s="13">
        <v>10</v>
      </c>
      <c r="J60" s="13">
        <f t="shared" si="0"/>
        <v>95</v>
      </c>
    </row>
    <row r="61" spans="1:10" x14ac:dyDescent="0.15">
      <c r="A61" s="13" t="s">
        <v>74</v>
      </c>
      <c r="B61" s="13" t="s">
        <v>621</v>
      </c>
      <c r="C61" s="13" t="s">
        <v>622</v>
      </c>
      <c r="D61" s="13" t="s">
        <v>623</v>
      </c>
      <c r="E61" s="13" t="s">
        <v>624</v>
      </c>
      <c r="F61" s="13">
        <v>190</v>
      </c>
      <c r="G61" s="13" t="s">
        <v>79</v>
      </c>
      <c r="H61" s="13">
        <v>19</v>
      </c>
      <c r="I61" s="13">
        <v>10</v>
      </c>
      <c r="J61" s="13">
        <f t="shared" si="0"/>
        <v>95</v>
      </c>
    </row>
    <row r="62" spans="1:10" x14ac:dyDescent="0.15">
      <c r="A62" s="13" t="s">
        <v>74</v>
      </c>
      <c r="B62" s="13" t="s">
        <v>75</v>
      </c>
      <c r="C62" s="13" t="s">
        <v>76</v>
      </c>
      <c r="D62" s="13" t="s">
        <v>77</v>
      </c>
      <c r="E62" s="13" t="s">
        <v>78</v>
      </c>
      <c r="F62" s="13">
        <v>190</v>
      </c>
      <c r="G62" s="13" t="s">
        <v>79</v>
      </c>
      <c r="H62" s="13">
        <v>19</v>
      </c>
      <c r="I62" s="13">
        <v>10</v>
      </c>
      <c r="J62" s="13">
        <f t="shared" si="0"/>
        <v>95</v>
      </c>
    </row>
    <row r="63" spans="1:10" x14ac:dyDescent="0.15">
      <c r="A63" s="13" t="s">
        <v>74</v>
      </c>
      <c r="B63" s="13" t="s">
        <v>84</v>
      </c>
      <c r="C63" s="13" t="s">
        <v>85</v>
      </c>
      <c r="D63" s="13" t="s">
        <v>86</v>
      </c>
      <c r="E63" s="13" t="s">
        <v>87</v>
      </c>
      <c r="F63" s="13">
        <v>190</v>
      </c>
      <c r="G63" s="13" t="s">
        <v>79</v>
      </c>
      <c r="H63" s="13">
        <v>19</v>
      </c>
      <c r="I63" s="13">
        <v>10</v>
      </c>
      <c r="J63" s="13">
        <f t="shared" si="0"/>
        <v>95</v>
      </c>
    </row>
    <row r="64" spans="1:10" x14ac:dyDescent="0.15">
      <c r="A64" s="13" t="s">
        <v>74</v>
      </c>
      <c r="B64" s="13" t="s">
        <v>80</v>
      </c>
      <c r="C64" s="13" t="s">
        <v>81</v>
      </c>
      <c r="D64" s="13" t="s">
        <v>82</v>
      </c>
      <c r="E64" s="13" t="s">
        <v>83</v>
      </c>
      <c r="F64" s="13">
        <v>190</v>
      </c>
      <c r="G64" s="13" t="s">
        <v>79</v>
      </c>
      <c r="H64" s="13">
        <v>19</v>
      </c>
      <c r="I64" s="13">
        <v>10</v>
      </c>
      <c r="J64" s="13">
        <f t="shared" si="0"/>
        <v>95</v>
      </c>
    </row>
    <row r="65" spans="1:10" x14ac:dyDescent="0.15">
      <c r="A65" s="13" t="s">
        <v>74</v>
      </c>
      <c r="B65" s="13" t="s">
        <v>975</v>
      </c>
      <c r="C65" s="13" t="s">
        <v>268</v>
      </c>
      <c r="D65" s="13" t="s">
        <v>269</v>
      </c>
      <c r="F65" s="13">
        <v>180</v>
      </c>
      <c r="G65" s="13" t="s">
        <v>79</v>
      </c>
      <c r="H65" s="13">
        <v>18</v>
      </c>
      <c r="I65" s="13">
        <v>10</v>
      </c>
      <c r="J65" s="13">
        <f t="shared" si="0"/>
        <v>90</v>
      </c>
    </row>
    <row r="66" spans="1:10" x14ac:dyDescent="0.15">
      <c r="A66" s="13" t="s">
        <v>74</v>
      </c>
      <c r="B66" s="13" t="s">
        <v>173</v>
      </c>
      <c r="C66" s="13" t="s">
        <v>174</v>
      </c>
      <c r="D66" s="13" t="s">
        <v>175</v>
      </c>
      <c r="E66" s="13" t="s">
        <v>176</v>
      </c>
      <c r="F66" s="13">
        <v>1056</v>
      </c>
      <c r="G66" s="13" t="s">
        <v>79</v>
      </c>
      <c r="H66" s="13">
        <v>33</v>
      </c>
      <c r="I66" s="13">
        <v>32</v>
      </c>
      <c r="J66" s="13">
        <f t="shared" si="0"/>
        <v>528</v>
      </c>
    </row>
    <row r="67" spans="1:10" x14ac:dyDescent="0.15">
      <c r="A67" s="13" t="s">
        <v>74</v>
      </c>
      <c r="B67" s="13" t="s">
        <v>180</v>
      </c>
      <c r="C67" s="13" t="s">
        <v>150</v>
      </c>
      <c r="D67" s="13" t="s">
        <v>151</v>
      </c>
      <c r="E67" s="13" t="s">
        <v>181</v>
      </c>
      <c r="F67" s="13">
        <v>190</v>
      </c>
      <c r="G67" s="13" t="s">
        <v>79</v>
      </c>
      <c r="H67" s="13">
        <v>19</v>
      </c>
      <c r="I67" s="13">
        <v>10</v>
      </c>
      <c r="J67" s="13">
        <f t="shared" si="0"/>
        <v>95</v>
      </c>
    </row>
    <row r="68" spans="1:10" x14ac:dyDescent="0.15">
      <c r="A68" s="13" t="s">
        <v>74</v>
      </c>
      <c r="B68" s="13" t="s">
        <v>177</v>
      </c>
      <c r="C68" s="13" t="s">
        <v>14</v>
      </c>
      <c r="D68" s="13" t="s">
        <v>178</v>
      </c>
      <c r="E68" s="13" t="s">
        <v>179</v>
      </c>
      <c r="F68" s="13">
        <v>190</v>
      </c>
      <c r="G68" s="13" t="s">
        <v>79</v>
      </c>
      <c r="H68" s="13">
        <v>19</v>
      </c>
      <c r="I68" s="13">
        <v>10</v>
      </c>
      <c r="J68" s="13">
        <f t="shared" si="0"/>
        <v>95</v>
      </c>
    </row>
    <row r="69" spans="1:10" x14ac:dyDescent="0.15">
      <c r="A69" s="13" t="s">
        <v>74</v>
      </c>
      <c r="B69" s="13" t="s">
        <v>1154</v>
      </c>
      <c r="C69" s="13" t="s">
        <v>1155</v>
      </c>
      <c r="D69" s="13" t="s">
        <v>1156</v>
      </c>
      <c r="E69" s="13" t="s">
        <v>1157</v>
      </c>
      <c r="F69" s="13">
        <v>32</v>
      </c>
      <c r="G69" s="13" t="s">
        <v>79</v>
      </c>
      <c r="H69" s="13">
        <v>4</v>
      </c>
      <c r="I69" s="13">
        <v>8</v>
      </c>
      <c r="J69" s="13">
        <f t="shared" ref="J69:J135" si="3">F69/2</f>
        <v>16</v>
      </c>
    </row>
    <row r="70" spans="1:10" x14ac:dyDescent="0.15">
      <c r="A70" s="13" t="s">
        <v>74</v>
      </c>
      <c r="B70" s="13" t="s">
        <v>1315</v>
      </c>
      <c r="C70" s="13" t="s">
        <v>1316</v>
      </c>
      <c r="D70" s="13" t="s">
        <v>1317</v>
      </c>
      <c r="E70" s="13" t="s">
        <v>1318</v>
      </c>
      <c r="F70" s="13">
        <v>32</v>
      </c>
      <c r="G70" s="13" t="s">
        <v>79</v>
      </c>
      <c r="H70" s="13">
        <v>4</v>
      </c>
      <c r="I70" s="13">
        <v>8</v>
      </c>
      <c r="J70" s="13">
        <f t="shared" si="3"/>
        <v>16</v>
      </c>
    </row>
    <row r="71" spans="1:10" x14ac:dyDescent="0.15">
      <c r="A71" s="13" t="s">
        <v>74</v>
      </c>
      <c r="B71" s="13" t="s">
        <v>1158</v>
      </c>
      <c r="C71" s="13" t="s">
        <v>1159</v>
      </c>
      <c r="D71" s="13" t="s">
        <v>1160</v>
      </c>
      <c r="E71" s="13" t="s">
        <v>1161</v>
      </c>
      <c r="F71" s="13">
        <v>24</v>
      </c>
      <c r="G71" s="13" t="s">
        <v>79</v>
      </c>
      <c r="H71" s="13">
        <v>4</v>
      </c>
      <c r="I71" s="13">
        <v>6</v>
      </c>
      <c r="J71" s="13">
        <f t="shared" si="3"/>
        <v>12</v>
      </c>
    </row>
    <row r="72" spans="1:10" x14ac:dyDescent="0.15">
      <c r="A72" s="13" t="s">
        <v>74</v>
      </c>
      <c r="B72" s="13" t="s">
        <v>117</v>
      </c>
      <c r="C72" s="13" t="s">
        <v>6</v>
      </c>
      <c r="D72" s="13" t="s">
        <v>118</v>
      </c>
      <c r="E72" s="13" t="s">
        <v>119</v>
      </c>
      <c r="F72" s="13">
        <v>190</v>
      </c>
      <c r="G72" s="13" t="s">
        <v>79</v>
      </c>
      <c r="H72" s="13">
        <v>19</v>
      </c>
      <c r="I72" s="13">
        <v>10</v>
      </c>
      <c r="J72" s="13">
        <f t="shared" si="3"/>
        <v>95</v>
      </c>
    </row>
    <row r="73" spans="1:10" x14ac:dyDescent="0.15">
      <c r="A73" s="13" t="s">
        <v>74</v>
      </c>
      <c r="B73" s="13" t="s">
        <v>625</v>
      </c>
      <c r="C73" s="13" t="s">
        <v>626</v>
      </c>
      <c r="D73" s="13" t="s">
        <v>627</v>
      </c>
      <c r="E73" s="13" t="s">
        <v>628</v>
      </c>
      <c r="F73" s="13">
        <v>180</v>
      </c>
      <c r="G73" s="13" t="s">
        <v>79</v>
      </c>
      <c r="H73" s="13">
        <v>18</v>
      </c>
      <c r="I73" s="13">
        <v>10</v>
      </c>
      <c r="J73" s="13">
        <f t="shared" si="3"/>
        <v>90</v>
      </c>
    </row>
    <row r="74" spans="1:10" x14ac:dyDescent="0.15">
      <c r="A74" s="13" t="s">
        <v>74</v>
      </c>
      <c r="B74" s="13" t="s">
        <v>995</v>
      </c>
      <c r="C74" s="13" t="s">
        <v>108</v>
      </c>
      <c r="D74" s="13" t="s">
        <v>109</v>
      </c>
      <c r="F74" s="13">
        <v>190</v>
      </c>
      <c r="G74" s="13" t="s">
        <v>79</v>
      </c>
      <c r="H74" s="13">
        <v>19</v>
      </c>
      <c r="I74" s="13">
        <v>10</v>
      </c>
      <c r="J74" s="13">
        <f t="shared" si="3"/>
        <v>95</v>
      </c>
    </row>
    <row r="75" spans="1:10" x14ac:dyDescent="0.15">
      <c r="A75" s="13" t="s">
        <v>74</v>
      </c>
      <c r="B75" s="13" t="s">
        <v>996</v>
      </c>
      <c r="C75" s="13" t="s">
        <v>618</v>
      </c>
      <c r="D75" s="13" t="s">
        <v>619</v>
      </c>
      <c r="F75" s="13">
        <v>190</v>
      </c>
      <c r="G75" s="13" t="s">
        <v>79</v>
      </c>
      <c r="H75" s="13">
        <v>19</v>
      </c>
      <c r="I75" s="13">
        <v>10</v>
      </c>
      <c r="J75" s="13">
        <f t="shared" si="3"/>
        <v>95</v>
      </c>
    </row>
    <row r="76" spans="1:10" x14ac:dyDescent="0.15">
      <c r="A76" s="222" t="s">
        <v>74</v>
      </c>
      <c r="B76" s="222" t="s">
        <v>186</v>
      </c>
      <c r="C76" s="222" t="s">
        <v>101</v>
      </c>
      <c r="D76" s="222" t="s">
        <v>101</v>
      </c>
      <c r="E76" s="222" t="s">
        <v>187</v>
      </c>
      <c r="F76" s="222">
        <v>190</v>
      </c>
      <c r="G76" s="222" t="s">
        <v>79</v>
      </c>
      <c r="H76" s="222">
        <v>19</v>
      </c>
      <c r="I76" s="222">
        <v>10</v>
      </c>
      <c r="J76" s="222">
        <f t="shared" si="3"/>
        <v>95</v>
      </c>
    </row>
    <row r="77" spans="1:10" x14ac:dyDescent="0.15">
      <c r="A77" s="222" t="s">
        <v>74</v>
      </c>
      <c r="B77" s="222" t="s">
        <v>184</v>
      </c>
      <c r="C77" s="222" t="s">
        <v>97</v>
      </c>
      <c r="D77" s="222" t="s">
        <v>98</v>
      </c>
      <c r="E77" s="222" t="s">
        <v>185</v>
      </c>
      <c r="F77" s="222">
        <v>80</v>
      </c>
      <c r="G77" s="222" t="s">
        <v>79</v>
      </c>
      <c r="H77" s="222">
        <v>8</v>
      </c>
      <c r="I77" s="222">
        <v>10</v>
      </c>
      <c r="J77" s="222">
        <f t="shared" ref="J77" si="4">F77/2</f>
        <v>40</v>
      </c>
    </row>
    <row r="78" spans="1:10" x14ac:dyDescent="0.15">
      <c r="A78" s="13" t="s">
        <v>74</v>
      </c>
      <c r="B78" s="13" t="s">
        <v>1006</v>
      </c>
      <c r="C78" s="13" t="s">
        <v>819</v>
      </c>
      <c r="D78" s="13" t="s">
        <v>820</v>
      </c>
      <c r="F78" s="13">
        <v>190</v>
      </c>
      <c r="G78" s="13" t="s">
        <v>79</v>
      </c>
      <c r="H78" s="13">
        <v>19</v>
      </c>
      <c r="I78" s="13">
        <v>10</v>
      </c>
      <c r="J78" s="13">
        <f t="shared" si="3"/>
        <v>95</v>
      </c>
    </row>
    <row r="79" spans="1:10" x14ac:dyDescent="0.15">
      <c r="A79" s="13" t="s">
        <v>74</v>
      </c>
      <c r="B79" s="13" t="s">
        <v>1007</v>
      </c>
      <c r="C79" s="13" t="s">
        <v>6</v>
      </c>
      <c r="D79" s="13" t="s">
        <v>118</v>
      </c>
      <c r="E79" s="13" t="s">
        <v>1319</v>
      </c>
      <c r="F79" s="13">
        <v>190</v>
      </c>
      <c r="G79" s="13" t="s">
        <v>79</v>
      </c>
      <c r="H79" s="13">
        <v>19</v>
      </c>
      <c r="I79" s="13">
        <v>10</v>
      </c>
      <c r="J79" s="13">
        <f t="shared" si="3"/>
        <v>95</v>
      </c>
    </row>
    <row r="80" spans="1:10" x14ac:dyDescent="0.15">
      <c r="A80" s="13" t="s">
        <v>74</v>
      </c>
      <c r="B80" s="13" t="s">
        <v>666</v>
      </c>
      <c r="C80" s="13" t="s">
        <v>26</v>
      </c>
      <c r="D80" s="13" t="s">
        <v>201</v>
      </c>
      <c r="E80" s="13" t="s">
        <v>667</v>
      </c>
      <c r="F80" s="13">
        <v>160</v>
      </c>
      <c r="G80" s="13" t="s">
        <v>79</v>
      </c>
      <c r="H80" s="13">
        <v>16</v>
      </c>
      <c r="I80" s="13">
        <v>10</v>
      </c>
      <c r="J80" s="13">
        <f t="shared" si="3"/>
        <v>80</v>
      </c>
    </row>
    <row r="81" spans="1:10" x14ac:dyDescent="0.15">
      <c r="A81" s="13" t="s">
        <v>74</v>
      </c>
      <c r="B81" s="13" t="s">
        <v>188</v>
      </c>
      <c r="C81" s="13" t="s">
        <v>189</v>
      </c>
      <c r="D81" s="13" t="s">
        <v>190</v>
      </c>
      <c r="E81" s="13" t="s">
        <v>191</v>
      </c>
      <c r="F81" s="13">
        <v>1056</v>
      </c>
      <c r="G81" s="13" t="s">
        <v>79</v>
      </c>
      <c r="H81" s="13">
        <v>33</v>
      </c>
      <c r="I81" s="13">
        <v>32</v>
      </c>
      <c r="J81" s="13">
        <f t="shared" si="3"/>
        <v>528</v>
      </c>
    </row>
    <row r="82" spans="1:10" x14ac:dyDescent="0.15">
      <c r="A82" s="13" t="s">
        <v>74</v>
      </c>
      <c r="B82" s="13" t="s">
        <v>1005</v>
      </c>
      <c r="C82" s="13" t="s">
        <v>284</v>
      </c>
      <c r="D82" s="13" t="s">
        <v>285</v>
      </c>
      <c r="F82" s="13">
        <v>1056</v>
      </c>
      <c r="G82" s="13" t="s">
        <v>79</v>
      </c>
      <c r="H82" s="13">
        <v>33</v>
      </c>
      <c r="I82" s="13">
        <v>32</v>
      </c>
      <c r="J82" s="13">
        <f t="shared" si="3"/>
        <v>528</v>
      </c>
    </row>
    <row r="83" spans="1:10" x14ac:dyDescent="0.15">
      <c r="A83" s="13" t="s">
        <v>74</v>
      </c>
      <c r="B83" s="13" t="s">
        <v>790</v>
      </c>
      <c r="C83" s="13" t="s">
        <v>557</v>
      </c>
      <c r="D83" s="13" t="s">
        <v>791</v>
      </c>
      <c r="E83" s="13" t="s">
        <v>792</v>
      </c>
      <c r="F83" s="13">
        <v>190</v>
      </c>
      <c r="G83" s="13" t="s">
        <v>79</v>
      </c>
      <c r="H83" s="13">
        <v>19</v>
      </c>
      <c r="I83" s="13">
        <v>10</v>
      </c>
      <c r="J83" s="13">
        <f t="shared" si="3"/>
        <v>95</v>
      </c>
    </row>
    <row r="84" spans="1:10" x14ac:dyDescent="0.15">
      <c r="A84" s="13" t="s">
        <v>74</v>
      </c>
      <c r="B84" s="13" t="s">
        <v>206</v>
      </c>
      <c r="C84" s="13" t="s">
        <v>8</v>
      </c>
      <c r="D84" s="13" t="s">
        <v>207</v>
      </c>
      <c r="E84" s="13" t="s">
        <v>208</v>
      </c>
      <c r="F84" s="13">
        <v>200</v>
      </c>
      <c r="G84" s="13" t="s">
        <v>79</v>
      </c>
      <c r="H84" s="13">
        <v>20</v>
      </c>
      <c r="I84" s="13">
        <v>10</v>
      </c>
      <c r="J84" s="13">
        <f t="shared" si="3"/>
        <v>100</v>
      </c>
    </row>
    <row r="85" spans="1:10" x14ac:dyDescent="0.15">
      <c r="A85" s="13" t="s">
        <v>74</v>
      </c>
      <c r="B85" s="13" t="s">
        <v>203</v>
      </c>
      <c r="C85" s="13" t="s">
        <v>25</v>
      </c>
      <c r="D85" s="13" t="s">
        <v>204</v>
      </c>
      <c r="E85" s="13" t="s">
        <v>205</v>
      </c>
      <c r="F85" s="13">
        <v>32</v>
      </c>
      <c r="G85" s="13" t="s">
        <v>79</v>
      </c>
      <c r="H85" s="13">
        <v>4</v>
      </c>
      <c r="I85" s="13">
        <v>8</v>
      </c>
      <c r="J85" s="13">
        <f t="shared" si="3"/>
        <v>16</v>
      </c>
    </row>
    <row r="86" spans="1:10" x14ac:dyDescent="0.15">
      <c r="A86" s="13" t="s">
        <v>74</v>
      </c>
      <c r="B86" s="13" t="s">
        <v>1174</v>
      </c>
      <c r="C86" s="13" t="s">
        <v>830</v>
      </c>
      <c r="D86" s="13" t="s">
        <v>831</v>
      </c>
      <c r="F86" s="13">
        <v>720</v>
      </c>
      <c r="G86" s="13" t="s">
        <v>79</v>
      </c>
      <c r="H86" s="13">
        <v>24</v>
      </c>
      <c r="I86" s="13">
        <v>30</v>
      </c>
      <c r="J86" s="13">
        <f t="shared" si="3"/>
        <v>360</v>
      </c>
    </row>
    <row r="87" spans="1:10" x14ac:dyDescent="0.15">
      <c r="A87" s="13" t="s">
        <v>74</v>
      </c>
      <c r="B87" s="13" t="s">
        <v>1175</v>
      </c>
      <c r="C87" s="13" t="s">
        <v>909</v>
      </c>
      <c r="D87" s="13" t="s">
        <v>1176</v>
      </c>
      <c r="E87" s="13" t="s">
        <v>1177</v>
      </c>
      <c r="F87" s="13">
        <v>1224</v>
      </c>
      <c r="G87" s="13" t="s">
        <v>79</v>
      </c>
      <c r="H87" s="13">
        <v>36</v>
      </c>
      <c r="I87" s="13">
        <v>34</v>
      </c>
      <c r="J87" s="13">
        <f t="shared" si="3"/>
        <v>612</v>
      </c>
    </row>
    <row r="88" spans="1:10" x14ac:dyDescent="0.15">
      <c r="A88" s="13" t="s">
        <v>74</v>
      </c>
      <c r="B88" s="13" t="s">
        <v>1178</v>
      </c>
      <c r="C88" s="13" t="s">
        <v>76</v>
      </c>
      <c r="D88" s="13" t="s">
        <v>77</v>
      </c>
      <c r="F88" s="13">
        <v>190</v>
      </c>
      <c r="G88" s="13" t="s">
        <v>79</v>
      </c>
      <c r="H88" s="13">
        <v>19</v>
      </c>
      <c r="I88" s="13">
        <v>10</v>
      </c>
      <c r="J88" s="13">
        <f t="shared" si="3"/>
        <v>95</v>
      </c>
    </row>
    <row r="89" spans="1:10" x14ac:dyDescent="0.15">
      <c r="A89" s="13" t="s">
        <v>74</v>
      </c>
      <c r="B89" s="13" t="s">
        <v>1179</v>
      </c>
      <c r="C89" s="13" t="s">
        <v>146</v>
      </c>
      <c r="D89" s="13" t="s">
        <v>147</v>
      </c>
      <c r="F89" s="13">
        <v>190</v>
      </c>
      <c r="G89" s="13" t="s">
        <v>79</v>
      </c>
      <c r="H89" s="13">
        <v>19</v>
      </c>
      <c r="I89" s="13">
        <v>10</v>
      </c>
      <c r="J89" s="13">
        <f t="shared" si="3"/>
        <v>95</v>
      </c>
    </row>
    <row r="90" spans="1:10" x14ac:dyDescent="0.15">
      <c r="A90" s="13" t="s">
        <v>74</v>
      </c>
      <c r="B90" s="13" t="s">
        <v>1180</v>
      </c>
      <c r="C90" s="13" t="s">
        <v>128</v>
      </c>
      <c r="D90" s="13" t="s">
        <v>129</v>
      </c>
      <c r="F90" s="13">
        <v>180</v>
      </c>
      <c r="G90" s="13" t="s">
        <v>79</v>
      </c>
      <c r="H90" s="13">
        <v>18</v>
      </c>
      <c r="I90" s="13">
        <v>10</v>
      </c>
      <c r="J90" s="13">
        <f t="shared" si="3"/>
        <v>90</v>
      </c>
    </row>
    <row r="91" spans="1:10" x14ac:dyDescent="0.15">
      <c r="A91" s="13" t="s">
        <v>74</v>
      </c>
      <c r="B91" s="13" t="s">
        <v>209</v>
      </c>
      <c r="C91" s="13" t="s">
        <v>210</v>
      </c>
      <c r="D91" s="13" t="s">
        <v>211</v>
      </c>
      <c r="E91" s="13" t="s">
        <v>212</v>
      </c>
      <c r="F91" s="13">
        <v>190</v>
      </c>
      <c r="G91" s="13" t="s">
        <v>79</v>
      </c>
      <c r="H91" s="13">
        <v>19</v>
      </c>
      <c r="I91" s="13">
        <v>10</v>
      </c>
      <c r="J91" s="13">
        <f t="shared" si="3"/>
        <v>95</v>
      </c>
    </row>
    <row r="92" spans="1:10" x14ac:dyDescent="0.15">
      <c r="A92" s="13" t="s">
        <v>74</v>
      </c>
      <c r="B92" s="13" t="s">
        <v>192</v>
      </c>
      <c r="C92" s="13" t="s">
        <v>193</v>
      </c>
      <c r="D92" s="13" t="s">
        <v>194</v>
      </c>
      <c r="E92" s="13" t="s">
        <v>195</v>
      </c>
      <c r="F92" s="13">
        <v>190</v>
      </c>
      <c r="G92" s="13" t="s">
        <v>79</v>
      </c>
      <c r="H92" s="13">
        <v>19</v>
      </c>
      <c r="I92" s="13">
        <v>10</v>
      </c>
      <c r="J92" s="13">
        <f t="shared" si="3"/>
        <v>95</v>
      </c>
    </row>
    <row r="93" spans="1:10" x14ac:dyDescent="0.15">
      <c r="A93" s="13" t="s">
        <v>74</v>
      </c>
      <c r="B93" s="13" t="s">
        <v>617</v>
      </c>
      <c r="C93" s="13" t="s">
        <v>618</v>
      </c>
      <c r="D93" s="13" t="s">
        <v>619</v>
      </c>
      <c r="E93" s="13" t="s">
        <v>620</v>
      </c>
      <c r="F93" s="13">
        <v>190</v>
      </c>
      <c r="G93" s="13" t="s">
        <v>79</v>
      </c>
      <c r="H93" s="13">
        <v>19</v>
      </c>
      <c r="I93" s="13">
        <v>10</v>
      </c>
      <c r="J93" s="13">
        <f t="shared" si="3"/>
        <v>95</v>
      </c>
    </row>
    <row r="94" spans="1:10" x14ac:dyDescent="0.15">
      <c r="A94" s="13" t="s">
        <v>74</v>
      </c>
      <c r="B94" s="13" t="s">
        <v>942</v>
      </c>
      <c r="C94" s="13" t="s">
        <v>361</v>
      </c>
      <c r="D94" s="13" t="s">
        <v>362</v>
      </c>
      <c r="E94" s="13" t="s">
        <v>943</v>
      </c>
      <c r="F94" s="13">
        <v>462</v>
      </c>
      <c r="G94" s="13" t="s">
        <v>79</v>
      </c>
      <c r="H94" s="13">
        <v>21</v>
      </c>
      <c r="I94" s="13">
        <v>22</v>
      </c>
      <c r="J94" s="13">
        <f t="shared" si="3"/>
        <v>231</v>
      </c>
    </row>
    <row r="95" spans="1:10" x14ac:dyDescent="0.15">
      <c r="A95" s="180" t="s">
        <v>74</v>
      </c>
      <c r="B95" s="180" t="s">
        <v>196</v>
      </c>
      <c r="C95" s="180" t="s">
        <v>108</v>
      </c>
      <c r="D95" s="180" t="s">
        <v>109</v>
      </c>
      <c r="E95" s="180" t="s">
        <v>197</v>
      </c>
      <c r="F95" s="180">
        <v>190</v>
      </c>
      <c r="G95" s="180" t="s">
        <v>79</v>
      </c>
      <c r="H95" s="180">
        <v>19</v>
      </c>
      <c r="I95" s="180">
        <v>10</v>
      </c>
      <c r="J95" s="180">
        <f t="shared" ref="J95" si="5">F95/2</f>
        <v>95</v>
      </c>
    </row>
    <row r="96" spans="1:10" x14ac:dyDescent="0.15">
      <c r="A96" s="13" t="s">
        <v>74</v>
      </c>
      <c r="B96" s="13" t="s">
        <v>198</v>
      </c>
      <c r="C96" s="13" t="s">
        <v>93</v>
      </c>
      <c r="D96" s="13" t="s">
        <v>94</v>
      </c>
      <c r="E96" s="13" t="s">
        <v>199</v>
      </c>
      <c r="F96" s="13">
        <v>90</v>
      </c>
      <c r="G96" s="13" t="s">
        <v>79</v>
      </c>
      <c r="H96" s="13">
        <v>9</v>
      </c>
      <c r="I96" s="13">
        <v>10</v>
      </c>
      <c r="J96" s="13">
        <f t="shared" si="3"/>
        <v>45</v>
      </c>
    </row>
    <row r="97" spans="1:10" x14ac:dyDescent="0.15">
      <c r="A97" s="13" t="s">
        <v>74</v>
      </c>
      <c r="B97" s="13" t="s">
        <v>1124</v>
      </c>
      <c r="C97" s="13" t="s">
        <v>1125</v>
      </c>
      <c r="D97" s="13" t="s">
        <v>1126</v>
      </c>
      <c r="E97" s="13" t="s">
        <v>1127</v>
      </c>
      <c r="F97" s="13">
        <v>1296</v>
      </c>
      <c r="G97" s="13" t="s">
        <v>79</v>
      </c>
      <c r="H97" s="13">
        <v>36</v>
      </c>
      <c r="I97" s="13">
        <v>36</v>
      </c>
      <c r="J97" s="13">
        <f t="shared" si="3"/>
        <v>648</v>
      </c>
    </row>
    <row r="98" spans="1:10" x14ac:dyDescent="0.15">
      <c r="A98" s="13" t="s">
        <v>74</v>
      </c>
      <c r="B98" s="13" t="s">
        <v>1128</v>
      </c>
      <c r="C98" s="13" t="s">
        <v>819</v>
      </c>
      <c r="D98" s="13" t="s">
        <v>820</v>
      </c>
      <c r="E98" s="13" t="s">
        <v>1129</v>
      </c>
      <c r="F98" s="13">
        <v>190</v>
      </c>
      <c r="G98" s="13" t="s">
        <v>79</v>
      </c>
      <c r="H98" s="13">
        <v>19</v>
      </c>
      <c r="I98" s="13">
        <v>10</v>
      </c>
      <c r="J98" s="13">
        <f t="shared" si="3"/>
        <v>95</v>
      </c>
    </row>
    <row r="99" spans="1:10" x14ac:dyDescent="0.15">
      <c r="A99" s="13" t="s">
        <v>74</v>
      </c>
      <c r="B99" s="13" t="s">
        <v>111</v>
      </c>
      <c r="C99" s="13" t="s">
        <v>112</v>
      </c>
      <c r="D99" s="13" t="s">
        <v>113</v>
      </c>
      <c r="E99" s="13" t="s">
        <v>114</v>
      </c>
      <c r="F99" s="13">
        <v>190</v>
      </c>
      <c r="G99" s="13" t="s">
        <v>79</v>
      </c>
      <c r="H99" s="13">
        <v>19</v>
      </c>
      <c r="I99" s="13">
        <v>10</v>
      </c>
      <c r="J99" s="13">
        <f t="shared" si="3"/>
        <v>95</v>
      </c>
    </row>
    <row r="100" spans="1:10" x14ac:dyDescent="0.15">
      <c r="A100" s="13" t="s">
        <v>74</v>
      </c>
      <c r="B100" s="13" t="s">
        <v>107</v>
      </c>
      <c r="C100" s="13" t="s">
        <v>108</v>
      </c>
      <c r="D100" s="13" t="s">
        <v>109</v>
      </c>
      <c r="E100" s="13" t="s">
        <v>110</v>
      </c>
      <c r="F100" s="13">
        <v>190</v>
      </c>
      <c r="G100" s="13" t="s">
        <v>79</v>
      </c>
      <c r="H100" s="13">
        <v>19</v>
      </c>
      <c r="I100" s="13">
        <v>10</v>
      </c>
      <c r="J100" s="13">
        <f t="shared" si="3"/>
        <v>95</v>
      </c>
    </row>
    <row r="101" spans="1:10" x14ac:dyDescent="0.15">
      <c r="A101" s="13" t="s">
        <v>74</v>
      </c>
      <c r="B101" s="13" t="s">
        <v>300</v>
      </c>
      <c r="C101" s="13" t="s">
        <v>301</v>
      </c>
      <c r="D101" s="13" t="s">
        <v>302</v>
      </c>
      <c r="E101" s="13" t="s">
        <v>303</v>
      </c>
      <c r="F101" s="13">
        <v>190</v>
      </c>
      <c r="G101" s="13" t="s">
        <v>79</v>
      </c>
      <c r="H101" s="13">
        <v>19</v>
      </c>
      <c r="I101" s="13">
        <v>10</v>
      </c>
      <c r="J101" s="13">
        <f t="shared" si="3"/>
        <v>95</v>
      </c>
    </row>
    <row r="102" spans="1:10" x14ac:dyDescent="0.15">
      <c r="A102" s="13" t="s">
        <v>74</v>
      </c>
      <c r="B102" s="13" t="s">
        <v>987</v>
      </c>
      <c r="C102" s="13" t="s">
        <v>121</v>
      </c>
      <c r="D102" s="13" t="s">
        <v>122</v>
      </c>
      <c r="F102" s="13">
        <v>200</v>
      </c>
      <c r="G102" s="13" t="s">
        <v>79</v>
      </c>
      <c r="H102" s="13">
        <v>20</v>
      </c>
      <c r="I102" s="13">
        <v>10</v>
      </c>
      <c r="J102" s="13">
        <f t="shared" si="3"/>
        <v>100</v>
      </c>
    </row>
    <row r="103" spans="1:10" x14ac:dyDescent="0.15">
      <c r="A103" s="13" t="s">
        <v>74</v>
      </c>
      <c r="B103" s="13" t="s">
        <v>988</v>
      </c>
      <c r="C103" s="13" t="s">
        <v>406</v>
      </c>
      <c r="D103" s="13" t="s">
        <v>407</v>
      </c>
      <c r="F103" s="13">
        <v>190</v>
      </c>
      <c r="G103" s="13" t="s">
        <v>79</v>
      </c>
      <c r="H103" s="13">
        <v>19</v>
      </c>
      <c r="I103" s="13">
        <v>10</v>
      </c>
      <c r="J103" s="13">
        <f t="shared" si="3"/>
        <v>95</v>
      </c>
    </row>
    <row r="104" spans="1:10" x14ac:dyDescent="0.15">
      <c r="A104" s="13" t="s">
        <v>74</v>
      </c>
      <c r="B104" s="13" t="s">
        <v>989</v>
      </c>
      <c r="C104" s="13" t="s">
        <v>692</v>
      </c>
      <c r="D104" s="13" t="s">
        <v>693</v>
      </c>
      <c r="E104" s="13" t="s">
        <v>990</v>
      </c>
      <c r="F104" s="13">
        <v>200</v>
      </c>
      <c r="G104" s="13" t="s">
        <v>79</v>
      </c>
      <c r="H104" s="13">
        <v>20</v>
      </c>
      <c r="I104" s="13">
        <v>10</v>
      </c>
      <c r="J104" s="13">
        <f t="shared" si="3"/>
        <v>100</v>
      </c>
    </row>
    <row r="105" spans="1:10" x14ac:dyDescent="0.15">
      <c r="A105" s="13" t="s">
        <v>74</v>
      </c>
      <c r="B105" s="13" t="s">
        <v>629</v>
      </c>
      <c r="C105" s="13" t="s">
        <v>630</v>
      </c>
      <c r="D105" s="13" t="s">
        <v>631</v>
      </c>
      <c r="E105" s="13" t="s">
        <v>632</v>
      </c>
      <c r="F105" s="13">
        <v>190</v>
      </c>
      <c r="G105" s="13" t="s">
        <v>79</v>
      </c>
      <c r="H105" s="13">
        <v>19</v>
      </c>
      <c r="I105" s="13">
        <v>10</v>
      </c>
      <c r="J105" s="13">
        <f t="shared" si="3"/>
        <v>95</v>
      </c>
    </row>
    <row r="106" spans="1:10" x14ac:dyDescent="0.15">
      <c r="A106" s="13" t="s">
        <v>74</v>
      </c>
      <c r="B106" s="13" t="s">
        <v>298</v>
      </c>
      <c r="C106" s="13" t="s">
        <v>115</v>
      </c>
      <c r="D106" s="13" t="s">
        <v>116</v>
      </c>
      <c r="E106" s="13" t="s">
        <v>299</v>
      </c>
      <c r="F106" s="13">
        <v>180</v>
      </c>
      <c r="G106" s="13" t="s">
        <v>79</v>
      </c>
      <c r="H106" s="13">
        <v>18</v>
      </c>
      <c r="I106" s="13">
        <v>10</v>
      </c>
      <c r="J106" s="13">
        <f t="shared" si="3"/>
        <v>90</v>
      </c>
    </row>
    <row r="107" spans="1:10" x14ac:dyDescent="0.15">
      <c r="A107" s="13" t="s">
        <v>74</v>
      </c>
      <c r="B107" s="13" t="s">
        <v>294</v>
      </c>
      <c r="C107" s="13" t="s">
        <v>295</v>
      </c>
      <c r="D107" s="13" t="s">
        <v>296</v>
      </c>
      <c r="E107" s="13" t="s">
        <v>297</v>
      </c>
      <c r="F107" s="13">
        <v>200</v>
      </c>
      <c r="G107" s="13" t="s">
        <v>79</v>
      </c>
      <c r="H107" s="13">
        <v>20</v>
      </c>
      <c r="I107" s="13">
        <v>10</v>
      </c>
      <c r="J107" s="13">
        <f t="shared" si="3"/>
        <v>100</v>
      </c>
    </row>
    <row r="108" spans="1:10" x14ac:dyDescent="0.15">
      <c r="A108" s="13" t="s">
        <v>74</v>
      </c>
      <c r="B108" s="13" t="s">
        <v>292</v>
      </c>
      <c r="C108" s="13" t="s">
        <v>128</v>
      </c>
      <c r="D108" s="13" t="s">
        <v>129</v>
      </c>
      <c r="E108" s="13" t="s">
        <v>293</v>
      </c>
      <c r="F108" s="13">
        <v>180</v>
      </c>
      <c r="G108" s="13" t="s">
        <v>79</v>
      </c>
      <c r="H108" s="13">
        <v>18</v>
      </c>
      <c r="I108" s="13">
        <v>10</v>
      </c>
      <c r="J108" s="13">
        <f t="shared" si="3"/>
        <v>90</v>
      </c>
    </row>
    <row r="109" spans="1:10" x14ac:dyDescent="0.15">
      <c r="A109" s="13" t="s">
        <v>74</v>
      </c>
      <c r="B109" s="13" t="s">
        <v>986</v>
      </c>
      <c r="C109" s="13" t="s">
        <v>614</v>
      </c>
      <c r="D109" s="13" t="s">
        <v>615</v>
      </c>
      <c r="E109" s="13" t="s">
        <v>1320</v>
      </c>
      <c r="F109" s="13">
        <v>32</v>
      </c>
      <c r="G109" s="13" t="s">
        <v>79</v>
      </c>
      <c r="H109" s="13">
        <v>4</v>
      </c>
      <c r="I109" s="13">
        <v>8</v>
      </c>
      <c r="J109" s="13">
        <f t="shared" si="3"/>
        <v>16</v>
      </c>
    </row>
    <row r="110" spans="1:10" x14ac:dyDescent="0.15">
      <c r="A110" s="13" t="s">
        <v>74</v>
      </c>
      <c r="B110" s="13" t="s">
        <v>1165</v>
      </c>
      <c r="C110" s="13" t="s">
        <v>226</v>
      </c>
      <c r="D110" s="13" t="s">
        <v>227</v>
      </c>
      <c r="F110" s="13">
        <v>180</v>
      </c>
      <c r="G110" s="13" t="s">
        <v>79</v>
      </c>
      <c r="H110" s="13">
        <v>18</v>
      </c>
      <c r="I110" s="13">
        <v>10</v>
      </c>
      <c r="J110" s="13">
        <f t="shared" si="3"/>
        <v>90</v>
      </c>
    </row>
    <row r="111" spans="1:10" x14ac:dyDescent="0.15">
      <c r="A111" s="13" t="s">
        <v>74</v>
      </c>
      <c r="B111" s="13" t="s">
        <v>1166</v>
      </c>
      <c r="C111" s="13" t="s">
        <v>1321</v>
      </c>
      <c r="D111" s="13" t="s">
        <v>1167</v>
      </c>
      <c r="E111" s="13" t="s">
        <v>1168</v>
      </c>
      <c r="F111" s="13">
        <v>180</v>
      </c>
      <c r="G111" s="13" t="s">
        <v>79</v>
      </c>
      <c r="H111" s="13">
        <v>18</v>
      </c>
      <c r="I111" s="13">
        <v>10</v>
      </c>
      <c r="J111" s="13">
        <f t="shared" si="3"/>
        <v>90</v>
      </c>
    </row>
    <row r="112" spans="1:10" x14ac:dyDescent="0.15">
      <c r="A112" s="13" t="s">
        <v>74</v>
      </c>
      <c r="B112" s="13" t="s">
        <v>323</v>
      </c>
      <c r="C112" s="13" t="s">
        <v>324</v>
      </c>
      <c r="D112" s="13" t="s">
        <v>325</v>
      </c>
      <c r="E112" s="13" t="s">
        <v>326</v>
      </c>
      <c r="F112" s="13">
        <v>190</v>
      </c>
      <c r="G112" s="13" t="s">
        <v>79</v>
      </c>
      <c r="H112" s="13">
        <v>19</v>
      </c>
      <c r="I112" s="13">
        <v>10</v>
      </c>
      <c r="J112" s="13">
        <f t="shared" si="3"/>
        <v>95</v>
      </c>
    </row>
    <row r="113" spans="1:10" x14ac:dyDescent="0.15">
      <c r="A113" s="13" t="s">
        <v>74</v>
      </c>
      <c r="B113" s="13" t="s">
        <v>319</v>
      </c>
      <c r="C113" s="13" t="s">
        <v>320</v>
      </c>
      <c r="D113" s="13" t="s">
        <v>321</v>
      </c>
      <c r="E113" s="13" t="s">
        <v>322</v>
      </c>
      <c r="F113" s="13">
        <v>32</v>
      </c>
      <c r="G113" s="13" t="s">
        <v>79</v>
      </c>
      <c r="H113" s="13">
        <v>4</v>
      </c>
      <c r="I113" s="13">
        <v>8</v>
      </c>
      <c r="J113" s="13">
        <f t="shared" si="3"/>
        <v>16</v>
      </c>
    </row>
    <row r="114" spans="1:10" x14ac:dyDescent="0.15">
      <c r="A114" s="13" t="s">
        <v>74</v>
      </c>
      <c r="B114" s="13" t="s">
        <v>1164</v>
      </c>
      <c r="C114" s="13" t="s">
        <v>638</v>
      </c>
      <c r="D114" s="13" t="s">
        <v>639</v>
      </c>
      <c r="F114" s="13">
        <v>720</v>
      </c>
      <c r="G114" s="13" t="s">
        <v>79</v>
      </c>
      <c r="H114" s="13">
        <v>24</v>
      </c>
      <c r="I114" s="13">
        <v>30</v>
      </c>
      <c r="J114" s="13">
        <f t="shared" si="3"/>
        <v>360</v>
      </c>
    </row>
    <row r="115" spans="1:10" x14ac:dyDescent="0.15">
      <c r="A115" s="13" t="s">
        <v>74</v>
      </c>
      <c r="B115" s="13" t="s">
        <v>327</v>
      </c>
      <c r="C115" s="13" t="s">
        <v>19</v>
      </c>
      <c r="D115" s="13" t="s">
        <v>328</v>
      </c>
      <c r="E115" s="13" t="s">
        <v>329</v>
      </c>
      <c r="F115" s="13">
        <v>190</v>
      </c>
      <c r="G115" s="13" t="s">
        <v>79</v>
      </c>
      <c r="H115" s="13">
        <v>19</v>
      </c>
      <c r="I115" s="13">
        <v>10</v>
      </c>
      <c r="J115" s="13">
        <f t="shared" si="3"/>
        <v>95</v>
      </c>
    </row>
    <row r="116" spans="1:10" x14ac:dyDescent="0.15">
      <c r="A116" s="13" t="s">
        <v>74</v>
      </c>
      <c r="B116" s="13" t="s">
        <v>1169</v>
      </c>
      <c r="C116" s="13" t="s">
        <v>150</v>
      </c>
      <c r="D116" s="13" t="s">
        <v>151</v>
      </c>
      <c r="F116" s="13">
        <v>190</v>
      </c>
      <c r="G116" s="13" t="s">
        <v>79</v>
      </c>
      <c r="H116" s="13">
        <v>19</v>
      </c>
      <c r="I116" s="13">
        <v>10</v>
      </c>
      <c r="J116" s="13">
        <f t="shared" si="3"/>
        <v>95</v>
      </c>
    </row>
    <row r="117" spans="1:10" x14ac:dyDescent="0.15">
      <c r="A117" s="13" t="s">
        <v>74</v>
      </c>
      <c r="B117" s="13" t="s">
        <v>1170</v>
      </c>
      <c r="C117" s="13" t="s">
        <v>93</v>
      </c>
      <c r="D117" s="13" t="s">
        <v>94</v>
      </c>
      <c r="F117" s="13">
        <v>90</v>
      </c>
      <c r="G117" s="13" t="s">
        <v>79</v>
      </c>
      <c r="H117" s="13">
        <v>9</v>
      </c>
      <c r="I117" s="13">
        <v>10</v>
      </c>
      <c r="J117" s="13">
        <f t="shared" si="3"/>
        <v>45</v>
      </c>
    </row>
    <row r="118" spans="1:10" x14ac:dyDescent="0.15">
      <c r="A118" s="13" t="s">
        <v>74</v>
      </c>
      <c r="B118" s="13" t="s">
        <v>1171</v>
      </c>
      <c r="C118" s="13" t="s">
        <v>115</v>
      </c>
      <c r="D118" s="13" t="s">
        <v>116</v>
      </c>
      <c r="F118" s="13">
        <v>180</v>
      </c>
      <c r="G118" s="13" t="s">
        <v>79</v>
      </c>
      <c r="H118" s="13">
        <v>18</v>
      </c>
      <c r="I118" s="13">
        <v>10</v>
      </c>
      <c r="J118" s="13">
        <f t="shared" si="3"/>
        <v>90</v>
      </c>
    </row>
    <row r="119" spans="1:10" x14ac:dyDescent="0.15">
      <c r="A119" s="13" t="s">
        <v>74</v>
      </c>
      <c r="B119" s="13" t="s">
        <v>304</v>
      </c>
      <c r="C119" s="13" t="s">
        <v>12</v>
      </c>
      <c r="D119" s="13" t="s">
        <v>305</v>
      </c>
      <c r="E119" s="13" t="s">
        <v>306</v>
      </c>
      <c r="F119" s="13">
        <v>190</v>
      </c>
      <c r="G119" s="13" t="s">
        <v>79</v>
      </c>
      <c r="H119" s="13">
        <v>19</v>
      </c>
      <c r="I119" s="13">
        <v>10</v>
      </c>
      <c r="J119" s="13">
        <f t="shared" si="3"/>
        <v>95</v>
      </c>
    </row>
    <row r="120" spans="1:10" x14ac:dyDescent="0.15">
      <c r="A120" s="13" t="s">
        <v>74</v>
      </c>
      <c r="B120" s="13" t="s">
        <v>307</v>
      </c>
      <c r="C120" s="13" t="s">
        <v>308</v>
      </c>
      <c r="D120" s="13" t="s">
        <v>309</v>
      </c>
      <c r="E120" s="13" t="s">
        <v>310</v>
      </c>
      <c r="F120" s="13">
        <v>190</v>
      </c>
      <c r="G120" s="13" t="s">
        <v>79</v>
      </c>
      <c r="H120" s="13">
        <v>19</v>
      </c>
      <c r="I120" s="13">
        <v>10</v>
      </c>
      <c r="J120" s="13">
        <f t="shared" si="3"/>
        <v>95</v>
      </c>
    </row>
    <row r="121" spans="1:10" x14ac:dyDescent="0.15">
      <c r="A121" s="13" t="s">
        <v>74</v>
      </c>
      <c r="B121" s="13" t="s">
        <v>1322</v>
      </c>
      <c r="C121" s="13" t="s">
        <v>1241</v>
      </c>
      <c r="D121" s="13" t="s">
        <v>1323</v>
      </c>
      <c r="E121" s="13" t="s">
        <v>1324</v>
      </c>
      <c r="F121" s="13">
        <v>190</v>
      </c>
      <c r="G121" s="13" t="s">
        <v>79</v>
      </c>
      <c r="H121" s="13">
        <v>19</v>
      </c>
      <c r="I121" s="13">
        <v>10</v>
      </c>
      <c r="J121" s="13">
        <f t="shared" si="3"/>
        <v>95</v>
      </c>
    </row>
    <row r="122" spans="1:10" x14ac:dyDescent="0.15">
      <c r="A122" s="13" t="s">
        <v>74</v>
      </c>
      <c r="B122" s="13" t="s">
        <v>1325</v>
      </c>
      <c r="C122" s="13" t="s">
        <v>1326</v>
      </c>
      <c r="D122" s="13" t="s">
        <v>1327</v>
      </c>
      <c r="E122" s="13" t="s">
        <v>1328</v>
      </c>
      <c r="F122" s="13">
        <v>180</v>
      </c>
      <c r="G122" s="13" t="s">
        <v>79</v>
      </c>
      <c r="H122" s="13">
        <v>18</v>
      </c>
      <c r="I122" s="13">
        <v>10</v>
      </c>
      <c r="J122" s="13">
        <f t="shared" si="3"/>
        <v>90</v>
      </c>
    </row>
    <row r="123" spans="1:10" x14ac:dyDescent="0.15">
      <c r="A123" s="13" t="s">
        <v>74</v>
      </c>
      <c r="B123" s="13" t="s">
        <v>1329</v>
      </c>
      <c r="C123" s="13" t="s">
        <v>1061</v>
      </c>
      <c r="D123" s="13" t="s">
        <v>1062</v>
      </c>
      <c r="E123" s="13" t="s">
        <v>1330</v>
      </c>
      <c r="F123" s="13">
        <v>90</v>
      </c>
      <c r="G123" s="13" t="s">
        <v>79</v>
      </c>
      <c r="H123" s="13">
        <v>9</v>
      </c>
      <c r="I123" s="13">
        <v>10</v>
      </c>
      <c r="J123" s="13">
        <f t="shared" si="3"/>
        <v>45</v>
      </c>
    </row>
    <row r="124" spans="1:10" x14ac:dyDescent="0.15">
      <c r="A124" s="13" t="s">
        <v>74</v>
      </c>
      <c r="B124" s="13" t="s">
        <v>135</v>
      </c>
      <c r="C124" s="13" t="s">
        <v>21</v>
      </c>
      <c r="D124" s="13" t="s">
        <v>136</v>
      </c>
      <c r="E124" s="13" t="s">
        <v>137</v>
      </c>
      <c r="F124" s="13">
        <v>190</v>
      </c>
      <c r="G124" s="13" t="s">
        <v>79</v>
      </c>
      <c r="H124" s="13">
        <v>19</v>
      </c>
      <c r="I124" s="13">
        <v>10</v>
      </c>
      <c r="J124" s="13">
        <f t="shared" si="3"/>
        <v>95</v>
      </c>
    </row>
    <row r="125" spans="1:10" x14ac:dyDescent="0.15">
      <c r="A125" s="13" t="s">
        <v>74</v>
      </c>
      <c r="B125" s="13" t="s">
        <v>124</v>
      </c>
      <c r="C125" s="13" t="s">
        <v>1</v>
      </c>
      <c r="D125" s="13" t="s">
        <v>125</v>
      </c>
      <c r="E125" s="13" t="s">
        <v>126</v>
      </c>
      <c r="F125" s="13">
        <v>90</v>
      </c>
      <c r="G125" s="13" t="s">
        <v>79</v>
      </c>
      <c r="H125" s="13">
        <v>9</v>
      </c>
      <c r="I125" s="13">
        <v>10</v>
      </c>
      <c r="J125" s="13">
        <f t="shared" si="3"/>
        <v>45</v>
      </c>
    </row>
    <row r="126" spans="1:10" x14ac:dyDescent="0.15">
      <c r="A126" s="13" t="s">
        <v>74</v>
      </c>
      <c r="B126" s="13" t="s">
        <v>131</v>
      </c>
      <c r="C126" s="13" t="s">
        <v>132</v>
      </c>
      <c r="D126" s="13" t="s">
        <v>133</v>
      </c>
      <c r="E126" s="13" t="s">
        <v>134</v>
      </c>
      <c r="F126" s="13">
        <v>180</v>
      </c>
      <c r="G126" s="13" t="s">
        <v>79</v>
      </c>
      <c r="H126" s="13">
        <v>18</v>
      </c>
      <c r="I126" s="13">
        <v>10</v>
      </c>
      <c r="J126" s="13">
        <f t="shared" si="3"/>
        <v>90</v>
      </c>
    </row>
    <row r="127" spans="1:10" x14ac:dyDescent="0.15">
      <c r="A127" s="13" t="s">
        <v>74</v>
      </c>
      <c r="B127" s="13" t="s">
        <v>127</v>
      </c>
      <c r="C127" s="13" t="s">
        <v>128</v>
      </c>
      <c r="D127" s="13" t="s">
        <v>129</v>
      </c>
      <c r="E127" s="13" t="s">
        <v>130</v>
      </c>
      <c r="F127" s="13">
        <v>180</v>
      </c>
      <c r="G127" s="13" t="s">
        <v>79</v>
      </c>
      <c r="H127" s="13">
        <v>18</v>
      </c>
      <c r="I127" s="13">
        <v>10</v>
      </c>
      <c r="J127" s="13">
        <f t="shared" si="3"/>
        <v>90</v>
      </c>
    </row>
    <row r="128" spans="1:10" x14ac:dyDescent="0.15">
      <c r="A128" s="13" t="s">
        <v>74</v>
      </c>
      <c r="B128" s="13" t="s">
        <v>1173</v>
      </c>
      <c r="C128" s="13" t="s">
        <v>10</v>
      </c>
      <c r="D128" s="13" t="s">
        <v>143</v>
      </c>
      <c r="F128" s="13">
        <v>1680</v>
      </c>
      <c r="G128" s="13" t="s">
        <v>79</v>
      </c>
      <c r="H128" s="13">
        <v>42</v>
      </c>
      <c r="I128" s="13">
        <v>40</v>
      </c>
      <c r="J128" s="13">
        <f t="shared" si="3"/>
        <v>840</v>
      </c>
    </row>
    <row r="129" spans="1:10" x14ac:dyDescent="0.15">
      <c r="A129" s="13" t="s">
        <v>74</v>
      </c>
      <c r="B129" s="13" t="s">
        <v>1172</v>
      </c>
      <c r="C129" s="13" t="s">
        <v>295</v>
      </c>
      <c r="D129" s="13" t="s">
        <v>296</v>
      </c>
      <c r="F129" s="13">
        <v>200</v>
      </c>
      <c r="G129" s="13" t="s">
        <v>79</v>
      </c>
      <c r="H129" s="13">
        <v>20</v>
      </c>
      <c r="I129" s="13">
        <v>10</v>
      </c>
      <c r="J129" s="13">
        <f t="shared" si="3"/>
        <v>100</v>
      </c>
    </row>
    <row r="130" spans="1:10" x14ac:dyDescent="0.15">
      <c r="A130" s="222" t="s">
        <v>74</v>
      </c>
      <c r="B130" s="222" t="s">
        <v>663</v>
      </c>
      <c r="C130" s="222" t="s">
        <v>565</v>
      </c>
      <c r="D130" s="222" t="s">
        <v>664</v>
      </c>
      <c r="E130" s="222" t="s">
        <v>665</v>
      </c>
      <c r="F130" s="222">
        <v>32</v>
      </c>
      <c r="G130" s="222" t="s">
        <v>79</v>
      </c>
      <c r="H130" s="222">
        <v>4</v>
      </c>
      <c r="I130" s="222">
        <v>8</v>
      </c>
      <c r="J130" s="222">
        <f t="shared" ref="J130:J131" si="6">F130/2</f>
        <v>16</v>
      </c>
    </row>
    <row r="131" spans="1:10" x14ac:dyDescent="0.15">
      <c r="A131" s="222" t="s">
        <v>74</v>
      </c>
      <c r="B131" s="222" t="s">
        <v>655</v>
      </c>
      <c r="C131" s="222" t="s">
        <v>656</v>
      </c>
      <c r="D131" s="222" t="s">
        <v>657</v>
      </c>
      <c r="E131" s="222" t="s">
        <v>658</v>
      </c>
      <c r="F131" s="222">
        <v>190</v>
      </c>
      <c r="G131" s="222" t="s">
        <v>79</v>
      </c>
      <c r="H131" s="222">
        <v>19</v>
      </c>
      <c r="I131" s="222">
        <v>10</v>
      </c>
      <c r="J131" s="222">
        <f t="shared" si="6"/>
        <v>95</v>
      </c>
    </row>
    <row r="132" spans="1:10" x14ac:dyDescent="0.15">
      <c r="A132" s="13" t="s">
        <v>74</v>
      </c>
      <c r="B132" s="13" t="s">
        <v>659</v>
      </c>
      <c r="C132" s="13" t="s">
        <v>660</v>
      </c>
      <c r="D132" s="13" t="s">
        <v>661</v>
      </c>
      <c r="E132" s="13" t="s">
        <v>662</v>
      </c>
      <c r="F132" s="13">
        <v>190</v>
      </c>
      <c r="G132" s="13" t="s">
        <v>79</v>
      </c>
      <c r="H132" s="13">
        <v>19</v>
      </c>
      <c r="I132" s="13">
        <v>10</v>
      </c>
      <c r="J132" s="13">
        <f t="shared" si="3"/>
        <v>95</v>
      </c>
    </row>
    <row r="133" spans="1:10" s="536" customFormat="1" x14ac:dyDescent="0.15">
      <c r="A133" s="292" t="s">
        <v>74</v>
      </c>
      <c r="B133" s="292" t="s">
        <v>659</v>
      </c>
      <c r="C133" s="292" t="s">
        <v>1377</v>
      </c>
      <c r="D133" s="292" t="s">
        <v>661</v>
      </c>
      <c r="E133" s="292" t="s">
        <v>662</v>
      </c>
      <c r="F133" s="292">
        <v>190</v>
      </c>
      <c r="G133" s="292" t="s">
        <v>79</v>
      </c>
      <c r="H133" s="292">
        <v>19</v>
      </c>
      <c r="I133" s="292">
        <v>10</v>
      </c>
      <c r="J133" s="292">
        <f t="shared" ref="J133" si="7">F133/2</f>
        <v>95</v>
      </c>
    </row>
    <row r="134" spans="1:10" x14ac:dyDescent="0.15">
      <c r="A134" s="13" t="s">
        <v>74</v>
      </c>
      <c r="B134" s="13" t="s">
        <v>991</v>
      </c>
      <c r="C134" s="13" t="s">
        <v>781</v>
      </c>
      <c r="D134" s="13" t="s">
        <v>782</v>
      </c>
      <c r="E134" s="13" t="s">
        <v>992</v>
      </c>
      <c r="F134" s="13">
        <v>1056</v>
      </c>
      <c r="G134" s="13" t="s">
        <v>79</v>
      </c>
      <c r="H134" s="13">
        <v>33</v>
      </c>
      <c r="I134" s="13">
        <v>32</v>
      </c>
      <c r="J134" s="13">
        <f t="shared" si="3"/>
        <v>528</v>
      </c>
    </row>
    <row r="135" spans="1:10" x14ac:dyDescent="0.15">
      <c r="A135" s="183" t="s">
        <v>74</v>
      </c>
      <c r="B135" s="183" t="s">
        <v>993</v>
      </c>
      <c r="C135" s="183" t="s">
        <v>264</v>
      </c>
      <c r="D135" s="183" t="s">
        <v>265</v>
      </c>
      <c r="E135" s="183"/>
      <c r="F135" s="183">
        <v>190</v>
      </c>
      <c r="G135" s="183" t="s">
        <v>79</v>
      </c>
      <c r="H135" s="183">
        <v>19</v>
      </c>
      <c r="I135" s="183">
        <v>10</v>
      </c>
      <c r="J135" s="233">
        <f t="shared" si="3"/>
        <v>95</v>
      </c>
    </row>
    <row r="136" spans="1:10" x14ac:dyDescent="0.15">
      <c r="A136" s="174" t="s">
        <v>74</v>
      </c>
      <c r="B136" s="174" t="s">
        <v>994</v>
      </c>
      <c r="C136" s="174" t="s">
        <v>89</v>
      </c>
      <c r="D136" s="174" t="s">
        <v>90</v>
      </c>
      <c r="E136" s="174"/>
      <c r="F136" s="174">
        <v>190</v>
      </c>
      <c r="G136" s="174" t="s">
        <v>79</v>
      </c>
      <c r="H136" s="174">
        <v>19</v>
      </c>
      <c r="I136" s="174">
        <v>10</v>
      </c>
      <c r="J136" s="233">
        <f t="shared" ref="J136:J199" si="8">F136/2</f>
        <v>95</v>
      </c>
    </row>
    <row r="137" spans="1:10" x14ac:dyDescent="0.15">
      <c r="A137" s="13" t="s">
        <v>74</v>
      </c>
      <c r="B137" s="13" t="s">
        <v>311</v>
      </c>
      <c r="C137" s="13" t="s">
        <v>89</v>
      </c>
      <c r="D137" s="13" t="s">
        <v>90</v>
      </c>
      <c r="E137" s="13" t="s">
        <v>312</v>
      </c>
      <c r="F137" s="13">
        <v>190</v>
      </c>
      <c r="G137" s="13" t="s">
        <v>79</v>
      </c>
      <c r="H137" s="13">
        <v>19</v>
      </c>
      <c r="I137" s="13">
        <v>10</v>
      </c>
      <c r="J137" s="233">
        <f t="shared" si="8"/>
        <v>95</v>
      </c>
    </row>
    <row r="138" spans="1:10" x14ac:dyDescent="0.15">
      <c r="A138" s="13" t="s">
        <v>74</v>
      </c>
      <c r="B138" s="13" t="s">
        <v>997</v>
      </c>
      <c r="C138" s="13" t="s">
        <v>174</v>
      </c>
      <c r="D138" s="13" t="s">
        <v>175</v>
      </c>
      <c r="F138" s="13">
        <v>1056</v>
      </c>
      <c r="G138" s="13" t="s">
        <v>79</v>
      </c>
      <c r="H138" s="13">
        <v>33</v>
      </c>
      <c r="I138" s="13">
        <v>32</v>
      </c>
      <c r="J138" s="233">
        <f t="shared" si="8"/>
        <v>528</v>
      </c>
    </row>
    <row r="139" spans="1:10" x14ac:dyDescent="0.15">
      <c r="A139" s="13" t="s">
        <v>74</v>
      </c>
      <c r="B139" s="13" t="s">
        <v>998</v>
      </c>
      <c r="C139" s="13" t="s">
        <v>214</v>
      </c>
      <c r="D139" s="13" t="s">
        <v>214</v>
      </c>
      <c r="F139" s="13">
        <v>190</v>
      </c>
      <c r="G139" s="13" t="s">
        <v>79</v>
      </c>
      <c r="H139" s="13">
        <v>19</v>
      </c>
      <c r="I139" s="13">
        <v>10</v>
      </c>
      <c r="J139" s="233">
        <f t="shared" si="8"/>
        <v>95</v>
      </c>
    </row>
    <row r="140" spans="1:10" x14ac:dyDescent="0.15">
      <c r="A140" s="13" t="s">
        <v>74</v>
      </c>
      <c r="B140" s="13" t="s">
        <v>788</v>
      </c>
      <c r="C140" s="13" t="s">
        <v>97</v>
      </c>
      <c r="D140" s="13" t="s">
        <v>98</v>
      </c>
      <c r="E140" s="13" t="s">
        <v>789</v>
      </c>
      <c r="F140" s="13">
        <v>80</v>
      </c>
      <c r="G140" s="13" t="s">
        <v>79</v>
      </c>
      <c r="H140" s="13">
        <v>8</v>
      </c>
      <c r="I140" s="13">
        <v>10</v>
      </c>
      <c r="J140" s="233">
        <f t="shared" si="8"/>
        <v>40</v>
      </c>
    </row>
    <row r="141" spans="1:10" x14ac:dyDescent="0.15">
      <c r="A141" s="13" t="s">
        <v>74</v>
      </c>
      <c r="B141" s="13" t="s">
        <v>999</v>
      </c>
      <c r="C141" s="13" t="s">
        <v>441</v>
      </c>
      <c r="D141" s="13" t="s">
        <v>442</v>
      </c>
      <c r="F141" s="13">
        <v>210</v>
      </c>
      <c r="G141" s="13" t="s">
        <v>79</v>
      </c>
      <c r="H141" s="13">
        <v>21</v>
      </c>
      <c r="I141" s="13">
        <v>10</v>
      </c>
      <c r="J141" s="233">
        <f t="shared" si="8"/>
        <v>105</v>
      </c>
    </row>
    <row r="142" spans="1:10" x14ac:dyDescent="0.15">
      <c r="A142" s="13" t="s">
        <v>74</v>
      </c>
      <c r="B142" s="13" t="s">
        <v>1000</v>
      </c>
      <c r="C142" s="13" t="s">
        <v>150</v>
      </c>
      <c r="D142" s="13" t="s">
        <v>151</v>
      </c>
      <c r="F142" s="13">
        <v>190</v>
      </c>
      <c r="G142" s="13" t="s">
        <v>79</v>
      </c>
      <c r="H142" s="13">
        <v>19</v>
      </c>
      <c r="I142" s="13">
        <v>10</v>
      </c>
      <c r="J142" s="233">
        <f t="shared" si="8"/>
        <v>95</v>
      </c>
    </row>
    <row r="143" spans="1:10" x14ac:dyDescent="0.15">
      <c r="A143" s="13" t="s">
        <v>74</v>
      </c>
      <c r="B143" s="13" t="s">
        <v>1001</v>
      </c>
      <c r="C143" s="13" t="s">
        <v>1002</v>
      </c>
      <c r="D143" s="13" t="s">
        <v>1003</v>
      </c>
      <c r="E143" s="13" t="s">
        <v>1004</v>
      </c>
      <c r="F143" s="13">
        <v>190</v>
      </c>
      <c r="G143" s="13" t="s">
        <v>79</v>
      </c>
      <c r="H143" s="13">
        <v>19</v>
      </c>
      <c r="I143" s="13">
        <v>10</v>
      </c>
      <c r="J143" s="233">
        <f t="shared" si="8"/>
        <v>95</v>
      </c>
    </row>
    <row r="144" spans="1:10" x14ac:dyDescent="0.15">
      <c r="A144" s="13" t="s">
        <v>74</v>
      </c>
      <c r="B144" s="13" t="s">
        <v>142</v>
      </c>
      <c r="C144" s="13" t="s">
        <v>10</v>
      </c>
      <c r="D144" s="13" t="s">
        <v>143</v>
      </c>
      <c r="E144" s="13" t="s">
        <v>144</v>
      </c>
      <c r="F144" s="13">
        <v>1680</v>
      </c>
      <c r="G144" s="13" t="s">
        <v>79</v>
      </c>
      <c r="H144" s="13">
        <v>42</v>
      </c>
      <c r="I144" s="13">
        <v>40</v>
      </c>
      <c r="J144" s="233">
        <f t="shared" si="8"/>
        <v>840</v>
      </c>
    </row>
    <row r="145" spans="1:18" x14ac:dyDescent="0.15">
      <c r="A145" s="13" t="s">
        <v>74</v>
      </c>
      <c r="B145" s="13" t="s">
        <v>145</v>
      </c>
      <c r="C145" s="13" t="s">
        <v>146</v>
      </c>
      <c r="D145" s="13" t="s">
        <v>147</v>
      </c>
      <c r="E145" s="13" t="s">
        <v>148</v>
      </c>
      <c r="F145" s="13">
        <v>190</v>
      </c>
      <c r="G145" s="13" t="s">
        <v>79</v>
      </c>
      <c r="H145" s="13">
        <v>19</v>
      </c>
      <c r="I145" s="13">
        <v>10</v>
      </c>
      <c r="J145" s="233">
        <f t="shared" si="8"/>
        <v>95</v>
      </c>
    </row>
    <row r="146" spans="1:18" x14ac:dyDescent="0.15">
      <c r="A146" s="13" t="s">
        <v>74</v>
      </c>
      <c r="B146" s="13" t="s">
        <v>149</v>
      </c>
      <c r="C146" s="13" t="s">
        <v>150</v>
      </c>
      <c r="D146" s="13" t="s">
        <v>151</v>
      </c>
      <c r="E146" s="13" t="s">
        <v>152</v>
      </c>
      <c r="F146" s="13">
        <v>190</v>
      </c>
      <c r="G146" s="13" t="s">
        <v>79</v>
      </c>
      <c r="H146" s="13">
        <v>19</v>
      </c>
      <c r="I146" s="13">
        <v>10</v>
      </c>
      <c r="J146" s="233">
        <f t="shared" si="8"/>
        <v>95</v>
      </c>
    </row>
    <row r="147" spans="1:18" x14ac:dyDescent="0.15">
      <c r="A147" s="13" t="s">
        <v>74</v>
      </c>
      <c r="B147" s="13" t="s">
        <v>153</v>
      </c>
      <c r="C147" s="13" t="s">
        <v>154</v>
      </c>
      <c r="D147" s="13" t="s">
        <v>155</v>
      </c>
      <c r="E147" s="13" t="s">
        <v>156</v>
      </c>
      <c r="F147" s="13">
        <v>190</v>
      </c>
      <c r="G147" s="13" t="s">
        <v>79</v>
      </c>
      <c r="H147" s="13">
        <v>19</v>
      </c>
      <c r="I147" s="13">
        <v>10</v>
      </c>
      <c r="J147" s="233">
        <f t="shared" si="8"/>
        <v>95</v>
      </c>
    </row>
    <row r="148" spans="1:18" x14ac:dyDescent="0.15">
      <c r="A148" s="13" t="s">
        <v>74</v>
      </c>
      <c r="B148" s="13" t="s">
        <v>160</v>
      </c>
      <c r="C148" s="13" t="s">
        <v>4</v>
      </c>
      <c r="D148" s="13" t="s">
        <v>161</v>
      </c>
      <c r="E148" s="13" t="s">
        <v>162</v>
      </c>
      <c r="F148" s="13">
        <v>190</v>
      </c>
      <c r="G148" s="13" t="s">
        <v>79</v>
      </c>
      <c r="H148" s="13">
        <v>19</v>
      </c>
      <c r="I148" s="13">
        <v>10</v>
      </c>
      <c r="J148" s="233">
        <f t="shared" si="8"/>
        <v>95</v>
      </c>
    </row>
    <row r="149" spans="1:18" x14ac:dyDescent="0.15">
      <c r="A149" s="13" t="s">
        <v>74</v>
      </c>
      <c r="B149" s="13" t="s">
        <v>1331</v>
      </c>
      <c r="C149" s="13" t="s">
        <v>1332</v>
      </c>
      <c r="D149" s="13" t="s">
        <v>1333</v>
      </c>
      <c r="E149" s="13" t="s">
        <v>1334</v>
      </c>
      <c r="F149" s="13">
        <v>190</v>
      </c>
      <c r="G149" s="13" t="s">
        <v>79</v>
      </c>
      <c r="H149" s="13">
        <v>19</v>
      </c>
      <c r="I149" s="13">
        <v>10</v>
      </c>
      <c r="J149" s="233">
        <f t="shared" si="8"/>
        <v>95</v>
      </c>
    </row>
    <row r="150" spans="1:18" x14ac:dyDescent="0.15">
      <c r="A150" s="13" t="s">
        <v>74</v>
      </c>
      <c r="B150" s="13" t="s">
        <v>163</v>
      </c>
      <c r="C150" s="13" t="s">
        <v>150</v>
      </c>
      <c r="D150" s="13" t="s">
        <v>151</v>
      </c>
      <c r="E150" s="13" t="s">
        <v>164</v>
      </c>
      <c r="F150" s="13">
        <v>190</v>
      </c>
      <c r="G150" s="13" t="s">
        <v>79</v>
      </c>
      <c r="H150" s="13">
        <v>19</v>
      </c>
      <c r="I150" s="13">
        <v>10</v>
      </c>
      <c r="J150" s="233">
        <f t="shared" si="8"/>
        <v>95</v>
      </c>
    </row>
    <row r="151" spans="1:18" x14ac:dyDescent="0.15">
      <c r="A151" s="13" t="s">
        <v>74</v>
      </c>
      <c r="B151" s="13" t="s">
        <v>157</v>
      </c>
      <c r="C151" s="13" t="s">
        <v>24</v>
      </c>
      <c r="D151" s="13" t="s">
        <v>158</v>
      </c>
      <c r="E151" s="13" t="s">
        <v>159</v>
      </c>
      <c r="F151" s="13">
        <v>90</v>
      </c>
      <c r="G151" s="13" t="s">
        <v>79</v>
      </c>
      <c r="H151" s="13">
        <v>9</v>
      </c>
      <c r="I151" s="13">
        <v>10</v>
      </c>
      <c r="J151" s="233">
        <f t="shared" si="8"/>
        <v>45</v>
      </c>
    </row>
    <row r="152" spans="1:18" x14ac:dyDescent="0.15">
      <c r="A152" s="13" t="s">
        <v>74</v>
      </c>
      <c r="B152" s="13" t="s">
        <v>1008</v>
      </c>
      <c r="C152" s="13" t="s">
        <v>660</v>
      </c>
      <c r="D152" s="13" t="s">
        <v>661</v>
      </c>
      <c r="E152" s="13" t="s">
        <v>1009</v>
      </c>
      <c r="F152" s="13">
        <v>190</v>
      </c>
      <c r="G152" s="13" t="s">
        <v>79</v>
      </c>
      <c r="H152" s="13">
        <v>19</v>
      </c>
      <c r="I152" s="13">
        <v>10</v>
      </c>
      <c r="J152" s="233">
        <f t="shared" si="8"/>
        <v>95</v>
      </c>
    </row>
    <row r="153" spans="1:18" x14ac:dyDescent="0.15">
      <c r="A153" s="13" t="s">
        <v>74</v>
      </c>
      <c r="B153" s="13" t="s">
        <v>1010</v>
      </c>
      <c r="C153" s="13" t="s">
        <v>26</v>
      </c>
      <c r="D153" s="13" t="s">
        <v>201</v>
      </c>
      <c r="F153" s="13">
        <v>160</v>
      </c>
      <c r="G153" s="13" t="s">
        <v>79</v>
      </c>
      <c r="H153" s="13">
        <v>16</v>
      </c>
      <c r="I153" s="13">
        <v>10</v>
      </c>
      <c r="J153" s="233">
        <f t="shared" si="8"/>
        <v>80</v>
      </c>
    </row>
    <row r="154" spans="1:18" s="336" customFormat="1" x14ac:dyDescent="0.15">
      <c r="A154" s="292" t="s">
        <v>74</v>
      </c>
      <c r="B154" s="292" t="s">
        <v>1011</v>
      </c>
      <c r="C154" s="292" t="s">
        <v>101</v>
      </c>
      <c r="D154" s="292" t="s">
        <v>101</v>
      </c>
      <c r="E154" s="292"/>
      <c r="F154" s="292">
        <v>190</v>
      </c>
      <c r="G154" s="292" t="s">
        <v>79</v>
      </c>
      <c r="H154" s="292">
        <v>19</v>
      </c>
      <c r="I154" s="292">
        <v>10</v>
      </c>
      <c r="J154" s="292">
        <f t="shared" si="8"/>
        <v>95</v>
      </c>
    </row>
    <row r="155" spans="1:18" s="336" customFormat="1" x14ac:dyDescent="0.15">
      <c r="A155" s="292" t="s">
        <v>74</v>
      </c>
      <c r="B155" s="292" t="s">
        <v>379</v>
      </c>
      <c r="C155" s="292" t="s">
        <v>380</v>
      </c>
      <c r="D155" s="292" t="s">
        <v>381</v>
      </c>
      <c r="E155" s="292" t="s">
        <v>382</v>
      </c>
      <c r="F155" s="292">
        <v>1296</v>
      </c>
      <c r="G155" s="292" t="s">
        <v>79</v>
      </c>
      <c r="H155" s="292">
        <v>36</v>
      </c>
      <c r="I155" s="292">
        <v>36</v>
      </c>
      <c r="J155" s="292">
        <f t="shared" si="8"/>
        <v>648</v>
      </c>
    </row>
    <row r="156" spans="1:18" s="336" customFormat="1" x14ac:dyDescent="0.15">
      <c r="A156" s="292" t="s">
        <v>74</v>
      </c>
      <c r="B156" s="292" t="s">
        <v>377</v>
      </c>
      <c r="C156" s="292" t="s">
        <v>115</v>
      </c>
      <c r="D156" s="292" t="s">
        <v>116</v>
      </c>
      <c r="E156" s="292" t="s">
        <v>378</v>
      </c>
      <c r="F156" s="292">
        <v>180</v>
      </c>
      <c r="G156" s="292" t="s">
        <v>79</v>
      </c>
      <c r="H156" s="292">
        <v>18</v>
      </c>
      <c r="I156" s="292">
        <v>10</v>
      </c>
      <c r="J156" s="292">
        <f t="shared" si="8"/>
        <v>90</v>
      </c>
    </row>
    <row r="157" spans="1:18" x14ac:dyDescent="0.15">
      <c r="A157" s="13" t="s">
        <v>74</v>
      </c>
      <c r="B157" s="13" t="s">
        <v>435</v>
      </c>
      <c r="C157" s="13" t="s">
        <v>7</v>
      </c>
      <c r="D157" s="13" t="s">
        <v>403</v>
      </c>
      <c r="E157" s="13" t="s">
        <v>436</v>
      </c>
      <c r="F157" s="13">
        <v>32</v>
      </c>
      <c r="G157" s="13" t="s">
        <v>79</v>
      </c>
      <c r="H157" s="13">
        <v>4</v>
      </c>
      <c r="I157" s="13">
        <v>8</v>
      </c>
      <c r="J157" s="292">
        <f t="shared" si="8"/>
        <v>16</v>
      </c>
    </row>
    <row r="158" spans="1:18" x14ac:dyDescent="0.15">
      <c r="A158" s="13" t="s">
        <v>74</v>
      </c>
      <c r="B158" s="13" t="s">
        <v>432</v>
      </c>
      <c r="C158" s="13" t="s">
        <v>18</v>
      </c>
      <c r="D158" s="13" t="s">
        <v>433</v>
      </c>
      <c r="E158" s="13" t="s">
        <v>434</v>
      </c>
      <c r="F158" s="13">
        <v>190</v>
      </c>
      <c r="G158" s="13" t="s">
        <v>79</v>
      </c>
      <c r="H158" s="13">
        <v>19</v>
      </c>
      <c r="I158" s="13">
        <v>10</v>
      </c>
      <c r="J158" s="292">
        <f t="shared" si="8"/>
        <v>95</v>
      </c>
    </row>
    <row r="159" spans="1:18" x14ac:dyDescent="0.15">
      <c r="A159" s="13" t="s">
        <v>74</v>
      </c>
      <c r="B159" s="13" t="s">
        <v>802</v>
      </c>
      <c r="C159" s="13" t="s">
        <v>803</v>
      </c>
      <c r="D159" s="13" t="s">
        <v>804</v>
      </c>
      <c r="E159" s="13" t="s">
        <v>805</v>
      </c>
      <c r="F159" s="13">
        <v>190</v>
      </c>
      <c r="G159" s="13" t="s">
        <v>79</v>
      </c>
      <c r="H159" s="13">
        <v>19</v>
      </c>
      <c r="I159" s="13">
        <v>10</v>
      </c>
      <c r="J159" s="292">
        <f t="shared" si="8"/>
        <v>95</v>
      </c>
    </row>
    <row r="160" spans="1:18" x14ac:dyDescent="0.15">
      <c r="A160" s="13" t="s">
        <v>74</v>
      </c>
      <c r="B160" s="13" t="s">
        <v>429</v>
      </c>
      <c r="C160" s="13" t="s">
        <v>22</v>
      </c>
      <c r="D160" s="13" t="s">
        <v>430</v>
      </c>
      <c r="E160" s="13" t="s">
        <v>431</v>
      </c>
      <c r="F160" s="13">
        <v>190</v>
      </c>
      <c r="G160" s="13" t="s">
        <v>79</v>
      </c>
      <c r="H160" s="13">
        <v>19</v>
      </c>
      <c r="I160" s="13">
        <v>10</v>
      </c>
      <c r="J160" s="292">
        <f t="shared" si="8"/>
        <v>95</v>
      </c>
      <c r="R160" s="99"/>
    </row>
    <row r="161" spans="1:10" x14ac:dyDescent="0.15">
      <c r="A161" s="13" t="s">
        <v>74</v>
      </c>
      <c r="B161" s="13" t="s">
        <v>1047</v>
      </c>
      <c r="C161" s="13" t="s">
        <v>772</v>
      </c>
      <c r="D161" s="13" t="s">
        <v>827</v>
      </c>
      <c r="E161" s="13" t="s">
        <v>1048</v>
      </c>
      <c r="F161" s="13">
        <v>190</v>
      </c>
      <c r="G161" s="13" t="s">
        <v>79</v>
      </c>
      <c r="H161" s="13">
        <v>19</v>
      </c>
      <c r="I161" s="13">
        <v>10</v>
      </c>
      <c r="J161" s="292">
        <f t="shared" si="8"/>
        <v>95</v>
      </c>
    </row>
    <row r="162" spans="1:10" x14ac:dyDescent="0.15">
      <c r="A162" s="13" t="s">
        <v>74</v>
      </c>
      <c r="B162" s="13" t="s">
        <v>1049</v>
      </c>
      <c r="C162" s="13" t="s">
        <v>239</v>
      </c>
      <c r="D162" s="13" t="s">
        <v>240</v>
      </c>
      <c r="E162" s="13" t="s">
        <v>1050</v>
      </c>
      <c r="F162" s="13">
        <v>190</v>
      </c>
      <c r="G162" s="13" t="s">
        <v>79</v>
      </c>
      <c r="H162" s="13">
        <v>19</v>
      </c>
      <c r="I162" s="13">
        <v>10</v>
      </c>
      <c r="J162" s="292">
        <f t="shared" si="8"/>
        <v>95</v>
      </c>
    </row>
    <row r="163" spans="1:10" x14ac:dyDescent="0.15">
      <c r="A163" s="13" t="s">
        <v>74</v>
      </c>
      <c r="B163" s="13" t="s">
        <v>1051</v>
      </c>
      <c r="C163" s="13" t="s">
        <v>320</v>
      </c>
      <c r="D163" s="13" t="s">
        <v>321</v>
      </c>
      <c r="F163" s="13">
        <v>32</v>
      </c>
      <c r="G163" s="13" t="s">
        <v>79</v>
      </c>
      <c r="H163" s="13">
        <v>4</v>
      </c>
      <c r="I163" s="13">
        <v>8</v>
      </c>
      <c r="J163" s="292">
        <f t="shared" si="8"/>
        <v>16</v>
      </c>
    </row>
    <row r="164" spans="1:10" x14ac:dyDescent="0.15">
      <c r="A164" s="13" t="s">
        <v>74</v>
      </c>
      <c r="B164" s="13" t="s">
        <v>810</v>
      </c>
      <c r="C164" s="13" t="s">
        <v>811</v>
      </c>
      <c r="D164" s="13" t="s">
        <v>812</v>
      </c>
      <c r="E164" s="13" t="s">
        <v>813</v>
      </c>
      <c r="F164" s="13">
        <v>190</v>
      </c>
      <c r="G164" s="13" t="s">
        <v>79</v>
      </c>
      <c r="H164" s="13">
        <v>19</v>
      </c>
      <c r="I164" s="13">
        <v>10</v>
      </c>
      <c r="J164" s="292">
        <f t="shared" si="8"/>
        <v>95</v>
      </c>
    </row>
    <row r="165" spans="1:10" x14ac:dyDescent="0.15">
      <c r="A165" s="13" t="s">
        <v>74</v>
      </c>
      <c r="B165" s="13" t="s">
        <v>784</v>
      </c>
      <c r="C165" s="13" t="s">
        <v>785</v>
      </c>
      <c r="D165" s="13" t="s">
        <v>786</v>
      </c>
      <c r="E165" s="13" t="s">
        <v>787</v>
      </c>
      <c r="F165" s="13">
        <v>112</v>
      </c>
      <c r="G165" s="13" t="s">
        <v>79</v>
      </c>
      <c r="H165" s="13">
        <v>8</v>
      </c>
      <c r="I165" s="13">
        <v>14</v>
      </c>
      <c r="J165" s="292">
        <f t="shared" si="8"/>
        <v>56</v>
      </c>
    </row>
    <row r="166" spans="1:10" x14ac:dyDescent="0.15">
      <c r="A166" s="13" t="s">
        <v>74</v>
      </c>
      <c r="B166" s="13" t="s">
        <v>982</v>
      </c>
      <c r="C166" s="13" t="s">
        <v>983</v>
      </c>
      <c r="D166" s="13" t="s">
        <v>984</v>
      </c>
      <c r="E166" s="13" t="s">
        <v>985</v>
      </c>
      <c r="F166" s="13">
        <v>1056</v>
      </c>
      <c r="G166" s="13" t="s">
        <v>79</v>
      </c>
      <c r="H166" s="13">
        <v>33</v>
      </c>
      <c r="I166" s="13">
        <v>32</v>
      </c>
      <c r="J166" s="292">
        <f t="shared" si="8"/>
        <v>528</v>
      </c>
    </row>
    <row r="167" spans="1:10" x14ac:dyDescent="0.15">
      <c r="A167" s="13" t="s">
        <v>74</v>
      </c>
      <c r="B167" s="13" t="s">
        <v>288</v>
      </c>
      <c r="C167" s="13" t="s">
        <v>15</v>
      </c>
      <c r="D167" s="13" t="s">
        <v>261</v>
      </c>
      <c r="E167" s="13" t="s">
        <v>289</v>
      </c>
      <c r="F167" s="13">
        <v>90</v>
      </c>
      <c r="G167" s="13" t="s">
        <v>79</v>
      </c>
      <c r="H167" s="13">
        <v>9</v>
      </c>
      <c r="I167" s="13">
        <v>10</v>
      </c>
      <c r="J167" s="292">
        <f t="shared" si="8"/>
        <v>45</v>
      </c>
    </row>
    <row r="168" spans="1:10" x14ac:dyDescent="0.15">
      <c r="A168" s="13" t="s">
        <v>74</v>
      </c>
      <c r="B168" s="13" t="s">
        <v>398</v>
      </c>
      <c r="C168" s="13" t="s">
        <v>399</v>
      </c>
      <c r="D168" s="13" t="s">
        <v>400</v>
      </c>
      <c r="E168" s="13" t="s">
        <v>401</v>
      </c>
      <c r="F168" s="13">
        <v>190</v>
      </c>
      <c r="G168" s="13" t="s">
        <v>79</v>
      </c>
      <c r="H168" s="13">
        <v>19</v>
      </c>
      <c r="I168" s="13">
        <v>10</v>
      </c>
      <c r="J168" s="292">
        <f t="shared" si="8"/>
        <v>95</v>
      </c>
    </row>
    <row r="169" spans="1:10" x14ac:dyDescent="0.15">
      <c r="A169" s="13" t="s">
        <v>74</v>
      </c>
      <c r="B169" s="13" t="s">
        <v>699</v>
      </c>
      <c r="C169" s="13" t="s">
        <v>700</v>
      </c>
      <c r="D169" s="13" t="s">
        <v>701</v>
      </c>
      <c r="E169" s="13" t="s">
        <v>702</v>
      </c>
      <c r="F169" s="13">
        <v>24</v>
      </c>
      <c r="G169" s="13" t="s">
        <v>79</v>
      </c>
      <c r="H169" s="13">
        <v>4</v>
      </c>
      <c r="I169" s="13">
        <v>6</v>
      </c>
      <c r="J169" s="292">
        <f t="shared" si="8"/>
        <v>12</v>
      </c>
    </row>
    <row r="170" spans="1:10" x14ac:dyDescent="0.15">
      <c r="A170" s="13" t="s">
        <v>74</v>
      </c>
      <c r="B170" s="13" t="s">
        <v>396</v>
      </c>
      <c r="C170" s="292" t="s">
        <v>24</v>
      </c>
      <c r="D170" s="292" t="s">
        <v>158</v>
      </c>
      <c r="E170" s="292" t="s">
        <v>397</v>
      </c>
      <c r="F170" s="292">
        <v>90</v>
      </c>
      <c r="G170" s="292" t="s">
        <v>79</v>
      </c>
      <c r="H170" s="292">
        <v>9</v>
      </c>
      <c r="I170" s="292">
        <v>10</v>
      </c>
      <c r="J170" s="292">
        <f t="shared" si="8"/>
        <v>45</v>
      </c>
    </row>
    <row r="171" spans="1:10" x14ac:dyDescent="0.15">
      <c r="A171" s="13" t="s">
        <v>74</v>
      </c>
      <c r="B171" s="13" t="s">
        <v>1202</v>
      </c>
      <c r="C171" s="292" t="s">
        <v>626</v>
      </c>
      <c r="D171" s="292" t="s">
        <v>627</v>
      </c>
      <c r="E171" s="292"/>
      <c r="F171" s="292">
        <v>180</v>
      </c>
      <c r="G171" s="292" t="s">
        <v>79</v>
      </c>
      <c r="H171" s="292">
        <v>18</v>
      </c>
      <c r="I171" s="292">
        <v>10</v>
      </c>
      <c r="J171" s="292">
        <f t="shared" si="8"/>
        <v>90</v>
      </c>
    </row>
    <row r="172" spans="1:10" x14ac:dyDescent="0.15">
      <c r="A172" s="13" t="s">
        <v>74</v>
      </c>
      <c r="B172" s="13" t="s">
        <v>1064</v>
      </c>
      <c r="C172" s="292" t="s">
        <v>7</v>
      </c>
      <c r="D172" s="292" t="s">
        <v>403</v>
      </c>
      <c r="E172" s="292" t="s">
        <v>1335</v>
      </c>
      <c r="F172" s="292">
        <v>32</v>
      </c>
      <c r="G172" s="292" t="s">
        <v>79</v>
      </c>
      <c r="H172" s="292">
        <v>4</v>
      </c>
      <c r="I172" s="292">
        <v>8</v>
      </c>
      <c r="J172" s="292">
        <f t="shared" si="8"/>
        <v>16</v>
      </c>
    </row>
    <row r="173" spans="1:10" x14ac:dyDescent="0.15">
      <c r="A173" s="13" t="s">
        <v>74</v>
      </c>
      <c r="B173" s="13" t="s">
        <v>1065</v>
      </c>
      <c r="C173" s="13" t="s">
        <v>301</v>
      </c>
      <c r="D173" s="13" t="s">
        <v>302</v>
      </c>
      <c r="E173" s="13" t="s">
        <v>1066</v>
      </c>
      <c r="F173" s="292">
        <v>190</v>
      </c>
      <c r="G173" s="292" t="s">
        <v>79</v>
      </c>
      <c r="H173" s="292">
        <v>19</v>
      </c>
      <c r="I173" s="292">
        <v>10</v>
      </c>
      <c r="J173" s="292">
        <f t="shared" si="8"/>
        <v>95</v>
      </c>
    </row>
    <row r="174" spans="1:10" x14ac:dyDescent="0.15">
      <c r="A174" s="13" t="s">
        <v>74</v>
      </c>
      <c r="B174" s="13" t="s">
        <v>364</v>
      </c>
      <c r="C174" s="13" t="s">
        <v>166</v>
      </c>
      <c r="D174" s="13" t="s">
        <v>167</v>
      </c>
      <c r="E174" s="13" t="s">
        <v>365</v>
      </c>
      <c r="F174" s="292">
        <v>190</v>
      </c>
      <c r="G174" s="292" t="s">
        <v>79</v>
      </c>
      <c r="H174" s="292">
        <v>19</v>
      </c>
      <c r="I174" s="292">
        <v>10</v>
      </c>
      <c r="J174" s="292">
        <f t="shared" si="8"/>
        <v>95</v>
      </c>
    </row>
    <row r="175" spans="1:10" x14ac:dyDescent="0.15">
      <c r="A175" s="13" t="s">
        <v>74</v>
      </c>
      <c r="B175" s="13" t="s">
        <v>816</v>
      </c>
      <c r="C175" s="13" t="s">
        <v>320</v>
      </c>
      <c r="D175" s="13" t="s">
        <v>321</v>
      </c>
      <c r="E175" s="13" t="s">
        <v>817</v>
      </c>
      <c r="F175" s="292">
        <v>32</v>
      </c>
      <c r="G175" s="292" t="s">
        <v>79</v>
      </c>
      <c r="H175" s="292">
        <v>4</v>
      </c>
      <c r="I175" s="292">
        <v>8</v>
      </c>
      <c r="J175" s="292">
        <f t="shared" si="8"/>
        <v>16</v>
      </c>
    </row>
    <row r="176" spans="1:10" x14ac:dyDescent="0.15">
      <c r="A176" s="13" t="s">
        <v>74</v>
      </c>
      <c r="B176" s="13" t="s">
        <v>679</v>
      </c>
      <c r="C176" s="13" t="s">
        <v>680</v>
      </c>
      <c r="D176" s="13" t="s">
        <v>681</v>
      </c>
      <c r="E176" s="13" t="s">
        <v>682</v>
      </c>
      <c r="F176" s="13">
        <v>200</v>
      </c>
      <c r="G176" s="13" t="s">
        <v>79</v>
      </c>
      <c r="H176" s="13">
        <v>20</v>
      </c>
      <c r="I176" s="13">
        <v>10</v>
      </c>
      <c r="J176" s="292">
        <f t="shared" si="8"/>
        <v>100</v>
      </c>
    </row>
    <row r="177" spans="1:10" x14ac:dyDescent="0.15">
      <c r="A177" s="13" t="s">
        <v>74</v>
      </c>
      <c r="B177" s="13" t="s">
        <v>1074</v>
      </c>
      <c r="C177" s="13" t="s">
        <v>21</v>
      </c>
      <c r="D177" s="13" t="s">
        <v>136</v>
      </c>
      <c r="F177" s="13">
        <v>190</v>
      </c>
      <c r="G177" s="13" t="s">
        <v>79</v>
      </c>
      <c r="H177" s="13">
        <v>19</v>
      </c>
      <c r="I177" s="13">
        <v>10</v>
      </c>
      <c r="J177" s="292">
        <f t="shared" si="8"/>
        <v>95</v>
      </c>
    </row>
    <row r="178" spans="1:10" x14ac:dyDescent="0.15">
      <c r="A178" s="13" t="s">
        <v>74</v>
      </c>
      <c r="B178" s="13" t="s">
        <v>1075</v>
      </c>
      <c r="C178" s="13" t="s">
        <v>645</v>
      </c>
      <c r="D178" s="13" t="s">
        <v>646</v>
      </c>
      <c r="E178" s="13" t="s">
        <v>1076</v>
      </c>
      <c r="F178" s="13">
        <v>190</v>
      </c>
      <c r="G178" s="13" t="s">
        <v>79</v>
      </c>
      <c r="H178" s="13">
        <v>19</v>
      </c>
      <c r="I178" s="13">
        <v>10</v>
      </c>
      <c r="J178" s="292">
        <f t="shared" si="8"/>
        <v>95</v>
      </c>
    </row>
    <row r="179" spans="1:10" x14ac:dyDescent="0.15">
      <c r="A179" s="13" t="s">
        <v>74</v>
      </c>
      <c r="B179" s="13" t="s">
        <v>1077</v>
      </c>
      <c r="C179" s="13" t="s">
        <v>25</v>
      </c>
      <c r="D179" s="13" t="s">
        <v>204</v>
      </c>
      <c r="F179" s="13">
        <v>32</v>
      </c>
      <c r="G179" s="13" t="s">
        <v>79</v>
      </c>
      <c r="H179" s="13">
        <v>4</v>
      </c>
      <c r="I179" s="13">
        <v>8</v>
      </c>
      <c r="J179" s="292">
        <f t="shared" si="8"/>
        <v>16</v>
      </c>
    </row>
    <row r="180" spans="1:10" x14ac:dyDescent="0.15">
      <c r="A180" s="13" t="s">
        <v>74</v>
      </c>
      <c r="B180" s="13" t="s">
        <v>1072</v>
      </c>
      <c r="C180" s="13" t="s">
        <v>410</v>
      </c>
      <c r="D180" s="13" t="s">
        <v>411</v>
      </c>
      <c r="F180" s="13">
        <v>190</v>
      </c>
      <c r="G180" s="13" t="s">
        <v>79</v>
      </c>
      <c r="H180" s="13">
        <v>19</v>
      </c>
      <c r="I180" s="13">
        <v>10</v>
      </c>
      <c r="J180" s="292">
        <f t="shared" si="8"/>
        <v>95</v>
      </c>
    </row>
    <row r="181" spans="1:10" x14ac:dyDescent="0.15">
      <c r="A181" s="13" t="s">
        <v>74</v>
      </c>
      <c r="B181" s="13" t="s">
        <v>1073</v>
      </c>
      <c r="C181" s="13" t="s">
        <v>101</v>
      </c>
      <c r="D181" s="13" t="s">
        <v>101</v>
      </c>
      <c r="F181" s="13">
        <v>190</v>
      </c>
      <c r="G181" s="13" t="s">
        <v>79</v>
      </c>
      <c r="H181" s="13">
        <v>19</v>
      </c>
      <c r="I181" s="13">
        <v>10</v>
      </c>
      <c r="J181" s="292">
        <f t="shared" si="8"/>
        <v>95</v>
      </c>
    </row>
    <row r="182" spans="1:10" x14ac:dyDescent="0.15">
      <c r="A182" s="13" t="s">
        <v>74</v>
      </c>
      <c r="B182" s="13" t="s">
        <v>818</v>
      </c>
      <c r="C182" s="13" t="s">
        <v>819</v>
      </c>
      <c r="D182" s="13" t="s">
        <v>820</v>
      </c>
      <c r="E182" s="13" t="s">
        <v>821</v>
      </c>
      <c r="F182" s="13">
        <v>190</v>
      </c>
      <c r="G182" s="13" t="s">
        <v>79</v>
      </c>
      <c r="H182" s="13">
        <v>19</v>
      </c>
      <c r="I182" s="13">
        <v>10</v>
      </c>
      <c r="J182" s="292">
        <f t="shared" si="8"/>
        <v>95</v>
      </c>
    </row>
    <row r="183" spans="1:10" x14ac:dyDescent="0.15">
      <c r="A183" s="13" t="s">
        <v>74</v>
      </c>
      <c r="B183" s="13" t="s">
        <v>683</v>
      </c>
      <c r="C183" s="13" t="s">
        <v>684</v>
      </c>
      <c r="D183" s="13" t="s">
        <v>685</v>
      </c>
      <c r="E183" s="13" t="s">
        <v>686</v>
      </c>
      <c r="F183" s="13">
        <v>90</v>
      </c>
      <c r="G183" s="13" t="s">
        <v>79</v>
      </c>
      <c r="H183" s="13">
        <v>9</v>
      </c>
      <c r="I183" s="13">
        <v>10</v>
      </c>
      <c r="J183" s="292">
        <f t="shared" si="8"/>
        <v>45</v>
      </c>
    </row>
    <row r="184" spans="1:10" x14ac:dyDescent="0.15">
      <c r="A184" s="13" t="s">
        <v>74</v>
      </c>
      <c r="B184" s="13" t="s">
        <v>248</v>
      </c>
      <c r="C184" s="13" t="s">
        <v>146</v>
      </c>
      <c r="D184" s="13" t="s">
        <v>147</v>
      </c>
      <c r="E184" s="13" t="s">
        <v>249</v>
      </c>
      <c r="F184" s="13">
        <v>190</v>
      </c>
      <c r="G184" s="13" t="s">
        <v>79</v>
      </c>
      <c r="H184" s="13">
        <v>19</v>
      </c>
      <c r="I184" s="13">
        <v>10</v>
      </c>
      <c r="J184" s="292">
        <f t="shared" si="8"/>
        <v>95</v>
      </c>
    </row>
    <row r="185" spans="1:10" x14ac:dyDescent="0.15">
      <c r="A185" s="13" t="s">
        <v>74</v>
      </c>
      <c r="B185" s="13" t="s">
        <v>822</v>
      </c>
      <c r="C185" s="13" t="s">
        <v>823</v>
      </c>
      <c r="D185" s="13" t="s">
        <v>824</v>
      </c>
      <c r="E185" s="13" t="s">
        <v>825</v>
      </c>
      <c r="F185" s="13">
        <v>32</v>
      </c>
      <c r="G185" s="13" t="s">
        <v>79</v>
      </c>
      <c r="H185" s="13">
        <v>4</v>
      </c>
      <c r="I185" s="13">
        <v>8</v>
      </c>
      <c r="J185" s="292">
        <f t="shared" si="8"/>
        <v>16</v>
      </c>
    </row>
    <row r="186" spans="1:10" x14ac:dyDescent="0.15">
      <c r="A186" s="13" t="s">
        <v>74</v>
      </c>
      <c r="B186" s="13" t="s">
        <v>1208</v>
      </c>
      <c r="C186" s="13" t="s">
        <v>424</v>
      </c>
      <c r="D186" s="13" t="s">
        <v>425</v>
      </c>
      <c r="F186" s="13">
        <v>190</v>
      </c>
      <c r="G186" s="13" t="s">
        <v>79</v>
      </c>
      <c r="H186" s="13">
        <v>19</v>
      </c>
      <c r="I186" s="13">
        <v>10</v>
      </c>
      <c r="J186" s="292">
        <f t="shared" si="8"/>
        <v>95</v>
      </c>
    </row>
    <row r="187" spans="1:10" x14ac:dyDescent="0.15">
      <c r="A187" s="13" t="s">
        <v>74</v>
      </c>
      <c r="B187" s="13" t="s">
        <v>1209</v>
      </c>
      <c r="C187" s="13" t="s">
        <v>3</v>
      </c>
      <c r="D187" s="13" t="s">
        <v>438</v>
      </c>
      <c r="F187" s="13">
        <v>176</v>
      </c>
      <c r="G187" s="13" t="s">
        <v>79</v>
      </c>
      <c r="H187" s="13">
        <v>8</v>
      </c>
      <c r="I187" s="13">
        <v>22</v>
      </c>
      <c r="J187" s="292">
        <f t="shared" si="8"/>
        <v>88</v>
      </c>
    </row>
    <row r="188" spans="1:10" x14ac:dyDescent="0.15">
      <c r="A188" s="13" t="s">
        <v>74</v>
      </c>
      <c r="B188" s="13" t="s">
        <v>250</v>
      </c>
      <c r="C188" s="13" t="s">
        <v>11</v>
      </c>
      <c r="D188" s="13" t="s">
        <v>251</v>
      </c>
      <c r="E188" s="13" t="s">
        <v>252</v>
      </c>
      <c r="F188" s="13">
        <v>42</v>
      </c>
      <c r="G188" s="13" t="s">
        <v>79</v>
      </c>
      <c r="H188" s="13">
        <v>7</v>
      </c>
      <c r="I188" s="13">
        <v>6</v>
      </c>
      <c r="J188" s="292">
        <f t="shared" si="8"/>
        <v>21</v>
      </c>
    </row>
    <row r="189" spans="1:10" x14ac:dyDescent="0.15">
      <c r="A189" s="13" t="s">
        <v>74</v>
      </c>
      <c r="B189" s="13" t="s">
        <v>1213</v>
      </c>
      <c r="C189" s="13" t="s">
        <v>622</v>
      </c>
      <c r="D189" s="13" t="s">
        <v>623</v>
      </c>
      <c r="E189" s="13" t="s">
        <v>1214</v>
      </c>
      <c r="F189" s="13">
        <v>190</v>
      </c>
      <c r="G189" s="13" t="s">
        <v>79</v>
      </c>
      <c r="H189" s="13">
        <v>19</v>
      </c>
      <c r="I189" s="13">
        <v>10</v>
      </c>
      <c r="J189" s="292">
        <f t="shared" si="8"/>
        <v>95</v>
      </c>
    </row>
    <row r="190" spans="1:10" x14ac:dyDescent="0.15">
      <c r="A190" s="13" t="s">
        <v>74</v>
      </c>
      <c r="B190" s="13" t="s">
        <v>1215</v>
      </c>
      <c r="C190" s="13" t="s">
        <v>684</v>
      </c>
      <c r="D190" s="13" t="s">
        <v>685</v>
      </c>
      <c r="E190" s="13" t="s">
        <v>1216</v>
      </c>
      <c r="F190" s="13">
        <v>90</v>
      </c>
      <c r="G190" s="13" t="s">
        <v>79</v>
      </c>
      <c r="H190" s="13">
        <v>9</v>
      </c>
      <c r="I190" s="13">
        <v>10</v>
      </c>
      <c r="J190" s="292">
        <f t="shared" si="8"/>
        <v>45</v>
      </c>
    </row>
    <row r="191" spans="1:10" x14ac:dyDescent="0.15">
      <c r="A191" s="13" t="s">
        <v>74</v>
      </c>
      <c r="B191" s="13" t="s">
        <v>1217</v>
      </c>
      <c r="C191" s="13" t="s">
        <v>76</v>
      </c>
      <c r="D191" s="13" t="s">
        <v>77</v>
      </c>
      <c r="F191" s="13">
        <v>190</v>
      </c>
      <c r="G191" s="13" t="s">
        <v>79</v>
      </c>
      <c r="H191" s="13">
        <v>19</v>
      </c>
      <c r="I191" s="13">
        <v>10</v>
      </c>
      <c r="J191" s="292">
        <f t="shared" si="8"/>
        <v>95</v>
      </c>
    </row>
    <row r="192" spans="1:10" x14ac:dyDescent="0.15">
      <c r="A192" s="13" t="s">
        <v>74</v>
      </c>
      <c r="B192" s="13" t="s">
        <v>1210</v>
      </c>
      <c r="C192" s="13" t="s">
        <v>324</v>
      </c>
      <c r="D192" s="13" t="s">
        <v>325</v>
      </c>
      <c r="F192" s="13">
        <v>190</v>
      </c>
      <c r="G192" s="13" t="s">
        <v>79</v>
      </c>
      <c r="H192" s="13">
        <v>19</v>
      </c>
      <c r="I192" s="13">
        <v>10</v>
      </c>
      <c r="J192" s="292">
        <f t="shared" si="8"/>
        <v>95</v>
      </c>
    </row>
    <row r="193" spans="1:10" x14ac:dyDescent="0.15">
      <c r="A193" s="13" t="s">
        <v>74</v>
      </c>
      <c r="B193" s="13" t="s">
        <v>444</v>
      </c>
      <c r="C193" s="13" t="s">
        <v>3</v>
      </c>
      <c r="D193" s="13" t="s">
        <v>438</v>
      </c>
      <c r="E193" s="13" t="s">
        <v>445</v>
      </c>
      <c r="F193" s="13">
        <v>176</v>
      </c>
      <c r="G193" s="13" t="s">
        <v>79</v>
      </c>
      <c r="H193" s="13">
        <v>8</v>
      </c>
      <c r="I193" s="13">
        <v>22</v>
      </c>
      <c r="J193" s="292">
        <f t="shared" si="8"/>
        <v>88</v>
      </c>
    </row>
    <row r="194" spans="1:10" x14ac:dyDescent="0.15">
      <c r="A194" s="13" t="s">
        <v>74</v>
      </c>
      <c r="B194" s="13" t="s">
        <v>703</v>
      </c>
      <c r="C194" s="13" t="s">
        <v>704</v>
      </c>
      <c r="D194" s="13" t="s">
        <v>705</v>
      </c>
      <c r="E194" s="13" t="s">
        <v>706</v>
      </c>
      <c r="F194" s="13">
        <v>32</v>
      </c>
      <c r="G194" s="13" t="s">
        <v>79</v>
      </c>
      <c r="H194" s="13">
        <v>4</v>
      </c>
      <c r="I194" s="13">
        <v>8</v>
      </c>
      <c r="J194" s="292">
        <f t="shared" si="8"/>
        <v>16</v>
      </c>
    </row>
    <row r="195" spans="1:10" x14ac:dyDescent="0.15">
      <c r="A195" s="13" t="s">
        <v>74</v>
      </c>
      <c r="B195" s="13" t="s">
        <v>437</v>
      </c>
      <c r="C195" s="13" t="s">
        <v>3</v>
      </c>
      <c r="D195" s="13" t="s">
        <v>438</v>
      </c>
      <c r="E195" s="13" t="s">
        <v>439</v>
      </c>
      <c r="F195" s="13">
        <v>176</v>
      </c>
      <c r="G195" s="13" t="s">
        <v>79</v>
      </c>
      <c r="H195" s="13">
        <v>8</v>
      </c>
      <c r="I195" s="13">
        <v>22</v>
      </c>
      <c r="J195" s="292">
        <f t="shared" si="8"/>
        <v>88</v>
      </c>
    </row>
    <row r="196" spans="1:10" x14ac:dyDescent="0.15">
      <c r="A196" s="13" t="s">
        <v>74</v>
      </c>
      <c r="B196" s="13" t="s">
        <v>440</v>
      </c>
      <c r="C196" s="13" t="s">
        <v>441</v>
      </c>
      <c r="D196" s="13" t="s">
        <v>442</v>
      </c>
      <c r="E196" s="13" t="s">
        <v>443</v>
      </c>
      <c r="F196" s="13">
        <v>210</v>
      </c>
      <c r="G196" s="13" t="s">
        <v>79</v>
      </c>
      <c r="H196" s="13">
        <v>21</v>
      </c>
      <c r="I196" s="13">
        <v>10</v>
      </c>
      <c r="J196" s="292">
        <f t="shared" si="8"/>
        <v>105</v>
      </c>
    </row>
    <row r="197" spans="1:10" x14ac:dyDescent="0.15">
      <c r="A197" s="13" t="s">
        <v>74</v>
      </c>
      <c r="B197" s="13" t="s">
        <v>1211</v>
      </c>
      <c r="C197" s="13" t="s">
        <v>18</v>
      </c>
      <c r="D197" s="13" t="s">
        <v>433</v>
      </c>
      <c r="E197" s="13" t="s">
        <v>1212</v>
      </c>
      <c r="F197" s="13">
        <v>190</v>
      </c>
      <c r="G197" s="13" t="s">
        <v>79</v>
      </c>
      <c r="H197" s="13">
        <v>19</v>
      </c>
      <c r="I197" s="13">
        <v>10</v>
      </c>
      <c r="J197" s="292">
        <f t="shared" si="8"/>
        <v>95</v>
      </c>
    </row>
    <row r="198" spans="1:10" x14ac:dyDescent="0.15">
      <c r="A198" s="13" t="s">
        <v>74</v>
      </c>
      <c r="B198" s="13" t="s">
        <v>371</v>
      </c>
      <c r="C198" s="13" t="s">
        <v>372</v>
      </c>
      <c r="D198" s="13" t="s">
        <v>373</v>
      </c>
      <c r="E198" s="13" t="s">
        <v>374</v>
      </c>
      <c r="F198" s="13">
        <v>210</v>
      </c>
      <c r="G198" s="13" t="s">
        <v>79</v>
      </c>
      <c r="H198" s="13">
        <v>21</v>
      </c>
      <c r="I198" s="13">
        <v>10</v>
      </c>
      <c r="J198" s="292">
        <f t="shared" si="8"/>
        <v>105</v>
      </c>
    </row>
    <row r="199" spans="1:10" x14ac:dyDescent="0.15">
      <c r="A199" s="13" t="s">
        <v>74</v>
      </c>
      <c r="B199" s="13" t="s">
        <v>1218</v>
      </c>
      <c r="C199" s="13" t="s">
        <v>108</v>
      </c>
      <c r="D199" s="13" t="s">
        <v>109</v>
      </c>
      <c r="F199" s="13">
        <v>190</v>
      </c>
      <c r="G199" s="13" t="s">
        <v>79</v>
      </c>
      <c r="H199" s="13">
        <v>19</v>
      </c>
      <c r="I199" s="13">
        <v>10</v>
      </c>
      <c r="J199" s="292">
        <f t="shared" si="8"/>
        <v>95</v>
      </c>
    </row>
    <row r="200" spans="1:10" x14ac:dyDescent="0.15">
      <c r="A200" s="13" t="s">
        <v>74</v>
      </c>
      <c r="B200" s="13" t="s">
        <v>826</v>
      </c>
      <c r="C200" s="13" t="s">
        <v>772</v>
      </c>
      <c r="D200" s="13" t="s">
        <v>827</v>
      </c>
      <c r="E200" s="13" t="s">
        <v>828</v>
      </c>
      <c r="F200" s="13">
        <v>190</v>
      </c>
      <c r="G200" s="13" t="s">
        <v>79</v>
      </c>
      <c r="H200" s="13">
        <v>19</v>
      </c>
      <c r="I200" s="13">
        <v>10</v>
      </c>
      <c r="J200" s="292">
        <f t="shared" ref="J200:J263" si="9">F200/2</f>
        <v>95</v>
      </c>
    </row>
    <row r="201" spans="1:10" x14ac:dyDescent="0.15">
      <c r="A201" s="13" t="s">
        <v>74</v>
      </c>
      <c r="B201" s="13" t="s">
        <v>375</v>
      </c>
      <c r="C201" s="13" t="s">
        <v>6</v>
      </c>
      <c r="D201" s="13" t="s">
        <v>118</v>
      </c>
      <c r="E201" s="13" t="s">
        <v>376</v>
      </c>
      <c r="F201" s="13">
        <v>190</v>
      </c>
      <c r="G201" s="13" t="s">
        <v>79</v>
      </c>
      <c r="H201" s="13">
        <v>19</v>
      </c>
      <c r="I201" s="13">
        <v>10</v>
      </c>
      <c r="J201" s="292">
        <f t="shared" si="9"/>
        <v>95</v>
      </c>
    </row>
    <row r="202" spans="1:10" x14ac:dyDescent="0.15">
      <c r="A202" s="13" t="s">
        <v>74</v>
      </c>
      <c r="B202" s="13" t="s">
        <v>687</v>
      </c>
      <c r="C202" s="13" t="s">
        <v>688</v>
      </c>
      <c r="D202" s="13" t="s">
        <v>689</v>
      </c>
      <c r="E202" s="13" t="s">
        <v>690</v>
      </c>
      <c r="F202" s="13">
        <v>180</v>
      </c>
      <c r="G202" s="13" t="s">
        <v>79</v>
      </c>
      <c r="H202" s="13">
        <v>18</v>
      </c>
      <c r="I202" s="13">
        <v>10</v>
      </c>
      <c r="J202" s="292">
        <f t="shared" si="9"/>
        <v>90</v>
      </c>
    </row>
    <row r="203" spans="1:10" x14ac:dyDescent="0.15">
      <c r="A203" s="13" t="s">
        <v>74</v>
      </c>
      <c r="B203" s="13" t="s">
        <v>1089</v>
      </c>
      <c r="C203" s="13" t="s">
        <v>340</v>
      </c>
      <c r="D203" s="13" t="s">
        <v>341</v>
      </c>
      <c r="F203" s="13">
        <v>90</v>
      </c>
      <c r="G203" s="13" t="s">
        <v>79</v>
      </c>
      <c r="H203" s="13">
        <v>9</v>
      </c>
      <c r="I203" s="13">
        <v>10</v>
      </c>
      <c r="J203" s="292">
        <f t="shared" si="9"/>
        <v>45</v>
      </c>
    </row>
    <row r="204" spans="1:10" x14ac:dyDescent="0.15">
      <c r="A204" s="13" t="s">
        <v>74</v>
      </c>
      <c r="B204" s="13" t="s">
        <v>317</v>
      </c>
      <c r="C204" s="13" t="s">
        <v>132</v>
      </c>
      <c r="D204" s="13" t="s">
        <v>133</v>
      </c>
      <c r="E204" s="13" t="s">
        <v>318</v>
      </c>
      <c r="F204" s="13">
        <v>180</v>
      </c>
      <c r="G204" s="13" t="s">
        <v>79</v>
      </c>
      <c r="H204" s="13">
        <v>18</v>
      </c>
      <c r="I204" s="13">
        <v>10</v>
      </c>
      <c r="J204" s="292">
        <f t="shared" si="9"/>
        <v>90</v>
      </c>
    </row>
    <row r="205" spans="1:10" x14ac:dyDescent="0.15">
      <c r="A205" s="13" t="s">
        <v>74</v>
      </c>
      <c r="B205" s="13" t="s">
        <v>315</v>
      </c>
      <c r="C205" s="13" t="s">
        <v>264</v>
      </c>
      <c r="D205" s="13" t="s">
        <v>265</v>
      </c>
      <c r="E205" s="13" t="s">
        <v>316</v>
      </c>
      <c r="F205" s="13">
        <v>190</v>
      </c>
      <c r="G205" s="13" t="s">
        <v>79</v>
      </c>
      <c r="H205" s="13">
        <v>19</v>
      </c>
      <c r="I205" s="13">
        <v>10</v>
      </c>
      <c r="J205" s="292">
        <f t="shared" si="9"/>
        <v>95</v>
      </c>
    </row>
    <row r="206" spans="1:10" x14ac:dyDescent="0.15">
      <c r="A206" s="13" t="s">
        <v>74</v>
      </c>
      <c r="B206" s="13" t="s">
        <v>313</v>
      </c>
      <c r="C206" s="13" t="s">
        <v>101</v>
      </c>
      <c r="D206" s="13" t="s">
        <v>101</v>
      </c>
      <c r="E206" s="13" t="s">
        <v>314</v>
      </c>
      <c r="F206" s="13">
        <v>190</v>
      </c>
      <c r="G206" s="13" t="s">
        <v>79</v>
      </c>
      <c r="H206" s="13">
        <v>19</v>
      </c>
      <c r="I206" s="13">
        <v>10</v>
      </c>
      <c r="J206" s="292">
        <f t="shared" si="9"/>
        <v>95</v>
      </c>
    </row>
    <row r="207" spans="1:10" x14ac:dyDescent="0.15">
      <c r="A207" s="13" t="s">
        <v>74</v>
      </c>
      <c r="B207" s="13" t="s">
        <v>1088</v>
      </c>
      <c r="C207" s="13" t="s">
        <v>217</v>
      </c>
      <c r="D207" s="13" t="s">
        <v>218</v>
      </c>
      <c r="F207" s="13">
        <v>200</v>
      </c>
      <c r="G207" s="13" t="s">
        <v>79</v>
      </c>
      <c r="H207" s="13">
        <v>20</v>
      </c>
      <c r="I207" s="13">
        <v>10</v>
      </c>
      <c r="J207" s="292">
        <f t="shared" si="9"/>
        <v>100</v>
      </c>
    </row>
    <row r="208" spans="1:10" x14ac:dyDescent="0.15">
      <c r="A208" s="13" t="s">
        <v>74</v>
      </c>
      <c r="B208" s="13" t="s">
        <v>1102</v>
      </c>
      <c r="C208" s="13" t="s">
        <v>210</v>
      </c>
      <c r="D208" s="13" t="s">
        <v>211</v>
      </c>
      <c r="F208" s="13">
        <v>190</v>
      </c>
      <c r="G208" s="13" t="s">
        <v>79</v>
      </c>
      <c r="H208" s="13">
        <v>19</v>
      </c>
      <c r="I208" s="13">
        <v>10</v>
      </c>
      <c r="J208" s="292">
        <f t="shared" si="9"/>
        <v>95</v>
      </c>
    </row>
    <row r="209" spans="1:10" x14ac:dyDescent="0.15">
      <c r="A209" s="13" t="s">
        <v>74</v>
      </c>
      <c r="B209" s="13" t="s">
        <v>1103</v>
      </c>
      <c r="C209" s="13" t="s">
        <v>146</v>
      </c>
      <c r="D209" s="13" t="s">
        <v>147</v>
      </c>
      <c r="F209" s="13">
        <v>190</v>
      </c>
      <c r="G209" s="13" t="s">
        <v>79</v>
      </c>
      <c r="H209" s="13">
        <v>19</v>
      </c>
      <c r="I209" s="13">
        <v>10</v>
      </c>
      <c r="J209" s="292">
        <f t="shared" si="9"/>
        <v>95</v>
      </c>
    </row>
    <row r="210" spans="1:10" x14ac:dyDescent="0.15">
      <c r="A210" s="13" t="s">
        <v>74</v>
      </c>
      <c r="B210" s="13" t="s">
        <v>1104</v>
      </c>
      <c r="C210" s="13" t="s">
        <v>17</v>
      </c>
      <c r="D210" s="13" t="s">
        <v>221</v>
      </c>
      <c r="E210" s="13" t="s">
        <v>1105</v>
      </c>
      <c r="F210" s="13">
        <v>180</v>
      </c>
      <c r="G210" s="13" t="s">
        <v>79</v>
      </c>
      <c r="H210" s="13">
        <v>18</v>
      </c>
      <c r="I210" s="13">
        <v>10</v>
      </c>
      <c r="J210" s="292">
        <f t="shared" si="9"/>
        <v>90</v>
      </c>
    </row>
    <row r="211" spans="1:10" x14ac:dyDescent="0.15">
      <c r="A211" s="13" t="s">
        <v>74</v>
      </c>
      <c r="B211" s="13" t="s">
        <v>1336</v>
      </c>
      <c r="C211" s="13" t="s">
        <v>704</v>
      </c>
      <c r="D211" s="13" t="s">
        <v>705</v>
      </c>
      <c r="E211" s="13" t="s">
        <v>1337</v>
      </c>
      <c r="F211" s="13">
        <v>32</v>
      </c>
      <c r="G211" s="13" t="s">
        <v>79</v>
      </c>
      <c r="H211" s="13">
        <v>4</v>
      </c>
      <c r="I211" s="13">
        <v>8</v>
      </c>
      <c r="J211" s="292">
        <f t="shared" si="9"/>
        <v>16</v>
      </c>
    </row>
    <row r="212" spans="1:10" x14ac:dyDescent="0.15">
      <c r="A212" s="13" t="s">
        <v>74</v>
      </c>
      <c r="B212" s="13" t="s">
        <v>1338</v>
      </c>
      <c r="C212" s="13" t="s">
        <v>1339</v>
      </c>
      <c r="D212" s="13" t="s">
        <v>1340</v>
      </c>
      <c r="E212" s="13" t="s">
        <v>1341</v>
      </c>
      <c r="F212" s="13">
        <v>190</v>
      </c>
      <c r="G212" s="13" t="s">
        <v>79</v>
      </c>
      <c r="H212" s="13">
        <v>19</v>
      </c>
      <c r="I212" s="13">
        <v>10</v>
      </c>
      <c r="J212" s="292">
        <f t="shared" si="9"/>
        <v>95</v>
      </c>
    </row>
    <row r="213" spans="1:10" x14ac:dyDescent="0.15">
      <c r="A213" s="13" t="s">
        <v>74</v>
      </c>
      <c r="B213" s="13" t="s">
        <v>1106</v>
      </c>
      <c r="C213" s="13" t="s">
        <v>1107</v>
      </c>
      <c r="D213" s="13" t="s">
        <v>1108</v>
      </c>
      <c r="E213" s="13" t="s">
        <v>1109</v>
      </c>
      <c r="F213" s="13">
        <v>1224</v>
      </c>
      <c r="G213" s="13" t="s">
        <v>79</v>
      </c>
      <c r="H213" s="13">
        <v>36</v>
      </c>
      <c r="I213" s="13">
        <v>34</v>
      </c>
      <c r="J213" s="292">
        <f t="shared" si="9"/>
        <v>612</v>
      </c>
    </row>
    <row r="214" spans="1:10" x14ac:dyDescent="0.15">
      <c r="A214" s="13" t="s">
        <v>74</v>
      </c>
      <c r="B214" s="13" t="s">
        <v>1110</v>
      </c>
      <c r="C214" s="13" t="s">
        <v>128</v>
      </c>
      <c r="D214" s="13" t="s">
        <v>129</v>
      </c>
      <c r="F214" s="13">
        <v>180</v>
      </c>
      <c r="G214" s="13" t="s">
        <v>79</v>
      </c>
      <c r="H214" s="13">
        <v>18</v>
      </c>
      <c r="I214" s="13">
        <v>10</v>
      </c>
      <c r="J214" s="292">
        <f t="shared" si="9"/>
        <v>90</v>
      </c>
    </row>
    <row r="215" spans="1:10" x14ac:dyDescent="0.15">
      <c r="A215" s="13" t="s">
        <v>74</v>
      </c>
      <c r="B215" s="13" t="s">
        <v>1222</v>
      </c>
      <c r="C215" s="13" t="s">
        <v>775</v>
      </c>
      <c r="D215" s="13" t="s">
        <v>776</v>
      </c>
      <c r="F215" s="13">
        <v>190</v>
      </c>
      <c r="G215" s="13" t="s">
        <v>79</v>
      </c>
      <c r="H215" s="13">
        <v>19</v>
      </c>
      <c r="I215" s="13">
        <v>10</v>
      </c>
      <c r="J215" s="292">
        <f t="shared" si="9"/>
        <v>95</v>
      </c>
    </row>
    <row r="216" spans="1:10" x14ac:dyDescent="0.15">
      <c r="A216" s="13" t="s">
        <v>74</v>
      </c>
      <c r="B216" s="13" t="s">
        <v>1342</v>
      </c>
      <c r="C216" s="13" t="s">
        <v>905</v>
      </c>
      <c r="D216" s="13" t="s">
        <v>1225</v>
      </c>
      <c r="E216" s="13" t="s">
        <v>1343</v>
      </c>
      <c r="F216" s="13">
        <v>190</v>
      </c>
      <c r="G216" s="13" t="s">
        <v>79</v>
      </c>
      <c r="H216" s="13">
        <v>19</v>
      </c>
      <c r="I216" s="13">
        <v>10</v>
      </c>
      <c r="J216" s="292">
        <f t="shared" si="9"/>
        <v>95</v>
      </c>
    </row>
    <row r="217" spans="1:10" x14ac:dyDescent="0.15">
      <c r="A217" s="13" t="s">
        <v>74</v>
      </c>
      <c r="B217" s="13" t="s">
        <v>1344</v>
      </c>
      <c r="C217" s="13" t="s">
        <v>1241</v>
      </c>
      <c r="D217" s="13" t="s">
        <v>1323</v>
      </c>
      <c r="E217" s="13" t="s">
        <v>1345</v>
      </c>
      <c r="F217" s="13">
        <v>190</v>
      </c>
      <c r="G217" s="13" t="s">
        <v>79</v>
      </c>
      <c r="H217" s="13">
        <v>19</v>
      </c>
      <c r="I217" s="13">
        <v>10</v>
      </c>
      <c r="J217" s="292">
        <f t="shared" si="9"/>
        <v>95</v>
      </c>
    </row>
    <row r="218" spans="1:10" x14ac:dyDescent="0.15">
      <c r="A218" s="13" t="s">
        <v>74</v>
      </c>
      <c r="B218" s="13" t="s">
        <v>1346</v>
      </c>
      <c r="C218" s="13" t="s">
        <v>1347</v>
      </c>
      <c r="D218" s="13" t="s">
        <v>1348</v>
      </c>
      <c r="E218" s="13" t="s">
        <v>1349</v>
      </c>
      <c r="F218" s="13">
        <v>190</v>
      </c>
      <c r="G218" s="13" t="s">
        <v>79</v>
      </c>
      <c r="H218" s="13">
        <v>19</v>
      </c>
      <c r="I218" s="13">
        <v>10</v>
      </c>
      <c r="J218" s="292">
        <f t="shared" si="9"/>
        <v>95</v>
      </c>
    </row>
    <row r="219" spans="1:10" x14ac:dyDescent="0.15">
      <c r="A219" s="13" t="s">
        <v>74</v>
      </c>
      <c r="B219" s="13" t="s">
        <v>691</v>
      </c>
      <c r="C219" s="13" t="s">
        <v>692</v>
      </c>
      <c r="D219" s="13" t="s">
        <v>693</v>
      </c>
      <c r="E219" s="13" t="s">
        <v>694</v>
      </c>
      <c r="F219" s="13">
        <v>200</v>
      </c>
      <c r="G219" s="13" t="s">
        <v>79</v>
      </c>
      <c r="H219" s="13">
        <v>20</v>
      </c>
      <c r="I219" s="13">
        <v>10</v>
      </c>
      <c r="J219" s="292">
        <f t="shared" si="9"/>
        <v>100</v>
      </c>
    </row>
    <row r="220" spans="1:10" x14ac:dyDescent="0.15">
      <c r="A220" s="13" t="s">
        <v>74</v>
      </c>
      <c r="B220" s="13" t="s">
        <v>1220</v>
      </c>
      <c r="C220" s="13" t="s">
        <v>4</v>
      </c>
      <c r="D220" s="13" t="s">
        <v>161</v>
      </c>
      <c r="F220" s="13">
        <v>190</v>
      </c>
      <c r="G220" s="13" t="s">
        <v>79</v>
      </c>
      <c r="H220" s="13">
        <v>19</v>
      </c>
      <c r="I220" s="13">
        <v>10</v>
      </c>
      <c r="J220" s="292">
        <f t="shared" si="9"/>
        <v>95</v>
      </c>
    </row>
    <row r="221" spans="1:10" x14ac:dyDescent="0.15">
      <c r="A221" s="13" t="s">
        <v>74</v>
      </c>
      <c r="B221" s="13" t="s">
        <v>1221</v>
      </c>
      <c r="C221" s="13" t="s">
        <v>128</v>
      </c>
      <c r="D221" s="13" t="s">
        <v>129</v>
      </c>
      <c r="F221" s="13">
        <v>180</v>
      </c>
      <c r="G221" s="13" t="s">
        <v>79</v>
      </c>
      <c r="H221" s="13">
        <v>18</v>
      </c>
      <c r="I221" s="13">
        <v>10</v>
      </c>
      <c r="J221" s="292">
        <f t="shared" si="9"/>
        <v>90</v>
      </c>
    </row>
    <row r="222" spans="1:10" x14ac:dyDescent="0.15">
      <c r="A222" s="13" t="s">
        <v>74</v>
      </c>
      <c r="B222" s="13" t="s">
        <v>1112</v>
      </c>
      <c r="C222" s="13" t="s">
        <v>630</v>
      </c>
      <c r="D222" s="13" t="s">
        <v>631</v>
      </c>
      <c r="E222" s="13" t="s">
        <v>1113</v>
      </c>
      <c r="F222" s="13">
        <v>190</v>
      </c>
      <c r="G222" s="13" t="s">
        <v>79</v>
      </c>
      <c r="H222" s="13">
        <v>19</v>
      </c>
      <c r="I222" s="13">
        <v>10</v>
      </c>
      <c r="J222" s="292">
        <f t="shared" si="9"/>
        <v>95</v>
      </c>
    </row>
    <row r="223" spans="1:10" x14ac:dyDescent="0.15">
      <c r="A223" s="13" t="s">
        <v>74</v>
      </c>
      <c r="B223" s="13" t="s">
        <v>1114</v>
      </c>
      <c r="C223" s="13" t="s">
        <v>115</v>
      </c>
      <c r="D223" s="13" t="s">
        <v>116</v>
      </c>
      <c r="F223" s="13">
        <v>180</v>
      </c>
      <c r="G223" s="13" t="s">
        <v>79</v>
      </c>
      <c r="H223" s="13">
        <v>18</v>
      </c>
      <c r="I223" s="13">
        <v>10</v>
      </c>
      <c r="J223" s="292">
        <f t="shared" si="9"/>
        <v>90</v>
      </c>
    </row>
    <row r="224" spans="1:10" x14ac:dyDescent="0.15">
      <c r="A224" s="13" t="s">
        <v>74</v>
      </c>
      <c r="B224" s="13" t="s">
        <v>356</v>
      </c>
      <c r="C224" s="13" t="s">
        <v>108</v>
      </c>
      <c r="D224" s="13" t="s">
        <v>109</v>
      </c>
      <c r="E224" s="13" t="s">
        <v>357</v>
      </c>
      <c r="F224" s="13">
        <v>42</v>
      </c>
      <c r="G224" s="13" t="s">
        <v>79</v>
      </c>
      <c r="H224" s="13">
        <v>7</v>
      </c>
      <c r="I224" s="13">
        <v>6</v>
      </c>
      <c r="J224" s="292">
        <f t="shared" si="9"/>
        <v>21</v>
      </c>
    </row>
    <row r="225" spans="1:10" x14ac:dyDescent="0.15">
      <c r="A225" s="13" t="s">
        <v>74</v>
      </c>
      <c r="B225" s="13" t="s">
        <v>354</v>
      </c>
      <c r="C225" s="13" t="s">
        <v>108</v>
      </c>
      <c r="D225" s="13" t="s">
        <v>109</v>
      </c>
      <c r="E225" s="13" t="s">
        <v>355</v>
      </c>
      <c r="F225" s="13">
        <v>42</v>
      </c>
      <c r="G225" s="13" t="s">
        <v>79</v>
      </c>
      <c r="H225" s="13">
        <v>7</v>
      </c>
      <c r="I225" s="13">
        <v>6</v>
      </c>
      <c r="J225" s="292">
        <f t="shared" si="9"/>
        <v>21</v>
      </c>
    </row>
    <row r="226" spans="1:10" x14ac:dyDescent="0.15">
      <c r="A226" s="13" t="s">
        <v>74</v>
      </c>
      <c r="B226" s="13" t="s">
        <v>1111</v>
      </c>
      <c r="C226" s="13" t="s">
        <v>15</v>
      </c>
      <c r="D226" s="13" t="s">
        <v>261</v>
      </c>
      <c r="F226" s="13">
        <v>90</v>
      </c>
      <c r="G226" s="13" t="s">
        <v>79</v>
      </c>
      <c r="H226" s="13">
        <v>9</v>
      </c>
      <c r="I226" s="13">
        <v>10</v>
      </c>
      <c r="J226" s="292">
        <f t="shared" si="9"/>
        <v>45</v>
      </c>
    </row>
    <row r="227" spans="1:10" x14ac:dyDescent="0.15">
      <c r="A227" s="13" t="s">
        <v>74</v>
      </c>
      <c r="B227" s="13" t="s">
        <v>695</v>
      </c>
      <c r="C227" s="13" t="s">
        <v>696</v>
      </c>
      <c r="D227" s="13" t="s">
        <v>697</v>
      </c>
      <c r="E227" s="13" t="s">
        <v>698</v>
      </c>
      <c r="F227" s="13">
        <v>190</v>
      </c>
      <c r="G227" s="13" t="s">
        <v>79</v>
      </c>
      <c r="H227" s="13">
        <v>19</v>
      </c>
      <c r="I227" s="13">
        <v>10</v>
      </c>
      <c r="J227" s="292">
        <f t="shared" si="9"/>
        <v>95</v>
      </c>
    </row>
    <row r="228" spans="1:10" x14ac:dyDescent="0.15">
      <c r="A228" s="13" t="s">
        <v>74</v>
      </c>
      <c r="B228" s="13" t="s">
        <v>421</v>
      </c>
      <c r="C228" s="13" t="s">
        <v>166</v>
      </c>
      <c r="D228" s="13" t="s">
        <v>167</v>
      </c>
      <c r="E228" s="13" t="s">
        <v>422</v>
      </c>
      <c r="F228" s="13">
        <v>190</v>
      </c>
      <c r="G228" s="13" t="s">
        <v>79</v>
      </c>
      <c r="H228" s="13">
        <v>19</v>
      </c>
      <c r="I228" s="13">
        <v>10</v>
      </c>
      <c r="J228" s="292">
        <f t="shared" si="9"/>
        <v>95</v>
      </c>
    </row>
    <row r="229" spans="1:10" x14ac:dyDescent="0.15">
      <c r="A229" s="13" t="s">
        <v>74</v>
      </c>
      <c r="B229" s="13" t="s">
        <v>423</v>
      </c>
      <c r="C229" s="13" t="s">
        <v>424</v>
      </c>
      <c r="D229" s="13" t="s">
        <v>425</v>
      </c>
      <c r="E229" s="13" t="s">
        <v>426</v>
      </c>
      <c r="F229" s="13">
        <v>190</v>
      </c>
      <c r="G229" s="13" t="s">
        <v>79</v>
      </c>
      <c r="H229" s="13">
        <v>19</v>
      </c>
      <c r="I229" s="13">
        <v>10</v>
      </c>
      <c r="J229" s="292">
        <f t="shared" si="9"/>
        <v>95</v>
      </c>
    </row>
    <row r="230" spans="1:10" x14ac:dyDescent="0.15">
      <c r="A230" s="13" t="s">
        <v>74</v>
      </c>
      <c r="B230" s="13" t="s">
        <v>427</v>
      </c>
      <c r="C230" s="13" t="s">
        <v>406</v>
      </c>
      <c r="D230" s="13" t="s">
        <v>407</v>
      </c>
      <c r="E230" s="13" t="s">
        <v>428</v>
      </c>
      <c r="F230" s="13">
        <v>190</v>
      </c>
      <c r="G230" s="13" t="s">
        <v>79</v>
      </c>
      <c r="H230" s="13">
        <v>19</v>
      </c>
      <c r="I230" s="13">
        <v>10</v>
      </c>
      <c r="J230" s="292">
        <f t="shared" si="9"/>
        <v>95</v>
      </c>
    </row>
    <row r="231" spans="1:10" x14ac:dyDescent="0.15">
      <c r="A231" s="13" t="s">
        <v>74</v>
      </c>
      <c r="B231" s="13" t="s">
        <v>1116</v>
      </c>
      <c r="C231" s="13" t="s">
        <v>272</v>
      </c>
      <c r="D231" s="13" t="s">
        <v>273</v>
      </c>
      <c r="F231" s="13">
        <v>190</v>
      </c>
      <c r="G231" s="13" t="s">
        <v>79</v>
      </c>
      <c r="H231" s="13">
        <v>19</v>
      </c>
      <c r="I231" s="13">
        <v>10</v>
      </c>
      <c r="J231" s="292">
        <f t="shared" si="9"/>
        <v>95</v>
      </c>
    </row>
    <row r="232" spans="1:10" x14ac:dyDescent="0.15">
      <c r="A232" s="13" t="s">
        <v>74</v>
      </c>
      <c r="B232" s="13" t="s">
        <v>1117</v>
      </c>
      <c r="C232" s="13" t="s">
        <v>904</v>
      </c>
      <c r="D232" s="13" t="s">
        <v>1118</v>
      </c>
      <c r="E232" s="13" t="s">
        <v>1119</v>
      </c>
      <c r="F232" s="13">
        <v>190</v>
      </c>
      <c r="G232" s="13" t="s">
        <v>79</v>
      </c>
      <c r="H232" s="13">
        <v>19</v>
      </c>
      <c r="I232" s="13">
        <v>10</v>
      </c>
      <c r="J232" s="292">
        <f t="shared" si="9"/>
        <v>95</v>
      </c>
    </row>
    <row r="233" spans="1:10" x14ac:dyDescent="0.15">
      <c r="A233" s="13" t="s">
        <v>74</v>
      </c>
      <c r="B233" s="13" t="s">
        <v>932</v>
      </c>
      <c r="C233" s="13" t="s">
        <v>93</v>
      </c>
      <c r="D233" s="13" t="s">
        <v>94</v>
      </c>
      <c r="F233" s="13">
        <v>90</v>
      </c>
      <c r="G233" s="13" t="s">
        <v>79</v>
      </c>
      <c r="H233" s="13">
        <v>9</v>
      </c>
      <c r="I233" s="13">
        <v>10</v>
      </c>
      <c r="J233" s="292">
        <f t="shared" si="9"/>
        <v>45</v>
      </c>
    </row>
    <row r="234" spans="1:10" x14ac:dyDescent="0.15">
      <c r="A234" s="13" t="s">
        <v>74</v>
      </c>
      <c r="B234" s="13" t="s">
        <v>1350</v>
      </c>
      <c r="C234" s="13" t="s">
        <v>1274</v>
      </c>
      <c r="D234" s="13" t="s">
        <v>1306</v>
      </c>
      <c r="E234" s="13" t="s">
        <v>1351</v>
      </c>
      <c r="F234" s="13">
        <v>200</v>
      </c>
      <c r="G234" s="13" t="s">
        <v>79</v>
      </c>
      <c r="H234" s="13">
        <v>20</v>
      </c>
      <c r="I234" s="13">
        <v>10</v>
      </c>
      <c r="J234" s="292">
        <f t="shared" si="9"/>
        <v>100</v>
      </c>
    </row>
    <row r="235" spans="1:10" x14ac:dyDescent="0.15">
      <c r="A235" s="13" t="s">
        <v>74</v>
      </c>
      <c r="B235" s="13" t="s">
        <v>644</v>
      </c>
      <c r="C235" s="13" t="s">
        <v>645</v>
      </c>
      <c r="D235" s="13" t="s">
        <v>646</v>
      </c>
      <c r="E235" s="13" t="s">
        <v>647</v>
      </c>
      <c r="F235" s="13">
        <v>190</v>
      </c>
      <c r="G235" s="13" t="s">
        <v>79</v>
      </c>
      <c r="H235" s="13">
        <v>19</v>
      </c>
      <c r="I235" s="13">
        <v>10</v>
      </c>
      <c r="J235" s="292">
        <f t="shared" si="9"/>
        <v>95</v>
      </c>
    </row>
    <row r="236" spans="1:10" x14ac:dyDescent="0.15">
      <c r="A236" s="13" t="s">
        <v>74</v>
      </c>
      <c r="B236" s="13" t="s">
        <v>1134</v>
      </c>
      <c r="C236" s="13" t="s">
        <v>586</v>
      </c>
      <c r="D236" s="13" t="s">
        <v>649</v>
      </c>
      <c r="E236" s="13" t="s">
        <v>1135</v>
      </c>
      <c r="F236" s="13">
        <v>190</v>
      </c>
      <c r="G236" s="13" t="s">
        <v>79</v>
      </c>
      <c r="H236" s="13">
        <v>19</v>
      </c>
      <c r="I236" s="13">
        <v>10</v>
      </c>
      <c r="J236" s="292">
        <f t="shared" si="9"/>
        <v>95</v>
      </c>
    </row>
    <row r="237" spans="1:10" x14ac:dyDescent="0.15">
      <c r="A237" s="13" t="s">
        <v>74</v>
      </c>
      <c r="B237" s="13" t="s">
        <v>1136</v>
      </c>
      <c r="C237" s="13" t="s">
        <v>700</v>
      </c>
      <c r="D237" s="13" t="s">
        <v>701</v>
      </c>
      <c r="F237" s="13">
        <v>24</v>
      </c>
      <c r="G237" s="13" t="s">
        <v>79</v>
      </c>
      <c r="H237" s="13">
        <v>4</v>
      </c>
      <c r="I237" s="13">
        <v>6</v>
      </c>
      <c r="J237" s="292">
        <f t="shared" si="9"/>
        <v>12</v>
      </c>
    </row>
    <row r="238" spans="1:10" x14ac:dyDescent="0.15">
      <c r="A238" s="13" t="s">
        <v>74</v>
      </c>
      <c r="B238" s="13" t="s">
        <v>1137</v>
      </c>
      <c r="C238" s="13" t="s">
        <v>245</v>
      </c>
      <c r="D238" s="13" t="s">
        <v>246</v>
      </c>
      <c r="F238" s="13">
        <v>190</v>
      </c>
      <c r="G238" s="13" t="s">
        <v>79</v>
      </c>
      <c r="H238" s="13">
        <v>19</v>
      </c>
      <c r="I238" s="13">
        <v>10</v>
      </c>
      <c r="J238" s="292">
        <f t="shared" si="9"/>
        <v>95</v>
      </c>
    </row>
    <row r="239" spans="1:10" x14ac:dyDescent="0.15">
      <c r="A239" s="13" t="s">
        <v>74</v>
      </c>
      <c r="B239" s="13" t="s">
        <v>1140</v>
      </c>
      <c r="C239" s="13" t="s">
        <v>803</v>
      </c>
      <c r="D239" s="13" t="s">
        <v>804</v>
      </c>
      <c r="E239" s="13" t="s">
        <v>1141</v>
      </c>
      <c r="F239" s="13">
        <v>190</v>
      </c>
      <c r="G239" s="13" t="s">
        <v>79</v>
      </c>
      <c r="H239" s="13">
        <v>19</v>
      </c>
      <c r="I239" s="13">
        <v>10</v>
      </c>
      <c r="J239" s="292">
        <f t="shared" si="9"/>
        <v>95</v>
      </c>
    </row>
    <row r="240" spans="1:10" x14ac:dyDescent="0.15">
      <c r="A240" s="13" t="s">
        <v>74</v>
      </c>
      <c r="B240" s="13" t="s">
        <v>1142</v>
      </c>
      <c r="C240" s="13" t="s">
        <v>807</v>
      </c>
      <c r="D240" s="13" t="s">
        <v>808</v>
      </c>
      <c r="E240" s="13" t="s">
        <v>1143</v>
      </c>
      <c r="F240" s="13">
        <v>190</v>
      </c>
      <c r="G240" s="13" t="s">
        <v>79</v>
      </c>
      <c r="H240" s="13">
        <v>19</v>
      </c>
      <c r="I240" s="13">
        <v>10</v>
      </c>
      <c r="J240" s="292">
        <f t="shared" si="9"/>
        <v>95</v>
      </c>
    </row>
    <row r="241" spans="1:10" x14ac:dyDescent="0.15">
      <c r="A241" s="13" t="s">
        <v>74</v>
      </c>
      <c r="B241" s="13" t="s">
        <v>1130</v>
      </c>
      <c r="C241" s="13" t="s">
        <v>372</v>
      </c>
      <c r="D241" s="13" t="s">
        <v>373</v>
      </c>
      <c r="F241" s="13">
        <v>210</v>
      </c>
      <c r="G241" s="13" t="s">
        <v>79</v>
      </c>
      <c r="H241" s="13">
        <v>21</v>
      </c>
      <c r="I241" s="13">
        <v>10</v>
      </c>
      <c r="J241" s="292">
        <f t="shared" si="9"/>
        <v>105</v>
      </c>
    </row>
    <row r="242" spans="1:10" x14ac:dyDescent="0.15">
      <c r="A242" s="13" t="s">
        <v>74</v>
      </c>
      <c r="B242" s="13" t="s">
        <v>1131</v>
      </c>
      <c r="C242" s="13" t="s">
        <v>23</v>
      </c>
      <c r="D242" s="13" t="s">
        <v>23</v>
      </c>
      <c r="E242" s="13" t="s">
        <v>1132</v>
      </c>
      <c r="F242" s="13">
        <v>190</v>
      </c>
      <c r="G242" s="13" t="s">
        <v>79</v>
      </c>
      <c r="H242" s="13">
        <v>19</v>
      </c>
      <c r="I242" s="13">
        <v>10</v>
      </c>
      <c r="J242" s="292">
        <f t="shared" si="9"/>
        <v>95</v>
      </c>
    </row>
    <row r="243" spans="1:10" x14ac:dyDescent="0.15">
      <c r="A243" s="13" t="s">
        <v>74</v>
      </c>
      <c r="B243" s="13" t="s">
        <v>1352</v>
      </c>
      <c r="C243" s="13" t="s">
        <v>1353</v>
      </c>
      <c r="D243" s="13" t="s">
        <v>1354</v>
      </c>
      <c r="E243" s="13" t="s">
        <v>1355</v>
      </c>
      <c r="F243" s="13">
        <v>54</v>
      </c>
      <c r="G243" s="13" t="s">
        <v>79</v>
      </c>
      <c r="H243" s="13">
        <v>9</v>
      </c>
      <c r="I243" s="13">
        <v>6</v>
      </c>
      <c r="J243" s="292">
        <f t="shared" si="9"/>
        <v>27</v>
      </c>
    </row>
    <row r="244" spans="1:10" x14ac:dyDescent="0.15">
      <c r="A244" s="13" t="s">
        <v>74</v>
      </c>
      <c r="B244" s="13" t="s">
        <v>1133</v>
      </c>
      <c r="C244" s="13" t="s">
        <v>112</v>
      </c>
      <c r="D244" s="13" t="s">
        <v>113</v>
      </c>
      <c r="F244" s="13">
        <v>190</v>
      </c>
      <c r="G244" s="13" t="s">
        <v>79</v>
      </c>
      <c r="H244" s="13">
        <v>19</v>
      </c>
      <c r="I244" s="13">
        <v>10</v>
      </c>
      <c r="J244" s="292">
        <f t="shared" si="9"/>
        <v>95</v>
      </c>
    </row>
    <row r="245" spans="1:10" x14ac:dyDescent="0.15">
      <c r="A245" s="13" t="s">
        <v>74</v>
      </c>
      <c r="B245" s="13" t="s">
        <v>100</v>
      </c>
      <c r="C245" s="13" t="s">
        <v>101</v>
      </c>
      <c r="D245" s="13" t="s">
        <v>101</v>
      </c>
      <c r="E245" s="13" t="s">
        <v>102</v>
      </c>
      <c r="F245" s="13">
        <v>190</v>
      </c>
      <c r="G245" s="13" t="s">
        <v>79</v>
      </c>
      <c r="H245" s="13">
        <v>19</v>
      </c>
      <c r="I245" s="13">
        <v>10</v>
      </c>
      <c r="J245" s="292">
        <f t="shared" si="9"/>
        <v>95</v>
      </c>
    </row>
    <row r="246" spans="1:10" x14ac:dyDescent="0.15">
      <c r="A246" s="13" t="s">
        <v>74</v>
      </c>
      <c r="B246" s="13" t="s">
        <v>103</v>
      </c>
      <c r="C246" s="13" t="s">
        <v>104</v>
      </c>
      <c r="D246" s="13" t="s">
        <v>105</v>
      </c>
      <c r="E246" s="13" t="s">
        <v>106</v>
      </c>
      <c r="F246" s="13">
        <v>1056</v>
      </c>
      <c r="G246" s="13" t="s">
        <v>79</v>
      </c>
      <c r="H246" s="13">
        <v>33</v>
      </c>
      <c r="I246" s="13">
        <v>32</v>
      </c>
      <c r="J246" s="292">
        <f t="shared" si="9"/>
        <v>528</v>
      </c>
    </row>
    <row r="247" spans="1:10" x14ac:dyDescent="0.15">
      <c r="A247" s="13" t="s">
        <v>74</v>
      </c>
      <c r="B247" s="13" t="s">
        <v>778</v>
      </c>
      <c r="C247" s="13" t="s">
        <v>108</v>
      </c>
      <c r="D247" s="13" t="s">
        <v>109</v>
      </c>
      <c r="E247" s="13" t="s">
        <v>779</v>
      </c>
      <c r="F247" s="13">
        <v>42</v>
      </c>
      <c r="G247" s="13" t="s">
        <v>79</v>
      </c>
      <c r="H247" s="13">
        <v>7</v>
      </c>
      <c r="I247" s="13">
        <v>6</v>
      </c>
      <c r="J247" s="292">
        <f t="shared" si="9"/>
        <v>21</v>
      </c>
    </row>
    <row r="248" spans="1:10" x14ac:dyDescent="0.15">
      <c r="A248" s="13" t="s">
        <v>74</v>
      </c>
      <c r="B248" s="13" t="s">
        <v>1138</v>
      </c>
      <c r="C248" s="13" t="s">
        <v>680</v>
      </c>
      <c r="D248" s="13" t="s">
        <v>681</v>
      </c>
      <c r="E248" s="13" t="s">
        <v>1139</v>
      </c>
      <c r="F248" s="13">
        <v>200</v>
      </c>
      <c r="G248" s="13" t="s">
        <v>79</v>
      </c>
      <c r="H248" s="13">
        <v>20</v>
      </c>
      <c r="I248" s="13">
        <v>10</v>
      </c>
      <c r="J248" s="292">
        <f t="shared" si="9"/>
        <v>100</v>
      </c>
    </row>
    <row r="249" spans="1:10" x14ac:dyDescent="0.15">
      <c r="A249" s="13" t="s">
        <v>74</v>
      </c>
      <c r="B249" s="13" t="s">
        <v>1149</v>
      </c>
      <c r="C249" s="13" t="s">
        <v>89</v>
      </c>
      <c r="D249" s="13" t="s">
        <v>90</v>
      </c>
      <c r="F249" s="13">
        <v>190</v>
      </c>
      <c r="G249" s="13" t="s">
        <v>79</v>
      </c>
      <c r="H249" s="13">
        <v>19</v>
      </c>
      <c r="I249" s="13">
        <v>10</v>
      </c>
      <c r="J249" s="292">
        <f t="shared" si="9"/>
        <v>95</v>
      </c>
    </row>
    <row r="250" spans="1:10" x14ac:dyDescent="0.15">
      <c r="A250" s="13" t="s">
        <v>74</v>
      </c>
      <c r="B250" s="13" t="s">
        <v>1150</v>
      </c>
      <c r="C250" s="13" t="s">
        <v>652</v>
      </c>
      <c r="D250" s="13" t="s">
        <v>653</v>
      </c>
      <c r="E250" s="13" t="s">
        <v>1151</v>
      </c>
      <c r="F250" s="13">
        <v>190</v>
      </c>
      <c r="G250" s="13" t="s">
        <v>79</v>
      </c>
      <c r="H250" s="13">
        <v>19</v>
      </c>
      <c r="I250" s="13">
        <v>10</v>
      </c>
      <c r="J250" s="292">
        <f t="shared" si="9"/>
        <v>95</v>
      </c>
    </row>
    <row r="251" spans="1:10" x14ac:dyDescent="0.15">
      <c r="A251" s="13" t="s">
        <v>74</v>
      </c>
      <c r="B251" s="13" t="s">
        <v>1152</v>
      </c>
      <c r="C251" s="13" t="s">
        <v>587</v>
      </c>
      <c r="D251" s="292" t="s">
        <v>642</v>
      </c>
      <c r="F251" s="13">
        <v>190</v>
      </c>
      <c r="G251" s="13" t="s">
        <v>79</v>
      </c>
      <c r="H251" s="13">
        <v>19</v>
      </c>
      <c r="I251" s="13">
        <v>10</v>
      </c>
      <c r="J251" s="292">
        <f t="shared" si="9"/>
        <v>95</v>
      </c>
    </row>
    <row r="252" spans="1:10" x14ac:dyDescent="0.15">
      <c r="A252" s="13" t="s">
        <v>74</v>
      </c>
      <c r="B252" s="13" t="s">
        <v>1153</v>
      </c>
      <c r="C252" s="13" t="s">
        <v>189</v>
      </c>
      <c r="D252" s="13" t="s">
        <v>190</v>
      </c>
      <c r="F252" s="13">
        <v>1056</v>
      </c>
      <c r="G252" s="13" t="s">
        <v>79</v>
      </c>
      <c r="H252" s="13">
        <v>33</v>
      </c>
      <c r="I252" s="13">
        <v>32</v>
      </c>
      <c r="J252" s="292">
        <f t="shared" si="9"/>
        <v>528</v>
      </c>
    </row>
    <row r="253" spans="1:10" x14ac:dyDescent="0.15">
      <c r="A253" s="13" t="s">
        <v>74</v>
      </c>
      <c r="B253" s="13" t="s">
        <v>1144</v>
      </c>
      <c r="C253" s="13" t="s">
        <v>5</v>
      </c>
      <c r="D253" s="13" t="s">
        <v>230</v>
      </c>
      <c r="F253" s="13">
        <v>90</v>
      </c>
      <c r="G253" s="13" t="s">
        <v>79</v>
      </c>
      <c r="H253" s="13">
        <v>9</v>
      </c>
      <c r="I253" s="13">
        <v>10</v>
      </c>
      <c r="J253" s="292">
        <f t="shared" si="9"/>
        <v>45</v>
      </c>
    </row>
    <row r="254" spans="1:10" x14ac:dyDescent="0.15">
      <c r="A254" s="13" t="s">
        <v>74</v>
      </c>
      <c r="B254" s="13" t="s">
        <v>1145</v>
      </c>
      <c r="C254" s="13" t="s">
        <v>785</v>
      </c>
      <c r="D254" s="13" t="s">
        <v>786</v>
      </c>
      <c r="E254" s="13" t="s">
        <v>1146</v>
      </c>
      <c r="F254" s="13">
        <v>112</v>
      </c>
      <c r="G254" s="13" t="s">
        <v>79</v>
      </c>
      <c r="H254" s="13">
        <v>8</v>
      </c>
      <c r="I254" s="13">
        <v>14</v>
      </c>
      <c r="J254" s="292">
        <f t="shared" si="9"/>
        <v>56</v>
      </c>
    </row>
    <row r="255" spans="1:10" x14ac:dyDescent="0.15">
      <c r="A255" s="13" t="s">
        <v>74</v>
      </c>
      <c r="B255" s="13" t="s">
        <v>1356</v>
      </c>
      <c r="C255" s="13" t="s">
        <v>1357</v>
      </c>
      <c r="D255" s="13" t="s">
        <v>1358</v>
      </c>
      <c r="E255" s="13" t="s">
        <v>1359</v>
      </c>
      <c r="F255" s="13">
        <v>190</v>
      </c>
      <c r="G255" s="13" t="s">
        <v>79</v>
      </c>
      <c r="H255" s="13">
        <v>19</v>
      </c>
      <c r="I255" s="13">
        <v>10</v>
      </c>
      <c r="J255" s="292">
        <f t="shared" si="9"/>
        <v>95</v>
      </c>
    </row>
    <row r="256" spans="1:10" x14ac:dyDescent="0.15">
      <c r="A256" s="13" t="s">
        <v>74</v>
      </c>
      <c r="B256" s="13" t="s">
        <v>1147</v>
      </c>
      <c r="C256" s="13" t="s">
        <v>1061</v>
      </c>
      <c r="D256" s="13" t="s">
        <v>1062</v>
      </c>
      <c r="E256" s="13" t="s">
        <v>1148</v>
      </c>
      <c r="F256" s="13">
        <v>90</v>
      </c>
      <c r="G256" s="13" t="s">
        <v>79</v>
      </c>
      <c r="H256" s="13">
        <v>9</v>
      </c>
      <c r="I256" s="13">
        <v>10</v>
      </c>
      <c r="J256" s="292">
        <f t="shared" si="9"/>
        <v>45</v>
      </c>
    </row>
    <row r="257" spans="1:10" x14ac:dyDescent="0.15">
      <c r="A257" s="13" t="s">
        <v>74</v>
      </c>
      <c r="B257" s="13" t="s">
        <v>1360</v>
      </c>
      <c r="C257" s="13" t="s">
        <v>1421</v>
      </c>
      <c r="D257" s="13" t="s">
        <v>23</v>
      </c>
      <c r="E257" s="13" t="s">
        <v>287</v>
      </c>
      <c r="F257" s="13">
        <v>190</v>
      </c>
      <c r="G257" s="13" t="s">
        <v>79</v>
      </c>
      <c r="H257" s="13">
        <v>19</v>
      </c>
      <c r="I257" s="13">
        <v>10</v>
      </c>
      <c r="J257" s="292">
        <f t="shared" si="9"/>
        <v>95</v>
      </c>
    </row>
    <row r="258" spans="1:10" x14ac:dyDescent="0.15">
      <c r="A258" s="13" t="s">
        <v>74</v>
      </c>
      <c r="B258" s="13" t="s">
        <v>283</v>
      </c>
      <c r="C258" s="13" t="s">
        <v>284</v>
      </c>
      <c r="D258" s="13" t="s">
        <v>285</v>
      </c>
      <c r="E258" s="13" t="s">
        <v>286</v>
      </c>
      <c r="F258" s="13">
        <v>1056</v>
      </c>
      <c r="G258" s="13" t="s">
        <v>79</v>
      </c>
      <c r="H258" s="13">
        <v>33</v>
      </c>
      <c r="I258" s="13">
        <v>32</v>
      </c>
      <c r="J258" s="292">
        <f t="shared" si="9"/>
        <v>528</v>
      </c>
    </row>
    <row r="259" spans="1:10" x14ac:dyDescent="0.15">
      <c r="A259" s="13" t="s">
        <v>74</v>
      </c>
      <c r="B259" s="13" t="s">
        <v>651</v>
      </c>
      <c r="C259" s="13" t="s">
        <v>652</v>
      </c>
      <c r="D259" s="13" t="s">
        <v>653</v>
      </c>
      <c r="E259" s="13" t="s">
        <v>654</v>
      </c>
      <c r="F259" s="13">
        <v>190</v>
      </c>
      <c r="G259" s="13" t="s">
        <v>79</v>
      </c>
      <c r="H259" s="13">
        <v>19</v>
      </c>
      <c r="I259" s="13">
        <v>10</v>
      </c>
      <c r="J259" s="292">
        <f t="shared" si="9"/>
        <v>95</v>
      </c>
    </row>
    <row r="260" spans="1:10" x14ac:dyDescent="0.15">
      <c r="A260" s="13" t="s">
        <v>74</v>
      </c>
      <c r="B260" s="13" t="s">
        <v>290</v>
      </c>
      <c r="C260" s="13" t="s">
        <v>76</v>
      </c>
      <c r="D260" s="13" t="s">
        <v>77</v>
      </c>
      <c r="E260" s="13" t="s">
        <v>291</v>
      </c>
      <c r="F260" s="13">
        <v>190</v>
      </c>
      <c r="G260" s="13" t="s">
        <v>79</v>
      </c>
      <c r="H260" s="13">
        <v>19</v>
      </c>
      <c r="I260" s="13">
        <v>10</v>
      </c>
      <c r="J260" s="292">
        <f t="shared" si="9"/>
        <v>95</v>
      </c>
    </row>
    <row r="261" spans="1:10" x14ac:dyDescent="0.15">
      <c r="A261" s="13" t="s">
        <v>74</v>
      </c>
      <c r="B261" s="13" t="s">
        <v>949</v>
      </c>
      <c r="C261" s="13" t="s">
        <v>869</v>
      </c>
      <c r="D261" s="13" t="s">
        <v>950</v>
      </c>
      <c r="E261" s="13" t="s">
        <v>951</v>
      </c>
      <c r="F261" s="13">
        <v>190</v>
      </c>
      <c r="G261" s="13" t="s">
        <v>79</v>
      </c>
      <c r="H261" s="13">
        <v>19</v>
      </c>
      <c r="I261" s="13">
        <v>10</v>
      </c>
      <c r="J261" s="292">
        <f t="shared" si="9"/>
        <v>95</v>
      </c>
    </row>
    <row r="262" spans="1:10" x14ac:dyDescent="0.15">
      <c r="A262" s="13" t="s">
        <v>74</v>
      </c>
      <c r="B262" s="13" t="s">
        <v>952</v>
      </c>
      <c r="C262" s="13" t="s">
        <v>1</v>
      </c>
      <c r="D262" s="13" t="s">
        <v>125</v>
      </c>
      <c r="F262" s="13">
        <v>90</v>
      </c>
      <c r="G262" s="13" t="s">
        <v>79</v>
      </c>
      <c r="H262" s="13">
        <v>9</v>
      </c>
      <c r="I262" s="13">
        <v>10</v>
      </c>
      <c r="J262" s="292">
        <f t="shared" si="9"/>
        <v>45</v>
      </c>
    </row>
    <row r="263" spans="1:10" x14ac:dyDescent="0.15">
      <c r="A263" s="13" t="s">
        <v>74</v>
      </c>
      <c r="B263" s="13" t="s">
        <v>953</v>
      </c>
      <c r="C263" s="13" t="s">
        <v>799</v>
      </c>
      <c r="D263" s="13" t="s">
        <v>800</v>
      </c>
      <c r="F263" s="13">
        <v>32</v>
      </c>
      <c r="G263" s="13" t="s">
        <v>79</v>
      </c>
      <c r="H263" s="13">
        <v>4</v>
      </c>
      <c r="I263" s="13">
        <v>8</v>
      </c>
      <c r="J263" s="292">
        <f t="shared" si="9"/>
        <v>16</v>
      </c>
    </row>
    <row r="264" spans="1:10" x14ac:dyDescent="0.15">
      <c r="A264" s="13" t="s">
        <v>74</v>
      </c>
      <c r="B264" s="13" t="s">
        <v>138</v>
      </c>
      <c r="C264" s="13" t="s">
        <v>139</v>
      </c>
      <c r="D264" s="13" t="s">
        <v>140</v>
      </c>
      <c r="E264" s="13" t="s">
        <v>141</v>
      </c>
      <c r="F264" s="13">
        <v>190</v>
      </c>
      <c r="G264" s="13" t="s">
        <v>79</v>
      </c>
      <c r="H264" s="13">
        <v>19</v>
      </c>
      <c r="I264" s="13">
        <v>10</v>
      </c>
      <c r="J264" s="292">
        <f t="shared" ref="J264:J327" si="10">F264/2</f>
        <v>95</v>
      </c>
    </row>
    <row r="265" spans="1:10" x14ac:dyDescent="0.15">
      <c r="A265" s="13" t="s">
        <v>74</v>
      </c>
      <c r="B265" s="13" t="s">
        <v>213</v>
      </c>
      <c r="C265" s="13" t="s">
        <v>214</v>
      </c>
      <c r="D265" s="13" t="s">
        <v>214</v>
      </c>
      <c r="E265" s="13" t="s">
        <v>215</v>
      </c>
      <c r="F265" s="13">
        <v>190</v>
      </c>
      <c r="G265" s="13" t="s">
        <v>79</v>
      </c>
      <c r="H265" s="13">
        <v>19</v>
      </c>
      <c r="I265" s="13">
        <v>10</v>
      </c>
      <c r="J265" s="292">
        <f t="shared" si="10"/>
        <v>95</v>
      </c>
    </row>
    <row r="266" spans="1:10" x14ac:dyDescent="0.15">
      <c r="A266" s="13" t="s">
        <v>74</v>
      </c>
      <c r="B266" s="13" t="s">
        <v>793</v>
      </c>
      <c r="C266" s="13" t="s">
        <v>775</v>
      </c>
      <c r="D266" s="13" t="s">
        <v>776</v>
      </c>
      <c r="E266" s="13" t="s">
        <v>794</v>
      </c>
      <c r="F266" s="13">
        <v>190</v>
      </c>
      <c r="G266" s="13" t="s">
        <v>79</v>
      </c>
      <c r="H266" s="13">
        <v>19</v>
      </c>
      <c r="I266" s="13">
        <v>10</v>
      </c>
      <c r="J266" s="292">
        <f t="shared" si="10"/>
        <v>95</v>
      </c>
    </row>
    <row r="267" spans="1:10" x14ac:dyDescent="0.15">
      <c r="A267" s="13" t="s">
        <v>74</v>
      </c>
      <c r="B267" s="13" t="s">
        <v>1181</v>
      </c>
      <c r="C267" s="13" t="s">
        <v>760</v>
      </c>
      <c r="D267" s="13" t="s">
        <v>762</v>
      </c>
      <c r="E267" s="13" t="s">
        <v>1182</v>
      </c>
      <c r="F267" s="13">
        <v>1056</v>
      </c>
      <c r="G267" s="13" t="s">
        <v>79</v>
      </c>
      <c r="H267" s="13">
        <v>33</v>
      </c>
      <c r="I267" s="13">
        <v>32</v>
      </c>
      <c r="J267" s="292">
        <f t="shared" si="10"/>
        <v>528</v>
      </c>
    </row>
    <row r="268" spans="1:10" x14ac:dyDescent="0.15">
      <c r="A268" s="13" t="s">
        <v>74</v>
      </c>
      <c r="B268" s="13" t="s">
        <v>1183</v>
      </c>
      <c r="C268" s="13" t="s">
        <v>399</v>
      </c>
      <c r="D268" s="13" t="s">
        <v>400</v>
      </c>
      <c r="F268" s="13">
        <v>190</v>
      </c>
      <c r="G268" s="13" t="s">
        <v>79</v>
      </c>
      <c r="H268" s="13">
        <v>19</v>
      </c>
      <c r="I268" s="13">
        <v>10</v>
      </c>
      <c r="J268" s="292">
        <f t="shared" si="10"/>
        <v>95</v>
      </c>
    </row>
    <row r="269" spans="1:10" x14ac:dyDescent="0.15">
      <c r="A269" s="13" t="s">
        <v>74</v>
      </c>
      <c r="B269" s="13" t="s">
        <v>1184</v>
      </c>
      <c r="C269" s="13" t="s">
        <v>672</v>
      </c>
      <c r="D269" s="13" t="s">
        <v>673</v>
      </c>
      <c r="F269" s="13">
        <v>56</v>
      </c>
      <c r="G269" s="13" t="s">
        <v>79</v>
      </c>
      <c r="H269" s="13">
        <v>4</v>
      </c>
      <c r="I269" s="13">
        <v>14</v>
      </c>
      <c r="J269" s="292">
        <f t="shared" si="10"/>
        <v>28</v>
      </c>
    </row>
    <row r="270" spans="1:10" x14ac:dyDescent="0.15">
      <c r="A270" s="13" t="s">
        <v>74</v>
      </c>
      <c r="B270" s="13" t="s">
        <v>216</v>
      </c>
      <c r="C270" s="13" t="s">
        <v>217</v>
      </c>
      <c r="D270" s="13" t="s">
        <v>218</v>
      </c>
      <c r="E270" s="13" t="s">
        <v>219</v>
      </c>
      <c r="F270" s="13">
        <v>200</v>
      </c>
      <c r="G270" s="13" t="s">
        <v>79</v>
      </c>
      <c r="H270" s="13">
        <v>20</v>
      </c>
      <c r="I270" s="13">
        <v>10</v>
      </c>
      <c r="J270" s="292">
        <f t="shared" si="10"/>
        <v>100</v>
      </c>
    </row>
    <row r="271" spans="1:10" x14ac:dyDescent="0.15">
      <c r="A271" s="13" t="s">
        <v>74</v>
      </c>
      <c r="B271" s="13" t="s">
        <v>1019</v>
      </c>
      <c r="C271" s="13" t="s">
        <v>3</v>
      </c>
      <c r="D271" s="13" t="s">
        <v>438</v>
      </c>
      <c r="F271" s="13">
        <v>176</v>
      </c>
      <c r="G271" s="13" t="s">
        <v>79</v>
      </c>
      <c r="H271" s="13">
        <v>8</v>
      </c>
      <c r="I271" s="13">
        <v>22</v>
      </c>
      <c r="J271" s="292">
        <f t="shared" si="10"/>
        <v>88</v>
      </c>
    </row>
    <row r="272" spans="1:10" x14ac:dyDescent="0.15">
      <c r="A272" s="13" t="s">
        <v>74</v>
      </c>
      <c r="B272" s="13" t="s">
        <v>1361</v>
      </c>
      <c r="C272" s="13" t="s">
        <v>1362</v>
      </c>
      <c r="D272" s="13" t="s">
        <v>1363</v>
      </c>
      <c r="E272" s="13" t="s">
        <v>1364</v>
      </c>
      <c r="F272" s="13">
        <v>462</v>
      </c>
      <c r="G272" s="13" t="s">
        <v>79</v>
      </c>
      <c r="H272" s="13">
        <v>21</v>
      </c>
      <c r="I272" s="13">
        <v>22</v>
      </c>
      <c r="J272" s="292">
        <f t="shared" si="10"/>
        <v>231</v>
      </c>
    </row>
    <row r="273" spans="1:10" x14ac:dyDescent="0.15">
      <c r="A273" s="13" t="s">
        <v>74</v>
      </c>
      <c r="B273" s="13" t="s">
        <v>1012</v>
      </c>
      <c r="C273" s="13" t="s">
        <v>101</v>
      </c>
      <c r="D273" s="13" t="s">
        <v>101</v>
      </c>
      <c r="F273" s="13">
        <v>190</v>
      </c>
      <c r="G273" s="13" t="s">
        <v>79</v>
      </c>
      <c r="H273" s="13">
        <v>19</v>
      </c>
      <c r="I273" s="13">
        <v>10</v>
      </c>
      <c r="J273" s="292">
        <f t="shared" si="10"/>
        <v>95</v>
      </c>
    </row>
    <row r="274" spans="1:10" x14ac:dyDescent="0.15">
      <c r="A274" s="13" t="s">
        <v>74</v>
      </c>
      <c r="B274" s="13" t="s">
        <v>1013</v>
      </c>
      <c r="C274" s="13" t="s">
        <v>761</v>
      </c>
      <c r="D274" s="13" t="s">
        <v>766</v>
      </c>
      <c r="E274" s="13" t="s">
        <v>1014</v>
      </c>
      <c r="F274" s="13">
        <v>190</v>
      </c>
      <c r="G274" s="13" t="s">
        <v>79</v>
      </c>
      <c r="H274" s="13">
        <v>19</v>
      </c>
      <c r="I274" s="13">
        <v>10</v>
      </c>
      <c r="J274" s="292">
        <f t="shared" si="10"/>
        <v>95</v>
      </c>
    </row>
    <row r="275" spans="1:10" x14ac:dyDescent="0.15">
      <c r="A275" s="13" t="s">
        <v>74</v>
      </c>
      <c r="B275" s="13" t="s">
        <v>1015</v>
      </c>
      <c r="C275" s="13" t="s">
        <v>5</v>
      </c>
      <c r="D275" s="13" t="s">
        <v>230</v>
      </c>
      <c r="F275" s="13">
        <v>90</v>
      </c>
      <c r="G275" s="13" t="s">
        <v>79</v>
      </c>
      <c r="H275" s="13">
        <v>9</v>
      </c>
      <c r="I275" s="13">
        <v>10</v>
      </c>
      <c r="J275" s="292">
        <f t="shared" si="10"/>
        <v>45</v>
      </c>
    </row>
    <row r="276" spans="1:10" x14ac:dyDescent="0.15">
      <c r="A276" s="13" t="s">
        <v>74</v>
      </c>
      <c r="B276" s="13" t="s">
        <v>1016</v>
      </c>
      <c r="C276" s="13" t="s">
        <v>108</v>
      </c>
      <c r="D276" s="13" t="s">
        <v>109</v>
      </c>
      <c r="F276" s="13">
        <v>42</v>
      </c>
      <c r="G276" s="13" t="s">
        <v>79</v>
      </c>
      <c r="H276" s="13">
        <v>7</v>
      </c>
      <c r="I276" s="13">
        <v>6</v>
      </c>
      <c r="J276" s="292">
        <f t="shared" si="10"/>
        <v>21</v>
      </c>
    </row>
    <row r="277" spans="1:10" x14ac:dyDescent="0.15">
      <c r="A277" s="13" t="s">
        <v>74</v>
      </c>
      <c r="B277" s="13" t="s">
        <v>1017</v>
      </c>
      <c r="C277" s="13" t="s">
        <v>85</v>
      </c>
      <c r="D277" s="13" t="s">
        <v>86</v>
      </c>
      <c r="E277" s="13" t="s">
        <v>1018</v>
      </c>
      <c r="F277" s="13">
        <v>190</v>
      </c>
      <c r="G277" s="13" t="s">
        <v>79</v>
      </c>
      <c r="H277" s="13">
        <v>19</v>
      </c>
      <c r="I277" s="13">
        <v>10</v>
      </c>
      <c r="J277" s="292">
        <f t="shared" si="10"/>
        <v>95</v>
      </c>
    </row>
    <row r="278" spans="1:10" x14ac:dyDescent="0.15">
      <c r="A278" s="13" t="s">
        <v>74</v>
      </c>
      <c r="B278" s="13" t="s">
        <v>1024</v>
      </c>
      <c r="C278" s="13" t="s">
        <v>0</v>
      </c>
      <c r="D278" s="13" t="s">
        <v>369</v>
      </c>
      <c r="F278" s="13">
        <v>1056</v>
      </c>
      <c r="G278" s="13" t="s">
        <v>79</v>
      </c>
      <c r="H278" s="13">
        <v>33</v>
      </c>
      <c r="I278" s="13">
        <v>32</v>
      </c>
      <c r="J278" s="292">
        <f t="shared" si="10"/>
        <v>528</v>
      </c>
    </row>
    <row r="279" spans="1:10" x14ac:dyDescent="0.15">
      <c r="A279" s="13" t="s">
        <v>74</v>
      </c>
      <c r="B279" s="13" t="s">
        <v>1020</v>
      </c>
      <c r="C279" s="13" t="s">
        <v>1021</v>
      </c>
      <c r="D279" s="13" t="s">
        <v>1022</v>
      </c>
      <c r="E279" s="13" t="s">
        <v>1023</v>
      </c>
      <c r="F279" s="13">
        <v>32</v>
      </c>
      <c r="G279" s="13" t="s">
        <v>79</v>
      </c>
      <c r="H279" s="13">
        <v>4</v>
      </c>
      <c r="I279" s="13">
        <v>8</v>
      </c>
      <c r="J279" s="292">
        <f t="shared" si="10"/>
        <v>16</v>
      </c>
    </row>
    <row r="280" spans="1:10" x14ac:dyDescent="0.15">
      <c r="A280" s="13" t="s">
        <v>74</v>
      </c>
      <c r="B280" s="13" t="s">
        <v>795</v>
      </c>
      <c r="C280" s="13" t="s">
        <v>935</v>
      </c>
      <c r="D280" s="13" t="s">
        <v>796</v>
      </c>
      <c r="E280" s="13" t="s">
        <v>797</v>
      </c>
      <c r="F280" s="13">
        <v>190</v>
      </c>
      <c r="G280" s="13" t="s">
        <v>79</v>
      </c>
      <c r="H280" s="13">
        <v>19</v>
      </c>
      <c r="I280" s="13">
        <v>10</v>
      </c>
      <c r="J280" s="292">
        <f t="shared" si="10"/>
        <v>95</v>
      </c>
    </row>
    <row r="281" spans="1:10" x14ac:dyDescent="0.15">
      <c r="A281" s="13" t="s">
        <v>74</v>
      </c>
      <c r="B281" s="13" t="s">
        <v>1025</v>
      </c>
      <c r="C281" s="13" t="s">
        <v>128</v>
      </c>
      <c r="D281" s="13" t="s">
        <v>129</v>
      </c>
      <c r="F281" s="13">
        <v>180</v>
      </c>
      <c r="G281" s="13" t="s">
        <v>79</v>
      </c>
      <c r="H281" s="13">
        <v>18</v>
      </c>
      <c r="I281" s="13">
        <v>10</v>
      </c>
      <c r="J281" s="292">
        <f t="shared" si="10"/>
        <v>90</v>
      </c>
    </row>
    <row r="282" spans="1:10" x14ac:dyDescent="0.15">
      <c r="A282" s="13" t="s">
        <v>74</v>
      </c>
      <c r="B282" s="13" t="s">
        <v>1026</v>
      </c>
      <c r="C282" s="13" t="s">
        <v>7</v>
      </c>
      <c r="D282" s="13" t="s">
        <v>403</v>
      </c>
      <c r="F282" s="13">
        <v>32</v>
      </c>
      <c r="G282" s="13" t="s">
        <v>79</v>
      </c>
      <c r="H282" s="13">
        <v>4</v>
      </c>
      <c r="I282" s="13">
        <v>8</v>
      </c>
      <c r="J282" s="292">
        <f t="shared" si="10"/>
        <v>16</v>
      </c>
    </row>
    <row r="283" spans="1:10" x14ac:dyDescent="0.15">
      <c r="A283" s="13" t="s">
        <v>74</v>
      </c>
      <c r="B283" s="13" t="s">
        <v>236</v>
      </c>
      <c r="C283" s="13" t="s">
        <v>5</v>
      </c>
      <c r="D283" s="13" t="s">
        <v>230</v>
      </c>
      <c r="E283" s="13" t="s">
        <v>237</v>
      </c>
      <c r="F283" s="13">
        <v>90</v>
      </c>
      <c r="G283" s="13" t="s">
        <v>79</v>
      </c>
      <c r="H283" s="13">
        <v>9</v>
      </c>
      <c r="I283" s="13">
        <v>10</v>
      </c>
      <c r="J283" s="292">
        <f t="shared" si="10"/>
        <v>45</v>
      </c>
    </row>
    <row r="284" spans="1:10" x14ac:dyDescent="0.15">
      <c r="A284" s="13" t="s">
        <v>74</v>
      </c>
      <c r="B284" s="13" t="s">
        <v>232</v>
      </c>
      <c r="C284" s="13" t="s">
        <v>233</v>
      </c>
      <c r="D284" s="13" t="s">
        <v>234</v>
      </c>
      <c r="E284" s="13" t="s">
        <v>235</v>
      </c>
      <c r="F284" s="13">
        <v>1056</v>
      </c>
      <c r="G284" s="13" t="s">
        <v>79</v>
      </c>
      <c r="H284" s="13">
        <v>33</v>
      </c>
      <c r="I284" s="13">
        <v>32</v>
      </c>
      <c r="J284" s="292">
        <f t="shared" si="10"/>
        <v>528</v>
      </c>
    </row>
    <row r="285" spans="1:10" x14ac:dyDescent="0.15">
      <c r="A285" s="13" t="s">
        <v>74</v>
      </c>
      <c r="B285" s="13" t="s">
        <v>229</v>
      </c>
      <c r="C285" s="13" t="s">
        <v>5</v>
      </c>
      <c r="D285" s="13" t="s">
        <v>230</v>
      </c>
      <c r="E285" s="13" t="s">
        <v>231</v>
      </c>
      <c r="F285" s="13">
        <v>90</v>
      </c>
      <c r="G285" s="13" t="s">
        <v>79</v>
      </c>
      <c r="H285" s="13">
        <v>9</v>
      </c>
      <c r="I285" s="13">
        <v>10</v>
      </c>
      <c r="J285" s="292">
        <f t="shared" si="10"/>
        <v>45</v>
      </c>
    </row>
    <row r="286" spans="1:10" x14ac:dyDescent="0.15">
      <c r="A286" s="13" t="s">
        <v>74</v>
      </c>
      <c r="B286" s="13" t="s">
        <v>225</v>
      </c>
      <c r="C286" s="13" t="s">
        <v>226</v>
      </c>
      <c r="D286" s="13" t="s">
        <v>227</v>
      </c>
      <c r="E286" s="13" t="s">
        <v>228</v>
      </c>
      <c r="F286" s="13">
        <v>180</v>
      </c>
      <c r="G286" s="13" t="s">
        <v>79</v>
      </c>
      <c r="H286" s="13">
        <v>18</v>
      </c>
      <c r="I286" s="13">
        <v>10</v>
      </c>
      <c r="J286" s="292">
        <f t="shared" si="10"/>
        <v>90</v>
      </c>
    </row>
    <row r="287" spans="1:10" x14ac:dyDescent="0.15">
      <c r="A287" s="13" t="s">
        <v>74</v>
      </c>
      <c r="B287" s="13" t="s">
        <v>668</v>
      </c>
      <c r="C287" s="13" t="s">
        <v>582</v>
      </c>
      <c r="D287" s="13" t="s">
        <v>669</v>
      </c>
      <c r="E287" s="13" t="s">
        <v>670</v>
      </c>
      <c r="F287" s="13">
        <v>190</v>
      </c>
      <c r="G287" s="13" t="s">
        <v>79</v>
      </c>
      <c r="H287" s="13">
        <v>19</v>
      </c>
      <c r="I287" s="13">
        <v>10</v>
      </c>
      <c r="J287" s="292">
        <f t="shared" si="10"/>
        <v>95</v>
      </c>
    </row>
    <row r="288" spans="1:10" x14ac:dyDescent="0.15">
      <c r="A288" s="13" t="s">
        <v>74</v>
      </c>
      <c r="B288" s="13" t="s">
        <v>220</v>
      </c>
      <c r="C288" s="13" t="s">
        <v>17</v>
      </c>
      <c r="D288" s="13" t="s">
        <v>221</v>
      </c>
      <c r="E288" s="13" t="s">
        <v>222</v>
      </c>
      <c r="F288" s="13">
        <v>180</v>
      </c>
      <c r="G288" s="13" t="s">
        <v>79</v>
      </c>
      <c r="H288" s="13">
        <v>18</v>
      </c>
      <c r="I288" s="13">
        <v>10</v>
      </c>
      <c r="J288" s="292">
        <f t="shared" si="10"/>
        <v>90</v>
      </c>
    </row>
    <row r="289" spans="1:10" x14ac:dyDescent="0.15">
      <c r="A289" s="13" t="s">
        <v>74</v>
      </c>
      <c r="B289" s="13" t="s">
        <v>223</v>
      </c>
      <c r="C289" s="13" t="s">
        <v>101</v>
      </c>
      <c r="D289" s="13" t="s">
        <v>101</v>
      </c>
      <c r="E289" s="13" t="s">
        <v>224</v>
      </c>
      <c r="F289" s="13">
        <v>190</v>
      </c>
      <c r="G289" s="13" t="s">
        <v>79</v>
      </c>
      <c r="H289" s="13">
        <v>19</v>
      </c>
      <c r="I289" s="13">
        <v>10</v>
      </c>
      <c r="J289" s="292">
        <f t="shared" si="10"/>
        <v>95</v>
      </c>
    </row>
    <row r="290" spans="1:10" x14ac:dyDescent="0.15">
      <c r="A290" s="13" t="s">
        <v>74</v>
      </c>
      <c r="B290" s="13" t="s">
        <v>798</v>
      </c>
      <c r="C290" s="13" t="s">
        <v>799</v>
      </c>
      <c r="D290" s="13" t="s">
        <v>800</v>
      </c>
      <c r="E290" s="13" t="s">
        <v>801</v>
      </c>
      <c r="F290" s="13">
        <v>32</v>
      </c>
      <c r="G290" s="13" t="s">
        <v>79</v>
      </c>
      <c r="H290" s="13">
        <v>4</v>
      </c>
      <c r="I290" s="13">
        <v>8</v>
      </c>
      <c r="J290" s="292">
        <f t="shared" si="10"/>
        <v>16</v>
      </c>
    </row>
    <row r="291" spans="1:10" x14ac:dyDescent="0.15">
      <c r="A291" s="13" t="s">
        <v>74</v>
      </c>
      <c r="B291" s="13" t="s">
        <v>1224</v>
      </c>
      <c r="C291" s="13" t="s">
        <v>170</v>
      </c>
      <c r="D291" s="13" t="s">
        <v>171</v>
      </c>
      <c r="F291" s="13">
        <v>90</v>
      </c>
      <c r="G291" s="13" t="s">
        <v>79</v>
      </c>
      <c r="H291" s="13">
        <v>9</v>
      </c>
      <c r="I291" s="13">
        <v>10</v>
      </c>
      <c r="J291" s="292">
        <f t="shared" si="10"/>
        <v>45</v>
      </c>
    </row>
    <row r="292" spans="1:10" x14ac:dyDescent="0.15">
      <c r="A292" s="13" t="s">
        <v>74</v>
      </c>
      <c r="B292" s="13" t="s">
        <v>1226</v>
      </c>
      <c r="C292" s="13" t="s">
        <v>26</v>
      </c>
      <c r="D292" s="13" t="s">
        <v>201</v>
      </c>
      <c r="E292" s="13" t="s">
        <v>1227</v>
      </c>
      <c r="F292" s="13">
        <v>160</v>
      </c>
      <c r="G292" s="13" t="s">
        <v>79</v>
      </c>
      <c r="H292" s="13">
        <v>16</v>
      </c>
      <c r="I292" s="13">
        <v>10</v>
      </c>
      <c r="J292" s="292">
        <f t="shared" si="10"/>
        <v>80</v>
      </c>
    </row>
    <row r="293" spans="1:10" x14ac:dyDescent="0.15">
      <c r="A293" s="13" t="s">
        <v>74</v>
      </c>
      <c r="B293" s="13" t="s">
        <v>1223</v>
      </c>
      <c r="C293" s="13" t="s">
        <v>264</v>
      </c>
      <c r="D293" s="13" t="s">
        <v>265</v>
      </c>
      <c r="F293" s="13">
        <v>190</v>
      </c>
      <c r="G293" s="13" t="s">
        <v>79</v>
      </c>
      <c r="H293" s="13">
        <v>19</v>
      </c>
      <c r="I293" s="13">
        <v>10</v>
      </c>
      <c r="J293" s="292">
        <f t="shared" si="10"/>
        <v>95</v>
      </c>
    </row>
    <row r="294" spans="1:10" x14ac:dyDescent="0.15">
      <c r="A294" s="13" t="s">
        <v>74</v>
      </c>
      <c r="B294" s="13" t="s">
        <v>1028</v>
      </c>
      <c r="C294" s="13" t="s">
        <v>193</v>
      </c>
      <c r="D294" s="13" t="s">
        <v>194</v>
      </c>
      <c r="F294" s="13">
        <v>190</v>
      </c>
      <c r="G294" s="13" t="s">
        <v>79</v>
      </c>
      <c r="H294" s="13">
        <v>19</v>
      </c>
      <c r="I294" s="13">
        <v>10</v>
      </c>
      <c r="J294" s="292">
        <f t="shared" si="10"/>
        <v>95</v>
      </c>
    </row>
    <row r="295" spans="1:10" x14ac:dyDescent="0.15">
      <c r="A295" s="13" t="s">
        <v>74</v>
      </c>
      <c r="B295" s="13" t="s">
        <v>1029</v>
      </c>
      <c r="C295" s="13" t="s">
        <v>1030</v>
      </c>
      <c r="D295" s="13" t="s">
        <v>1031</v>
      </c>
      <c r="E295" s="13" t="s">
        <v>1032</v>
      </c>
      <c r="F295" s="13">
        <v>462</v>
      </c>
      <c r="G295" s="13" t="s">
        <v>79</v>
      </c>
      <c r="H295" s="13">
        <v>21</v>
      </c>
      <c r="I295" s="13">
        <v>22</v>
      </c>
      <c r="J295" s="292">
        <f t="shared" si="10"/>
        <v>231</v>
      </c>
    </row>
    <row r="296" spans="1:10" x14ac:dyDescent="0.15">
      <c r="A296" s="13" t="s">
        <v>74</v>
      </c>
      <c r="B296" s="13" t="s">
        <v>392</v>
      </c>
      <c r="C296" s="13" t="s">
        <v>393</v>
      </c>
      <c r="D296" s="13" t="s">
        <v>394</v>
      </c>
      <c r="E296" s="13" t="s">
        <v>395</v>
      </c>
      <c r="F296" s="13">
        <v>190</v>
      </c>
      <c r="G296" s="13" t="s">
        <v>79</v>
      </c>
      <c r="H296" s="13">
        <v>19</v>
      </c>
      <c r="I296" s="13">
        <v>10</v>
      </c>
      <c r="J296" s="292">
        <f t="shared" si="10"/>
        <v>95</v>
      </c>
    </row>
    <row r="297" spans="1:10" x14ac:dyDescent="0.15">
      <c r="A297" s="13" t="s">
        <v>74</v>
      </c>
      <c r="B297" s="13" t="s">
        <v>390</v>
      </c>
      <c r="C297" s="13" t="s">
        <v>1</v>
      </c>
      <c r="D297" s="13" t="s">
        <v>125</v>
      </c>
      <c r="E297" s="13" t="s">
        <v>391</v>
      </c>
      <c r="F297" s="13">
        <v>90</v>
      </c>
      <c r="G297" s="13" t="s">
        <v>79</v>
      </c>
      <c r="H297" s="13">
        <v>9</v>
      </c>
      <c r="I297" s="13">
        <v>10</v>
      </c>
      <c r="J297" s="292">
        <f t="shared" si="10"/>
        <v>45</v>
      </c>
    </row>
    <row r="298" spans="1:10" x14ac:dyDescent="0.15">
      <c r="A298" s="13" t="s">
        <v>74</v>
      </c>
      <c r="B298" s="13" t="s">
        <v>1033</v>
      </c>
      <c r="C298" s="13" t="s">
        <v>76</v>
      </c>
      <c r="D298" s="13" t="s">
        <v>77</v>
      </c>
      <c r="F298" s="13">
        <v>190</v>
      </c>
      <c r="G298" s="13" t="s">
        <v>79</v>
      </c>
      <c r="H298" s="13">
        <v>19</v>
      </c>
      <c r="I298" s="13">
        <v>10</v>
      </c>
      <c r="J298" s="292">
        <f t="shared" si="10"/>
        <v>95</v>
      </c>
    </row>
    <row r="299" spans="1:10" x14ac:dyDescent="0.15">
      <c r="A299" s="13" t="s">
        <v>74</v>
      </c>
      <c r="B299" s="13" t="s">
        <v>1034</v>
      </c>
      <c r="C299" s="13" t="s">
        <v>2</v>
      </c>
      <c r="D299" s="13" t="s">
        <v>384</v>
      </c>
      <c r="F299" s="13">
        <v>190</v>
      </c>
      <c r="G299" s="13" t="s">
        <v>79</v>
      </c>
      <c r="H299" s="13">
        <v>19</v>
      </c>
      <c r="I299" s="13">
        <v>10</v>
      </c>
      <c r="J299" s="292">
        <f t="shared" si="10"/>
        <v>95</v>
      </c>
    </row>
    <row r="300" spans="1:10" x14ac:dyDescent="0.15">
      <c r="A300" s="13" t="s">
        <v>74</v>
      </c>
      <c r="B300" s="13" t="s">
        <v>1035</v>
      </c>
      <c r="C300" s="13" t="s">
        <v>1036</v>
      </c>
      <c r="D300" s="13" t="s">
        <v>1037</v>
      </c>
      <c r="E300" s="13" t="s">
        <v>1038</v>
      </c>
      <c r="F300" s="13">
        <v>204</v>
      </c>
      <c r="G300" s="13" t="s">
        <v>79</v>
      </c>
      <c r="H300" s="13">
        <v>17</v>
      </c>
      <c r="I300" s="13">
        <v>12</v>
      </c>
      <c r="J300" s="292">
        <f t="shared" si="10"/>
        <v>102</v>
      </c>
    </row>
    <row r="301" spans="1:10" x14ac:dyDescent="0.15">
      <c r="A301" s="13" t="s">
        <v>74</v>
      </c>
      <c r="B301" s="13" t="s">
        <v>1039</v>
      </c>
      <c r="C301" s="13" t="s">
        <v>781</v>
      </c>
      <c r="D301" s="13" t="s">
        <v>782</v>
      </c>
      <c r="F301" s="13">
        <v>1056</v>
      </c>
      <c r="G301" s="13" t="s">
        <v>79</v>
      </c>
      <c r="H301" s="13">
        <v>33</v>
      </c>
      <c r="I301" s="13">
        <v>32</v>
      </c>
      <c r="J301" s="292">
        <f t="shared" si="10"/>
        <v>528</v>
      </c>
    </row>
    <row r="302" spans="1:10" x14ac:dyDescent="0.15">
      <c r="A302" s="13" t="s">
        <v>74</v>
      </c>
      <c r="B302" s="13" t="s">
        <v>806</v>
      </c>
      <c r="C302" s="13" t="s">
        <v>807</v>
      </c>
      <c r="D302" s="13" t="s">
        <v>808</v>
      </c>
      <c r="E302" s="13" t="s">
        <v>809</v>
      </c>
      <c r="F302" s="13">
        <v>190</v>
      </c>
      <c r="G302" s="13" t="s">
        <v>79</v>
      </c>
      <c r="H302" s="13">
        <v>19</v>
      </c>
      <c r="I302" s="13">
        <v>10</v>
      </c>
      <c r="J302" s="292">
        <f t="shared" si="10"/>
        <v>95</v>
      </c>
    </row>
    <row r="303" spans="1:10" x14ac:dyDescent="0.15">
      <c r="A303" s="13" t="s">
        <v>74</v>
      </c>
      <c r="B303" s="13" t="s">
        <v>1027</v>
      </c>
      <c r="C303" s="13" t="s">
        <v>132</v>
      </c>
      <c r="D303" s="13" t="s">
        <v>133</v>
      </c>
      <c r="F303" s="13">
        <v>180</v>
      </c>
      <c r="G303" s="13" t="s">
        <v>79</v>
      </c>
      <c r="H303" s="13">
        <v>18</v>
      </c>
      <c r="I303" s="13">
        <v>10</v>
      </c>
      <c r="J303" s="292">
        <f t="shared" si="10"/>
        <v>90</v>
      </c>
    </row>
    <row r="304" spans="1:10" x14ac:dyDescent="0.15">
      <c r="A304" s="13" t="s">
        <v>74</v>
      </c>
      <c r="B304" s="13" t="s">
        <v>244</v>
      </c>
      <c r="C304" s="13" t="s">
        <v>245</v>
      </c>
      <c r="D304" s="13" t="s">
        <v>246</v>
      </c>
      <c r="E304" s="13" t="s">
        <v>247</v>
      </c>
      <c r="F304" s="13">
        <v>190</v>
      </c>
      <c r="G304" s="13" t="s">
        <v>79</v>
      </c>
      <c r="H304" s="13">
        <v>19</v>
      </c>
      <c r="I304" s="13">
        <v>10</v>
      </c>
      <c r="J304" s="292">
        <f t="shared" si="10"/>
        <v>95</v>
      </c>
    </row>
    <row r="305" spans="1:10" x14ac:dyDescent="0.15">
      <c r="A305" s="13" t="s">
        <v>74</v>
      </c>
      <c r="B305" s="13" t="s">
        <v>242</v>
      </c>
      <c r="C305" s="13" t="s">
        <v>121</v>
      </c>
      <c r="D305" s="13" t="s">
        <v>122</v>
      </c>
      <c r="E305" s="13" t="s">
        <v>243</v>
      </c>
      <c r="F305" s="13">
        <v>200</v>
      </c>
      <c r="G305" s="13" t="s">
        <v>79</v>
      </c>
      <c r="H305" s="13">
        <v>20</v>
      </c>
      <c r="I305" s="13">
        <v>10</v>
      </c>
      <c r="J305" s="292">
        <f t="shared" si="10"/>
        <v>100</v>
      </c>
    </row>
    <row r="306" spans="1:10" x14ac:dyDescent="0.15">
      <c r="A306" s="13" t="s">
        <v>74</v>
      </c>
      <c r="B306" s="13" t="s">
        <v>238</v>
      </c>
      <c r="C306" s="13" t="s">
        <v>239</v>
      </c>
      <c r="D306" s="13" t="s">
        <v>240</v>
      </c>
      <c r="E306" s="13" t="s">
        <v>241</v>
      </c>
      <c r="F306" s="13">
        <v>190</v>
      </c>
      <c r="G306" s="13" t="s">
        <v>79</v>
      </c>
      <c r="H306" s="13">
        <v>19</v>
      </c>
      <c r="I306" s="13">
        <v>10</v>
      </c>
      <c r="J306" s="292">
        <f t="shared" si="10"/>
        <v>95</v>
      </c>
    </row>
    <row r="307" spans="1:10" x14ac:dyDescent="0.15">
      <c r="A307" s="13" t="s">
        <v>74</v>
      </c>
      <c r="B307" s="13" t="s">
        <v>1040</v>
      </c>
      <c r="C307" s="13" t="s">
        <v>393</v>
      </c>
      <c r="D307" s="13" t="s">
        <v>394</v>
      </c>
      <c r="F307" s="13">
        <v>190</v>
      </c>
      <c r="G307" s="13" t="s">
        <v>79</v>
      </c>
      <c r="H307" s="13">
        <v>19</v>
      </c>
      <c r="I307" s="13">
        <v>10</v>
      </c>
      <c r="J307" s="292">
        <f t="shared" si="10"/>
        <v>95</v>
      </c>
    </row>
    <row r="308" spans="1:10" x14ac:dyDescent="0.15">
      <c r="A308" s="13" t="s">
        <v>74</v>
      </c>
      <c r="B308" s="13" t="s">
        <v>1041</v>
      </c>
      <c r="C308" s="13" t="s">
        <v>676</v>
      </c>
      <c r="D308" s="13" t="s">
        <v>677</v>
      </c>
      <c r="F308" s="13">
        <v>32</v>
      </c>
      <c r="G308" s="13" t="s">
        <v>79</v>
      </c>
      <c r="H308" s="13">
        <v>4</v>
      </c>
      <c r="I308" s="13">
        <v>8</v>
      </c>
      <c r="J308" s="292">
        <f t="shared" si="10"/>
        <v>16</v>
      </c>
    </row>
    <row r="309" spans="1:10" x14ac:dyDescent="0.15">
      <c r="A309" s="13" t="s">
        <v>74</v>
      </c>
      <c r="B309" s="13" t="s">
        <v>1042</v>
      </c>
      <c r="C309" s="13" t="s">
        <v>166</v>
      </c>
      <c r="D309" s="13" t="s">
        <v>167</v>
      </c>
      <c r="F309" s="13">
        <v>190</v>
      </c>
      <c r="G309" s="13" t="s">
        <v>79</v>
      </c>
      <c r="H309" s="13">
        <v>19</v>
      </c>
      <c r="I309" s="13">
        <v>10</v>
      </c>
      <c r="J309" s="292">
        <f t="shared" si="10"/>
        <v>95</v>
      </c>
    </row>
    <row r="310" spans="1:10" x14ac:dyDescent="0.15">
      <c r="A310" s="13" t="s">
        <v>74</v>
      </c>
      <c r="B310" s="13" t="s">
        <v>1043</v>
      </c>
      <c r="C310" s="13" t="s">
        <v>1044</v>
      </c>
      <c r="D310" s="13" t="s">
        <v>1045</v>
      </c>
      <c r="E310" s="13" t="s">
        <v>1046</v>
      </c>
      <c r="F310" s="13">
        <v>88</v>
      </c>
      <c r="G310" s="13" t="s">
        <v>79</v>
      </c>
      <c r="H310" s="13">
        <v>11</v>
      </c>
      <c r="I310" s="13">
        <v>8</v>
      </c>
      <c r="J310" s="292">
        <f t="shared" si="10"/>
        <v>44</v>
      </c>
    </row>
    <row r="311" spans="1:10" x14ac:dyDescent="0.15">
      <c r="A311" s="13" t="s">
        <v>74</v>
      </c>
      <c r="B311" s="13" t="s">
        <v>339</v>
      </c>
      <c r="C311" s="13" t="s">
        <v>340</v>
      </c>
      <c r="D311" s="13" t="s">
        <v>341</v>
      </c>
      <c r="E311" s="13" t="s">
        <v>342</v>
      </c>
      <c r="F311" s="13">
        <v>90</v>
      </c>
      <c r="G311" s="13" t="s">
        <v>79</v>
      </c>
      <c r="H311" s="13">
        <v>9</v>
      </c>
      <c r="I311" s="13">
        <v>10</v>
      </c>
      <c r="J311" s="292">
        <f t="shared" si="10"/>
        <v>45</v>
      </c>
    </row>
    <row r="312" spans="1:10" x14ac:dyDescent="0.15">
      <c r="A312" s="13" t="s">
        <v>74</v>
      </c>
      <c r="B312" s="13" t="s">
        <v>1207</v>
      </c>
      <c r="C312" s="13" t="s">
        <v>280</v>
      </c>
      <c r="D312" s="13" t="s">
        <v>281</v>
      </c>
      <c r="F312" s="13">
        <v>190</v>
      </c>
      <c r="G312" s="13" t="s">
        <v>79</v>
      </c>
      <c r="H312" s="13">
        <v>19</v>
      </c>
      <c r="I312" s="13">
        <v>10</v>
      </c>
      <c r="J312" s="292">
        <f t="shared" si="10"/>
        <v>95</v>
      </c>
    </row>
    <row r="313" spans="1:10" x14ac:dyDescent="0.15">
      <c r="A313" s="13" t="s">
        <v>74</v>
      </c>
      <c r="B313" s="13" t="s">
        <v>335</v>
      </c>
      <c r="C313" s="13" t="s">
        <v>336</v>
      </c>
      <c r="D313" s="13" t="s">
        <v>337</v>
      </c>
      <c r="E313" s="13" t="s">
        <v>338</v>
      </c>
      <c r="F313" s="13">
        <v>90</v>
      </c>
      <c r="G313" s="13" t="s">
        <v>79</v>
      </c>
      <c r="H313" s="13">
        <v>9</v>
      </c>
      <c r="I313" s="13">
        <v>10</v>
      </c>
      <c r="J313" s="292">
        <f t="shared" si="10"/>
        <v>45</v>
      </c>
    </row>
    <row r="314" spans="1:10" x14ac:dyDescent="0.15">
      <c r="A314" s="13" t="s">
        <v>74</v>
      </c>
      <c r="B314" s="13" t="s">
        <v>333</v>
      </c>
      <c r="C314" s="13" t="s">
        <v>150</v>
      </c>
      <c r="D314" s="13" t="s">
        <v>151</v>
      </c>
      <c r="E314" s="13" t="s">
        <v>334</v>
      </c>
      <c r="F314" s="13">
        <v>190</v>
      </c>
      <c r="G314" s="13" t="s">
        <v>79</v>
      </c>
      <c r="H314" s="13">
        <v>19</v>
      </c>
      <c r="I314" s="13">
        <v>10</v>
      </c>
      <c r="J314" s="292">
        <f t="shared" si="10"/>
        <v>95</v>
      </c>
    </row>
    <row r="315" spans="1:10" x14ac:dyDescent="0.15">
      <c r="A315" s="13" t="s">
        <v>74</v>
      </c>
      <c r="B315" s="13" t="s">
        <v>1206</v>
      </c>
      <c r="C315" s="13" t="s">
        <v>416</v>
      </c>
      <c r="D315" s="13" t="s">
        <v>417</v>
      </c>
      <c r="F315" s="13">
        <v>90</v>
      </c>
      <c r="G315" s="13" t="s">
        <v>79</v>
      </c>
      <c r="H315" s="13">
        <v>9</v>
      </c>
      <c r="I315" s="13">
        <v>10</v>
      </c>
      <c r="J315" s="292">
        <f t="shared" si="10"/>
        <v>45</v>
      </c>
    </row>
    <row r="316" spans="1:10" x14ac:dyDescent="0.15">
      <c r="A316" s="13" t="s">
        <v>74</v>
      </c>
      <c r="B316" s="13" t="s">
        <v>765</v>
      </c>
      <c r="C316" s="13" t="s">
        <v>761</v>
      </c>
      <c r="D316" s="13" t="s">
        <v>766</v>
      </c>
      <c r="E316" s="13" t="s">
        <v>767</v>
      </c>
      <c r="F316" s="13">
        <v>190</v>
      </c>
      <c r="G316" s="13" t="s">
        <v>79</v>
      </c>
      <c r="H316" s="13">
        <v>19</v>
      </c>
      <c r="I316" s="13">
        <v>10</v>
      </c>
      <c r="J316" s="292">
        <f t="shared" si="10"/>
        <v>95</v>
      </c>
    </row>
    <row r="317" spans="1:10" x14ac:dyDescent="0.15">
      <c r="A317" s="13" t="s">
        <v>74</v>
      </c>
      <c r="B317" s="13" t="s">
        <v>1193</v>
      </c>
      <c r="C317" s="13" t="s">
        <v>170</v>
      </c>
      <c r="D317" s="13" t="s">
        <v>171</v>
      </c>
      <c r="F317" s="13">
        <v>90</v>
      </c>
      <c r="G317" s="13" t="s">
        <v>79</v>
      </c>
      <c r="H317" s="13">
        <v>9</v>
      </c>
      <c r="I317" s="13">
        <v>10</v>
      </c>
      <c r="J317" s="292">
        <f t="shared" si="10"/>
        <v>45</v>
      </c>
    </row>
    <row r="318" spans="1:10" x14ac:dyDescent="0.15">
      <c r="A318" s="13" t="s">
        <v>74</v>
      </c>
      <c r="B318" s="13" t="s">
        <v>1194</v>
      </c>
      <c r="C318" s="13" t="s">
        <v>101</v>
      </c>
      <c r="D318" s="13" t="s">
        <v>101</v>
      </c>
      <c r="F318" s="13">
        <v>190</v>
      </c>
      <c r="G318" s="13" t="s">
        <v>79</v>
      </c>
      <c r="H318" s="13">
        <v>19</v>
      </c>
      <c r="I318" s="13">
        <v>10</v>
      </c>
      <c r="J318" s="292">
        <f t="shared" si="10"/>
        <v>95</v>
      </c>
    </row>
    <row r="319" spans="1:10" x14ac:dyDescent="0.15">
      <c r="A319" s="13" t="s">
        <v>74</v>
      </c>
      <c r="B319" s="13" t="s">
        <v>1189</v>
      </c>
      <c r="C319" s="13" t="s">
        <v>1190</v>
      </c>
      <c r="D319" s="13" t="s">
        <v>1191</v>
      </c>
      <c r="E319" s="13" t="s">
        <v>1192</v>
      </c>
      <c r="F319" s="13">
        <v>32</v>
      </c>
      <c r="G319" s="13" t="s">
        <v>79</v>
      </c>
      <c r="H319" s="13">
        <v>4</v>
      </c>
      <c r="I319" s="13">
        <v>8</v>
      </c>
      <c r="J319" s="292">
        <f t="shared" si="10"/>
        <v>16</v>
      </c>
    </row>
    <row r="320" spans="1:10" x14ac:dyDescent="0.15">
      <c r="A320" s="13" t="s">
        <v>74</v>
      </c>
      <c r="B320" s="13" t="s">
        <v>1055</v>
      </c>
      <c r="C320" s="13" t="s">
        <v>656</v>
      </c>
      <c r="D320" s="13" t="s">
        <v>657</v>
      </c>
      <c r="E320" s="13" t="s">
        <v>1056</v>
      </c>
      <c r="F320" s="13">
        <v>190</v>
      </c>
      <c r="G320" s="13" t="s">
        <v>79</v>
      </c>
      <c r="H320" s="13">
        <v>19</v>
      </c>
      <c r="I320" s="13">
        <v>10</v>
      </c>
      <c r="J320" s="292">
        <f t="shared" si="10"/>
        <v>95</v>
      </c>
    </row>
    <row r="321" spans="1:10" x14ac:dyDescent="0.15">
      <c r="A321" s="13" t="s">
        <v>74</v>
      </c>
      <c r="B321" s="13" t="s">
        <v>1057</v>
      </c>
      <c r="C321" s="13" t="s">
        <v>1365</v>
      </c>
      <c r="D321" s="13" t="s">
        <v>1058</v>
      </c>
      <c r="E321" s="13" t="s">
        <v>1059</v>
      </c>
      <c r="F321" s="13">
        <v>180</v>
      </c>
      <c r="G321" s="13" t="s">
        <v>79</v>
      </c>
      <c r="H321" s="13">
        <v>18</v>
      </c>
      <c r="I321" s="13">
        <v>10</v>
      </c>
      <c r="J321" s="292">
        <f t="shared" si="10"/>
        <v>90</v>
      </c>
    </row>
    <row r="322" spans="1:10" x14ac:dyDescent="0.15">
      <c r="A322" s="13" t="s">
        <v>74</v>
      </c>
      <c r="B322" s="13" t="s">
        <v>1060</v>
      </c>
      <c r="C322" s="13" t="s">
        <v>1061</v>
      </c>
      <c r="D322" s="13" t="s">
        <v>1062</v>
      </c>
      <c r="E322" s="13" t="s">
        <v>1063</v>
      </c>
      <c r="F322" s="13">
        <v>90</v>
      </c>
      <c r="G322" s="13" t="s">
        <v>79</v>
      </c>
      <c r="H322" s="13">
        <v>9</v>
      </c>
      <c r="I322" s="13">
        <v>10</v>
      </c>
      <c r="J322" s="292">
        <f t="shared" si="10"/>
        <v>45</v>
      </c>
    </row>
    <row r="323" spans="1:10" x14ac:dyDescent="0.15">
      <c r="A323" s="13" t="s">
        <v>74</v>
      </c>
      <c r="B323" s="13" t="s">
        <v>814</v>
      </c>
      <c r="C323" s="13" t="s">
        <v>781</v>
      </c>
      <c r="D323" s="13" t="s">
        <v>782</v>
      </c>
      <c r="E323" s="13" t="s">
        <v>815</v>
      </c>
      <c r="F323" s="13">
        <v>1056</v>
      </c>
      <c r="G323" s="13" t="s">
        <v>79</v>
      </c>
      <c r="H323" s="13">
        <v>33</v>
      </c>
      <c r="I323" s="13">
        <v>32</v>
      </c>
      <c r="J323" s="292">
        <f t="shared" si="10"/>
        <v>528</v>
      </c>
    </row>
    <row r="324" spans="1:10" x14ac:dyDescent="0.15">
      <c r="A324" s="13" t="s">
        <v>74</v>
      </c>
      <c r="B324" s="13" t="s">
        <v>1053</v>
      </c>
      <c r="C324" s="13" t="s">
        <v>696</v>
      </c>
      <c r="D324" s="13" t="s">
        <v>697</v>
      </c>
      <c r="E324" s="13" t="s">
        <v>1054</v>
      </c>
      <c r="F324" s="13">
        <v>190</v>
      </c>
      <c r="G324" s="13" t="s">
        <v>79</v>
      </c>
      <c r="H324" s="13">
        <v>19</v>
      </c>
      <c r="I324" s="13">
        <v>10</v>
      </c>
      <c r="J324" s="292">
        <f t="shared" si="10"/>
        <v>95</v>
      </c>
    </row>
    <row r="325" spans="1:10" x14ac:dyDescent="0.15">
      <c r="A325" s="13" t="s">
        <v>74</v>
      </c>
      <c r="B325" s="13" t="s">
        <v>641</v>
      </c>
      <c r="C325" s="13" t="s">
        <v>587</v>
      </c>
      <c r="D325" s="13" t="s">
        <v>642</v>
      </c>
      <c r="E325" s="13" t="s">
        <v>643</v>
      </c>
      <c r="F325" s="13">
        <v>190</v>
      </c>
      <c r="G325" s="13" t="s">
        <v>79</v>
      </c>
      <c r="H325" s="13">
        <v>19</v>
      </c>
      <c r="I325" s="13">
        <v>10</v>
      </c>
      <c r="J325" s="292">
        <f t="shared" si="10"/>
        <v>95</v>
      </c>
    </row>
    <row r="326" spans="1:10" x14ac:dyDescent="0.15">
      <c r="A326" s="13" t="s">
        <v>74</v>
      </c>
      <c r="B326" s="13" t="s">
        <v>343</v>
      </c>
      <c r="C326" s="13" t="s">
        <v>344</v>
      </c>
      <c r="D326" s="13" t="s">
        <v>345</v>
      </c>
      <c r="E326" s="13" t="s">
        <v>346</v>
      </c>
      <c r="F326" s="13">
        <v>200</v>
      </c>
      <c r="G326" s="13" t="s">
        <v>79</v>
      </c>
      <c r="H326" s="13">
        <v>20</v>
      </c>
      <c r="I326" s="13">
        <v>10</v>
      </c>
      <c r="J326" s="292">
        <f t="shared" si="10"/>
        <v>100</v>
      </c>
    </row>
    <row r="327" spans="1:10" x14ac:dyDescent="0.15">
      <c r="A327" s="13" t="s">
        <v>74</v>
      </c>
      <c r="B327" s="13" t="s">
        <v>347</v>
      </c>
      <c r="C327" s="13" t="s">
        <v>348</v>
      </c>
      <c r="D327" s="13" t="s">
        <v>349</v>
      </c>
      <c r="E327" s="13" t="s">
        <v>350</v>
      </c>
      <c r="F327" s="13">
        <v>200</v>
      </c>
      <c r="G327" s="13" t="s">
        <v>79</v>
      </c>
      <c r="H327" s="13">
        <v>20</v>
      </c>
      <c r="I327" s="13">
        <v>10</v>
      </c>
      <c r="J327" s="292">
        <f t="shared" si="10"/>
        <v>100</v>
      </c>
    </row>
    <row r="328" spans="1:10" x14ac:dyDescent="0.15">
      <c r="A328" s="13" t="s">
        <v>74</v>
      </c>
      <c r="B328" s="13" t="s">
        <v>1197</v>
      </c>
      <c r="C328" s="13" t="s">
        <v>819</v>
      </c>
      <c r="D328" s="13" t="s">
        <v>820</v>
      </c>
      <c r="E328" s="13" t="s">
        <v>1198</v>
      </c>
      <c r="F328" s="13">
        <v>190</v>
      </c>
      <c r="G328" s="13" t="s">
        <v>79</v>
      </c>
      <c r="H328" s="13">
        <v>19</v>
      </c>
      <c r="I328" s="13">
        <v>10</v>
      </c>
      <c r="J328" s="292">
        <f t="shared" ref="J328:J369" si="11">F328/2</f>
        <v>95</v>
      </c>
    </row>
    <row r="329" spans="1:10" x14ac:dyDescent="0.15">
      <c r="A329" s="13" t="s">
        <v>74</v>
      </c>
      <c r="B329" s="13" t="s">
        <v>1199</v>
      </c>
      <c r="C329" s="13" t="s">
        <v>380</v>
      </c>
      <c r="D329" s="13" t="s">
        <v>381</v>
      </c>
      <c r="F329" s="13">
        <v>1296</v>
      </c>
      <c r="G329" s="13" t="s">
        <v>79</v>
      </c>
      <c r="H329" s="13">
        <v>36</v>
      </c>
      <c r="I329" s="13">
        <v>36</v>
      </c>
      <c r="J329" s="292">
        <f t="shared" si="11"/>
        <v>648</v>
      </c>
    </row>
    <row r="330" spans="1:10" x14ac:dyDescent="0.15">
      <c r="A330" s="13" t="s">
        <v>74</v>
      </c>
      <c r="B330" s="13" t="s">
        <v>1366</v>
      </c>
      <c r="C330" s="13" t="s">
        <v>1367</v>
      </c>
      <c r="D330" s="13" t="s">
        <v>1368</v>
      </c>
      <c r="E330" s="13" t="s">
        <v>1369</v>
      </c>
      <c r="F330" s="13">
        <v>190</v>
      </c>
      <c r="G330" s="13" t="s">
        <v>79</v>
      </c>
      <c r="H330" s="13">
        <v>19</v>
      </c>
      <c r="I330" s="13">
        <v>10</v>
      </c>
      <c r="J330" s="292">
        <f t="shared" si="11"/>
        <v>95</v>
      </c>
    </row>
    <row r="331" spans="1:10" x14ac:dyDescent="0.15">
      <c r="A331" s="13" t="s">
        <v>74</v>
      </c>
      <c r="B331" s="13" t="s">
        <v>1200</v>
      </c>
      <c r="C331" s="13" t="s">
        <v>132</v>
      </c>
      <c r="D331" s="13" t="s">
        <v>133</v>
      </c>
      <c r="F331" s="13">
        <v>180</v>
      </c>
      <c r="G331" s="13" t="s">
        <v>79</v>
      </c>
      <c r="H331" s="13">
        <v>18</v>
      </c>
      <c r="I331" s="13">
        <v>10</v>
      </c>
      <c r="J331" s="292">
        <f t="shared" si="11"/>
        <v>90</v>
      </c>
    </row>
    <row r="332" spans="1:10" x14ac:dyDescent="0.15">
      <c r="A332" s="13" t="s">
        <v>74</v>
      </c>
      <c r="B332" s="13" t="s">
        <v>1201</v>
      </c>
      <c r="C332" s="13" t="s">
        <v>688</v>
      </c>
      <c r="D332" s="13" t="s">
        <v>689</v>
      </c>
      <c r="F332" s="13">
        <v>180</v>
      </c>
      <c r="G332" s="13" t="s">
        <v>79</v>
      </c>
      <c r="H332" s="13">
        <v>18</v>
      </c>
      <c r="I332" s="13">
        <v>10</v>
      </c>
      <c r="J332" s="292">
        <f t="shared" si="11"/>
        <v>90</v>
      </c>
    </row>
    <row r="333" spans="1:10" x14ac:dyDescent="0.15">
      <c r="A333" s="13" t="s">
        <v>74</v>
      </c>
      <c r="B333" s="13" t="s">
        <v>763</v>
      </c>
      <c r="C333" s="13" t="s">
        <v>760</v>
      </c>
      <c r="D333" s="13" t="s">
        <v>762</v>
      </c>
      <c r="E333" s="13" t="s">
        <v>764</v>
      </c>
      <c r="F333" s="13">
        <v>1056</v>
      </c>
      <c r="G333" s="13" t="s">
        <v>79</v>
      </c>
      <c r="H333" s="13">
        <v>33</v>
      </c>
      <c r="I333" s="13">
        <v>32</v>
      </c>
      <c r="J333" s="292">
        <f t="shared" si="11"/>
        <v>528</v>
      </c>
    </row>
    <row r="334" spans="1:10" x14ac:dyDescent="0.15">
      <c r="A334" s="13" t="s">
        <v>74</v>
      </c>
      <c r="B334" s="13" t="s">
        <v>388</v>
      </c>
      <c r="C334" s="13" t="s">
        <v>128</v>
      </c>
      <c r="D334" s="13" t="s">
        <v>129</v>
      </c>
      <c r="E334" s="13" t="s">
        <v>389</v>
      </c>
      <c r="F334" s="13">
        <v>180</v>
      </c>
      <c r="G334" s="13" t="s">
        <v>79</v>
      </c>
      <c r="H334" s="13">
        <v>18</v>
      </c>
      <c r="I334" s="13">
        <v>10</v>
      </c>
      <c r="J334" s="292">
        <f t="shared" si="11"/>
        <v>90</v>
      </c>
    </row>
    <row r="335" spans="1:10" x14ac:dyDescent="0.15">
      <c r="A335" s="13" t="s">
        <v>74</v>
      </c>
      <c r="B335" s="13" t="s">
        <v>386</v>
      </c>
      <c r="C335" s="13" t="s">
        <v>128</v>
      </c>
      <c r="D335" s="13" t="s">
        <v>129</v>
      </c>
      <c r="E335" s="13" t="s">
        <v>387</v>
      </c>
      <c r="F335" s="13">
        <v>180</v>
      </c>
      <c r="G335" s="13" t="s">
        <v>79</v>
      </c>
      <c r="H335" s="13">
        <v>18</v>
      </c>
      <c r="I335" s="13">
        <v>10</v>
      </c>
      <c r="J335" s="292">
        <f t="shared" si="11"/>
        <v>90</v>
      </c>
    </row>
    <row r="336" spans="1:10" x14ac:dyDescent="0.15">
      <c r="A336" s="13" t="s">
        <v>74</v>
      </c>
      <c r="B336" s="13" t="s">
        <v>383</v>
      </c>
      <c r="C336" s="13" t="s">
        <v>2</v>
      </c>
      <c r="D336" s="13" t="s">
        <v>384</v>
      </c>
      <c r="E336" s="13" t="s">
        <v>385</v>
      </c>
      <c r="F336" s="13">
        <v>190</v>
      </c>
      <c r="G336" s="13" t="s">
        <v>79</v>
      </c>
      <c r="H336" s="13">
        <v>19</v>
      </c>
      <c r="I336" s="13">
        <v>10</v>
      </c>
      <c r="J336" s="292">
        <f t="shared" si="11"/>
        <v>95</v>
      </c>
    </row>
    <row r="337" spans="1:10" x14ac:dyDescent="0.15">
      <c r="A337" s="13" t="s">
        <v>74</v>
      </c>
      <c r="B337" s="13" t="s">
        <v>1195</v>
      </c>
      <c r="C337" s="13" t="s">
        <v>15</v>
      </c>
      <c r="D337" s="13" t="s">
        <v>261</v>
      </c>
      <c r="E337" s="13" t="s">
        <v>1196</v>
      </c>
      <c r="F337" s="13">
        <v>90</v>
      </c>
      <c r="G337" s="13" t="s">
        <v>79</v>
      </c>
      <c r="H337" s="13">
        <v>9</v>
      </c>
      <c r="I337" s="13">
        <v>10</v>
      </c>
      <c r="J337" s="292">
        <f t="shared" si="11"/>
        <v>45</v>
      </c>
    </row>
    <row r="338" spans="1:10" x14ac:dyDescent="0.15">
      <c r="A338" s="13" t="s">
        <v>74</v>
      </c>
      <c r="B338" s="13" t="s">
        <v>671</v>
      </c>
      <c r="C338" s="13" t="s">
        <v>672</v>
      </c>
      <c r="D338" s="13" t="s">
        <v>673</v>
      </c>
      <c r="E338" s="13" t="s">
        <v>674</v>
      </c>
      <c r="F338" s="13">
        <v>56</v>
      </c>
      <c r="G338" s="13" t="s">
        <v>79</v>
      </c>
      <c r="H338" s="13">
        <v>4</v>
      </c>
      <c r="I338" s="13">
        <v>14</v>
      </c>
      <c r="J338" s="292">
        <f t="shared" si="11"/>
        <v>28</v>
      </c>
    </row>
    <row r="339" spans="1:10" x14ac:dyDescent="0.15">
      <c r="A339" s="13" t="s">
        <v>74</v>
      </c>
      <c r="B339" s="13" t="s">
        <v>351</v>
      </c>
      <c r="C339" s="13" t="s">
        <v>20</v>
      </c>
      <c r="D339" s="13" t="s">
        <v>352</v>
      </c>
      <c r="E339" s="13" t="s">
        <v>353</v>
      </c>
      <c r="F339" s="13">
        <v>190</v>
      </c>
      <c r="G339" s="13" t="s">
        <v>79</v>
      </c>
      <c r="H339" s="13">
        <v>19</v>
      </c>
      <c r="I339" s="13">
        <v>10</v>
      </c>
      <c r="J339" s="292">
        <f t="shared" si="11"/>
        <v>95</v>
      </c>
    </row>
    <row r="340" spans="1:10" x14ac:dyDescent="0.15">
      <c r="A340" s="13" t="s">
        <v>74</v>
      </c>
      <c r="B340" s="13" t="s">
        <v>675</v>
      </c>
      <c r="C340" s="13" t="s">
        <v>676</v>
      </c>
      <c r="D340" s="13" t="s">
        <v>677</v>
      </c>
      <c r="E340" s="13" t="s">
        <v>678</v>
      </c>
      <c r="F340" s="13">
        <v>32</v>
      </c>
      <c r="G340" s="13" t="s">
        <v>79</v>
      </c>
      <c r="H340" s="13">
        <v>4</v>
      </c>
      <c r="I340" s="13">
        <v>8</v>
      </c>
      <c r="J340" s="292">
        <f t="shared" si="11"/>
        <v>16</v>
      </c>
    </row>
    <row r="341" spans="1:10" x14ac:dyDescent="0.15">
      <c r="A341" s="13" t="s">
        <v>74</v>
      </c>
      <c r="B341" s="13" t="s">
        <v>1067</v>
      </c>
      <c r="C341" s="13" t="s">
        <v>22</v>
      </c>
      <c r="D341" s="13" t="s">
        <v>430</v>
      </c>
      <c r="F341" s="13">
        <v>190</v>
      </c>
      <c r="G341" s="13" t="s">
        <v>79</v>
      </c>
      <c r="H341" s="13">
        <v>19</v>
      </c>
      <c r="I341" s="13">
        <v>10</v>
      </c>
      <c r="J341" s="292">
        <f t="shared" si="11"/>
        <v>95</v>
      </c>
    </row>
    <row r="342" spans="1:10" x14ac:dyDescent="0.15">
      <c r="A342" s="13" t="s">
        <v>74</v>
      </c>
      <c r="B342" s="13" t="s">
        <v>1068</v>
      </c>
      <c r="C342" s="13" t="s">
        <v>104</v>
      </c>
      <c r="D342" s="13" t="s">
        <v>105</v>
      </c>
      <c r="F342" s="13">
        <v>1056</v>
      </c>
      <c r="G342" s="13" t="s">
        <v>79</v>
      </c>
      <c r="H342" s="13">
        <v>33</v>
      </c>
      <c r="I342" s="13">
        <v>32</v>
      </c>
      <c r="J342" s="292">
        <f t="shared" si="11"/>
        <v>528</v>
      </c>
    </row>
    <row r="343" spans="1:10" x14ac:dyDescent="0.15">
      <c r="A343" s="13" t="s">
        <v>74</v>
      </c>
      <c r="B343" s="13" t="s">
        <v>1069</v>
      </c>
      <c r="C343" s="13" t="s">
        <v>6</v>
      </c>
      <c r="D343" s="13" t="s">
        <v>118</v>
      </c>
      <c r="F343" s="13">
        <v>190</v>
      </c>
      <c r="G343" s="13" t="s">
        <v>79</v>
      </c>
      <c r="H343" s="13">
        <v>19</v>
      </c>
      <c r="I343" s="13">
        <v>10</v>
      </c>
      <c r="J343" s="292">
        <f t="shared" si="11"/>
        <v>95</v>
      </c>
    </row>
    <row r="344" spans="1:10" x14ac:dyDescent="0.15">
      <c r="A344" s="13" t="s">
        <v>74</v>
      </c>
      <c r="B344" s="13" t="s">
        <v>1070</v>
      </c>
      <c r="C344" s="13" t="s">
        <v>8</v>
      </c>
      <c r="D344" s="13" t="s">
        <v>207</v>
      </c>
      <c r="F344" s="13">
        <v>200</v>
      </c>
      <c r="G344" s="13" t="s">
        <v>79</v>
      </c>
      <c r="H344" s="13">
        <v>20</v>
      </c>
      <c r="I344" s="13">
        <v>10</v>
      </c>
      <c r="J344" s="292">
        <f t="shared" si="11"/>
        <v>100</v>
      </c>
    </row>
    <row r="345" spans="1:10" x14ac:dyDescent="0.15">
      <c r="A345" s="13" t="s">
        <v>74</v>
      </c>
      <c r="B345" s="13" t="s">
        <v>1071</v>
      </c>
      <c r="C345" s="13" t="s">
        <v>336</v>
      </c>
      <c r="D345" s="13" t="s">
        <v>337</v>
      </c>
      <c r="F345" s="13">
        <v>90</v>
      </c>
      <c r="G345" s="13" t="s">
        <v>79</v>
      </c>
      <c r="H345" s="13">
        <v>9</v>
      </c>
      <c r="I345" s="13">
        <v>10</v>
      </c>
      <c r="J345" s="292">
        <f t="shared" si="11"/>
        <v>45</v>
      </c>
    </row>
    <row r="346" spans="1:10" x14ac:dyDescent="0.15">
      <c r="A346" s="13" t="s">
        <v>74</v>
      </c>
      <c r="B346" s="13" t="s">
        <v>368</v>
      </c>
      <c r="C346" s="13" t="s">
        <v>0</v>
      </c>
      <c r="D346" s="13" t="s">
        <v>369</v>
      </c>
      <c r="E346" s="13" t="s">
        <v>370</v>
      </c>
      <c r="F346" s="13">
        <v>1056</v>
      </c>
      <c r="G346" s="13" t="s">
        <v>79</v>
      </c>
      <c r="H346" s="13">
        <v>33</v>
      </c>
      <c r="I346" s="13">
        <v>32</v>
      </c>
      <c r="J346" s="292">
        <f t="shared" si="11"/>
        <v>528</v>
      </c>
    </row>
    <row r="347" spans="1:10" x14ac:dyDescent="0.15">
      <c r="A347" s="13" t="s">
        <v>74</v>
      </c>
      <c r="B347" s="13" t="s">
        <v>366</v>
      </c>
      <c r="C347" s="13" t="s">
        <v>170</v>
      </c>
      <c r="D347" s="13" t="s">
        <v>171</v>
      </c>
      <c r="E347" s="13" t="s">
        <v>367</v>
      </c>
      <c r="F347" s="13">
        <v>90</v>
      </c>
      <c r="G347" s="13" t="s">
        <v>79</v>
      </c>
      <c r="H347" s="13">
        <v>9</v>
      </c>
      <c r="I347" s="13">
        <v>10</v>
      </c>
      <c r="J347" s="292">
        <f t="shared" si="11"/>
        <v>45</v>
      </c>
    </row>
    <row r="348" spans="1:10" x14ac:dyDescent="0.15">
      <c r="A348" s="13" t="s">
        <v>74</v>
      </c>
      <c r="B348" s="13" t="s">
        <v>1370</v>
      </c>
      <c r="C348" s="13" t="s">
        <v>909</v>
      </c>
      <c r="D348" s="13" t="s">
        <v>1176</v>
      </c>
      <c r="E348" s="13" t="s">
        <v>1371</v>
      </c>
      <c r="F348" s="13">
        <v>1224</v>
      </c>
      <c r="G348" s="13" t="s">
        <v>79</v>
      </c>
      <c r="H348" s="13">
        <v>36</v>
      </c>
      <c r="I348" s="13">
        <v>34</v>
      </c>
      <c r="J348" s="292">
        <f t="shared" si="11"/>
        <v>612</v>
      </c>
    </row>
    <row r="349" spans="1:10" x14ac:dyDescent="0.15">
      <c r="A349" s="13" t="s">
        <v>74</v>
      </c>
      <c r="B349" s="13" t="s">
        <v>1083</v>
      </c>
      <c r="C349" s="13" t="s">
        <v>781</v>
      </c>
      <c r="D349" s="13" t="s">
        <v>782</v>
      </c>
      <c r="E349" s="13" t="s">
        <v>1084</v>
      </c>
      <c r="F349" s="13">
        <v>1056</v>
      </c>
      <c r="G349" s="13" t="s">
        <v>79</v>
      </c>
      <c r="H349" s="13">
        <v>33</v>
      </c>
      <c r="I349" s="13">
        <v>32</v>
      </c>
      <c r="J349" s="292">
        <f t="shared" si="11"/>
        <v>528</v>
      </c>
    </row>
    <row r="350" spans="1:10" x14ac:dyDescent="0.15">
      <c r="A350" s="13" t="s">
        <v>74</v>
      </c>
      <c r="B350" s="13" t="s">
        <v>1085</v>
      </c>
      <c r="C350" s="13" t="s">
        <v>121</v>
      </c>
      <c r="D350" s="13" t="s">
        <v>122</v>
      </c>
      <c r="F350" s="13">
        <v>200</v>
      </c>
      <c r="G350" s="13" t="s">
        <v>79</v>
      </c>
      <c r="H350" s="13">
        <v>20</v>
      </c>
      <c r="I350" s="13">
        <v>10</v>
      </c>
      <c r="J350" s="292">
        <f t="shared" si="11"/>
        <v>100</v>
      </c>
    </row>
    <row r="351" spans="1:10" x14ac:dyDescent="0.15">
      <c r="A351" s="13" t="s">
        <v>74</v>
      </c>
      <c r="B351" s="13" t="s">
        <v>1086</v>
      </c>
      <c r="C351" s="292" t="s">
        <v>276</v>
      </c>
      <c r="D351" s="13" t="s">
        <v>277</v>
      </c>
      <c r="F351" s="13">
        <v>190</v>
      </c>
      <c r="G351" s="13" t="s">
        <v>79</v>
      </c>
      <c r="H351" s="13">
        <v>19</v>
      </c>
      <c r="I351" s="13">
        <v>10</v>
      </c>
      <c r="J351" s="292">
        <f t="shared" si="11"/>
        <v>95</v>
      </c>
    </row>
    <row r="352" spans="1:10" x14ac:dyDescent="0.15">
      <c r="A352" s="13" t="s">
        <v>74</v>
      </c>
      <c r="B352" s="13" t="s">
        <v>1087</v>
      </c>
      <c r="C352" s="13" t="s">
        <v>108</v>
      </c>
      <c r="D352" s="13" t="s">
        <v>109</v>
      </c>
      <c r="F352" s="13">
        <v>42</v>
      </c>
      <c r="G352" s="13" t="s">
        <v>79</v>
      </c>
      <c r="H352" s="13">
        <v>7</v>
      </c>
      <c r="I352" s="13">
        <v>6</v>
      </c>
      <c r="J352" s="292">
        <f t="shared" si="11"/>
        <v>21</v>
      </c>
    </row>
    <row r="353" spans="1:10" x14ac:dyDescent="0.15">
      <c r="A353" s="13" t="s">
        <v>74</v>
      </c>
      <c r="B353" s="13" t="s">
        <v>419</v>
      </c>
      <c r="C353" s="13" t="s">
        <v>76</v>
      </c>
      <c r="D353" s="13" t="s">
        <v>77</v>
      </c>
      <c r="E353" s="13" t="s">
        <v>420</v>
      </c>
      <c r="F353" s="13">
        <v>190</v>
      </c>
      <c r="G353" s="13" t="s">
        <v>79</v>
      </c>
      <c r="H353" s="13">
        <v>19</v>
      </c>
      <c r="I353" s="13">
        <v>10</v>
      </c>
      <c r="J353" s="292">
        <f t="shared" si="11"/>
        <v>95</v>
      </c>
    </row>
    <row r="354" spans="1:10" x14ac:dyDescent="0.15">
      <c r="A354" s="13" t="s">
        <v>74</v>
      </c>
      <c r="B354" s="13" t="s">
        <v>707</v>
      </c>
      <c r="C354" s="13" t="s">
        <v>566</v>
      </c>
      <c r="D354" s="13" t="s">
        <v>708</v>
      </c>
      <c r="E354" s="13" t="s">
        <v>709</v>
      </c>
      <c r="F354" s="13">
        <v>200</v>
      </c>
      <c r="G354" s="13" t="s">
        <v>79</v>
      </c>
      <c r="H354" s="13">
        <v>20</v>
      </c>
      <c r="I354" s="13">
        <v>10</v>
      </c>
      <c r="J354" s="292">
        <f t="shared" si="11"/>
        <v>100</v>
      </c>
    </row>
    <row r="355" spans="1:10" x14ac:dyDescent="0.15">
      <c r="A355" s="13" t="s">
        <v>74</v>
      </c>
      <c r="B355" s="13" t="s">
        <v>415</v>
      </c>
      <c r="C355" s="13" t="s">
        <v>416</v>
      </c>
      <c r="D355" s="13" t="s">
        <v>417</v>
      </c>
      <c r="E355" s="13" t="s">
        <v>418</v>
      </c>
      <c r="F355" s="13">
        <v>90</v>
      </c>
      <c r="G355" s="13" t="s">
        <v>79</v>
      </c>
      <c r="H355" s="13">
        <v>9</v>
      </c>
      <c r="I355" s="13">
        <v>10</v>
      </c>
      <c r="J355" s="292">
        <f t="shared" si="11"/>
        <v>45</v>
      </c>
    </row>
    <row r="356" spans="1:10" x14ac:dyDescent="0.15">
      <c r="A356" s="13" t="s">
        <v>74</v>
      </c>
      <c r="B356" s="13" t="s">
        <v>409</v>
      </c>
      <c r="C356" s="13" t="s">
        <v>410</v>
      </c>
      <c r="D356" s="13" t="s">
        <v>411</v>
      </c>
      <c r="E356" s="13" t="s">
        <v>412</v>
      </c>
      <c r="F356" s="13">
        <v>190</v>
      </c>
      <c r="G356" s="13" t="s">
        <v>79</v>
      </c>
      <c r="H356" s="13">
        <v>19</v>
      </c>
      <c r="I356" s="13">
        <v>10</v>
      </c>
      <c r="J356" s="292">
        <f t="shared" si="11"/>
        <v>95</v>
      </c>
    </row>
    <row r="357" spans="1:10" x14ac:dyDescent="0.15">
      <c r="A357" s="13" t="s">
        <v>74</v>
      </c>
      <c r="B357" s="13" t="s">
        <v>413</v>
      </c>
      <c r="C357" s="13" t="s">
        <v>393</v>
      </c>
      <c r="D357" s="13" t="s">
        <v>394</v>
      </c>
      <c r="E357" s="13" t="s">
        <v>414</v>
      </c>
      <c r="F357" s="13">
        <v>190</v>
      </c>
      <c r="G357" s="13" t="s">
        <v>79</v>
      </c>
      <c r="H357" s="13">
        <v>19</v>
      </c>
      <c r="I357" s="13">
        <v>10</v>
      </c>
      <c r="J357" s="292">
        <f t="shared" si="11"/>
        <v>95</v>
      </c>
    </row>
    <row r="358" spans="1:10" x14ac:dyDescent="0.15">
      <c r="A358" s="13" t="s">
        <v>74</v>
      </c>
      <c r="B358" s="13" t="s">
        <v>405</v>
      </c>
      <c r="C358" s="13" t="s">
        <v>406</v>
      </c>
      <c r="D358" s="13" t="s">
        <v>407</v>
      </c>
      <c r="E358" s="13" t="s">
        <v>408</v>
      </c>
      <c r="F358" s="13">
        <v>190</v>
      </c>
      <c r="G358" s="13" t="s">
        <v>79</v>
      </c>
      <c r="H358" s="13">
        <v>19</v>
      </c>
      <c r="I358" s="13">
        <v>10</v>
      </c>
      <c r="J358" s="292">
        <f t="shared" si="11"/>
        <v>95</v>
      </c>
    </row>
    <row r="359" spans="1:10" x14ac:dyDescent="0.15">
      <c r="A359" s="13" t="s">
        <v>74</v>
      </c>
      <c r="B359" s="13" t="s">
        <v>1115</v>
      </c>
      <c r="C359" s="13" t="s">
        <v>166</v>
      </c>
      <c r="D359" s="13" t="s">
        <v>167</v>
      </c>
      <c r="F359" s="13">
        <v>190</v>
      </c>
      <c r="G359" s="13" t="s">
        <v>79</v>
      </c>
      <c r="H359" s="13">
        <v>19</v>
      </c>
      <c r="I359" s="13">
        <v>10</v>
      </c>
      <c r="J359" s="292">
        <f t="shared" si="11"/>
        <v>95</v>
      </c>
    </row>
    <row r="360" spans="1:10" x14ac:dyDescent="0.15">
      <c r="A360" s="13" t="s">
        <v>74</v>
      </c>
      <c r="B360" s="13" t="s">
        <v>330</v>
      </c>
      <c r="C360" s="13" t="s">
        <v>13</v>
      </c>
      <c r="D360" s="13" t="s">
        <v>331</v>
      </c>
      <c r="E360" s="13" t="s">
        <v>332</v>
      </c>
      <c r="F360" s="13">
        <v>190</v>
      </c>
      <c r="G360" s="13" t="s">
        <v>79</v>
      </c>
      <c r="H360" s="13">
        <v>19</v>
      </c>
      <c r="I360" s="13">
        <v>10</v>
      </c>
      <c r="J360" s="292">
        <f t="shared" si="11"/>
        <v>95</v>
      </c>
    </row>
    <row r="361" spans="1:10" x14ac:dyDescent="0.15">
      <c r="A361" s="13" t="s">
        <v>74</v>
      </c>
      <c r="B361" s="13" t="s">
        <v>829</v>
      </c>
      <c r="C361" s="13" t="s">
        <v>830</v>
      </c>
      <c r="D361" s="13" t="s">
        <v>831</v>
      </c>
      <c r="E361" s="13" t="s">
        <v>832</v>
      </c>
      <c r="F361" s="13">
        <v>720</v>
      </c>
      <c r="G361" s="13" t="s">
        <v>79</v>
      </c>
      <c r="H361" s="13">
        <v>24</v>
      </c>
      <c r="I361" s="13">
        <v>30</v>
      </c>
      <c r="J361" s="292">
        <f t="shared" si="11"/>
        <v>360</v>
      </c>
    </row>
    <row r="362" spans="1:10" x14ac:dyDescent="0.15">
      <c r="A362" s="13" t="s">
        <v>74</v>
      </c>
      <c r="B362" s="13" t="s">
        <v>1090</v>
      </c>
      <c r="C362" s="13" t="s">
        <v>320</v>
      </c>
      <c r="D362" s="13" t="s">
        <v>321</v>
      </c>
      <c r="F362" s="13">
        <v>32</v>
      </c>
      <c r="G362" s="13" t="s">
        <v>79</v>
      </c>
      <c r="H362" s="13">
        <v>4</v>
      </c>
      <c r="I362" s="13">
        <v>8</v>
      </c>
      <c r="J362" s="292">
        <f t="shared" si="11"/>
        <v>16</v>
      </c>
    </row>
    <row r="363" spans="1:10" x14ac:dyDescent="0.15">
      <c r="A363" s="13" t="s">
        <v>74</v>
      </c>
      <c r="B363" s="13" t="s">
        <v>1091</v>
      </c>
      <c r="C363" s="13" t="s">
        <v>861</v>
      </c>
      <c r="D363" s="13" t="s">
        <v>968</v>
      </c>
      <c r="E363" s="13" t="s">
        <v>1092</v>
      </c>
      <c r="F363" s="13">
        <v>190</v>
      </c>
      <c r="G363" s="13" t="s">
        <v>79</v>
      </c>
      <c r="H363" s="13">
        <v>19</v>
      </c>
      <c r="I363" s="13">
        <v>10</v>
      </c>
      <c r="J363" s="292">
        <f t="shared" si="11"/>
        <v>95</v>
      </c>
    </row>
    <row r="364" spans="1:10" x14ac:dyDescent="0.15">
      <c r="A364" s="13" t="s">
        <v>74</v>
      </c>
      <c r="B364" s="13" t="s">
        <v>1093</v>
      </c>
      <c r="C364" s="13" t="s">
        <v>393</v>
      </c>
      <c r="D364" s="13" t="s">
        <v>394</v>
      </c>
      <c r="F364" s="13">
        <v>190</v>
      </c>
      <c r="G364" s="13" t="s">
        <v>79</v>
      </c>
      <c r="H364" s="13">
        <v>19</v>
      </c>
      <c r="I364" s="13">
        <v>10</v>
      </c>
      <c r="J364" s="292">
        <f t="shared" si="11"/>
        <v>95</v>
      </c>
    </row>
    <row r="365" spans="1:10" x14ac:dyDescent="0.15">
      <c r="A365" s="13" t="s">
        <v>74</v>
      </c>
      <c r="B365" s="13" t="s">
        <v>1094</v>
      </c>
      <c r="C365" s="13" t="s">
        <v>823</v>
      </c>
      <c r="D365" s="13" t="s">
        <v>824</v>
      </c>
      <c r="F365" s="13">
        <v>32</v>
      </c>
      <c r="G365" s="13" t="s">
        <v>79</v>
      </c>
      <c r="H365" s="13">
        <v>4</v>
      </c>
      <c r="I365" s="13">
        <v>8</v>
      </c>
      <c r="J365" s="292">
        <f t="shared" si="11"/>
        <v>16</v>
      </c>
    </row>
    <row r="366" spans="1:10" x14ac:dyDescent="0.15">
      <c r="A366" s="292" t="s">
        <v>74</v>
      </c>
      <c r="B366" s="292" t="s">
        <v>1095</v>
      </c>
      <c r="C366" s="292" t="s">
        <v>97</v>
      </c>
      <c r="D366" s="292" t="s">
        <v>98</v>
      </c>
      <c r="E366" s="292"/>
      <c r="F366" s="292">
        <v>24</v>
      </c>
      <c r="G366" s="292" t="s">
        <v>79</v>
      </c>
      <c r="H366" s="292">
        <v>4</v>
      </c>
      <c r="I366" s="292">
        <v>6</v>
      </c>
      <c r="J366" s="292">
        <f t="shared" si="11"/>
        <v>12</v>
      </c>
    </row>
    <row r="367" spans="1:10" x14ac:dyDescent="0.15">
      <c r="A367" s="292" t="s">
        <v>74</v>
      </c>
      <c r="B367" s="292" t="s">
        <v>1100</v>
      </c>
      <c r="C367" s="292" t="s">
        <v>154</v>
      </c>
      <c r="D367" s="292" t="s">
        <v>155</v>
      </c>
      <c r="E367" s="292" t="s">
        <v>1101</v>
      </c>
      <c r="F367" s="292">
        <v>190</v>
      </c>
      <c r="G367" s="292" t="s">
        <v>79</v>
      </c>
      <c r="H367" s="292">
        <v>19</v>
      </c>
      <c r="I367" s="292">
        <v>10</v>
      </c>
      <c r="J367" s="292">
        <f t="shared" si="11"/>
        <v>95</v>
      </c>
    </row>
    <row r="368" spans="1:10" x14ac:dyDescent="0.15">
      <c r="A368" s="292" t="s">
        <v>74</v>
      </c>
      <c r="B368" s="292" t="s">
        <v>1096</v>
      </c>
      <c r="C368" s="292" t="s">
        <v>1097</v>
      </c>
      <c r="D368" s="292" t="s">
        <v>1098</v>
      </c>
      <c r="E368" s="292" t="s">
        <v>1099</v>
      </c>
      <c r="F368" s="292">
        <v>32</v>
      </c>
      <c r="G368" s="292" t="s">
        <v>79</v>
      </c>
      <c r="H368" s="292">
        <v>4</v>
      </c>
      <c r="I368" s="292">
        <v>8</v>
      </c>
      <c r="J368" s="292">
        <f t="shared" si="11"/>
        <v>16</v>
      </c>
    </row>
    <row r="369" spans="1:10" x14ac:dyDescent="0.15">
      <c r="A369" s="13" t="s">
        <v>74</v>
      </c>
      <c r="B369" s="292" t="s">
        <v>1219</v>
      </c>
      <c r="C369" s="292" t="s">
        <v>12</v>
      </c>
      <c r="D369" s="292" t="s">
        <v>305</v>
      </c>
      <c r="E369" s="292"/>
      <c r="F369" s="292">
        <v>190</v>
      </c>
      <c r="G369" s="292" t="s">
        <v>79</v>
      </c>
      <c r="H369" s="292">
        <v>19</v>
      </c>
      <c r="I369" s="292">
        <v>10</v>
      </c>
      <c r="J369" s="292">
        <f t="shared" si="11"/>
        <v>95</v>
      </c>
    </row>
    <row r="370" spans="1:10" x14ac:dyDescent="0.15">
      <c r="A370" s="13" t="s">
        <v>74</v>
      </c>
      <c r="B370" s="13" t="s">
        <v>358</v>
      </c>
      <c r="C370" s="292" t="s">
        <v>101</v>
      </c>
      <c r="D370" s="292" t="s">
        <v>101</v>
      </c>
      <c r="E370" s="292" t="s">
        <v>359</v>
      </c>
      <c r="F370" s="292">
        <v>190</v>
      </c>
      <c r="G370" s="292" t="s">
        <v>79</v>
      </c>
      <c r="H370" s="292">
        <v>19</v>
      </c>
      <c r="I370" s="292">
        <v>10</v>
      </c>
      <c r="J370" s="292">
        <f t="shared" ref="J370:J385" si="12">F370/2</f>
        <v>95</v>
      </c>
    </row>
    <row r="371" spans="1:10" x14ac:dyDescent="0.15">
      <c r="A371" s="13" t="s">
        <v>74</v>
      </c>
      <c r="B371" s="13" t="s">
        <v>360</v>
      </c>
      <c r="C371" s="13" t="s">
        <v>361</v>
      </c>
      <c r="D371" s="13" t="s">
        <v>362</v>
      </c>
      <c r="E371" s="13" t="s">
        <v>363</v>
      </c>
      <c r="F371" s="13">
        <v>462</v>
      </c>
      <c r="G371" s="13" t="s">
        <v>79</v>
      </c>
      <c r="H371" s="13">
        <v>21</v>
      </c>
      <c r="I371" s="13">
        <v>22</v>
      </c>
      <c r="J371" s="292">
        <f t="shared" si="12"/>
        <v>231</v>
      </c>
    </row>
    <row r="372" spans="1:10" x14ac:dyDescent="0.15">
      <c r="A372" s="13" t="s">
        <v>74</v>
      </c>
      <c r="B372" s="13" t="s">
        <v>833</v>
      </c>
      <c r="C372" s="13" t="s">
        <v>781</v>
      </c>
      <c r="D372" s="13" t="s">
        <v>782</v>
      </c>
      <c r="E372" s="13" t="s">
        <v>834</v>
      </c>
      <c r="F372" s="13">
        <v>1056</v>
      </c>
      <c r="G372" s="13" t="s">
        <v>79</v>
      </c>
      <c r="H372" s="13">
        <v>33</v>
      </c>
      <c r="I372" s="13">
        <v>32</v>
      </c>
      <c r="J372" s="292">
        <f t="shared" si="12"/>
        <v>528</v>
      </c>
    </row>
    <row r="373" spans="1:10" x14ac:dyDescent="0.15">
      <c r="A373" s="13" t="s">
        <v>74</v>
      </c>
      <c r="B373" s="13" t="s">
        <v>402</v>
      </c>
      <c r="C373" s="13" t="s">
        <v>7</v>
      </c>
      <c r="D373" s="13" t="s">
        <v>403</v>
      </c>
      <c r="E373" s="13" t="s">
        <v>404</v>
      </c>
      <c r="F373" s="13">
        <v>32</v>
      </c>
      <c r="G373" s="13" t="s">
        <v>79</v>
      </c>
      <c r="H373" s="13">
        <v>4</v>
      </c>
      <c r="I373" s="13">
        <v>8</v>
      </c>
      <c r="J373" s="292">
        <f t="shared" si="12"/>
        <v>16</v>
      </c>
    </row>
    <row r="374" spans="1:10" x14ac:dyDescent="0.15">
      <c r="A374" s="13" t="s">
        <v>74</v>
      </c>
      <c r="B374" s="13" t="s">
        <v>1203</v>
      </c>
      <c r="C374" s="13" t="s">
        <v>903</v>
      </c>
      <c r="D374" s="13" t="s">
        <v>1204</v>
      </c>
      <c r="E374" s="13" t="s">
        <v>1205</v>
      </c>
      <c r="F374" s="13">
        <v>48</v>
      </c>
      <c r="G374" s="13" t="s">
        <v>79</v>
      </c>
      <c r="H374" s="13">
        <v>8</v>
      </c>
      <c r="I374" s="13">
        <v>6</v>
      </c>
      <c r="J374" s="292">
        <f t="shared" si="12"/>
        <v>24</v>
      </c>
    </row>
    <row r="375" spans="1:10" x14ac:dyDescent="0.15">
      <c r="A375" s="13" t="s">
        <v>74</v>
      </c>
      <c r="B375" s="13" t="s">
        <v>1079</v>
      </c>
      <c r="C375" s="13" t="s">
        <v>128</v>
      </c>
      <c r="D375" s="13" t="s">
        <v>129</v>
      </c>
      <c r="F375" s="13">
        <v>180</v>
      </c>
      <c r="G375" s="13" t="s">
        <v>79</v>
      </c>
      <c r="H375" s="13">
        <v>18</v>
      </c>
      <c r="I375" s="13">
        <v>10</v>
      </c>
      <c r="J375" s="292">
        <f t="shared" si="12"/>
        <v>90</v>
      </c>
    </row>
    <row r="376" spans="1:10" x14ac:dyDescent="0.15">
      <c r="A376" s="13" t="s">
        <v>74</v>
      </c>
      <c r="B376" s="13" t="s">
        <v>1080</v>
      </c>
      <c r="C376" s="13" t="s">
        <v>406</v>
      </c>
      <c r="D376" s="13" t="s">
        <v>407</v>
      </c>
      <c r="F376" s="13">
        <v>190</v>
      </c>
      <c r="G376" s="13" t="s">
        <v>79</v>
      </c>
      <c r="H376" s="13">
        <v>19</v>
      </c>
      <c r="I376" s="13">
        <v>10</v>
      </c>
      <c r="J376" s="292">
        <f t="shared" si="12"/>
        <v>95</v>
      </c>
    </row>
    <row r="377" spans="1:10" x14ac:dyDescent="0.15">
      <c r="A377" s="13" t="s">
        <v>74</v>
      </c>
      <c r="B377" s="13" t="s">
        <v>1372</v>
      </c>
      <c r="C377" s="13" t="s">
        <v>1373</v>
      </c>
      <c r="D377" s="13" t="s">
        <v>1374</v>
      </c>
      <c r="E377" s="13" t="s">
        <v>1375</v>
      </c>
      <c r="F377" s="13">
        <v>190</v>
      </c>
      <c r="G377" s="13" t="s">
        <v>79</v>
      </c>
      <c r="H377" s="13">
        <v>19</v>
      </c>
      <c r="I377" s="13">
        <v>10</v>
      </c>
      <c r="J377" s="292">
        <f t="shared" si="12"/>
        <v>95</v>
      </c>
    </row>
    <row r="378" spans="1:10" x14ac:dyDescent="0.15">
      <c r="A378" s="13" t="s">
        <v>74</v>
      </c>
      <c r="B378" s="13" t="s">
        <v>1081</v>
      </c>
      <c r="C378" s="13" t="s">
        <v>19</v>
      </c>
      <c r="D378" s="13" t="s">
        <v>328</v>
      </c>
      <c r="F378" s="13">
        <v>190</v>
      </c>
      <c r="G378" s="13" t="s">
        <v>79</v>
      </c>
      <c r="H378" s="13">
        <v>19</v>
      </c>
      <c r="I378" s="13">
        <v>10</v>
      </c>
      <c r="J378" s="292">
        <f t="shared" si="12"/>
        <v>95</v>
      </c>
    </row>
    <row r="379" spans="1:10" x14ac:dyDescent="0.15">
      <c r="A379" s="13" t="s">
        <v>74</v>
      </c>
      <c r="B379" s="13" t="s">
        <v>1082</v>
      </c>
      <c r="C379" s="13" t="s">
        <v>139</v>
      </c>
      <c r="D379" s="13" t="s">
        <v>140</v>
      </c>
      <c r="F379" s="13">
        <v>190</v>
      </c>
      <c r="G379" s="13" t="s">
        <v>79</v>
      </c>
      <c r="H379" s="13">
        <v>19</v>
      </c>
      <c r="I379" s="13">
        <v>10</v>
      </c>
      <c r="J379" s="292">
        <f t="shared" si="12"/>
        <v>95</v>
      </c>
    </row>
    <row r="380" spans="1:10" x14ac:dyDescent="0.15">
      <c r="A380" s="13" t="s">
        <v>74</v>
      </c>
      <c r="B380" s="13" t="s">
        <v>1078</v>
      </c>
      <c r="C380" s="13" t="s">
        <v>344</v>
      </c>
      <c r="D380" s="13" t="s">
        <v>345</v>
      </c>
      <c r="F380" s="13">
        <v>200</v>
      </c>
      <c r="G380" s="13" t="s">
        <v>79</v>
      </c>
      <c r="H380" s="13">
        <v>20</v>
      </c>
      <c r="I380" s="13">
        <v>10</v>
      </c>
      <c r="J380" s="292">
        <f t="shared" si="12"/>
        <v>100</v>
      </c>
    </row>
    <row r="381" spans="1:10" x14ac:dyDescent="0.15">
      <c r="A381" s="13" t="s">
        <v>74</v>
      </c>
      <c r="B381" s="13" t="s">
        <v>1185</v>
      </c>
      <c r="C381" s="13" t="s">
        <v>150</v>
      </c>
      <c r="D381" s="13" t="s">
        <v>151</v>
      </c>
      <c r="F381" s="13">
        <v>190</v>
      </c>
      <c r="G381" s="13" t="s">
        <v>79</v>
      </c>
      <c r="H381" s="13">
        <v>19</v>
      </c>
      <c r="I381" s="13">
        <v>10</v>
      </c>
      <c r="J381" s="292">
        <f t="shared" si="12"/>
        <v>95</v>
      </c>
    </row>
    <row r="382" spans="1:10" x14ac:dyDescent="0.15">
      <c r="A382" s="13" t="s">
        <v>74</v>
      </c>
      <c r="B382" s="13" t="s">
        <v>1186</v>
      </c>
      <c r="C382" s="13" t="s">
        <v>957</v>
      </c>
      <c r="D382" s="13" t="s">
        <v>958</v>
      </c>
      <c r="E382" s="13" t="s">
        <v>1187</v>
      </c>
      <c r="F382" s="13">
        <v>912</v>
      </c>
      <c r="G382" s="13" t="s">
        <v>79</v>
      </c>
      <c r="H382" s="13">
        <v>24</v>
      </c>
      <c r="I382" s="13">
        <v>38</v>
      </c>
      <c r="J382" s="292">
        <f t="shared" si="12"/>
        <v>456</v>
      </c>
    </row>
    <row r="383" spans="1:10" x14ac:dyDescent="0.15">
      <c r="A383" s="13" t="s">
        <v>74</v>
      </c>
      <c r="B383" s="13" t="s">
        <v>1188</v>
      </c>
      <c r="C383" s="13" t="s">
        <v>557</v>
      </c>
      <c r="D383" s="13" t="s">
        <v>791</v>
      </c>
      <c r="F383" s="13">
        <v>190</v>
      </c>
      <c r="G383" s="13" t="s">
        <v>79</v>
      </c>
      <c r="H383" s="13">
        <v>19</v>
      </c>
      <c r="I383" s="13">
        <v>10</v>
      </c>
      <c r="J383" s="292">
        <f t="shared" si="12"/>
        <v>95</v>
      </c>
    </row>
    <row r="384" spans="1:10" x14ac:dyDescent="0.15">
      <c r="A384" s="13" t="s">
        <v>74</v>
      </c>
      <c r="B384" s="13" t="s">
        <v>446</v>
      </c>
      <c r="C384" s="13" t="s">
        <v>108</v>
      </c>
      <c r="D384" s="13" t="s">
        <v>109</v>
      </c>
      <c r="E384" s="13" t="s">
        <v>447</v>
      </c>
      <c r="F384" s="13">
        <v>42</v>
      </c>
      <c r="G384" s="13" t="s">
        <v>79</v>
      </c>
      <c r="H384" s="13">
        <v>7</v>
      </c>
      <c r="I384" s="13">
        <v>6</v>
      </c>
      <c r="J384" s="292">
        <f t="shared" si="12"/>
        <v>21</v>
      </c>
    </row>
    <row r="385" spans="1:10" x14ac:dyDescent="0.15">
      <c r="A385" s="13" t="s">
        <v>74</v>
      </c>
      <c r="B385" s="13" t="s">
        <v>1052</v>
      </c>
      <c r="C385" s="13" t="s">
        <v>11</v>
      </c>
      <c r="D385" s="13" t="s">
        <v>251</v>
      </c>
      <c r="F385" s="13">
        <v>42</v>
      </c>
      <c r="G385" s="13" t="s">
        <v>79</v>
      </c>
      <c r="H385" s="13">
        <v>7</v>
      </c>
      <c r="I385" s="13">
        <v>6</v>
      </c>
      <c r="J385" s="292">
        <f t="shared" si="12"/>
        <v>21</v>
      </c>
    </row>
  </sheetData>
  <autoFilter ref="A1:J385"/>
  <sortState ref="N1:N117">
    <sortCondition ref="N1"/>
  </sortState>
  <phoneticPr fontId="2" type="noConversion"/>
  <conditionalFormatting sqref="N1:O1048576">
    <cfRule type="duplicateValues" dxfId="0" priority="1"/>
  </conditionalFormatting>
  <pageMargins left="0.7" right="0.7" top="0.75" bottom="0.75" header="0.3" footer="0.3"/>
  <pageSetup paperSize="9" orientation="portrait" r:id="rId1"/>
  <headerFooter>
    <oddHeader>&amp;C&amp;G</oddHeader>
  </headerFooter>
  <legacyDrawingHF r:id="rId2"/>
  <picture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43</vt:i4>
      </vt:variant>
    </vt:vector>
  </HeadingPairs>
  <TitlesOfParts>
    <vt:vector size="43" baseType="lpstr">
      <vt:lpstr>C39</vt:lpstr>
      <vt:lpstr>C471</vt:lpstr>
      <vt:lpstr>C472</vt:lpstr>
      <vt:lpstr>C480</vt:lpstr>
      <vt:lpstr>C50</vt:lpstr>
      <vt:lpstr>C51</vt:lpstr>
      <vt:lpstr>C514</vt:lpstr>
      <vt:lpstr>C516</vt:lpstr>
      <vt:lpstr>C521</vt:lpstr>
      <vt:lpstr>C522</vt:lpstr>
      <vt:lpstr>C55</vt:lpstr>
      <vt:lpstr>M588</vt:lpstr>
      <vt:lpstr>M608</vt:lpstr>
      <vt:lpstr>M626</vt:lpstr>
      <vt:lpstr>M628</vt:lpstr>
      <vt:lpstr>M656</vt:lpstr>
      <vt:lpstr>M660</vt:lpstr>
      <vt:lpstr>M678</vt:lpstr>
      <vt:lpstr>M680</vt:lpstr>
      <vt:lpstr>M692</vt:lpstr>
      <vt:lpstr>M693</vt:lpstr>
      <vt:lpstr>M727</vt:lpstr>
      <vt:lpstr>M721</vt:lpstr>
      <vt:lpstr>M75</vt:lpstr>
      <vt:lpstr>C466</vt:lpstr>
      <vt:lpstr>N236</vt:lpstr>
      <vt:lpstr>W537</vt:lpstr>
      <vt:lpstr>F153</vt:lpstr>
      <vt:lpstr>F156</vt:lpstr>
      <vt:lpstr>C530</vt:lpstr>
      <vt:lpstr>C534</vt:lpstr>
      <vt:lpstr>M673</vt:lpstr>
      <vt:lpstr>O678</vt:lpstr>
      <vt:lpstr>N301</vt:lpstr>
      <vt:lpstr>M755</vt:lpstr>
      <vt:lpstr>M756</vt:lpstr>
      <vt:lpstr>K121</vt:lpstr>
      <vt:lpstr>K128</vt:lpstr>
      <vt:lpstr>汇总</vt:lpstr>
      <vt:lpstr>良率刷新（PMC）</vt:lpstr>
      <vt:lpstr>PMC数据辅助&amp;月良率预估</vt:lpstr>
      <vt:lpstr>批次辅助</vt:lpstr>
      <vt:lpstr>切数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2026-03-15T02:18:43Z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SEDS_TWMT">
    <vt:lpwstr>e415fab7_0fd563e3_d893082667a8910a48e95ef7cb6c89b6f40612104222e3de3062ad102d06515a</vt:lpwstr>
  </property>
  <property fmtid="{D5CDD505-2E9C-101B-9397-08002B2CF9AE}" pid="3" name="DTSOBJ">
    <vt:lpwstr>MDk5YmM0MDl8NjliMjgwMGY1OGVkZTFkYWQ0MjcxMWEwfDY0YTEwZTk4YTMzZTUwODU0YzdjMjIyN3w2OWIxMjZjMzU4ZWRlMWRhMDgwZjUxY2F8ODAyMjAyfDV8MjM1fGFmNGRhMDIz</vt:lpwstr>
  </property>
</Properties>
</file>